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urat\Desktop\web sitesi performans\"/>
    </mc:Choice>
  </mc:AlternateContent>
  <bookViews>
    <workbookView xWindow="0" yWindow="0" windowWidth="28800" windowHeight="12345" tabRatio="904" firstSheet="105" activeTab="105"/>
  </bookViews>
  <sheets>
    <sheet name="İL İCMAL 2005" sheetId="5" state="hidden" r:id="rId1"/>
    <sheet name="İL İCMAL 2006" sheetId="2" state="hidden" r:id="rId2"/>
    <sheet name="İL İCMAL 2007" sheetId="3" state="hidden" r:id="rId3"/>
    <sheet name="İL İCMAL 2008" sheetId="10" state="hidden" r:id="rId4"/>
    <sheet name="İL İCMAL 2009" sheetId="15" state="hidden" r:id="rId5"/>
    <sheet name="İL İCMAL 2010" sheetId="18" state="hidden" r:id="rId6"/>
    <sheet name="İL İCMAL 2005 " sheetId="108" state="hidden" r:id="rId7"/>
    <sheet name="İL İCMAL 2006 " sheetId="109" state="hidden" r:id="rId8"/>
    <sheet name="İL İCMAL 2007 " sheetId="110" state="hidden" r:id="rId9"/>
    <sheet name="İL İCMAL 2008 " sheetId="111" state="hidden" r:id="rId10"/>
    <sheet name="İL İCMAL 2009 " sheetId="112" state="hidden" r:id="rId11"/>
    <sheet name="ÖDENEK TAKİP-2010" sheetId="21" state="hidden" r:id="rId12"/>
    <sheet name="İL İCMAL 2011" sheetId="32" state="hidden" r:id="rId13"/>
    <sheet name="ÖDENEK TAKİP-2011" sheetId="33" state="hidden" r:id="rId14"/>
    <sheet name="İL İCMAL 2012" sheetId="34" state="hidden" r:id="rId15"/>
    <sheet name="ÖDENEK TAKİP-2012" sheetId="35" state="hidden" r:id="rId16"/>
    <sheet name="İL İCMAL 2013" sheetId="42" state="hidden" r:id="rId17"/>
    <sheet name="ÖDENEK TAKİP-2013" sheetId="43" state="hidden" r:id="rId18"/>
    <sheet name="İL İCMAL 2014" sheetId="58" state="hidden" r:id="rId19"/>
    <sheet name="ÖDENEK TAKİP-2014" sheetId="59" state="hidden" r:id="rId20"/>
    <sheet name="İL İCMAL 2015" sheetId="62" state="hidden" r:id="rId21"/>
    <sheet name="ÖDENEK TAKİP-2015" sheetId="63" state="hidden" r:id="rId22"/>
    <sheet name="İL İCMAL 2016" sheetId="77" state="hidden" r:id="rId23"/>
    <sheet name="ÖDENEK TAKİP-2016" sheetId="78" state="hidden" r:id="rId24"/>
    <sheet name="ÖDENEK TAKİP 2017 " sheetId="91" state="hidden" r:id="rId25"/>
    <sheet name="İL İCMALİ 2017" sheetId="92" state="hidden" r:id="rId26"/>
    <sheet name="2005 İZLEME ALT DAĞILIM" sheetId="9" state="hidden" r:id="rId27"/>
    <sheet name="2006 İZLEME ALT DAĞILIM" sheetId="6" state="hidden" r:id="rId28"/>
    <sheet name="2007 YOL İZLEME ALT DAĞ." sheetId="7" state="hidden" r:id="rId29"/>
    <sheet name="2007 İÇMESUYU ALT DAĞ." sheetId="8" state="hidden" r:id="rId30"/>
    <sheet name="2008 YOL İZLEME ALT DAĞ." sheetId="13" state="hidden" r:id="rId31"/>
    <sheet name="2008 İÇMESUYU ALT DAĞ." sheetId="14" state="hidden" r:id="rId32"/>
    <sheet name="2009 YOL İZLEME ALT DAĞ." sheetId="16" state="hidden" r:id="rId33"/>
    <sheet name="2009 İÇMESUYU ALT DAĞ." sheetId="17" state="hidden" r:id="rId34"/>
    <sheet name="2010 YOL İZLEME ALT DAĞ." sheetId="19" state="hidden" r:id="rId35"/>
    <sheet name="2010 İÇMESUYU ALT DAĞ." sheetId="20" state="hidden" r:id="rId36"/>
    <sheet name="2010 SULAMA ALT DAĞ." sheetId="23" state="hidden" r:id="rId37"/>
    <sheet name="2011 YOL İZLEME ALT DAĞ." sheetId="26" state="hidden" r:id="rId38"/>
    <sheet name="2011 İÇMESUYU ALT DAĞ." sheetId="27" state="hidden" r:id="rId39"/>
    <sheet name="2011 SULAMA ALT DAĞ." sheetId="28" state="hidden" r:id="rId40"/>
    <sheet name="SUSUZ ÜNİTELER" sheetId="29" state="hidden" r:id="rId41"/>
    <sheet name="2012 YOL İZLEME ALT DAĞ." sheetId="36" state="hidden" r:id="rId42"/>
    <sheet name="2012 İÇMESUYU ALT DAĞ." sheetId="37" state="hidden" r:id="rId43"/>
    <sheet name="2012 SULAMA ALT DAĞ." sheetId="38" state="hidden" r:id="rId44"/>
    <sheet name="2012 ATIKSU ALT DAĞ." sheetId="39" state="hidden" r:id="rId45"/>
    <sheet name="SUSUZ ÜNİTELER 2012" sheetId="40" state="hidden" r:id="rId46"/>
    <sheet name="HAM VE TESVİYE YOLLAR 2012" sheetId="41" state="hidden" r:id="rId47"/>
    <sheet name="2013 İÇMESUYU ALT DAĞ." sheetId="45" state="hidden" r:id="rId48"/>
    <sheet name="2013 YOL İZLEME ALT DAĞ." sheetId="44" state="hidden" r:id="rId49"/>
    <sheet name="2013 SULAMA ALT DAĞ." sheetId="46" state="hidden" r:id="rId50"/>
    <sheet name="2013 ATIKSU ALT DAĞ." sheetId="47" state="hidden" r:id="rId51"/>
    <sheet name="SUSUZ ÜNİTELER 2013" sheetId="48" state="hidden" r:id="rId52"/>
    <sheet name="HAM VE TESVİYE YOLLAR 2013" sheetId="49" state="hidden" r:id="rId53"/>
    <sheet name="FOSEPTİK" sheetId="50" state="hidden" r:id="rId54"/>
    <sheet name="2014 YOL İZLEME ALT DAĞ." sheetId="51" state="hidden" r:id="rId55"/>
    <sheet name="2014 İÇMESUYU ALT DAĞ." sheetId="52" state="hidden" r:id="rId56"/>
    <sheet name="2014 SULAMA ALT DAĞ." sheetId="53" state="hidden" r:id="rId57"/>
    <sheet name="2014 ATIKSU ALT DAĞ." sheetId="54" state="hidden" r:id="rId58"/>
    <sheet name="SUSUZ ÜNİTELER 2014" sheetId="55" state="hidden" r:id="rId59"/>
    <sheet name="HAM VE TESVİYE YOLLAR 2014" sheetId="56" state="hidden" r:id="rId60"/>
    <sheet name="FOSEPTİK 2014" sheetId="57" state="hidden" r:id="rId61"/>
    <sheet name="2015 YOL İZLEME ALT DAĞ." sheetId="64" state="hidden" r:id="rId62"/>
    <sheet name="2015 İÇMESUYU ALT DAĞ." sheetId="65" state="hidden" r:id="rId63"/>
    <sheet name="2015 SULAMA ALT DAĞ." sheetId="66" state="hidden" r:id="rId64"/>
    <sheet name="2015 ATIKSU ALT DAĞ." sheetId="67" state="hidden" r:id="rId65"/>
    <sheet name="SUSUZ ÜNİTELER 2015" sheetId="68" state="hidden" r:id="rId66"/>
    <sheet name="HAM VE TESVİYE YOLLAR 2015" sheetId="69" state="hidden" r:id="rId67"/>
    <sheet name="FOSEPTİK2015" sheetId="61" state="hidden" r:id="rId68"/>
    <sheet name="2016 YOL İZLEME ALT DAĞ." sheetId="70" state="hidden" r:id="rId69"/>
    <sheet name="2016 İÇMESUYU ALT DAĞ." sheetId="71" state="hidden" r:id="rId70"/>
    <sheet name="2016 ATIKSU ALT DAĞ." sheetId="93" state="hidden" r:id="rId71"/>
    <sheet name="2016 SULAMA ALT DAĞ." sheetId="72" state="hidden" r:id="rId72"/>
    <sheet name="SUSUZ ÜNİTELER 2016" sheetId="74" state="hidden" r:id="rId73"/>
    <sheet name="HAM VE TESVİYE YOLLAR 2016" sheetId="75" state="hidden" r:id="rId74"/>
    <sheet name="FOSEPTİK2016" sheetId="76" state="hidden" r:id="rId75"/>
    <sheet name="2017 A GRUBU YOL İZLME TABLOSU " sheetId="86" state="hidden" r:id="rId76"/>
    <sheet name="2017 B GRUBU YOL İZLEME TABLOSU" sheetId="80" state="hidden" r:id="rId77"/>
    <sheet name="2017 İÇMESUYU İZLEME RAPORU" sheetId="81" state="hidden" r:id="rId78"/>
    <sheet name="2017 ATIK SU" sheetId="73" state="hidden" r:id="rId79"/>
    <sheet name="2017 SULAMA İZLEME TABLOSU" sheetId="82" state="hidden" r:id="rId80"/>
    <sheet name="SUSUZ ÜNİTELER 2017" sheetId="83" state="hidden" r:id="rId81"/>
    <sheet name="HAM VE TESVİYE YOLLAR 2017" sheetId="84" state="hidden" r:id="rId82"/>
    <sheet name="FOSEPTİK 2017" sheetId="85" state="hidden" r:id="rId83"/>
    <sheet name="2018 YILI TAKİP CETVELİ" sheetId="96" state="hidden" r:id="rId84"/>
    <sheet name="İL İCMALİ" sheetId="97" state="hidden" r:id="rId85"/>
    <sheet name="2018 İÇMESUYU ALT DAĞ" sheetId="98" state="hidden" r:id="rId86"/>
    <sheet name="2018 YOL İZLEME ALT DAĞ." sheetId="99" state="hidden" r:id="rId87"/>
    <sheet name="2018 ATIKSU ALT DAĞ." sheetId="100" state="hidden" r:id="rId88"/>
    <sheet name="2018 SULAMA ALT DAĞ" sheetId="101" state="hidden" r:id="rId89"/>
    <sheet name="2019 İÇMESUYU ALT DAĞ." sheetId="104" state="hidden" r:id="rId90"/>
    <sheet name="2019 YOL İZLEME ALT DAĞ. " sheetId="121" state="hidden" r:id="rId91"/>
    <sheet name="2019 ATIKSU ALT DAĞ." sheetId="105" state="hidden" r:id="rId92"/>
    <sheet name="2019 YILI TAKİP CETVELİ " sheetId="107" state="hidden" r:id="rId93"/>
    <sheet name=" İL İCMALİ  " sheetId="113" state="hidden" r:id="rId94"/>
    <sheet name="2020 YOL İZLEME ALT DAĞ. " sheetId="103" state="hidden" r:id="rId95"/>
    <sheet name="2020 İÇMESUYU ALT DAĞ." sheetId="115" state="hidden" r:id="rId96"/>
    <sheet name="2020 ATIKSU ALT DAĞ. " sheetId="116" state="hidden" r:id="rId97"/>
    <sheet name="2020 YILI TAKİP CETVELİ" sheetId="117" state="hidden" r:id="rId98"/>
    <sheet name="İL İCMAL 2020" sheetId="120" state="hidden" r:id="rId99"/>
    <sheet name="2021 İÇMESUYU ALT DAĞ. " sheetId="123" state="hidden" r:id="rId100"/>
    <sheet name="2021 ATIKSU ALT DAĞ. " sheetId="124" state="hidden" r:id="rId101"/>
    <sheet name="2021 YOL İZLEME ALT DAĞ.  " sheetId="127" state="hidden" r:id="rId102"/>
    <sheet name="2021 SULAMA ALT DAĞ. " sheetId="128" state="hidden" r:id="rId103"/>
    <sheet name="2021 YILI TAKİP CETVELİ " sheetId="134" state="hidden" r:id="rId104"/>
    <sheet name=" İL İCMALİ  2021" sheetId="126" state="hidden" r:id="rId105"/>
    <sheet name=" İL İCMALİ  2022" sheetId="135" r:id="rId106"/>
    <sheet name="2022 YILI TAKİP CETVELİ  " sheetId="137" r:id="rId107"/>
    <sheet name="2022 İÇMESUYU ALT DAĞ.  " sheetId="138" r:id="rId108"/>
    <sheet name="2022 ATIKSU ALT DAĞ. " sheetId="140" r:id="rId109"/>
    <sheet name="2022 YOL İZLEME ALT DAĞ. " sheetId="139" r:id="rId110"/>
    <sheet name="2022 EK YOL İZLEME ALT DAĞ.   " sheetId="130" state="hidden" r:id="rId111"/>
    <sheet name="2022 EK İÇMESUYU ALT DAĞ.  " sheetId="131" state="hidden" r:id="rId112"/>
    <sheet name="2022 EK  ATIKSU ALT DAĞ. " sheetId="132" state="hidden" r:id="rId113"/>
    <sheet name="2022 KÜÇÜK ÖLÇ SULAMA ALT DAĞ." sheetId="133" r:id="rId114"/>
    <sheet name="2023 YOL İZLEME ALT DAĞ.  " sheetId="145" state="hidden" r:id="rId115"/>
    <sheet name="2023 İÇMESUYU ALT DAĞ. " sheetId="146" state="hidden" r:id="rId116"/>
    <sheet name="2023 ATIKSU ALT DAĞ." sheetId="147" state="hidden" r:id="rId117"/>
    <sheet name="2023 KÜÇÜK ÖLÇ SULAMA " sheetId="148" state="hidden" r:id="rId118"/>
    <sheet name=" İL İCMALİ  2023" sheetId="149" state="hidden" r:id="rId119"/>
    <sheet name="2023 YILI TAKİP CETVELİ " sheetId="150" state="hidden" r:id="rId120"/>
    <sheet name=" İL İCMALİ EK 2022 " sheetId="143" state="hidden" r:id="rId121"/>
    <sheet name="2022 YILI EK TAKİP CETVELİ " sheetId="142" state="hidden" r:id="rId122"/>
  </sheets>
  <externalReferences>
    <externalReference r:id="rId123"/>
    <externalReference r:id="rId124"/>
    <externalReference r:id="rId125"/>
    <externalReference r:id="rId126"/>
    <externalReference r:id="rId127"/>
    <externalReference r:id="rId128"/>
    <externalReference r:id="rId129"/>
  </externalReferences>
  <definedNames>
    <definedName name="_xlnm._FilterDatabase" localSheetId="26" hidden="1">'2005 İZLEME ALT DAĞILIM'!$A$6:$AH$68</definedName>
    <definedName name="_xlnm._FilterDatabase" localSheetId="27" hidden="1">'2006 İZLEME ALT DAĞILIM'!$A$6:$AH$300</definedName>
    <definedName name="_xlnm._FilterDatabase" localSheetId="107" hidden="1">'2022 İÇMESUYU ALT DAĞ.  '!$A$4:$AE$106</definedName>
    <definedName name="_xlnm._FilterDatabase" localSheetId="109" hidden="1">'2022 YOL İZLEME ALT DAĞ. '!$A$4:$AL$49</definedName>
    <definedName name="_xlnm._FilterDatabase" localSheetId="115" hidden="1">'2023 İÇMESUYU ALT DAĞ. '!$A$4:$AD$100</definedName>
    <definedName name="_xlnm._FilterDatabase" localSheetId="114" hidden="1">'2023 YOL İZLEME ALT DAĞ.  '!$A$4:$AK$41</definedName>
    <definedName name="_xlnm._FilterDatabase" localSheetId="0" hidden="1">'İL İCMAL 2005'!$A$1:$Z$40</definedName>
    <definedName name="_xlnm._FilterDatabase" localSheetId="6" hidden="1">'İL İCMAL 2005 '!$A$1:$Z$40</definedName>
    <definedName name="_xlnm._FilterDatabase" localSheetId="1" hidden="1">'İL İCMAL 2006'!$A$1:$AE$40</definedName>
    <definedName name="_xlnm._FilterDatabase" localSheetId="7" hidden="1">'İL İCMAL 2006 '!$A$1:$AE$40</definedName>
    <definedName name="ağrı" localSheetId="26">[1]PROGRAM!$F$69</definedName>
    <definedName name="ağrı" localSheetId="27">[1]PROGRAM!$F$69</definedName>
    <definedName name="ağrı">[2]PROGRAM!$F$69</definedName>
    <definedName name="ARTVİN" localSheetId="26">[1]PROGRAM!$F$102</definedName>
    <definedName name="ARTVİN" localSheetId="27">[1]PROGRAM!$F$102</definedName>
    <definedName name="ARTVİN">[2]PROGRAM!$F$102</definedName>
    <definedName name="BİN" localSheetId="26">'[3]2006 ÖDENEK'!$A$1</definedName>
    <definedName name="BİN" localSheetId="27">'[3]2006 ÖDENEK'!$A$1</definedName>
    <definedName name="BİN">'[4]2006 ÖDENEK'!$A$1</definedName>
    <definedName name="bitlis" localSheetId="26">[1]PROGRAM!$F$134</definedName>
    <definedName name="bitlis" localSheetId="27">[1]PROGRAM!$F$134</definedName>
    <definedName name="bitlis">[2]PROGRAM!$F$134</definedName>
    <definedName name="DEVAM" localSheetId="26">'[3]YENİ İŞLER'!$X$3</definedName>
    <definedName name="DEVAM" localSheetId="27">'[3]YENİ İŞLER'!$X$3</definedName>
    <definedName name="DEVAM">'[4]YENİ İŞLER'!$X$3</definedName>
    <definedName name="DİYARBAKIR" localSheetId="26">[1]PROGRAM!$F$197</definedName>
    <definedName name="DİYARBAKIR" localSheetId="27">[1]PROGRAM!$F$197</definedName>
    <definedName name="DİYARBAKIR">[2]PROGRAM!$F$197</definedName>
    <definedName name="EDİRNE" localSheetId="26">[1]PROGRAM!$F$228</definedName>
    <definedName name="EDİRNE" localSheetId="27">[1]PROGRAM!$F$228</definedName>
    <definedName name="EDİRNE">[2]PROGRAM!$F$228</definedName>
    <definedName name="ERZİNCAN" localSheetId="26">[1]PROGRAM!$F$266</definedName>
    <definedName name="ERZİNCAN" localSheetId="27">[1]PROGRAM!$F$266</definedName>
    <definedName name="ERZİNCAN">[2]PROGRAM!$F$266</definedName>
    <definedName name="EŞEK" localSheetId="93">#REF!</definedName>
    <definedName name="EŞEK" localSheetId="104">#REF!</definedName>
    <definedName name="EŞEK" localSheetId="105">#REF!</definedName>
    <definedName name="EŞEK" localSheetId="118">#REF!</definedName>
    <definedName name="EŞEK" localSheetId="120">#REF!</definedName>
    <definedName name="EŞEK" localSheetId="26">#REF!</definedName>
    <definedName name="EŞEK" localSheetId="27">#REF!</definedName>
    <definedName name="EŞEK" localSheetId="31">#REF!</definedName>
    <definedName name="EŞEK" localSheetId="30">#REF!</definedName>
    <definedName name="EŞEK" localSheetId="33">#REF!</definedName>
    <definedName name="EŞEK" localSheetId="32">#REF!</definedName>
    <definedName name="EŞEK" localSheetId="35">#REF!</definedName>
    <definedName name="EŞEK" localSheetId="36">#REF!</definedName>
    <definedName name="EŞEK" localSheetId="34">#REF!</definedName>
    <definedName name="EŞEK" localSheetId="38">#REF!</definedName>
    <definedName name="EŞEK" localSheetId="39">#REF!</definedName>
    <definedName name="EŞEK" localSheetId="37">#REF!</definedName>
    <definedName name="EŞEK" localSheetId="44">#REF!</definedName>
    <definedName name="EŞEK" localSheetId="42">#REF!</definedName>
    <definedName name="EŞEK" localSheetId="43">#REF!</definedName>
    <definedName name="EŞEK" localSheetId="41">#REF!</definedName>
    <definedName name="EŞEK" localSheetId="50">#REF!</definedName>
    <definedName name="EŞEK" localSheetId="47">#REF!</definedName>
    <definedName name="EŞEK" localSheetId="49">#REF!</definedName>
    <definedName name="EŞEK" localSheetId="48">#REF!</definedName>
    <definedName name="EŞEK" localSheetId="57">#REF!</definedName>
    <definedName name="EŞEK" localSheetId="55">#REF!</definedName>
    <definedName name="EŞEK" localSheetId="56">#REF!</definedName>
    <definedName name="EŞEK" localSheetId="54">#REF!</definedName>
    <definedName name="EŞEK" localSheetId="64">#REF!</definedName>
    <definedName name="EŞEK" localSheetId="62">#REF!</definedName>
    <definedName name="EŞEK" localSheetId="63">#REF!</definedName>
    <definedName name="EŞEK" localSheetId="61">#REF!</definedName>
    <definedName name="EŞEK" localSheetId="70">#REF!</definedName>
    <definedName name="EŞEK" localSheetId="69">#REF!</definedName>
    <definedName name="EŞEK" localSheetId="71">#REF!</definedName>
    <definedName name="EŞEK" localSheetId="68">#REF!</definedName>
    <definedName name="EŞEK" localSheetId="75">#REF!</definedName>
    <definedName name="EŞEK" localSheetId="78">#REF!</definedName>
    <definedName name="EŞEK" localSheetId="76">#REF!</definedName>
    <definedName name="EŞEK" localSheetId="77">#REF!</definedName>
    <definedName name="EŞEK" localSheetId="79">#REF!</definedName>
    <definedName name="EŞEK" localSheetId="91">#REF!</definedName>
    <definedName name="EŞEK" localSheetId="89">#REF!</definedName>
    <definedName name="EŞEK" localSheetId="92">#REF!</definedName>
    <definedName name="EŞEK" localSheetId="90">#REF!</definedName>
    <definedName name="EŞEK" localSheetId="96">#REF!</definedName>
    <definedName name="EŞEK" localSheetId="95">#REF!</definedName>
    <definedName name="EŞEK" localSheetId="97">#REF!</definedName>
    <definedName name="EŞEK" localSheetId="94">#REF!</definedName>
    <definedName name="EŞEK" localSheetId="100">#REF!</definedName>
    <definedName name="EŞEK" localSheetId="99">#REF!</definedName>
    <definedName name="EŞEK" localSheetId="102">#REF!</definedName>
    <definedName name="EŞEK" localSheetId="103">#REF!</definedName>
    <definedName name="EŞEK" localSheetId="101">#REF!</definedName>
    <definedName name="EŞEK" localSheetId="108">#REF!</definedName>
    <definedName name="EŞEK" localSheetId="112">#REF!</definedName>
    <definedName name="EŞEK" localSheetId="111">#REF!</definedName>
    <definedName name="EŞEK" localSheetId="110">#REF!</definedName>
    <definedName name="EŞEK" localSheetId="107">#REF!</definedName>
    <definedName name="EŞEK" localSheetId="113">#REF!</definedName>
    <definedName name="EŞEK" localSheetId="121">#REF!</definedName>
    <definedName name="EŞEK" localSheetId="106">#REF!</definedName>
    <definedName name="EŞEK" localSheetId="109">#REF!</definedName>
    <definedName name="EŞEK" localSheetId="116">#REF!</definedName>
    <definedName name="EŞEK" localSheetId="115">#REF!</definedName>
    <definedName name="EŞEK" localSheetId="117">#REF!</definedName>
    <definedName name="EŞEK" localSheetId="119">#REF!</definedName>
    <definedName name="EŞEK" localSheetId="114">#REF!</definedName>
    <definedName name="EŞEK" localSheetId="82">#REF!</definedName>
    <definedName name="EŞEK" localSheetId="81">#REF!</definedName>
    <definedName name="EŞEK" localSheetId="3">#REF!</definedName>
    <definedName name="EŞEK" localSheetId="9">#REF!</definedName>
    <definedName name="EŞEK" localSheetId="4">#REF!</definedName>
    <definedName name="EŞEK" localSheetId="10">#REF!</definedName>
    <definedName name="EŞEK" localSheetId="5">#REF!</definedName>
    <definedName name="EŞEK" localSheetId="12">#REF!</definedName>
    <definedName name="EŞEK" localSheetId="14">#REF!</definedName>
    <definedName name="EŞEK" localSheetId="16">#REF!</definedName>
    <definedName name="EŞEK" localSheetId="18">#REF!</definedName>
    <definedName name="EŞEK" localSheetId="20">#REF!</definedName>
    <definedName name="EŞEK" localSheetId="22">#REF!</definedName>
    <definedName name="EŞEK" localSheetId="98">#REF!</definedName>
    <definedName name="EŞEK" localSheetId="25">#REF!</definedName>
    <definedName name="EŞEK" localSheetId="24">#REF!</definedName>
    <definedName name="EŞEK" localSheetId="11">#REF!</definedName>
    <definedName name="EŞEK" localSheetId="13">#REF!</definedName>
    <definedName name="EŞEK" localSheetId="15">#REF!</definedName>
    <definedName name="EŞEK" localSheetId="17">#REF!</definedName>
    <definedName name="EŞEK" localSheetId="19">#REF!</definedName>
    <definedName name="EŞEK" localSheetId="21">#REF!</definedName>
    <definedName name="EŞEK" localSheetId="23">#REF!</definedName>
    <definedName name="EŞEK" localSheetId="80">#REF!</definedName>
    <definedName name="EŞEK">#REF!</definedName>
    <definedName name="HAKKARİ" localSheetId="26">[1]PROGRAM!$F$308</definedName>
    <definedName name="HAKKARİ" localSheetId="27">[1]PROGRAM!$F$308</definedName>
    <definedName name="HAKKARİ">[2]PROGRAM!$F$308</definedName>
    <definedName name="İÇ" localSheetId="26">'[3]2005 ÖDENEK'!$D$8</definedName>
    <definedName name="İÇ" localSheetId="27">'[3]2005 ÖDENEK'!$D$8</definedName>
    <definedName name="İÇ">'[4]2005 ÖDENEK'!$D$8</definedName>
    <definedName name="İÇME" localSheetId="26">'[3]YENİ İŞLER'!$Q$3</definedName>
    <definedName name="İÇME" localSheetId="27">'[3]YENİ İŞLER'!$Q$3</definedName>
    <definedName name="İÇME">'[4]YENİ İŞLER'!$Q$3</definedName>
    <definedName name="iiki" localSheetId="118">#REF!</definedName>
    <definedName name="iiki" localSheetId="120">#REF!</definedName>
    <definedName name="iiki" localSheetId="26">#REF!</definedName>
    <definedName name="iiki" localSheetId="27">#REF!</definedName>
    <definedName name="iiki" localSheetId="108">#REF!</definedName>
    <definedName name="iiki" localSheetId="107">#REF!</definedName>
    <definedName name="iiki" localSheetId="121">#REF!</definedName>
    <definedName name="iiki" localSheetId="109">#REF!</definedName>
    <definedName name="iiki" localSheetId="116">#REF!</definedName>
    <definedName name="iiki" localSheetId="115">#REF!</definedName>
    <definedName name="iiki" localSheetId="117">#REF!</definedName>
    <definedName name="iiki" localSheetId="119">#REF!</definedName>
    <definedName name="iiki" localSheetId="114">#REF!</definedName>
    <definedName name="iiki">#REF!</definedName>
    <definedName name="iki" localSheetId="118">#REF!</definedName>
    <definedName name="iki" localSheetId="120">#REF!</definedName>
    <definedName name="iki" localSheetId="26">#REF!</definedName>
    <definedName name="iki" localSheetId="27">#REF!</definedName>
    <definedName name="iki" localSheetId="108">#REF!</definedName>
    <definedName name="iki" localSheetId="107">#REF!</definedName>
    <definedName name="iki" localSheetId="121">#REF!</definedName>
    <definedName name="iki" localSheetId="109">#REF!</definedName>
    <definedName name="iki" localSheetId="116">#REF!</definedName>
    <definedName name="iki" localSheetId="115">#REF!</definedName>
    <definedName name="iki" localSheetId="117">#REF!</definedName>
    <definedName name="iki" localSheetId="119">#REF!</definedName>
    <definedName name="iki" localSheetId="114">#REF!</definedName>
    <definedName name="iki">#REF!</definedName>
    <definedName name="KANAL" localSheetId="26">'[3]YENİ İŞLER'!$S$3</definedName>
    <definedName name="KANAL" localSheetId="27">'[3]YENİ İŞLER'!$S$3</definedName>
    <definedName name="KANAL">'[4]YENİ İŞLER'!$S$3</definedName>
    <definedName name="KARAMAN" localSheetId="26">[1]PROGRAM!$F$344</definedName>
    <definedName name="KARAMAN" localSheetId="27">[1]PROGRAM!$F$344</definedName>
    <definedName name="KARAMAN">[2]PROGRAM!$F$344</definedName>
    <definedName name="KARS" localSheetId="26">[1]PROGRAM!$F$373</definedName>
    <definedName name="KARS" localSheetId="27">[1]PROGRAM!$F$373</definedName>
    <definedName name="KARS">[2]PROGRAM!$F$373</definedName>
    <definedName name="MARDİN" localSheetId="26">'[5]PROGRAM ÇIKTI (2)'!$F$418</definedName>
    <definedName name="MARDİN" localSheetId="27">'[5]PROGRAM ÇIKTI (2)'!$F$418</definedName>
    <definedName name="muğla" localSheetId="26">[1]PROGRAM!$F$266</definedName>
    <definedName name="muğla" localSheetId="27">[1]PROGRAM!$F$266</definedName>
    <definedName name="muğla">[2]PROGRAM!$F$266</definedName>
    <definedName name="ORDU" localSheetId="26">[1]PROGRAM!$F$428</definedName>
    <definedName name="ORDU" localSheetId="27">[1]PROGRAM!$F$428</definedName>
    <definedName name="ORDU">[2]PROGRAM!$F$428</definedName>
    <definedName name="ORTAK" localSheetId="26">'[3]YENİ İŞLER'!$Y$3</definedName>
    <definedName name="ORTAK" localSheetId="27">'[3]YENİ İŞLER'!$Y$3</definedName>
    <definedName name="ORTAK">'[4]YENİ İŞLER'!$Y$3</definedName>
    <definedName name="ÖDENEK" localSheetId="118">#REF!</definedName>
    <definedName name="ÖDENEK" localSheetId="120">#REF!</definedName>
    <definedName name="ÖDENEK" localSheetId="26">#REF!</definedName>
    <definedName name="ÖDENEK" localSheetId="27">#REF!</definedName>
    <definedName name="ÖDENEK" localSheetId="108">#REF!</definedName>
    <definedName name="ÖDENEK" localSheetId="107">#REF!</definedName>
    <definedName name="ÖDENEK" localSheetId="121">#REF!</definedName>
    <definedName name="ÖDENEK" localSheetId="109">#REF!</definedName>
    <definedName name="ÖDENEK" localSheetId="116">#REF!</definedName>
    <definedName name="ÖDENEK" localSheetId="115">#REF!</definedName>
    <definedName name="ÖDENEK" localSheetId="117">#REF!</definedName>
    <definedName name="ÖDENEK" localSheetId="119">#REF!</definedName>
    <definedName name="ÖDENEK" localSheetId="114">#REF!</definedName>
    <definedName name="ÖDENEK">#REF!</definedName>
    <definedName name="PARA" localSheetId="26">'[6]KÖYDES 2. ETAP PROGRAMI'!$AN$6</definedName>
    <definedName name="PARA" localSheetId="27">'[6]KÖYDES 2. ETAP PROGRAMI'!$AN$6</definedName>
    <definedName name="PARA">'[7]KÖYDES 2. ETAP PROGRAMI'!$AN$6</definedName>
    <definedName name="PUAN" localSheetId="93">#REF!</definedName>
    <definedName name="PUAN" localSheetId="104">#REF!</definedName>
    <definedName name="PUAN" localSheetId="105">#REF!</definedName>
    <definedName name="PUAN" localSheetId="118">#REF!</definedName>
    <definedName name="PUAN" localSheetId="120">#REF!</definedName>
    <definedName name="PUAN" localSheetId="26">#REF!</definedName>
    <definedName name="PUAN" localSheetId="27">#REF!</definedName>
    <definedName name="PUAN" localSheetId="31">#REF!</definedName>
    <definedName name="PUAN" localSheetId="30">#REF!</definedName>
    <definedName name="PUAN" localSheetId="33">#REF!</definedName>
    <definedName name="PUAN" localSheetId="32">#REF!</definedName>
    <definedName name="PUAN" localSheetId="35">#REF!</definedName>
    <definedName name="PUAN" localSheetId="36">#REF!</definedName>
    <definedName name="PUAN" localSheetId="34">#REF!</definedName>
    <definedName name="PUAN" localSheetId="38">#REF!</definedName>
    <definedName name="PUAN" localSheetId="39">#REF!</definedName>
    <definedName name="PUAN" localSheetId="37">#REF!</definedName>
    <definedName name="PUAN" localSheetId="44">#REF!</definedName>
    <definedName name="PUAN" localSheetId="42">#REF!</definedName>
    <definedName name="PUAN" localSheetId="43">#REF!</definedName>
    <definedName name="PUAN" localSheetId="41">#REF!</definedName>
    <definedName name="PUAN" localSheetId="50">#REF!</definedName>
    <definedName name="PUAN" localSheetId="47">#REF!</definedName>
    <definedName name="PUAN" localSheetId="49">#REF!</definedName>
    <definedName name="PUAN" localSheetId="48">#REF!</definedName>
    <definedName name="PUAN" localSheetId="57">#REF!</definedName>
    <definedName name="PUAN" localSheetId="55">#REF!</definedName>
    <definedName name="PUAN" localSheetId="56">#REF!</definedName>
    <definedName name="PUAN" localSheetId="54">#REF!</definedName>
    <definedName name="PUAN" localSheetId="64">#REF!</definedName>
    <definedName name="PUAN" localSheetId="62">#REF!</definedName>
    <definedName name="PUAN" localSheetId="63">#REF!</definedName>
    <definedName name="PUAN" localSheetId="61">#REF!</definedName>
    <definedName name="PUAN" localSheetId="70">#REF!</definedName>
    <definedName name="PUAN" localSheetId="69">#REF!</definedName>
    <definedName name="PUAN" localSheetId="71">#REF!</definedName>
    <definedName name="PUAN" localSheetId="68">#REF!</definedName>
    <definedName name="PUAN" localSheetId="75">#REF!</definedName>
    <definedName name="PUAN" localSheetId="78">#REF!</definedName>
    <definedName name="PUAN" localSheetId="76">#REF!</definedName>
    <definedName name="PUAN" localSheetId="77">#REF!</definedName>
    <definedName name="PUAN" localSheetId="79">#REF!</definedName>
    <definedName name="PUAN" localSheetId="91">#REF!</definedName>
    <definedName name="PUAN" localSheetId="89">#REF!</definedName>
    <definedName name="PUAN" localSheetId="92">#REF!</definedName>
    <definedName name="PUAN" localSheetId="90">#REF!</definedName>
    <definedName name="PUAN" localSheetId="96">#REF!</definedName>
    <definedName name="PUAN" localSheetId="95">#REF!</definedName>
    <definedName name="PUAN" localSheetId="97">#REF!</definedName>
    <definedName name="PUAN" localSheetId="94">#REF!</definedName>
    <definedName name="PUAN" localSheetId="100">#REF!</definedName>
    <definedName name="PUAN" localSheetId="99">#REF!</definedName>
    <definedName name="PUAN" localSheetId="102">#REF!</definedName>
    <definedName name="PUAN" localSheetId="103">#REF!</definedName>
    <definedName name="PUAN" localSheetId="101">#REF!</definedName>
    <definedName name="PUAN" localSheetId="108">#REF!</definedName>
    <definedName name="PUAN" localSheetId="112">#REF!</definedName>
    <definedName name="PUAN" localSheetId="111">#REF!</definedName>
    <definedName name="PUAN" localSheetId="110">#REF!</definedName>
    <definedName name="PUAN" localSheetId="107">#REF!</definedName>
    <definedName name="PUAN" localSheetId="113">#REF!</definedName>
    <definedName name="PUAN" localSheetId="121">#REF!</definedName>
    <definedName name="PUAN" localSheetId="106">#REF!</definedName>
    <definedName name="PUAN" localSheetId="109">#REF!</definedName>
    <definedName name="PUAN" localSheetId="116">#REF!</definedName>
    <definedName name="PUAN" localSheetId="115">#REF!</definedName>
    <definedName name="PUAN" localSheetId="117">#REF!</definedName>
    <definedName name="PUAN" localSheetId="119">#REF!</definedName>
    <definedName name="PUAN" localSheetId="114">#REF!</definedName>
    <definedName name="PUAN" localSheetId="82">#REF!</definedName>
    <definedName name="PUAN" localSheetId="81">#REF!</definedName>
    <definedName name="PUAN" localSheetId="3">#REF!</definedName>
    <definedName name="PUAN" localSheetId="9">#REF!</definedName>
    <definedName name="PUAN" localSheetId="4">#REF!</definedName>
    <definedName name="PUAN" localSheetId="10">#REF!</definedName>
    <definedName name="PUAN" localSheetId="5">#REF!</definedName>
    <definedName name="PUAN" localSheetId="12">#REF!</definedName>
    <definedName name="PUAN" localSheetId="14">#REF!</definedName>
    <definedName name="PUAN" localSheetId="16">#REF!</definedName>
    <definedName name="PUAN" localSheetId="18">#REF!</definedName>
    <definedName name="PUAN" localSheetId="20">#REF!</definedName>
    <definedName name="PUAN" localSheetId="22">#REF!</definedName>
    <definedName name="PUAN" localSheetId="98">#REF!</definedName>
    <definedName name="PUAN" localSheetId="25">#REF!</definedName>
    <definedName name="PUAN" localSheetId="24">#REF!</definedName>
    <definedName name="PUAN" localSheetId="11">#REF!</definedName>
    <definedName name="PUAN" localSheetId="13">#REF!</definedName>
    <definedName name="PUAN" localSheetId="15">#REF!</definedName>
    <definedName name="PUAN" localSheetId="17">#REF!</definedName>
    <definedName name="PUAN" localSheetId="19">#REF!</definedName>
    <definedName name="PUAN" localSheetId="21">#REF!</definedName>
    <definedName name="PUAN" localSheetId="23">#REF!</definedName>
    <definedName name="PUAN" localSheetId="80">#REF!</definedName>
    <definedName name="PUAN">#REF!</definedName>
    <definedName name="RİZE" localSheetId="26">[1]PROGRAM!$F$461</definedName>
    <definedName name="RİZE" localSheetId="27">[1]PROGRAM!$F$461</definedName>
    <definedName name="RİZE">[2]PROGRAM!$F$461</definedName>
    <definedName name="SİİRT" localSheetId="118">#REF!</definedName>
    <definedName name="SİİRT" localSheetId="120">#REF!</definedName>
    <definedName name="SİİRT" localSheetId="26">#REF!</definedName>
    <definedName name="SİİRT" localSheetId="27">#REF!</definedName>
    <definedName name="SİİRT" localSheetId="108">#REF!</definedName>
    <definedName name="SİİRT" localSheetId="107">#REF!</definedName>
    <definedName name="SİİRT" localSheetId="121">#REF!</definedName>
    <definedName name="SİİRT" localSheetId="109">#REF!</definedName>
    <definedName name="SİİRT" localSheetId="116">#REF!</definedName>
    <definedName name="SİİRT" localSheetId="115">#REF!</definedName>
    <definedName name="SİİRT" localSheetId="117">#REF!</definedName>
    <definedName name="SİİRT" localSheetId="119">#REF!</definedName>
    <definedName name="SİİRT" localSheetId="114">#REF!</definedName>
    <definedName name="SİİRT">#REF!</definedName>
    <definedName name="SULAMA" localSheetId="26">'[3]YENİ İŞLER'!$R$3</definedName>
    <definedName name="SULAMA" localSheetId="27">'[3]YENİ İŞLER'!$R$3</definedName>
    <definedName name="SULAMA">'[4]YENİ İŞLER'!$R$3</definedName>
    <definedName name="ŞIRNAK" localSheetId="26">[1]PROGRAM!$F$499</definedName>
    <definedName name="ŞIRNAK" localSheetId="27">[1]PROGRAM!$F$499</definedName>
    <definedName name="ŞIRNAK">[2]PROGRAM!$F$499</definedName>
    <definedName name="TOP" localSheetId="26">[1]DAĞITIM!$U$19</definedName>
    <definedName name="TOP" localSheetId="27">[1]DAĞITIM!$U$19</definedName>
    <definedName name="TOP">[2]DAĞITIM!$U$19</definedName>
    <definedName name="topl" localSheetId="118">#REF!</definedName>
    <definedName name="topl" localSheetId="120">#REF!</definedName>
    <definedName name="topl" localSheetId="26">#REF!</definedName>
    <definedName name="topl" localSheetId="27">#REF!</definedName>
    <definedName name="topl" localSheetId="108">#REF!</definedName>
    <definedName name="topl" localSheetId="107">#REF!</definedName>
    <definedName name="topl" localSheetId="121">#REF!</definedName>
    <definedName name="topl" localSheetId="109">#REF!</definedName>
    <definedName name="topl" localSheetId="116">#REF!</definedName>
    <definedName name="topl" localSheetId="115">#REF!</definedName>
    <definedName name="topl" localSheetId="117">#REF!</definedName>
    <definedName name="topl" localSheetId="119">#REF!</definedName>
    <definedName name="topl" localSheetId="114">#REF!</definedName>
    <definedName name="topl">#REF!</definedName>
    <definedName name="topl." localSheetId="118">#REF!</definedName>
    <definedName name="topl." localSheetId="120">#REF!</definedName>
    <definedName name="topl." localSheetId="26">#REF!</definedName>
    <definedName name="topl." localSheetId="27">#REF!</definedName>
    <definedName name="topl." localSheetId="108">#REF!</definedName>
    <definedName name="topl." localSheetId="107">#REF!</definedName>
    <definedName name="topl." localSheetId="121">#REF!</definedName>
    <definedName name="topl." localSheetId="109">#REF!</definedName>
    <definedName name="topl." localSheetId="116">#REF!</definedName>
    <definedName name="topl." localSheetId="115">#REF!</definedName>
    <definedName name="topl." localSheetId="117">#REF!</definedName>
    <definedName name="topl." localSheetId="119">#REF!</definedName>
    <definedName name="topl." localSheetId="114">#REF!</definedName>
    <definedName name="topl.">#REF!</definedName>
    <definedName name="topla" localSheetId="118">#REF!</definedName>
    <definedName name="topla" localSheetId="120">#REF!</definedName>
    <definedName name="topla" localSheetId="26">#REF!</definedName>
    <definedName name="topla" localSheetId="27">#REF!</definedName>
    <definedName name="topla" localSheetId="108">#REF!</definedName>
    <definedName name="topla" localSheetId="107">#REF!</definedName>
    <definedName name="topla" localSheetId="121">#REF!</definedName>
    <definedName name="topla" localSheetId="109">#REF!</definedName>
    <definedName name="topla" localSheetId="116">#REF!</definedName>
    <definedName name="topla" localSheetId="115">#REF!</definedName>
    <definedName name="topla" localSheetId="117">#REF!</definedName>
    <definedName name="topla" localSheetId="119">#REF!</definedName>
    <definedName name="topla" localSheetId="114">#REF!</definedName>
    <definedName name="topla">#REF!</definedName>
    <definedName name="TOPLAM" localSheetId="26">'[6]KÖYDES 2. ETAP PROGRAMI'!$AC$31</definedName>
    <definedName name="TOPLAM" localSheetId="27">'[6]KÖYDES 2. ETAP PROGRAMI'!$AC$31</definedName>
    <definedName name="TOPLAM">'[7]KÖYDES 2. ETAP PROGRAMI'!$AC$31</definedName>
    <definedName name="_xlnm.Print_Area" localSheetId="36">'2010 SULAMA ALT DAĞ.'!$A$1:$U$21</definedName>
    <definedName name="_xlnm.Print_Area" localSheetId="39">'2011 SULAMA ALT DAĞ.'!$A$1:$W$21</definedName>
    <definedName name="_xlnm.Print_Area" localSheetId="44">'2012 ATIKSU ALT DAĞ.'!$A$1:$W$22</definedName>
    <definedName name="_xlnm.Print_Area" localSheetId="42">'2012 İÇMESUYU ALT DAĞ.'!$A$1:$T$19</definedName>
    <definedName name="_xlnm.Print_Area" localSheetId="43">'2012 SULAMA ALT DAĞ.'!$A$1:$X$21</definedName>
    <definedName name="_xlnm.Print_Area" localSheetId="50">'2013 ATIKSU ALT DAĞ.'!$A$1:$W$19</definedName>
    <definedName name="_xlnm.Print_Area" localSheetId="47">'2013 İÇMESUYU ALT DAĞ.'!$A$1:$T$50</definedName>
    <definedName name="_xlnm.Print_Area" localSheetId="49">'2013 SULAMA ALT DAĞ.'!$A$1:$X$21</definedName>
    <definedName name="_xlnm.Print_Area" localSheetId="57">'2014 ATIKSU ALT DAĞ.'!$A$1:$W$7</definedName>
    <definedName name="_xlnm.Print_Area" localSheetId="55">'2014 İÇMESUYU ALT DAĞ.'!$A$1:$T$19</definedName>
    <definedName name="_xlnm.Print_Area" localSheetId="56">'2014 SULAMA ALT DAĞ.'!$A$1:$X$21</definedName>
    <definedName name="_xlnm.Print_Area" localSheetId="64">'2015 ATIKSU ALT DAĞ.'!$A$1:$W$8</definedName>
    <definedName name="_xlnm.Print_Area" localSheetId="62">'2015 İÇMESUYU ALT DAĞ.'!$A$1:$T$15</definedName>
    <definedName name="_xlnm.Print_Area" localSheetId="63">'2015 SULAMA ALT DAĞ.'!$A$1:$X$12</definedName>
    <definedName name="_xlnm.Print_Area" localSheetId="61">'2015 YOL İZLEME ALT DAĞ.'!$A$1:$AG$65</definedName>
    <definedName name="_xlnm.Print_Area" localSheetId="70">'2016 ATIKSU ALT DAĞ.'!$A$1:$W$9</definedName>
    <definedName name="_xlnm.Print_Area" localSheetId="69">'2016 İÇMESUYU ALT DAĞ.'!$A$1:$T$42</definedName>
    <definedName name="_xlnm.Print_Area" localSheetId="71">'2016 SULAMA ALT DAĞ.'!$A$1:$X$12</definedName>
    <definedName name="_xlnm.Print_Area" localSheetId="68">'2016 YOL İZLEME ALT DAĞ.'!$A$1:$AG$62</definedName>
    <definedName name="_xlnm.Print_Area" localSheetId="75">'2017 A GRUBU YOL İZLME TABLOSU '!$B$1:$AI$72</definedName>
    <definedName name="_xlnm.Print_Area" localSheetId="76">'2017 B GRUBU YOL İZLEME TABLOSU'!$B$1:$AI$50</definedName>
    <definedName name="_xlnm.Print_Area" localSheetId="77">'2017 İÇMESUYU İZLEME RAPORU'!$A$1:$T$107</definedName>
    <definedName name="_xlnm.Print_Area" localSheetId="79">'2017 SULAMA İZLEME TABLOSU'!$A$1:$X$12</definedName>
    <definedName name="_xlnm.Print_Area" localSheetId="102">'2021 SULAMA ALT DAĞ. '!$A$1:$Y$5</definedName>
    <definedName name="_xlnm.Print_Area" localSheetId="113">'2022 KÜÇÜK ÖLÇ SULAMA ALT DAĞ.'!$A$1:$Y$4</definedName>
    <definedName name="_xlnm.Print_Area" localSheetId="117">'2023 KÜÇÜK ÖLÇ SULAMA '!$A$1:$Y$4</definedName>
    <definedName name="_xlnm.Print_Titles" localSheetId="33">'2009 İÇMESUYU ALT DAĞ.'!$1:$4</definedName>
    <definedName name="_xlnm.Print_Titles" localSheetId="32">'2009 YOL İZLEME ALT DAĞ.'!$1:$4</definedName>
    <definedName name="_xlnm.Print_Titles" localSheetId="35">'2010 İÇMESUYU ALT DAĞ.'!$1:$4</definedName>
    <definedName name="_xlnm.Print_Titles" localSheetId="34">'2010 YOL İZLEME ALT DAĞ.'!$1:$4</definedName>
    <definedName name="_xlnm.Print_Titles" localSheetId="37">'2011 YOL İZLEME ALT DAĞ.'!$1:$4</definedName>
    <definedName name="_xlnm.Print_Titles" localSheetId="48">'2013 YOL İZLEME ALT DAĞ.'!$1:$3</definedName>
    <definedName name="_xlnm.Print_Titles" localSheetId="54">'2014 YOL İZLEME ALT DAĞ.'!$1:$3</definedName>
    <definedName name="_xlnm.Print_Titles" localSheetId="46">'HAM VE TESVİYE YOLLAR 2012'!$1:$4</definedName>
    <definedName name="_xlnm.Print_Titles" localSheetId="52">'HAM VE TESVİYE YOLLAR 2013'!$1:$4</definedName>
    <definedName name="_xlnm.Print_Titles" localSheetId="59">'HAM VE TESVİYE YOLLAR 2014'!$1:$4</definedName>
    <definedName name="_xlnm.Print_Titles" localSheetId="66">'HAM VE TESVİYE YOLLAR 2015'!$1:$4</definedName>
    <definedName name="_xlnm.Print_Titles" localSheetId="73">'HAM VE TESVİYE YOLLAR 2016'!$1:$4</definedName>
    <definedName name="_xlnm.Print_Titles" localSheetId="81">'HAM VE TESVİYE YOLLAR 2017'!$1:$4</definedName>
    <definedName name="_xlnm.Print_Titles" localSheetId="12">'İL İCMAL 2011'!$1:$1</definedName>
    <definedName name="_xlnm.Print_Titles" localSheetId="14">'İL İCMAL 2012'!$1:$1</definedName>
    <definedName name="_xlnm.Print_Titles" localSheetId="16">'İL İCMAL 2013'!$1:$1</definedName>
    <definedName name="_xlnm.Print_Titles" localSheetId="18">'İL İCMAL 2014'!$1:$1</definedName>
    <definedName name="_xlnm.Print_Titles" localSheetId="20">'İL İCMAL 2015'!$1:$1</definedName>
    <definedName name="_xlnm.Print_Titles" localSheetId="22">'İL İCMAL 2016'!$1:$1</definedName>
    <definedName name="_xlnm.Print_Titles" localSheetId="25">'İL İCMALİ 2017'!$1:$1</definedName>
    <definedName name="YL" localSheetId="26">'[3]2005 ÖDENEK'!$C$8</definedName>
    <definedName name="YL" localSheetId="27">'[3]2005 ÖDENEK'!$C$8</definedName>
    <definedName name="YL">'[4]2005 ÖDENEK'!$C$8</definedName>
    <definedName name="YOL" localSheetId="26">'[3]YENİ İŞLER'!$P$3</definedName>
    <definedName name="YOL" localSheetId="27">'[3]YENİ İŞLER'!$P$3</definedName>
    <definedName name="YOL">'[4]YENİ İŞLER'!$P$3</definedName>
  </definedNames>
  <calcPr calcId="162913"/>
</workbook>
</file>

<file path=xl/calcChain.xml><?xml version="1.0" encoding="utf-8"?>
<calcChain xmlns="http://schemas.openxmlformats.org/spreadsheetml/2006/main">
  <c r="I6" i="135" l="1"/>
  <c r="I7" i="135"/>
  <c r="I8" i="135"/>
  <c r="O25" i="135"/>
  <c r="O77" i="138" l="1"/>
  <c r="N46" i="138"/>
  <c r="N45" i="138"/>
  <c r="J5" i="150" l="1"/>
  <c r="J11" i="150"/>
  <c r="J4" i="150"/>
  <c r="O95" i="146" l="1"/>
  <c r="O96" i="146"/>
  <c r="O97" i="146"/>
  <c r="M65" i="146" l="1"/>
  <c r="N65" i="146" s="1"/>
  <c r="M64" i="146"/>
  <c r="M61" i="146"/>
  <c r="M63" i="146"/>
  <c r="M62" i="146"/>
  <c r="M59" i="146"/>
  <c r="N59" i="146" s="1"/>
  <c r="V100" i="146" l="1"/>
  <c r="R100" i="146"/>
  <c r="S100" i="146"/>
  <c r="T100" i="146"/>
  <c r="U100" i="146"/>
  <c r="O94" i="146" l="1"/>
  <c r="O92" i="146"/>
  <c r="O91" i="146"/>
  <c r="O90" i="146"/>
  <c r="O85" i="146"/>
  <c r="N41" i="145"/>
  <c r="O41" i="145"/>
  <c r="AF41" i="145"/>
  <c r="O30" i="146" l="1"/>
  <c r="O60" i="146" l="1"/>
  <c r="I22" i="150" l="1"/>
  <c r="N23" i="149" l="1"/>
  <c r="J7" i="150"/>
  <c r="M9" i="147"/>
  <c r="N9" i="147"/>
  <c r="U9" i="147"/>
  <c r="O9" i="149" l="1"/>
  <c r="O8" i="149"/>
  <c r="O7" i="149"/>
  <c r="O6" i="149"/>
  <c r="O5" i="149"/>
  <c r="I9" i="149"/>
  <c r="I8" i="149"/>
  <c r="I7" i="149"/>
  <c r="I6" i="149"/>
  <c r="I5" i="149"/>
  <c r="F7" i="149"/>
  <c r="R7" i="149" s="1"/>
  <c r="F9" i="149"/>
  <c r="R9" i="149" s="1"/>
  <c r="F8" i="149"/>
  <c r="F6" i="149"/>
  <c r="E5" i="149"/>
  <c r="F5" i="149" s="1"/>
  <c r="R5" i="149" l="1"/>
  <c r="R8" i="149"/>
  <c r="R6" i="149"/>
  <c r="D10" i="135"/>
  <c r="O106" i="138"/>
  <c r="O33" i="135"/>
  <c r="O30" i="135"/>
  <c r="J6" i="150"/>
  <c r="J8" i="150"/>
  <c r="J9" i="150"/>
  <c r="J10" i="150"/>
  <c r="J12" i="150"/>
  <c r="J13" i="150"/>
  <c r="J14" i="150"/>
  <c r="J15" i="150"/>
  <c r="J16" i="150"/>
  <c r="J17" i="150"/>
  <c r="J18" i="150"/>
  <c r="J19" i="150"/>
  <c r="J20" i="150"/>
  <c r="J21" i="150"/>
  <c r="D22" i="150"/>
  <c r="R10" i="149" l="1"/>
  <c r="J22" i="150"/>
  <c r="D25" i="149"/>
  <c r="E25" i="149"/>
  <c r="F25" i="149"/>
  <c r="G25" i="149"/>
  <c r="H25" i="149"/>
  <c r="I25" i="149"/>
  <c r="H23" i="149"/>
  <c r="H22" i="149"/>
  <c r="H24" i="149"/>
  <c r="W41" i="145" l="1"/>
  <c r="Y41" i="145"/>
  <c r="Z41" i="145"/>
  <c r="M10" i="149"/>
  <c r="O10" i="149" s="1"/>
  <c r="G10" i="149"/>
  <c r="I10" i="149" s="1"/>
  <c r="AH41" i="145"/>
  <c r="D10" i="149"/>
  <c r="F10" i="149" s="1"/>
  <c r="V9" i="147"/>
  <c r="G100" i="146"/>
  <c r="H100" i="146"/>
  <c r="I100" i="146"/>
  <c r="AG41" i="145"/>
  <c r="G41" i="145"/>
  <c r="H41" i="145"/>
  <c r="I41" i="145"/>
  <c r="M41" i="145"/>
  <c r="P41" i="145"/>
  <c r="O9" i="147"/>
  <c r="L9" i="147"/>
  <c r="O83" i="146" l="1"/>
  <c r="L83" i="146"/>
  <c r="L100" i="146" s="1"/>
  <c r="AE9" i="147" l="1"/>
  <c r="AE8" i="147"/>
  <c r="AE7" i="147"/>
  <c r="AE6" i="147"/>
  <c r="AE5" i="147"/>
  <c r="AE4" i="147"/>
  <c r="L25" i="135" l="1"/>
  <c r="N24" i="135"/>
  <c r="G16" i="140" l="1"/>
  <c r="H16" i="140"/>
  <c r="I16" i="140"/>
  <c r="G106" i="138"/>
  <c r="H106" i="138"/>
  <c r="I106" i="138"/>
  <c r="M106" i="138" l="1"/>
  <c r="N106" i="138"/>
  <c r="R106" i="138"/>
  <c r="S106" i="138"/>
  <c r="L106" i="138" l="1"/>
  <c r="J5" i="133"/>
  <c r="K5" i="133"/>
  <c r="AG134" i="121"/>
  <c r="AJ49" i="139" l="1"/>
  <c r="AE4" i="140"/>
  <c r="AE5" i="140"/>
  <c r="AE6" i="140"/>
  <c r="AE7" i="140"/>
  <c r="AE8" i="140"/>
  <c r="AE9" i="140"/>
  <c r="AE10" i="140"/>
  <c r="AE11" i="140"/>
  <c r="AE12" i="140"/>
  <c r="AE13" i="140"/>
  <c r="AE14" i="140"/>
  <c r="AE15" i="140"/>
  <c r="M16" i="140"/>
  <c r="N16" i="140"/>
  <c r="J12" i="137" l="1"/>
  <c r="J8" i="137"/>
  <c r="J7" i="137"/>
  <c r="J5" i="137"/>
  <c r="J4" i="137"/>
  <c r="C53" i="135"/>
  <c r="R8" i="135"/>
  <c r="R10" i="143"/>
  <c r="U106" i="138" l="1"/>
  <c r="E25" i="143" l="1"/>
  <c r="G25" i="143"/>
  <c r="H25" i="143"/>
  <c r="I25" i="143"/>
  <c r="H23" i="143"/>
  <c r="H24" i="143"/>
  <c r="R9" i="143"/>
  <c r="R8" i="143"/>
  <c r="R7" i="143"/>
  <c r="R6" i="143"/>
  <c r="M10" i="143"/>
  <c r="O10" i="143"/>
  <c r="D10" i="143"/>
  <c r="F10" i="143"/>
  <c r="S72" i="131" l="1"/>
  <c r="T72" i="131"/>
  <c r="U72" i="131"/>
  <c r="AI9" i="130" l="1"/>
  <c r="O39" i="138"/>
  <c r="O8" i="139"/>
  <c r="P8" i="139"/>
  <c r="O9" i="139"/>
  <c r="P9" i="139"/>
  <c r="O10" i="139"/>
  <c r="P10" i="139"/>
  <c r="O11" i="139"/>
  <c r="P11" i="139"/>
  <c r="O12" i="139"/>
  <c r="P12" i="139"/>
  <c r="O13" i="139"/>
  <c r="P13" i="139"/>
  <c r="G10" i="143" l="1"/>
  <c r="J12" i="142"/>
  <c r="J11" i="142"/>
  <c r="J22" i="142" s="1"/>
  <c r="J8" i="142"/>
  <c r="J7" i="142"/>
  <c r="J6" i="142"/>
  <c r="J5" i="142"/>
  <c r="J4" i="142"/>
  <c r="D22" i="142"/>
  <c r="L5" i="132"/>
  <c r="O5" i="132"/>
  <c r="M9" i="130"/>
  <c r="P9" i="130"/>
  <c r="L72" i="131"/>
  <c r="O72" i="131"/>
  <c r="W16" i="140" l="1"/>
  <c r="V16" i="140"/>
  <c r="U16" i="140"/>
  <c r="L16" i="140"/>
  <c r="AE16" i="140" l="1"/>
  <c r="AH49" i="139"/>
  <c r="AG49" i="139"/>
  <c r="AA49" i="139"/>
  <c r="Z49" i="139"/>
  <c r="X49" i="139"/>
  <c r="J49" i="139"/>
  <c r="I49" i="139"/>
  <c r="H49" i="139"/>
  <c r="P43" i="139"/>
  <c r="P49" i="139" s="1"/>
  <c r="O43" i="139"/>
  <c r="O49" i="139" s="1"/>
  <c r="N43" i="139"/>
  <c r="N13" i="139"/>
  <c r="N12" i="139"/>
  <c r="N11" i="139"/>
  <c r="N10" i="139"/>
  <c r="N9" i="139"/>
  <c r="Q49" i="139"/>
  <c r="N8" i="139"/>
  <c r="N49" i="139" l="1"/>
  <c r="J16" i="137" l="1"/>
  <c r="J15" i="137"/>
  <c r="J14" i="137"/>
  <c r="J13" i="137"/>
  <c r="J11" i="137"/>
  <c r="J10" i="137"/>
  <c r="D22" i="137"/>
  <c r="J4" i="134" l="1"/>
  <c r="Q117" i="127"/>
  <c r="O95" i="127"/>
  <c r="P95" i="127"/>
  <c r="G10" i="135" l="1"/>
  <c r="I5" i="135"/>
  <c r="H22" i="135" l="1"/>
  <c r="H23" i="135"/>
  <c r="H24" i="135"/>
  <c r="G25" i="135"/>
  <c r="I22" i="137"/>
  <c r="J6" i="137"/>
  <c r="F5" i="135"/>
  <c r="F7" i="135"/>
  <c r="F10" i="135" s="1"/>
  <c r="M10" i="135"/>
  <c r="O10" i="135" s="1"/>
  <c r="O5" i="135"/>
  <c r="O6" i="135"/>
  <c r="O7" i="135"/>
  <c r="F33" i="135"/>
  <c r="I33" i="135" s="1"/>
  <c r="I30" i="135"/>
  <c r="N25" i="135"/>
  <c r="I25" i="135"/>
  <c r="E25" i="135"/>
  <c r="H25" i="135" s="1"/>
  <c r="AM134" i="121"/>
  <c r="AC134" i="121"/>
  <c r="AA134" i="121"/>
  <c r="Z134" i="121"/>
  <c r="Y134" i="121"/>
  <c r="X134" i="121"/>
  <c r="I5" i="133"/>
  <c r="L5" i="133"/>
  <c r="P72" i="127"/>
  <c r="G53" i="135"/>
  <c r="I22" i="134"/>
  <c r="D22" i="134"/>
  <c r="J21" i="134"/>
  <c r="J16" i="134"/>
  <c r="J15" i="134"/>
  <c r="J14" i="134"/>
  <c r="J11" i="134"/>
  <c r="J10" i="134"/>
  <c r="J8" i="134"/>
  <c r="J7" i="134"/>
  <c r="J6" i="134"/>
  <c r="J5" i="134"/>
  <c r="J22" i="134"/>
  <c r="AE5" i="132"/>
  <c r="AE4" i="132"/>
  <c r="O102" i="127"/>
  <c r="P102" i="127"/>
  <c r="O93" i="127"/>
  <c r="P93" i="127"/>
  <c r="O91" i="127"/>
  <c r="P91" i="127"/>
  <c r="O87" i="127"/>
  <c r="P87" i="127"/>
  <c r="O88" i="127"/>
  <c r="P88" i="127"/>
  <c r="O85" i="127"/>
  <c r="P85" i="127"/>
  <c r="I21" i="124"/>
  <c r="H21" i="124"/>
  <c r="G21" i="124"/>
  <c r="M21" i="124"/>
  <c r="N21" i="124"/>
  <c r="O97" i="127"/>
  <c r="P97" i="127"/>
  <c r="P90" i="127"/>
  <c r="O90" i="127"/>
  <c r="D56" i="126"/>
  <c r="E56" i="126"/>
  <c r="F56" i="126"/>
  <c r="G56" i="126"/>
  <c r="I80" i="123"/>
  <c r="G80" i="123"/>
  <c r="H80" i="123"/>
  <c r="M62" i="123"/>
  <c r="O21" i="124"/>
  <c r="H117" i="127"/>
  <c r="I117" i="127"/>
  <c r="J117" i="127"/>
  <c r="O98" i="127"/>
  <c r="P98" i="127"/>
  <c r="O99" i="127"/>
  <c r="P99" i="127"/>
  <c r="O100" i="127"/>
  <c r="P100" i="127"/>
  <c r="O101" i="127"/>
  <c r="P101" i="127"/>
  <c r="O94" i="127"/>
  <c r="P94" i="127"/>
  <c r="O96" i="127"/>
  <c r="P96" i="127"/>
  <c r="O92" i="127"/>
  <c r="P92" i="127"/>
  <c r="O89" i="127"/>
  <c r="P89" i="127"/>
  <c r="O86" i="127"/>
  <c r="P86" i="127"/>
  <c r="P117" i="127" s="1"/>
  <c r="O84" i="127"/>
  <c r="P84" i="127"/>
  <c r="N80" i="123"/>
  <c r="M10" i="126"/>
  <c r="W21" i="124"/>
  <c r="AE4" i="124"/>
  <c r="AE8" i="124"/>
  <c r="AE16" i="124"/>
  <c r="R80" i="123"/>
  <c r="K4" i="128"/>
  <c r="N73" i="115"/>
  <c r="O5" i="126"/>
  <c r="O10" i="126"/>
  <c r="L5" i="126"/>
  <c r="I9" i="126"/>
  <c r="I8" i="126"/>
  <c r="I7" i="126"/>
  <c r="I6" i="126"/>
  <c r="I5" i="126"/>
  <c r="F9" i="126"/>
  <c r="F8" i="126"/>
  <c r="F7" i="126"/>
  <c r="F6" i="126"/>
  <c r="F5" i="126"/>
  <c r="AN105" i="127"/>
  <c r="O81" i="127"/>
  <c r="P81" i="127"/>
  <c r="E55" i="113"/>
  <c r="D55" i="113"/>
  <c r="G13" i="105"/>
  <c r="I13" i="105"/>
  <c r="G20" i="116"/>
  <c r="H20" i="116"/>
  <c r="I20" i="116"/>
  <c r="G57" i="120"/>
  <c r="F57" i="120"/>
  <c r="E57" i="120"/>
  <c r="D57" i="120"/>
  <c r="G10" i="126"/>
  <c r="AN27" i="127"/>
  <c r="AN35" i="127"/>
  <c r="AN43" i="127"/>
  <c r="AN51" i="127"/>
  <c r="AN59" i="127"/>
  <c r="AN67" i="127"/>
  <c r="AN72" i="127"/>
  <c r="AN76" i="127"/>
  <c r="AN80" i="127"/>
  <c r="AN88" i="127"/>
  <c r="AN92" i="127"/>
  <c r="AN96" i="127"/>
  <c r="AN100" i="127"/>
  <c r="AH117" i="127"/>
  <c r="AI117" i="127"/>
  <c r="AJ117" i="127"/>
  <c r="AN4" i="127"/>
  <c r="AN7" i="127"/>
  <c r="AN8" i="127"/>
  <c r="AN20" i="127"/>
  <c r="AN23" i="127"/>
  <c r="AN24" i="127"/>
  <c r="AN28" i="127"/>
  <c r="AN31" i="127"/>
  <c r="AN32" i="127"/>
  <c r="AN36" i="127"/>
  <c r="AN39" i="127"/>
  <c r="AN40" i="127"/>
  <c r="AN44" i="127"/>
  <c r="AN47" i="127"/>
  <c r="AN48" i="127"/>
  <c r="AN52" i="127"/>
  <c r="AN55" i="127"/>
  <c r="AN56" i="127"/>
  <c r="AN60" i="127"/>
  <c r="AN63" i="127"/>
  <c r="AN64" i="127"/>
  <c r="AN68" i="127"/>
  <c r="AN73" i="127"/>
  <c r="AN75" i="127"/>
  <c r="AN77" i="127"/>
  <c r="AN78" i="127"/>
  <c r="AN79" i="127"/>
  <c r="AN83" i="127"/>
  <c r="AN84" i="127"/>
  <c r="AN93" i="127"/>
  <c r="AN94" i="127"/>
  <c r="AN95" i="127"/>
  <c r="AN97" i="127"/>
  <c r="AN98" i="127"/>
  <c r="AN99" i="127"/>
  <c r="AN101" i="127"/>
  <c r="AN102" i="127"/>
  <c r="AN108" i="127"/>
  <c r="J10" i="126"/>
  <c r="U21" i="124"/>
  <c r="V21" i="124"/>
  <c r="AE17" i="124"/>
  <c r="AE18" i="124"/>
  <c r="D10" i="126"/>
  <c r="S80" i="123"/>
  <c r="T80" i="123"/>
  <c r="U80" i="123"/>
  <c r="V80" i="123"/>
  <c r="AB117" i="127"/>
  <c r="F27" i="126"/>
  <c r="G27" i="126"/>
  <c r="E27" i="126"/>
  <c r="H26" i="126"/>
  <c r="H24" i="126"/>
  <c r="H27" i="126" s="1"/>
  <c r="H25" i="126"/>
  <c r="O72" i="127"/>
  <c r="O73" i="127"/>
  <c r="P73" i="127"/>
  <c r="O77" i="127"/>
  <c r="P77" i="127"/>
  <c r="O78" i="127"/>
  <c r="AO86" i="127" s="1"/>
  <c r="P78" i="127"/>
  <c r="O80" i="127"/>
  <c r="P80" i="127"/>
  <c r="I5" i="128"/>
  <c r="W6" i="128"/>
  <c r="V6" i="128"/>
  <c r="U6" i="128"/>
  <c r="N96" i="127"/>
  <c r="Y117" i="127"/>
  <c r="AA117" i="127"/>
  <c r="N102" i="127"/>
  <c r="N101" i="127"/>
  <c r="N100" i="127"/>
  <c r="N99" i="127"/>
  <c r="N98" i="127"/>
  <c r="N97" i="127"/>
  <c r="N95" i="127"/>
  <c r="N94" i="127"/>
  <c r="N93" i="127"/>
  <c r="N92" i="127"/>
  <c r="N91" i="127"/>
  <c r="N90" i="127"/>
  <c r="N89" i="127"/>
  <c r="N88" i="127"/>
  <c r="N87" i="127"/>
  <c r="N86" i="127"/>
  <c r="N85" i="127"/>
  <c r="N84" i="127"/>
  <c r="N81" i="127"/>
  <c r="N80" i="127"/>
  <c r="N78" i="127"/>
  <c r="N77" i="127"/>
  <c r="N117" i="127" s="1"/>
  <c r="N73" i="127"/>
  <c r="N72" i="127"/>
  <c r="AN107" i="127"/>
  <c r="AN106" i="127"/>
  <c r="AN91" i="127"/>
  <c r="AN90" i="127"/>
  <c r="AN89" i="127"/>
  <c r="AN87" i="127"/>
  <c r="AN86" i="127"/>
  <c r="AN85" i="127"/>
  <c r="AN82" i="127"/>
  <c r="AN74" i="127"/>
  <c r="AN70" i="127"/>
  <c r="AN69" i="127"/>
  <c r="AO68" i="127"/>
  <c r="AO66" i="127"/>
  <c r="AN66" i="127"/>
  <c r="AN65" i="127"/>
  <c r="AO64" i="127"/>
  <c r="AN62" i="127"/>
  <c r="AN61" i="127"/>
  <c r="AN58" i="127"/>
  <c r="AN57" i="127"/>
  <c r="AN54" i="127"/>
  <c r="AN53" i="127"/>
  <c r="AN50" i="127"/>
  <c r="AN49" i="127"/>
  <c r="AN46" i="127"/>
  <c r="AN45" i="127"/>
  <c r="AN42" i="127"/>
  <c r="AN41" i="127"/>
  <c r="AN38" i="127"/>
  <c r="AN37" i="127"/>
  <c r="AN34" i="127"/>
  <c r="AN33" i="127"/>
  <c r="AN30" i="127"/>
  <c r="AN29" i="127"/>
  <c r="AN26" i="127"/>
  <c r="AN25" i="127"/>
  <c r="AN22" i="127"/>
  <c r="AN21" i="127"/>
  <c r="AN10" i="127"/>
  <c r="AN9" i="127"/>
  <c r="AN6" i="127"/>
  <c r="AN5" i="127"/>
  <c r="O41" i="126"/>
  <c r="I41" i="126"/>
  <c r="O40" i="126"/>
  <c r="I40" i="126"/>
  <c r="O39" i="126"/>
  <c r="I39" i="126"/>
  <c r="O37" i="126"/>
  <c r="N36" i="126"/>
  <c r="M36" i="126"/>
  <c r="L36" i="126"/>
  <c r="K36" i="126"/>
  <c r="J36" i="126"/>
  <c r="H36" i="126"/>
  <c r="G36" i="126"/>
  <c r="F36" i="126"/>
  <c r="E36" i="126"/>
  <c r="D36" i="126"/>
  <c r="O35" i="126"/>
  <c r="I35" i="126"/>
  <c r="O34" i="126"/>
  <c r="I34" i="126"/>
  <c r="O33" i="126"/>
  <c r="O36" i="126"/>
  <c r="I33" i="126"/>
  <c r="I36" i="126" s="1"/>
  <c r="L21" i="124"/>
  <c r="AE7" i="124"/>
  <c r="AE6" i="124"/>
  <c r="AE5" i="124"/>
  <c r="L80" i="123"/>
  <c r="J4" i="117"/>
  <c r="D21" i="107"/>
  <c r="L71" i="104"/>
  <c r="O27" i="120"/>
  <c r="K27" i="120"/>
  <c r="M27" i="120"/>
  <c r="AK173" i="103"/>
  <c r="O67" i="115"/>
  <c r="Y173" i="103"/>
  <c r="Z173" i="103"/>
  <c r="AA173" i="103"/>
  <c r="AB173" i="103"/>
  <c r="Q173" i="103"/>
  <c r="O20" i="116"/>
  <c r="J7" i="117"/>
  <c r="O14" i="115"/>
  <c r="O73" i="115" s="1"/>
  <c r="O148" i="103"/>
  <c r="P148" i="103"/>
  <c r="O149" i="103"/>
  <c r="P149" i="103"/>
  <c r="O150" i="103"/>
  <c r="P150" i="103"/>
  <c r="O151" i="103"/>
  <c r="P151" i="103"/>
  <c r="O152" i="103"/>
  <c r="P152" i="103"/>
  <c r="O128" i="103"/>
  <c r="P128" i="103"/>
  <c r="O129" i="103"/>
  <c r="P129" i="103"/>
  <c r="O130" i="103"/>
  <c r="P130" i="103"/>
  <c r="O131" i="103"/>
  <c r="P131" i="103"/>
  <c r="O132" i="103"/>
  <c r="P132" i="103"/>
  <c r="O133" i="103"/>
  <c r="P133" i="103"/>
  <c r="O134" i="103"/>
  <c r="P134" i="103"/>
  <c r="O135" i="103"/>
  <c r="P135" i="103"/>
  <c r="O136" i="103"/>
  <c r="P136" i="103"/>
  <c r="O137" i="103"/>
  <c r="P137" i="103"/>
  <c r="O138" i="103"/>
  <c r="P138" i="103"/>
  <c r="O139" i="103"/>
  <c r="P139" i="103"/>
  <c r="O140" i="103"/>
  <c r="P140" i="103"/>
  <c r="O16" i="103"/>
  <c r="P16" i="103"/>
  <c r="O17" i="103"/>
  <c r="P17" i="103"/>
  <c r="O18" i="103"/>
  <c r="P18" i="103"/>
  <c r="O19" i="103"/>
  <c r="P19" i="103"/>
  <c r="O20" i="103"/>
  <c r="P20" i="103"/>
  <c r="O21" i="103"/>
  <c r="P21" i="103"/>
  <c r="O22" i="103"/>
  <c r="P22" i="103"/>
  <c r="O23" i="103"/>
  <c r="P23" i="103"/>
  <c r="O24" i="103"/>
  <c r="P24" i="103"/>
  <c r="O25" i="103"/>
  <c r="AO78" i="103" s="1"/>
  <c r="P25" i="103"/>
  <c r="O26" i="103"/>
  <c r="P26" i="103"/>
  <c r="O27" i="103"/>
  <c r="P27" i="103"/>
  <c r="O28" i="103"/>
  <c r="P28" i="103"/>
  <c r="O29" i="103"/>
  <c r="P29" i="103"/>
  <c r="O30" i="103"/>
  <c r="P30" i="103"/>
  <c r="O31" i="103"/>
  <c r="P31" i="103"/>
  <c r="O32" i="103"/>
  <c r="P32" i="103"/>
  <c r="O33" i="103"/>
  <c r="P33" i="103"/>
  <c r="O34" i="103"/>
  <c r="P34" i="103"/>
  <c r="O35" i="103"/>
  <c r="P35" i="103"/>
  <c r="O36" i="103"/>
  <c r="P36" i="103"/>
  <c r="O37" i="103"/>
  <c r="P37" i="103"/>
  <c r="O38" i="103"/>
  <c r="P38" i="103"/>
  <c r="O39" i="103"/>
  <c r="P39" i="103"/>
  <c r="O40" i="103"/>
  <c r="P40" i="103"/>
  <c r="O41" i="103"/>
  <c r="P41" i="103"/>
  <c r="O42" i="103"/>
  <c r="P42" i="103"/>
  <c r="O43" i="103"/>
  <c r="P43" i="103"/>
  <c r="O44" i="103"/>
  <c r="P44" i="103"/>
  <c r="O45" i="103"/>
  <c r="P45" i="103"/>
  <c r="O46" i="103"/>
  <c r="P46" i="103"/>
  <c r="O47" i="103"/>
  <c r="P47" i="103"/>
  <c r="O48" i="103"/>
  <c r="P48" i="103"/>
  <c r="O49" i="103"/>
  <c r="P49" i="103"/>
  <c r="O50" i="103"/>
  <c r="P50" i="103"/>
  <c r="O51" i="103"/>
  <c r="P51" i="103"/>
  <c r="O52" i="103"/>
  <c r="P52" i="103"/>
  <c r="O53" i="103"/>
  <c r="P53" i="103"/>
  <c r="O54" i="103"/>
  <c r="P54" i="103"/>
  <c r="O55" i="103"/>
  <c r="P55" i="103"/>
  <c r="O56" i="103"/>
  <c r="P56" i="103"/>
  <c r="O57" i="103"/>
  <c r="P57" i="103"/>
  <c r="O58" i="103"/>
  <c r="P58" i="103"/>
  <c r="O59" i="103"/>
  <c r="P59" i="103"/>
  <c r="O60" i="103"/>
  <c r="P60" i="103"/>
  <c r="O61" i="103"/>
  <c r="P61" i="103"/>
  <c r="O62" i="103"/>
  <c r="P62" i="103"/>
  <c r="O63" i="103"/>
  <c r="P63" i="103"/>
  <c r="O64" i="103"/>
  <c r="P64" i="103"/>
  <c r="O65" i="103"/>
  <c r="P65" i="103"/>
  <c r="O66" i="103"/>
  <c r="P66" i="103"/>
  <c r="O67" i="103"/>
  <c r="P67" i="103"/>
  <c r="O68" i="103"/>
  <c r="P68" i="103"/>
  <c r="O69" i="103"/>
  <c r="P69" i="103"/>
  <c r="O70" i="103"/>
  <c r="P70" i="103"/>
  <c r="O71" i="103"/>
  <c r="P71" i="103"/>
  <c r="O72" i="103"/>
  <c r="P72" i="103"/>
  <c r="O73" i="103"/>
  <c r="P73" i="103"/>
  <c r="O74" i="103"/>
  <c r="P74" i="103"/>
  <c r="O75" i="103"/>
  <c r="P75" i="103"/>
  <c r="O76" i="103"/>
  <c r="P76" i="103"/>
  <c r="O77" i="103"/>
  <c r="P77" i="103"/>
  <c r="O78" i="103"/>
  <c r="P78" i="103"/>
  <c r="O79" i="103"/>
  <c r="P79" i="103"/>
  <c r="O80" i="103"/>
  <c r="P80" i="103"/>
  <c r="O81" i="103"/>
  <c r="P81" i="103"/>
  <c r="O82" i="103"/>
  <c r="P82" i="103"/>
  <c r="O83" i="103"/>
  <c r="P83" i="103"/>
  <c r="O84" i="103"/>
  <c r="P84" i="103"/>
  <c r="O85" i="103"/>
  <c r="P85" i="103"/>
  <c r="O86" i="103"/>
  <c r="P86" i="103"/>
  <c r="O87" i="103"/>
  <c r="P87" i="103"/>
  <c r="O88" i="103"/>
  <c r="P88" i="103"/>
  <c r="O89" i="103"/>
  <c r="P89" i="103"/>
  <c r="O90" i="103"/>
  <c r="P90" i="103"/>
  <c r="O91" i="103"/>
  <c r="P91" i="103"/>
  <c r="O92" i="103"/>
  <c r="P92" i="103"/>
  <c r="O93" i="103"/>
  <c r="P93" i="103"/>
  <c r="O94" i="103"/>
  <c r="P94" i="103"/>
  <c r="O95" i="103"/>
  <c r="P95" i="103"/>
  <c r="O96" i="103"/>
  <c r="P96" i="103"/>
  <c r="O97" i="103"/>
  <c r="P97" i="103"/>
  <c r="O98" i="103"/>
  <c r="P98" i="103"/>
  <c r="O99" i="103"/>
  <c r="P99" i="103"/>
  <c r="O100" i="103"/>
  <c r="P100" i="103"/>
  <c r="O101" i="103"/>
  <c r="P101" i="103"/>
  <c r="O102" i="103"/>
  <c r="P102" i="103"/>
  <c r="O103" i="103"/>
  <c r="P103" i="103"/>
  <c r="O104" i="103"/>
  <c r="P104" i="103"/>
  <c r="O105" i="103"/>
  <c r="P105" i="103"/>
  <c r="J8" i="117"/>
  <c r="L20" i="116"/>
  <c r="P20" i="116"/>
  <c r="Q20" i="116"/>
  <c r="R20" i="116"/>
  <c r="V73" i="115"/>
  <c r="J10" i="117"/>
  <c r="I21" i="117"/>
  <c r="U20" i="116"/>
  <c r="M66" i="115"/>
  <c r="M62" i="115"/>
  <c r="M73" i="115" s="1"/>
  <c r="F5" i="120"/>
  <c r="I5" i="120"/>
  <c r="O5" i="120"/>
  <c r="R5" i="120"/>
  <c r="F6" i="120"/>
  <c r="I6" i="120"/>
  <c r="O6" i="120"/>
  <c r="R6" i="120"/>
  <c r="F7" i="120"/>
  <c r="I7" i="120"/>
  <c r="O7" i="120"/>
  <c r="R7" i="120"/>
  <c r="F8" i="120"/>
  <c r="I8" i="120"/>
  <c r="O8" i="120"/>
  <c r="R8" i="120"/>
  <c r="F9" i="120"/>
  <c r="I9" i="120"/>
  <c r="O9" i="120"/>
  <c r="R9" i="120"/>
  <c r="D10" i="120"/>
  <c r="E10" i="120"/>
  <c r="G10" i="120"/>
  <c r="I10" i="120"/>
  <c r="H10" i="120"/>
  <c r="J10" i="120"/>
  <c r="K10" i="120"/>
  <c r="L10" i="120"/>
  <c r="M10" i="120"/>
  <c r="O10" i="120" s="1"/>
  <c r="N10" i="120"/>
  <c r="P10" i="120"/>
  <c r="Q10" i="120"/>
  <c r="E27" i="120"/>
  <c r="G27" i="120"/>
  <c r="I27" i="120"/>
  <c r="I33" i="120"/>
  <c r="O33" i="120"/>
  <c r="I34" i="120"/>
  <c r="I36" i="120" s="1"/>
  <c r="O34" i="120"/>
  <c r="I35" i="120"/>
  <c r="O35" i="120"/>
  <c r="D36" i="120"/>
  <c r="E36" i="120"/>
  <c r="F36" i="120"/>
  <c r="G36" i="120"/>
  <c r="H36" i="120"/>
  <c r="J36" i="120"/>
  <c r="K36" i="120"/>
  <c r="L36" i="120"/>
  <c r="M36" i="120"/>
  <c r="N36" i="120"/>
  <c r="O36" i="120"/>
  <c r="O37" i="120"/>
  <c r="I39" i="120"/>
  <c r="O39" i="120"/>
  <c r="I40" i="120"/>
  <c r="O40" i="120"/>
  <c r="I41" i="120"/>
  <c r="O41" i="120"/>
  <c r="J5" i="117"/>
  <c r="J6" i="117"/>
  <c r="J9" i="117"/>
  <c r="J12" i="117"/>
  <c r="J13" i="117"/>
  <c r="J16" i="117"/>
  <c r="J17" i="117"/>
  <c r="J18" i="117"/>
  <c r="J19" i="117"/>
  <c r="J20" i="117"/>
  <c r="D21" i="117"/>
  <c r="V20" i="116"/>
  <c r="W20" i="116"/>
  <c r="L73" i="115"/>
  <c r="R73" i="115"/>
  <c r="S73" i="115"/>
  <c r="T73" i="115"/>
  <c r="N16" i="103"/>
  <c r="N17" i="103"/>
  <c r="N18" i="103"/>
  <c r="N19" i="103"/>
  <c r="N173" i="103" s="1"/>
  <c r="N20" i="103"/>
  <c r="N21" i="103"/>
  <c r="N22" i="103"/>
  <c r="N23" i="103"/>
  <c r="N24" i="103"/>
  <c r="N25" i="103"/>
  <c r="N26" i="103"/>
  <c r="N27" i="103"/>
  <c r="N28" i="103"/>
  <c r="N29" i="103"/>
  <c r="N30" i="103"/>
  <c r="N31" i="103"/>
  <c r="N32" i="103"/>
  <c r="N33" i="103"/>
  <c r="N34" i="103"/>
  <c r="N35" i="103"/>
  <c r="N36" i="103"/>
  <c r="N37" i="103"/>
  <c r="N38" i="103"/>
  <c r="N39" i="103"/>
  <c r="N40" i="103"/>
  <c r="N41" i="103"/>
  <c r="N42" i="103"/>
  <c r="N43" i="103"/>
  <c r="N44" i="103"/>
  <c r="N45" i="103"/>
  <c r="N46" i="103"/>
  <c r="N47" i="103"/>
  <c r="N48" i="103"/>
  <c r="N49" i="103"/>
  <c r="N50" i="103"/>
  <c r="N51" i="103"/>
  <c r="N52" i="103"/>
  <c r="N53" i="103"/>
  <c r="N54" i="103"/>
  <c r="N55" i="103"/>
  <c r="N56" i="103"/>
  <c r="N57" i="103"/>
  <c r="N58" i="103"/>
  <c r="N59" i="103"/>
  <c r="N60" i="103"/>
  <c r="N61" i="103"/>
  <c r="N62" i="103"/>
  <c r="N63" i="103"/>
  <c r="N64" i="103"/>
  <c r="N65" i="103"/>
  <c r="N66" i="103"/>
  <c r="N67" i="103"/>
  <c r="N68" i="103"/>
  <c r="N69" i="103"/>
  <c r="N70" i="103"/>
  <c r="N71" i="103"/>
  <c r="N72" i="103"/>
  <c r="N73" i="103"/>
  <c r="N74" i="103"/>
  <c r="N75" i="103"/>
  <c r="N76" i="103"/>
  <c r="N77" i="103"/>
  <c r="N78" i="103"/>
  <c r="N79" i="103"/>
  <c r="N80" i="103"/>
  <c r="N81" i="103"/>
  <c r="N82" i="103"/>
  <c r="N83" i="103"/>
  <c r="N84" i="103"/>
  <c r="N85" i="103"/>
  <c r="N86" i="103"/>
  <c r="N87" i="103"/>
  <c r="N88" i="103"/>
  <c r="N89" i="103"/>
  <c r="N90" i="103"/>
  <c r="N91" i="103"/>
  <c r="N92" i="103"/>
  <c r="N93" i="103"/>
  <c r="N94" i="103"/>
  <c r="N95" i="103"/>
  <c r="N96" i="103"/>
  <c r="N97" i="103"/>
  <c r="N98" i="103"/>
  <c r="N99" i="103"/>
  <c r="N100" i="103"/>
  <c r="N101" i="103"/>
  <c r="N102" i="103"/>
  <c r="N103" i="103"/>
  <c r="N104" i="103"/>
  <c r="N105" i="103"/>
  <c r="N128" i="103"/>
  <c r="N129" i="103"/>
  <c r="N130" i="103"/>
  <c r="N131" i="103"/>
  <c r="N132" i="103"/>
  <c r="N133" i="103"/>
  <c r="N134" i="103"/>
  <c r="N135" i="103"/>
  <c r="N136" i="103"/>
  <c r="N137" i="103"/>
  <c r="N138" i="103"/>
  <c r="N139" i="103"/>
  <c r="N140" i="103"/>
  <c r="N148" i="103"/>
  <c r="N149" i="103"/>
  <c r="N150" i="103"/>
  <c r="N151" i="103"/>
  <c r="N152" i="103"/>
  <c r="AH173" i="103"/>
  <c r="AI173" i="103"/>
  <c r="AJ173" i="103"/>
  <c r="F5" i="113"/>
  <c r="R5" i="113" s="1"/>
  <c r="I5" i="113"/>
  <c r="F6" i="113"/>
  <c r="R6" i="113" s="1"/>
  <c r="I6" i="113"/>
  <c r="F7" i="113"/>
  <c r="I7" i="113"/>
  <c r="R7" i="113"/>
  <c r="R8" i="113"/>
  <c r="D10" i="113"/>
  <c r="E10" i="113"/>
  <c r="F10" i="113"/>
  <c r="R10" i="113" s="1"/>
  <c r="G10" i="113"/>
  <c r="H10" i="113"/>
  <c r="I10" i="113"/>
  <c r="N10" i="113"/>
  <c r="H25" i="113"/>
  <c r="H26" i="113"/>
  <c r="H27" i="113" s="1"/>
  <c r="E27" i="113"/>
  <c r="G27" i="113"/>
  <c r="I27" i="113"/>
  <c r="I33" i="113"/>
  <c r="I36" i="113" s="1"/>
  <c r="O33" i="113"/>
  <c r="I34" i="113"/>
  <c r="O34" i="113"/>
  <c r="O36" i="113" s="1"/>
  <c r="I35" i="113"/>
  <c r="O35" i="113"/>
  <c r="D36" i="113"/>
  <c r="E36" i="113"/>
  <c r="F36" i="113"/>
  <c r="G36" i="113"/>
  <c r="H36" i="113"/>
  <c r="J36" i="113"/>
  <c r="K36" i="113"/>
  <c r="L36" i="113"/>
  <c r="M36" i="113"/>
  <c r="N36" i="113"/>
  <c r="O37" i="113"/>
  <c r="I39" i="113"/>
  <c r="O39" i="113"/>
  <c r="I40" i="113"/>
  <c r="O40" i="113"/>
  <c r="I41" i="113"/>
  <c r="O41" i="113"/>
  <c r="J5" i="107"/>
  <c r="J6" i="107"/>
  <c r="J7" i="107"/>
  <c r="J8" i="107"/>
  <c r="J9" i="107"/>
  <c r="J10" i="107"/>
  <c r="J11" i="107"/>
  <c r="J12" i="107"/>
  <c r="J13" i="107"/>
  <c r="J14" i="107"/>
  <c r="J15" i="107"/>
  <c r="J16" i="107"/>
  <c r="J17" i="107"/>
  <c r="J18" i="107"/>
  <c r="J19" i="107"/>
  <c r="J20" i="107"/>
  <c r="I21" i="107"/>
  <c r="M5" i="105"/>
  <c r="N5" i="105"/>
  <c r="AE5" i="105"/>
  <c r="M6" i="105"/>
  <c r="N6" i="105"/>
  <c r="AE6" i="105"/>
  <c r="M7" i="105"/>
  <c r="N7" i="105"/>
  <c r="AE7" i="105"/>
  <c r="M8" i="105"/>
  <c r="N8" i="105" s="1"/>
  <c r="AE8" i="105"/>
  <c r="M9" i="105"/>
  <c r="N9" i="105" s="1"/>
  <c r="AE9" i="105"/>
  <c r="M10" i="105"/>
  <c r="N10" i="105"/>
  <c r="AE10" i="105"/>
  <c r="M11" i="105"/>
  <c r="N11" i="105"/>
  <c r="AE11" i="105"/>
  <c r="AE12" i="105"/>
  <c r="L13" i="105"/>
  <c r="U13" i="105"/>
  <c r="V13" i="105"/>
  <c r="AM4" i="121"/>
  <c r="AM5" i="121"/>
  <c r="AM6" i="121"/>
  <c r="P7" i="121"/>
  <c r="AM7" i="121"/>
  <c r="P8" i="121"/>
  <c r="AM8" i="121"/>
  <c r="P9" i="121"/>
  <c r="AM9" i="121"/>
  <c r="P10" i="121"/>
  <c r="AM10" i="121"/>
  <c r="AM12" i="121"/>
  <c r="AM13" i="121"/>
  <c r="AM14" i="121"/>
  <c r="AM15" i="121"/>
  <c r="AM19" i="121"/>
  <c r="AM20" i="121"/>
  <c r="AM21" i="121"/>
  <c r="AM22" i="121"/>
  <c r="AM23" i="121"/>
  <c r="AM24" i="121"/>
  <c r="AM25" i="121"/>
  <c r="AM26" i="121"/>
  <c r="AM27" i="121"/>
  <c r="AM28" i="121"/>
  <c r="AM29" i="121"/>
  <c r="AM30" i="121"/>
  <c r="AM31" i="121"/>
  <c r="AM32" i="121"/>
  <c r="AM33" i="121"/>
  <c r="AM34" i="121"/>
  <c r="AM35" i="121"/>
  <c r="AM36" i="121"/>
  <c r="AM37" i="121"/>
  <c r="AM38" i="121"/>
  <c r="AM39" i="121"/>
  <c r="AM40" i="121"/>
  <c r="AM41" i="121"/>
  <c r="AM42" i="121"/>
  <c r="AM43" i="121"/>
  <c r="AM44" i="121"/>
  <c r="AM45" i="121"/>
  <c r="AM46" i="121"/>
  <c r="AM47" i="121"/>
  <c r="AM48" i="121"/>
  <c r="AM49" i="121"/>
  <c r="AM50" i="121"/>
  <c r="AM51" i="121"/>
  <c r="AM52" i="121"/>
  <c r="AM53" i="121"/>
  <c r="AM54" i="121"/>
  <c r="AM55" i="121"/>
  <c r="AM56" i="121"/>
  <c r="AM57" i="121"/>
  <c r="AM58" i="121"/>
  <c r="AM59" i="121"/>
  <c r="AM60" i="121"/>
  <c r="AM61" i="121"/>
  <c r="AM62" i="121"/>
  <c r="AM63" i="121"/>
  <c r="AM64" i="121"/>
  <c r="AN64" i="121"/>
  <c r="AM65" i="121"/>
  <c r="AM66" i="121"/>
  <c r="AN66" i="121"/>
  <c r="AM67" i="121"/>
  <c r="AM68" i="121"/>
  <c r="AN68" i="121"/>
  <c r="AM69" i="121"/>
  <c r="AM70" i="121"/>
  <c r="AN70" i="121"/>
  <c r="AM71" i="121"/>
  <c r="AM72" i="121"/>
  <c r="AN72" i="121"/>
  <c r="AM73" i="121"/>
  <c r="AM77" i="121"/>
  <c r="AN77" i="121"/>
  <c r="AM78" i="121"/>
  <c r="AM79" i="121"/>
  <c r="AN79" i="121"/>
  <c r="AM80" i="121"/>
  <c r="AM81" i="121"/>
  <c r="AN81" i="121"/>
  <c r="AM82" i="121"/>
  <c r="AM83" i="121"/>
  <c r="AN83" i="121"/>
  <c r="AM84" i="121"/>
  <c r="AM85" i="121"/>
  <c r="AN85" i="121"/>
  <c r="AM86" i="121"/>
  <c r="AM87" i="121"/>
  <c r="AN87" i="121"/>
  <c r="AM88" i="121"/>
  <c r="AM89" i="121"/>
  <c r="AN89" i="121"/>
  <c r="AM110" i="121"/>
  <c r="AN110" i="121"/>
  <c r="AM111" i="121"/>
  <c r="AM112" i="121"/>
  <c r="AN112" i="121"/>
  <c r="AM113" i="121"/>
  <c r="AM114" i="121"/>
  <c r="AN114" i="121"/>
  <c r="AM115" i="121"/>
  <c r="AM116" i="121"/>
  <c r="AN116" i="121"/>
  <c r="AM117" i="121"/>
  <c r="AM118" i="121"/>
  <c r="AM119" i="121"/>
  <c r="AM130" i="121"/>
  <c r="AM132" i="121"/>
  <c r="AM133" i="121"/>
  <c r="N134" i="121"/>
  <c r="O134" i="121"/>
  <c r="P134" i="121"/>
  <c r="Q134" i="121"/>
  <c r="U134" i="121"/>
  <c r="G71" i="104"/>
  <c r="H71" i="104"/>
  <c r="I71" i="104"/>
  <c r="M71" i="104"/>
  <c r="N71" i="104"/>
  <c r="O71" i="104"/>
  <c r="R71" i="104"/>
  <c r="S71" i="104"/>
  <c r="T71" i="104"/>
  <c r="U71" i="104"/>
  <c r="L5" i="101"/>
  <c r="G51" i="100"/>
  <c r="H51" i="100"/>
  <c r="I51" i="100"/>
  <c r="L51" i="100"/>
  <c r="M51" i="100"/>
  <c r="N51" i="100"/>
  <c r="O51" i="100"/>
  <c r="U51" i="100"/>
  <c r="V51" i="100"/>
  <c r="W51" i="100"/>
  <c r="Q9" i="99"/>
  <c r="Q12" i="99"/>
  <c r="Q13" i="99"/>
  <c r="Q17" i="99"/>
  <c r="Q18" i="99"/>
  <c r="Q20" i="99"/>
  <c r="O47" i="99"/>
  <c r="AN59" i="99" s="1"/>
  <c r="P47" i="99"/>
  <c r="P158" i="99" s="1"/>
  <c r="AN63" i="99"/>
  <c r="AN65" i="99"/>
  <c r="AN71" i="99"/>
  <c r="AN73" i="99"/>
  <c r="AN79" i="99"/>
  <c r="AN81" i="99"/>
  <c r="AN87" i="99"/>
  <c r="AN89" i="99"/>
  <c r="H158" i="99"/>
  <c r="I158" i="99"/>
  <c r="J158" i="99"/>
  <c r="N158" i="99"/>
  <c r="Q158" i="99"/>
  <c r="X158" i="99"/>
  <c r="Y158" i="99"/>
  <c r="AG158" i="99"/>
  <c r="AH158" i="99"/>
  <c r="AI158" i="99"/>
  <c r="AJ158" i="99"/>
  <c r="AK158" i="99"/>
  <c r="M36" i="98"/>
  <c r="M98" i="98" s="1"/>
  <c r="M37" i="98"/>
  <c r="M38" i="98"/>
  <c r="M39" i="98"/>
  <c r="M40" i="98"/>
  <c r="G98" i="98"/>
  <c r="H98" i="98"/>
  <c r="I98" i="98"/>
  <c r="L98" i="98"/>
  <c r="N98" i="98"/>
  <c r="O98" i="98"/>
  <c r="R98" i="98"/>
  <c r="S98" i="98"/>
  <c r="T98" i="98"/>
  <c r="U98" i="98"/>
  <c r="V98" i="98"/>
  <c r="F5" i="97"/>
  <c r="I5" i="97"/>
  <c r="L5" i="97"/>
  <c r="O5" i="97"/>
  <c r="O10" i="97" s="1"/>
  <c r="P5" i="97"/>
  <c r="Q5" i="97"/>
  <c r="F6" i="97"/>
  <c r="F10" i="97" s="1"/>
  <c r="I6" i="97"/>
  <c r="L6" i="97"/>
  <c r="O6" i="97"/>
  <c r="P6" i="97"/>
  <c r="P10" i="97" s="1"/>
  <c r="Q6" i="97"/>
  <c r="F7" i="97"/>
  <c r="L7" i="97"/>
  <c r="L10" i="97" s="1"/>
  <c r="O7" i="97"/>
  <c r="P7" i="97"/>
  <c r="Q7" i="97"/>
  <c r="R7" i="97"/>
  <c r="F8" i="97"/>
  <c r="I8" i="97"/>
  <c r="L8" i="97"/>
  <c r="O8" i="97"/>
  <c r="R8" i="97" s="1"/>
  <c r="P8" i="97"/>
  <c r="Q8" i="97"/>
  <c r="F9" i="97"/>
  <c r="R9" i="97" s="1"/>
  <c r="I9" i="97"/>
  <c r="L9" i="97"/>
  <c r="O9" i="97"/>
  <c r="P9" i="97"/>
  <c r="Q9" i="97"/>
  <c r="D10" i="97"/>
  <c r="E10" i="97"/>
  <c r="G10" i="97"/>
  <c r="H10" i="97"/>
  <c r="I10" i="97"/>
  <c r="J10" i="97"/>
  <c r="K10" i="97"/>
  <c r="M10" i="97"/>
  <c r="N10" i="97"/>
  <c r="Q10" i="97"/>
  <c r="H24" i="97"/>
  <c r="N24" i="97"/>
  <c r="N27" i="97" s="1"/>
  <c r="H25" i="97"/>
  <c r="N25" i="97"/>
  <c r="H26" i="97"/>
  <c r="N26" i="97"/>
  <c r="D27" i="97"/>
  <c r="E27" i="97"/>
  <c r="F27" i="97"/>
  <c r="G27" i="97"/>
  <c r="H27" i="97"/>
  <c r="I27" i="97"/>
  <c r="J27" i="97"/>
  <c r="K27" i="97"/>
  <c r="L27" i="97"/>
  <c r="M27" i="97"/>
  <c r="O27" i="97"/>
  <c r="I33" i="97"/>
  <c r="I36" i="97" s="1"/>
  <c r="O33" i="97"/>
  <c r="I34" i="97"/>
  <c r="O34" i="97"/>
  <c r="O36" i="97" s="1"/>
  <c r="I35" i="97"/>
  <c r="O35" i="97"/>
  <c r="D36" i="97"/>
  <c r="E36" i="97"/>
  <c r="F36" i="97"/>
  <c r="G36" i="97"/>
  <c r="H36" i="97"/>
  <c r="J36" i="97"/>
  <c r="K36" i="97"/>
  <c r="L36" i="97"/>
  <c r="M36" i="97"/>
  <c r="N36" i="97"/>
  <c r="O37" i="97"/>
  <c r="I39" i="97"/>
  <c r="O39" i="97"/>
  <c r="I40" i="97"/>
  <c r="O40" i="97"/>
  <c r="I41" i="97"/>
  <c r="O41" i="97"/>
  <c r="E54" i="97"/>
  <c r="J4" i="96"/>
  <c r="J5" i="96"/>
  <c r="J7" i="96"/>
  <c r="J9" i="96"/>
  <c r="J10" i="96"/>
  <c r="D11" i="96"/>
  <c r="J13" i="96"/>
  <c r="D15" i="96"/>
  <c r="J16" i="96"/>
  <c r="J17" i="96"/>
  <c r="J18" i="96"/>
  <c r="J19" i="96"/>
  <c r="J20" i="96"/>
  <c r="D21" i="96"/>
  <c r="F21" i="96"/>
  <c r="G21" i="96"/>
  <c r="H21" i="96"/>
  <c r="I21" i="96"/>
  <c r="J21" i="96"/>
  <c r="F5" i="84"/>
  <c r="G5" i="84"/>
  <c r="K5" i="84"/>
  <c r="L5" i="84"/>
  <c r="M5" i="84"/>
  <c r="N5" i="84"/>
  <c r="O5" i="84"/>
  <c r="P5" i="84"/>
  <c r="Q5" i="84"/>
  <c r="K13" i="82"/>
  <c r="S13" i="82"/>
  <c r="U13" i="82"/>
  <c r="V13" i="82"/>
  <c r="W13" i="82"/>
  <c r="L13" i="73"/>
  <c r="L34" i="73"/>
  <c r="L37" i="73"/>
  <c r="L38" i="73"/>
  <c r="I40" i="73"/>
  <c r="J40" i="73"/>
  <c r="K40" i="73"/>
  <c r="L40" i="73"/>
  <c r="R41" i="73"/>
  <c r="T41" i="73"/>
  <c r="U41" i="73"/>
  <c r="V41" i="73"/>
  <c r="I106" i="81"/>
  <c r="J106" i="81"/>
  <c r="K106" i="81"/>
  <c r="L106" i="81"/>
  <c r="O106" i="81"/>
  <c r="Q106" i="81"/>
  <c r="AJ4" i="80"/>
  <c r="AJ5" i="80"/>
  <c r="AJ6" i="80"/>
  <c r="AJ7" i="80"/>
  <c r="AJ8" i="80"/>
  <c r="AJ9" i="80"/>
  <c r="AJ10" i="80"/>
  <c r="AJ11" i="80"/>
  <c r="AJ12" i="80"/>
  <c r="AJ13" i="80"/>
  <c r="AJ14" i="80"/>
  <c r="AJ15" i="80"/>
  <c r="AJ16" i="80"/>
  <c r="AJ17" i="80"/>
  <c r="AJ18" i="80"/>
  <c r="AJ19" i="80"/>
  <c r="AJ20" i="80"/>
  <c r="AJ21" i="80"/>
  <c r="AJ22" i="80"/>
  <c r="AJ23" i="80"/>
  <c r="AJ24" i="80"/>
  <c r="AJ25" i="80"/>
  <c r="AJ26" i="80"/>
  <c r="AJ27" i="80"/>
  <c r="AJ28" i="80"/>
  <c r="AJ29" i="80"/>
  <c r="AJ30" i="80"/>
  <c r="AJ31" i="80"/>
  <c r="AJ32" i="80"/>
  <c r="AJ33" i="80"/>
  <c r="AJ34" i="80"/>
  <c r="AJ35" i="80"/>
  <c r="AJ36" i="80"/>
  <c r="AJ37" i="80"/>
  <c r="AJ39" i="80"/>
  <c r="L40" i="80"/>
  <c r="M40" i="80"/>
  <c r="N40" i="80"/>
  <c r="O40" i="80"/>
  <c r="P40" i="80"/>
  <c r="AD40" i="80"/>
  <c r="AJ40" i="80" s="1"/>
  <c r="AH41" i="80"/>
  <c r="AH42" i="80"/>
  <c r="T51" i="80"/>
  <c r="W51" i="80"/>
  <c r="X51" i="80"/>
  <c r="Y51" i="80"/>
  <c r="Z51" i="80"/>
  <c r="AA51" i="80"/>
  <c r="AD51" i="80"/>
  <c r="AE51" i="80"/>
  <c r="AF51" i="80"/>
  <c r="AG51" i="80"/>
  <c r="AH51" i="80"/>
  <c r="AJ4" i="86"/>
  <c r="AJ5" i="86"/>
  <c r="AJ6" i="86"/>
  <c r="AJ7" i="86"/>
  <c r="AJ8" i="86"/>
  <c r="AJ9" i="86"/>
  <c r="AJ10" i="86"/>
  <c r="AJ11" i="86"/>
  <c r="AJ12" i="86"/>
  <c r="AJ13" i="86"/>
  <c r="AJ14" i="86"/>
  <c r="AJ15" i="86"/>
  <c r="AJ16" i="86"/>
  <c r="AJ17" i="86"/>
  <c r="AJ18" i="86"/>
  <c r="AJ19" i="86"/>
  <c r="AJ20" i="86"/>
  <c r="AJ21" i="86"/>
  <c r="AJ22" i="86"/>
  <c r="AJ23" i="86"/>
  <c r="AJ24" i="86"/>
  <c r="AJ25" i="86"/>
  <c r="AJ26" i="86"/>
  <c r="AJ27" i="86"/>
  <c r="AJ28" i="86"/>
  <c r="AJ29" i="86"/>
  <c r="AJ30" i="86"/>
  <c r="AJ31" i="86"/>
  <c r="AJ32" i="86"/>
  <c r="AJ33" i="86"/>
  <c r="AJ34" i="86"/>
  <c r="AJ35" i="86"/>
  <c r="AJ36" i="86"/>
  <c r="AJ37" i="86"/>
  <c r="AJ38" i="86"/>
  <c r="AJ39" i="86"/>
  <c r="AJ40" i="86"/>
  <c r="AJ41" i="86"/>
  <c r="AJ42" i="86"/>
  <c r="AJ43" i="86"/>
  <c r="AJ44" i="86"/>
  <c r="AJ45" i="86"/>
  <c r="AJ46" i="86"/>
  <c r="AJ47" i="86"/>
  <c r="AJ48" i="86"/>
  <c r="AJ49" i="86"/>
  <c r="AJ50" i="86"/>
  <c r="AJ51" i="86"/>
  <c r="AJ52" i="86"/>
  <c r="AJ53" i="86"/>
  <c r="AJ54" i="86"/>
  <c r="AJ55" i="86"/>
  <c r="AJ56" i="86"/>
  <c r="AJ57" i="86"/>
  <c r="AJ58" i="86"/>
  <c r="AJ59" i="86"/>
  <c r="AJ60" i="86"/>
  <c r="AJ61" i="86"/>
  <c r="AJ64" i="86"/>
  <c r="AJ65" i="86"/>
  <c r="AJ66" i="86"/>
  <c r="AJ67" i="86"/>
  <c r="AJ68" i="86"/>
  <c r="AJ69" i="86"/>
  <c r="AJ70" i="86"/>
  <c r="AJ71" i="86"/>
  <c r="AJ72" i="86"/>
  <c r="AJ74" i="86"/>
  <c r="AJ76" i="86"/>
  <c r="AJ77" i="86"/>
  <c r="L78" i="86"/>
  <c r="M78" i="86"/>
  <c r="N78" i="86"/>
  <c r="O78" i="86"/>
  <c r="U78" i="86"/>
  <c r="W78" i="86"/>
  <c r="X78" i="86"/>
  <c r="AD78" i="86"/>
  <c r="AJ78" i="86" s="1"/>
  <c r="AF78" i="86"/>
  <c r="AH78" i="86"/>
  <c r="AJ79" i="86"/>
  <c r="F5" i="75"/>
  <c r="G5" i="75"/>
  <c r="K5" i="75"/>
  <c r="L5" i="75"/>
  <c r="M5" i="75"/>
  <c r="N5" i="75"/>
  <c r="O5" i="75"/>
  <c r="P5" i="75"/>
  <c r="Q5" i="75"/>
  <c r="K13" i="72"/>
  <c r="S13" i="72"/>
  <c r="U13" i="72"/>
  <c r="V13" i="72"/>
  <c r="W13" i="72"/>
  <c r="L5" i="93"/>
  <c r="X8" i="93"/>
  <c r="X9" i="93"/>
  <c r="T10" i="93"/>
  <c r="V10" i="93"/>
  <c r="X10" i="93"/>
  <c r="X11" i="93"/>
  <c r="I41" i="71"/>
  <c r="J41" i="71"/>
  <c r="K41" i="71"/>
  <c r="L41" i="71"/>
  <c r="O41" i="71"/>
  <c r="Q41" i="71"/>
  <c r="AH4" i="70"/>
  <c r="AH5" i="70"/>
  <c r="AH6" i="70"/>
  <c r="AH7" i="70"/>
  <c r="AH8" i="70"/>
  <c r="AH9" i="70"/>
  <c r="AH10" i="70"/>
  <c r="AH11" i="70"/>
  <c r="AH12" i="70"/>
  <c r="AH13" i="70"/>
  <c r="AH14" i="70"/>
  <c r="AH15" i="70"/>
  <c r="AH16" i="70"/>
  <c r="AH17" i="70"/>
  <c r="AH18" i="70"/>
  <c r="AH19" i="70"/>
  <c r="AH20" i="70"/>
  <c r="AH21" i="70"/>
  <c r="AH22" i="70"/>
  <c r="AH23" i="70"/>
  <c r="AH24" i="70"/>
  <c r="AH25" i="70"/>
  <c r="AH26" i="70"/>
  <c r="AH27" i="70"/>
  <c r="AH28" i="70"/>
  <c r="AH29" i="70"/>
  <c r="AH30" i="70"/>
  <c r="AH31" i="70"/>
  <c r="AH32" i="70"/>
  <c r="AH33" i="70"/>
  <c r="AH34" i="70"/>
  <c r="AH35" i="70"/>
  <c r="AH36" i="70"/>
  <c r="AH37" i="70"/>
  <c r="AH38" i="70"/>
  <c r="AH39" i="70"/>
  <c r="AH40" i="70"/>
  <c r="AH41" i="70"/>
  <c r="AH42" i="70"/>
  <c r="AH43" i="70"/>
  <c r="AH44" i="70"/>
  <c r="AH45" i="70"/>
  <c r="AH46" i="70"/>
  <c r="AH47" i="70"/>
  <c r="AH48" i="70"/>
  <c r="AH49" i="70"/>
  <c r="AH50" i="70"/>
  <c r="AH51" i="70"/>
  <c r="K52" i="70"/>
  <c r="L52" i="70"/>
  <c r="M52" i="70"/>
  <c r="N52" i="70"/>
  <c r="AD52" i="70"/>
  <c r="AH52" i="70" s="1"/>
  <c r="AF53" i="70"/>
  <c r="AF54" i="70" s="1"/>
  <c r="AF63" i="70" s="1"/>
  <c r="S63" i="70"/>
  <c r="U63" i="70"/>
  <c r="V63" i="70"/>
  <c r="W63" i="70"/>
  <c r="X63" i="70"/>
  <c r="Y63" i="70"/>
  <c r="AB63" i="70"/>
  <c r="AC63" i="70"/>
  <c r="AD63" i="70"/>
  <c r="AE63" i="70"/>
  <c r="F5" i="69"/>
  <c r="G5" i="69"/>
  <c r="K5" i="69"/>
  <c r="L5" i="69"/>
  <c r="M5" i="69"/>
  <c r="N5" i="69"/>
  <c r="O5" i="69"/>
  <c r="P5" i="69"/>
  <c r="Q5" i="69"/>
  <c r="X6" i="67"/>
  <c r="X7" i="67"/>
  <c r="X8" i="67"/>
  <c r="K9" i="67"/>
  <c r="L9" i="67"/>
  <c r="R10" i="67"/>
  <c r="X11" i="67"/>
  <c r="L5" i="66"/>
  <c r="L6" i="66"/>
  <c r="L7" i="66"/>
  <c r="L8" i="66"/>
  <c r="L9" i="66"/>
  <c r="L10" i="66"/>
  <c r="L11" i="66"/>
  <c r="L12" i="66"/>
  <c r="U13" i="66"/>
  <c r="V13" i="66"/>
  <c r="W13" i="66"/>
  <c r="U4" i="65"/>
  <c r="U5" i="65"/>
  <c r="U6" i="65"/>
  <c r="L7" i="65"/>
  <c r="U7" i="65"/>
  <c r="L8" i="65"/>
  <c r="U8" i="65"/>
  <c r="U9" i="65"/>
  <c r="U10" i="65"/>
  <c r="L11" i="65"/>
  <c r="U11" i="65"/>
  <c r="U12" i="65"/>
  <c r="L13" i="65"/>
  <c r="U13" i="65" s="1"/>
  <c r="L14" i="65"/>
  <c r="U14" i="65"/>
  <c r="L15" i="65"/>
  <c r="U15" i="65" s="1"/>
  <c r="U16" i="65"/>
  <c r="U17" i="65"/>
  <c r="N5" i="64"/>
  <c r="N6" i="64"/>
  <c r="N7" i="64"/>
  <c r="N8" i="64"/>
  <c r="N9" i="64"/>
  <c r="N10" i="64"/>
  <c r="N11" i="64"/>
  <c r="N12" i="64"/>
  <c r="N13" i="64"/>
  <c r="N14" i="64"/>
  <c r="N15" i="64"/>
  <c r="N16" i="64"/>
  <c r="N17" i="64"/>
  <c r="N18" i="64"/>
  <c r="N19" i="64"/>
  <c r="N20" i="64"/>
  <c r="N21" i="64"/>
  <c r="K66" i="64"/>
  <c r="AB66" i="64"/>
  <c r="F5" i="56"/>
  <c r="G5" i="56"/>
  <c r="K5" i="56"/>
  <c r="L5" i="56"/>
  <c r="M5" i="56"/>
  <c r="N5" i="56"/>
  <c r="O5" i="56"/>
  <c r="P5" i="56"/>
  <c r="Q5" i="56"/>
  <c r="F8" i="54"/>
  <c r="I8" i="54"/>
  <c r="J8" i="54"/>
  <c r="K8" i="54"/>
  <c r="L8" i="54"/>
  <c r="R8" i="54"/>
  <c r="S8" i="54"/>
  <c r="T8" i="54"/>
  <c r="U8" i="54"/>
  <c r="V8" i="54"/>
  <c r="F9" i="54"/>
  <c r="A20" i="52"/>
  <c r="Q20" i="52"/>
  <c r="R20" i="52"/>
  <c r="S20" i="52"/>
  <c r="A21" i="52"/>
  <c r="E28" i="52"/>
  <c r="F28" i="52"/>
  <c r="E29" i="52"/>
  <c r="F29" i="52"/>
  <c r="E30" i="52"/>
  <c r="F30" i="52"/>
  <c r="E31" i="52"/>
  <c r="F31" i="52"/>
  <c r="E32" i="52"/>
  <c r="F32" i="52"/>
  <c r="E33" i="52"/>
  <c r="F33" i="52"/>
  <c r="E34" i="52"/>
  <c r="F34" i="52"/>
  <c r="F35" i="52" s="1"/>
  <c r="E35" i="52"/>
  <c r="N4" i="51"/>
  <c r="N5" i="51"/>
  <c r="N6" i="51"/>
  <c r="N7" i="51"/>
  <c r="N8" i="51"/>
  <c r="N9" i="51"/>
  <c r="N10" i="51"/>
  <c r="N11" i="51"/>
  <c r="N12" i="51"/>
  <c r="N13" i="51"/>
  <c r="N14" i="51"/>
  <c r="N15" i="51"/>
  <c r="N16"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2" i="51"/>
  <c r="N43" i="51"/>
  <c r="N44" i="51"/>
  <c r="N45" i="51"/>
  <c r="N46" i="51"/>
  <c r="N47" i="51"/>
  <c r="N48" i="51"/>
  <c r="N49" i="51"/>
  <c r="N50" i="51"/>
  <c r="N51" i="51"/>
  <c r="N52" i="51"/>
  <c r="N53" i="51"/>
  <c r="N54" i="51"/>
  <c r="N55" i="51"/>
  <c r="N56" i="51"/>
  <c r="N57" i="51"/>
  <c r="N58" i="51"/>
  <c r="N59" i="51"/>
  <c r="N60" i="51"/>
  <c r="A61" i="51"/>
  <c r="A62" i="51"/>
  <c r="I64" i="51"/>
  <c r="J64" i="51"/>
  <c r="N64" i="51"/>
  <c r="O64" i="51"/>
  <c r="P64" i="51"/>
  <c r="Q64" i="51"/>
  <c r="R64" i="51"/>
  <c r="S64" i="51"/>
  <c r="T64" i="51"/>
  <c r="U64" i="51"/>
  <c r="V64" i="51"/>
  <c r="W64" i="51"/>
  <c r="I65" i="51"/>
  <c r="J65" i="51"/>
  <c r="N65" i="51"/>
  <c r="O65" i="51"/>
  <c r="P65" i="51"/>
  <c r="Q65" i="51"/>
  <c r="R65" i="51"/>
  <c r="S65" i="51"/>
  <c r="T65" i="51"/>
  <c r="U65" i="51"/>
  <c r="V65" i="51"/>
  <c r="W65" i="51"/>
  <c r="I66" i="51"/>
  <c r="J66" i="51"/>
  <c r="N66" i="51"/>
  <c r="O66" i="51"/>
  <c r="P66" i="51"/>
  <c r="Q66" i="51"/>
  <c r="R66" i="51"/>
  <c r="S66" i="51"/>
  <c r="T66" i="51"/>
  <c r="U66" i="51"/>
  <c r="V66" i="51"/>
  <c r="W66" i="51"/>
  <c r="I67" i="51"/>
  <c r="J67" i="51"/>
  <c r="N67" i="51"/>
  <c r="O67" i="51"/>
  <c r="P67" i="51"/>
  <c r="Q67" i="51"/>
  <c r="R67" i="51"/>
  <c r="S67" i="51"/>
  <c r="T67" i="51"/>
  <c r="U67" i="51"/>
  <c r="V67" i="51"/>
  <c r="W67" i="51"/>
  <c r="I68" i="51"/>
  <c r="J68" i="51"/>
  <c r="N68" i="51"/>
  <c r="O68" i="51"/>
  <c r="P68" i="51"/>
  <c r="Q68" i="51"/>
  <c r="R68" i="51"/>
  <c r="S68" i="51"/>
  <c r="T68" i="51"/>
  <c r="U68" i="51"/>
  <c r="V68" i="51"/>
  <c r="W68" i="51"/>
  <c r="I69" i="51"/>
  <c r="J69" i="51"/>
  <c r="N69" i="51"/>
  <c r="O69" i="51"/>
  <c r="P69" i="51"/>
  <c r="Q69" i="51"/>
  <c r="R69" i="51"/>
  <c r="S69" i="51"/>
  <c r="T69" i="51"/>
  <c r="U69" i="51"/>
  <c r="V69" i="51"/>
  <c r="W69" i="51"/>
  <c r="I70" i="51"/>
  <c r="J70" i="51"/>
  <c r="I71" i="51"/>
  <c r="J71" i="51"/>
  <c r="I72" i="51"/>
  <c r="I75" i="51" s="1"/>
  <c r="J72" i="51"/>
  <c r="J75" i="51" s="1"/>
  <c r="I73" i="51"/>
  <c r="J73" i="51"/>
  <c r="I74" i="51"/>
  <c r="J74" i="51"/>
  <c r="G77" i="51"/>
  <c r="H77" i="51"/>
  <c r="I77" i="51"/>
  <c r="J77" i="51"/>
  <c r="K77" i="51"/>
  <c r="L77" i="51"/>
  <c r="M77" i="51"/>
  <c r="N77" i="51"/>
  <c r="O77" i="51"/>
  <c r="P77" i="51"/>
  <c r="Q77" i="51"/>
  <c r="R77" i="51"/>
  <c r="S77" i="51"/>
  <c r="T77" i="51"/>
  <c r="U77" i="51"/>
  <c r="V77" i="51"/>
  <c r="W77" i="51"/>
  <c r="X77" i="51"/>
  <c r="Y77" i="51"/>
  <c r="G78" i="51"/>
  <c r="H78" i="51"/>
  <c r="I78" i="51"/>
  <c r="J78" i="51"/>
  <c r="K78" i="51"/>
  <c r="L78" i="51"/>
  <c r="M78" i="51"/>
  <c r="N78" i="51"/>
  <c r="O78" i="51"/>
  <c r="P78" i="51"/>
  <c r="Q78" i="51"/>
  <c r="R78" i="51"/>
  <c r="S78" i="51"/>
  <c r="T78" i="51"/>
  <c r="U78" i="51"/>
  <c r="V78" i="51"/>
  <c r="W78" i="51"/>
  <c r="X78" i="51"/>
  <c r="Y78" i="51"/>
  <c r="G79" i="51"/>
  <c r="H79" i="51"/>
  <c r="I79" i="51"/>
  <c r="J79" i="51"/>
  <c r="K79" i="51"/>
  <c r="L79" i="51"/>
  <c r="M79" i="51"/>
  <c r="N79" i="51"/>
  <c r="O79" i="51"/>
  <c r="P79" i="51"/>
  <c r="Q79" i="51"/>
  <c r="R79" i="51"/>
  <c r="S79" i="51"/>
  <c r="T79" i="51"/>
  <c r="U79" i="51"/>
  <c r="V79" i="51"/>
  <c r="W79" i="51"/>
  <c r="X79" i="51"/>
  <c r="Y79" i="51"/>
  <c r="G80" i="51"/>
  <c r="H80" i="51"/>
  <c r="I80" i="51"/>
  <c r="J80" i="51"/>
  <c r="K80" i="51"/>
  <c r="L80" i="51"/>
  <c r="M80" i="51"/>
  <c r="N80" i="51"/>
  <c r="O80" i="51"/>
  <c r="P80" i="51"/>
  <c r="Q80" i="51"/>
  <c r="R80" i="51"/>
  <c r="S80" i="51"/>
  <c r="T80" i="51"/>
  <c r="U80" i="51"/>
  <c r="V80" i="51"/>
  <c r="W80" i="51"/>
  <c r="X80" i="51"/>
  <c r="Y80" i="51"/>
  <c r="G81" i="51"/>
  <c r="H81" i="51"/>
  <c r="I81" i="51"/>
  <c r="J81" i="51"/>
  <c r="K81" i="51"/>
  <c r="L81" i="51"/>
  <c r="M81" i="51"/>
  <c r="N81" i="51"/>
  <c r="O81" i="51"/>
  <c r="P81" i="51"/>
  <c r="Q81" i="51"/>
  <c r="R81" i="51"/>
  <c r="S81" i="51"/>
  <c r="T81" i="51"/>
  <c r="U81" i="51"/>
  <c r="V81" i="51"/>
  <c r="W81" i="51"/>
  <c r="X81" i="51"/>
  <c r="Y81" i="51"/>
  <c r="G82" i="51"/>
  <c r="H82" i="51"/>
  <c r="I82" i="51"/>
  <c r="J82" i="51"/>
  <c r="K82" i="51"/>
  <c r="L82" i="51"/>
  <c r="M82" i="51"/>
  <c r="N82" i="51"/>
  <c r="O82" i="51"/>
  <c r="P82" i="51"/>
  <c r="Q82" i="51"/>
  <c r="R82" i="51"/>
  <c r="S82" i="51"/>
  <c r="T82" i="51"/>
  <c r="U82" i="51"/>
  <c r="V82" i="51"/>
  <c r="W82" i="51"/>
  <c r="X82" i="51"/>
  <c r="Y82" i="51"/>
  <c r="G83" i="51"/>
  <c r="H83" i="51"/>
  <c r="I83" i="51"/>
  <c r="I86" i="51" s="1"/>
  <c r="J83" i="51"/>
  <c r="J86" i="51" s="1"/>
  <c r="K83" i="51"/>
  <c r="L83" i="51"/>
  <c r="M83" i="51"/>
  <c r="M86" i="51" s="1"/>
  <c r="N83" i="51"/>
  <c r="O83" i="51"/>
  <c r="P83" i="51"/>
  <c r="Q83" i="51"/>
  <c r="R83" i="51"/>
  <c r="R86" i="51" s="1"/>
  <c r="S83" i="51"/>
  <c r="T83" i="51"/>
  <c r="U83" i="51"/>
  <c r="V83" i="51"/>
  <c r="V86" i="51" s="1"/>
  <c r="W83" i="51"/>
  <c r="W86" i="51" s="1"/>
  <c r="X83" i="51"/>
  <c r="Y83" i="51"/>
  <c r="G84" i="51"/>
  <c r="H84" i="51"/>
  <c r="I84" i="51"/>
  <c r="J84" i="51"/>
  <c r="K84" i="51"/>
  <c r="L84" i="51"/>
  <c r="M84" i="51"/>
  <c r="N84" i="51"/>
  <c r="O84" i="51"/>
  <c r="O86" i="51" s="1"/>
  <c r="P84" i="51"/>
  <c r="Q84" i="51"/>
  <c r="R84" i="51"/>
  <c r="S84" i="51"/>
  <c r="S86" i="51" s="1"/>
  <c r="T84" i="51"/>
  <c r="U84" i="51"/>
  <c r="V84" i="51"/>
  <c r="W84" i="51"/>
  <c r="X84" i="51"/>
  <c r="Y84" i="51"/>
  <c r="G86" i="51"/>
  <c r="H86" i="51"/>
  <c r="K86" i="51"/>
  <c r="L86" i="51"/>
  <c r="P86" i="51"/>
  <c r="Q86" i="51"/>
  <c r="T86" i="51"/>
  <c r="U86" i="51"/>
  <c r="X86" i="51"/>
  <c r="Y86" i="51"/>
  <c r="F5" i="49"/>
  <c r="G5" i="49"/>
  <c r="K5" i="49"/>
  <c r="L5" i="49"/>
  <c r="M5" i="49"/>
  <c r="N5" i="49"/>
  <c r="O5" i="49"/>
  <c r="P5" i="49"/>
  <c r="Q5" i="49"/>
  <c r="L5" i="47"/>
  <c r="L6" i="47"/>
  <c r="L7" i="47"/>
  <c r="L8" i="47"/>
  <c r="L9" i="47"/>
  <c r="L10" i="47"/>
  <c r="L11" i="47"/>
  <c r="L12" i="47"/>
  <c r="L13" i="47"/>
  <c r="L14" i="47"/>
  <c r="L15" i="47"/>
  <c r="L16" i="47"/>
  <c r="L17" i="47"/>
  <c r="L18" i="47"/>
  <c r="I19" i="47"/>
  <c r="R19" i="47"/>
  <c r="F20" i="47"/>
  <c r="I20" i="47"/>
  <c r="J20" i="47"/>
  <c r="K20" i="47"/>
  <c r="L20" i="47"/>
  <c r="R20" i="47"/>
  <c r="S20" i="47"/>
  <c r="T20" i="47"/>
  <c r="U20" i="47"/>
  <c r="V20" i="47"/>
  <c r="F21" i="47"/>
  <c r="N4" i="44"/>
  <c r="N5" i="44"/>
  <c r="N6" i="44"/>
  <c r="N7" i="4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3"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A101" i="44"/>
  <c r="K101" i="44"/>
  <c r="L101" i="44"/>
  <c r="M101" i="44"/>
  <c r="N101" i="44"/>
  <c r="O101" i="44"/>
  <c r="P101" i="44"/>
  <c r="Q101" i="44"/>
  <c r="R101" i="44"/>
  <c r="R102" i="44" s="1"/>
  <c r="S101" i="44"/>
  <c r="T101" i="44"/>
  <c r="U101" i="44"/>
  <c r="V101" i="44"/>
  <c r="V102" i="44" s="1"/>
  <c r="W101" i="44"/>
  <c r="X101" i="44"/>
  <c r="Y101" i="44"/>
  <c r="O102" i="44"/>
  <c r="P102" i="44"/>
  <c r="Q102" i="44"/>
  <c r="S102" i="44"/>
  <c r="T102" i="44"/>
  <c r="U102" i="44"/>
  <c r="W102" i="44"/>
  <c r="X102" i="44"/>
  <c r="Z102" i="44"/>
  <c r="AA102" i="44"/>
  <c r="AB102" i="44"/>
  <c r="AE102" i="44" s="1"/>
  <c r="I104" i="44"/>
  <c r="J104" i="44"/>
  <c r="N104" i="44"/>
  <c r="O104" i="44"/>
  <c r="P104" i="44"/>
  <c r="Q104" i="44"/>
  <c r="R104" i="44"/>
  <c r="S104" i="44"/>
  <c r="T104" i="44"/>
  <c r="U104" i="44"/>
  <c r="V104" i="44"/>
  <c r="W104" i="44"/>
  <c r="I105" i="44"/>
  <c r="J105" i="44"/>
  <c r="N105" i="44"/>
  <c r="O105" i="44"/>
  <c r="P105" i="44"/>
  <c r="Q105" i="44"/>
  <c r="R105" i="44"/>
  <c r="S105" i="44"/>
  <c r="T105" i="44"/>
  <c r="U105" i="44"/>
  <c r="V105" i="44"/>
  <c r="W105" i="44"/>
  <c r="I106" i="44"/>
  <c r="J106" i="44"/>
  <c r="N106" i="44"/>
  <c r="O106" i="44"/>
  <c r="P106" i="44"/>
  <c r="Q106" i="44"/>
  <c r="R106" i="44"/>
  <c r="S106" i="44"/>
  <c r="T106" i="44"/>
  <c r="U106" i="44"/>
  <c r="V106" i="44"/>
  <c r="W106" i="44"/>
  <c r="I107" i="44"/>
  <c r="J107" i="44"/>
  <c r="N107" i="44"/>
  <c r="O107" i="44"/>
  <c r="P107" i="44"/>
  <c r="Q107" i="44"/>
  <c r="R107" i="44"/>
  <c r="S107" i="44"/>
  <c r="T107" i="44"/>
  <c r="U107" i="44"/>
  <c r="V107" i="44"/>
  <c r="W107" i="44"/>
  <c r="I108" i="44"/>
  <c r="J108" i="44"/>
  <c r="N108" i="44"/>
  <c r="O108" i="44"/>
  <c r="P108" i="44"/>
  <c r="Q108" i="44"/>
  <c r="R108" i="44"/>
  <c r="S108" i="44"/>
  <c r="T108" i="44"/>
  <c r="U108" i="44"/>
  <c r="V108" i="44"/>
  <c r="W108" i="44"/>
  <c r="I109" i="44"/>
  <c r="J109" i="44"/>
  <c r="N109" i="44"/>
  <c r="O109" i="44"/>
  <c r="P109" i="44"/>
  <c r="Q109" i="44"/>
  <c r="R109" i="44"/>
  <c r="S109" i="44"/>
  <c r="T109" i="44"/>
  <c r="U109" i="44"/>
  <c r="V109" i="44"/>
  <c r="W109" i="44"/>
  <c r="I110" i="44"/>
  <c r="J110" i="44"/>
  <c r="I111" i="44"/>
  <c r="J111" i="44"/>
  <c r="I112" i="44"/>
  <c r="I115" i="44" s="1"/>
  <c r="J112" i="44"/>
  <c r="J115" i="44" s="1"/>
  <c r="I113" i="44"/>
  <c r="J113" i="44"/>
  <c r="I114" i="44"/>
  <c r="J114" i="44"/>
  <c r="G117" i="44"/>
  <c r="H117" i="44"/>
  <c r="I117" i="44"/>
  <c r="J117" i="44"/>
  <c r="K117" i="44"/>
  <c r="L117" i="44"/>
  <c r="M117" i="44"/>
  <c r="N117" i="44"/>
  <c r="O117" i="44"/>
  <c r="P117" i="44"/>
  <c r="Q117" i="44"/>
  <c r="R117" i="44"/>
  <c r="S117" i="44"/>
  <c r="T117" i="44"/>
  <c r="U117" i="44"/>
  <c r="V117" i="44"/>
  <c r="W117" i="44"/>
  <c r="X117" i="44"/>
  <c r="Y117" i="44"/>
  <c r="G118" i="44"/>
  <c r="H118" i="44"/>
  <c r="I118" i="44"/>
  <c r="J118" i="44"/>
  <c r="K118" i="44"/>
  <c r="L118" i="44"/>
  <c r="M118" i="44"/>
  <c r="N118" i="44"/>
  <c r="O118" i="44"/>
  <c r="P118" i="44"/>
  <c r="Q118" i="44"/>
  <c r="R118" i="44"/>
  <c r="S118" i="44"/>
  <c r="T118" i="44"/>
  <c r="U118" i="44"/>
  <c r="V118" i="44"/>
  <c r="W118" i="44"/>
  <c r="X118" i="44"/>
  <c r="Y118" i="44"/>
  <c r="G119" i="44"/>
  <c r="H119" i="44"/>
  <c r="I119" i="44"/>
  <c r="J119" i="44"/>
  <c r="K119" i="44"/>
  <c r="L119" i="44"/>
  <c r="M119" i="44"/>
  <c r="N119" i="44"/>
  <c r="O119" i="44"/>
  <c r="P119" i="44"/>
  <c r="Q119" i="44"/>
  <c r="R119" i="44"/>
  <c r="S119" i="44"/>
  <c r="T119" i="44"/>
  <c r="U119" i="44"/>
  <c r="V119" i="44"/>
  <c r="W119" i="44"/>
  <c r="X119" i="44"/>
  <c r="Y119" i="44"/>
  <c r="G120" i="44"/>
  <c r="H120" i="44"/>
  <c r="I120" i="44"/>
  <c r="J120" i="44"/>
  <c r="K120" i="44"/>
  <c r="L120" i="44"/>
  <c r="M120" i="44"/>
  <c r="N120" i="44"/>
  <c r="O120" i="44"/>
  <c r="P120" i="44"/>
  <c r="Q120" i="44"/>
  <c r="R120" i="44"/>
  <c r="S120" i="44"/>
  <c r="T120" i="44"/>
  <c r="U120" i="44"/>
  <c r="V120" i="44"/>
  <c r="W120" i="44"/>
  <c r="X120" i="44"/>
  <c r="Y120" i="44"/>
  <c r="G121" i="44"/>
  <c r="H121" i="44"/>
  <c r="I121" i="44"/>
  <c r="J121" i="44"/>
  <c r="K121" i="44"/>
  <c r="L121" i="44"/>
  <c r="M121" i="44"/>
  <c r="N121" i="44"/>
  <c r="O121" i="44"/>
  <c r="P121" i="44"/>
  <c r="Q121" i="44"/>
  <c r="R121" i="44"/>
  <c r="S121" i="44"/>
  <c r="T121" i="44"/>
  <c r="U121" i="44"/>
  <c r="V121" i="44"/>
  <c r="W121" i="44"/>
  <c r="X121" i="44"/>
  <c r="Y121" i="44"/>
  <c r="G122" i="44"/>
  <c r="H122" i="44"/>
  <c r="I122" i="44"/>
  <c r="J122" i="44"/>
  <c r="K122" i="44"/>
  <c r="L122" i="44"/>
  <c r="L126" i="44" s="1"/>
  <c r="M122" i="44"/>
  <c r="N122" i="44"/>
  <c r="O122" i="44"/>
  <c r="P122" i="44"/>
  <c r="P126" i="44" s="1"/>
  <c r="Q122" i="44"/>
  <c r="R122" i="44"/>
  <c r="S122" i="44"/>
  <c r="T122" i="44"/>
  <c r="T126" i="44" s="1"/>
  <c r="U122" i="44"/>
  <c r="V122" i="44"/>
  <c r="W122" i="44"/>
  <c r="X122" i="44"/>
  <c r="Y122" i="44"/>
  <c r="Y126" i="44" s="1"/>
  <c r="G123" i="44"/>
  <c r="H123" i="44"/>
  <c r="I123" i="44"/>
  <c r="J123" i="44"/>
  <c r="K123" i="44"/>
  <c r="L123" i="44"/>
  <c r="M123" i="44"/>
  <c r="N123" i="44"/>
  <c r="O123" i="44"/>
  <c r="P123" i="44"/>
  <c r="Q123" i="44"/>
  <c r="R123" i="44"/>
  <c r="S123" i="44"/>
  <c r="T123" i="44"/>
  <c r="U123" i="44"/>
  <c r="V123" i="44"/>
  <c r="W123" i="44"/>
  <c r="X123" i="44"/>
  <c r="Y123" i="44"/>
  <c r="G124" i="44"/>
  <c r="G126" i="44" s="1"/>
  <c r="H124" i="44"/>
  <c r="I124" i="44"/>
  <c r="J124" i="44"/>
  <c r="J126" i="44" s="1"/>
  <c r="K124" i="44"/>
  <c r="L124" i="44"/>
  <c r="M124" i="44"/>
  <c r="N124" i="44"/>
  <c r="N126" i="44" s="1"/>
  <c r="O124" i="44"/>
  <c r="P124" i="44"/>
  <c r="Q124" i="44"/>
  <c r="R124" i="44"/>
  <c r="R126" i="44" s="1"/>
  <c r="S124" i="44"/>
  <c r="S126" i="44" s="1"/>
  <c r="T124" i="44"/>
  <c r="U124" i="44"/>
  <c r="V124" i="44"/>
  <c r="V126" i="44" s="1"/>
  <c r="W124" i="44"/>
  <c r="W126" i="44" s="1"/>
  <c r="X124" i="44"/>
  <c r="Y124" i="44"/>
  <c r="G125" i="44"/>
  <c r="H125" i="44"/>
  <c r="I125" i="44"/>
  <c r="J125" i="44"/>
  <c r="K125" i="44"/>
  <c r="K126" i="44" s="1"/>
  <c r="L125" i="44"/>
  <c r="M125" i="44"/>
  <c r="N125" i="44"/>
  <c r="O125" i="44"/>
  <c r="O126" i="44" s="1"/>
  <c r="P125" i="44"/>
  <c r="Q125" i="44"/>
  <c r="R125" i="44"/>
  <c r="S125" i="44"/>
  <c r="T125" i="44"/>
  <c r="U125" i="44"/>
  <c r="V125" i="44"/>
  <c r="W125" i="44"/>
  <c r="X125" i="44"/>
  <c r="Y125" i="44"/>
  <c r="I126" i="44"/>
  <c r="M126" i="44"/>
  <c r="Q126" i="44"/>
  <c r="U126" i="44"/>
  <c r="L4" i="45"/>
  <c r="L5" i="45"/>
  <c r="L6" i="45"/>
  <c r="L7" i="45"/>
  <c r="L8" i="45"/>
  <c r="L9" i="45"/>
  <c r="L10" i="45"/>
  <c r="L11" i="45"/>
  <c r="L12" i="45"/>
  <c r="L13" i="45"/>
  <c r="L14" i="45"/>
  <c r="L15" i="45"/>
  <c r="L16" i="45"/>
  <c r="L17" i="45"/>
  <c r="L18" i="45"/>
  <c r="L19" i="45"/>
  <c r="L20" i="45"/>
  <c r="L21" i="45"/>
  <c r="L22" i="45"/>
  <c r="L23" i="45"/>
  <c r="L24" i="45"/>
  <c r="L25" i="45"/>
  <c r="L26" i="45"/>
  <c r="L27" i="45"/>
  <c r="L28" i="45"/>
  <c r="L29" i="45"/>
  <c r="L30" i="45"/>
  <c r="L31" i="45"/>
  <c r="L32" i="45"/>
  <c r="L33" i="45"/>
  <c r="L34" i="45"/>
  <c r="L35" i="45"/>
  <c r="L36" i="45"/>
  <c r="L37" i="45"/>
  <c r="L38" i="45"/>
  <c r="L39" i="45"/>
  <c r="L40" i="45"/>
  <c r="L41" i="45"/>
  <c r="L42" i="45"/>
  <c r="L43" i="45"/>
  <c r="L44" i="45"/>
  <c r="L45" i="45"/>
  <c r="L46" i="45"/>
  <c r="L47" i="45"/>
  <c r="L48" i="45"/>
  <c r="A51" i="45"/>
  <c r="F51" i="45"/>
  <c r="Q51" i="45"/>
  <c r="R51" i="45"/>
  <c r="S51" i="45"/>
  <c r="A52" i="45"/>
  <c r="F52" i="45"/>
  <c r="E58" i="45"/>
  <c r="F58" i="45"/>
  <c r="E59" i="45"/>
  <c r="F59" i="45"/>
  <c r="E60" i="45"/>
  <c r="F60" i="45"/>
  <c r="E61" i="45"/>
  <c r="F61" i="45"/>
  <c r="E62" i="45"/>
  <c r="F62" i="45"/>
  <c r="E63" i="45"/>
  <c r="F63" i="45"/>
  <c r="E64" i="45"/>
  <c r="F64" i="45"/>
  <c r="E65" i="45"/>
  <c r="F65" i="45"/>
  <c r="E66" i="45"/>
  <c r="F66" i="45"/>
  <c r="F5" i="41"/>
  <c r="G5" i="41"/>
  <c r="K5" i="41"/>
  <c r="L5" i="41"/>
  <c r="M5" i="41"/>
  <c r="N5" i="41"/>
  <c r="O5" i="41"/>
  <c r="P5" i="41"/>
  <c r="Q5" i="41"/>
  <c r="L5" i="39"/>
  <c r="L4" i="37"/>
  <c r="L5" i="37"/>
  <c r="L6" i="37"/>
  <c r="L7" i="37"/>
  <c r="L9" i="37"/>
  <c r="L10" i="37"/>
  <c r="L11" i="37"/>
  <c r="L12" i="37"/>
  <c r="L13" i="37"/>
  <c r="L14" i="37"/>
  <c r="L15" i="37"/>
  <c r="L16" i="37"/>
  <c r="L17" i="37"/>
  <c r="L18" i="37"/>
  <c r="L19" i="37"/>
  <c r="A20" i="37"/>
  <c r="F20" i="37"/>
  <c r="I20" i="37"/>
  <c r="P20" i="37"/>
  <c r="Q20" i="37"/>
  <c r="R20" i="37"/>
  <c r="S20" i="37"/>
  <c r="F21" i="37"/>
  <c r="E28" i="37"/>
  <c r="F28" i="37"/>
  <c r="E29" i="37"/>
  <c r="E34" i="37" s="1"/>
  <c r="F29" i="37"/>
  <c r="E30" i="37"/>
  <c r="F30" i="37"/>
  <c r="E31" i="37"/>
  <c r="F31" i="37"/>
  <c r="E32" i="37"/>
  <c r="F32" i="37"/>
  <c r="E33" i="37"/>
  <c r="F33" i="37"/>
  <c r="F34" i="37"/>
  <c r="N4" i="36"/>
  <c r="N5" i="36"/>
  <c r="N6" i="36"/>
  <c r="N7" i="36"/>
  <c r="N8" i="36"/>
  <c r="N9" i="36"/>
  <c r="N10" i="36"/>
  <c r="N12" i="36"/>
  <c r="N13" i="36"/>
  <c r="N14" i="36"/>
  <c r="N15" i="36"/>
  <c r="N16" i="36"/>
  <c r="N17" i="36"/>
  <c r="N18" i="36"/>
  <c r="N19" i="36"/>
  <c r="N20" i="36"/>
  <c r="N21" i="36"/>
  <c r="N22" i="36"/>
  <c r="N23" i="36"/>
  <c r="N24" i="36"/>
  <c r="N25" i="36"/>
  <c r="N26" i="36"/>
  <c r="N27" i="36"/>
  <c r="G28" i="36"/>
  <c r="N28" i="36"/>
  <c r="N29" i="36"/>
  <c r="N30" i="36"/>
  <c r="N31" i="36"/>
  <c r="N32" i="36"/>
  <c r="N33" i="36"/>
  <c r="N34" i="36"/>
  <c r="N35" i="36"/>
  <c r="N36" i="36"/>
  <c r="N37" i="36"/>
  <c r="N38" i="36"/>
  <c r="N39" i="36"/>
  <c r="N40" i="36"/>
  <c r="N41" i="36"/>
  <c r="N42" i="36"/>
  <c r="N43" i="36"/>
  <c r="N44" i="36"/>
  <c r="N45" i="36"/>
  <c r="N46" i="36"/>
  <c r="N47" i="36"/>
  <c r="N48" i="36"/>
  <c r="N49" i="36"/>
  <c r="N50" i="36"/>
  <c r="N51" i="36"/>
  <c r="N52" i="36"/>
  <c r="N53" i="36"/>
  <c r="A54" i="36"/>
  <c r="AC54" i="36"/>
  <c r="AD54" i="36"/>
  <c r="AE54" i="36"/>
  <c r="AF54" i="36"/>
  <c r="I57" i="36"/>
  <c r="J57" i="36"/>
  <c r="N57" i="36"/>
  <c r="O57" i="36"/>
  <c r="P57" i="36"/>
  <c r="Q57" i="36"/>
  <c r="R57" i="36"/>
  <c r="S57" i="36"/>
  <c r="T57" i="36"/>
  <c r="U57" i="36"/>
  <c r="V57" i="36"/>
  <c r="W57" i="36"/>
  <c r="I58" i="36"/>
  <c r="J58" i="36"/>
  <c r="N58" i="36"/>
  <c r="O58" i="36"/>
  <c r="P58" i="36"/>
  <c r="Q58" i="36"/>
  <c r="R58" i="36"/>
  <c r="S58" i="36"/>
  <c r="T58" i="36"/>
  <c r="U58" i="36"/>
  <c r="V58" i="36"/>
  <c r="W58" i="36"/>
  <c r="I59" i="36"/>
  <c r="J59" i="36"/>
  <c r="N59" i="36"/>
  <c r="O59" i="36"/>
  <c r="P59" i="36"/>
  <c r="Q59" i="36"/>
  <c r="R59" i="36"/>
  <c r="S59" i="36"/>
  <c r="T59" i="36"/>
  <c r="U59" i="36"/>
  <c r="V59" i="36"/>
  <c r="W59" i="36"/>
  <c r="I60" i="36"/>
  <c r="J60" i="36"/>
  <c r="N60" i="36"/>
  <c r="O60" i="36"/>
  <c r="P60" i="36"/>
  <c r="Q60" i="36"/>
  <c r="R60" i="36"/>
  <c r="S60" i="36"/>
  <c r="T60" i="36"/>
  <c r="U60" i="36"/>
  <c r="V60" i="36"/>
  <c r="W60" i="36"/>
  <c r="I61" i="36"/>
  <c r="J61" i="36"/>
  <c r="N61" i="36"/>
  <c r="O61" i="36"/>
  <c r="P61" i="36"/>
  <c r="Q61" i="36"/>
  <c r="R61" i="36"/>
  <c r="S61" i="36"/>
  <c r="T61" i="36"/>
  <c r="U61" i="36"/>
  <c r="V61" i="36"/>
  <c r="W61" i="36"/>
  <c r="I62" i="36"/>
  <c r="J62" i="36"/>
  <c r="N62" i="36"/>
  <c r="O62" i="36"/>
  <c r="P62" i="36"/>
  <c r="Q62" i="36"/>
  <c r="R62" i="36"/>
  <c r="S62" i="36"/>
  <c r="T62" i="36"/>
  <c r="U62" i="36"/>
  <c r="V62" i="36"/>
  <c r="W62" i="36"/>
  <c r="I63" i="36"/>
  <c r="I68" i="36" s="1"/>
  <c r="J63" i="36"/>
  <c r="J68" i="36" s="1"/>
  <c r="I64" i="36"/>
  <c r="J64" i="36"/>
  <c r="I65" i="36"/>
  <c r="J65" i="36"/>
  <c r="I66" i="36"/>
  <c r="J66" i="36"/>
  <c r="I67" i="36"/>
  <c r="J67" i="36"/>
  <c r="G70" i="36"/>
  <c r="H70" i="36"/>
  <c r="I70" i="36"/>
  <c r="J70" i="36"/>
  <c r="K70" i="36"/>
  <c r="L70" i="36"/>
  <c r="M70" i="36"/>
  <c r="N70" i="36"/>
  <c r="O70" i="36"/>
  <c r="P70" i="36"/>
  <c r="Q70" i="36"/>
  <c r="R70" i="36"/>
  <c r="S70" i="36"/>
  <c r="T70" i="36"/>
  <c r="U70" i="36"/>
  <c r="V70" i="36"/>
  <c r="W70" i="36"/>
  <c r="X70" i="36"/>
  <c r="Y70" i="36"/>
  <c r="G71" i="36"/>
  <c r="H71" i="36"/>
  <c r="I71" i="36"/>
  <c r="J71" i="36"/>
  <c r="K71" i="36"/>
  <c r="L71" i="36"/>
  <c r="M71" i="36"/>
  <c r="N71" i="36"/>
  <c r="O71" i="36"/>
  <c r="P71" i="36"/>
  <c r="Q71" i="36"/>
  <c r="R71" i="36"/>
  <c r="S71" i="36"/>
  <c r="T71" i="36"/>
  <c r="U71" i="36"/>
  <c r="V71" i="36"/>
  <c r="W71" i="36"/>
  <c r="X71" i="36"/>
  <c r="Y71" i="36"/>
  <c r="G72" i="36"/>
  <c r="H72" i="36"/>
  <c r="I72" i="36"/>
  <c r="J72" i="36"/>
  <c r="K72" i="36"/>
  <c r="L72" i="36"/>
  <c r="M72" i="36"/>
  <c r="N72" i="36"/>
  <c r="O72" i="36"/>
  <c r="P72" i="36"/>
  <c r="Q72" i="36"/>
  <c r="R72" i="36"/>
  <c r="S72" i="36"/>
  <c r="T72" i="36"/>
  <c r="U72" i="36"/>
  <c r="V72" i="36"/>
  <c r="W72" i="36"/>
  <c r="X72" i="36"/>
  <c r="Y72" i="36"/>
  <c r="G73" i="36"/>
  <c r="H73" i="36"/>
  <c r="I73" i="36"/>
  <c r="J73" i="36"/>
  <c r="K73" i="36"/>
  <c r="L73" i="36"/>
  <c r="M73" i="36"/>
  <c r="N73" i="36"/>
  <c r="O73" i="36"/>
  <c r="P73" i="36"/>
  <c r="Q73" i="36"/>
  <c r="R73" i="36"/>
  <c r="S73" i="36"/>
  <c r="T73" i="36"/>
  <c r="U73" i="36"/>
  <c r="V73" i="36"/>
  <c r="W73" i="36"/>
  <c r="X73" i="36"/>
  <c r="Y73" i="36"/>
  <c r="G74" i="36"/>
  <c r="H74" i="36"/>
  <c r="I74" i="36"/>
  <c r="J74" i="36"/>
  <c r="K74" i="36"/>
  <c r="L74" i="36"/>
  <c r="M74" i="36"/>
  <c r="N74" i="36"/>
  <c r="O74" i="36"/>
  <c r="P74" i="36"/>
  <c r="Q74" i="36"/>
  <c r="R74" i="36"/>
  <c r="S74" i="36"/>
  <c r="T74" i="36"/>
  <c r="U74" i="36"/>
  <c r="V74" i="36"/>
  <c r="W74" i="36"/>
  <c r="X74" i="36"/>
  <c r="Y74" i="36"/>
  <c r="G75" i="36"/>
  <c r="H75" i="36"/>
  <c r="I75" i="36"/>
  <c r="J75" i="36"/>
  <c r="K75" i="36"/>
  <c r="L75" i="36"/>
  <c r="M75" i="36"/>
  <c r="N75" i="36"/>
  <c r="O75" i="36"/>
  <c r="P75" i="36"/>
  <c r="Q75" i="36"/>
  <c r="R75" i="36"/>
  <c r="S75" i="36"/>
  <c r="T75" i="36"/>
  <c r="U75" i="36"/>
  <c r="V75" i="36"/>
  <c r="W75" i="36"/>
  <c r="X75" i="36"/>
  <c r="Y75" i="36"/>
  <c r="G76" i="36"/>
  <c r="H76" i="36"/>
  <c r="I76" i="36"/>
  <c r="J76" i="36"/>
  <c r="J79" i="36" s="1"/>
  <c r="K76" i="36"/>
  <c r="L76" i="36"/>
  <c r="M76" i="36"/>
  <c r="N76" i="36"/>
  <c r="N79" i="36" s="1"/>
  <c r="O76" i="36"/>
  <c r="P76" i="36"/>
  <c r="Q76" i="36"/>
  <c r="R76" i="36"/>
  <c r="R79" i="36" s="1"/>
  <c r="S76" i="36"/>
  <c r="T76" i="36"/>
  <c r="U76" i="36"/>
  <c r="V76" i="36"/>
  <c r="V79" i="36" s="1"/>
  <c r="W76" i="36"/>
  <c r="X76" i="36"/>
  <c r="Y76" i="36"/>
  <c r="G77" i="36"/>
  <c r="G79" i="36" s="1"/>
  <c r="H77" i="36"/>
  <c r="I77" i="36"/>
  <c r="J77" i="36"/>
  <c r="K77" i="36"/>
  <c r="K79" i="36" s="1"/>
  <c r="L77" i="36"/>
  <c r="M77" i="36"/>
  <c r="N77" i="36"/>
  <c r="O77" i="36"/>
  <c r="O79" i="36" s="1"/>
  <c r="P77" i="36"/>
  <c r="Q77" i="36"/>
  <c r="R77" i="36"/>
  <c r="S77" i="36"/>
  <c r="S79" i="36" s="1"/>
  <c r="T77" i="36"/>
  <c r="U77" i="36"/>
  <c r="V77" i="36"/>
  <c r="W77" i="36"/>
  <c r="W79" i="36" s="1"/>
  <c r="X77" i="36"/>
  <c r="Y77" i="36"/>
  <c r="G78" i="36"/>
  <c r="H78" i="36"/>
  <c r="H79" i="36" s="1"/>
  <c r="I78" i="36"/>
  <c r="J78" i="36"/>
  <c r="K78" i="36"/>
  <c r="L78" i="36"/>
  <c r="L79" i="36" s="1"/>
  <c r="M78" i="36"/>
  <c r="N78" i="36"/>
  <c r="O78" i="36"/>
  <c r="P78" i="36"/>
  <c r="P79" i="36" s="1"/>
  <c r="Q78" i="36"/>
  <c r="R78" i="36"/>
  <c r="S78" i="36"/>
  <c r="T78" i="36"/>
  <c r="T79" i="36" s="1"/>
  <c r="U78" i="36"/>
  <c r="V78" i="36"/>
  <c r="W78" i="36"/>
  <c r="X78" i="36"/>
  <c r="X79" i="36" s="1"/>
  <c r="Y78" i="36"/>
  <c r="I79" i="36"/>
  <c r="M79" i="36"/>
  <c r="Q79" i="36"/>
  <c r="U79" i="36"/>
  <c r="Y79" i="36"/>
  <c r="K5" i="27"/>
  <c r="I6" i="27"/>
  <c r="I15" i="27" s="1"/>
  <c r="K6" i="27"/>
  <c r="K15" i="27" s="1"/>
  <c r="K8" i="27"/>
  <c r="K9" i="27"/>
  <c r="K10" i="27"/>
  <c r="K11" i="27"/>
  <c r="K12" i="27"/>
  <c r="K13" i="27"/>
  <c r="K14" i="27"/>
  <c r="A15" i="27"/>
  <c r="F15" i="27"/>
  <c r="N15" i="27"/>
  <c r="O15" i="27"/>
  <c r="P15" i="27"/>
  <c r="Q15" i="27"/>
  <c r="R15" i="27"/>
  <c r="F16" i="27"/>
  <c r="E23" i="27"/>
  <c r="F23" i="27"/>
  <c r="E24" i="27"/>
  <c r="E27" i="27" s="1"/>
  <c r="F24" i="27"/>
  <c r="E25" i="27"/>
  <c r="F25" i="27"/>
  <c r="E26" i="27"/>
  <c r="F26" i="27"/>
  <c r="F27" i="27"/>
  <c r="M5" i="26"/>
  <c r="M6" i="26"/>
  <c r="M7" i="26"/>
  <c r="M8" i="26"/>
  <c r="M9" i="26"/>
  <c r="M10" i="26"/>
  <c r="M11" i="26"/>
  <c r="M12" i="26"/>
  <c r="M13" i="26"/>
  <c r="M14" i="26"/>
  <c r="M15" i="26"/>
  <c r="M16" i="26"/>
  <c r="M17" i="26"/>
  <c r="M18" i="26"/>
  <c r="M19" i="26"/>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A94" i="26"/>
  <c r="K94" i="26"/>
  <c r="L94" i="26"/>
  <c r="M94" i="26"/>
  <c r="N94" i="26"/>
  <c r="O94" i="26"/>
  <c r="P94" i="26"/>
  <c r="Q94" i="26"/>
  <c r="R94" i="26"/>
  <c r="S94" i="26"/>
  <c r="T94" i="26"/>
  <c r="U94" i="26"/>
  <c r="V94" i="26"/>
  <c r="W94" i="26"/>
  <c r="X94" i="26"/>
  <c r="Y94" i="26"/>
  <c r="Z94" i="26"/>
  <c r="AA94" i="26"/>
  <c r="AB94" i="26"/>
  <c r="AC94" i="26"/>
  <c r="AD94" i="26"/>
  <c r="AE94" i="26"/>
  <c r="I97" i="26"/>
  <c r="J97" i="26"/>
  <c r="N97" i="26"/>
  <c r="O97" i="26"/>
  <c r="P97" i="26"/>
  <c r="Q97" i="26"/>
  <c r="Q102" i="26" s="1"/>
  <c r="R97" i="26"/>
  <c r="S97" i="26"/>
  <c r="T97" i="26"/>
  <c r="U97" i="26"/>
  <c r="U102" i="26" s="1"/>
  <c r="V97" i="26"/>
  <c r="W97" i="26"/>
  <c r="X97" i="26"/>
  <c r="I98" i="26"/>
  <c r="I108" i="26" s="1"/>
  <c r="J98" i="26"/>
  <c r="N98" i="26"/>
  <c r="O98" i="26"/>
  <c r="P98" i="26"/>
  <c r="Q98" i="26"/>
  <c r="R98" i="26"/>
  <c r="S98" i="26"/>
  <c r="T98" i="26"/>
  <c r="U98" i="26"/>
  <c r="V98" i="26"/>
  <c r="W98" i="26"/>
  <c r="X98" i="26"/>
  <c r="I99" i="26"/>
  <c r="J99" i="26"/>
  <c r="N99" i="26"/>
  <c r="O99" i="26"/>
  <c r="O102" i="26" s="1"/>
  <c r="P99" i="26"/>
  <c r="Q99" i="26"/>
  <c r="R99" i="26"/>
  <c r="S99" i="26"/>
  <c r="S102" i="26" s="1"/>
  <c r="T99" i="26"/>
  <c r="U99" i="26"/>
  <c r="V99" i="26"/>
  <c r="W99" i="26"/>
  <c r="W102" i="26" s="1"/>
  <c r="X99" i="26"/>
  <c r="I100" i="26"/>
  <c r="J100" i="26"/>
  <c r="N100" i="26"/>
  <c r="N102" i="26" s="1"/>
  <c r="O100" i="26"/>
  <c r="P100" i="26"/>
  <c r="Q100" i="26"/>
  <c r="R100" i="26"/>
  <c r="R102" i="26" s="1"/>
  <c r="S100" i="26"/>
  <c r="T100" i="26"/>
  <c r="U100" i="26"/>
  <c r="V100" i="26"/>
  <c r="V102" i="26" s="1"/>
  <c r="W100" i="26"/>
  <c r="X100" i="26"/>
  <c r="I101" i="26"/>
  <c r="J101" i="26"/>
  <c r="N101" i="26"/>
  <c r="O101" i="26"/>
  <c r="P101" i="26"/>
  <c r="Q101" i="26"/>
  <c r="R101" i="26"/>
  <c r="S101" i="26"/>
  <c r="T101" i="26"/>
  <c r="U101" i="26"/>
  <c r="V101" i="26"/>
  <c r="W101" i="26"/>
  <c r="X101" i="26"/>
  <c r="I102" i="26"/>
  <c r="J102" i="26"/>
  <c r="P102" i="26"/>
  <c r="T102" i="26"/>
  <c r="X102" i="26"/>
  <c r="I103" i="26"/>
  <c r="J103" i="26"/>
  <c r="I104" i="26"/>
  <c r="J104" i="26"/>
  <c r="I105" i="26"/>
  <c r="J105" i="26"/>
  <c r="I106" i="26"/>
  <c r="J106" i="26"/>
  <c r="I107" i="26"/>
  <c r="J107" i="26"/>
  <c r="J108" i="26"/>
  <c r="G110" i="26"/>
  <c r="H110" i="26"/>
  <c r="I110" i="26"/>
  <c r="J110" i="26"/>
  <c r="J119" i="26" s="1"/>
  <c r="K110" i="26"/>
  <c r="L110" i="26"/>
  <c r="M110" i="26"/>
  <c r="N110" i="26"/>
  <c r="N119" i="26" s="1"/>
  <c r="O110" i="26"/>
  <c r="P110" i="26"/>
  <c r="Q110" i="26"/>
  <c r="R110" i="26"/>
  <c r="R119" i="26" s="1"/>
  <c r="S110" i="26"/>
  <c r="T110" i="26"/>
  <c r="U110" i="26"/>
  <c r="V110" i="26"/>
  <c r="V119" i="26" s="1"/>
  <c r="W110" i="26"/>
  <c r="X110" i="26"/>
  <c r="Y110" i="26"/>
  <c r="G111" i="26"/>
  <c r="H111" i="26"/>
  <c r="I111" i="26"/>
  <c r="J111" i="26"/>
  <c r="K111" i="26"/>
  <c r="L111" i="26"/>
  <c r="M111" i="26"/>
  <c r="N111" i="26"/>
  <c r="O111" i="26"/>
  <c r="P111" i="26"/>
  <c r="Q111" i="26"/>
  <c r="R111" i="26"/>
  <c r="S111" i="26"/>
  <c r="T111" i="26"/>
  <c r="U111" i="26"/>
  <c r="V111" i="26"/>
  <c r="W111" i="26"/>
  <c r="X111" i="26"/>
  <c r="Y111" i="26"/>
  <c r="G112" i="26"/>
  <c r="H112" i="26"/>
  <c r="H119" i="26" s="1"/>
  <c r="I112" i="26"/>
  <c r="J112" i="26"/>
  <c r="K112" i="26"/>
  <c r="L112" i="26"/>
  <c r="L119" i="26" s="1"/>
  <c r="M112" i="26"/>
  <c r="N112" i="26"/>
  <c r="O112" i="26"/>
  <c r="P112" i="26"/>
  <c r="P119" i="26" s="1"/>
  <c r="Q112" i="26"/>
  <c r="R112" i="26"/>
  <c r="S112" i="26"/>
  <c r="T112" i="26"/>
  <c r="T119" i="26" s="1"/>
  <c r="U112" i="26"/>
  <c r="V112" i="26"/>
  <c r="W112" i="26"/>
  <c r="X112" i="26"/>
  <c r="X119" i="26" s="1"/>
  <c r="Y112" i="26"/>
  <c r="Y119" i="26" s="1"/>
  <c r="G113" i="26"/>
  <c r="H113" i="26"/>
  <c r="I113" i="26"/>
  <c r="I119" i="26" s="1"/>
  <c r="J113" i="26"/>
  <c r="K113" i="26"/>
  <c r="L113" i="26"/>
  <c r="M113" i="26"/>
  <c r="M119" i="26" s="1"/>
  <c r="N113" i="26"/>
  <c r="O113" i="26"/>
  <c r="P113" i="26"/>
  <c r="Q113" i="26"/>
  <c r="Q119" i="26" s="1"/>
  <c r="R113" i="26"/>
  <c r="S113" i="26"/>
  <c r="T113" i="26"/>
  <c r="U113" i="26"/>
  <c r="U119" i="26" s="1"/>
  <c r="V113" i="26"/>
  <c r="W113" i="26"/>
  <c r="X113" i="26"/>
  <c r="Y113" i="26"/>
  <c r="G114" i="26"/>
  <c r="H114" i="26"/>
  <c r="I114" i="26"/>
  <c r="J114" i="26"/>
  <c r="K114" i="26"/>
  <c r="L114" i="26"/>
  <c r="M114" i="26"/>
  <c r="N114" i="26"/>
  <c r="O114" i="26"/>
  <c r="P114" i="26"/>
  <c r="Q114" i="26"/>
  <c r="R114" i="26"/>
  <c r="S114" i="26"/>
  <c r="T114" i="26"/>
  <c r="U114" i="26"/>
  <c r="V114" i="26"/>
  <c r="W114" i="26"/>
  <c r="X114" i="26"/>
  <c r="Y114" i="26"/>
  <c r="G115" i="26"/>
  <c r="H115" i="26"/>
  <c r="I115" i="26"/>
  <c r="J115" i="26"/>
  <c r="K115" i="26"/>
  <c r="L115" i="26"/>
  <c r="M115" i="26"/>
  <c r="N115" i="26"/>
  <c r="O115" i="26"/>
  <c r="P115" i="26"/>
  <c r="Q115" i="26"/>
  <c r="R115" i="26"/>
  <c r="S115" i="26"/>
  <c r="T115" i="26"/>
  <c r="U115" i="26"/>
  <c r="V115" i="26"/>
  <c r="W115" i="26"/>
  <c r="X115" i="26"/>
  <c r="Y115" i="26"/>
  <c r="G116" i="26"/>
  <c r="H116" i="26"/>
  <c r="I116" i="26"/>
  <c r="J116" i="26"/>
  <c r="K116" i="26"/>
  <c r="L116" i="26"/>
  <c r="M116" i="26"/>
  <c r="N116" i="26"/>
  <c r="O116" i="26"/>
  <c r="P116" i="26"/>
  <c r="Q116" i="26"/>
  <c r="R116" i="26"/>
  <c r="S116" i="26"/>
  <c r="T116" i="26"/>
  <c r="U116" i="26"/>
  <c r="V116" i="26"/>
  <c r="W116" i="26"/>
  <c r="X116" i="26"/>
  <c r="Y116" i="26"/>
  <c r="G117" i="26"/>
  <c r="H117" i="26"/>
  <c r="I117" i="26"/>
  <c r="J117" i="26"/>
  <c r="K117" i="26"/>
  <c r="L117" i="26"/>
  <c r="M117" i="26"/>
  <c r="N117" i="26"/>
  <c r="O117" i="26"/>
  <c r="P117" i="26"/>
  <c r="Q117" i="26"/>
  <c r="R117" i="26"/>
  <c r="S117" i="26"/>
  <c r="T117" i="26"/>
  <c r="U117" i="26"/>
  <c r="V117" i="26"/>
  <c r="W117" i="26"/>
  <c r="X117" i="26"/>
  <c r="Y117" i="26"/>
  <c r="G118" i="26"/>
  <c r="H118" i="26"/>
  <c r="I118" i="26"/>
  <c r="J118" i="26"/>
  <c r="K118" i="26"/>
  <c r="L118" i="26"/>
  <c r="M118" i="26"/>
  <c r="N118" i="26"/>
  <c r="O118" i="26"/>
  <c r="P118" i="26"/>
  <c r="Q118" i="26"/>
  <c r="R118" i="26"/>
  <c r="S118" i="26"/>
  <c r="T118" i="26"/>
  <c r="U118" i="26"/>
  <c r="V118" i="26"/>
  <c r="W118" i="26"/>
  <c r="X118" i="26"/>
  <c r="Y118" i="26"/>
  <c r="G119" i="26"/>
  <c r="G120" i="26" s="1"/>
  <c r="K119" i="26"/>
  <c r="O119" i="26"/>
  <c r="S119" i="26"/>
  <c r="W119" i="26"/>
  <c r="K5" i="20"/>
  <c r="K6" i="20"/>
  <c r="K7" i="20"/>
  <c r="K8" i="20"/>
  <c r="K9" i="20"/>
  <c r="K10" i="20"/>
  <c r="K11" i="20"/>
  <c r="K12" i="20"/>
  <c r="K13" i="20"/>
  <c r="K14" i="20"/>
  <c r="K15" i="20"/>
  <c r="K17" i="20"/>
  <c r="K18" i="20"/>
  <c r="K20" i="20"/>
  <c r="K21" i="20"/>
  <c r="K22" i="20"/>
  <c r="K23" i="20"/>
  <c r="K24" i="20"/>
  <c r="K25" i="20"/>
  <c r="K26" i="20"/>
  <c r="K27" i="20"/>
  <c r="K28" i="20"/>
  <c r="K29" i="20"/>
  <c r="K30" i="20"/>
  <c r="K31" i="20"/>
  <c r="K32" i="20"/>
  <c r="K33" i="20"/>
  <c r="K34" i="20"/>
  <c r="K35" i="20"/>
  <c r="A36" i="20"/>
  <c r="I36" i="20"/>
  <c r="J36" i="20"/>
  <c r="K36" i="20"/>
  <c r="N36" i="20"/>
  <c r="O36" i="20"/>
  <c r="P36" i="20"/>
  <c r="Q36" i="20"/>
  <c r="R36" i="20"/>
  <c r="T36" i="20"/>
  <c r="F37" i="20"/>
  <c r="C40" i="20"/>
  <c r="C47" i="20" s="1"/>
  <c r="D40" i="20"/>
  <c r="D47" i="20" s="1"/>
  <c r="C41" i="20"/>
  <c r="D41" i="20"/>
  <c r="C42" i="20"/>
  <c r="D42" i="20"/>
  <c r="C43" i="20"/>
  <c r="D43" i="20"/>
  <c r="C44" i="20"/>
  <c r="D44" i="20"/>
  <c r="C45" i="20"/>
  <c r="D45" i="20"/>
  <c r="C46" i="20"/>
  <c r="D46" i="20"/>
  <c r="L5" i="19"/>
  <c r="L121" i="19" s="1"/>
  <c r="L6" i="19"/>
  <c r="L7" i="19"/>
  <c r="L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41" i="19"/>
  <c r="L43" i="19"/>
  <c r="L45" i="19"/>
  <c r="L50" i="19"/>
  <c r="L51" i="19"/>
  <c r="L52" i="19"/>
  <c r="L53" i="19"/>
  <c r="L54" i="19"/>
  <c r="L55" i="19"/>
  <c r="L56" i="19"/>
  <c r="L57" i="19"/>
  <c r="L60" i="19"/>
  <c r="L61" i="19"/>
  <c r="L63" i="19"/>
  <c r="L64" i="19"/>
  <c r="L65" i="19"/>
  <c r="L66" i="19"/>
  <c r="L67" i="19"/>
  <c r="L68" i="19"/>
  <c r="L69" i="19"/>
  <c r="L70" i="19"/>
  <c r="L71" i="19"/>
  <c r="L72" i="19"/>
  <c r="L73" i="19"/>
  <c r="L74" i="19"/>
  <c r="L75" i="19"/>
  <c r="L76" i="19"/>
  <c r="L77" i="19"/>
  <c r="L78" i="19"/>
  <c r="L79" i="19"/>
  <c r="L81" i="19"/>
  <c r="L82" i="19"/>
  <c r="L83" i="19"/>
  <c r="L84" i="19"/>
  <c r="L85" i="19"/>
  <c r="L87" i="19"/>
  <c r="L89" i="19"/>
  <c r="L90" i="19"/>
  <c r="L91" i="19"/>
  <c r="L92" i="19"/>
  <c r="L95" i="19"/>
  <c r="L96" i="19"/>
  <c r="L97" i="19"/>
  <c r="L98" i="19"/>
  <c r="L99" i="19"/>
  <c r="L100" i="19"/>
  <c r="L101" i="19"/>
  <c r="L102" i="19"/>
  <c r="L103" i="19"/>
  <c r="L104" i="19"/>
  <c r="L105" i="19"/>
  <c r="L106" i="19"/>
  <c r="L107" i="19"/>
  <c r="L110" i="19"/>
  <c r="L111" i="19"/>
  <c r="L112" i="19"/>
  <c r="L113" i="19"/>
  <c r="L114" i="19"/>
  <c r="L115" i="19"/>
  <c r="L116" i="19"/>
  <c r="A121" i="19"/>
  <c r="J121" i="19"/>
  <c r="K121" i="19"/>
  <c r="M121" i="19"/>
  <c r="N121" i="19"/>
  <c r="O121" i="19"/>
  <c r="P121" i="19"/>
  <c r="Q121" i="19"/>
  <c r="R121" i="19"/>
  <c r="S121" i="19"/>
  <c r="T121" i="19"/>
  <c r="U121" i="19"/>
  <c r="V121" i="19"/>
  <c r="W121" i="19"/>
  <c r="Z121" i="19"/>
  <c r="AA121" i="19"/>
  <c r="AB121" i="19"/>
  <c r="J122" i="19"/>
  <c r="J123" i="19" s="1"/>
  <c r="J124" i="19" s="1"/>
  <c r="I126" i="19"/>
  <c r="J126" i="19"/>
  <c r="M126" i="19"/>
  <c r="N126" i="19"/>
  <c r="O126" i="19"/>
  <c r="P126" i="19"/>
  <c r="P131" i="19" s="1"/>
  <c r="Q126" i="19"/>
  <c r="R126" i="19"/>
  <c r="S126" i="19"/>
  <c r="T126" i="19"/>
  <c r="T131" i="19" s="1"/>
  <c r="U126" i="19"/>
  <c r="V126" i="19"/>
  <c r="W126" i="19"/>
  <c r="I127" i="19"/>
  <c r="I133" i="19" s="1"/>
  <c r="J127" i="19"/>
  <c r="M127" i="19"/>
  <c r="N127" i="19"/>
  <c r="O127" i="19"/>
  <c r="P127" i="19"/>
  <c r="Q127" i="19"/>
  <c r="R127" i="19"/>
  <c r="S127" i="19"/>
  <c r="T127" i="19"/>
  <c r="U127" i="19"/>
  <c r="V127" i="19"/>
  <c r="W127" i="19"/>
  <c r="I128" i="19"/>
  <c r="J128" i="19"/>
  <c r="M128" i="19"/>
  <c r="N128" i="19"/>
  <c r="N131" i="19" s="1"/>
  <c r="O128" i="19"/>
  <c r="P128" i="19"/>
  <c r="Q128" i="19"/>
  <c r="R128" i="19"/>
  <c r="R131" i="19" s="1"/>
  <c r="S128" i="19"/>
  <c r="T128" i="19"/>
  <c r="U128" i="19"/>
  <c r="V128" i="19"/>
  <c r="V131" i="19" s="1"/>
  <c r="W128" i="19"/>
  <c r="I129" i="19"/>
  <c r="J129" i="19"/>
  <c r="M129" i="19"/>
  <c r="M131" i="19" s="1"/>
  <c r="N129" i="19"/>
  <c r="O129" i="19"/>
  <c r="P129" i="19"/>
  <c r="Q129" i="19"/>
  <c r="Q131" i="19" s="1"/>
  <c r="R129" i="19"/>
  <c r="S129" i="19"/>
  <c r="T129" i="19"/>
  <c r="U129" i="19"/>
  <c r="U131" i="19" s="1"/>
  <c r="V129" i="19"/>
  <c r="W129" i="19"/>
  <c r="I130" i="19"/>
  <c r="J130" i="19"/>
  <c r="J133" i="19" s="1"/>
  <c r="M130" i="19"/>
  <c r="N130" i="19"/>
  <c r="O130" i="19"/>
  <c r="P130" i="19"/>
  <c r="Q130" i="19"/>
  <c r="R130" i="19"/>
  <c r="S130" i="19"/>
  <c r="T130" i="19"/>
  <c r="U130" i="19"/>
  <c r="V130" i="19"/>
  <c r="W130" i="19"/>
  <c r="I131" i="19"/>
  <c r="J131" i="19"/>
  <c r="O131" i="19"/>
  <c r="S131" i="19"/>
  <c r="W131" i="19"/>
  <c r="J135" i="19"/>
  <c r="K135" i="19"/>
  <c r="K144" i="19" s="1"/>
  <c r="L135" i="19"/>
  <c r="M135" i="19"/>
  <c r="N135" i="19"/>
  <c r="O135" i="19"/>
  <c r="O144" i="19" s="1"/>
  <c r="P135" i="19"/>
  <c r="Q135" i="19"/>
  <c r="R135" i="19"/>
  <c r="S135" i="19"/>
  <c r="S144" i="19" s="1"/>
  <c r="J136" i="19"/>
  <c r="K136" i="19"/>
  <c r="L136" i="19"/>
  <c r="M136" i="19"/>
  <c r="N136" i="19"/>
  <c r="O136" i="19"/>
  <c r="P136" i="19"/>
  <c r="Q136" i="19"/>
  <c r="R136" i="19"/>
  <c r="S136" i="19"/>
  <c r="J137" i="19"/>
  <c r="K137" i="19"/>
  <c r="L137" i="19"/>
  <c r="M137" i="19"/>
  <c r="N137" i="19"/>
  <c r="O137" i="19"/>
  <c r="P137" i="19"/>
  <c r="Q137" i="19"/>
  <c r="R137" i="19"/>
  <c r="S137" i="19"/>
  <c r="J138" i="19"/>
  <c r="K138" i="19"/>
  <c r="L138" i="19"/>
  <c r="M138" i="19"/>
  <c r="N138" i="19"/>
  <c r="O138" i="19"/>
  <c r="P138" i="19"/>
  <c r="Q138" i="19"/>
  <c r="R138" i="19"/>
  <c r="S138" i="19"/>
  <c r="J139" i="19"/>
  <c r="K139" i="19"/>
  <c r="L139" i="19"/>
  <c r="M139" i="19"/>
  <c r="N139" i="19"/>
  <c r="O139" i="19"/>
  <c r="P139" i="19"/>
  <c r="Q139" i="19"/>
  <c r="R139" i="19"/>
  <c r="S139" i="19"/>
  <c r="J140" i="19"/>
  <c r="K140" i="19"/>
  <c r="L140" i="19"/>
  <c r="M140" i="19"/>
  <c r="N140" i="19"/>
  <c r="O140" i="19"/>
  <c r="P140" i="19"/>
  <c r="Q140" i="19"/>
  <c r="R140" i="19"/>
  <c r="S140" i="19"/>
  <c r="J141" i="19"/>
  <c r="K141" i="19"/>
  <c r="L141" i="19"/>
  <c r="M141" i="19"/>
  <c r="N141" i="19"/>
  <c r="O141" i="19"/>
  <c r="P141" i="19"/>
  <c r="Q141" i="19"/>
  <c r="R141" i="19"/>
  <c r="R144" i="19" s="1"/>
  <c r="S141" i="19"/>
  <c r="J142" i="19"/>
  <c r="K142" i="19"/>
  <c r="L142" i="19"/>
  <c r="M142" i="19"/>
  <c r="N142" i="19"/>
  <c r="O142" i="19"/>
  <c r="P142" i="19"/>
  <c r="Q142" i="19"/>
  <c r="R142" i="19"/>
  <c r="S142" i="19"/>
  <c r="J143" i="19"/>
  <c r="J144" i="19" s="1"/>
  <c r="K143" i="19"/>
  <c r="L143" i="19"/>
  <c r="M143" i="19"/>
  <c r="N143" i="19"/>
  <c r="N144" i="19" s="1"/>
  <c r="O143" i="19"/>
  <c r="P143" i="19"/>
  <c r="Q143" i="19"/>
  <c r="R143" i="19"/>
  <c r="S143" i="19"/>
  <c r="L144" i="19"/>
  <c r="M144" i="19"/>
  <c r="P144" i="19"/>
  <c r="Q144" i="19"/>
  <c r="I24" i="17"/>
  <c r="J110" i="16"/>
  <c r="K110" i="16"/>
  <c r="L110" i="16"/>
  <c r="K17" i="14"/>
  <c r="K65" i="13"/>
  <c r="F7" i="6"/>
  <c r="F79" i="6"/>
  <c r="F81" i="6"/>
  <c r="F5" i="92"/>
  <c r="I5" i="92"/>
  <c r="L5" i="92"/>
  <c r="O5" i="92"/>
  <c r="O10" i="92" s="1"/>
  <c r="P5" i="92"/>
  <c r="Q5" i="92"/>
  <c r="R5" i="92"/>
  <c r="F6" i="92"/>
  <c r="R6" i="92" s="1"/>
  <c r="I6" i="92"/>
  <c r="I10" i="92" s="1"/>
  <c r="L6" i="92"/>
  <c r="O6" i="92"/>
  <c r="P6" i="92"/>
  <c r="Q6" i="92"/>
  <c r="Q10" i="92" s="1"/>
  <c r="F7" i="92"/>
  <c r="R7" i="92" s="1"/>
  <c r="L7" i="92"/>
  <c r="O7" i="92"/>
  <c r="P7" i="92"/>
  <c r="Q7" i="92"/>
  <c r="F8" i="92"/>
  <c r="I8" i="92"/>
  <c r="L8" i="92"/>
  <c r="O8" i="92"/>
  <c r="P8" i="92"/>
  <c r="Q8" i="92"/>
  <c r="R8" i="92"/>
  <c r="F9" i="92"/>
  <c r="R9" i="92" s="1"/>
  <c r="I9" i="92"/>
  <c r="L9" i="92"/>
  <c r="O9" i="92"/>
  <c r="P9" i="92"/>
  <c r="Q9" i="92"/>
  <c r="D10" i="92"/>
  <c r="E10" i="92"/>
  <c r="G10" i="92"/>
  <c r="H10" i="92"/>
  <c r="J10" i="92"/>
  <c r="K10" i="92"/>
  <c r="L10" i="92"/>
  <c r="M10" i="92"/>
  <c r="N10" i="92"/>
  <c r="P10" i="92"/>
  <c r="H33" i="92"/>
  <c r="H34" i="92"/>
  <c r="N34" i="92"/>
  <c r="H35" i="92"/>
  <c r="N35" i="92"/>
  <c r="D36" i="92"/>
  <c r="E36" i="92"/>
  <c r="F36" i="92"/>
  <c r="G36" i="92"/>
  <c r="H36" i="92"/>
  <c r="I36" i="92"/>
  <c r="J36" i="92"/>
  <c r="K36" i="92"/>
  <c r="L36" i="92"/>
  <c r="M36" i="92"/>
  <c r="N36" i="92"/>
  <c r="O36" i="92"/>
  <c r="I42" i="92"/>
  <c r="I45" i="92" s="1"/>
  <c r="O42" i="92"/>
  <c r="I43" i="92"/>
  <c r="O43" i="92"/>
  <c r="I44" i="92"/>
  <c r="O44" i="92"/>
  <c r="D45" i="92"/>
  <c r="E45" i="92"/>
  <c r="F45" i="92"/>
  <c r="G45" i="92"/>
  <c r="H45" i="92"/>
  <c r="J45" i="92"/>
  <c r="K45" i="92"/>
  <c r="L45" i="92"/>
  <c r="M45" i="92"/>
  <c r="N45" i="92"/>
  <c r="O45" i="92"/>
  <c r="I46" i="92"/>
  <c r="O46" i="92"/>
  <c r="I47" i="92"/>
  <c r="O47" i="92"/>
  <c r="I48" i="92"/>
  <c r="O48" i="92"/>
  <c r="I49" i="92"/>
  <c r="O49" i="92"/>
  <c r="K5" i="91"/>
  <c r="K23" i="91" s="1"/>
  <c r="K7" i="91"/>
  <c r="K11" i="91"/>
  <c r="K12" i="91"/>
  <c r="K13" i="91"/>
  <c r="K16" i="91"/>
  <c r="K17" i="91"/>
  <c r="K18" i="91"/>
  <c r="K19" i="91"/>
  <c r="K20" i="91"/>
  <c r="K21" i="91"/>
  <c r="K22" i="91"/>
  <c r="D23" i="91"/>
  <c r="E23" i="91"/>
  <c r="F23" i="91"/>
  <c r="G23" i="91"/>
  <c r="H23" i="91"/>
  <c r="I23" i="91"/>
  <c r="J23" i="91"/>
  <c r="I26" i="91"/>
  <c r="I27" i="91"/>
  <c r="D28" i="91"/>
  <c r="I28" i="91" s="1"/>
  <c r="E28" i="91"/>
  <c r="F28" i="91"/>
  <c r="H28" i="91"/>
  <c r="F5" i="78"/>
  <c r="F22" i="78" s="1"/>
  <c r="J5" i="78"/>
  <c r="J22" i="78" s="1"/>
  <c r="F6" i="78"/>
  <c r="J6" i="78"/>
  <c r="F7" i="78"/>
  <c r="J7" i="78"/>
  <c r="F8" i="78"/>
  <c r="J8" i="78"/>
  <c r="F9" i="78"/>
  <c r="J9" i="78"/>
  <c r="F10" i="78"/>
  <c r="J10" i="78"/>
  <c r="F11" i="78"/>
  <c r="J11" i="78"/>
  <c r="F12" i="78"/>
  <c r="J12" i="78"/>
  <c r="F13" i="78"/>
  <c r="J13" i="78"/>
  <c r="F14" i="78"/>
  <c r="J14" i="78"/>
  <c r="F15" i="78"/>
  <c r="J15" i="78"/>
  <c r="F16" i="78"/>
  <c r="F17" i="78"/>
  <c r="F18" i="78"/>
  <c r="J18" i="78"/>
  <c r="F19" i="78"/>
  <c r="J19" i="78"/>
  <c r="F20" i="78"/>
  <c r="J20" i="78"/>
  <c r="F21" i="78"/>
  <c r="J21" i="78"/>
  <c r="D22" i="78"/>
  <c r="E22" i="78"/>
  <c r="G22" i="78"/>
  <c r="H22" i="78"/>
  <c r="I22" i="78"/>
  <c r="F5" i="77"/>
  <c r="F10" i="77" s="1"/>
  <c r="I5" i="77"/>
  <c r="L5" i="77"/>
  <c r="O5" i="77"/>
  <c r="P5" i="77"/>
  <c r="Q5" i="77"/>
  <c r="F6" i="77"/>
  <c r="I6" i="77"/>
  <c r="R6" i="77" s="1"/>
  <c r="L6" i="77"/>
  <c r="O6" i="77"/>
  <c r="O10" i="77" s="1"/>
  <c r="P6" i="77"/>
  <c r="Q6" i="77"/>
  <c r="Q10" i="77" s="1"/>
  <c r="F7" i="77"/>
  <c r="R7" i="77" s="1"/>
  <c r="L7" i="77"/>
  <c r="O7" i="77"/>
  <c r="P7" i="77"/>
  <c r="Q7" i="77"/>
  <c r="F8" i="77"/>
  <c r="R8" i="77" s="1"/>
  <c r="I8" i="77"/>
  <c r="L8" i="77"/>
  <c r="O8" i="77"/>
  <c r="P8" i="77"/>
  <c r="Q8" i="77"/>
  <c r="F9" i="77"/>
  <c r="I9" i="77"/>
  <c r="R9" i="77" s="1"/>
  <c r="L9" i="77"/>
  <c r="O9" i="77"/>
  <c r="P9" i="77"/>
  <c r="Q9" i="77"/>
  <c r="D10" i="77"/>
  <c r="G10" i="77"/>
  <c r="M10" i="77"/>
  <c r="P10" i="77"/>
  <c r="N32" i="77"/>
  <c r="N33" i="77"/>
  <c r="N34" i="77"/>
  <c r="D35" i="77"/>
  <c r="E35" i="77"/>
  <c r="F35" i="77"/>
  <c r="G35" i="77"/>
  <c r="H35" i="77"/>
  <c r="I35" i="77"/>
  <c r="J35" i="77"/>
  <c r="K35" i="77"/>
  <c r="L35" i="77"/>
  <c r="M35" i="77"/>
  <c r="N35" i="77"/>
  <c r="O35" i="77"/>
  <c r="I41" i="77"/>
  <c r="I44" i="77" s="1"/>
  <c r="O41" i="77"/>
  <c r="I42" i="77"/>
  <c r="O42" i="77"/>
  <c r="O44" i="77" s="1"/>
  <c r="I43" i="77"/>
  <c r="O43" i="77"/>
  <c r="D44" i="77"/>
  <c r="E44" i="77"/>
  <c r="F44" i="77"/>
  <c r="G44" i="77"/>
  <c r="H44" i="77"/>
  <c r="J44" i="77"/>
  <c r="K44" i="77"/>
  <c r="L44" i="77"/>
  <c r="M44" i="77"/>
  <c r="N44" i="77"/>
  <c r="I45" i="77"/>
  <c r="O45" i="77"/>
  <c r="I46" i="77"/>
  <c r="O46" i="77"/>
  <c r="I47" i="77"/>
  <c r="O47" i="77"/>
  <c r="I48" i="77"/>
  <c r="O48" i="77"/>
  <c r="J7" i="63"/>
  <c r="J22" i="63" s="1"/>
  <c r="J9" i="63"/>
  <c r="J10" i="63"/>
  <c r="J11" i="63"/>
  <c r="J12" i="63"/>
  <c r="J13" i="63"/>
  <c r="J14" i="63"/>
  <c r="J15" i="63"/>
  <c r="J16" i="63"/>
  <c r="J17" i="63"/>
  <c r="J18" i="63"/>
  <c r="J19" i="63"/>
  <c r="J20" i="63"/>
  <c r="J21" i="63"/>
  <c r="D22" i="63"/>
  <c r="F22" i="63"/>
  <c r="G22" i="63"/>
  <c r="H22" i="63"/>
  <c r="I22" i="63"/>
  <c r="F5" i="62"/>
  <c r="F10" i="62" s="1"/>
  <c r="I5" i="62"/>
  <c r="I10" i="62" s="1"/>
  <c r="L5" i="62"/>
  <c r="O5" i="62"/>
  <c r="P5" i="62"/>
  <c r="P10" i="62" s="1"/>
  <c r="Q5" i="62"/>
  <c r="Q10" i="62" s="1"/>
  <c r="F6" i="62"/>
  <c r="I6" i="62"/>
  <c r="R6" i="62" s="1"/>
  <c r="L6" i="62"/>
  <c r="O6" i="62"/>
  <c r="O10" i="62" s="1"/>
  <c r="P6" i="62"/>
  <c r="Q6" i="62"/>
  <c r="F7" i="62"/>
  <c r="L7" i="62"/>
  <c r="O7" i="62"/>
  <c r="R7" i="62" s="1"/>
  <c r="Q7" i="62"/>
  <c r="I8" i="62"/>
  <c r="L8" i="62"/>
  <c r="R8" i="62" s="1"/>
  <c r="O8" i="62"/>
  <c r="Q8" i="62"/>
  <c r="F9" i="62"/>
  <c r="R9" i="62" s="1"/>
  <c r="I9" i="62"/>
  <c r="L9" i="62"/>
  <c r="O9" i="62"/>
  <c r="P9" i="62"/>
  <c r="Q9" i="62"/>
  <c r="D10" i="62"/>
  <c r="E10" i="62"/>
  <c r="G10" i="62"/>
  <c r="J10" i="62"/>
  <c r="K10" i="62"/>
  <c r="M10" i="62"/>
  <c r="N10" i="62"/>
  <c r="H32" i="62"/>
  <c r="N32" i="62"/>
  <c r="H33" i="62"/>
  <c r="H34" i="62"/>
  <c r="H35" i="62" s="1"/>
  <c r="N34" i="62"/>
  <c r="D35" i="62"/>
  <c r="E35" i="62"/>
  <c r="F35" i="62"/>
  <c r="G35" i="62"/>
  <c r="I35" i="62"/>
  <c r="L35" i="62"/>
  <c r="M35" i="62"/>
  <c r="N35" i="62"/>
  <c r="O35" i="62"/>
  <c r="I41" i="62"/>
  <c r="I44" i="62" s="1"/>
  <c r="O41" i="62"/>
  <c r="I42" i="62"/>
  <c r="O42" i="62"/>
  <c r="I43" i="62"/>
  <c r="O43" i="62"/>
  <c r="D44" i="62"/>
  <c r="E44" i="62"/>
  <c r="F44" i="62"/>
  <c r="G44" i="62"/>
  <c r="H44" i="62"/>
  <c r="J44" i="62"/>
  <c r="K44" i="62"/>
  <c r="L44" i="62"/>
  <c r="M44" i="62"/>
  <c r="N44" i="62"/>
  <c r="O44" i="62"/>
  <c r="I45" i="62"/>
  <c r="O45" i="62"/>
  <c r="I46" i="62"/>
  <c r="O46" i="62"/>
  <c r="I47" i="62"/>
  <c r="O47" i="62"/>
  <c r="I48" i="62"/>
  <c r="O48" i="62"/>
  <c r="J6" i="59"/>
  <c r="J7" i="59"/>
  <c r="J8" i="59"/>
  <c r="J9" i="59"/>
  <c r="J10" i="59"/>
  <c r="J11" i="59"/>
  <c r="I12" i="59"/>
  <c r="J12" i="59" s="1"/>
  <c r="J13" i="59"/>
  <c r="J14" i="59"/>
  <c r="J15" i="59"/>
  <c r="J16" i="59"/>
  <c r="J17" i="59"/>
  <c r="J18" i="59"/>
  <c r="J19" i="59"/>
  <c r="J20" i="59"/>
  <c r="J21" i="59"/>
  <c r="D22" i="59"/>
  <c r="I22" i="59"/>
  <c r="F5" i="58"/>
  <c r="F10" i="58" s="1"/>
  <c r="L5" i="58"/>
  <c r="L10" i="58" s="1"/>
  <c r="O5" i="58"/>
  <c r="P5" i="58"/>
  <c r="P10" i="58" s="1"/>
  <c r="Q5" i="58"/>
  <c r="R5" i="58"/>
  <c r="F6" i="58"/>
  <c r="I6" i="58"/>
  <c r="R6" i="58" s="1"/>
  <c r="L6" i="58"/>
  <c r="O6" i="58"/>
  <c r="P6" i="58"/>
  <c r="Q6" i="58"/>
  <c r="Q10" i="58" s="1"/>
  <c r="F7" i="58"/>
  <c r="R7" i="58" s="1"/>
  <c r="L7" i="58"/>
  <c r="O7" i="58"/>
  <c r="P7" i="58"/>
  <c r="Q7" i="58"/>
  <c r="F8" i="58"/>
  <c r="R8" i="58" s="1"/>
  <c r="I8" i="58"/>
  <c r="L8" i="58"/>
  <c r="P8" i="58"/>
  <c r="Q8" i="58"/>
  <c r="F9" i="58"/>
  <c r="I9" i="58"/>
  <c r="L9" i="58"/>
  <c r="O9" i="58"/>
  <c r="P9" i="58"/>
  <c r="Q9" i="58"/>
  <c r="R9" i="58"/>
  <c r="D10" i="58"/>
  <c r="E10" i="58"/>
  <c r="G10" i="58"/>
  <c r="H10" i="58"/>
  <c r="J10" i="58"/>
  <c r="K10" i="58"/>
  <c r="M10" i="58"/>
  <c r="N10" i="58"/>
  <c r="O10" i="58"/>
  <c r="D35" i="58"/>
  <c r="E35" i="58"/>
  <c r="F35" i="58"/>
  <c r="G35" i="58"/>
  <c r="H35" i="58"/>
  <c r="I35" i="58"/>
  <c r="J35" i="58"/>
  <c r="K35" i="58"/>
  <c r="L35" i="58"/>
  <c r="M35" i="58"/>
  <c r="N35" i="58"/>
  <c r="O35" i="58"/>
  <c r="I41" i="58"/>
  <c r="I44" i="58" s="1"/>
  <c r="O41" i="58"/>
  <c r="I42" i="58"/>
  <c r="O42" i="58"/>
  <c r="I43" i="58"/>
  <c r="O43" i="58"/>
  <c r="D44" i="58"/>
  <c r="E44" i="58"/>
  <c r="F44" i="58"/>
  <c r="G44" i="58"/>
  <c r="H44" i="58"/>
  <c r="J44" i="58"/>
  <c r="K44" i="58"/>
  <c r="L44" i="58"/>
  <c r="M44" i="58"/>
  <c r="N44" i="58"/>
  <c r="O44" i="58"/>
  <c r="I45" i="58"/>
  <c r="O45" i="58"/>
  <c r="I46" i="58"/>
  <c r="O46" i="58"/>
  <c r="I47" i="58"/>
  <c r="O47" i="58"/>
  <c r="I48" i="58"/>
  <c r="O48" i="58"/>
  <c r="J6" i="43"/>
  <c r="J7" i="43"/>
  <c r="J8" i="43"/>
  <c r="J9" i="43"/>
  <c r="J10" i="43"/>
  <c r="J11" i="43"/>
  <c r="J12" i="43"/>
  <c r="J13" i="43"/>
  <c r="J14" i="43"/>
  <c r="J15" i="43"/>
  <c r="J16" i="43"/>
  <c r="J17" i="43"/>
  <c r="J18" i="43"/>
  <c r="J19" i="43"/>
  <c r="J20" i="43"/>
  <c r="J21" i="43"/>
  <c r="D22" i="43"/>
  <c r="E22" i="43"/>
  <c r="F22" i="43"/>
  <c r="G22" i="43"/>
  <c r="H22" i="43"/>
  <c r="I22" i="43"/>
  <c r="J22" i="43"/>
  <c r="F5" i="42"/>
  <c r="O5" i="42"/>
  <c r="O10" i="42" s="1"/>
  <c r="P5" i="42"/>
  <c r="Q5" i="42"/>
  <c r="Q10" i="42" s="1"/>
  <c r="F6" i="42"/>
  <c r="I6" i="42"/>
  <c r="L6" i="42"/>
  <c r="O6" i="42"/>
  <c r="P6" i="42"/>
  <c r="Q6" i="42"/>
  <c r="R6" i="42"/>
  <c r="F7" i="42"/>
  <c r="I7" i="42"/>
  <c r="I10" i="42" s="1"/>
  <c r="O7" i="42"/>
  <c r="P7" i="42"/>
  <c r="Q7" i="42"/>
  <c r="R7" i="42"/>
  <c r="F8" i="42"/>
  <c r="I8" i="42"/>
  <c r="R8" i="42" s="1"/>
  <c r="L8" i="42"/>
  <c r="O8" i="42"/>
  <c r="P8" i="42"/>
  <c r="Q8" i="42"/>
  <c r="I9" i="42"/>
  <c r="R9" i="42" s="1"/>
  <c r="L9" i="42"/>
  <c r="O9" i="42"/>
  <c r="P9" i="42"/>
  <c r="Q9" i="42"/>
  <c r="D10" i="42"/>
  <c r="E10" i="42"/>
  <c r="F10" i="42"/>
  <c r="G10" i="42"/>
  <c r="H10" i="42"/>
  <c r="J10" i="42"/>
  <c r="K10" i="42"/>
  <c r="L10" i="42"/>
  <c r="M10" i="42"/>
  <c r="N10" i="42"/>
  <c r="P10" i="42"/>
  <c r="H32" i="42"/>
  <c r="N32" i="42"/>
  <c r="N35" i="42" s="1"/>
  <c r="H33" i="42"/>
  <c r="N33" i="42"/>
  <c r="H34" i="42"/>
  <c r="N34" i="42"/>
  <c r="D35" i="42"/>
  <c r="E35" i="42"/>
  <c r="F35" i="42"/>
  <c r="G35" i="42"/>
  <c r="H35" i="42"/>
  <c r="I35" i="42"/>
  <c r="J35" i="42"/>
  <c r="K35" i="42"/>
  <c r="L35" i="42"/>
  <c r="M35" i="42"/>
  <c r="O35" i="42"/>
  <c r="I41" i="42"/>
  <c r="O41" i="42"/>
  <c r="I42" i="42"/>
  <c r="O42" i="42"/>
  <c r="O44" i="42" s="1"/>
  <c r="I43" i="42"/>
  <c r="O43" i="42"/>
  <c r="D44" i="42"/>
  <c r="E44" i="42"/>
  <c r="F44" i="42"/>
  <c r="G44" i="42"/>
  <c r="H44" i="42"/>
  <c r="I44" i="42"/>
  <c r="J44" i="42"/>
  <c r="K44" i="42"/>
  <c r="L44" i="42"/>
  <c r="M44" i="42"/>
  <c r="N44" i="42"/>
  <c r="I45" i="42"/>
  <c r="O45" i="42"/>
  <c r="I46" i="42"/>
  <c r="O46" i="42"/>
  <c r="I47" i="42"/>
  <c r="O47" i="42"/>
  <c r="I48" i="42"/>
  <c r="O48" i="42"/>
  <c r="J5" i="35"/>
  <c r="J6" i="35"/>
  <c r="J21" i="35" s="1"/>
  <c r="J7" i="35"/>
  <c r="J8" i="35"/>
  <c r="J9" i="35"/>
  <c r="J10" i="35"/>
  <c r="J11" i="35"/>
  <c r="J12" i="35"/>
  <c r="J13" i="35"/>
  <c r="J14" i="35"/>
  <c r="J15" i="35"/>
  <c r="J16" i="35"/>
  <c r="J17" i="35"/>
  <c r="J18" i="35"/>
  <c r="J19" i="35"/>
  <c r="J20" i="35"/>
  <c r="D21" i="35"/>
  <c r="E21" i="35"/>
  <c r="F21" i="35"/>
  <c r="G21" i="35"/>
  <c r="H21" i="35"/>
  <c r="I21" i="35"/>
  <c r="F5" i="34"/>
  <c r="F10" i="34" s="1"/>
  <c r="I5" i="34"/>
  <c r="L5" i="34"/>
  <c r="R5" i="34" s="1"/>
  <c r="O5" i="34"/>
  <c r="P5" i="34"/>
  <c r="Q5" i="34"/>
  <c r="F6" i="34"/>
  <c r="R6" i="34" s="1"/>
  <c r="I6" i="34"/>
  <c r="L6" i="34"/>
  <c r="O6" i="34"/>
  <c r="P6" i="34"/>
  <c r="Q6" i="34"/>
  <c r="F7" i="34"/>
  <c r="R7" i="34" s="1"/>
  <c r="I7" i="34"/>
  <c r="L7" i="34"/>
  <c r="O7" i="34"/>
  <c r="P7" i="34"/>
  <c r="Q7" i="34"/>
  <c r="F8" i="34"/>
  <c r="I8" i="34"/>
  <c r="L8" i="34"/>
  <c r="O8" i="34"/>
  <c r="P8" i="34"/>
  <c r="Q8" i="34"/>
  <c r="Q10" i="34" s="1"/>
  <c r="F9" i="34"/>
  <c r="I9" i="34"/>
  <c r="L9" i="34"/>
  <c r="O9" i="34"/>
  <c r="P9" i="34"/>
  <c r="Q9" i="34"/>
  <c r="R9" i="34"/>
  <c r="D10" i="34"/>
  <c r="E10" i="34"/>
  <c r="G10" i="34"/>
  <c r="H10" i="34"/>
  <c r="J10" i="34"/>
  <c r="K10" i="34"/>
  <c r="M10" i="34"/>
  <c r="N10" i="34"/>
  <c r="O10" i="34"/>
  <c r="H32" i="34"/>
  <c r="N32" i="34"/>
  <c r="N35" i="34" s="1"/>
  <c r="H33" i="34"/>
  <c r="N33" i="34"/>
  <c r="H34" i="34"/>
  <c r="D35" i="34"/>
  <c r="E35" i="34"/>
  <c r="F35" i="34"/>
  <c r="G35" i="34"/>
  <c r="I35" i="34"/>
  <c r="J35" i="34"/>
  <c r="K35" i="34"/>
  <c r="L35" i="34"/>
  <c r="M35" i="34"/>
  <c r="O35" i="34"/>
  <c r="I41" i="34"/>
  <c r="O41" i="34"/>
  <c r="I42" i="34"/>
  <c r="O42" i="34"/>
  <c r="O44" i="34" s="1"/>
  <c r="I43" i="34"/>
  <c r="O43" i="34"/>
  <c r="D44" i="34"/>
  <c r="E44" i="34"/>
  <c r="F44" i="34"/>
  <c r="G44" i="34"/>
  <c r="H44" i="34"/>
  <c r="I44" i="34"/>
  <c r="J44" i="34"/>
  <c r="K44" i="34"/>
  <c r="L44" i="34"/>
  <c r="M44" i="34"/>
  <c r="N44" i="34"/>
  <c r="I45" i="34"/>
  <c r="O45" i="34"/>
  <c r="I46" i="34"/>
  <c r="O46" i="34"/>
  <c r="I47" i="34"/>
  <c r="O47" i="34"/>
  <c r="I48" i="34"/>
  <c r="O48" i="34"/>
  <c r="J5" i="33"/>
  <c r="I6" i="33"/>
  <c r="J7" i="33"/>
  <c r="J8" i="33"/>
  <c r="J9" i="33"/>
  <c r="J10" i="33"/>
  <c r="J11" i="33"/>
  <c r="J12" i="33"/>
  <c r="J13" i="33"/>
  <c r="J14" i="33"/>
  <c r="J15" i="33"/>
  <c r="J16" i="33"/>
  <c r="J17" i="33"/>
  <c r="D18" i="33"/>
  <c r="E18" i="33"/>
  <c r="F18" i="33"/>
  <c r="G18" i="33"/>
  <c r="H18" i="33"/>
  <c r="F5" i="32"/>
  <c r="I5" i="32"/>
  <c r="L5" i="32"/>
  <c r="O5" i="32"/>
  <c r="P5" i="32"/>
  <c r="P10" i="32" s="1"/>
  <c r="Q5" i="32"/>
  <c r="F6" i="32"/>
  <c r="I6" i="32"/>
  <c r="R6" i="32" s="1"/>
  <c r="L6" i="32"/>
  <c r="O6" i="32"/>
  <c r="P6" i="32"/>
  <c r="Q6" i="32"/>
  <c r="Q10" i="32" s="1"/>
  <c r="F7" i="32"/>
  <c r="I7" i="32"/>
  <c r="L7" i="32"/>
  <c r="R7" i="32" s="1"/>
  <c r="O7" i="32"/>
  <c r="P7" i="32"/>
  <c r="Q7" i="32"/>
  <c r="F8" i="32"/>
  <c r="I8" i="32"/>
  <c r="L8" i="32"/>
  <c r="O8" i="32"/>
  <c r="O10" i="32" s="1"/>
  <c r="P8" i="32"/>
  <c r="Q8" i="32"/>
  <c r="F9" i="32"/>
  <c r="R9" i="32" s="1"/>
  <c r="I9" i="32"/>
  <c r="L9" i="32"/>
  <c r="O9" i="32"/>
  <c r="P9" i="32"/>
  <c r="Q9" i="32"/>
  <c r="D10" i="32"/>
  <c r="E10" i="32"/>
  <c r="G10" i="32"/>
  <c r="H10" i="32"/>
  <c r="I10" i="32"/>
  <c r="J10" i="32"/>
  <c r="K10" i="32"/>
  <c r="M10" i="32"/>
  <c r="N10" i="32"/>
  <c r="H31" i="32"/>
  <c r="N31" i="32"/>
  <c r="H32" i="32"/>
  <c r="N32" i="32"/>
  <c r="H33" i="32"/>
  <c r="N33" i="32"/>
  <c r="D34" i="32"/>
  <c r="E34" i="32"/>
  <c r="F34" i="32"/>
  <c r="G34" i="32"/>
  <c r="H34" i="32"/>
  <c r="I34" i="32"/>
  <c r="J34" i="32"/>
  <c r="K34" i="32"/>
  <c r="L34" i="32"/>
  <c r="M34" i="32"/>
  <c r="N34" i="32"/>
  <c r="O34" i="32"/>
  <c r="I40" i="32"/>
  <c r="O40" i="32"/>
  <c r="I41" i="32"/>
  <c r="O41" i="32"/>
  <c r="I42" i="32"/>
  <c r="O42" i="32"/>
  <c r="D43" i="32"/>
  <c r="E43" i="32"/>
  <c r="F43" i="32"/>
  <c r="G43" i="32"/>
  <c r="H43" i="32"/>
  <c r="J43" i="32"/>
  <c r="K43" i="32"/>
  <c r="L43" i="32"/>
  <c r="M43" i="32"/>
  <c r="N43" i="32"/>
  <c r="O43" i="32"/>
  <c r="I44" i="32"/>
  <c r="O44" i="32"/>
  <c r="I45" i="32"/>
  <c r="I47" i="32" s="1"/>
  <c r="O45" i="32"/>
  <c r="I46" i="32"/>
  <c r="O46" i="32"/>
  <c r="O47" i="32"/>
  <c r="H6" i="21"/>
  <c r="H7" i="21"/>
  <c r="H8" i="21"/>
  <c r="H9" i="21"/>
  <c r="H10" i="21"/>
  <c r="H11" i="21"/>
  <c r="H12" i="21"/>
  <c r="H13" i="21"/>
  <c r="H14" i="21"/>
  <c r="D15" i="21"/>
  <c r="E15" i="21"/>
  <c r="F15" i="21"/>
  <c r="G15" i="21"/>
  <c r="I9" i="112"/>
  <c r="E4" i="18"/>
  <c r="L4" i="18"/>
  <c r="L9" i="18"/>
  <c r="I9" i="15"/>
  <c r="F10" i="120"/>
  <c r="R10" i="120" s="1"/>
  <c r="M13" i="105"/>
  <c r="AO60" i="103"/>
  <c r="J21" i="117"/>
  <c r="I10" i="126"/>
  <c r="P6" i="126"/>
  <c r="AO70" i="127"/>
  <c r="AO84" i="127"/>
  <c r="R10" i="135" l="1"/>
  <c r="F10" i="126"/>
  <c r="R7" i="135"/>
  <c r="J22" i="137"/>
  <c r="R5" i="126"/>
  <c r="R10" i="126"/>
  <c r="AO88" i="127"/>
  <c r="AO82" i="127"/>
  <c r="AO78" i="127"/>
  <c r="AO73" i="127"/>
  <c r="P10" i="126"/>
  <c r="P5" i="126"/>
  <c r="J21" i="107"/>
  <c r="AO110" i="103"/>
  <c r="AO103" i="103"/>
  <c r="AO105" i="103"/>
  <c r="AO80" i="103"/>
  <c r="AO70" i="103"/>
  <c r="AO108" i="103"/>
  <c r="AO82" i="103"/>
  <c r="AO76" i="103"/>
  <c r="AO72" i="103"/>
  <c r="AO62" i="103"/>
  <c r="AO64" i="103"/>
  <c r="AO68" i="103"/>
  <c r="AO74" i="103"/>
  <c r="AO66" i="103"/>
  <c r="R6" i="135"/>
  <c r="R5" i="135"/>
  <c r="H35" i="34"/>
  <c r="P10" i="34"/>
  <c r="R8" i="34"/>
  <c r="I10" i="34"/>
  <c r="R10" i="92"/>
  <c r="G80" i="36"/>
  <c r="G87" i="51"/>
  <c r="L10" i="32"/>
  <c r="H15" i="21"/>
  <c r="F10" i="32"/>
  <c r="R5" i="32"/>
  <c r="R10" i="34"/>
  <c r="R10" i="58"/>
  <c r="I43" i="32"/>
  <c r="R8" i="32"/>
  <c r="J6" i="33"/>
  <c r="J18" i="33" s="1"/>
  <c r="I18" i="33"/>
  <c r="J145" i="19"/>
  <c r="N13" i="105"/>
  <c r="I10" i="58"/>
  <c r="L10" i="62"/>
  <c r="R5" i="62"/>
  <c r="R10" i="62" s="1"/>
  <c r="R5" i="77"/>
  <c r="R10" i="77" s="1"/>
  <c r="F10" i="92"/>
  <c r="L10" i="34"/>
  <c r="R5" i="42"/>
  <c r="R10" i="42" s="1"/>
  <c r="I10" i="77"/>
  <c r="X126" i="44"/>
  <c r="G127" i="44" s="1"/>
  <c r="R5" i="97"/>
  <c r="H126" i="44"/>
  <c r="N86" i="51"/>
  <c r="R6" i="97"/>
  <c r="O158" i="99"/>
  <c r="AN85" i="99"/>
  <c r="AN77" i="99"/>
  <c r="AN69" i="99"/>
  <c r="AN61" i="99"/>
  <c r="AN91" i="99"/>
  <c r="AN83" i="99"/>
  <c r="AN75" i="99"/>
  <c r="AN67" i="99"/>
  <c r="R10" i="32" l="1"/>
  <c r="R10" i="97"/>
  <c r="O100" i="146"/>
  <c r="M58" i="146"/>
  <c r="N58" i="146" s="1"/>
  <c r="N100" i="146" s="1"/>
  <c r="M100" i="146" l="1"/>
</calcChain>
</file>

<file path=xl/comments1.xml><?xml version="1.0" encoding="utf-8"?>
<comments xmlns="http://schemas.openxmlformats.org/spreadsheetml/2006/main">
  <authors>
    <author>Aidata</author>
  </authors>
  <commentList>
    <comment ref="E11" authorId="0" shapeId="0">
      <text>
        <r>
          <rPr>
            <b/>
            <sz val="9"/>
            <color indexed="81"/>
            <rFont val="Tahoma"/>
            <family val="2"/>
            <charset val="162"/>
          </rPr>
          <t>Aidata:</t>
        </r>
        <r>
          <rPr>
            <sz val="9"/>
            <color indexed="81"/>
            <rFont val="Tahoma"/>
            <family val="2"/>
            <charset val="162"/>
          </rPr>
          <t xml:space="preserve">
</t>
        </r>
      </text>
    </comment>
  </commentList>
</comments>
</file>

<file path=xl/sharedStrings.xml><?xml version="1.0" encoding="utf-8"?>
<sst xmlns="http://schemas.openxmlformats.org/spreadsheetml/2006/main" count="32392" uniqueCount="5082">
  <si>
    <t>Yakuplar Kyy I.Kat Asfalt Kaplama</t>
  </si>
  <si>
    <t>Hıdırşeyhler Taşoluk Kyy II.Kat Asfalt Kaplama</t>
  </si>
  <si>
    <t>Hıdırşeyhler/Taşoluk</t>
  </si>
  <si>
    <t>Örencik Kyy II.Kat Asfalt Kaplama</t>
  </si>
  <si>
    <t>Örencik/Merkez</t>
  </si>
  <si>
    <t>Fasıl Kyy II.Kat Asfalt Kaplama</t>
  </si>
  <si>
    <t>Fasıl/Merkez</t>
  </si>
  <si>
    <t>Alıçören Kyy II.Kat Asfalt Kaplama</t>
  </si>
  <si>
    <t>Karamanlar Kyy II.Kat Asfalt Kaplama</t>
  </si>
  <si>
    <t>YENİ YOL</t>
  </si>
  <si>
    <t>D.E</t>
  </si>
  <si>
    <t>MENFEZ</t>
  </si>
  <si>
    <t>ONARIM</t>
  </si>
  <si>
    <t>İLİ</t>
  </si>
  <si>
    <t>SEKTÖRÜ</t>
  </si>
  <si>
    <t>KÖYDES 2005 YILI KAPSAMINDA PLANLANAN İŞLERİN DURUMU</t>
  </si>
  <si>
    <t>İŞLERİN DURUMU</t>
  </si>
  <si>
    <t>İÇME SUYU</t>
  </si>
  <si>
    <t>YOL</t>
  </si>
  <si>
    <t>TOPLAM</t>
  </si>
  <si>
    <t>BİTEN</t>
  </si>
  <si>
    <t>% 70 İ VE ÜZERİ TAMAMLANAN</t>
  </si>
  <si>
    <t>DEVAM EDEN</t>
  </si>
  <si>
    <t>İHALE AŞAMASINDA OLAN</t>
  </si>
  <si>
    <t>BAŞLAMAYAN</t>
  </si>
  <si>
    <t>KÖY YOLLARI İŞLERİN DURUMU</t>
  </si>
  <si>
    <t>İŞLERİN NİTELİĞİ</t>
  </si>
  <si>
    <t>SENE BAŞINDA
PLANLANAN</t>
  </si>
  <si>
    <t>HAM YOL (Km)</t>
  </si>
  <si>
    <t>TESVİYE (Km)</t>
  </si>
  <si>
    <t>STABİLİZE (Km)</t>
  </si>
  <si>
    <t>1.KAT ASFALT (Km)</t>
  </si>
  <si>
    <t>2. KAT ASFALT (Km)</t>
  </si>
  <si>
    <t>BETON YOL (Km)</t>
  </si>
  <si>
    <t>KÖPRÜ (Adet)</t>
  </si>
  <si>
    <t>MENFEZ (Adet)</t>
  </si>
  <si>
    <t>BÜZ (Adet)</t>
  </si>
  <si>
    <t>Değirmenbeli Kyy.Asfalt Onarımı</t>
  </si>
  <si>
    <t>Değirmenbeli</t>
  </si>
  <si>
    <t>Arap</t>
  </si>
  <si>
    <t>Çilingirler</t>
  </si>
  <si>
    <t>91,93</t>
  </si>
  <si>
    <t>Elmacıkdere</t>
  </si>
  <si>
    <t>Dodurga Kyy Asfalt Onrımı</t>
  </si>
  <si>
    <t>Alanhimmetler Grup Kyy II.Kat Asfalt Kaplama</t>
  </si>
  <si>
    <t>Alanhimmetler/Merkez Bali/Merkez  Dokumacılar/Merkez   Kuzca/Merkez    Kuzca/Çalkara</t>
  </si>
  <si>
    <t>Kılkara Kyy II.Kat Asfalt Kaplama</t>
  </si>
  <si>
    <t>Kılkara/Merkez</t>
  </si>
  <si>
    <t>Deveci Kyy. I.Kat Asfalt Kaplama</t>
  </si>
  <si>
    <t>Deveci/Merkez</t>
  </si>
  <si>
    <t>Hamzabey Kyy Asfalt Onarı</t>
  </si>
  <si>
    <t>Hamzabey</t>
  </si>
  <si>
    <t>Yakuplar Kyy Asfalt Onarımı</t>
  </si>
  <si>
    <t>Yumrukaya Kyy. Asfalt Onr</t>
  </si>
  <si>
    <t>Yumrukaya</t>
  </si>
  <si>
    <t>Çivril Kyy.Asf.Onr.</t>
  </si>
  <si>
    <t>Çivril</t>
  </si>
  <si>
    <t>Elmalık Kyy.Asfalt :Onr.</t>
  </si>
  <si>
    <t>Elmalık</t>
  </si>
  <si>
    <t>Yolçatı Kyy. Asfalt Onar</t>
  </si>
  <si>
    <t>Yolçatı</t>
  </si>
  <si>
    <t>Okçular Kyy Asfalt Onr.</t>
  </si>
  <si>
    <t>Ilıcakınık Kyy. Asfalt Onr.</t>
  </si>
  <si>
    <t>Ilıcakınık</t>
  </si>
  <si>
    <t>Bürnük Kyy.Asfalt Onr.</t>
  </si>
  <si>
    <t>Bürnük</t>
  </si>
  <si>
    <t>187-2</t>
  </si>
  <si>
    <t>KolKöy Kyy. Asf.Onr.</t>
  </si>
  <si>
    <t>Kolköy</t>
  </si>
  <si>
    <t>Susuzkınık Kyy. Bakım ve Onr.</t>
  </si>
  <si>
    <t>Susuzkınık</t>
  </si>
  <si>
    <t>Kuzfındık Kyy. Bakım ve Onr.</t>
  </si>
  <si>
    <t>Kuzfındık</t>
  </si>
  <si>
    <t>Kadısusuz Kyy.I.Kat Asfalt Kaplama</t>
  </si>
  <si>
    <t>Güneycallıca Köyü 1. Kat Asfalt Kaplama</t>
  </si>
  <si>
    <t>Güneyçallıca/Merkez</t>
  </si>
  <si>
    <t>Karacalar - Köstekler Kyy I.Kat Asf.Kap.</t>
  </si>
  <si>
    <r>
      <rPr>
        <b/>
        <sz val="10"/>
        <rFont val="Arial"/>
        <family val="2"/>
        <charset val="162"/>
      </rPr>
      <t>KALAN ÖDENEK:</t>
    </r>
    <r>
      <rPr>
        <sz val="10"/>
        <rFont val="Arial"/>
        <family val="2"/>
        <charset val="162"/>
      </rPr>
      <t xml:space="preserve"> GÖNDERİLEN ÖDENEKTEN YAPILAN HARCAMA FARKIDIR. (BANKA MEVCUDU)</t>
    </r>
  </si>
  <si>
    <t>KÖYDES 2010 YILI İÇME SUYU İZLEME TABLOSU</t>
  </si>
  <si>
    <t>İPTAL. 22.09.2011 tairh ve 172 sayılı Bolu Valiliği oluru ile ödeneği Yakakaya ahmetler içmesuyu projesine aktarılmıştır.</t>
  </si>
  <si>
    <t>Yamanlar- Aşağıkuldan Köyü Köyiçi Kilitli Parke Taşı Yap.</t>
  </si>
  <si>
    <t>İPTAL 22.09.2011 tairh ve 172 sayılı Bolu Valiliği oluru ile ödeneği Yakakaya ahmetler içmesuyu projesine aktarılmıştır.</t>
  </si>
  <si>
    <t>Muratfakılar köyü Açık Kanal Yapımı</t>
  </si>
  <si>
    <t>Muratfakılar/Merkez</t>
  </si>
  <si>
    <t>Mangallar Köyü Kapalı Kanal Yapımı</t>
  </si>
  <si>
    <t>Mangallar / Merkez</t>
  </si>
  <si>
    <t>Samat Köyü Köprü Ayağı Yapımı</t>
  </si>
  <si>
    <t>Samat Köy İçi Parke Taşı</t>
  </si>
  <si>
    <t>Yeniceşıhlar Merkez Mah.</t>
  </si>
  <si>
    <t>Ertuğral Köyü İçmesuyu Bakım onarım</t>
  </si>
  <si>
    <t>Muhtelif Köyler İçmesuyu Bakım ve Onarım</t>
  </si>
  <si>
    <t>Ertuğral/Merkez</t>
  </si>
  <si>
    <t>KÖYDES 2010 YILI YOL İZLEME TABLOSU</t>
  </si>
  <si>
    <t>KALAN ÖDENEK
(TL)</t>
  </si>
  <si>
    <t>BOLU</t>
  </si>
  <si>
    <t>MERKEZ</t>
  </si>
  <si>
    <t>Banaz Keşler Mahallesi</t>
  </si>
  <si>
    <t>Kuzörendağlı Kyy.</t>
  </si>
  <si>
    <t>Değirmendere Kyy.I.Kat Asf.</t>
  </si>
  <si>
    <t>Değirmendere/Merkez</t>
  </si>
  <si>
    <t>Afşar Kyy. I.Kat Asf.</t>
  </si>
  <si>
    <t>Afşar/Merkez</t>
  </si>
  <si>
    <t>Ulumescit Kyy.I.Kat Asfalt</t>
  </si>
  <si>
    <t>Ulumescit/Sığındı</t>
  </si>
  <si>
    <t>238-247</t>
  </si>
  <si>
    <t>Sultanköy Grb.Kyy II.Kat Asf.</t>
  </si>
  <si>
    <t>Sultanköy/Merkez</t>
  </si>
  <si>
    <t>44-50</t>
  </si>
  <si>
    <t>Çele Grb Kyy. II.Kat Asf.</t>
  </si>
  <si>
    <t>Banaz/Merkez</t>
  </si>
  <si>
    <t>Yakabayat/Merkez</t>
  </si>
  <si>
    <t>Topardıç Kyy. II.Kat Asf.</t>
  </si>
  <si>
    <t>Topardıç/Merkez</t>
  </si>
  <si>
    <t>Çukurören Kyy. II.Kat Asf.</t>
  </si>
  <si>
    <t>2015 YILI ÖDENEK TAKİP CETVELİ</t>
  </si>
  <si>
    <t>KÖYDES 2015 YILI YOL İZLEME TABLOSU</t>
  </si>
  <si>
    <t>KÖYDES 2015 YILI İÇME SUYU İZLEME TABLOSU</t>
  </si>
  <si>
    <t>Gözecik Köyü İçmesuyu İnşaatı</t>
  </si>
  <si>
    <t>Gözecik/Merkez</t>
  </si>
  <si>
    <t>Yazılar Köyü İçmesuyu İnşaatı</t>
  </si>
  <si>
    <t>Yazılar/Merkez</t>
  </si>
  <si>
    <t>Kilözü Köyü İçmesuyu İnşaatı</t>
  </si>
  <si>
    <t>Kilözü/Merkez</t>
  </si>
  <si>
    <t>beyderesi mrkz mah.kacık ,kavallar,çağşak ve dağyolu küsem mh menfez yapımı</t>
  </si>
  <si>
    <t>samat pelitözü yazılar yüzüncüyıl kutrlar mh gökören fındıcak ordular uğurlualan dolayüz bostancılar ılıca stabilize bkm ve onarım</t>
  </si>
  <si>
    <t xml:space="preserve">Dedeler Grup </t>
  </si>
  <si>
    <t>Sarıyer</t>
  </si>
  <si>
    <t>Yaylabeli- Cuma</t>
  </si>
  <si>
    <t>T.aktaş -V.aktaş</t>
  </si>
  <si>
    <t>Çamurluk köy içi</t>
  </si>
  <si>
    <t>Dedeler-Dağyolu</t>
  </si>
  <si>
    <t>Fındıcak-Ordular</t>
  </si>
  <si>
    <t>Bulanık-Deremah.</t>
  </si>
  <si>
    <t>Taşk.-İğnc.-Gökrn</t>
  </si>
  <si>
    <t>Dodorga-Ank.sınır</t>
  </si>
  <si>
    <t>Dodurga Köy İçi</t>
  </si>
  <si>
    <t>Avdullar Köy yolu</t>
  </si>
  <si>
    <t xml:space="preserve">Munduşlar </t>
  </si>
  <si>
    <t>Dolayüz</t>
  </si>
  <si>
    <t>Samat örencik bulanık göncek delice sürmeli hüsamettindere gürcam kilözü göllüören uzuncam</t>
  </si>
  <si>
    <t>Akyokuş Kyy.</t>
  </si>
  <si>
    <t>Göncek Kyy</t>
  </si>
  <si>
    <t>SUSUZ-ÇATAK</t>
  </si>
  <si>
    <t>GÖKALiLER -TEPEKÖY -BAKIRLAR</t>
  </si>
  <si>
    <t>SOLAKLAR KÖYÜ TAŞ OLUK MAH.</t>
  </si>
  <si>
    <t>GRUP KÖY İLT. MUSLAR MAH</t>
  </si>
  <si>
    <t>ÇELTİKDERE GURUP YOLU</t>
  </si>
  <si>
    <t>YUVA KÖYÜ</t>
  </si>
  <si>
    <t>KORUCUK</t>
  </si>
  <si>
    <t>SEBEN -BEYPAZARI ARASI</t>
  </si>
  <si>
    <t>KIZIK</t>
  </si>
  <si>
    <t>ÇELTİKDERE-YUVA</t>
  </si>
  <si>
    <t>ÇATAK-SUSUZ</t>
  </si>
  <si>
    <t>KABAK-KARCA</t>
  </si>
  <si>
    <t>SUSUZ-KESENÖZÜ</t>
  </si>
  <si>
    <t>KAŞBIYIKLAR</t>
  </si>
  <si>
    <t>MUHTELİF KÖY</t>
  </si>
  <si>
    <t>YENİÇAĞA</t>
  </si>
  <si>
    <t>YAMANLAR-IBRICAK</t>
  </si>
  <si>
    <t>HAMZABEY KÖYÜ</t>
  </si>
  <si>
    <t>Şahnalar - Gücükler</t>
  </si>
  <si>
    <t>KEMALLER-TAVŞANLAR</t>
  </si>
  <si>
    <t>KEMALLER</t>
  </si>
  <si>
    <t>ÖREN-AHMETLER</t>
  </si>
  <si>
    <t>ESKİÇAĞA-DEREKÖYÜ-KINDIRA</t>
  </si>
  <si>
    <t>ADAKÖYÜ AKINCILAR</t>
  </si>
  <si>
    <t>HAMZABEY SİRKELLER</t>
  </si>
  <si>
    <t>DEREKÖYÜ GRUP YOLU</t>
  </si>
  <si>
    <t>AŞAĞI KULDAN</t>
  </si>
  <si>
    <t>DOĞANCI KY</t>
  </si>
  <si>
    <t>ŞAHNALAR KY</t>
  </si>
  <si>
    <t>ADAKÖYÜ ÇAMURCUK</t>
  </si>
  <si>
    <t>DEREKÖYÜ KARAMANLAR</t>
  </si>
  <si>
    <t>ÖREN-HAMZALAR</t>
  </si>
  <si>
    <t>Muhtelif Köy Yolları Bakım ve Onarım</t>
  </si>
  <si>
    <t>ADAKÖYÜ</t>
  </si>
  <si>
    <t>Vakıfgeçitveren/Merkez</t>
  </si>
  <si>
    <t>Saçcılar Kyy.</t>
  </si>
  <si>
    <t>Aşağıçamlı/Merkez</t>
  </si>
  <si>
    <t>Göbüler/Merkez                 Süleler/Merkez                    Yalacık/Merkez</t>
  </si>
  <si>
    <t>Bünüş Kyy. II.Kat Asfalt Kaplama</t>
  </si>
  <si>
    <t>Nuhlar Kyy.I.Kat Asfalt Kaplama</t>
  </si>
  <si>
    <t>Değirmendere Kyy.I.Kat Asfalt Kaplama</t>
  </si>
  <si>
    <t>Bağışlar Kyy. I.Kat Asfalt Kaplama</t>
  </si>
  <si>
    <t>Yeşilçele Kyy.I.Kat  Asfalt Kaplama</t>
  </si>
  <si>
    <t>Bünüş Köy içi I.Kat  Asfalt Kaplama</t>
  </si>
  <si>
    <t xml:space="preserve">Karabük yolu-Macarlar Grup yolu,(Aktaşkurtlar-İmamlar-Sarıoğlu-Enseller-Macarlar-Asmaca-Elveren-Davutbeyli-Aşağı Örenbaşı ve Yukarı Örenbaşı </t>
  </si>
  <si>
    <t>Aşağıkınık Köyü Kyy I.Kat Asfalt Kap.</t>
  </si>
  <si>
    <t>Aşağıkınık Köyü</t>
  </si>
  <si>
    <t>Çatacık Köyü Kyy I.Kat Asfalt Kap.</t>
  </si>
  <si>
    <t xml:space="preserve">Çatacık Köyü </t>
  </si>
  <si>
    <t>Alanhimmetler, Alemdar, Balı, Belen , Borucak, Bölücekkaya, Çökeler, Deveci, Deveören, Dokumacılar, Geriş,  Karacaören,Karaköy, Kılkara, Kızılcaören,Kızık Sarıkaya,  Kökez, Köseler, Kuzca, Taşlık, Nadas,Yazıca Köylerinin Yön ve Tanıtım Levhası Yap.</t>
  </si>
  <si>
    <t>Alanhimmetler, Alemdar, Balı, Belen, Borucak, Bölücekkaya, Çökeler, Deveci, Deveören, Dokumacılar, Geriş,  Karacaören,Karaköy, Kılkara, Kızılcaören,Kızık Sarıkaya,  Kökez, Köseler, Kuzca, Taşlık, Nadas,Yazıca Köyleri</t>
  </si>
  <si>
    <t>Alanhimmetler, Alemdar, Balı, Belen , Borucak, Bölücekkaya, Çökeler, Deveci, Deveören, Dokumacılar, Geriş,  Karacaören,Karaköy, Kılkara, Kızılcaören,Kızık Sarıkaya,  Kökez, Köseler, Kuzca, Taşlık, Nadas,Yazıca Köyleri Muhtelif Yollar</t>
  </si>
  <si>
    <t>Alanhimmetler, Alemdar, Balı, Belen, Borucak, Bölücekkaya, Çökeler, Deveci, Deveören, Dokumacılar, Geriş,  Karacaören,Karaköy, Kılkara, Kızılcaören,Kızık Sarıkaya,  Kökez, Köseler, Kuzca, Taşlık, Nadas,Yazıca Köyleri Muhtelif Yollar</t>
  </si>
  <si>
    <t>Köprübaşı, Yellicedemirciler Köyü Kyy I.Kat Asfalt Kap.</t>
  </si>
  <si>
    <t>Köprübaşı, Yellicedemirciler Köyü</t>
  </si>
  <si>
    <t>Albeyler Köyü Kyy I.Kat Asfalt Kap.</t>
  </si>
  <si>
    <t>Albeyler Köyü</t>
  </si>
  <si>
    <t>Gücükler Köyü Köyiçi Kilitli Parke Taşı yap.</t>
  </si>
  <si>
    <t>Karabük yolu-Macarlar Grup yolu,(Aktaşkurtlar-İmamlar-Sarıoğlu-Enseller-Macarlar-Asmaca-Elveren-Davutbeyli-Aşağı Örenbaşı ve Yukarı Örenbaşı Kyy.Asf.Yap.</t>
  </si>
  <si>
    <t>Göbüler Kyy.II.Kat Asfalt Kaplama</t>
  </si>
  <si>
    <t>NİTELİĞİ 
(YENİ YOL", "YOL STANDARDININ GELİŞTİRİLMESİ" veya "BAKIM ve ONARIM)</t>
  </si>
  <si>
    <t>HAM</t>
  </si>
  <si>
    <r>
      <t xml:space="preserve">KONUSU
</t>
    </r>
    <r>
      <rPr>
        <b/>
        <sz val="9"/>
        <rFont val="Arial Tur"/>
        <charset val="162"/>
      </rPr>
      <t>( "Bireysel", "Sızdırmalı", "Sızdırmasız"  Foseptik</t>
    </r>
  </si>
  <si>
    <t>Başyellice Köyü Merkez Mh</t>
  </si>
  <si>
    <t>Başyellice Köyü Evcik Mh.</t>
  </si>
  <si>
    <t>Akçabey Köyü Foseptik Yapımı</t>
  </si>
  <si>
    <t>Örencik Köyü Foseptik Yapımı</t>
  </si>
  <si>
    <t>Örencik/Baltacılar</t>
  </si>
  <si>
    <t>Tatlar Köyü Foseptik Yapımı</t>
  </si>
  <si>
    <t>Tatlar/Merkez</t>
  </si>
  <si>
    <t>Kapaklı Köyü Foseptik Yapımı</t>
  </si>
  <si>
    <t>Kapaklı / Merkez</t>
  </si>
  <si>
    <t>ESENKAYA</t>
  </si>
  <si>
    <t>KİLÖZÜ</t>
  </si>
  <si>
    <t>DELİCE</t>
  </si>
  <si>
    <t>HACIHALİMLER</t>
  </si>
  <si>
    <t>KARATAŞ</t>
  </si>
  <si>
    <t>YENİCEŞEYHLER</t>
  </si>
  <si>
    <t>TAŞKESTİ</t>
  </si>
  <si>
    <t>Madampaşa</t>
  </si>
  <si>
    <t>BEYDERSİ</t>
  </si>
  <si>
    <t>Tosunlar-Dereköy-Çağsak Kyy I.Kat Asf.Kap.</t>
  </si>
  <si>
    <t>Tosunlar/Merkez</t>
  </si>
  <si>
    <t>Dereköy/Merkez</t>
  </si>
  <si>
    <t>Çağsak/Merkez</t>
  </si>
  <si>
    <t>Dodurga Köy içi I.Kat Asf.Kap.</t>
  </si>
  <si>
    <t>Kındıra, Kemaller, Aşağıkuldan, Dereköy köyleri</t>
  </si>
  <si>
    <t>ALAN</t>
  </si>
  <si>
    <t>Okçular</t>
  </si>
  <si>
    <t>HACIMAHMUT</t>
  </si>
  <si>
    <t>Çiftlik</t>
  </si>
  <si>
    <t>Çubuk</t>
  </si>
  <si>
    <t>Gölbaşı</t>
  </si>
  <si>
    <t>Boyacılar</t>
  </si>
  <si>
    <t>GERİŞ</t>
  </si>
  <si>
    <t>BORUCAK</t>
  </si>
  <si>
    <t>BELEN</t>
  </si>
  <si>
    <t>Yukarı</t>
  </si>
  <si>
    <t>Bedestan</t>
  </si>
  <si>
    <t>Çakırlar</t>
  </si>
  <si>
    <t>NADAS</t>
  </si>
  <si>
    <t>Peçenek</t>
  </si>
  <si>
    <t>TAŞLIK</t>
  </si>
  <si>
    <t>Alpağut</t>
  </si>
  <si>
    <t>NAZIRLAR</t>
  </si>
  <si>
    <t>GÖZECİK</t>
  </si>
  <si>
    <t>AGALAR</t>
  </si>
  <si>
    <t>KUZGÖL</t>
  </si>
  <si>
    <t>AKÇAKOCA</t>
  </si>
  <si>
    <t>Kahyalar</t>
  </si>
  <si>
    <t>2013 YILI ÖDENEK TAKİP CETVELİ</t>
  </si>
  <si>
    <t>MÜŞAVİRLİK HİZMETLERİ</t>
  </si>
  <si>
    <t>Sultanbey-Doğancı II.Kat Asf.Kap.</t>
  </si>
  <si>
    <t>Sultanbey/Doğancı</t>
  </si>
  <si>
    <t>Kuzörenemirler Kyy.II.Kat Asf.Kap.</t>
  </si>
  <si>
    <t>Kuzörenemirler/Merkez</t>
  </si>
  <si>
    <t>Aşağıkuzören Kyy II.Kat Asf.Kap.</t>
  </si>
  <si>
    <t>Aşağıkuören/Merkez</t>
  </si>
  <si>
    <t>Örencik /Merkez</t>
  </si>
  <si>
    <t>Gölköy/Hamidiye</t>
  </si>
  <si>
    <t>Tarakçı/Ferdinler</t>
  </si>
  <si>
    <t>Susuzkınık/Merkez</t>
  </si>
  <si>
    <t>Saçcılar/Merkez</t>
  </si>
  <si>
    <t>Yeniakcakavak/Merkez</t>
  </si>
  <si>
    <t>Yeniköy/Merkez</t>
  </si>
  <si>
    <t>Ericek Kyy.II.Kat Asf.Kap.</t>
  </si>
  <si>
    <t>Ericek/Merkez</t>
  </si>
  <si>
    <t>Merkeşler Kyy.II.Kat Asf.Kap.</t>
  </si>
  <si>
    <t>Merkeşler/Merkez</t>
  </si>
  <si>
    <t>Yalacık-Süleler-Göbüler Kyy.I.Kat Asf.Kap.</t>
  </si>
  <si>
    <t>Cemaller-Bünüş Kyy.II.Kat Asf.Kap.</t>
  </si>
  <si>
    <t>Cemaller/Merkez</t>
  </si>
  <si>
    <t>Karapazar Kyy.I.Kat Asf.Kap.</t>
  </si>
  <si>
    <t>Karapazar/Merkez</t>
  </si>
  <si>
    <t>Ulaşlar Kyy-Seyitler-Işıklar Mh.I.Kat Asf.Kap.</t>
  </si>
  <si>
    <t>Ulaşlar/Seyitler</t>
  </si>
  <si>
    <t>Ulaşlar/Işıklar</t>
  </si>
  <si>
    <t>Çayören Kyy II.Kat.Asf.Kap.</t>
  </si>
  <si>
    <t>Çayören/Merkez</t>
  </si>
  <si>
    <t>Beşkonak -Çalışlar Kyy II.Kat Asf.Kap.</t>
  </si>
  <si>
    <t>Beşkonak/Merkez</t>
  </si>
  <si>
    <t>Çalışlar/Merkez</t>
  </si>
  <si>
    <t>Bahçedere Kyy.II.Kat Asf.Kap.</t>
  </si>
  <si>
    <t>Bahçedere/Merkez</t>
  </si>
  <si>
    <t>Çoğullu Köy İçi Parke Taşı</t>
  </si>
  <si>
    <t>Çoğullu/Merkez</t>
  </si>
  <si>
    <t>Avşar -Kayabaşı-Elemen Grup Yolu I.Kat Asf.Kap.</t>
  </si>
  <si>
    <t>Avşar/Merkez</t>
  </si>
  <si>
    <t>Kayabaşı/Merkez</t>
  </si>
  <si>
    <t>Çubuk Kyy.I.Kat Asf.Kap.</t>
  </si>
  <si>
    <t>Çubukköy/Merkez</t>
  </si>
  <si>
    <t>Mamatlar Kyy. II.Kat Asf.Kap.</t>
  </si>
  <si>
    <t>Mamatlar/Merkez</t>
  </si>
  <si>
    <t>Konak Cazlar Mh. I.Kat Asf.Kap.</t>
  </si>
  <si>
    <t>Konak/Cazlar</t>
  </si>
  <si>
    <t>Gürçam Grup Kyy.I.Kat Asf.Kap.</t>
  </si>
  <si>
    <t>Çepni Köyiçi I.Kat Asf.Kap.</t>
  </si>
  <si>
    <t>Çepni/Merkez</t>
  </si>
  <si>
    <t>Gerenözü Köyü(Şahmanlar Mah.)Kilitli Parke Taşı yap.</t>
  </si>
  <si>
    <t>Dereboy Köyü (Merkez Mah.ve Güney Mah.)Kilitli Parke Taşı yap.</t>
  </si>
  <si>
    <t>HİSSARÖZÜ</t>
  </si>
  <si>
    <t>Güzeller</t>
  </si>
  <si>
    <t>Kabakulakaltı</t>
  </si>
  <si>
    <t>KAYALIDERE</t>
  </si>
  <si>
    <t>DEDELER</t>
  </si>
  <si>
    <t>AKSAKLAR</t>
  </si>
  <si>
    <t>Turgutlar</t>
  </si>
  <si>
    <t>DAĞHACILAR</t>
  </si>
  <si>
    <t>DAĞŞEYHLER</t>
  </si>
  <si>
    <t>CEYLANLI</t>
  </si>
  <si>
    <t>BULANIK</t>
  </si>
  <si>
    <t>34-35</t>
  </si>
  <si>
    <t>BEKİRFAKILAR</t>
  </si>
  <si>
    <t>Dere</t>
  </si>
  <si>
    <t>Başyellice/Merkez</t>
  </si>
  <si>
    <t>Başyellice/Evcik</t>
  </si>
  <si>
    <t>Başyellice/Karacalar</t>
  </si>
  <si>
    <t>Başyellice/Taşdibek</t>
  </si>
  <si>
    <t>Başyellice/Seyrek</t>
  </si>
  <si>
    <t>Başyellice/Muti</t>
  </si>
  <si>
    <t>Köprübaşı Kyy Stablize Bak.</t>
  </si>
  <si>
    <t>Köprübaşı/Merkez</t>
  </si>
  <si>
    <t>210-211-212-214-215-131</t>
  </si>
  <si>
    <t>Aşağısayık Kyy.II.Kat Asf.</t>
  </si>
  <si>
    <t>Aşağısayık/Merkez</t>
  </si>
  <si>
    <t>Yukarısayık/Merkez</t>
  </si>
  <si>
    <t>Ömerpaşalar/Merkez</t>
  </si>
  <si>
    <t>Gücükler/Merkez</t>
  </si>
  <si>
    <t>12-106</t>
  </si>
  <si>
    <t>Sungurlar Grb.Kyy.II.Kat Asf.</t>
  </si>
  <si>
    <t>Sungurlar/Merkez</t>
  </si>
  <si>
    <t>Yağdaş/Merkez</t>
  </si>
  <si>
    <t>Eymür/Merkez</t>
  </si>
  <si>
    <t>Kalaç/Merkez</t>
  </si>
  <si>
    <t>Kösreli - Kavacık Kyy. II.Kat.Asf.</t>
  </si>
  <si>
    <t>Kösreli/Merkez</t>
  </si>
  <si>
    <t>Kavacık/Merkez</t>
  </si>
  <si>
    <t>178-180</t>
  </si>
  <si>
    <t>Ahmetler Grb.Kyy.II.Kat Asf.</t>
  </si>
  <si>
    <t>Ahmetler/Merkez</t>
  </si>
  <si>
    <t>Aydınlar/Merkez</t>
  </si>
  <si>
    <t>Muhtelif Köy Yol. Sanat Yap</t>
  </si>
  <si>
    <t>Bulanık-Değirmenözü II.Kat Asf.Kap.</t>
  </si>
  <si>
    <t>Bulanık/Değirmenözü</t>
  </si>
  <si>
    <t>HAYVAN İÇMESUYU GÖLETİ</t>
  </si>
  <si>
    <t>HİS GÖLETİ</t>
  </si>
  <si>
    <t>B. BAŞ HAY. SAYISI</t>
  </si>
  <si>
    <t>K. BAŞ HAY. SAYISI</t>
  </si>
  <si>
    <t>YÖNETİM GİDERLERİ</t>
  </si>
  <si>
    <t>YEDEK PARÇA</t>
  </si>
  <si>
    <t>TRAFİK İŞARETLERİ</t>
  </si>
  <si>
    <t>Yukarıçamlı Kyy</t>
  </si>
  <si>
    <t>Kuzörendağlı- Kolca Ky.</t>
  </si>
  <si>
    <t>Dy.İlt. Rüzgarlar Köyü</t>
  </si>
  <si>
    <t>Dy.İlt. Şeremetler Mah.</t>
  </si>
  <si>
    <t>Ky.İlt. Banaz- Değirmenderesi</t>
  </si>
  <si>
    <t>Dy. İlt. Işıklar - Yenipelitçik-Devrent.</t>
  </si>
  <si>
    <t>Dy.İlt. Yenigüney Köyü</t>
  </si>
  <si>
    <t>Yeni Akçakavak- Bahçeköy Grup Ky. Yol.</t>
  </si>
  <si>
    <t>Alpağut Köy Yolu</t>
  </si>
  <si>
    <t xml:space="preserve">  (TL)                                                                                                                                                                                                                                                         </t>
  </si>
  <si>
    <t>KÖYDES 2011 YILI İÇME SUYU İZLEME TABLOSU</t>
  </si>
  <si>
    <t>S.NO</t>
  </si>
  <si>
    <t>KÖYÜN ADI</t>
  </si>
  <si>
    <t>Delisüleymanlar</t>
  </si>
  <si>
    <t>ADAKÖY</t>
  </si>
  <si>
    <t>Çamurluk</t>
  </si>
  <si>
    <t>GÖLBAŞI</t>
  </si>
  <si>
    <t>ÇAMLIK</t>
  </si>
  <si>
    <t>TARAKÇI</t>
  </si>
  <si>
    <t>TES.GELŞ.</t>
  </si>
  <si>
    <t>YETERSİ</t>
  </si>
  <si>
    <t>Ayazlar</t>
  </si>
  <si>
    <t>Ferdinler</t>
  </si>
  <si>
    <t>Küçükömerler</t>
  </si>
  <si>
    <t>FASIL</t>
  </si>
  <si>
    <t>DODURGA</t>
  </si>
  <si>
    <t>ÇÖMLEKÇİLER</t>
  </si>
  <si>
    <t>KUZÖRENDAĞLI</t>
  </si>
  <si>
    <t>Akçalar</t>
  </si>
  <si>
    <t>Kolca</t>
  </si>
  <si>
    <t>Öteyaka</t>
  </si>
  <si>
    <t>ERİCEK</t>
  </si>
  <si>
    <t>Karacaali</t>
  </si>
  <si>
    <t>Yeni</t>
  </si>
  <si>
    <t>SACCILAR</t>
  </si>
  <si>
    <t>Iğdır</t>
  </si>
  <si>
    <t>Kuşcular</t>
  </si>
  <si>
    <t>YAKUPLAR</t>
  </si>
  <si>
    <t>YENİKÖY</t>
  </si>
  <si>
    <t>YUKARISOKU</t>
  </si>
  <si>
    <t>Eynesil</t>
  </si>
  <si>
    <r>
      <rPr>
        <b/>
        <sz val="10"/>
        <rFont val="Arial"/>
        <family val="2"/>
        <charset val="162"/>
      </rPr>
      <t>YÖNETİM GİDERLERİ:</t>
    </r>
    <r>
      <rPr>
        <sz val="10"/>
        <rFont val="Arial"/>
        <family val="2"/>
        <charset val="162"/>
      </rPr>
      <t xml:space="preserve"> KHGB'leri tarafından muhasebe, müşavirlik, teknik kontrollük ve projelendirme hizmetleri, veri girişleri, yürütülen hizmetlerin gerektirdiği araç kiralama, kırtasiye, büro malzemesi alımı ve iletişim giderleri gibi yönetim giderleri içi</t>
    </r>
  </si>
  <si>
    <r>
      <t xml:space="preserve">KONUSU
</t>
    </r>
    <r>
      <rPr>
        <b/>
        <sz val="9"/>
        <rFont val="Arial Tur"/>
        <charset val="162"/>
      </rPr>
      <t>( "Gölet", "Gölet Sulama" "Yerüstü Sulama", "Yeraltı Sulama", "HİS"</t>
    </r>
  </si>
  <si>
    <t>Nuhlar/Merkez</t>
  </si>
  <si>
    <t>Birinci Derece</t>
  </si>
  <si>
    <t>İkinci Derece</t>
  </si>
  <si>
    <t>Değirmendere/Evril</t>
  </si>
  <si>
    <t>Bağışlar/Kadılar</t>
  </si>
  <si>
    <t>Yeşilçele/Merkez</t>
  </si>
  <si>
    <t>Kızık Sarıkaya Kyy.I.Kat Asf.Kap.</t>
  </si>
  <si>
    <t>Taşlık/Kızık</t>
  </si>
  <si>
    <t>Sarıkaya/Merkez</t>
  </si>
  <si>
    <t>Tepebaşı kyy. I.Kat Af.Kap.</t>
  </si>
  <si>
    <t>Tepebaşı/Merkez</t>
  </si>
  <si>
    <t>KÖYDES 2007 YILI İÇME SUYU İZLEME TABLOSU</t>
  </si>
  <si>
    <t>SULU</t>
  </si>
  <si>
    <t>SUYU YETERSİZ</t>
  </si>
  <si>
    <t>YERİ 
(KÖY/ÜNİTE)</t>
  </si>
  <si>
    <r>
      <t xml:space="preserve">NİTELİĞİ 
</t>
    </r>
    <r>
      <rPr>
        <b/>
        <sz val="9"/>
        <rFont val="Arial Tur"/>
        <charset val="162"/>
      </rPr>
      <t>("YENİ TESİS", "TESİS GELİŞTİRME" veya "BAKIM ONARIM)</t>
    </r>
  </si>
  <si>
    <r>
      <t xml:space="preserve">KONUSU
</t>
    </r>
    <r>
      <rPr>
        <b/>
        <sz val="9"/>
        <rFont val="Arial Tur"/>
        <charset val="162"/>
      </rPr>
      <t>( "SULU", "SUYU YETERSİZ" veya "SUSUZ")</t>
    </r>
  </si>
  <si>
    <t>KÖYDES PROJESİ 2005 YILI İZLEME TABLOSU</t>
  </si>
  <si>
    <t>SUSUZ</t>
  </si>
  <si>
    <t>EK</t>
  </si>
  <si>
    <t>GENEL TOPLAM</t>
  </si>
  <si>
    <t>GENEL
TOPLAM</t>
  </si>
  <si>
    <r>
      <t>FAYDALANACAK</t>
    </r>
    <r>
      <rPr>
        <b/>
        <sz val="10"/>
        <rFont val="Arial"/>
        <family val="2"/>
        <charset val="162"/>
      </rPr>
      <t xml:space="preserve"> 
</t>
    </r>
    <r>
      <rPr>
        <b/>
        <sz val="10"/>
        <rFont val="Arial"/>
        <family val="2"/>
        <charset val="162"/>
      </rPr>
      <t>NÜFUS</t>
    </r>
  </si>
  <si>
    <t>PARKE (m2)</t>
  </si>
  <si>
    <t>ONARIM (Km)</t>
  </si>
  <si>
    <t>TOPLAM
ÜNİTE SAYISI</t>
  </si>
  <si>
    <t>KÖYDES PROJESİ 2006 YILI İZLEME TABLOSU</t>
  </si>
  <si>
    <t>PROJE</t>
  </si>
  <si>
    <t>NİTELİĞİ</t>
  </si>
  <si>
    <t>HAM YOL</t>
  </si>
  <si>
    <t>1. KAT ASFALT</t>
  </si>
  <si>
    <t>2. KAT ASFALT</t>
  </si>
  <si>
    <t>SANAT YAPISI</t>
  </si>
  <si>
    <t>GERÇEKLEŞME YÜZDESİ</t>
  </si>
  <si>
    <t>ADI</t>
  </si>
  <si>
    <t>YERİ (KÖY/ÜNİTE)</t>
  </si>
  <si>
    <t>YENİ 
TESİS</t>
  </si>
  <si>
    <t>TES. 
GELİŞ</t>
  </si>
  <si>
    <t>Km</t>
  </si>
  <si>
    <t>Ad</t>
  </si>
  <si>
    <t>FİZİKİ</t>
  </si>
  <si>
    <t>MADDİ</t>
  </si>
  <si>
    <t>BİTTİ</t>
  </si>
  <si>
    <t>%70 DEN FAZLA</t>
  </si>
  <si>
    <t>DEV. ED.</t>
  </si>
  <si>
    <t>İHL.  AŞM.</t>
  </si>
  <si>
    <t>BAŞLANAMADI</t>
  </si>
  <si>
    <t>AÇIKLAMALAR</t>
  </si>
  <si>
    <t>KÖYDES 2007 YILI YOL İZLEME TABLOSU</t>
  </si>
  <si>
    <t>KODU
"Y" "D.E" veya "EK"</t>
  </si>
  <si>
    <t>KONTROL KESİM NO</t>
  </si>
  <si>
    <t>KONUSU ("HAM YOL", "TESVİYE", "STABİLİZE", "ASFALT", "KÖY İÇİ YOL (PARKE)", "KÖPRÜ" veya "MENFEZ")</t>
  </si>
  <si>
    <t>KÖY İÇİ     YOL (PARKE)</t>
  </si>
  <si>
    <t>MENFEZ
Ad.</t>
  </si>
  <si>
    <t>KÖPRÜ
Ad.</t>
  </si>
  <si>
    <t>Y</t>
  </si>
  <si>
    <t>Bahçeköy Kyy.Asfalt Onr.</t>
  </si>
  <si>
    <t>Bahçeköy</t>
  </si>
  <si>
    <t>Sazakiçi-Tarakçı Kyy.Asf.Onr.</t>
  </si>
  <si>
    <t>Yayladınlar</t>
  </si>
  <si>
    <r>
      <t xml:space="preserve">Sarayköy  Köyü İçmesuyu Yapımı </t>
    </r>
    <r>
      <rPr>
        <sz val="9"/>
        <color indexed="10"/>
        <rFont val="Arial"/>
        <family val="2"/>
        <charset val="162"/>
      </rPr>
      <t xml:space="preserve"> </t>
    </r>
  </si>
  <si>
    <t>Sapanlıurgancılar</t>
  </si>
  <si>
    <t>Ertuğral-Karakuz mah.</t>
  </si>
  <si>
    <t>Kayızopran -Y.Örenbaşı arası</t>
  </si>
  <si>
    <t>Tatlar-Yanşaba arası</t>
  </si>
  <si>
    <t>Akçabey köyiçi</t>
  </si>
  <si>
    <t>Yeşilvadi- Kırıklar Mah.</t>
  </si>
  <si>
    <t>Yeniyapar Köyiçi</t>
  </si>
  <si>
    <t xml:space="preserve">Demircizopran </t>
  </si>
  <si>
    <t>Karapazar Köyü</t>
  </si>
  <si>
    <t>Kayızopran-Y.Örenbaşı-A.Örenbaşı</t>
  </si>
  <si>
    <t>Göynükören  Köyü Köyiçi-Ayvatlar bağl.</t>
  </si>
  <si>
    <t>Ahmetler - Aydınlar</t>
  </si>
  <si>
    <t>İçme Suyu Bakım Onarım</t>
  </si>
  <si>
    <t>ATIKSU</t>
  </si>
  <si>
    <t xml:space="preserve">E </t>
  </si>
  <si>
    <t>F</t>
  </si>
  <si>
    <t>G</t>
  </si>
  <si>
    <t>H</t>
  </si>
  <si>
    <t>I</t>
  </si>
  <si>
    <t>J</t>
  </si>
  <si>
    <t>K</t>
  </si>
  <si>
    <t>L</t>
  </si>
  <si>
    <t>M=A+D+G+J</t>
  </si>
  <si>
    <t>N=B+E+H+K</t>
  </si>
  <si>
    <t>O=C+F+I+L</t>
  </si>
  <si>
    <t>ATIKSU İŞLERİNİN DURUMU</t>
  </si>
  <si>
    <t>FOSSEPTİK KAPASİTESİ</t>
  </si>
  <si>
    <t>BİREYSEL</t>
  </si>
  <si>
    <t>250 KİŞİLİK</t>
  </si>
  <si>
    <t>500 KİŞİLİK</t>
  </si>
  <si>
    <t>1000 KİŞİLİK</t>
  </si>
  <si>
    <t>Karca Köyü Köprü İnş.Onarımı</t>
  </si>
  <si>
    <t>KÖPRÜ</t>
  </si>
  <si>
    <t>Muhtelif Kyy.Sanat yapısı</t>
  </si>
  <si>
    <t>Muhtelif</t>
  </si>
  <si>
    <t>Aşağısayık Kyy.II.Kat Asfalt</t>
  </si>
  <si>
    <t>Aşağısayık</t>
  </si>
  <si>
    <t>Yukarısayık</t>
  </si>
  <si>
    <t>Kızılcaören Köyü</t>
  </si>
  <si>
    <t>Aşağı ve Yukarı Bedesten</t>
  </si>
  <si>
    <t>Belediye snr.-Gücükler Kyy II.Kat</t>
  </si>
  <si>
    <t>Gücükler</t>
  </si>
  <si>
    <t>Yukarı Düğer Yeni Mah.Yol</t>
  </si>
  <si>
    <t>Yukarıdüğer/Yeni</t>
  </si>
  <si>
    <t>30-31</t>
  </si>
  <si>
    <t>Bünüş -Yukarı Mh. Yl</t>
  </si>
  <si>
    <t>Bünüş/Yukarı</t>
  </si>
  <si>
    <t>Yağbaşlar-Kabaklar Mh.Yl</t>
  </si>
  <si>
    <t>Yağbaşlar/Kabaklar</t>
  </si>
  <si>
    <t>Bölücekova Çatak Mah.I.Asf.Kap.</t>
  </si>
  <si>
    <t>Bölücekova /Göynük</t>
  </si>
  <si>
    <t>Kayalıdere Köyü Kyy. I.Kat Asfalt Kap.</t>
  </si>
  <si>
    <t>Kayalıdere/Göynük</t>
  </si>
  <si>
    <t>Aşağıkınık Köyü (Sefalar Mah.)</t>
  </si>
  <si>
    <t>AşağıOvacık/Merkez</t>
  </si>
  <si>
    <t>Yazıköy-Üçpınar Kyy.I.Kat Asf.Kap</t>
  </si>
  <si>
    <t>Yazıköy/Üçpınar</t>
  </si>
  <si>
    <t>S.Urgancılar-Urgancılar Kyy.I.Kat Asf.Kap.</t>
  </si>
  <si>
    <t>S.Urgancılar/Urgancılar</t>
  </si>
  <si>
    <t>Balcılar-Öte Mhy I.Kat Asf.Kaplama</t>
  </si>
  <si>
    <t>Balcılar/Öte</t>
  </si>
  <si>
    <t>Ertuğrul-Yoğurtlu Mhy I.Kat Asf Kaplama</t>
  </si>
  <si>
    <t>Ertuğrul/Yoğurtlu</t>
  </si>
  <si>
    <t>Muratfakı-Tatlar Kyy Menfez Yapımı</t>
  </si>
  <si>
    <t>Muratfakı/Tatlar</t>
  </si>
  <si>
    <t>Birinci Afşar köyü Menfez yapımı</t>
  </si>
  <si>
    <t>Birinciafşar/Merkez</t>
  </si>
  <si>
    <t>Samat köyü istinat duvarı</t>
  </si>
  <si>
    <t>Salur köyü istinat duvarı</t>
  </si>
  <si>
    <t>Enseller Köyü istinat duvarı</t>
  </si>
  <si>
    <t>Enseller/Merkez</t>
  </si>
  <si>
    <t>Köseler Köyü Köyiçi Kilitli Parke Taşı yap.</t>
  </si>
  <si>
    <t>Köseler köyü/Kıbrıscık</t>
  </si>
  <si>
    <t>İlyaslar KyyI.Kat Asfalt Kaplama</t>
  </si>
  <si>
    <t>İlyaslar/Merkez</t>
  </si>
  <si>
    <t>Havullu/Mehmetbeyli</t>
  </si>
  <si>
    <t>Bali Grup Köy İçmesuyu</t>
  </si>
  <si>
    <t>Bali</t>
  </si>
  <si>
    <t>Borucak</t>
  </si>
  <si>
    <t>Dokumacılar</t>
  </si>
  <si>
    <t>Kuzca/Çalkara</t>
  </si>
  <si>
    <t>Bostancılar Köy İçmesuyu</t>
  </si>
  <si>
    <t>Bostancılar/Ferahlar</t>
  </si>
  <si>
    <t>Bostancılar/Müftüler</t>
  </si>
  <si>
    <t>Bostancılar/Parmaksızlar</t>
  </si>
  <si>
    <t>Kaşbıyıklar Köyü İçmesuyu</t>
  </si>
  <si>
    <t>Kaşbıyıklar</t>
  </si>
  <si>
    <t>Saray Köyü İçmesuyu</t>
  </si>
  <si>
    <t>Saray</t>
  </si>
  <si>
    <t>Saray/Delisüleymanağalar</t>
  </si>
  <si>
    <t>Saray/Eroğlu</t>
  </si>
  <si>
    <t>Aşağıkuldan Köyü İçmesuyu</t>
  </si>
  <si>
    <t>Aşağıkuldan</t>
  </si>
  <si>
    <t>Aşağıkuldan/Yukarı</t>
  </si>
  <si>
    <t>Doğancı Köyü İçmesuyu</t>
  </si>
  <si>
    <t>Doğancı</t>
  </si>
  <si>
    <t>Doğancı/Aşağı</t>
  </si>
  <si>
    <t>Gölbaşı Köyü İçmesuyu</t>
  </si>
  <si>
    <t>Çamlık Köyü İçmesuyu</t>
  </si>
  <si>
    <t>Çamlık</t>
  </si>
  <si>
    <t>PROJE İPTAL</t>
  </si>
  <si>
    <t>Adaköy Çamurluk Mh.İç.Su</t>
  </si>
  <si>
    <t>Adaköy/Çamurluk</t>
  </si>
  <si>
    <t xml:space="preserve">Kemaller Köyü İçmesuyu </t>
  </si>
  <si>
    <t>Kemaller</t>
  </si>
  <si>
    <t>Kemaller/Müezzinler</t>
  </si>
  <si>
    <t>Kemaller/Tavşanlar</t>
  </si>
  <si>
    <t>Kemaller/Nallar</t>
  </si>
  <si>
    <t>KÖYDES 2009 YILI KAPSAMINDA PLANLANAN İŞLERİN DURUMU 
(31.12.2009 TARİHİ İTİBARIYLA)</t>
  </si>
  <si>
    <t>Aydıncık Kyy. I.Kat Asf.</t>
  </si>
  <si>
    <t>Aydıncık/Merkez</t>
  </si>
  <si>
    <t>Yağma Kyy.II.Kat Asfalt Kaplama</t>
  </si>
  <si>
    <t>Yağma/Merkez</t>
  </si>
  <si>
    <t>Dedeler Kyy. II.Kat Asfalt Kaplama</t>
  </si>
  <si>
    <t>Dedeler / Merkez</t>
  </si>
  <si>
    <t>Çeltikdere Kyy.II.Kat Asfalt Kaplama</t>
  </si>
  <si>
    <t>Çeltikdere/Merkez</t>
  </si>
  <si>
    <t>Susuz Kyy.II.Kat Asfalt Kaplama</t>
  </si>
  <si>
    <t>Susuz/Çatak</t>
  </si>
  <si>
    <t>Bozyer Kyy. II.Kat Asfalt Kaplama</t>
  </si>
  <si>
    <t>Samsaçavuş/Sarıyer/Vakıfaktaş/Kaçık/Havullar/Çevreli/Gökören/Gölcük</t>
  </si>
  <si>
    <t>Yeneceşıhlar Merkez Mah.</t>
  </si>
  <si>
    <t>Yağma Köyü Parke Taşı Yapımı</t>
  </si>
  <si>
    <t>Hoçaş Köyü Parke Taşı Yapımı</t>
  </si>
  <si>
    <t>Hoçaş/Merkez</t>
  </si>
  <si>
    <t>Nimetli Köyü Parke Taşı Yapımı</t>
  </si>
  <si>
    <t>Nimetli/Merkez</t>
  </si>
  <si>
    <t>Alpağut Köyü Parke Taşı Yapımı</t>
  </si>
  <si>
    <t>Kilitli Parke Taşı Yapımı</t>
  </si>
  <si>
    <t>Kemaller/Aşağı Kuldan/Yukarı Kuldan</t>
  </si>
  <si>
    <t>Ahmetler-Aydınlar-Yakakaya içmesuyu</t>
  </si>
  <si>
    <t>Ahmetler/Aydınlar/Yakakaya</t>
  </si>
  <si>
    <t>Akçabey -Doğancılar Mh. Su deposu yap.</t>
  </si>
  <si>
    <t>Akçabey/Doğancılar</t>
  </si>
  <si>
    <t>Yeşilvadi Köyü İçmesuyu</t>
  </si>
  <si>
    <t>Yeşilvadi/Merkez</t>
  </si>
  <si>
    <t>Mangallar köyü su deposu tamiratı</t>
  </si>
  <si>
    <t>Yazıcı köyü içmesuyu</t>
  </si>
  <si>
    <t>Yazıcı/Merkez</t>
  </si>
  <si>
    <t>Kılkara Köyü İçmesuyu</t>
  </si>
  <si>
    <t>Belen Köyü İçmesuyu</t>
  </si>
  <si>
    <t>Belen/Merkez</t>
  </si>
  <si>
    <t>Muhtelif İçmesuyu Bakım ve onarım</t>
  </si>
  <si>
    <t>Çukurca Köyü İçmesuyu</t>
  </si>
  <si>
    <t>Karaishak Köyü İçmesuyu</t>
  </si>
  <si>
    <t>Karaishak/Merkez</t>
  </si>
  <si>
    <t>Çayköy Köyü İçmesuyu</t>
  </si>
  <si>
    <t>Arak Köyü İçmesuyu</t>
  </si>
  <si>
    <t>Çubuk Köyü İçmesuyu</t>
  </si>
  <si>
    <t>Arak/Merkez</t>
  </si>
  <si>
    <t>Çubuk/Merkez</t>
  </si>
  <si>
    <t xml:space="preserve">Dolayüz Köyü İçmesuyu </t>
  </si>
  <si>
    <t>Dolayüz/Merkez/Dere</t>
  </si>
  <si>
    <t>Ortaköy Köyü İçmesuyu</t>
  </si>
  <si>
    <t>Nimetli Köyü Kanalizasyon inşaatı</t>
  </si>
  <si>
    <t>Güneyce Köyü Kanalizasyon İnşaatı</t>
  </si>
  <si>
    <t>Güneyce/Merkez</t>
  </si>
  <si>
    <r>
      <t>M</t>
    </r>
    <r>
      <rPr>
        <vertAlign val="superscript"/>
        <sz val="9"/>
        <color indexed="9"/>
        <rFont val="Arial"/>
        <family val="2"/>
        <charset val="162"/>
      </rPr>
      <t>2</t>
    </r>
  </si>
  <si>
    <t>PP</t>
  </si>
  <si>
    <t>Bahçeköy Kyy II.Kat.Asfalt Kap.</t>
  </si>
  <si>
    <t>Sorkun  Kyy I.Kat Asf.Kap.</t>
  </si>
  <si>
    <t>Göbüler-Softalar Kyy I.Asfalt Kap.</t>
  </si>
  <si>
    <t>Ulumezarlı Kyy I.Asfalt Kap.</t>
  </si>
  <si>
    <t>Doğancılar Kyy I.Asfalt Kap.</t>
  </si>
  <si>
    <t>Ulumezarlı/Merkez</t>
  </si>
  <si>
    <t>Doğancılar/ Merkez</t>
  </si>
  <si>
    <t>Ankara yolu-Ümitköy  Kyy I.Kat Asf.Kap.</t>
  </si>
  <si>
    <t>Hamzabey Köyü İçmesuyu depo bakım ve onarımı</t>
  </si>
  <si>
    <t>Demirler Kyy.II.Kat Asfalt Kaplama</t>
  </si>
  <si>
    <t>Yunuslar Kyy.II.Kat Asfalt Kaplama</t>
  </si>
  <si>
    <t>Yakakaya Kyy. II.Kat Asfalt Kaplama</t>
  </si>
  <si>
    <t>Ertuğrul Kyy.II.Kat Asfalt Kaplama</t>
  </si>
  <si>
    <t>Karacadağdemirciler Kyy.I.Kat Asf.Kap.</t>
  </si>
  <si>
    <t>Çalaman Köyü Köprü Onarımı</t>
  </si>
  <si>
    <t>Çoğullu Sofular Arası menfez yapımı</t>
  </si>
  <si>
    <t>Salur-Havullu Araası Menfez Yapımı</t>
  </si>
  <si>
    <t>Macarlar Köyü V Kanal Yapımı</t>
  </si>
  <si>
    <t>Samat Köyü V Kanal Yapımı</t>
  </si>
  <si>
    <t>Bölücekova-Himmetoğlu II.Kat Asf.Kap.</t>
  </si>
  <si>
    <t>Narzanlar Kyy II.Kat Asfalt Kaplama</t>
  </si>
  <si>
    <t>Hasanlar Kyy. II.Kat Asfalt Kaplama</t>
  </si>
  <si>
    <t>Bekirfakılar-Alan Kyy. II.Kat Asfalt Kaplama</t>
  </si>
  <si>
    <t>Kökez Kyy Stablize Kaplama</t>
  </si>
  <si>
    <t>Bağışlar</t>
  </si>
  <si>
    <t>Deveören Kyy. Stablize Kaplama</t>
  </si>
  <si>
    <t>Deveci Kyy genişletme</t>
  </si>
  <si>
    <t>Geriş Köy içi Parke Taşı</t>
  </si>
  <si>
    <t>Kızık</t>
  </si>
  <si>
    <t>Banaz Kyy.I.Kat Asfalt Kaplama</t>
  </si>
  <si>
    <t>Merkez/Körüstan</t>
  </si>
  <si>
    <t>Akçakoca Kyy.I.Kat Asfalt Kaplama</t>
  </si>
  <si>
    <t>Karandı</t>
  </si>
  <si>
    <t>Düzağaç Kyy. I.Kat Asfalt Kaplama</t>
  </si>
  <si>
    <t>Merkez/Bayraktarlar/Cünütler/Hatipler/Kadıoğlu/Kılavuzlar/Müşirler</t>
  </si>
  <si>
    <t>Çayköy Kyy. I.Kat Asfalt Kaplama</t>
  </si>
  <si>
    <t>Çamyurdu Kyy. I.Kat Asfalt Kaplama</t>
  </si>
  <si>
    <t>Ekinören Kyy.I.Kat Asfalt Kaplama</t>
  </si>
  <si>
    <t>Karşıköy Kyy I.Kat Asfalt Kaplama</t>
  </si>
  <si>
    <t>Hoçaş Kyy.I.Kat Asfalt Kaplama</t>
  </si>
  <si>
    <t>Kozyaka Kyy. I.Kat Asfalt Kaplama</t>
  </si>
  <si>
    <t>Şahnalar -Saray Köy içi Parke Taşı</t>
  </si>
  <si>
    <t>Havullu Köyü İçmesuyu İnşaatı</t>
  </si>
  <si>
    <t>Mukamlar Köyü İçmesuyu İnşaatı</t>
  </si>
  <si>
    <t>Aktaşkurtlar Köyü İçmesuyu İnşaatı</t>
  </si>
  <si>
    <t>Arıkçayırı Köyü İçmesuyu İnşaatı</t>
  </si>
  <si>
    <t>Sünnet Köyü İçmesuyu İnşaatı</t>
  </si>
  <si>
    <t>Deveören Grup İçmesuyu İnşaatı</t>
  </si>
  <si>
    <t>Karacaören</t>
  </si>
  <si>
    <t>Muhtelif İçmesuyu Bak ve Onr.</t>
  </si>
  <si>
    <t>Çukurca Köyü İçmesuyu İnşaatı</t>
  </si>
  <si>
    <t>Merkez/Bayramoğlu</t>
  </si>
  <si>
    <t>Avdullar Köyü İçmesuyu İnşaatı</t>
  </si>
  <si>
    <t>Sarpuncuk Köyü İçmesuyu İnşaatı</t>
  </si>
  <si>
    <t>Hacınebiler</t>
  </si>
  <si>
    <t>Çepni Köyü İçmesuyu İnşaatı</t>
  </si>
  <si>
    <t>Karşıköy İçmesuyu İnşaatı</t>
  </si>
  <si>
    <t>Karaishak-Kuzgöl-Alibeyler Foseptik Yapımı</t>
  </si>
  <si>
    <t>Alıçören Kyy.I.Kat Asf.Kap.</t>
  </si>
  <si>
    <t>Elmalık Kyy.I.Kat Asf.Kap.</t>
  </si>
  <si>
    <t>KAYMAKAMLIK MAKAMININ06.08.2007 TAR. VE 91 SAYILI OLURU İLE. 1. KAT ASFALT YAPIMINA AKTARILDI.KURCA DOĞANCILAR GÜCÜKLER-KARSLAR MAH.</t>
  </si>
  <si>
    <t>GÜCÜKLER</t>
  </si>
  <si>
    <t>Karslar</t>
  </si>
  <si>
    <t>Ölüyenler</t>
  </si>
  <si>
    <t>YAYALAR</t>
  </si>
  <si>
    <t>KURCA</t>
  </si>
  <si>
    <t>ÇARDAK</t>
  </si>
  <si>
    <t>KILIÇLAR</t>
  </si>
  <si>
    <t>AŞAĞIDÜĞER</t>
  </si>
  <si>
    <t>YUKARIDÜĞER</t>
  </si>
  <si>
    <t>SORKUN</t>
  </si>
  <si>
    <t>DOĞANCILAR</t>
  </si>
  <si>
    <t>BETON</t>
  </si>
  <si>
    <t>ADAKINIK</t>
  </si>
  <si>
    <t>YOL VE ULAŞIM HİZMETLER MÜDÜRÜ</t>
  </si>
  <si>
    <t>Müstakimler  Kyy II.Kat.Asfalt Kap.</t>
  </si>
  <si>
    <t>Yazıköy Afatlar Mah.Ümitköy Kyy Asf.Kap.</t>
  </si>
  <si>
    <t>Dunsunfaki-Süller Toklar Kyy Asf. Kap.</t>
  </si>
  <si>
    <t xml:space="preserve">Demirler Köyü Köy İçi Parke taşı </t>
  </si>
  <si>
    <t>Ortaca Köyü Köy İçi Parke taşı</t>
  </si>
  <si>
    <t>Havullu Köyü Merkez Mah.Köy içi Parke taşı</t>
  </si>
  <si>
    <t>Karapazar Köyü Köy içi Parke Taşı</t>
  </si>
  <si>
    <t xml:space="preserve">Nuhören Köyü Köy İçi Parke Taşı </t>
  </si>
  <si>
    <t>Yeşilvadi Köyü Köy İçi Parke Taşı</t>
  </si>
  <si>
    <t>Ümitköy/Gerede</t>
  </si>
  <si>
    <t>Yazıköy/Gerede</t>
  </si>
  <si>
    <t>Dursunfaki-Süller/Gerede</t>
  </si>
  <si>
    <t>Demirciler  Köyü /Gerede</t>
  </si>
  <si>
    <t>Ortaca Köyü/Gerede</t>
  </si>
  <si>
    <t>Havullu Köyü/ Gerede</t>
  </si>
  <si>
    <t>Karapazar köyü/ Gerede</t>
  </si>
  <si>
    <t>Nuhören Köyü /Gerede</t>
  </si>
  <si>
    <t>Yeşilvadi  Köyü/Gerede</t>
  </si>
  <si>
    <t>Muhtelif Köy Yolları Bakım Onarım</t>
  </si>
  <si>
    <t xml:space="preserve">BOLU </t>
  </si>
  <si>
    <t>Samat Köyü İçme Suyu İlave Proje</t>
  </si>
  <si>
    <t>Samat Köyü/Gerede</t>
  </si>
  <si>
    <t>Yeşilvadi Köyü İçme Suyu</t>
  </si>
  <si>
    <t>Yeşilvadi Köyü/Gerede</t>
  </si>
  <si>
    <t>MERKEŞLER</t>
  </si>
  <si>
    <t>Merkez</t>
  </si>
  <si>
    <t>STND. GEL.</t>
  </si>
  <si>
    <t>200.00,00</t>
  </si>
  <si>
    <t>Kesenözü Köy Yolu Menfez Yapımı</t>
  </si>
  <si>
    <t>Kesenözü</t>
  </si>
  <si>
    <t>İlçe Köy Yolları Stablize ve Rotmiks Çalışması</t>
  </si>
  <si>
    <t>Haccağız Köyü İçmesuyu Sondajı</t>
  </si>
  <si>
    <t>Çorakmıtırlar Kyy</t>
  </si>
  <si>
    <t>Çorakkadirler Kyy</t>
  </si>
  <si>
    <t>Bürnük Kyy</t>
  </si>
  <si>
    <t>İlyaslar Kyy</t>
  </si>
  <si>
    <t>Başyellice - Evcik-Karacalar Mh.Yolu</t>
  </si>
  <si>
    <t>MUDURNU</t>
  </si>
  <si>
    <t>Yaylabeli Köyü</t>
  </si>
  <si>
    <t>Çevreli Kyy</t>
  </si>
  <si>
    <t>Tımaraktaş-Vakıfakyaş-Kaçık Kyy</t>
  </si>
  <si>
    <t>Dedeler - Dağyolu Kyy</t>
  </si>
  <si>
    <t>Beyderesi - Küsem Mh.Yolu</t>
  </si>
  <si>
    <t>Gelinözü Kyy.</t>
  </si>
  <si>
    <t>Gökören Kyyy</t>
  </si>
  <si>
    <t>Karşıköy - İdrisler- Musalar Mh. Yolu</t>
  </si>
  <si>
    <t xml:space="preserve"> </t>
  </si>
  <si>
    <t>İğneciler Kyy</t>
  </si>
  <si>
    <t>Çamurluk Kyy.</t>
  </si>
  <si>
    <t>SEBEN</t>
  </si>
  <si>
    <t>Değirmenkaya Köyü Kilitli Parke Taşı yap.</t>
  </si>
  <si>
    <t>KozyakaKöyü Köyiçi Kilitli Parke Taşı yap.</t>
  </si>
  <si>
    <t>KozyakaKöyü</t>
  </si>
  <si>
    <t xml:space="preserve">Dereboy Köyü </t>
  </si>
  <si>
    <t>Hoçaş Köyü Köyiçi Kilitli Parke Taşı yap</t>
  </si>
  <si>
    <t>Hoçaş Köyü</t>
  </si>
  <si>
    <t>GÖLLÜÖREN</t>
  </si>
  <si>
    <t>DEREÇETİNÖREN</t>
  </si>
  <si>
    <t>Kaşbıyıklar Köyü İçmesuyu İnşaatı</t>
  </si>
  <si>
    <t>Muslar</t>
  </si>
  <si>
    <t>Aşağıovacık/Merkez   Yukarıovacık/Merkez</t>
  </si>
  <si>
    <t>Aktaş Kyy. I.Kat Asfalt Kaplama</t>
  </si>
  <si>
    <t>Aktaş/Gölcük</t>
  </si>
  <si>
    <t>Aktaşkurtlar Kyy.I.Kat Asfalt Kaplama</t>
  </si>
  <si>
    <t>Aktaşkurtlar/Bozkurt</t>
  </si>
  <si>
    <t>Çalaman Kyy.I.Kat Asfalt Kaplama</t>
  </si>
  <si>
    <t>Demircizopran Kyy. I.Kat Asfalt Kaplama</t>
  </si>
  <si>
    <t>Demircizopran/Merkez Demircizopran/Şükürler</t>
  </si>
  <si>
    <t>Çayörengüney Kyy. II.Kat Asfalt Kaplama</t>
  </si>
  <si>
    <t>Çayörengüney/Merkez</t>
  </si>
  <si>
    <t>Çoğullu Kyy.I.Kat Asfalt Kaplama</t>
  </si>
  <si>
    <t>Çoğullu/Merkez            Geçitler/Merkez</t>
  </si>
  <si>
    <t>Sofular Kyy.II.Kat  Asfalt Kaplama</t>
  </si>
  <si>
    <t>Sofular/Değişler</t>
  </si>
  <si>
    <t>Mircekiraz Kyy.I.Kat Asfalt Kaplama</t>
  </si>
  <si>
    <t>Gerenözü Köyü</t>
  </si>
  <si>
    <t>Kesenözü Köyü Kilitli Parke Taşı yap.</t>
  </si>
  <si>
    <t>Kesenözü Köyü</t>
  </si>
  <si>
    <t>Bozyer Köyü</t>
  </si>
  <si>
    <t>Bozyer Köyü Kilitli Parke Taşı yap.</t>
  </si>
  <si>
    <t>Değirmenkaya Köyü</t>
  </si>
  <si>
    <t>Dodurga/Merkez</t>
  </si>
  <si>
    <t>Haccağız Kyy.II.Kat Asf.Kap.</t>
  </si>
  <si>
    <t>Haccaağız/Merkez</t>
  </si>
  <si>
    <t>Karaağaç Kyy  II.Kat Asf.Kap.</t>
  </si>
  <si>
    <t>Karaağaç/Merkez</t>
  </si>
  <si>
    <r>
      <t xml:space="preserve">MÜŞAVİRLİK HİZMETLERİ: </t>
    </r>
    <r>
      <rPr>
        <sz val="10"/>
        <rFont val="Arial"/>
        <family val="2"/>
        <charset val="162"/>
      </rPr>
      <t>Merkez KHGB tarafından il genelindeki teknik kontrollük ve projelendirme hizmetleri, binek ve iş makinası kiralama gibi müşavirlik hizmetleriiçin kullanılan toplam ödenek miktarı yazılacaktır. Müşavirlik hizmetleri için ayrılacak olan ödenek il ödeneğinin yüzde beşini geçemez.</t>
    </r>
  </si>
  <si>
    <t>Dedeler/Merkez</t>
  </si>
  <si>
    <t>Sırçalı/Merkez</t>
  </si>
  <si>
    <t>68-69</t>
  </si>
  <si>
    <t>Gürçam-Ordular Grb.Kyy.II.Kat Asf.</t>
  </si>
  <si>
    <t>Gürçam/Merkez</t>
  </si>
  <si>
    <t>Ordular/Merkez</t>
  </si>
  <si>
    <t>Kovucak Kyy. II.Kat Asf</t>
  </si>
  <si>
    <t>Kovucak/Merkez</t>
  </si>
  <si>
    <t>21-20</t>
  </si>
  <si>
    <t>Keçikıran Kyy. II.Kat Asf.</t>
  </si>
  <si>
    <t>Keçikıran/Merkez</t>
  </si>
  <si>
    <t>Keçkıran/Çobanlar</t>
  </si>
  <si>
    <t>Sarıyer Kyy II.Kat Asfalt Kap.</t>
  </si>
  <si>
    <t>Fındıcak Hanlımahmut Kyy II. Kat</t>
  </si>
  <si>
    <t>Fındıcak/Hanlımahmut</t>
  </si>
  <si>
    <t>Munduşlar Kyy.II.Ka Asfalt</t>
  </si>
  <si>
    <t>Munduşlar/Salmanlar</t>
  </si>
  <si>
    <t>Yaylabeli -Karaağaç Kyy. I.Kat Asfalt</t>
  </si>
  <si>
    <t>Yaylabeli/Karaağaç</t>
  </si>
  <si>
    <t>Taşkesti Tavşansuyu I.Kat Asf.</t>
  </si>
  <si>
    <t>Tavşansuyu</t>
  </si>
  <si>
    <t>Kabak Grp Kyy.I.Kat Asf.</t>
  </si>
  <si>
    <t>Kabak/Merkez</t>
  </si>
  <si>
    <t>Akıncılar Köyü Köy İçi Parke</t>
  </si>
  <si>
    <t>Parke</t>
  </si>
  <si>
    <t>Adaköy Köyü Köy İçi Parke</t>
  </si>
  <si>
    <t>Doğancı Köyü Köy İçi Parke</t>
  </si>
  <si>
    <t>DEVAM EDİYOR</t>
  </si>
  <si>
    <t>Mesciler Köy İçmesuyu</t>
  </si>
  <si>
    <t>Fasıl Köyü İçmesuyu</t>
  </si>
  <si>
    <t>Akçakoca/Karandı</t>
  </si>
  <si>
    <t>202-203-204-205-234-235-219</t>
  </si>
  <si>
    <t>Karakaya Kyy Stablize Bak</t>
  </si>
  <si>
    <t>Karakaya/Merkez</t>
  </si>
  <si>
    <t>Karakaya/Demirciler</t>
  </si>
  <si>
    <t>Karakaya/Gücükler</t>
  </si>
  <si>
    <t>Karakaya/Hacıoğlu</t>
  </si>
  <si>
    <t>Karakaya/Muharremoğlu</t>
  </si>
  <si>
    <t>Karakaya/Oruçoğlu</t>
  </si>
  <si>
    <t>İLİ:BOLU</t>
  </si>
  <si>
    <t>Karakaya/Tavukçuoğlu</t>
  </si>
  <si>
    <t>Karakaya/Tomanoğlu</t>
  </si>
  <si>
    <t>49-43</t>
  </si>
  <si>
    <t>PROJE İPTAL EDİLDİ</t>
  </si>
  <si>
    <t>Ahmetbeyler -Gürpınar</t>
  </si>
  <si>
    <t>Mudurnu İlçe sınırı Çatacık</t>
  </si>
  <si>
    <t>Karacalar -Kilciler</t>
  </si>
  <si>
    <t>Umurlar Köyü</t>
  </si>
  <si>
    <t>Ekinciler- Gökçesaray</t>
  </si>
  <si>
    <t>Akçaalan - Çomgurlar M.- Yeşil Yazı</t>
  </si>
  <si>
    <t>D-170 Devlet Yolu-Hasanlar Köyü arası</t>
  </si>
  <si>
    <t>Aksaklar</t>
  </si>
  <si>
    <t>Kayalıdere</t>
  </si>
  <si>
    <t>Kozcağız Köyü</t>
  </si>
  <si>
    <t>Bozcaarmut</t>
  </si>
  <si>
    <t>İbrahimözü</t>
  </si>
  <si>
    <t>Çapar Ky.</t>
  </si>
  <si>
    <t xml:space="preserve">Bekirfakılar </t>
  </si>
  <si>
    <t>Hacımahmut</t>
  </si>
  <si>
    <t>Çatak - Soğukçam</t>
  </si>
  <si>
    <t>Bölücekova Ky.Çatak Mah.</t>
  </si>
  <si>
    <t xml:space="preserve">Muhtelif Köy Yolları </t>
  </si>
  <si>
    <t>Macarlar İçme Suyu</t>
  </si>
  <si>
    <t>Mürdükler-Muratfakılar</t>
  </si>
  <si>
    <t>Kayıkiraz İçme Suyu</t>
  </si>
  <si>
    <t xml:space="preserve">Hacılar-Tatlar Grp.içm.su  </t>
  </si>
  <si>
    <t>Eymür    İçme Suyu</t>
  </si>
  <si>
    <t>Hasanlar  Köyü</t>
  </si>
  <si>
    <t>Samat K.</t>
  </si>
  <si>
    <t>Zeyneller Grup Asfalt</t>
  </si>
  <si>
    <t>Salur Grup Asfalt</t>
  </si>
  <si>
    <t>Dy.İlt.Danışment.-İnk.-A.örengüney</t>
  </si>
  <si>
    <t>Dy.İlt.Güneydemirciler Köyü yolu</t>
  </si>
  <si>
    <t>Grup Y.İlt.Mukamlar K.Pazarlı Mah.</t>
  </si>
  <si>
    <t>Dy.İlt.Bahçedere K.Mem. Gök.Ekm</t>
  </si>
  <si>
    <t>Dy.İlt.Çobanlar Mahallesi</t>
  </si>
  <si>
    <t>Dy.İlt.Yakakaya Köyü Yunuslar Mah.</t>
  </si>
  <si>
    <t>İly.İlt.Yakuplar Mah.Göynükören K.</t>
  </si>
  <si>
    <t>Karapazar -Stb.yol</t>
  </si>
  <si>
    <t>Ovacık Ky.-  "</t>
  </si>
  <si>
    <t>Demirler Ky-  "</t>
  </si>
  <si>
    <t xml:space="preserve">Ulaşlar Ky-    "      </t>
  </si>
  <si>
    <t>Elören K.Stab.Yol</t>
  </si>
  <si>
    <t>Y.Örenbaşı   "   "</t>
  </si>
  <si>
    <t>Çalaman      "    "</t>
  </si>
  <si>
    <t>K.Demirciler   "   "</t>
  </si>
  <si>
    <t>Balcılar-Murat.  "  "</t>
  </si>
  <si>
    <t>Mircek.-Tatlar    "  "</t>
  </si>
  <si>
    <t>Külef Köyü     "   "</t>
  </si>
  <si>
    <t>Aktaşkurtlar  "   "</t>
  </si>
  <si>
    <t>D.Zopran K.Zop.  "  "</t>
  </si>
  <si>
    <t>İmamlar</t>
  </si>
  <si>
    <t>Demirler-Ankara Bağl.  "</t>
  </si>
  <si>
    <t>Muhtelif Köy  yolları</t>
  </si>
  <si>
    <t>Valilik makamının 7.12.2006 tar. Ve 77 say. Olurları ile 18 köy yoluna stablize için aktarıldı.</t>
  </si>
  <si>
    <t>Ibrıcak Köyü</t>
  </si>
  <si>
    <t>Sofular- Değişler Mahallesi</t>
  </si>
  <si>
    <t>Dağkara- Yanşaba Mah.</t>
  </si>
  <si>
    <t>Afatlar - Ümitköy</t>
  </si>
  <si>
    <t>Salur Köyü</t>
  </si>
  <si>
    <t>Taşlık</t>
  </si>
  <si>
    <t>Belen Grup</t>
  </si>
  <si>
    <t xml:space="preserve">Muhtelif </t>
  </si>
  <si>
    <t>Dereceören / Merkez</t>
  </si>
  <si>
    <t>Gölcük Kyy.II.Kat Asf.Kap.</t>
  </si>
  <si>
    <t>Gölcük / Merkez</t>
  </si>
  <si>
    <t>Yakabayat Kyy.II.Kat Asf.Kap.</t>
  </si>
  <si>
    <t>Yakabayat / Merkez</t>
  </si>
  <si>
    <t>Bahçeköy Kyy.II.Kat Asf.Kap.</t>
  </si>
  <si>
    <t>Bahçeköy / Kahyalar</t>
  </si>
  <si>
    <t>Yalacık-Süleler-Göbüler Kyy.II.Kat Asf.Kap.</t>
  </si>
  <si>
    <t>Yalacık / Merkez</t>
  </si>
  <si>
    <t>Süleler / Merkez</t>
  </si>
  <si>
    <t>Göbüler / Merkez</t>
  </si>
  <si>
    <t>Kazanlar - Salur Grup yolu II.Kat Asf.Kap.</t>
  </si>
  <si>
    <t>Kazanlar / Merkez</t>
  </si>
  <si>
    <t>Mürdükler / Merkez</t>
  </si>
  <si>
    <t>Muratfakılar / Merkez</t>
  </si>
  <si>
    <t>Mircekiraz / Merkez</t>
  </si>
  <si>
    <t>Salur / Merkez</t>
  </si>
  <si>
    <t>Asfalt Bakım ve Onarım</t>
  </si>
  <si>
    <t>Enseller - Macarlar</t>
  </si>
  <si>
    <t>Zeyneller,Çalaman,Çukurca, Köstereli,Havacık</t>
  </si>
  <si>
    <t>Belen Grup İçme Suyu Çeşme Bak  Onr.</t>
  </si>
  <si>
    <t>Balı Grup Köyü İçme Suyu İnşaatı Bak.Onr.</t>
  </si>
  <si>
    <t xml:space="preserve">Aşağı ve Yukarı Bedesten Su Deposu </t>
  </si>
  <si>
    <t>Grup Köy.İlt. Dokumacılar</t>
  </si>
  <si>
    <t>Karaishak/  Kuzgöl/  Alibeyler/  Ağalar/  Çorakkadirler/ Yumrutaş</t>
  </si>
  <si>
    <t>Grup Köy.İlt. Bali</t>
  </si>
  <si>
    <t>Kuzca Köyü</t>
  </si>
  <si>
    <t>Kuzca Köyü Çalkara Mah.</t>
  </si>
  <si>
    <t>Alanhimmetler Köyü</t>
  </si>
  <si>
    <t xml:space="preserve">Deveci Köyü </t>
  </si>
  <si>
    <t>Balı-Dokumacılar Grup</t>
  </si>
  <si>
    <t>Kızık -Beypazarı arası</t>
  </si>
  <si>
    <t>Karaköy Köyü</t>
  </si>
  <si>
    <t>Taşlık Köyü</t>
  </si>
  <si>
    <t>Kuzca-Çeltikdere Grup Yolu</t>
  </si>
  <si>
    <t>Sazlar-Konak Köyleri</t>
  </si>
  <si>
    <t>Muhtelif Köy İçme Suları</t>
  </si>
  <si>
    <t>Karaşeyhler Aslanlar</t>
  </si>
  <si>
    <t>Kösekadılar-Kalemler-Akçakoca Ky.Yol</t>
  </si>
  <si>
    <t>Çubuk Köyü</t>
  </si>
  <si>
    <t>Kavacık-Çırdak-Düz Köy</t>
  </si>
  <si>
    <t>Aktepe Kyy.I.Kat Asf.Kap.</t>
  </si>
  <si>
    <t>Aktepe / Merkez</t>
  </si>
  <si>
    <t>Madampaşa Kyy.II.Kat Asf.Kap.</t>
  </si>
  <si>
    <t>Madampaşa / İğneciler</t>
  </si>
  <si>
    <t>Hüsamettindere II.Kat Asf.Kap.</t>
  </si>
  <si>
    <t>Hüsamettindere / Merkez</t>
  </si>
  <si>
    <t>Bostancılar Kyy.II.Kat Asf.Kap.</t>
  </si>
  <si>
    <t>Bostancılar / Merkez</t>
  </si>
  <si>
    <t>Uzunçam Kyy. II.Kat Asf.Kap.</t>
  </si>
  <si>
    <t>Uzunçam / Yalamalar</t>
  </si>
  <si>
    <t>Çamurluk Kyy.II.Kat Asf.Kap.</t>
  </si>
  <si>
    <t>Çamurluk / Merkez</t>
  </si>
  <si>
    <t>Bulanık Köyü Kyy. I.Kat Asfalt Kap.</t>
  </si>
  <si>
    <t>Bulanık Köyü/Göynük</t>
  </si>
  <si>
    <t>Karamanlar/Merkez</t>
  </si>
  <si>
    <t>Kırha Kyy II.Kat Asfalt Kaplama</t>
  </si>
  <si>
    <t>Kırha/Merkez</t>
  </si>
  <si>
    <t>Kolköy Kyy II.Kat Asfalt Kaplama</t>
  </si>
  <si>
    <t>Kolköy/Merkez</t>
  </si>
  <si>
    <t>Oğuldoruk Tatlar Grp Kyy II.Kat Asf Kap.</t>
  </si>
  <si>
    <t>Oğuldoruk/Tatlar</t>
  </si>
  <si>
    <t>Piroğlu Kyy II.Kat Asfalt Kaplama</t>
  </si>
  <si>
    <t>Piroğlu/Merkez</t>
  </si>
  <si>
    <t>Avdan Kyy II.Kat asfalt Kaplama</t>
  </si>
  <si>
    <t>Avdan/Merkez</t>
  </si>
  <si>
    <t>Gövem Kyy II.Kat Asfalt Kaplama</t>
  </si>
  <si>
    <t>Gövem/Merkez</t>
  </si>
  <si>
    <t>Göbüler-Softalar Kyy ı.Kat Asfalt Kaplama</t>
  </si>
  <si>
    <t>Softalar/Merkez</t>
  </si>
  <si>
    <t>Sorkun Kyy I.Kat asfalt Kaplama</t>
  </si>
  <si>
    <t>Sorkun/Merkez</t>
  </si>
  <si>
    <r>
      <t xml:space="preserve">NİTELİĞİ 
</t>
    </r>
    <r>
      <rPr>
        <b/>
        <sz val="9"/>
        <rFont val="Arial Tur"/>
        <charset val="162"/>
      </rPr>
      <t>(YENİ YOL", "YOL STANDARDININ GELİŞTİRİLMESİ" veya "BAKIM ve ONARIM)</t>
    </r>
  </si>
  <si>
    <r>
      <t>m</t>
    </r>
    <r>
      <rPr>
        <b/>
        <vertAlign val="superscript"/>
        <sz val="9"/>
        <rFont val="Arial"/>
        <family val="2"/>
        <charset val="162"/>
      </rPr>
      <t>2</t>
    </r>
  </si>
  <si>
    <t>KÖYDES 2008 YILI YOL İZLEME TABLOSU</t>
  </si>
  <si>
    <t>KÖYDES 2008 YILI İÇME SUYU İZLEME TABLOSU</t>
  </si>
  <si>
    <t>TABLOYU HAZIRLAYANIN</t>
  </si>
  <si>
    <t>ADI SOYADI :</t>
  </si>
  <si>
    <t>İŞ TELEFONU</t>
  </si>
  <si>
    <t>CEP TELEFONU</t>
  </si>
  <si>
    <t>E-POSTA ADRESİ</t>
  </si>
  <si>
    <t>GÖREVİ:</t>
  </si>
  <si>
    <t>İLİ:</t>
  </si>
  <si>
    <t>YOL STANDARDININ GELİŞTİRİLMESİ</t>
  </si>
  <si>
    <t>TESİS GELİTİRME</t>
  </si>
  <si>
    <t>KÖYDES 2009 YILI YOL İZLEME TABLOSU</t>
  </si>
  <si>
    <t>KÖYDES 2009 YILI İÇME SUYU İZLEME TABLOSU</t>
  </si>
  <si>
    <t>GÖLET YAPIMI</t>
  </si>
  <si>
    <t>GÖLET SULAMASI</t>
  </si>
  <si>
    <t>YERÜSTÜ SULAMASI</t>
  </si>
  <si>
    <t>YERALTI SULAMASI</t>
  </si>
  <si>
    <t>HİZMET GÖTÜRÜLECEK ALAN BÜYÜKLÜĞÜ (HEKTAR)</t>
  </si>
  <si>
    <t>İğneciler/Güney</t>
  </si>
  <si>
    <t>Gölcük Kyy. Stablize Kaplama</t>
  </si>
  <si>
    <t>Gölcük/Harmanseki</t>
  </si>
  <si>
    <t>Yuva Köyü Yol Genişletme</t>
  </si>
  <si>
    <t>Yuva/Merkez</t>
  </si>
  <si>
    <t>Şahbazlar,Elemen, Hayranlar,Avşar/ Kıbrıscık</t>
  </si>
  <si>
    <t>Ç.Kadirler,Ç.Mıtırlar, Emirler;Kayışlar,Mamatlar</t>
  </si>
  <si>
    <t>Demirciler/Düzağaç/Dereköy/Karaşeythler/Nazırlar/Hacıahmetler/Düzköy/Karacalar/Çukurca/Kadısususuz/Çorakmıtırlar/Sazlar/Konak/Gözecik</t>
  </si>
  <si>
    <t>Karacalar Köyü Demirciler Mah.</t>
  </si>
  <si>
    <t>Turna Köyü (Merkez Mah.)</t>
  </si>
  <si>
    <t>Turna Köyü (Merkez Mah.) Mengen</t>
  </si>
  <si>
    <t>Karaağaç Köyü Parke Taşı Yapımı</t>
  </si>
  <si>
    <t>Yamanlar- Aşağıkuldan Köyü</t>
  </si>
  <si>
    <t>PROJE MALİYETİ
(2015 yılı fiyatlarıyla TL)</t>
  </si>
  <si>
    <t>Yenipelitcik/Merkez</t>
  </si>
  <si>
    <t>Sebenardı/Merkez</t>
  </si>
  <si>
    <t>Kozlu/Merkez</t>
  </si>
  <si>
    <t>Tetemeçele/Merkez</t>
  </si>
  <si>
    <t>Mesciler/Merkez</t>
  </si>
  <si>
    <t>Çamyayla/Merkez</t>
  </si>
  <si>
    <t>Yenipelitcik Köyü Gölet Yap.</t>
  </si>
  <si>
    <t>Sebenardı Köyü Gölet Yap.</t>
  </si>
  <si>
    <t>Tetemeçele Köyü Gölet Yap.</t>
  </si>
  <si>
    <t>Mesciler Köyü Gölet Yap.</t>
  </si>
  <si>
    <t>Çamyayla Köyü Gölet Yap.</t>
  </si>
  <si>
    <t>Avşar Köyü Gölet Yap.</t>
  </si>
  <si>
    <t>Kozlu Köyü Gölet Yap.</t>
  </si>
  <si>
    <t>Çatacık Köyü</t>
  </si>
  <si>
    <t>Demirhanlar Köyü</t>
  </si>
  <si>
    <t>Balı, Belen Köyü Çukur Mah., Borucak,  Çökeler, Deveci, Deveören, Dokumacılar, Karacaören, Kökez, Nadas Köyleri depo tamiri.</t>
  </si>
  <si>
    <t xml:space="preserve">Balı, Belen Köyü Çukur Mah., Borucak,  Çökeler, Deveci, Deveören, Dokumacılar, Karacaören, Kökez, Nadas Köyleri </t>
  </si>
  <si>
    <t>Geçitler Kyy II.Kat Asfalt Kaplama</t>
  </si>
  <si>
    <t>Geçitler/Merkez</t>
  </si>
  <si>
    <t>A.Örenbaşı kyy-Y.Örenbaşı Kyy II.Kat Asfalt Kaplama</t>
  </si>
  <si>
    <t>Aşağıörenbaşı/Merkez          Yukarı Örenbaşı/Merkez</t>
  </si>
  <si>
    <t>Çoğullu Kyy II.Kat Asfalt Kaplama</t>
  </si>
  <si>
    <t>Çoğullu Köyü Parke Taşı Yapımı</t>
  </si>
  <si>
    <t>Havullu Köyü Parke Taşı Yapımı</t>
  </si>
  <si>
    <t>Havullu/Merkez</t>
  </si>
  <si>
    <t>Balcılar Köyü Köprü Yapımı</t>
  </si>
  <si>
    <t>Balcılar/Merkez</t>
  </si>
  <si>
    <t>Bayındır Kyy.</t>
  </si>
  <si>
    <t>Kaaraşeyhler - Yukarıkınık Kyy.</t>
  </si>
  <si>
    <t>Karaaliler Kyy</t>
  </si>
  <si>
    <t>Güneyçallıca Kyy.</t>
  </si>
  <si>
    <t>Aşağıkınık kyy</t>
  </si>
  <si>
    <t>Aksaklar Kyy</t>
  </si>
  <si>
    <t>Tekirler - Yörükler Mh. Yl</t>
  </si>
  <si>
    <t>KIBRISCIK</t>
  </si>
  <si>
    <t>Çalkara-Kuzca Kyy</t>
  </si>
  <si>
    <t>Alanhimmetler - Bali Kyy</t>
  </si>
  <si>
    <t>Dokumacılar Kyy</t>
  </si>
  <si>
    <t>Nadas - Deveciler Kyy</t>
  </si>
  <si>
    <t>Sarıkaya - Kızık Kyy</t>
  </si>
  <si>
    <t>Sarıkaya Kyy</t>
  </si>
  <si>
    <t>Bali Kyy</t>
  </si>
  <si>
    <t>Dokumacılar - Belen Kyy</t>
  </si>
  <si>
    <t>MENGEN</t>
  </si>
  <si>
    <t>BİTEN
FOSEPTİK ARITMA BİLGİLERİ</t>
  </si>
  <si>
    <t>BAĞLI</t>
  </si>
  <si>
    <t>ADET</t>
  </si>
  <si>
    <t>BİREYSEL FOSEPTİK (Ad)</t>
  </si>
  <si>
    <t>SIZDIRMALI FOSEPTİK (Ad)</t>
  </si>
  <si>
    <t>SIZDIRMASIZ FOSEPTİK (Ad)</t>
  </si>
  <si>
    <t>KLASİK ARITMA (Ad)</t>
  </si>
  <si>
    <t>PAKET ARITMA (Ad)</t>
  </si>
  <si>
    <t>DOĞAL ARITMA
(Yapay Sulak Alan) (Ad)</t>
  </si>
  <si>
    <t>STABİLİZASYON HAVUZU (Ad)</t>
  </si>
  <si>
    <t>ÜNİTE</t>
  </si>
  <si>
    <t>KORİGATÖR</t>
  </si>
  <si>
    <t>PE / PVC</t>
  </si>
  <si>
    <t>KANALİZASYON SİSTEMİ (mt)</t>
  </si>
  <si>
    <t>2012 YILI ÖDENEK TAKİP CETVELİ</t>
  </si>
  <si>
    <t>SÖZLEŞMEYE BAĞLANMIŞ ÖDENEK (TL)</t>
  </si>
  <si>
    <t>AFET</t>
  </si>
  <si>
    <t>YÖNETİM GİDERİ</t>
  </si>
  <si>
    <t>ARAÇ KİRALAMA</t>
  </si>
  <si>
    <t>ETÜT PROJE</t>
  </si>
  <si>
    <t>TEKNİK KONTROLLÜK</t>
  </si>
  <si>
    <r>
      <t>SÖZLEŞMEYE BAĞLANMIŞ ÖDENEK:</t>
    </r>
    <r>
      <rPr>
        <sz val="10"/>
        <rFont val="Arial"/>
        <family val="2"/>
        <charset val="162"/>
      </rPr>
      <t xml:space="preserve"> YAPILAN İHALELER SONUCU SÖZLEŞMEYE BAĞLANAN ÖDENEK MİKTARI</t>
    </r>
  </si>
  <si>
    <t>KÖYDES 2012 YILI YOL İZLEME TABLOSU</t>
  </si>
  <si>
    <t xml:space="preserve">SÖZLEŞME TUTARI                     </t>
  </si>
  <si>
    <t xml:space="preserve"> (TL)
L</t>
  </si>
  <si>
    <t>BİRİNCİ DERECE</t>
  </si>
  <si>
    <t>İKİNCİ DERECE</t>
  </si>
  <si>
    <t>KÖYDES 2012 YILI İÇME SUYU İZLEME TABLOSU</t>
  </si>
  <si>
    <t>KÖYDES 2012 YILI KÜÇÜK ÖLÇEKLİ SULAMA İZLEME TABLOSU</t>
  </si>
  <si>
    <t>Gölet</t>
  </si>
  <si>
    <t>Gölet Sulama</t>
  </si>
  <si>
    <t>Yerüstü Sulama</t>
  </si>
  <si>
    <t>TAMAMLAMA</t>
  </si>
  <si>
    <t>Yeraltı Sulama</t>
  </si>
  <si>
    <t>HİS</t>
  </si>
  <si>
    <t>KÖYDES 2012 YILI ATIKSU İZLEME TABLOSU</t>
  </si>
  <si>
    <t>FOSSEPTİK- ARITMA KAPASİTESİ</t>
  </si>
  <si>
    <t>KANALİZASYON HAT BİLGİSİ</t>
  </si>
  <si>
    <t>TİPİ</t>
  </si>
  <si>
    <t>UZUNLUĞU
(mt)</t>
  </si>
  <si>
    <t>SIZDIRMALI</t>
  </si>
  <si>
    <t>SIZDIRMASIZ</t>
  </si>
  <si>
    <t>KLASİK ARITMA</t>
  </si>
  <si>
    <t>DİĞER (Belirtiniz)</t>
  </si>
  <si>
    <t>PAKET ARITMA</t>
  </si>
  <si>
    <t>DOĞAL ARITMA</t>
  </si>
  <si>
    <t>STABİLİZASYON HAVUZU</t>
  </si>
  <si>
    <t>KANALİZASYON SİSTEMİ</t>
  </si>
  <si>
    <t>31/12/2011 İTİBARİYLE İLİNİZDE YER ALAN SUSUZ ÜNİTELERİN İZLEME CETVELİ</t>
  </si>
  <si>
    <t>PROJE MALİYETİ
(2012 yılı fiyatlarıyla TL)</t>
  </si>
  <si>
    <t>31/12/2011 İTİBARİYLE İLİNİZDE YER ALAN HAM VE TESVİYE YOLLAR İZLEME CETVELİ</t>
  </si>
  <si>
    <t>KÖY ADI</t>
  </si>
  <si>
    <t>YOL AĞINDAKİ TULU  (Km)</t>
  </si>
  <si>
    <t>Alanhimmetler/Alemdar/Geriş/Kılkara/Kızık/Sarıkaya/Kızılcaören/Kökez/Bağışlar/Köseler/Nadas/Taşlık/Yazıca</t>
  </si>
  <si>
    <t>Alibeyler Köyü İçmesuyu</t>
  </si>
  <si>
    <t>Alibeyler/Kösekadılar</t>
  </si>
  <si>
    <t>Akçakoca Köyü içmesuyu</t>
  </si>
  <si>
    <t>Akçakoca/Merkez</t>
  </si>
  <si>
    <t>Babahızır Köyü İçmesuyu</t>
  </si>
  <si>
    <t>Babahızır/Merkez</t>
  </si>
  <si>
    <t>Nimetli Köyü İçmesuyu</t>
  </si>
  <si>
    <t>Nimetli/Bekirfakılar</t>
  </si>
  <si>
    <t>Sarayköy/Merkez</t>
  </si>
  <si>
    <t>Şahnalar Köyü İçmesuyu Yapımı</t>
  </si>
  <si>
    <t>Kemaller Köyü İçmesuyu Yapımı</t>
  </si>
  <si>
    <t>Klorlama Cihazı Alımı</t>
  </si>
  <si>
    <t>Adaköy/Aşağıkuldan/Akıncılar/Çamlık/Dereköy/Doğancı/Eskiçağa/Gölbaşı/Hamzabey/Kemaller/Kındıra/Örenköy/Sarayköy/Şahnalar/Yamanlar/Yukarıkuldan</t>
  </si>
  <si>
    <t>Çaygökpınar Kyy. I.Kat Asf.Kap.</t>
  </si>
  <si>
    <t>Çaygökpınar/Merkez</t>
  </si>
  <si>
    <t>Pelitcik Kyy.I.Kat Asf.Kap.</t>
  </si>
  <si>
    <t>Pelitcik/Merkez</t>
  </si>
  <si>
    <t>Beşkonak Köyü Foseptik Yapımı</t>
  </si>
  <si>
    <t>Sipahiler Köyü Foseptik Yapımı</t>
  </si>
  <si>
    <t>İmamlar Köyü Foseptik Yapımı</t>
  </si>
  <si>
    <t>İmamlar/Merkez</t>
  </si>
  <si>
    <t>Kayızopran Köyü Foseptik Yapımı</t>
  </si>
  <si>
    <t>Kayızopran/Merkez</t>
  </si>
  <si>
    <t>Kayalıdere Köyü Foseptik Yapımı</t>
  </si>
  <si>
    <t>Kayalıdere/Merkez</t>
  </si>
  <si>
    <t>Memeceler ve Arızlar Köyü Foseptik Yapımı</t>
  </si>
  <si>
    <t>Memeceler/Arızlar</t>
  </si>
  <si>
    <t>23.09.2013 Taih ve 6421 Sayılı olur ile 16.375 TL İçmesularından aktarılmıştır.</t>
  </si>
  <si>
    <t>Bağışlar Köyü Kadılar Mah. İçmesuyu</t>
  </si>
  <si>
    <t>Bahçeköy köyü Kahyalar Mh. İçmesuyu</t>
  </si>
  <si>
    <t>Adaköy İçmesuyu Yapımı</t>
  </si>
  <si>
    <t>Yayladınlar Kyy Parke Taşı Döşeme</t>
  </si>
  <si>
    <t>02.12.2013 tarih ve 8065 sayılı olur ile 10.000 TL içmesularına aktarılmıştır.  BİTTİ</t>
  </si>
  <si>
    <t>14.01.2014 Tarih ve 2014/02 Sayılı Kararı ile iptal edilmiştir.Ödeneği Sarpıncık Köyü I.Kat Asfalt kap. Projesine aktarılmıştır.</t>
  </si>
  <si>
    <t>Sarpıncık Köyü I.Kat Asfalt Kaplama</t>
  </si>
  <si>
    <t>Sarpıncık/Merkez</t>
  </si>
  <si>
    <t xml:space="preserve">                                                   KÖYDES 2013 YILI YOL İZLEME TABLOSU</t>
  </si>
  <si>
    <t>HAYRANLAR</t>
  </si>
  <si>
    <t>Yunuslar</t>
  </si>
  <si>
    <t>KADILAR</t>
  </si>
  <si>
    <t>GÜRÇAM</t>
  </si>
  <si>
    <t>Kıngılar</t>
  </si>
  <si>
    <t>YEĞENDERESİ</t>
  </si>
  <si>
    <t>Çay</t>
  </si>
  <si>
    <t>Süvey</t>
  </si>
  <si>
    <t>Hamitler</t>
  </si>
  <si>
    <t>Safiler</t>
  </si>
  <si>
    <t>ORMANPINAR</t>
  </si>
  <si>
    <t>ek</t>
  </si>
  <si>
    <t>sulu</t>
  </si>
  <si>
    <t>Güneyfelatettin Köyü Muslar Mah,Nakıplar Mah, Demirciler Mah.</t>
  </si>
  <si>
    <t>Aşağıkuzuören köyü Gölcük Mah, Yeniköy köyü</t>
  </si>
  <si>
    <t>Saraycık Köyü İçmesuyu</t>
  </si>
  <si>
    <t>Saraycık/Merkez</t>
  </si>
  <si>
    <t>Vakıfgeçitveren Köyü İçmesuyu</t>
  </si>
  <si>
    <t>Rüzgarlar-Kırha Köyü İçmesuyu</t>
  </si>
  <si>
    <t>Rüzgarlar/Merkez      Kırha/Merkez</t>
  </si>
  <si>
    <t>Sultanbeyköyü İçmesuyu</t>
  </si>
  <si>
    <t>Sultanbey/Merkez</t>
  </si>
  <si>
    <t>Işıklar-Aydıncık Köyü İçmesuyu</t>
  </si>
  <si>
    <t>Işıklar/ Möerkez    Aydıncık/Merkez</t>
  </si>
  <si>
    <t xml:space="preserve">Pirahmetler Köyü İçmesuyu </t>
  </si>
  <si>
    <t>Aşakınık Köyü İçmesuyu</t>
  </si>
  <si>
    <t>Aşağıkınık/Merkez</t>
  </si>
  <si>
    <t>Değirmenözü Köyü İçmesuyu</t>
  </si>
  <si>
    <t>Değirmenözü/Merkez</t>
  </si>
  <si>
    <t>Gökçesaray Arabacılar Köyü İçmesuyu</t>
  </si>
  <si>
    <t>Gökçesaray/Arabacılar</t>
  </si>
  <si>
    <t>Güneyçallıca Köyü İçmesuyu</t>
  </si>
  <si>
    <t>Yukarıkınık Köyü İçmesuyu</t>
  </si>
  <si>
    <t>Çaylakköyü İçmesuyu</t>
  </si>
  <si>
    <t>Çayulakköy/Merkez</t>
  </si>
  <si>
    <t>Kuzfındık Kyy.I.Kat Asf.Kap.</t>
  </si>
  <si>
    <t>Kuzfındık/Merkez</t>
  </si>
  <si>
    <t>Afşar Kyy. I.Kat Asf.Kap.</t>
  </si>
  <si>
    <t>Değirmenderesi Kyy. I.Kat Asf.Kap.</t>
  </si>
  <si>
    <t>Değirmendersi/Evril</t>
  </si>
  <si>
    <t>Bürnük Kyy. II.Kat Asf.Kap.</t>
  </si>
  <si>
    <t>Bürnük/Merkez</t>
  </si>
  <si>
    <t>Yakuplar Kyy.II.Kat Asf.Kap.</t>
  </si>
  <si>
    <t>Yakuplar/Merkez</t>
  </si>
  <si>
    <t>Çömlekçiler Kyy.II.Kat Asf.Kap.</t>
  </si>
  <si>
    <t>Çömlekçiler/Merkez</t>
  </si>
  <si>
    <t>Değirmenbeli Kyy.II.Kat Asf.Kap.</t>
  </si>
  <si>
    <t>Değirmenbeli/Merkez</t>
  </si>
  <si>
    <t>Başyellice Kyy.Stablize Bak</t>
  </si>
  <si>
    <t>Elmalık Kyy. II.Kat Asfalt</t>
  </si>
  <si>
    <t>Elmalık/Merkez</t>
  </si>
  <si>
    <t>Muhtelif Köy Yolları Sanat Yapıları</t>
  </si>
  <si>
    <t>36-34-13</t>
  </si>
  <si>
    <t xml:space="preserve">Ortaköy Kyy.I.Kat Asfalt </t>
  </si>
  <si>
    <t>Ortaköy/Merkez</t>
  </si>
  <si>
    <t>Çetikören/Merkez</t>
  </si>
  <si>
    <t>Seyitaliler/Merkez</t>
  </si>
  <si>
    <t>Süleler/Merkez</t>
  </si>
  <si>
    <t>1 - 28</t>
  </si>
  <si>
    <t>Yakabayat - Musluklar</t>
  </si>
  <si>
    <t>Nuhlar</t>
  </si>
  <si>
    <t>Işıklar</t>
  </si>
  <si>
    <t>Muhtelif Köy İçmesuları</t>
  </si>
  <si>
    <t>Muhtelif Köy Sulama Tes.</t>
  </si>
  <si>
    <t>Yukarısoku-Eynesil Kyy</t>
  </si>
  <si>
    <t>Yukarısoku Kyy</t>
  </si>
  <si>
    <t>Büyükberk Kyy</t>
  </si>
  <si>
    <t>Mesciler Kyy</t>
  </si>
  <si>
    <t>Yuva Kyy</t>
  </si>
  <si>
    <t>Seyitköy Kyy</t>
  </si>
  <si>
    <t>Demirciler-Hacıbeyler-Çamyayla Kyy</t>
  </si>
  <si>
    <t>Dodurga Kyy</t>
  </si>
  <si>
    <t>Gökpınar-Kındıra Kyy</t>
  </si>
  <si>
    <t>Hamzabey-Yakabayat Kyy</t>
  </si>
  <si>
    <t>Hamzabey-Musluklar Kyy</t>
  </si>
  <si>
    <t>Kozlu Kyy</t>
  </si>
  <si>
    <t>Okçular Kyy</t>
  </si>
  <si>
    <t>Sebenardı Grup Kyy</t>
  </si>
  <si>
    <t>Sultanköy-Hıdırşıhlar Kyy</t>
  </si>
  <si>
    <t>Ağaçcılar-Kızılağıl Kyy</t>
  </si>
  <si>
    <t>Tarakçı Kyy. II.Kat Asfalt</t>
  </si>
  <si>
    <t>Tarakçı/Merkez</t>
  </si>
  <si>
    <t>Kol Kyy. II. Kat Asfalt</t>
  </si>
  <si>
    <t>Kol/Merkez</t>
  </si>
  <si>
    <t>Hamzabey Kyy. II.Kat Asf</t>
  </si>
  <si>
    <t>Hamzabey/Merkez</t>
  </si>
  <si>
    <t>Külef/Merkez</t>
  </si>
  <si>
    <t>Çubuk Seki Mh. I.Kat Asf.</t>
  </si>
  <si>
    <t>Çubuk/Seki</t>
  </si>
  <si>
    <t>Çamlıca Kyy I.Kat Asf.Kap.</t>
  </si>
  <si>
    <t>Çamlıca/Merkez</t>
  </si>
  <si>
    <t>Dağşeyhler Kyy.I.Kat Asf.Kap.</t>
  </si>
  <si>
    <t>Dağşeyhler/Merkez</t>
  </si>
  <si>
    <t>Dağhacılar Kyy.I.Kat Asf.Kap.</t>
  </si>
  <si>
    <t>Dağhacılar/Merkez</t>
  </si>
  <si>
    <t>Karaardıç Kyy.I.Kat Asf.Kap.</t>
  </si>
  <si>
    <t>Karaardıç/Merkez</t>
  </si>
  <si>
    <t>Susuz Kyy.I.Kat Asf.Kap.</t>
  </si>
  <si>
    <t>Susuz/Merkez</t>
  </si>
  <si>
    <t>Kayabükü - Somuncuoğlu Mh Yolu</t>
  </si>
  <si>
    <t>Kadirler Kyy Yolu</t>
  </si>
  <si>
    <t>Karaşeyhler Kyy</t>
  </si>
  <si>
    <t>Güneygökçesu Kyy</t>
  </si>
  <si>
    <t>Bölükören Kyy</t>
  </si>
  <si>
    <t>Kadılar Kyy</t>
  </si>
  <si>
    <t>Şahbazlar Köy Yolu</t>
  </si>
  <si>
    <t>Kuzgölcük Kyy. II.Kat Asf.Kap.</t>
  </si>
  <si>
    <t>Kuzgölcük/Merkez</t>
  </si>
  <si>
    <t>Dereköy-Hamzabey Grup Kyy. II.Kat Asf.Kap.</t>
  </si>
  <si>
    <t>Kındıra/Merkez</t>
  </si>
  <si>
    <t>Örenköy/Merkez</t>
  </si>
  <si>
    <t>Sipahiler Köyü İçmesuyu Şebeke Yapımı</t>
  </si>
  <si>
    <t>Sipahiler/Merkez</t>
  </si>
  <si>
    <t>Köprübaşı Köyü İçmesuyu Tesisi</t>
  </si>
  <si>
    <t>Çepni Köyü İçmesuyu İnş.</t>
  </si>
  <si>
    <t>Sarıyer Köyü İçmesuyu İnş.</t>
  </si>
  <si>
    <t>Sarıyer/Merkez</t>
  </si>
  <si>
    <t>Keçikıran Köyü İçmesuyu İnş.</t>
  </si>
  <si>
    <t>DİĞER</t>
  </si>
  <si>
    <t>Göynükören Köy İçi Parke Taşı</t>
  </si>
  <si>
    <t>Göynükören/Merkez</t>
  </si>
  <si>
    <t>Külef Köy İçi Parke Taşı</t>
  </si>
  <si>
    <r>
      <t xml:space="preserve">MÜŞAVİRLİK HİZMETLERİ: </t>
    </r>
    <r>
      <rPr>
        <sz val="10"/>
        <rFont val="Arial"/>
        <family val="2"/>
        <charset val="162"/>
      </rPr>
      <t>Merkez KHGB tarafından il genelindeki teknik kontrollük ve projelendirme hizmetleri, binek ve iş makinası kiralama gibi müşavirlik hizmetleriiçin kullanılan toplam ödenek miktarı yazılacaktır. Müşavirlik hizmetleri için ayrılacak ol</t>
    </r>
  </si>
  <si>
    <t>KÖYDES 2011 YILI YOL İZLEME TABLOSU</t>
  </si>
  <si>
    <t>YOL ÖNCELİK SINIFI (BİRİNCİ DERECE, İKİNCİ DERECE)</t>
  </si>
  <si>
    <t>31/12/2012 İTİBARİYLE İLİNİZDE YER ALAN HAM VE TESVİYE YOLLAR İZLEME CETVELİ</t>
  </si>
  <si>
    <t>FOSEPTİK VE ATIK ÇAMURU BERTARAF ALANLARINDA
 İL ÖZEL İDARESİ VE/VEYA KÖYLERE HİZMET GÖTÜRME BİRLİĞİNCE 
YAPILAN ÇALIŞMALAR İZLEME CETVELİ</t>
  </si>
  <si>
    <t>İli</t>
  </si>
  <si>
    <t>Mevcut Foseptik Sayısı</t>
  </si>
  <si>
    <t>Faal Foseptik Sayısı</t>
  </si>
  <si>
    <t>Yıllık Bakım Yapılan Foseptik Sayısı</t>
  </si>
  <si>
    <t>Vidanjör ile Çekim Yapılan Foseptik Sayısı</t>
  </si>
  <si>
    <t>Alemdar/Merkez</t>
  </si>
  <si>
    <t>Akören Köyü İçmesuyu</t>
  </si>
  <si>
    <t>Akören/Merkez</t>
  </si>
  <si>
    <t>Bölükören/Merkez</t>
  </si>
  <si>
    <t>Muhtelif Köy İçmesuları Bakım ve Onarım</t>
  </si>
  <si>
    <t>Kaşbıyıklar/Merkez</t>
  </si>
  <si>
    <t>Kemaller Köyü İçmesuyu</t>
  </si>
  <si>
    <t>Kemaller/Merkez</t>
  </si>
  <si>
    <t>Hamzabey Köyü İçmesuyu</t>
  </si>
  <si>
    <t>Örenköyü İçmesuyu</t>
  </si>
  <si>
    <t>Ören/Merkez</t>
  </si>
  <si>
    <t>Şahnalar Köyü İçmesuyu</t>
  </si>
  <si>
    <t>Şahnalar/Merkez</t>
  </si>
  <si>
    <t>Aydıncık Kyy.I.Kat Asf.Kap.</t>
  </si>
  <si>
    <t>Aydıncık / Merkez</t>
  </si>
  <si>
    <t>Bağışlar Kyy.I.Kat Asf.Kap.</t>
  </si>
  <si>
    <t>Bağışlar / Kadı</t>
  </si>
  <si>
    <t>Çamyayla Kyy.I.Kat Asf.Kap</t>
  </si>
  <si>
    <t>Çamyayla / Merkez</t>
  </si>
  <si>
    <t>Demirciler Kyy.I.Kat Asf.Kap.</t>
  </si>
  <si>
    <t>Demirciler / Merkez</t>
  </si>
  <si>
    <t>Taşçılar Kyy.I.Kat Asf.Kap.</t>
  </si>
  <si>
    <t>Taşçılar / Merkez</t>
  </si>
  <si>
    <t>Atık Çamuru Bertaraf Alan Sayısı</t>
  </si>
  <si>
    <t>İÖİ</t>
  </si>
  <si>
    <t>KHGB</t>
  </si>
  <si>
    <t>Muhtarlık</t>
  </si>
  <si>
    <r>
      <rPr>
        <b/>
        <sz val="12"/>
        <color indexed="8"/>
        <rFont val="Times New Roman"/>
        <family val="1"/>
        <charset val="162"/>
      </rPr>
      <t>NOT:</t>
    </r>
    <r>
      <rPr>
        <sz val="12"/>
        <color indexed="8"/>
        <rFont val="Times New Roman"/>
        <family val="1"/>
        <charset val="162"/>
      </rPr>
      <t xml:space="preserve"> Tablodaki bilgiler yanlızca köyün ortak kullandığı foseptik bilgilerini içermektedir. Bireysel foseptiklere ait bilgiler tabloya yazılmamalıdır.</t>
    </r>
  </si>
  <si>
    <r>
      <rPr>
        <b/>
        <sz val="12"/>
        <color indexed="8"/>
        <rFont val="Times New Roman"/>
        <family val="1"/>
        <charset val="162"/>
      </rPr>
      <t xml:space="preserve">Mevcut Foseptik Sayısı: </t>
    </r>
    <r>
      <rPr>
        <sz val="12"/>
        <color indexed="8"/>
        <rFont val="Times New Roman"/>
        <family val="1"/>
        <charset val="162"/>
      </rPr>
      <t xml:space="preserve"> İlinizdeki toplam foseptik sayısı yazılacaktır.</t>
    </r>
  </si>
  <si>
    <r>
      <rPr>
        <b/>
        <sz val="12"/>
        <color indexed="8"/>
        <rFont val="Times New Roman"/>
        <family val="1"/>
        <charset val="162"/>
      </rPr>
      <t>Faal Foseptik Sayısı:</t>
    </r>
    <r>
      <rPr>
        <sz val="12"/>
        <color indexed="8"/>
        <rFont val="Times New Roman"/>
        <family val="1"/>
        <charset val="162"/>
      </rPr>
      <t xml:space="preserve"> İlinizde bulunanan foseptiklerden faal olarak çalışanların sayısı yazılacaktır.</t>
    </r>
  </si>
  <si>
    <t>BAĞLININ ADI</t>
  </si>
  <si>
    <t>NİTELİĞİ
ÇEŞMELİ/ ŞEBEKELİ</t>
  </si>
  <si>
    <t>NÜFUSU</t>
  </si>
  <si>
    <t>PROJE MALİYETİ
(2011 yılı fiyatlarıyla TL)</t>
  </si>
  <si>
    <t>AÇIKLAMALAR
(Susuzluk nedeni açıklayınız)</t>
  </si>
  <si>
    <r>
      <t xml:space="preserve">Yıllık Bakım Yapılan Foseptik Sayısı: </t>
    </r>
    <r>
      <rPr>
        <sz val="12"/>
        <color indexed="8"/>
        <rFont val="Times New Roman"/>
        <family val="1"/>
        <charset val="162"/>
      </rPr>
      <t>İlinizde faal olarak çalışan foseptiklerden yılda bir defa işinde uzman kişiler tarafından yapılan kontrollerdir . Foseptik tankı kontrolü köpük ve çamur derinliğinin ölçülmesi ve foseptik giriş ve çıkış yapılarının kapsamaktadır.</t>
    </r>
  </si>
  <si>
    <r>
      <t xml:space="preserve">Vidanjör ile Çekim Yapılan Foseptik Sayısı: </t>
    </r>
    <r>
      <rPr>
        <sz val="12"/>
        <color indexed="8"/>
        <rFont val="Times New Roman"/>
        <family val="1"/>
        <charset val="162"/>
      </rPr>
      <t>İÖİ ve/veya KHGB tarafından atık çamurunun vidanjörle çekilerek atık çamuru bertaraf alanlarına dökülmesi işlemidir.</t>
    </r>
  </si>
  <si>
    <r>
      <t xml:space="preserve">Atık Çamuru Bertaraf Alan Sayısı: </t>
    </r>
    <r>
      <rPr>
        <sz val="12"/>
        <color indexed="8"/>
        <rFont val="Times New Roman"/>
        <family val="1"/>
        <charset val="162"/>
      </rPr>
      <t>Hazırlanan rapora göre il özel idaresi genel sekreteri ile il çevre ve orman müdürünün de görüşlerinin alındığı İl Hıfzıssıhha Kurulu tarafından tespit edilen bertaraf alan sayısıdır.</t>
    </r>
  </si>
  <si>
    <t>Yenigüney Kyy I.Kat Asfalt Kaplama</t>
  </si>
  <si>
    <t>Yenigüney/Kayı</t>
  </si>
  <si>
    <t>Çanakçılar Kyy I.Kat Asfalt Kaplama</t>
  </si>
  <si>
    <t>Çanakçılar/Merkez</t>
  </si>
  <si>
    <t>Yayladınlar/Merkez</t>
  </si>
  <si>
    <t>Kındıra Kyy I.Kat Asfalt Kaplama</t>
  </si>
  <si>
    <t>Musluklar Kyy ı.Kat Asfalt Kaplama</t>
  </si>
  <si>
    <t>Musluklar/Merkez</t>
  </si>
  <si>
    <t>Yeniköy Kyy I.Kat Asfalt Kaplama</t>
  </si>
  <si>
    <t>Yeniçaydurt Kyy I.Kat Asfalt Kaplama</t>
  </si>
  <si>
    <t>Tpardıç Kyy I.Kat Asfalt Kaplama</t>
  </si>
  <si>
    <t>Mesciler Kyy ı.Kat Asfalt Kaplama</t>
  </si>
  <si>
    <t>Mesciler/Emen</t>
  </si>
  <si>
    <t>Hamzabey Kyy I.Kat Asfalt Kaplama</t>
  </si>
  <si>
    <t>Gölköy Kyy I.Kat Asfalt Kaplama</t>
  </si>
  <si>
    <t>Gölköy/Merkez</t>
  </si>
  <si>
    <t>Bünüş</t>
  </si>
  <si>
    <t>Samsaçavuş Köyü İçmesuyu</t>
  </si>
  <si>
    <t>Samsaçavuş/Merkez</t>
  </si>
  <si>
    <t>Hacımusalar Köyü İçmesuyu</t>
  </si>
  <si>
    <t>Hacımusalar/Merkez</t>
  </si>
  <si>
    <t>Çevreli Köyü İçmesuyu</t>
  </si>
  <si>
    <t>Çevreli/Merkez</t>
  </si>
  <si>
    <t>İğneciler Köyü İçmesuyu</t>
  </si>
  <si>
    <t>İğneciler/Merkez</t>
  </si>
  <si>
    <t>Çömlekçiler-Fasıl Kyy. Asf.Onr.</t>
  </si>
  <si>
    <t>Çömlekçiler</t>
  </si>
  <si>
    <t>Fasıl</t>
  </si>
  <si>
    <t>Çukurören Kyy.Asf.Onr.</t>
  </si>
  <si>
    <t>Çukurören</t>
  </si>
  <si>
    <t>Musluklar-Yakabayat Kyy.Asf.Onr</t>
  </si>
  <si>
    <t>Musluklar</t>
  </si>
  <si>
    <t>Yakabayat</t>
  </si>
  <si>
    <t>Alıçören Kyy.Asf.Onr.</t>
  </si>
  <si>
    <t>Alıçören</t>
  </si>
  <si>
    <t>Semerciler Kyy.Asf.Onr</t>
  </si>
  <si>
    <t>Yeniçaydurt Kyy.Asf.Onr.</t>
  </si>
  <si>
    <t>Yeniçaydurt</t>
  </si>
  <si>
    <t>Gölköy Grup Kyy.Asf.Onr.</t>
  </si>
  <si>
    <t>Gölköy</t>
  </si>
  <si>
    <t>Yenisefa Kyy.Asf.nr.</t>
  </si>
  <si>
    <t>Yenisefa</t>
  </si>
  <si>
    <t>Saçcılar Kyy.Asf.Onr.</t>
  </si>
  <si>
    <t>Saçcılar</t>
  </si>
  <si>
    <t>Vakıfgeçitveren Kyy.Asf.Onr.</t>
  </si>
  <si>
    <t>Vakıfgeçitveren</t>
  </si>
  <si>
    <t>Yenigeçitveren Kyy.Asf.Onr.</t>
  </si>
  <si>
    <t>Yenigeçitveren</t>
  </si>
  <si>
    <t>Ericek Kyy.Asf.Onr.</t>
  </si>
  <si>
    <t>Karcaali</t>
  </si>
  <si>
    <t>Doğancılar Köyiçi</t>
  </si>
  <si>
    <t>Doğancılar</t>
  </si>
  <si>
    <t>Muhtelif Köy Yol.Bak.Onr.</t>
  </si>
  <si>
    <t>Asmaca Kyy.I.Kat Asfalt</t>
  </si>
  <si>
    <t>Asmaca</t>
  </si>
  <si>
    <t>Aktaşkurtlar Kyy.I.Kat Afalt</t>
  </si>
  <si>
    <t>Aktaşkurtlar</t>
  </si>
  <si>
    <t>İmamlar Kyy.I.Kat Asfalt</t>
  </si>
  <si>
    <t>Çağış-Divan Mah.I.Kat Asf.</t>
  </si>
  <si>
    <t>Çağış/Divan</t>
  </si>
  <si>
    <t>Çoğullu Kyy.II.Kat Asf.</t>
  </si>
  <si>
    <t>Çoğullu</t>
  </si>
  <si>
    <t>Aşağınuhören Mh.II.Kat Asf.</t>
  </si>
  <si>
    <t>Nuhören/Aşağı</t>
  </si>
  <si>
    <t>Mangallar Kyy.II.Kat Asf.</t>
  </si>
  <si>
    <t>Mangallar</t>
  </si>
  <si>
    <t>Yeniyapar Kyy.II.Kat Asf.</t>
  </si>
  <si>
    <t>Yeniyapar</t>
  </si>
  <si>
    <t>Sapanlıurgancılar kyy.I.kat As</t>
  </si>
  <si>
    <t>Yakakaya Kyy. II.At. Asf.</t>
  </si>
  <si>
    <t>Yakakaya</t>
  </si>
  <si>
    <t>Koçumlar Kyy. II.Kat Asfalt</t>
  </si>
  <si>
    <t>Koçumlar</t>
  </si>
  <si>
    <t>sTND. GEL.</t>
  </si>
  <si>
    <t>Akçabey Kyy II.Kat Asfalt</t>
  </si>
  <si>
    <t>Akçabey</t>
  </si>
  <si>
    <t>Kızılkuyu Kyy.I.Kat Asf.</t>
  </si>
  <si>
    <t>Kızılkuyu</t>
  </si>
  <si>
    <t>Göbeller</t>
  </si>
  <si>
    <t>Bulanık Kyy. II.Kat Asdflat</t>
  </si>
  <si>
    <t>Bulanık</t>
  </si>
  <si>
    <t>Arızlar Kyy.II.Kat Asfalt</t>
  </si>
  <si>
    <t>Arızlar</t>
  </si>
  <si>
    <t>Ahmetbeyler Kyy.II.Kat Asf.</t>
  </si>
  <si>
    <t>Ahmetbeyler</t>
  </si>
  <si>
    <t>Arıkçayırı Kyy.II.Kat Asf.</t>
  </si>
  <si>
    <t>Arıkçayırı</t>
  </si>
  <si>
    <t>Yukarıkınık Kyy.II.Kat Asf.</t>
  </si>
  <si>
    <t>Yukarıkınık</t>
  </si>
  <si>
    <t>Gerişler Kyy. II.Kat Asfalt</t>
  </si>
  <si>
    <t>Gerişler</t>
  </si>
  <si>
    <t>Alemdar Kyy. II.Kat Asf.</t>
  </si>
  <si>
    <t>Alemdar</t>
  </si>
  <si>
    <t>Kılkara Kyy. I.Kat Asf.</t>
  </si>
  <si>
    <t>Kılkara</t>
  </si>
  <si>
    <t>Delice-Bayramlı</t>
  </si>
  <si>
    <t>Ordular Kabaca</t>
  </si>
  <si>
    <t>Sarıyer-Delice</t>
  </si>
  <si>
    <t>BekdemirlerKy içi ve Akçaalanmah.</t>
  </si>
  <si>
    <t>Tavşansuyu Sığırlk mah.</t>
  </si>
  <si>
    <t xml:space="preserve">Gelinözü-Karşıköy </t>
  </si>
  <si>
    <t>Geriş Köyü Köyiçi Parke Taşı yap.</t>
  </si>
  <si>
    <t>Geriş Köyü/Kıbrıscık</t>
  </si>
  <si>
    <t>Alanhimmetler,Alemdar, Balı,Belen,Borucak,Bölücekkaya,Çökeler,Deveci,Deveören,Dokumacılar,Karacaören,KaraköyKılkara,Kızılcaören,Kökez,Kuzca,Kızık,Taşlık,Nadas,Yazıca</t>
  </si>
  <si>
    <t>Alemdar Köyü (İsale hattı)</t>
  </si>
  <si>
    <t>Ekinciler Kyy I.Kat Asfalt Kap.</t>
  </si>
  <si>
    <t>Ekinciler/Merkez</t>
  </si>
  <si>
    <t>Narzanlar Boyacılar Kyy I.Kat Asf.Kap.</t>
  </si>
  <si>
    <t>Narzanlar/Boyacılar</t>
  </si>
  <si>
    <t>Umurlar Kyy I.Kat Asf.Kap.</t>
  </si>
  <si>
    <t>Umurlar/Merkez</t>
  </si>
  <si>
    <t>Dedeler Kyy I.Kat Asf.Kap.</t>
  </si>
  <si>
    <t>Yeşilyazı Kyy. I.Kat Asf.Kap.</t>
  </si>
  <si>
    <t>Yeşilyazı/Merkez</t>
  </si>
  <si>
    <t>Alanhimmetler Kyy Rotmiks Yama yap.</t>
  </si>
  <si>
    <t>Deveören Köyü Parke Taşı yapımı</t>
  </si>
  <si>
    <t>Alanhimmetler/Merkez</t>
  </si>
  <si>
    <t>Deveören/Merkez</t>
  </si>
  <si>
    <t>Muhtelif köy yolları Bakım ve onarım</t>
  </si>
  <si>
    <r>
      <t>PROGRAM DEĞİŞİKLİĞİ SONUCU:</t>
    </r>
    <r>
      <rPr>
        <sz val="10"/>
        <rFont val="Arial"/>
        <family val="2"/>
        <charset val="162"/>
      </rPr>
      <t xml:space="preserve"> PROJELERİN TAMAMLANMASI SONUCU ARTAN VEYA HERHANGİ BİR SEBEPLE KULLANILAMAYAN ÖDENEKLERİ İÇİN YAPILAN PROGRAM DEĞİŞİKLİĞİ SONUCU OLUŞAN ÖDENEK DURUMU.</t>
    </r>
  </si>
  <si>
    <r>
      <rPr>
        <b/>
        <sz val="10"/>
        <rFont val="Arial"/>
        <family val="2"/>
        <charset val="162"/>
      </rPr>
      <t xml:space="preserve">GÖNDERİLEN ÖDENEK: </t>
    </r>
    <r>
      <rPr>
        <sz val="10"/>
        <rFont val="Arial"/>
        <family val="2"/>
        <charset val="162"/>
      </rPr>
      <t>MALİYE BAKANLIĞI TARAFINDAN AKTARILAN ÖDENEK MİKTARI.</t>
    </r>
  </si>
  <si>
    <r>
      <rPr>
        <b/>
        <sz val="10"/>
        <rFont val="Arial"/>
        <family val="2"/>
        <charset val="162"/>
      </rPr>
      <t>YAPILAN HARCAMA:</t>
    </r>
    <r>
      <rPr>
        <sz val="10"/>
        <rFont val="Arial"/>
        <family val="2"/>
        <charset val="162"/>
      </rPr>
      <t xml:space="preserve"> TAAHKUK EDİP YAPILAN HARCAMA MİKTARI</t>
    </r>
  </si>
  <si>
    <t xml:space="preserve">  (TL)                                                                                                                                                                                                                                                                                                                                                  J - K = L</t>
  </si>
  <si>
    <t>TAŞ-BETON DUVAR</t>
  </si>
  <si>
    <t xml:space="preserve">   (TL)
J</t>
  </si>
  <si>
    <t xml:space="preserve"> (TL)
K</t>
  </si>
  <si>
    <t>SENE BAŞI ÖDENEĞİ
(TL)</t>
  </si>
  <si>
    <t>PROGRAM DEĞİŞİKLİĞİ SONUCU
(TL)</t>
  </si>
  <si>
    <t>GÖNDERİLEN ÖDENEK
(TL)</t>
  </si>
  <si>
    <t>YAPILAN HARCAMA
(TL)</t>
  </si>
  <si>
    <t>Bozyer/Merkez</t>
  </si>
  <si>
    <t>Muhtelif Köyler Kiliğt Parke Taşı Temin ve Yerine Koyma işi</t>
  </si>
  <si>
    <t>Yukarıkuldan/Merkez  Hamzabey/Merkez   Kemaller/Merkez   Kındıra/Merkez     Örenköy/Merkez    Dereköy/Merkez     Çamlık/Merkez   Adaköy/Merkez    Akıncı / Merkez     Şahnalar/ Merkez     Doğancı / Merkez</t>
  </si>
  <si>
    <t>Mangallar Köyü İçmesuyu İnşaatı</t>
  </si>
  <si>
    <t>Mangallar/Merkez</t>
  </si>
  <si>
    <t>Yakakaya Ahmetler Aydınlar Yeni Yerleşim yeri içmesuyu inşaatı</t>
  </si>
  <si>
    <t>Yakakaya/Merkez  Ahmetler/Merkez    Aydınlar/Merkez</t>
  </si>
  <si>
    <t>Kökez Köyü Bağışlar Mahallesi İçm.İnş.</t>
  </si>
  <si>
    <t>Kökez/Bağışlar</t>
  </si>
  <si>
    <t>Banaz Köyü İçmesuyu İnşaatı</t>
  </si>
  <si>
    <t>Banaz/Gülüstan</t>
  </si>
  <si>
    <t>Kuzgölcük Köyü Dereceören Mah.Kyy.II.Kat Asf.Yap.</t>
  </si>
  <si>
    <t>Kuzgölcük Köyü Dereceören Mah.Kyy.</t>
  </si>
  <si>
    <t>Kuzgölcük/Bakırlı/Kozyaka/Karaağaç/Kızık/Susuz/ Yuva</t>
  </si>
  <si>
    <t xml:space="preserve">Kesenözü Köyü </t>
  </si>
  <si>
    <t>Kaşbıyıklar Köyü</t>
  </si>
  <si>
    <t xml:space="preserve">Çeltikdere Köyü </t>
  </si>
  <si>
    <t>Samat Kyy. II.Kat Asf.Kap.</t>
  </si>
  <si>
    <t>Pelitözü Kyy.II.Kat.Asf.Kap.</t>
  </si>
  <si>
    <t>Pelitözü / Merkez</t>
  </si>
  <si>
    <t>Susuzkınık Köyü İçmesuyu</t>
  </si>
  <si>
    <t>Susuzkınık / Merkez</t>
  </si>
  <si>
    <t>Zeyneller Köyü İçmesuyu</t>
  </si>
  <si>
    <t>Zeyneller / Kurtlar</t>
  </si>
  <si>
    <t>Çalaman Köyü İçmesuyu</t>
  </si>
  <si>
    <t>Çalaman/Yaman</t>
  </si>
  <si>
    <t>Kavacık Köyü İçmesuyu</t>
  </si>
  <si>
    <t>Kavacık / Merkez</t>
  </si>
  <si>
    <t>Davutbeyli Köyü İçmesuyu</t>
  </si>
  <si>
    <t>Davutbeyli / Kandak</t>
  </si>
  <si>
    <t>Kökez Köyü İçmesuyu</t>
  </si>
  <si>
    <t>Kökez / Merkez</t>
  </si>
  <si>
    <t>Akören-Bölükören Köyleri İçmesuyu</t>
  </si>
  <si>
    <t>Akören / Merkez</t>
  </si>
  <si>
    <t>Bölükören / Merkez</t>
  </si>
  <si>
    <t>Elmacıkdere Köyü İçmesuyu</t>
  </si>
  <si>
    <t>Elmacıkdere / Merkez</t>
  </si>
  <si>
    <t>Sarpıncık Köyü İçmesuyu</t>
  </si>
  <si>
    <t>Sarpıncık / Ekincik</t>
  </si>
  <si>
    <t>Çavuşderesi Ky. İçmesuyu</t>
  </si>
  <si>
    <t>Çavuşderesi / Merkez</t>
  </si>
  <si>
    <t>Güveytepe Köyü İçmesuyu</t>
  </si>
  <si>
    <t>Güveytepe / Merkez</t>
  </si>
  <si>
    <t>Karamurat Köyü İçmesuyu</t>
  </si>
  <si>
    <t>Karamurat / Merkez</t>
  </si>
  <si>
    <t>Kaşbıyıklar / Merkez</t>
  </si>
  <si>
    <t>Susuz Köyü İçmesuyu</t>
  </si>
  <si>
    <t>Susuz / Merkez</t>
  </si>
  <si>
    <t>Mehmet ÖZEL</t>
  </si>
  <si>
    <t>Ruhsat ve Denetim Müdürü</t>
  </si>
  <si>
    <t>mehmetozel150@hotmail.com</t>
  </si>
  <si>
    <t>Kesenözü Kyy. II.Kat Asf.Kap.</t>
  </si>
  <si>
    <t>Kesenözü/Merkez</t>
  </si>
  <si>
    <t>Ek</t>
  </si>
  <si>
    <t>Okçular Kyy. I.Kat Asf.Kap.</t>
  </si>
  <si>
    <t>Okçular/Yeni</t>
  </si>
  <si>
    <t>Yeniçaydurt Kyy. I.Kat Asf.Kap.</t>
  </si>
  <si>
    <t>Yeniçaydurt/Merkez</t>
  </si>
  <si>
    <t>Ilıcakınık Kyy. I.Kat Asf.Kap.</t>
  </si>
  <si>
    <t>Muratlar Kyy.I.Kat Asf.Kap.</t>
  </si>
  <si>
    <t>Muratlar/Merkez</t>
  </si>
  <si>
    <t>Çayır Kyy.I.Kat Asf.Kap.</t>
  </si>
  <si>
    <t>Çayır/Merkez</t>
  </si>
  <si>
    <t>Berk Kyy I.Kat Asfalt Kaplama</t>
  </si>
  <si>
    <t>Mesciçele Kyy. I.Kat Asfalt Kaplama</t>
  </si>
  <si>
    <t>Gölcük Kyy. I.Kat Asfalt Kaplama</t>
  </si>
  <si>
    <t>Ahmetler Kyy I.Kat Asfalt Kaplama</t>
  </si>
  <si>
    <t>Ulumescit Kyy. I.Kat Asfalt Kaplama</t>
  </si>
  <si>
    <t>Yenicepınar Kyy.I.Kat Asfalt Kaplama</t>
  </si>
  <si>
    <t>Vakıfgeçitveren Kyy. II.Kat Asfalt Kaplama</t>
  </si>
  <si>
    <t>Çaygökpınar Kyy. II.Kat Asfalt Kaplama</t>
  </si>
  <si>
    <t>Tokmaklar Kyy  II.Kat.Asfalt Kap.</t>
  </si>
  <si>
    <t>Yenisefa/ Merkez</t>
  </si>
  <si>
    <t>Çanakçılar /Merkez</t>
  </si>
  <si>
    <t>Değirmenderesi/ Evril</t>
  </si>
  <si>
    <t>Müstakimler /Merkez</t>
  </si>
  <si>
    <t>Tokmaklar/ Merkez</t>
  </si>
  <si>
    <t>Bahçeköy /Merkez</t>
  </si>
  <si>
    <t>Vakıfgeçitveren Kyy I.Kat Asf.Kap.</t>
  </si>
  <si>
    <t>Yeşilçele Kyy I.Kat Asf.Kap.</t>
  </si>
  <si>
    <t>Saçcılar Kyy I.Kat Asfalt Kaplama</t>
  </si>
  <si>
    <t>Aşağıçamlı Kyy I.Kat Asfalt Kaplama</t>
  </si>
  <si>
    <t>Yuva Köyiçi I.Kat Asfalt Kaplama</t>
  </si>
  <si>
    <t>Yenisefa  Kyy I.Kat Asfalt Kaplama</t>
  </si>
  <si>
    <t>Çanakçılar Kyy I.Kat Asfalt Kap.</t>
  </si>
  <si>
    <t>Değirmenderesi  Kyy II.Kat. Asfalt Kap.</t>
  </si>
  <si>
    <t>Sarpuncuk Köyü Kyy. I.Kat Asfalt Yap.</t>
  </si>
  <si>
    <t xml:space="preserve">Sarpuncuk Köyü </t>
  </si>
  <si>
    <t>Gelinözü (Merkez) I.Kat Asfalt Yap.</t>
  </si>
  <si>
    <t xml:space="preserve">Gelinözü Merkez (Gökören) </t>
  </si>
  <si>
    <t>Beyderesi Merkez Mah. I.Kat Asfalt Yap.</t>
  </si>
  <si>
    <t>Beyderesi Merkez Mah.</t>
  </si>
  <si>
    <t>Gölcük Merkez Mah.Kyy.I.Kat.Asf.Yap.</t>
  </si>
  <si>
    <t>Gölcük Merkez Mah.</t>
  </si>
  <si>
    <t>İğneciler Abant I.Kat Asfalt Yap.</t>
  </si>
  <si>
    <t xml:space="preserve">İğneciler Abant </t>
  </si>
  <si>
    <t>Mircekiraz/Merkez             Tatlar/Koçlar</t>
  </si>
  <si>
    <t>Samat Köyiçi Parke Taşı</t>
  </si>
  <si>
    <t>Samat/Merkez</t>
  </si>
  <si>
    <t>Çayören Köy İçi Parke Taşı</t>
  </si>
  <si>
    <t>Kazanlar Köy İçi Parke Taşı</t>
  </si>
  <si>
    <t>Susuz/Çatak Mah.</t>
  </si>
  <si>
    <t>Tepeköy Köyü İçmesuyu</t>
  </si>
  <si>
    <t>Tepeköy/Merkez</t>
  </si>
  <si>
    <t>Susuz Köyü İçmesuyu Kaynağı Kaptaj Yapımı</t>
  </si>
  <si>
    <t>03.09.2014 Tarih ve 6472 Sayılı olurları İle İptal Edilmiştir.</t>
  </si>
  <si>
    <t>Çukurca Köyü Foseptik Yapımı</t>
  </si>
  <si>
    <t>Ortaca Köyü Foseptik Yapımı</t>
  </si>
  <si>
    <t>Ortaca/Merkez</t>
  </si>
  <si>
    <t>Örencik Köy İçi I.Kat  Asfalt Kaplama</t>
  </si>
  <si>
    <t>Gölköy Kyy.I.Kat  Asfalt Kaplama</t>
  </si>
  <si>
    <t>Aydıncık Kyy.I.Kat Asfalt Kaplama</t>
  </si>
  <si>
    <t>Tarakçı Kyy.I.Kat Asfalt Kaplama</t>
  </si>
  <si>
    <t>Susuzkınık Kyy.II.Kat Asfalt Kaplama</t>
  </si>
  <si>
    <t>Saçcılar Kyy.II.Kat  Asfalt Kaplama</t>
  </si>
  <si>
    <t>Yeniakcakavak Kyy.II.Kat Asfalt Kaplama</t>
  </si>
  <si>
    <t>Yeniköy Kyy.II.Kat  Asfalt Kaplama</t>
  </si>
  <si>
    <t>Yakuplar Kyy II. Kat  Asfalt Kaplama</t>
  </si>
  <si>
    <t>Doğancı Kyy II.Kat  Asfalt Kaplama</t>
  </si>
  <si>
    <t>Ahmetler Kyy.I.Kat Asfalt Kaplama</t>
  </si>
  <si>
    <t>Güneyfelakettin Kyy.I.Kat Asfalt Kaplama</t>
  </si>
  <si>
    <t>Yenigeçitveren Kyy.I.Kat Asfalt Kaplama</t>
  </si>
  <si>
    <t>Pelitcik Kyy.Kat Asfalt Kaplama</t>
  </si>
  <si>
    <t>Bürnük Kyy.I.Kat Asfalt Kaplama</t>
  </si>
  <si>
    <t>Tekke Kyy I.Kat Asfalt Kaplama</t>
  </si>
  <si>
    <t>Ericek  Kyy I.Kat Asfalt Kaplama</t>
  </si>
  <si>
    <t>Pirahmetler Kyy I.Kat  Asfalt Kaplama</t>
  </si>
  <si>
    <t>Çaygökpınar Kyy.I.Kat  Asfalt Kaplama</t>
  </si>
  <si>
    <t>Ketenler Kyy.II.Kat  Asfalt Kaplama</t>
  </si>
  <si>
    <t>Yumrukaya Kyy.II.Kat Asfalt Kaplama</t>
  </si>
  <si>
    <t>Yeşilköy Kyy.II.Kat  Asfalt Kaplama</t>
  </si>
  <si>
    <t>Aşağıovacık Kyy. I.Kat Asfalt Kaplama</t>
  </si>
  <si>
    <r>
      <rPr>
        <b/>
        <sz val="10"/>
        <rFont val="Arial"/>
        <family val="2"/>
        <charset val="162"/>
      </rPr>
      <t>YÖNETİM GİDERLERİ:</t>
    </r>
    <r>
      <rPr>
        <sz val="10"/>
        <rFont val="Arial"/>
        <family val="2"/>
        <charset val="162"/>
      </rPr>
      <t xml:space="preserve"> KHGB'leri tarafından muhasebe, müşavirlik, teknik kontrollük ve projelendirme hizmetleri, veri girişleri, yürütülen hizmetlerin gerektirdiği araç kiralama, kırtasiye, büro malzemesi alımı ve iletişim giderleri gibi yönetim giderleri için kullanılan toplam ödenek miktarı yazılacaktır. Yönetim giderleri KHGB ödeneğinin yüzde birini aşamaz.</t>
    </r>
  </si>
  <si>
    <t>Dedeler Grup Kyy.II.Kat Asf.</t>
  </si>
  <si>
    <t>Çukurca Kyy Stablize Bak.</t>
  </si>
  <si>
    <t>Çukurca/Merkez</t>
  </si>
  <si>
    <t>Çukurca/Alioğlu</t>
  </si>
  <si>
    <t>Çukurca/Bayramoğlu</t>
  </si>
  <si>
    <t>Çukurca/Çayoba</t>
  </si>
  <si>
    <t>Çukurca/Hacıoğlu</t>
  </si>
  <si>
    <t>Çukurca/Şenbelek</t>
  </si>
  <si>
    <t>Çukurca/Veliler</t>
  </si>
  <si>
    <t>190-191-192-193-195-232</t>
  </si>
  <si>
    <t>Elemen Kyy. Stablize Bak.</t>
  </si>
  <si>
    <t>Elemen/Merkez</t>
  </si>
  <si>
    <t>Elemen/Demirci</t>
  </si>
  <si>
    <t>Elemen/Dömbelekçioğlu</t>
  </si>
  <si>
    <t>Elemen/Hacımehmetoğlu</t>
  </si>
  <si>
    <t>Elemen/Haliloğlu</t>
  </si>
  <si>
    <t>Elemen/Kantaroğlu</t>
  </si>
  <si>
    <t>Sazlar Kyy. Stablize Bak.</t>
  </si>
  <si>
    <t>Sazlar/Merkez</t>
  </si>
  <si>
    <t>Çırdak Kyy. Stablize Bak</t>
  </si>
  <si>
    <t>Çırdak/Hocalar</t>
  </si>
  <si>
    <t>123-122-118-124-115</t>
  </si>
  <si>
    <t>Kadısusuz Kyy Stablize Bak.</t>
  </si>
  <si>
    <t>Kadısusuz/Merkez</t>
  </si>
  <si>
    <t>Kadısusuz/Abdi</t>
  </si>
  <si>
    <t>Kadısusuz/Astı</t>
  </si>
  <si>
    <t>Kadısusuz/Çengeller</t>
  </si>
  <si>
    <t>Kadısusuz/Kadı</t>
  </si>
  <si>
    <t>Babahızrı Kyy Stablize Bak.</t>
  </si>
  <si>
    <t>Babahızır/Akbük</t>
  </si>
  <si>
    <t>98-99-100-101-102-103-104</t>
  </si>
  <si>
    <t>Düzağaç Kyy Stablize Bak.</t>
  </si>
  <si>
    <t>Düzağaç/Merkez</t>
  </si>
  <si>
    <t>Düzağaç/Bayraktarlar</t>
  </si>
  <si>
    <t>Düzağaç/Cünütler</t>
  </si>
  <si>
    <t>Düzağaç/Hatipler</t>
  </si>
  <si>
    <t>Düzağaç/Kadıoğlu</t>
  </si>
  <si>
    <t>Düzağaç/Kılavuzlar</t>
  </si>
  <si>
    <t>Düzağaç/Müşirler</t>
  </si>
  <si>
    <t>Akçakoca Kyy Stablize Bak.</t>
  </si>
  <si>
    <t>Yazıköy/Merkez</t>
  </si>
  <si>
    <r>
      <t>M</t>
    </r>
    <r>
      <rPr>
        <vertAlign val="superscript"/>
        <sz val="9"/>
        <color indexed="9"/>
        <rFont val="Arial"/>
        <family val="2"/>
        <charset val="162"/>
      </rPr>
      <t>2</t>
    </r>
  </si>
  <si>
    <t>1500 KİŞİLİK</t>
  </si>
  <si>
    <t>VİDANJÖR ALIMI</t>
  </si>
  <si>
    <t>2011 YILI ÖDENEK TAKİP CETVELİ</t>
  </si>
  <si>
    <t>NEMA GELİRİ
(TL)</t>
  </si>
  <si>
    <t>TAHAKKUKA BAĞLANMIŞ ÖDENEK (TL)</t>
  </si>
  <si>
    <t>E</t>
  </si>
  <si>
    <t>G=C+D-F</t>
  </si>
  <si>
    <r>
      <t>TAHAKKUKA BAĞLANMIŞ ÖDENEK:</t>
    </r>
    <r>
      <rPr>
        <sz val="10"/>
        <rFont val="Arial"/>
        <family val="2"/>
        <charset val="162"/>
      </rPr>
      <t xml:space="preserve"> YAPILAN İHALELER SONUCU TAHAKKUKA BAĞLANAN ÖDENEK MİKTARI</t>
    </r>
  </si>
  <si>
    <r>
      <rPr>
        <b/>
        <sz val="10"/>
        <rFont val="Arial"/>
        <family val="2"/>
        <charset val="162"/>
      </rPr>
      <t xml:space="preserve">GÖNDERİLEN ÖDENEK: </t>
    </r>
    <r>
      <rPr>
        <sz val="10"/>
        <rFont val="Arial"/>
        <family val="2"/>
        <charset val="162"/>
      </rPr>
      <t xml:space="preserve">MALİYE BAKANLIĞI TARAFINDAN AKTARILAN ÖDENEKTEN </t>
    </r>
  </si>
  <si>
    <r>
      <rPr>
        <b/>
        <sz val="10"/>
        <rFont val="Arial"/>
        <family val="2"/>
        <charset val="162"/>
      </rPr>
      <t>NEMA GELİRİ:</t>
    </r>
    <r>
      <rPr>
        <sz val="10"/>
        <rFont val="Arial"/>
        <family val="2"/>
        <charset val="162"/>
      </rPr>
      <t xml:space="preserve"> GÖNDERİLEN ÖDENEKTEN ELDE EDİLEN NEMA (FAİZ) GELİRİ (2011/2 YPK 4. MADDE)</t>
    </r>
  </si>
  <si>
    <r>
      <rPr>
        <b/>
        <sz val="10"/>
        <rFont val="Arial"/>
        <family val="2"/>
        <charset val="162"/>
      </rPr>
      <t>YAPILAN HARCAMA:</t>
    </r>
    <r>
      <rPr>
        <sz val="10"/>
        <rFont val="Arial"/>
        <family val="2"/>
        <charset val="162"/>
      </rPr>
      <t xml:space="preserve"> HAKEDİŞ ÖDEMESİ SONUCU </t>
    </r>
    <r>
      <rPr>
        <sz val="10"/>
        <rFont val="Arial"/>
        <family val="2"/>
        <charset val="162"/>
      </rPr>
      <t>YAPILAN HARCAMA MİKTARI</t>
    </r>
  </si>
  <si>
    <t>Ruhat Denetim Müdür V.</t>
  </si>
  <si>
    <t>5355696734</t>
  </si>
  <si>
    <t>Güneyçalıca Köyü</t>
  </si>
  <si>
    <t>Köybaşı Köyü</t>
  </si>
  <si>
    <t>Bekirfakılar Köyü-Dere</t>
  </si>
  <si>
    <t>Çatacık Çiftlik M.</t>
  </si>
  <si>
    <t>Yağbaşlar- Kabaklar</t>
  </si>
  <si>
    <t>Hacetler-Bucakkınık</t>
  </si>
  <si>
    <t>Belediye Sınırı- Aşağısayık</t>
  </si>
  <si>
    <t>Çetikören -Bünüş</t>
  </si>
  <si>
    <t>31/07/2015  İTİBARİYLE İLİNİZDE YER ALAN SUSUZ ÜNİTELERİN İZLEME CETVELİ</t>
  </si>
  <si>
    <t>31/07/2015 İTİBARİYLE İLİNİZDE YER ALAN HAM VE TESVİYE YOLLAR İZLEME CETVELİ</t>
  </si>
  <si>
    <t>2006 yılında yapılan Asflat yol kenarlarının stabilize malzeme ile doldurulması</t>
  </si>
  <si>
    <t>Banaz-Tokmaklar Kyy</t>
  </si>
  <si>
    <t>Banaz-Çandır Kyy</t>
  </si>
  <si>
    <t>Sebenardı-Karca Kyy</t>
  </si>
  <si>
    <t>Çamlı-Tarakçı Kyy</t>
  </si>
  <si>
    <t>Bahçeköy-Kahyalar Kyy</t>
  </si>
  <si>
    <t>Dodurga-Yukarısoku Kyy</t>
  </si>
  <si>
    <t>Salıbeyler-Sarıcalar</t>
  </si>
  <si>
    <t>Belkaraağaç Kyy</t>
  </si>
  <si>
    <t>Güneyfelakettin Kyy</t>
  </si>
  <si>
    <t>Topardıç Kyy</t>
  </si>
  <si>
    <t>Çamlı-Siyamoğlu Kyy</t>
  </si>
  <si>
    <t>Merkeşler-Dere Mah.Yolu</t>
  </si>
  <si>
    <t>Kındıra-Kol Kyy</t>
  </si>
  <si>
    <t>Muhtelif Köy Yolları (Muhtelif Sanat Yapıları)</t>
  </si>
  <si>
    <t>Bolu-Merkez-Aydıncık köyü,Dörtdivan- Çalköy arası yolun stabilize bakımı</t>
  </si>
  <si>
    <t>D.DİVAN</t>
  </si>
  <si>
    <t>Sorkun Köyü</t>
  </si>
  <si>
    <t>Yağbaşlar-Tekkedere</t>
  </si>
  <si>
    <t>Göbüler Grup Yolu</t>
  </si>
  <si>
    <t>Yağbaşlar Grup Yolu</t>
  </si>
  <si>
    <t>CEMALLER-ÇETİKÖREN GRUP YOLU</t>
  </si>
  <si>
    <t>Bayramlar Kyy.</t>
  </si>
  <si>
    <t>Dülger Kyy.</t>
  </si>
  <si>
    <t>Göbüler-Kılıçlar Kyy.ları</t>
  </si>
  <si>
    <t>Sorkun-Yeni Mahl.</t>
  </si>
  <si>
    <t>Adaköy-Bayır Mahl.</t>
  </si>
  <si>
    <t>Aşağıdüğer-Yalacık</t>
  </si>
  <si>
    <t>Adaköy-Çardak</t>
  </si>
  <si>
    <t>Seyitaliler-Deveciler</t>
  </si>
  <si>
    <t>Aşağısayık-Cemaller</t>
  </si>
  <si>
    <t>Bünüş -Sorgun</t>
  </si>
  <si>
    <t>Sorgun -Aşağıdüğer</t>
  </si>
  <si>
    <t>Aşağısayık- Adakınık</t>
  </si>
  <si>
    <t>MUHTELİF KÖY İÇMESULARI BAKIM VE ONARIMI</t>
  </si>
  <si>
    <t>145.000 YTL KAYMAKAMLIK MAKAMININ 06.08.2007 TARİH VE 92 SAYILI OLURLARI İLE 1.KAT ASFALT YAPIMINA AKTARILDI.BİTTİ</t>
  </si>
  <si>
    <t>GÖYNÜKÖREN</t>
  </si>
  <si>
    <t>Yakuplar</t>
  </si>
  <si>
    <t>KALAÇ</t>
  </si>
  <si>
    <t>DEMİRCİZOPRAN</t>
  </si>
  <si>
    <t>Gözümler</t>
  </si>
  <si>
    <t>Hacımusalar</t>
  </si>
  <si>
    <t>Şükürler</t>
  </si>
  <si>
    <t>BAŞLANMADI</t>
  </si>
  <si>
    <t>Işıklı</t>
  </si>
  <si>
    <t>Seyitler</t>
  </si>
  <si>
    <t>ENSELLER</t>
  </si>
  <si>
    <t>Hatipler</t>
  </si>
  <si>
    <t>Sedatlar</t>
  </si>
  <si>
    <t>Karakız</t>
  </si>
  <si>
    <t>Yoğurtlu</t>
  </si>
  <si>
    <t>ASMACA</t>
  </si>
  <si>
    <t>Çalca</t>
  </si>
  <si>
    <t>AKTAŞKURTLAR</t>
  </si>
  <si>
    <t>Puturlar</t>
  </si>
  <si>
    <t>Karaahmetoğlu</t>
  </si>
  <si>
    <t>YEŞİLYAZI</t>
  </si>
  <si>
    <t>YENİ</t>
  </si>
  <si>
    <t>Hacıahmetler</t>
  </si>
  <si>
    <t>Congular</t>
  </si>
  <si>
    <t>KARACAÖREN</t>
  </si>
  <si>
    <t>DEVEÖREN</t>
  </si>
  <si>
    <t>ÇÖKELER</t>
  </si>
  <si>
    <t>ALEMDAR</t>
  </si>
  <si>
    <t>KARACALAR</t>
  </si>
  <si>
    <t>Aliçelebiler</t>
  </si>
  <si>
    <t>ÇAYKÖY</t>
  </si>
  <si>
    <t>Ellezler</t>
  </si>
  <si>
    <t>Güdükler</t>
  </si>
  <si>
    <t>Softalar</t>
  </si>
  <si>
    <t>Körüstan</t>
  </si>
  <si>
    <t>YELLİCEDEMİRCİLER</t>
  </si>
  <si>
    <t>GÜVEYTEPE</t>
  </si>
  <si>
    <t>Davutlar</t>
  </si>
  <si>
    <t>HACIMUSALAR</t>
  </si>
  <si>
    <t>KARAPINARKAVAGI</t>
  </si>
  <si>
    <t>Yaylacılar</t>
  </si>
  <si>
    <t>GÖKÖREN</t>
  </si>
  <si>
    <t>Kayapınar</t>
  </si>
  <si>
    <t>SAMSAÇAVUŞ</t>
  </si>
  <si>
    <t>Kuzalıç</t>
  </si>
  <si>
    <t>FERUZ</t>
  </si>
  <si>
    <t>YUVA</t>
  </si>
  <si>
    <t>TAZILAR</t>
  </si>
  <si>
    <t>GÜNEYCE</t>
  </si>
  <si>
    <t>SARAYKÖY</t>
  </si>
  <si>
    <t>DOGANCI</t>
  </si>
  <si>
    <t>KÖYDES 2007 YILI KAPSAMINDA PLANLANAN İŞLERİN DURUMU 
(31.12.2007 TARİHİ İTİBARIYLA)</t>
  </si>
  <si>
    <t>KÖYDES 2008 YILI KAPSAMINDA PLANLANAN İŞLERİN DURUMU 
(31.12.2008 TARİHİ İTİBARIYLA)</t>
  </si>
  <si>
    <t>44,54</t>
  </si>
  <si>
    <t>Çobankaya Kyy.I.Kat Asf.</t>
  </si>
  <si>
    <t>Çobankaya</t>
  </si>
  <si>
    <t>Kındıra Kyy.I.Kat Asfalt</t>
  </si>
  <si>
    <t>Kındıra</t>
  </si>
  <si>
    <t>Araklar</t>
  </si>
  <si>
    <t>Ecirler</t>
  </si>
  <si>
    <t>Ericek</t>
  </si>
  <si>
    <t>Göbüler</t>
  </si>
  <si>
    <t xml:space="preserve">Aydıncık Kyy.I.Kat Asfalt </t>
  </si>
  <si>
    <t>Aydıncık</t>
  </si>
  <si>
    <t>Taşoluk Kyy. I.Kat Asfalt</t>
  </si>
  <si>
    <t>Taşoluk</t>
  </si>
  <si>
    <t>Işıklar Kyy. I.Kat Asfalt</t>
  </si>
  <si>
    <t>Sultanköy Asfalt Onarım</t>
  </si>
  <si>
    <t>Sultanköy</t>
  </si>
  <si>
    <t>Köprücüler</t>
  </si>
  <si>
    <t>Çobankaya Kyy.Asfalt Onr</t>
  </si>
  <si>
    <t>Köprübaşı Köyü İçmesuyu İnşaatı</t>
  </si>
  <si>
    <t>Örencik Kyy. Asfalt Onr</t>
  </si>
  <si>
    <t>Örencik</t>
  </si>
  <si>
    <t>Çamyayla</t>
  </si>
  <si>
    <t>Eymür-Burgucu Mah.</t>
  </si>
  <si>
    <t>Elören -Davutbeyli arası</t>
  </si>
  <si>
    <t>Yazıköy</t>
  </si>
  <si>
    <t>Aktaş-Gölcük Mah.</t>
  </si>
  <si>
    <t>Başyellice Ky</t>
  </si>
  <si>
    <t>Avşar Kyy.</t>
  </si>
  <si>
    <t>Ağacalar Kyy.</t>
  </si>
  <si>
    <t>Yumrutaş Kyy.</t>
  </si>
  <si>
    <t>Gözecik Kyy.</t>
  </si>
  <si>
    <t>Köprübaşı Kyy.</t>
  </si>
  <si>
    <t>Karakaya Kyy.</t>
  </si>
  <si>
    <t>Bölükören Kyy.</t>
  </si>
  <si>
    <t>Kayabaşı-Elemen Kyy.</t>
  </si>
  <si>
    <t>Turna Kyy.</t>
  </si>
  <si>
    <t>Emirler Kyy.</t>
  </si>
  <si>
    <t>Akçakoca Kyy.</t>
  </si>
  <si>
    <t>Çayköy Kyy.</t>
  </si>
  <si>
    <t>Muhtelif Köy Yolları</t>
  </si>
  <si>
    <t>Gözecik-Kadısusuz-Yumrutaş-Kuzgöl-Aktepe-Nazırlar-İlyaslar ve Bürnük Köy Yolları Stabilize</t>
  </si>
  <si>
    <t>Çağşak</t>
  </si>
  <si>
    <t>Dağyolu</t>
  </si>
  <si>
    <t>Gökören</t>
  </si>
  <si>
    <t>Yeğenderesi</t>
  </si>
  <si>
    <t>Dodurga</t>
  </si>
  <si>
    <t>Gürçam</t>
  </si>
  <si>
    <t>Pelitözü</t>
  </si>
  <si>
    <t>Karacasumandıra</t>
  </si>
  <si>
    <t>Muhtelif Köyler</t>
  </si>
  <si>
    <t>Sarpıncık Köyü</t>
  </si>
  <si>
    <t>Tımaraktaş Köyü</t>
  </si>
  <si>
    <t>Beyderesi Köyü</t>
  </si>
  <si>
    <t>Fındıcak-V.aktaş</t>
  </si>
  <si>
    <t>Kavallar Köyü</t>
  </si>
  <si>
    <t>Kacık Köyü</t>
  </si>
  <si>
    <t>Dereçetinören-Dere Mah.</t>
  </si>
  <si>
    <t>Ekinören Köyü</t>
  </si>
  <si>
    <t>Avdullar Köyü</t>
  </si>
  <si>
    <t>Karamurat Köyü</t>
  </si>
  <si>
    <t>Gölcük Köyü Harmanseki Mh.</t>
  </si>
  <si>
    <t>Tosunlar-Çağşak</t>
  </si>
  <si>
    <t>KOVUCAK</t>
  </si>
  <si>
    <t>Gelinözü-Alıç Mh.</t>
  </si>
  <si>
    <t>Elmacıkdere - Hacı Mah.</t>
  </si>
  <si>
    <t>Güveytepe Köyü</t>
  </si>
  <si>
    <t>Y.Karapınarkavağı</t>
  </si>
  <si>
    <t>Dağyolu-Küsem-Dereboy</t>
  </si>
  <si>
    <t>Samat-Örençik-Sarıyer</t>
  </si>
  <si>
    <t>Çaylak Köyü Kyy. I.Kat Asfalt Kap.</t>
  </si>
  <si>
    <t>Çaylak Köyü/Göynük</t>
  </si>
  <si>
    <t>Aşağı Ovacık Kyy I.Kat Asf.Kaplama</t>
  </si>
  <si>
    <t>Bahçedere Köyü Köprü yapımı</t>
  </si>
  <si>
    <t>Çayörengüney kyy parke taşı yapımı</t>
  </si>
  <si>
    <t>Çayören Kyy parke taşı yapımı</t>
  </si>
  <si>
    <t>KÖY İÇİ</t>
  </si>
  <si>
    <t>Aşağıörenbaşı kyy parke taşı yapımı</t>
  </si>
  <si>
    <t>Aşağıörenbaşı/Merkez</t>
  </si>
  <si>
    <t>Ibrıcak Köyü parke taşı yapımı</t>
  </si>
  <si>
    <t>Ibrıcak/Merkez</t>
  </si>
  <si>
    <t>Göynükören Ayvatlar Mh. Parke Taşı yap.</t>
  </si>
  <si>
    <t>Göynükören/Ayvatlar</t>
  </si>
  <si>
    <t>Yelkenler köyü Parke Taşı yapımı</t>
  </si>
  <si>
    <t>Yelkenler/Merkez</t>
  </si>
  <si>
    <t>Halaçlar köyü parke taşı yapımı</t>
  </si>
  <si>
    <t>Halaçlar/Merkez</t>
  </si>
  <si>
    <t>Kürkçüler Köyü Parke taşı yapımı</t>
  </si>
  <si>
    <t>Kürkçüler/Merkez</t>
  </si>
  <si>
    <t>Mircekiraz köyü parke taşı yapımı</t>
  </si>
  <si>
    <t>Mircekiraz/Merkez</t>
  </si>
  <si>
    <t>Salur köyü parke taşı yapımı</t>
  </si>
  <si>
    <t>Kavacık Köyü parke taşı yapımı</t>
  </si>
  <si>
    <t>Muhtelif köyler</t>
  </si>
  <si>
    <t>Karacalar Kyy I.Kat Asf.Kap.</t>
  </si>
  <si>
    <t>Karacalar/Merkez</t>
  </si>
  <si>
    <t>Memeceler Kyy I.Kat Asf.Kap.</t>
  </si>
  <si>
    <t>Memeceler/Merkez</t>
  </si>
  <si>
    <t>Karca Kyy. Bakım ve Onr.</t>
  </si>
  <si>
    <t>Karca</t>
  </si>
  <si>
    <t>Okçular Kyy. Bakım ve Onr.</t>
  </si>
  <si>
    <t>Kızılağıl Kyy. Bakım ve Onr.</t>
  </si>
  <si>
    <t>Kızılağıl</t>
  </si>
  <si>
    <t>Karaköy Kyy. Bakım ve Onr.</t>
  </si>
  <si>
    <t>Karaköy</t>
  </si>
  <si>
    <t>İlçe Köyleri Kyy. I.Kat Asfalt Yap.</t>
  </si>
  <si>
    <t>İlçe Köyleri</t>
  </si>
  <si>
    <t>Güneyce Köyü Köyiçi Kilitli Parke Taşı yap.</t>
  </si>
  <si>
    <t>Güneyce Köyü</t>
  </si>
  <si>
    <t>Tazılar Köyü Köyiçi Kilitli Parke Taşı yap.</t>
  </si>
  <si>
    <t>Tazılar Köyü</t>
  </si>
  <si>
    <t>Dereboy Köyü Köyiçi Kilitli Parke Taşı yap.</t>
  </si>
  <si>
    <t>Dereboy Köyü</t>
  </si>
  <si>
    <t>Çeltikdere Köyü Köyiçi Kilitli Parke Taşı yap.</t>
  </si>
  <si>
    <t>Çeltikdere Köyü</t>
  </si>
  <si>
    <t>Akyokuş Kyy.II.Kat asf.</t>
  </si>
  <si>
    <t>Akyokuş</t>
  </si>
  <si>
    <t>Göncek Kyy.II.Kat Asf.</t>
  </si>
  <si>
    <t>Göncek</t>
  </si>
  <si>
    <t>Mangırlar Kyy.II.Kat asf.</t>
  </si>
  <si>
    <t>Mangırlar</t>
  </si>
  <si>
    <t>Gürçam Kyy.II.Asf</t>
  </si>
  <si>
    <t>Kabak Bolu Grup Yolu</t>
  </si>
  <si>
    <t>Kabak</t>
  </si>
  <si>
    <t>Şahnalar Kyy.II.Kat Asf.</t>
  </si>
  <si>
    <t>Şahnalar</t>
  </si>
  <si>
    <t>Yeniakçakavak Köyü İçm.Su</t>
  </si>
  <si>
    <t>Yeniakçakavak/Vakıf</t>
  </si>
  <si>
    <t>Ruhsat ve Denetim Md.</t>
  </si>
  <si>
    <t>0374 2703580/205</t>
  </si>
  <si>
    <t>Taşoluk Köyü İçmesuyu</t>
  </si>
  <si>
    <t>Pirahmetler Köyü İçmesuyu</t>
  </si>
  <si>
    <t>Pirahmetler/Demirciler</t>
  </si>
  <si>
    <t>Ağaçcılar Köyü İçmesuyu</t>
  </si>
  <si>
    <t>Ağaçcılar</t>
  </si>
  <si>
    <t>Yuva Köyü</t>
  </si>
  <si>
    <t>Yuva</t>
  </si>
  <si>
    <t>Yayladınlar Köy.İçm.</t>
  </si>
  <si>
    <t>Muhtelif köy iç.Bak.Onr.</t>
  </si>
  <si>
    <t>Düğer Grup İçmesuyu</t>
  </si>
  <si>
    <t>Aşağı-YukarıSayık</t>
  </si>
  <si>
    <t>Aşağı-YukarıDüğer</t>
  </si>
  <si>
    <t>Gücükler Köyü İçme.İlave su</t>
  </si>
  <si>
    <t>Havullu Köyü İçmesuyu</t>
  </si>
  <si>
    <t>KÜÇÜK ÖLÇEKLİ SULAMA İŞLERİN DURUMU</t>
  </si>
  <si>
    <t>İÇMESUYU</t>
  </si>
  <si>
    <t>MÜLGA KHGM</t>
  </si>
  <si>
    <t>ORTAK ALIM</t>
  </si>
  <si>
    <t>AKARYAKIT</t>
  </si>
  <si>
    <t>ASFALT</t>
  </si>
  <si>
    <t>MÜŞAVİRLİK</t>
  </si>
  <si>
    <t>BORU ALIMI</t>
  </si>
  <si>
    <t>SAYISAL HARİTA</t>
  </si>
  <si>
    <t>A</t>
  </si>
  <si>
    <t>B</t>
  </si>
  <si>
    <t>D</t>
  </si>
  <si>
    <t>F=C-D</t>
  </si>
  <si>
    <t>PROJEDEN YARARLANAN ÇİFTÇİ SAYISI (ADET)</t>
  </si>
  <si>
    <t>C</t>
  </si>
  <si>
    <r>
      <rPr>
        <b/>
        <sz val="10"/>
        <rFont val="Arial"/>
        <family val="2"/>
        <charset val="162"/>
      </rPr>
      <t>SENE BAŞI ÖDENEĞİ:</t>
    </r>
    <r>
      <rPr>
        <sz val="10"/>
        <rFont val="Arial"/>
        <family val="2"/>
        <charset val="162"/>
      </rPr>
      <t xml:space="preserve"> KÖYDES İL PROGRAMI İLE BAKANLIĞA GÖNDERİLEN ÖDENEKLER BAZ ALINACAKTIR.</t>
    </r>
  </si>
  <si>
    <t>Arak Kyy II.Asfalt</t>
  </si>
  <si>
    <t>Arak</t>
  </si>
  <si>
    <t>88-89</t>
  </si>
  <si>
    <t>Uzunçam Kyy.II.Kat Asf.</t>
  </si>
  <si>
    <t>Uzunçam</t>
  </si>
  <si>
    <t>22-24-25</t>
  </si>
  <si>
    <t>Yazılar Kyy.II.Kat Asf.</t>
  </si>
  <si>
    <t>Yazılar</t>
  </si>
  <si>
    <t>18-19</t>
  </si>
  <si>
    <t>Feruz Kyy. II.Kat Asf.</t>
  </si>
  <si>
    <t>Feruz</t>
  </si>
  <si>
    <r>
      <t>M</t>
    </r>
    <r>
      <rPr>
        <vertAlign val="superscript"/>
        <sz val="9"/>
        <color indexed="9"/>
        <rFont val="Arial"/>
        <family val="2"/>
        <charset val="162"/>
      </rPr>
      <t>2</t>
    </r>
  </si>
  <si>
    <t>155-156</t>
  </si>
  <si>
    <t>Munduşlar Kyy.II.Kat Asf.</t>
  </si>
  <si>
    <t>Munduşlar</t>
  </si>
  <si>
    <r>
      <t>M</t>
    </r>
    <r>
      <rPr>
        <vertAlign val="superscript"/>
        <sz val="9"/>
        <color indexed="9"/>
        <rFont val="Arial"/>
        <family val="2"/>
        <charset val="162"/>
      </rPr>
      <t>2</t>
    </r>
  </si>
  <si>
    <t>Kurtlar Kyy.I.Kat Asf.</t>
  </si>
  <si>
    <t>Kurtlar</t>
  </si>
  <si>
    <t>Pelitözü Gedikler Mh.I.KatAsf.</t>
  </si>
  <si>
    <t>Pelitözü/Gedikler</t>
  </si>
  <si>
    <t>86-87</t>
  </si>
  <si>
    <t>Hüsamettindere Kyy.I.Kat Asf.</t>
  </si>
  <si>
    <t>Hüsamettinderer</t>
  </si>
  <si>
    <t>İğneciler Kyy I.kat Asfalt</t>
  </si>
  <si>
    <t>İğneciler</t>
  </si>
  <si>
    <t>Bostancılar Kyy. I.Kat Asf.</t>
  </si>
  <si>
    <t>Bostancılar</t>
  </si>
  <si>
    <t>DY.İlt. - Kozcağız Kyy. I.Kat Asf.Kap.</t>
  </si>
  <si>
    <t>Kozcağız/Merkez</t>
  </si>
  <si>
    <t>Yeniköy Kyy. I.Kat Asf.Kap.</t>
  </si>
  <si>
    <t>Yeniköy/Merkez          Yeniköy/Aydınlar</t>
  </si>
  <si>
    <t>p</t>
  </si>
  <si>
    <t>Kadısusuz/Merkez    Kuzgöl/Merkez    Nazırlar/Merkez</t>
  </si>
  <si>
    <t>Muhtelif Bakım ve Onarım Giderleri</t>
  </si>
  <si>
    <t>Akçakoca/Ağalar/Babahızır/Bürnük/Çırdak/Başyellice/Güney/Mamatlar/Elemen/Karaşeyhler/Pazarköy/Kıyaslar/Akören/Bölükören</t>
  </si>
  <si>
    <t>Banaz Köyü Gülistan Mah.</t>
  </si>
  <si>
    <t>FOSEPTİK</t>
  </si>
  <si>
    <t>Gökören Merkez -İğneciler Köyü Kyy. I.Kat Asf.Yap</t>
  </si>
  <si>
    <t>Güllüören Merkez Mah.Kyy.I.Kat Asfalt Yap.</t>
  </si>
  <si>
    <t>Elmacıkdere Merkez-Topyeri arası Kyy. I.Kat Asf.Yap</t>
  </si>
  <si>
    <t>Hacımusalar-Karaibrahimler Kyy.I.Kat Asf.Yap.</t>
  </si>
  <si>
    <t>Güveytepe Aşağı Mah.Kyy.I.Kat.Asf,Yap.</t>
  </si>
  <si>
    <t>Samsaçavuş,Kuzören-Hayrettinler Kyy.I.Kat.Asf Yap</t>
  </si>
  <si>
    <t>Gökören Merkez -İğneciler Köyü</t>
  </si>
  <si>
    <t>Güllüören Merkez Mah.</t>
  </si>
  <si>
    <t>Elmacıkdere Merkez/Mudurnu</t>
  </si>
  <si>
    <t>Hacımusalar-Karaibrahimler</t>
  </si>
  <si>
    <t>Güveytepe Aşağı Mah</t>
  </si>
  <si>
    <t>Samsaçavuş,Kuzören-Hayrettinler</t>
  </si>
  <si>
    <t>Balı, Belen Köyü Çukur Mah., Borucak,  Çökeler, Deveci, Deveören, Dokumacılar,  Karacaören, Karaköy, Kuzca Köyü ve Çalkara Mah. İçme Suyu</t>
  </si>
  <si>
    <t>Balı, Belen Köyü Çukur Mah., Borucak,  Çökeler, Deveci, Deveören, Dokumacılar,  Karacaören, Karaköy, Kuzca Köyü ve Çalkara Mah.</t>
  </si>
  <si>
    <t>Geriş,  Karacaören,  Nadas,Taşlık,Yazıca. Köyleri  İçme Suyu</t>
  </si>
  <si>
    <t>Çepni Kyy I.Kat Asfalt Kaplama</t>
  </si>
  <si>
    <t xml:space="preserve">                       </t>
  </si>
  <si>
    <t xml:space="preserve">           </t>
  </si>
  <si>
    <t xml:space="preserve">  </t>
  </si>
  <si>
    <t>Bolu Valilğinin 03.07.2013 Tarih ve 4443 Sayılı olurları il iptal edilerek Ödenekleri Ek projelere aktarılmıştır.</t>
  </si>
  <si>
    <t>Sorkun Köy içi  I.Kat asfalt Kaplama</t>
  </si>
  <si>
    <t>İPTAL</t>
  </si>
  <si>
    <t>Adaköy Köy İçi I.Kat Asfalt Kaplama</t>
  </si>
  <si>
    <t>Adaköy/Merkez</t>
  </si>
  <si>
    <t>Bünüş -Cemaller Kyy II.Kat Asfalt Kaplama</t>
  </si>
  <si>
    <t>Ulumezarlık Kyy I.Kat Sathi Kaplama</t>
  </si>
  <si>
    <t>Ulumezarlık/Merkez</t>
  </si>
  <si>
    <t>Yakabayat Kyy. II.Kat Asfalt Kaplama</t>
  </si>
  <si>
    <t>Sultanköyü Kyy.II.Kat Asfalt Kaplama</t>
  </si>
  <si>
    <t>Gövem Köyü Kyy. II.Kat Asfalt Kaplama</t>
  </si>
  <si>
    <t>Doğancı Kyy.II.Kat Asfalt Kaplama</t>
  </si>
  <si>
    <t>Yolçatı Kyy. II.Kat Asfalt Kaplama</t>
  </si>
  <si>
    <t>Semerciler Kyy.II.Kat Asfalt Kaplama</t>
  </si>
  <si>
    <t>Saraycık Kyy. II.Kat Asfalt Kaplama</t>
  </si>
  <si>
    <t>Ömerpaşalar-Gücükler Kyy. II.Kat Asf.Kap.</t>
  </si>
  <si>
    <t>Macarlar Kyy.II.Kat Asfalt Kaplama</t>
  </si>
  <si>
    <t>Yelkenler Kyy.II.Kat Asfalt Kaplama</t>
  </si>
  <si>
    <t>Muhtelif Köyyolları Bakım ve Onarım</t>
  </si>
  <si>
    <t>Narzanlar Kyy Bakım onarımı</t>
  </si>
  <si>
    <t>Narzanlar/Merkez</t>
  </si>
  <si>
    <t>Alanhimmetler-Bali-Borucak-Dokumacılar-Geriş-Belen-Kuzca-Çalkara  Kyy Bakım ve Onarımı</t>
  </si>
  <si>
    <t>Alanhimmetler/Bali/Borucak/Dokumacılar/Geriş/Belen/Kuzca/Çalkara</t>
  </si>
  <si>
    <t>Banaz/Merkez                        Banaz/Gülistan</t>
  </si>
  <si>
    <t>Delice Kyy I.Kat Asfalt Kaplama</t>
  </si>
  <si>
    <t>Delice/Merkez</t>
  </si>
  <si>
    <t>Tekirler/Merkez                Gölcük/Merkez</t>
  </si>
  <si>
    <t>Sacçılar Köyü Iğdır Mah. İçmesuyu</t>
  </si>
  <si>
    <t>Saçcılar/Iğdır</t>
  </si>
  <si>
    <t>Tarakçı Köyü İçmesuyu</t>
  </si>
  <si>
    <t>Bünüş Köyü İçmesuyu</t>
  </si>
  <si>
    <t>Bağışlar/Kadı</t>
  </si>
  <si>
    <t>Değirmenbeli Köyü İçmesuyu</t>
  </si>
  <si>
    <t>Değirmenbeli/Arap/Çilingirler</t>
  </si>
  <si>
    <t>Bağışlar/Kahyalar</t>
  </si>
  <si>
    <t>Kuzfındık Köyü İçmesuyu</t>
  </si>
  <si>
    <t>Gövem Köyü Hanyeri Mah.İçmesuyu</t>
  </si>
  <si>
    <t>Gövem/Hanyeri</t>
  </si>
  <si>
    <t>Sazakşeyhler Köyü İçmesuyu</t>
  </si>
  <si>
    <t>Sazaşeyhler/Merkez</t>
  </si>
  <si>
    <t>0374 270 35 80</t>
  </si>
  <si>
    <r>
      <t xml:space="preserve">Yıllık Bakım Yapılan Foseptik Sayısı: </t>
    </r>
    <r>
      <rPr>
        <sz val="12"/>
        <color indexed="8"/>
        <rFont val="Times New Roman"/>
        <family val="1"/>
        <charset val="162"/>
      </rPr>
      <t>İlinizde faal olarak çalışan foseptiklerden yılda bir defa işinde uzman kişiler tarafından yapılan kontrollerdir . Foseptik tankı kontrolü köpük ve çamur derinliğinin ölçülmesi ve foseptik giriş ve çıkış yapılarının k</t>
    </r>
  </si>
  <si>
    <t>Işıklar -Tekke Grup Yolu</t>
  </si>
  <si>
    <t>ORTAKÖY</t>
  </si>
  <si>
    <t>120.000 YTL YAPIMI YEDEK PROJE HAVUZUNDA BULUNAN YAĞBAŞLAR - ORTAKÖY ARASI 2.2 KM YOLUN 1.KAT ASFALT YAPIMINA AKTARILDI.</t>
  </si>
  <si>
    <t>BAHÇEDERE</t>
  </si>
  <si>
    <t>-</t>
  </si>
  <si>
    <t>YENİCİK</t>
  </si>
  <si>
    <t>YAKABOY</t>
  </si>
  <si>
    <t>DAĞKARA</t>
  </si>
  <si>
    <t>Yansapa</t>
  </si>
  <si>
    <t>ERTUGRUL</t>
  </si>
  <si>
    <t>Karakuz</t>
  </si>
  <si>
    <t>DEMİRLER</t>
  </si>
  <si>
    <t>GÜNEYDEMİRCİLER</t>
  </si>
  <si>
    <t>Kabaklar</t>
  </si>
  <si>
    <t>ULAŞLAR</t>
  </si>
  <si>
    <t>SALUR</t>
  </si>
  <si>
    <t>Karşı</t>
  </si>
  <si>
    <t>KÜLEF</t>
  </si>
  <si>
    <t>ZEYNETLER</t>
  </si>
  <si>
    <t>ÇALAMAN</t>
  </si>
  <si>
    <t>HASANLAR</t>
  </si>
  <si>
    <t>ÇUKURCA</t>
  </si>
  <si>
    <t>BEŞKONAK</t>
  </si>
  <si>
    <t>Tataroğlu</t>
  </si>
  <si>
    <t>ORTACA</t>
  </si>
  <si>
    <t>Sinanlar</t>
  </si>
  <si>
    <t>Akkadimler</t>
  </si>
  <si>
    <t>IBRICAK</t>
  </si>
  <si>
    <t>SOFULAR</t>
  </si>
  <si>
    <t>HALAÇLAR</t>
  </si>
  <si>
    <t>YEŞİLVADİ</t>
  </si>
  <si>
    <t>SAMAT</t>
  </si>
  <si>
    <t>HAVULLU</t>
  </si>
  <si>
    <t>61-62</t>
  </si>
  <si>
    <t>KARACADAĞ</t>
  </si>
  <si>
    <t>KARACADAĞDEMİR</t>
  </si>
  <si>
    <t>Semerciler</t>
  </si>
  <si>
    <t>ELÖREN</t>
  </si>
  <si>
    <t>ÜMİTKÖY</t>
  </si>
  <si>
    <t>MUHTELİF KÖY YOLLARI TRAFİK İŞARETLER</t>
  </si>
  <si>
    <t>BAYINDIR</t>
  </si>
  <si>
    <t>KAYABAŞI</t>
  </si>
  <si>
    <t>KÜRNÜÇ</t>
  </si>
  <si>
    <t>PELİTCİK</t>
  </si>
  <si>
    <t>YUKARIKINIK</t>
  </si>
  <si>
    <t>Elmacılar</t>
  </si>
  <si>
    <t>Yumrukaya Kyy. II.Kat Asfalt</t>
  </si>
  <si>
    <t>Yumrukaya/Merkez</t>
  </si>
  <si>
    <t>Işıklar/Merkez</t>
  </si>
  <si>
    <t>Bünüş Köyü Sanat Yapısı</t>
  </si>
  <si>
    <t>Bünüş/Merkez</t>
  </si>
  <si>
    <t>Kozcaağız Kyy.I.Kat Asf.</t>
  </si>
  <si>
    <t>Kozcaağız/Köstek</t>
  </si>
  <si>
    <t>Yukarıkınık Kyy. I.Kat Asf.</t>
  </si>
  <si>
    <t>Yukarıkınık/Merkez</t>
  </si>
  <si>
    <t>Hilaller Kyy. II.Kat Asf.</t>
  </si>
  <si>
    <t>Hilaller/Merkez</t>
  </si>
  <si>
    <t>Çökeler Kyy. II.Kat Asf.</t>
  </si>
  <si>
    <t>Çökeler/Merkez</t>
  </si>
  <si>
    <t>240-241</t>
  </si>
  <si>
    <t>Çakıl</t>
  </si>
  <si>
    <t>Dervişoğlu</t>
  </si>
  <si>
    <t>TCK</t>
  </si>
  <si>
    <t>GÜNEYFELAKETTİN</t>
  </si>
  <si>
    <t>BALTALI</t>
  </si>
  <si>
    <t>Yukarıbaltalı</t>
  </si>
  <si>
    <t>Kütükçüler</t>
  </si>
  <si>
    <t>BÜRNÜK</t>
  </si>
  <si>
    <t>Zahmanlar</t>
  </si>
  <si>
    <t>YENİCEPINAR</t>
  </si>
  <si>
    <t>Çorak</t>
  </si>
  <si>
    <t>KÖPRÜCÜLER</t>
  </si>
  <si>
    <t>ÇAMPINAR</t>
  </si>
  <si>
    <t>SEBENARDI</t>
  </si>
  <si>
    <t>KARCA</t>
  </si>
  <si>
    <t>Kıran</t>
  </si>
  <si>
    <t>ÇOBANKAYA</t>
  </si>
  <si>
    <t>Kayseller</t>
  </si>
  <si>
    <t>YENİPELİTCİK</t>
  </si>
  <si>
    <t>Fırınlık</t>
  </si>
  <si>
    <t>OKÇULAR</t>
  </si>
  <si>
    <t>KINDIRA</t>
  </si>
  <si>
    <t>ILICAKINIK</t>
  </si>
  <si>
    <t>ÖRENCİK</t>
  </si>
  <si>
    <t>ÇAMYAYLA</t>
  </si>
  <si>
    <t>DEMİRCİLER</t>
  </si>
  <si>
    <t>Aşağı</t>
  </si>
  <si>
    <t>Kuşçular</t>
  </si>
  <si>
    <t>BAĞIŞLAR</t>
  </si>
  <si>
    <t>TETEMEÇELE</t>
  </si>
  <si>
    <t>Dağdelen</t>
  </si>
  <si>
    <t>BANAZ</t>
  </si>
  <si>
    <t>Yukarıçandır</t>
  </si>
  <si>
    <t>KIRHA</t>
  </si>
  <si>
    <t>ÇANAKÇILAR</t>
  </si>
  <si>
    <t>PİROĞLU</t>
  </si>
  <si>
    <t>YENİSEFA</t>
  </si>
  <si>
    <t>AVDAN</t>
  </si>
  <si>
    <t>GÖVEM</t>
  </si>
  <si>
    <t>ÇEPNİ</t>
  </si>
  <si>
    <t>ALIÇÖREN</t>
  </si>
  <si>
    <t>SARICALAR</t>
  </si>
  <si>
    <t>SANDALLAR</t>
  </si>
  <si>
    <t>ÇAKMAKLAR</t>
  </si>
  <si>
    <t>DEĞİRMENDERESİ</t>
  </si>
  <si>
    <t>AVŞAR</t>
  </si>
  <si>
    <t>SARAYCIK - ÖZEL İDARE EGİTİM TESİSLERİ</t>
  </si>
  <si>
    <t>YUMRUKAYA</t>
  </si>
  <si>
    <t>GÖLKÖY</t>
  </si>
  <si>
    <t>Hamidiye</t>
  </si>
  <si>
    <t>KARAKÖY</t>
  </si>
  <si>
    <t>IŞIKLAR</t>
  </si>
  <si>
    <t>BÜNÜŞ</t>
  </si>
  <si>
    <t>MUHTELİF KÖY YOLLARI BAKIM VE ONARIMI</t>
  </si>
  <si>
    <t>MUHTELİF KÖY YOLLARI SANAT YAPISI YAP</t>
  </si>
  <si>
    <t>DÖRTDİVAN</t>
  </si>
  <si>
    <t>DEVECİLER</t>
  </si>
  <si>
    <t>SEYİTALİLER</t>
  </si>
  <si>
    <t>Gökören I.Kat Asfalt Yap.</t>
  </si>
  <si>
    <t xml:space="preserve">Gökören </t>
  </si>
  <si>
    <t>Mutleyif Köy Yolları</t>
  </si>
  <si>
    <t>Muttelif Köyler</t>
  </si>
  <si>
    <t>Haccağız/Beylik Mh.</t>
  </si>
  <si>
    <t>Susuz/Merkez Mah.</t>
  </si>
  <si>
    <t>Adaköy/Şahnalar /    Kemaller/Yukarıkuldan</t>
  </si>
  <si>
    <t>Kazanlar/Merkez</t>
  </si>
  <si>
    <t>Aydınlar I.Kat Asfalt Kaplama</t>
  </si>
  <si>
    <t>Çukurca Kyy. İstinat Duvarı</t>
  </si>
  <si>
    <t>Çukurca/Mandıra</t>
  </si>
  <si>
    <t>Zeyneller/Merkez</t>
  </si>
  <si>
    <t>Muratfakı Köy Yolu Menfez Yapımı</t>
  </si>
  <si>
    <t>Zeyneller Köy yolu Menfez Yapımı</t>
  </si>
  <si>
    <t>Muratfakı/Merkez</t>
  </si>
  <si>
    <t>Akçaşehir Köy Yolu Menfez Yapımı</t>
  </si>
  <si>
    <t>Akçaşehir/Merkez     Demircizopran/Merkez</t>
  </si>
  <si>
    <t>Çalaman Köy Yolu Köprü Genişletme</t>
  </si>
  <si>
    <t>Çalaman/Merkez</t>
  </si>
  <si>
    <t>Samat Kyy. I.Kat Asfalt Kaplama</t>
  </si>
  <si>
    <t>Kösreli Köy Yolu Menfez-Köprü Yapımı</t>
  </si>
  <si>
    <t>Salur Köy içi Parke Taşı</t>
  </si>
  <si>
    <t>Salur/Merkez</t>
  </si>
  <si>
    <t>Çukurören/Merkez</t>
  </si>
  <si>
    <t>Alıçören Kyy.II.Kat Asf.</t>
  </si>
  <si>
    <t>Alıçören/Merkez</t>
  </si>
  <si>
    <t>Ilıcakınık Kyy. II.Kat Asf.</t>
  </si>
  <si>
    <t>Ilıcakınık/Merkez</t>
  </si>
  <si>
    <t>Gökhaliler - Susuz Kyy</t>
  </si>
  <si>
    <t>Saraycık</t>
  </si>
  <si>
    <t>SARPINCIK</t>
  </si>
  <si>
    <t>DAĞYOLU</t>
  </si>
  <si>
    <t>Küsem</t>
  </si>
  <si>
    <t>MUSASOFULAR</t>
  </si>
  <si>
    <t>ÇELTİKDERE</t>
  </si>
  <si>
    <t>Kınıkçı</t>
  </si>
  <si>
    <t>DEREBOYU</t>
  </si>
  <si>
    <t>HAMZABEY</t>
  </si>
  <si>
    <t>Dumanlar</t>
  </si>
  <si>
    <t>AŞAĞIKULDAN</t>
  </si>
  <si>
    <t>YUKARIKULDAN</t>
  </si>
  <si>
    <t>ÖREN</t>
  </si>
  <si>
    <t>Çakıllar</t>
  </si>
  <si>
    <t>DEREKÖY</t>
  </si>
  <si>
    <t>Karamanlar</t>
  </si>
  <si>
    <t>ŞAHNALAR</t>
  </si>
  <si>
    <t>SARAY</t>
  </si>
  <si>
    <t xml:space="preserve">  (TL)                                                                                                                                                                                                                                                                                                                                                  M=J - L</t>
  </si>
  <si>
    <t>KÖYDES 2013 YILI İÇME SUYU İZLEME TABLOSU</t>
  </si>
  <si>
    <t>KÖYDES 2013 YILI KÜÇÜK ÖLÇEKLİ SULAMA İZLEME TABLOSU</t>
  </si>
  <si>
    <t>KÖYDES 2013 YILI ATIKSU İZLEME TABLOSU</t>
  </si>
  <si>
    <r>
      <t xml:space="preserve">NİTELİĞİ 
</t>
    </r>
    <r>
      <rPr>
        <b/>
        <sz val="9"/>
        <rFont val="Arial Tur"/>
        <charset val="162"/>
      </rPr>
      <t>("YENİ TESİS", "TESİS GELİŞTİRME"  "BAKIM ONARIM veya "TAMAMLAMA")</t>
    </r>
  </si>
  <si>
    <t>31/12/2012 İTİBARİYLE İLİNİZDE YER ALAN SUSUZ ÜNİTELERİN İZLEME CETVELİ</t>
  </si>
  <si>
    <t>PROJE MALİYETİ
(2013 yılı fiyatlarıyla TL)</t>
  </si>
  <si>
    <t>Merkeşler Köyü İçmesuyu</t>
  </si>
  <si>
    <t>Muhtelif Köy İçmesuları Bakım ve Onarımı</t>
  </si>
  <si>
    <t>Göbüler Köyü Sondaj</t>
  </si>
  <si>
    <t>Göbüler/Merkez</t>
  </si>
  <si>
    <t>Geçitler Köyü İçmesuyu</t>
  </si>
  <si>
    <t>Geçitler/Dümenler</t>
  </si>
  <si>
    <t>Yukarıörenbaşı Köyü İçmesuyu</t>
  </si>
  <si>
    <t>Yukarıörenbaşı/Havcılar</t>
  </si>
  <si>
    <t>Alemdar Köyü İçmesuyu</t>
  </si>
  <si>
    <t>Musasofular Köyü-Haccağız Köyü Beylik Bahallesi</t>
  </si>
  <si>
    <t>Kilciler Kızılkuyu Köyü</t>
  </si>
  <si>
    <t>Çamlıca Köyü Meles Mah.</t>
  </si>
  <si>
    <t>Çaylak - Köstek</t>
  </si>
  <si>
    <t>Köstek Fındıcak Çaylak köyleri yolu</t>
  </si>
  <si>
    <t>Kumcuk Ky. Seki Mah.</t>
  </si>
  <si>
    <t>Kızılkuyu-Gerişler</t>
  </si>
  <si>
    <t>Muhtelif Köy Yol.</t>
  </si>
  <si>
    <t>Aşakınık Köyü Çatacık Mah.-Köroğlu Mah.</t>
  </si>
  <si>
    <t xml:space="preserve">Ahmetler Köyü köy içi parke taşı </t>
  </si>
  <si>
    <t>Ahmetler Köyü /Gerede</t>
  </si>
  <si>
    <t xml:space="preserve">Göynükören Ayvatlar Mahallesi parke taşı </t>
  </si>
  <si>
    <t>Göynükören Ayvatlar Mah./Gerede</t>
  </si>
  <si>
    <t xml:space="preserve">Yazıkara  Köyü köy içi parke taşı </t>
  </si>
  <si>
    <t>Yazıkara  Köyü /Gerede</t>
  </si>
  <si>
    <t xml:space="preserve">Geçitler Köyü parke taşı </t>
  </si>
  <si>
    <t>Geçitler  Köyü/Gerede</t>
  </si>
  <si>
    <t xml:space="preserve">Yenipınar  Köyü köy içi parke taşı </t>
  </si>
  <si>
    <t>Yenipınar Köyü /Gerede</t>
  </si>
  <si>
    <t xml:space="preserve">S.Urgancılar Köyü köy içi parke taşı </t>
  </si>
  <si>
    <t>S.Urgancılar Köyü/Gerede</t>
  </si>
  <si>
    <t xml:space="preserve">Akçabey Köyü köy içi parke taşı </t>
  </si>
  <si>
    <t>Akçabey Köyü /Gerede</t>
  </si>
  <si>
    <t xml:space="preserve">Çalışlar  Köyü köy içi parke taşı </t>
  </si>
  <si>
    <t>Çalışlari  Köyü/Gerede</t>
  </si>
  <si>
    <t xml:space="preserve">Sungurlar Köyü Emirler Mah. parke taşı </t>
  </si>
  <si>
    <t>Sungurlar Köyü /Gerede</t>
  </si>
  <si>
    <t xml:space="preserve">Yazıköy  Köyü köy içi parke taşı </t>
  </si>
  <si>
    <t>Yazıköy  Köyü/Gerede</t>
  </si>
  <si>
    <t xml:space="preserve">Hasanlar Köyü- Dağhacılar Köyü Kabalar Mah. </t>
  </si>
  <si>
    <t>Aksaklar- G.Çalıca</t>
  </si>
  <si>
    <t>Bayındır- Karafakılar</t>
  </si>
  <si>
    <t>Bayındır- Çay köyü</t>
  </si>
  <si>
    <t>Mustanlar Kyy</t>
  </si>
  <si>
    <t>Arızlar Kyy</t>
  </si>
  <si>
    <t>Hisarözü Ky y.</t>
  </si>
  <si>
    <t>Mesçiler Kyy. I.Kat Asf.Kap.</t>
  </si>
  <si>
    <t>Mesçiler / Merkez</t>
  </si>
  <si>
    <t>Doğancı/Merkez</t>
  </si>
  <si>
    <t>Yakuplar /Merkez</t>
  </si>
  <si>
    <t>Güneyfelakettin/Merkez</t>
  </si>
  <si>
    <t>Yenigeçitveren/Merkez</t>
  </si>
  <si>
    <t>b</t>
  </si>
  <si>
    <t>Bürnük/Zahmanlar</t>
  </si>
  <si>
    <t>Tekke/Merkez</t>
  </si>
  <si>
    <t>Ericek /Merkez</t>
  </si>
  <si>
    <t>Pirahmetler/Merkez</t>
  </si>
  <si>
    <t>Ketenler/Merkez</t>
  </si>
  <si>
    <t>Yumrukaya/Merkez      Yolçatı/Merkez</t>
  </si>
  <si>
    <t>Yeşilköy/Merkez</t>
  </si>
  <si>
    <t>Yukarçamlı Kyy.II.Kat Asf.Kap.</t>
  </si>
  <si>
    <t>Yukarıçamlı / Merkez</t>
  </si>
  <si>
    <t>Dereceören Kyy. II.Kat Asf.Kap</t>
  </si>
  <si>
    <t>Enseller / Macarlar</t>
  </si>
  <si>
    <t>Davutbeyli-Y.Örenbaşı köprü Gen.</t>
  </si>
  <si>
    <t>Davutbeyli/Aşağı - Y.Örenbaşı</t>
  </si>
  <si>
    <t>İkinciAfşar Menfez Yapımı</t>
  </si>
  <si>
    <t>KM</t>
  </si>
  <si>
    <t>Bitti</t>
  </si>
  <si>
    <t>STABLİZE</t>
  </si>
  <si>
    <t>%70 de.e</t>
  </si>
  <si>
    <t>dev.ed</t>
  </si>
  <si>
    <t>ihale</t>
  </si>
  <si>
    <t>başlanmadı</t>
  </si>
  <si>
    <t>Asfalt</t>
  </si>
  <si>
    <t>Stablize</t>
  </si>
  <si>
    <t>Köprü</t>
  </si>
  <si>
    <t>Menfez</t>
  </si>
  <si>
    <t>Dörtdivan</t>
  </si>
  <si>
    <t>Gerede</t>
  </si>
  <si>
    <t>Göynük</t>
  </si>
  <si>
    <t>Kıbrıscık</t>
  </si>
  <si>
    <t>Mengen</t>
  </si>
  <si>
    <t>Mudurnu</t>
  </si>
  <si>
    <t>Seben</t>
  </si>
  <si>
    <t>Yaniçağa</t>
  </si>
  <si>
    <t>PARKE TAŞI</t>
  </si>
  <si>
    <t>GENEL PRJ TOP</t>
  </si>
  <si>
    <t>Parke Taşı</t>
  </si>
  <si>
    <t>m2</t>
  </si>
  <si>
    <t>İçmesuyu</t>
  </si>
  <si>
    <t>MUHTELİF KÖY İÇMESUYU</t>
  </si>
  <si>
    <t>gerede</t>
  </si>
  <si>
    <t>kıbrıscık</t>
  </si>
  <si>
    <t>mengen</t>
  </si>
  <si>
    <t>seben</t>
  </si>
  <si>
    <t>yeniçağa</t>
  </si>
  <si>
    <t>BİTEN NÜFUS</t>
  </si>
  <si>
    <t>İkinciafşar</t>
  </si>
  <si>
    <t>Salur Ky Menfez ve İst. Duvarı</t>
  </si>
  <si>
    <t>Samat Ky Menfez Yapımı</t>
  </si>
  <si>
    <t>Samat / Merkez</t>
  </si>
  <si>
    <t>Tekirler Kyy. I.Kat Asf.Kap.</t>
  </si>
  <si>
    <t>Tekirler / Turgutlar</t>
  </si>
  <si>
    <t>Kaşıkçışeyhler Kyy.I.Kat Asf.Kap.</t>
  </si>
  <si>
    <t>Kaşıkçışeyhler / Merkez</t>
  </si>
  <si>
    <t>Kumcuk Kyy. I.Kat Asf.Kap.</t>
  </si>
  <si>
    <t>Kumcuk / Merkez</t>
  </si>
  <si>
    <t>Nadas Kyy. II.Kat Asf.Kap.</t>
  </si>
  <si>
    <t>Nadas / Merkez</t>
  </si>
  <si>
    <t>Dereköy Kyy.I.Kat Asf.Kap.</t>
  </si>
  <si>
    <t>Dereköy / Merkez</t>
  </si>
  <si>
    <t>Dereköy Kyy.II.Kat Asf.Kap.</t>
  </si>
  <si>
    <t>Konak Kyy I.Kat Asf.Kap.</t>
  </si>
  <si>
    <t>Konak / Cazlar</t>
  </si>
  <si>
    <t>Konak Kyy II.Kat Asf.Kap.</t>
  </si>
  <si>
    <t>Karaşeyhler Kyy. I.Kat Asf.Kap.</t>
  </si>
  <si>
    <t>Karaşeyhler / Merkez</t>
  </si>
  <si>
    <t>Karaşeyhler / Kalemler</t>
  </si>
  <si>
    <t>Karaşeyhler Kyy. II.Kat Asf.Kap.</t>
  </si>
  <si>
    <t>Mamatlar Kyy.II.Kat Asf.Kap.</t>
  </si>
  <si>
    <t>Mamatlar / Merkez</t>
  </si>
  <si>
    <t>KÖY İÇME SULARI İŞLERİN DURUMU</t>
  </si>
  <si>
    <t>SENE BAŞINDA PLANLANAN</t>
  </si>
  <si>
    <t>KÖY</t>
  </si>
  <si>
    <t>BAĞLISI</t>
  </si>
  <si>
    <t>FAYDALANACAK NÜFUS</t>
  </si>
  <si>
    <t>SUSUZ 
(Adet)</t>
  </si>
  <si>
    <t>SUYU YETERSİZ
(Adet)</t>
  </si>
  <si>
    <t>YENİ TESİS</t>
  </si>
  <si>
    <t>TESİS GELİŞTİRME</t>
  </si>
  <si>
    <t>BAKIM ONARIM</t>
  </si>
  <si>
    <t>KÖYDES 2006 YILI KAPSAMINDA PLANLANAN İŞLERİN DURUMU</t>
  </si>
  <si>
    <t>KANALİZASYON</t>
  </si>
  <si>
    <t>SULAMA</t>
  </si>
  <si>
    <t>FAYDALANACAK 
NÜFUS</t>
  </si>
  <si>
    <t>TESVİYE</t>
  </si>
  <si>
    <t>STABİLİZE</t>
  </si>
  <si>
    <t>BETON YOL</t>
  </si>
  <si>
    <t>NÜFUS</t>
  </si>
  <si>
    <t>İLÇESİ</t>
  </si>
  <si>
    <t>TAŞ DUVAR (m3)</t>
  </si>
  <si>
    <t>TAŞ DUVAR</t>
  </si>
  <si>
    <t>m3</t>
  </si>
  <si>
    <t>Pelitcik Kyy. Bakım ve Onr.</t>
  </si>
  <si>
    <t>Pelitcik</t>
  </si>
  <si>
    <t>Belkaraağaç Kyy. Bakım ve Onr.</t>
  </si>
  <si>
    <t>Belkaraağaç</t>
  </si>
  <si>
    <t>Kösten</t>
  </si>
  <si>
    <t>Çamyayla Kyy. Bakım ve Onr.</t>
  </si>
  <si>
    <t>Bahçeköy-Kahylar Kyy. Bakım ve Onr.</t>
  </si>
  <si>
    <t>Bahçeköy/Kahyalar</t>
  </si>
  <si>
    <t>Yeniakçakavak Kyy. Bakım ve Onr.</t>
  </si>
  <si>
    <t>Yeniakçakavak</t>
  </si>
  <si>
    <t>Çivril Kyy. Bakım ve Onr.</t>
  </si>
  <si>
    <t>Kökez Kyy.II.Kat Asf.</t>
  </si>
  <si>
    <t>Kökez</t>
  </si>
  <si>
    <t>Çorakkadirler-Emirler-Kayışlar-Mamatlar Grp Yl.II.Kat Asf.</t>
  </si>
  <si>
    <t>Çorakkadirler</t>
  </si>
  <si>
    <t>Emirler</t>
  </si>
  <si>
    <t>Kayışlar</t>
  </si>
  <si>
    <t>Mamatlar</t>
  </si>
  <si>
    <t>Başyellice-Yellicedemirciler Köprübaşı Grup Yl. II.Kat Asf.</t>
  </si>
  <si>
    <t>Köprübaşı</t>
  </si>
  <si>
    <t>Kıyaslar/Kaynarca</t>
  </si>
  <si>
    <t>Y.demirciler/Katırcıoğlu</t>
  </si>
  <si>
    <t>Köprübaşı/Aşağı</t>
  </si>
  <si>
    <t>Karacalar/Merkez           Köstekler /Merkez</t>
  </si>
  <si>
    <t>Kılavuzlar-Mustanlar Kyy II.Kat asf.Kap.</t>
  </si>
  <si>
    <t>Kılavuzlar/Merkez     Mustanlar/Merkez</t>
  </si>
  <si>
    <t>Aşağıkınık Köyü/Gerede</t>
  </si>
  <si>
    <t>Avşar Kyy. I.Kat Asfalt Kaplama</t>
  </si>
  <si>
    <t>Avşar/Merkez   Kayabaşı/Merkez   Elemen/Merkez   Şahbazlar/Merkez   Güneygökçesu/Merkez</t>
  </si>
  <si>
    <t>Çorakmıtırlar Kyy.I.Kat Asfalt Kaplama</t>
  </si>
  <si>
    <t>Çorakmıtırlar/Merkez   Çorakkadirler/Merkez</t>
  </si>
  <si>
    <t>Hacıahmetler Kyy.Ikat Asfalt Kaplama</t>
  </si>
  <si>
    <t>Hacıahmetler/Merkez</t>
  </si>
  <si>
    <t>Dedeler Sırçalı Grup Kyy. II.Kat Asfalt</t>
  </si>
  <si>
    <t>Dedeler/Merkez      Sırçalı/Merkez</t>
  </si>
  <si>
    <t>Munduşlar Kyy.II.Kat Asfalt Kaplama</t>
  </si>
  <si>
    <t>Munduşlar / Merkez</t>
  </si>
  <si>
    <t>PARKE</t>
  </si>
  <si>
    <t>I.KAT</t>
  </si>
  <si>
    <t>II.KAT</t>
  </si>
  <si>
    <t>Dolayüz Kyy.II.Kat Asfalt Kaplama</t>
  </si>
  <si>
    <t>Dolayüz/Merkez</t>
  </si>
  <si>
    <t>Delice Kyy Stablize Kaplama</t>
  </si>
  <si>
    <t>Delice/Bayramlı</t>
  </si>
  <si>
    <t>Samat Kyy.II.Kat Asfalt Kaplama</t>
  </si>
  <si>
    <t>Pelitözü Kyy. II.Kat Asfalt Kaplama</t>
  </si>
  <si>
    <t>Pelitözü/Merkez</t>
  </si>
  <si>
    <t>KÖYDES 2010 YILI KAPSAMINDA PLANLANAN İŞLERİN DURUMU 
(31.12.2010 TARİHİ İTİBARIYLA)</t>
  </si>
  <si>
    <t>İğneciler Kyy.Stablize Kaplama</t>
  </si>
  <si>
    <t>Muhtelif İçme Suyu</t>
  </si>
  <si>
    <t>Alanhimmetler,Balı,Belen,Borucak,Çökeler,Deveci,Deveören,Kızık,Dokumacılar,Karacaören,Kılkara,Kızılcaören,Kökez,Köseler,Taşlık,Nadas</t>
  </si>
  <si>
    <t>Alemdar köyü/Kıbrıscık</t>
  </si>
  <si>
    <t>Yazıca,Geriş,Kuzca,Alemdar,       Karaköy</t>
  </si>
  <si>
    <t>Yazıca,Geriş.Kuzca,  Alemdar,Karaköy</t>
  </si>
  <si>
    <t xml:space="preserve">                                                   KÖYDES 2014 YILI YOL İZLEME TABLOSU</t>
  </si>
  <si>
    <t>KÖYDES 2014 YILI İÇME SUYU İZLEME TABLOSU</t>
  </si>
  <si>
    <t>KÖYDES 2014 YILI KÜÇÜK ÖLÇEKLİ SULAMA İZLEME TABLOSU</t>
  </si>
  <si>
    <t>KÖYDES 2014 YILI ATIKSU İZLEME TABLOSU</t>
  </si>
  <si>
    <t>Şahbazlar,Elemen,Hayranlar,Avşar Grup Yolu</t>
  </si>
  <si>
    <t>Banaz Kyy I.Kat Asfalt Kaplama</t>
  </si>
  <si>
    <t>Çayköy Kyy I.Kat Asfalt Kaplama</t>
  </si>
  <si>
    <t>Çayköy/Merkez</t>
  </si>
  <si>
    <t>Düzağaç Kyy I.Kat asfalt Kaplama</t>
  </si>
  <si>
    <t>Başyellice Kyy I.Kat Asfalt Kaplama</t>
  </si>
  <si>
    <t>Babahızır Kyy I.Kat Asfalt Kaplama</t>
  </si>
  <si>
    <t>Hacıahmetler Kyy I.Kat Asfalt Kaplama</t>
  </si>
  <si>
    <t>Tavşansuyu Kyy. I.Kat Asf.Kaplama</t>
  </si>
  <si>
    <t>Tavşansuyu/Sığırlık</t>
  </si>
  <si>
    <t>Karamurat Kyy. I.Kat Asfalt Kaplama</t>
  </si>
  <si>
    <t>Karamurat/Merkez/Alaçam/Tatarlar/Yarbaşı</t>
  </si>
  <si>
    <t>Dereçetinören Kyy I.Kat Asf.Kaplama</t>
  </si>
  <si>
    <t>Dereçtinören/Dereköy</t>
  </si>
  <si>
    <t>Alpağut Kyy I.Kat Asfalt Kaplama</t>
  </si>
  <si>
    <t>Alpağut/Merkez</t>
  </si>
  <si>
    <t>KÖYDES 2010 YILI KÜÇÜK ÖLÇEKLİ SULAMA İZLEME TABLOSU</t>
  </si>
  <si>
    <t>TUTARI
(TL)</t>
  </si>
  <si>
    <t xml:space="preserve">PROĞRAM ÖDENEĞİ                           </t>
  </si>
  <si>
    <t xml:space="preserve">HARCAMA TUTARI                     </t>
  </si>
  <si>
    <t xml:space="preserve">ARTAN ÖDENEK MİKTARI                                                                                                                                                        </t>
  </si>
  <si>
    <t xml:space="preserve">Geriş,  Karacaören,  Nadas,Taşlık,Yazıca. Köyleri </t>
  </si>
  <si>
    <t>Elemen (Demircioğlu) Köyü</t>
  </si>
  <si>
    <t>Elemen (Demircioğlu) köyü</t>
  </si>
  <si>
    <t>Aktepe, Mamatlar,Hayranlar,Düzköy,Kayabaşı,Kavacık,Çırdak,Kayışlar,Y.Demirciler Köyleri</t>
  </si>
  <si>
    <t>Karacalar,Başyellice,Yumrutaş,Düzağaç,Kavacık,Ağalar,Turna,Kayabaşı Çubuk Köyleri</t>
  </si>
  <si>
    <t>Belen Köyü Çukur Mah.</t>
  </si>
  <si>
    <t>Gözecik Köyü</t>
  </si>
  <si>
    <t>Kayabaşı,Arak, Bölükören,Çırdak,Rüknettin,Yumrutaş Köyleri</t>
  </si>
  <si>
    <t xml:space="preserve">Musasofular Köyü-Haccağız Köyü Beylik Bahallesi </t>
  </si>
  <si>
    <t>Aydıncık Kyy</t>
  </si>
  <si>
    <t>Taşçılar Kyy</t>
  </si>
  <si>
    <t>Sebenardı Kyy</t>
  </si>
  <si>
    <t>Merkeşler Kyy.</t>
  </si>
  <si>
    <t>Seyit Köyü Köprü İnş.</t>
  </si>
  <si>
    <t>GEREDE</t>
  </si>
  <si>
    <t>Karacadağdemirciler Dere Mh.</t>
  </si>
  <si>
    <t>Beşkonak Kyy Fadıllar Mh. Yl.</t>
  </si>
  <si>
    <t>Dağkara - Yakaboy Kyy.</t>
  </si>
  <si>
    <t>Bünüş Kyy</t>
  </si>
  <si>
    <t>Asmaca Kyy</t>
  </si>
  <si>
    <t>Muhtelif Köyyolları Sanat Yapıları</t>
  </si>
  <si>
    <t>GÖYNÜK</t>
  </si>
  <si>
    <t>Gökçesaray Köyü Nasuhlar Mh.</t>
  </si>
  <si>
    <t>Aşağıkınık köyü Merkez Mahalle</t>
  </si>
  <si>
    <t>I.KAT ASFALT</t>
  </si>
  <si>
    <t>II.KAT ASFALT</t>
  </si>
  <si>
    <t>Çaylakköy Altıncılar Mahallesi</t>
  </si>
  <si>
    <t>Bulanık Kyy Orta Mh.Yolu</t>
  </si>
  <si>
    <t>Akçaalan Kyy. Kavacık Mahalle Yolu</t>
  </si>
  <si>
    <t>Dağhacılar Köyü Kabalar Mh Yolu</t>
  </si>
  <si>
    <t>Çaylak - Sefalar Mh. Yl</t>
  </si>
  <si>
    <t>KÖYDES 2015 YILI KÜÇÜK ÖLÇEKLİ SULAMA İZLEME TABLOSU</t>
  </si>
  <si>
    <t>KÖYDES 2015 YILI ATIKSU İZLEME TABLOSU</t>
  </si>
  <si>
    <t>Tatlar Kyy I.Kat Asfalt Kaplama</t>
  </si>
  <si>
    <t>Banaz Kyy. I.Kat Asfalt Kaplama</t>
  </si>
  <si>
    <t>Yazıören Kyy Parke Taşı</t>
  </si>
  <si>
    <t>Yeniakçakavak Kyy Parke Taşı</t>
  </si>
  <si>
    <t>Yayladınlar Kyy Parke Taşı</t>
  </si>
  <si>
    <t>Büyükberk Kyy ;Parke Taşı</t>
  </si>
  <si>
    <t>Kuzörenemirler Kyy Parke Taşı</t>
  </si>
  <si>
    <t>Okçular Kyy Parke Taşı</t>
  </si>
  <si>
    <t>Belkarasağaç Kyy Köprü Yapımı</t>
  </si>
  <si>
    <t>Okçular Kyy I.Kat Asfalt Kap.</t>
  </si>
  <si>
    <t>Yazıören Kyy I.Kat Asfalt Kap.</t>
  </si>
  <si>
    <t>Akçaalan Kyy I.Kat Asfalt Kap.</t>
  </si>
  <si>
    <t>Değirmenbeli Kyy I.Kat Asf.Kap.</t>
  </si>
  <si>
    <t>Alıçören Kyy I.Kat Asfalt Kap.</t>
  </si>
  <si>
    <t>Yakabayat Kyy. I.Kat Asfalt Kap.</t>
  </si>
  <si>
    <t>Çukurören Kyy.I.Kat Asfalt Kap.</t>
  </si>
  <si>
    <t>Pirahmetler Kyy. II.Kat Asfalt Kap.</t>
  </si>
  <si>
    <t>Değirmenderesi Kyy.II.Kat Asf.Kap.</t>
  </si>
  <si>
    <t>Köprücüler Kyy. II.Kat Asfalt Kap.</t>
  </si>
  <si>
    <t>Çaygökpınar Kyy.II.Kat Asfalt Kap.</t>
  </si>
  <si>
    <t>Sultanbey Kyy.II.Kat Asfalt Kap.</t>
  </si>
  <si>
    <t>Topardıç Kyy.II.Kat Asfalt Kap.</t>
  </si>
  <si>
    <t>Ilıcakınık Kyy. I.Kat Asfalt Kap.</t>
  </si>
  <si>
    <t>Gölköy Kyy. II.Kat Asfalt Kap.</t>
  </si>
  <si>
    <t>Saçcılar Kyy.II.Kat Asfalt Kap.</t>
  </si>
  <si>
    <t>Okçular/Merkez</t>
  </si>
  <si>
    <t>Yazıören/Merkez</t>
  </si>
  <si>
    <t>Akçaalan/Merkez</t>
  </si>
  <si>
    <t>Yakabayat/Bayat</t>
  </si>
  <si>
    <t>Değirmenderesi/Evril</t>
  </si>
  <si>
    <t>Köprücüler/Sultanbey</t>
  </si>
  <si>
    <t>Yeniakçakavak/Merkez</t>
  </si>
  <si>
    <t>Büyükberk/Merkez</t>
  </si>
  <si>
    <t>Belkaraağaç/Merkez</t>
  </si>
  <si>
    <t>ÖmerpaşalarKöyü Köyiçi Kilitli Parke Taşı yap.</t>
  </si>
  <si>
    <t>Ömerpaşalar  Köyü</t>
  </si>
  <si>
    <t>Gücükler Köyü</t>
  </si>
  <si>
    <t>Aşağısayık Köyü Köyiçi Kilitli Parke Taşı yap.</t>
  </si>
  <si>
    <t>Aşağısayık Köyü</t>
  </si>
  <si>
    <t>Yukarısayık Köyü Köyiçi Kilitli Parke Taşı yap.</t>
  </si>
  <si>
    <t>Yukarısayık Köyü</t>
  </si>
  <si>
    <t>Orta Köy Köyiçi Kilitli Parke Taşı yap.</t>
  </si>
  <si>
    <t>Orta Köy</t>
  </si>
  <si>
    <t>2016 YILI ÖDENEK TAKİP CETVELİ</t>
  </si>
  <si>
    <t>31/05/2016  İTİBARİYLE İLİNİZDE YER ALAN SUSUZ ÜNİTELERİN İZLEME CETVELİ</t>
  </si>
  <si>
    <t>Yeni Tesis</t>
  </si>
  <si>
    <t>FOSSEPTİK</t>
  </si>
  <si>
    <t>KÖYDES 2016 YILI KÜÇÜK ÖLÇEKLİ SULAMA İZLEME TABLOSU</t>
  </si>
  <si>
    <t>KÖYDES 2016 YILI İÇME SUYU İZLEME TABLOSU</t>
  </si>
  <si>
    <t>Yeniköy-Hamzabey-Yakuplar Köyleri</t>
  </si>
  <si>
    <t>Rüzgarlar Köyü İçme Suyu</t>
  </si>
  <si>
    <t>Merkeşler Köyü İçme Suyu</t>
  </si>
  <si>
    <t>Saççılar Köyü İçme Suyu</t>
  </si>
  <si>
    <t>Çampınar Köyü İçme Suyu</t>
  </si>
  <si>
    <t>Bümüş Köyü İçme Suyu</t>
  </si>
  <si>
    <t>Gölcük Köyü İçme Suyu</t>
  </si>
  <si>
    <t xml:space="preserve">Yeşilçele Köyü İçme Suyu </t>
  </si>
  <si>
    <t>Çobankaya Köyü İçme Suyu</t>
  </si>
  <si>
    <t xml:space="preserve">Mesciler Köyü İçme Suyu </t>
  </si>
  <si>
    <t xml:space="preserve">Kuzörenemirler Köyü İçme Suyu </t>
  </si>
  <si>
    <t xml:space="preserve">Karamanlar Yaka Köyü İçme Suyu </t>
  </si>
  <si>
    <t xml:space="preserve">Karamanlar Köyü İçme Suyu </t>
  </si>
  <si>
    <t xml:space="preserve">Kızılağıl Köyü İçme Suyu </t>
  </si>
  <si>
    <t xml:space="preserve">Rüzgarlar Köyü </t>
  </si>
  <si>
    <t xml:space="preserve">Merkeşler Köyü </t>
  </si>
  <si>
    <t xml:space="preserve">Saççılar Köyü </t>
  </si>
  <si>
    <t xml:space="preserve">Çampınar Köyü </t>
  </si>
  <si>
    <t xml:space="preserve">Yeşilçele Köyü </t>
  </si>
  <si>
    <t xml:space="preserve">Gölcük Köyü </t>
  </si>
  <si>
    <t xml:space="preserve">Bümüş Köyü </t>
  </si>
  <si>
    <t xml:space="preserve">Çobankaya Köyü </t>
  </si>
  <si>
    <t xml:space="preserve">Kuzörenemirler Köyü </t>
  </si>
  <si>
    <t xml:space="preserve">Mesciler Köyü </t>
  </si>
  <si>
    <t xml:space="preserve">Karamanlar Yaka Köyü </t>
  </si>
  <si>
    <t xml:space="preserve">Karamanlar Köyü </t>
  </si>
  <si>
    <t xml:space="preserve">Kızılağıl Köyü </t>
  </si>
  <si>
    <t>Gücükler Köyü İçme Suyu</t>
  </si>
  <si>
    <t>Çalköy - Dülger Köyleri İçme Suyu</t>
  </si>
  <si>
    <t>Yalacık Köyü İçme Suyu</t>
  </si>
  <si>
    <t>Suleler Köyü İçme Suyu</t>
  </si>
  <si>
    <t>Aşağı Yukarı Duğer İçme Suyu</t>
  </si>
  <si>
    <t xml:space="preserve">Gücükler Köyü </t>
  </si>
  <si>
    <t xml:space="preserve">Çalköy - Dülger Köyleri </t>
  </si>
  <si>
    <t xml:space="preserve">Yalacık Köyü </t>
  </si>
  <si>
    <t xml:space="preserve">Suleler Köyü </t>
  </si>
  <si>
    <t>Aşağı Yukarı Duğer</t>
  </si>
  <si>
    <t>Kilciler Köyü  İçme Suyu</t>
  </si>
  <si>
    <t>Kilciler Köyü</t>
  </si>
  <si>
    <t>Alanhimmetler,Alemdar, Balı Bören, Dokumacılar,Geriş,Karacaören, Karaköy,Kılkara,Kızılcaören, Kızıksarıkaya,Kökez,Köseler,Yazıca Köyleri.</t>
  </si>
  <si>
    <t>Alanhimmetler,Alemdar, Balı Bören, Dokumacılar,Geriş, Karacaören, Karaköy, Kılkara,Kızılcaören, Kızıksarıkaya,Kökez,Köseler,Yazıca Köyleri.</t>
  </si>
  <si>
    <t>Sarıkadılar Köyü</t>
  </si>
  <si>
    <t xml:space="preserve">Küçükkuz Köyü ( Veriler) </t>
  </si>
  <si>
    <t>Bakım Onarım</t>
  </si>
  <si>
    <t>Sırcalı Köyü, Güveytepe, Gürçam, Samat, Bostancılar, Taşcılar, Delice Köyleri</t>
  </si>
  <si>
    <t>Doğancı Köyü İçme Suyu</t>
  </si>
  <si>
    <t>Kındıra Köyü İçme Suyu</t>
  </si>
  <si>
    <t>Hamzabey Köyü İçme Suyu</t>
  </si>
  <si>
    <t>Çamlık Köyü İçme Suyu</t>
  </si>
  <si>
    <t xml:space="preserve">Doğancı Köyü </t>
  </si>
  <si>
    <t xml:space="preserve">Kındıra Köyü </t>
  </si>
  <si>
    <t xml:space="preserve">Yamanlar Köyü </t>
  </si>
  <si>
    <t xml:space="preserve">Hamzabey Köyü </t>
  </si>
  <si>
    <t xml:space="preserve">Çamlık Köyü </t>
  </si>
  <si>
    <t>Kurca Kılıçlar Köyleri İçme Suyu</t>
  </si>
  <si>
    <t>Kurca Kılıçlar Köyleri</t>
  </si>
  <si>
    <t xml:space="preserve">Avşar, Ağaçalar, Akören, Babahızır, Bümük, Ç.mıtırlar,Çukurca, Elemen,Güney,H.Ahmetler, Hayranlar,Karaishak Köyleri </t>
  </si>
  <si>
    <t xml:space="preserve">Avşar, Ağaçalar, Akören, Babahızır,Bümük, Ç.mıtırlar,Çukurca,  Elemen,Güney,H.Ahmetler,Hayranlar,Karaishak Köyleri </t>
  </si>
  <si>
    <t xml:space="preserve">Bakırlı Köyü </t>
  </si>
  <si>
    <t>Berk Köyü</t>
  </si>
  <si>
    <t>Çaygökpınar Köyü</t>
  </si>
  <si>
    <t>Gövem Köyü</t>
  </si>
  <si>
    <t>Çömlekçiler Köyü</t>
  </si>
  <si>
    <t>Değirmenbeli Köyü</t>
  </si>
  <si>
    <t>Ericek Köyü</t>
  </si>
  <si>
    <t>Gökpınar Köyü</t>
  </si>
  <si>
    <t>Susuzkınık Köyü</t>
  </si>
  <si>
    <t>Hıdırşeyhler Köyü</t>
  </si>
  <si>
    <t xml:space="preserve"> Banas -Müstakimler Köyleri</t>
  </si>
  <si>
    <t>Yağbaşlar Köyü</t>
  </si>
  <si>
    <t>Kılıçlar Köyü</t>
  </si>
  <si>
    <t>Karapazar Samat Köyü</t>
  </si>
  <si>
    <t>Dörtdivan - Göynükören Köyü</t>
  </si>
  <si>
    <t>Çukurca - Köstereli - Kavacık Köyleri</t>
  </si>
  <si>
    <t xml:space="preserve">Yağdaş - Dikmen Köyleri </t>
  </si>
  <si>
    <t>Sungurlar - Emirler - Dikmen Köyleri</t>
  </si>
  <si>
    <t>Karacadağ Merkez Dere Mahallesi</t>
  </si>
  <si>
    <t>Karapazar Grup Yolu-Samat Kyy.Asfalt Yap.</t>
  </si>
  <si>
    <t>Dörtdivan yolu - Göynükören Kyy. Asfalt Yap.</t>
  </si>
  <si>
    <t>Çukurca grup yolu Kösreli-Kavacık Kyy.Asfalt Yap.</t>
  </si>
  <si>
    <t>Yağdaş köyü Dikmen Kyy.Asfalt Yap.</t>
  </si>
  <si>
    <t>Sungurlar-Emirler - Dikmen Kyy.Asfalt Yap.</t>
  </si>
  <si>
    <t>Karacadağ Merkez- Dere Mahalle yolu  Asfalt Yap.</t>
  </si>
  <si>
    <t>Bakırlı Köyü/Baramışlar Mah.I.Kat.Asfalt Kap.</t>
  </si>
  <si>
    <t>Banaz Köyü/Müstakimler Köyü arası I.Kat.Asfalt Kap.</t>
  </si>
  <si>
    <t>Berk kyy /M.d.deresi</t>
  </si>
  <si>
    <t>Çaygökpınar Köyü/Karalar Mah.I.Kat.Asfalt Kap.</t>
  </si>
  <si>
    <t>Çömlekçiler Kyy. I.Kat.Asfalt Kap.</t>
  </si>
  <si>
    <t>Değirmenbeli Köyü Arap Mah/ Merkez Mah/ Kuğum Mah.I.Kat.Asfalt Kap.</t>
  </si>
  <si>
    <t>Değirmenderesi ve Bağışlar köyü arası I.Kat.Asfalt Kap.</t>
  </si>
  <si>
    <t>Değirmenderesi /Değirmenbeli köy arası I.Kat.Asfalt Kap.</t>
  </si>
  <si>
    <t>Ericek Kyy.I.Kat.Asfalt Kap.</t>
  </si>
  <si>
    <t>Gökpınar Kyy.I.Kat.Asfalt Kap.</t>
  </si>
  <si>
    <t>Gövem Kyy.I.Kat.Asfalt Kap.</t>
  </si>
  <si>
    <t>Susuzkınık Kyy.I.Kat.Asfalt Kap.</t>
  </si>
  <si>
    <t>Hıdırşeyhler  Köyü Köyiçi I.Kat Asfalt Kap.</t>
  </si>
  <si>
    <t>Hıdırşeyhler Grup Yolu</t>
  </si>
  <si>
    <t>Güneyçalıca Köyü Kyy.II.Kat Asfalt Kap.</t>
  </si>
  <si>
    <t>Dedeler Köyü ile Aksaklar Kyy.II.Kat Asfalt Kap.</t>
  </si>
  <si>
    <t>Himmetoğlu Köyü ile Kayabaşı II.Kat Asfalt Kap.</t>
  </si>
  <si>
    <t>Kuyupınar Köyü Kyy II.Kat Asfalt Kap.</t>
  </si>
  <si>
    <t>Bayındır Köyü Kyy.II.Kat Asfalt Kap.</t>
  </si>
  <si>
    <t>Bayındır Köyü yol ayrımı ile Kayalıdere Turgutlar Mah. Kyy. II.Kat Asfalt Kap.</t>
  </si>
  <si>
    <t>Sarıcalar Köyü ile Bayındır Köyü Arası II.Kat Asfalt Kap.</t>
  </si>
  <si>
    <t>Narzanlar Köyü İle Boyacılar Köyü arası II.Kat Asfalt Kap.</t>
  </si>
  <si>
    <t>Arıkçayırı Köyü Kyy.II.Kat Asfalt Kap.</t>
  </si>
  <si>
    <t>Kozcağız Köyü Kyy. II.Kat Asfalt Kap.</t>
  </si>
  <si>
    <t>Bayındır Köyü ile Kayalıdere Turgutlar arası II.Kat Asfalt Kap.</t>
  </si>
  <si>
    <t>Dedeler - Aksaklar Köyü</t>
  </si>
  <si>
    <t>Himmetoğlu - Kayabaşı Köyü</t>
  </si>
  <si>
    <t>Kuyupınar Köyü</t>
  </si>
  <si>
    <t>Bayındır Köyü</t>
  </si>
  <si>
    <t>Bayındır Köyü - Kavaklıdere Turgutlar Mahallesi</t>
  </si>
  <si>
    <t>Sarıcalar Köyü - Bayındır Köyü</t>
  </si>
  <si>
    <t xml:space="preserve">Narzanlar Köyü - Boyacılar Köyü </t>
  </si>
  <si>
    <t xml:space="preserve">Arıkçayır Köyü </t>
  </si>
  <si>
    <t>Bayındır Köyü - Kavaklıdere Turgutlar arası</t>
  </si>
  <si>
    <t>Alanhimmetler,Alemdar,Belen,Borucak, Dokumacılar,Geriş,Karacaören,Karaköy,Kılkara,Kızılcaören,Kızıksarıkaya,Kökez,Köseler, Yazıca Köyleri Yön ve Tanıtım Levhası Yapım İşi.</t>
  </si>
  <si>
    <t xml:space="preserve">Başyellice Köyü-Küçükkuz Bölükören Köyleri </t>
  </si>
  <si>
    <t>Başyellice Köyü-Küçükkuz Bölükören Köyleri I.Kat Asfalt Yap.</t>
  </si>
  <si>
    <t>Çevreli Köyü Merkez Mah.I.Kat.Asfalt Yap.</t>
  </si>
  <si>
    <t>Sarıyer Köyü Merkez Mah.I.Kat.Asfalt Yap.</t>
  </si>
  <si>
    <t>Dağyolu Köyü Merkez mah. I.Kat.Asfalt Yap.</t>
  </si>
  <si>
    <t>Kavallar Köyü-Nallıhan bağlantısıI.Kat.Asfalt Yap.</t>
  </si>
  <si>
    <t>Ilıca Köyü Köy içi I.Kat.Asfalt Yap.</t>
  </si>
  <si>
    <t>Örencik Köyü/ Merkez Mah.I.Kat.Asfalt Yap.</t>
  </si>
  <si>
    <t>Örencik Köyü/ Merkez</t>
  </si>
  <si>
    <t>Çevreli Köyü/Merkez</t>
  </si>
  <si>
    <t>Sarıyer Köyü/ Merkez</t>
  </si>
  <si>
    <t>Dağyolu Köyü/Merkez</t>
  </si>
  <si>
    <t>Kavallar Köyü/Nallıhan Bağlantısı</t>
  </si>
  <si>
    <t xml:space="preserve">Ilıca Köyü </t>
  </si>
  <si>
    <t>Alpağut, Bakırlı, Bozyer, Çeltikdere, Dedeler, Değirmenkaya, Dereboy, Ekiciler, Gerenözü,  Gökhaliler, Güneyce, Haccağız, Hoçaş, Kabak, Karaağaç, Kaşbıyıklar, Kesenözü, Kızık, Korucuk, Kozyaka, Kuzgölcük, Musasofular, Nimetli, Solaklar, Susuz, Tazılar, Tepe, Yağma, Yuva köyleri (29 Köy)</t>
  </si>
  <si>
    <t>Alpağut, Bakırlı, Bozyer, Çeltikdere, Dedeler, Değirmenkaya, Dereboy, Ekiciler, Gerenözü,  Gökhaliler, Güneyce, Haccağız, Hoçaş, Kabak, Karaağaç, Kaşbıyıklar, Kesenözü, Kızık, Korucuk, Kozyaka, Kuzgölcük, Musasofular, Nimetli, Solaklar, Susuz, Tazılar, Tepe, Yağma, Yuva Köyleri</t>
  </si>
  <si>
    <t>Dereboy Köyü Grup yolu</t>
  </si>
  <si>
    <t>Gökhaliller Köyü</t>
  </si>
  <si>
    <t xml:space="preserve">Musasofular Köyü </t>
  </si>
  <si>
    <t>Tepe Köyü Köyü</t>
  </si>
  <si>
    <t>Gökhaliller Köyü  Köyiçi Parke Taşı Yap.</t>
  </si>
  <si>
    <t>Musasofular Köyü Köyiçi Parke Taşı Yap.</t>
  </si>
  <si>
    <t>Tepe KöyüKöyü Köyiçi Parke Taşı Yap.</t>
  </si>
  <si>
    <t>Yamanlar Köyü</t>
  </si>
  <si>
    <t>Alanhimmetler,Alemdar, Balı Bören,Dokumacılar,Geriş,Karacaören,Karaköy,Kılkara,Kızılcaören,Kızıksarıkaya,Kökez,Köseler,Yazıca Köyleri.</t>
  </si>
  <si>
    <t xml:space="preserve">        KÖYDES 2016 YILI YOL İZLEME TABLOSU</t>
  </si>
  <si>
    <t xml:space="preserve">Okçular/Merkez </t>
  </si>
  <si>
    <t>Çatakören Köyü İçme suyu İnşaatı</t>
  </si>
  <si>
    <t>Çatakören Köyü</t>
  </si>
  <si>
    <t>Çamyayla Köyü</t>
  </si>
  <si>
    <t>Aydıncık Köyü</t>
  </si>
  <si>
    <t>Çamyayla Köyü Menfez Yapımı</t>
  </si>
  <si>
    <t>Aydıncık Köyü Menfez Yapımı</t>
  </si>
  <si>
    <t>Yenipelitcik Köyü Menfez Yapımı</t>
  </si>
  <si>
    <t xml:space="preserve">Yenipelitcik Köyü </t>
  </si>
  <si>
    <t>09.06.2015 tarih ve 4366 sayılı Olurları ile iptal edilmiştir.</t>
  </si>
  <si>
    <t>12.05.2016 tarih ve 3780 sayılı onay ile 50.000,00 TL.ödenek İçmesuyu projesine aktarıldı.</t>
  </si>
  <si>
    <t>12.05.2016 tarih ve 3780 sayılı onay ile 25.000,00 TL.ödenek İçmesuyu projesine aktarıldı.</t>
  </si>
  <si>
    <t>12.05.2016 tarih ve 3780 sayılı onay ile iptal edilmiştir.</t>
  </si>
  <si>
    <t>21.06.2016 tarih ve 4990 sayılı onay ile 25.000,00 TL.ödenek Yol projesine aktarılmıştır.</t>
  </si>
  <si>
    <t>Yuva Köyü  (Sulama sistemi borusu alındı.)</t>
  </si>
  <si>
    <t xml:space="preserve">Yuva Köyü </t>
  </si>
  <si>
    <t>Değirmenderesi Köyü-Bağışlar Köyü</t>
  </si>
  <si>
    <t>Değirmenderesi  Köyü</t>
  </si>
  <si>
    <t>Yalçın AKMAN</t>
  </si>
  <si>
    <t>Yağbaşlar Köyü kilitli parke taşı yap.</t>
  </si>
  <si>
    <t>Kılıçlar Köyü kilitli parke taşı yap.</t>
  </si>
  <si>
    <t>Aşağı Kuldan Köyü depo yapımı</t>
  </si>
  <si>
    <t>Aşağı Kuldan Köyü</t>
  </si>
  <si>
    <t>Yamanlar Köyü İçme Suyu</t>
  </si>
  <si>
    <t>07.09.2016 tarih ve 6957 sayılı Valilik onayı ile 38.102,00-İptal Olmuştur.Ödenek İçmesuyu projesine aktarıldı.</t>
  </si>
  <si>
    <t>Saraycık Köyü</t>
  </si>
  <si>
    <t>Saraycık Köyü İçme Suyu</t>
  </si>
  <si>
    <t xml:space="preserve"> Valilik Makamının 11.11.2016 tarih ve 8493 sayılı olurları ile 2016 İÇMESUYU projelerinden artan 6.244,56 TL.ödenek ile kanalizasyon projelerinden 87.919,44 tl.artan ödenek içmesuyu projesine eklenmiştir.</t>
  </si>
  <si>
    <t>Sedat TÜRKAN</t>
  </si>
  <si>
    <t>İLİ: BOLU</t>
  </si>
  <si>
    <t>KÖYDES 2017 YILI İÇME SUYU İZLEME TABLOSU</t>
  </si>
  <si>
    <t>31/12/2016 İTİBARİYLE İLİNİZDE YER ALAN HAM VE TESVİYE YOLLAR İZLEME CETVELİ</t>
  </si>
  <si>
    <t>31/01/2017  İTİBARİYLE İLİNİZDE YER ALAN SUSUZ ÜNİTELERİN İZLEME CETVELİ</t>
  </si>
  <si>
    <t>31/01/2017 İTİBARİYLE İLİNİZDE YER ALAN HAM VE TESVİYE YOLLAR İZLEME CETVELİ</t>
  </si>
  <si>
    <t>KÖYDES 2017 YILI KÜÇÜK ÖLÇEKLİ SULAMA İZLEME TABLOSU</t>
  </si>
  <si>
    <t>iptal</t>
  </si>
  <si>
    <t>Valilik Makamının 03.02.2017 tarih ve 910 sayılı olurları ile iptal edilmiştir.19.000,00 TL-ödenek içmesuyu projesine aktarılmıştır.</t>
  </si>
  <si>
    <t xml:space="preserve">Gücükler köyü Karslar Mahallesi Ömerpaşalar Köyü </t>
  </si>
  <si>
    <t xml:space="preserve">BERK KÖYÜ </t>
  </si>
  <si>
    <t>BELKARAAĞAÇ KÖYÜ</t>
  </si>
  <si>
    <t>AHMETLER KÖYÜ</t>
  </si>
  <si>
    <t>BAHÇEKÖY KÖYÜ</t>
  </si>
  <si>
    <t>BALTALI KÖYÜ</t>
  </si>
  <si>
    <t>ÇAYGÖKPINAR KÖYÜ</t>
  </si>
  <si>
    <t>DEĞİRMENBELİ KÖYÜ</t>
  </si>
  <si>
    <t>HIDIRŞEYHLER-BERK-ÇAYIRKÖY-KÖPRÜCÜLER KAPTAJ YAPIMI</t>
  </si>
  <si>
    <t>KINDIRA KÖYÜ</t>
  </si>
  <si>
    <t>KUZÖRENDAĞLI KÖYÜ</t>
  </si>
  <si>
    <t>MÜSTAKİMLER-DEĞİRMENDERE-TOKMAKLAR GRUBU TEVZİ MASLAĞI YAPIMI</t>
  </si>
  <si>
    <t>SEBENARDI KÖYÜ</t>
  </si>
  <si>
    <t>TETEMEÇELE KÖYÜ</t>
  </si>
  <si>
    <t>HIDIRŞEYHLER-BERK-ÇAYIRKÖY-KÖPRÜCÜLER KÖYÜ</t>
  </si>
  <si>
    <t>ÇETİKÖREN KÖYÜ</t>
  </si>
  <si>
    <t>ÇALKÖY-DÜLGER KÖYLERİ</t>
  </si>
  <si>
    <t>GÜCÜKLER KÖYÜ</t>
  </si>
  <si>
    <t>YALACIK İÇME SUYU DEPOSU</t>
  </si>
  <si>
    <t>SÜLELER KÖYÜ</t>
  </si>
  <si>
    <t>KURUCA-KILIÇLAR KÖYÜ</t>
  </si>
  <si>
    <t>AŞAĞI-YUKARI DÜĞER KÖYLERİ</t>
  </si>
  <si>
    <t>YALACIK</t>
  </si>
  <si>
    <t>SÜLELER</t>
  </si>
  <si>
    <t>KURUCA-KILIÇLAR KÖYLERİ</t>
  </si>
  <si>
    <t xml:space="preserve">GEREDE </t>
  </si>
  <si>
    <t>DAĞKARA KÖYÜ</t>
  </si>
  <si>
    <t>GÜNEYDEMİRCİLER KÖYÜ</t>
  </si>
  <si>
    <t>AKTAŞ KÖYÜ</t>
  </si>
  <si>
    <t>KOÇUMLAR KÖYÜ</t>
  </si>
  <si>
    <t>İKİNCİAFŞAR KÖYÜ</t>
  </si>
  <si>
    <t>DEMİRLER KÖYÜ</t>
  </si>
  <si>
    <t>KARACADAĞDEMİRCİLER KÖYÜ</t>
  </si>
  <si>
    <t>EYMÜR KÖYÜ</t>
  </si>
  <si>
    <t>BALCILAR KÖYÜ</t>
  </si>
  <si>
    <t>YAZIKARA KÖYÜ</t>
  </si>
  <si>
    <t>SOFULAR KÖYÜ</t>
  </si>
  <si>
    <t>AHMETLER KÖYÜ SU DEPOSU İNŞAATI</t>
  </si>
  <si>
    <t>DAĞKARA KÖYÜ SU DEPOSU İNŞAATI</t>
  </si>
  <si>
    <t>GÜNEYDEMİRCİLER KÖYÜ SU DEPOSU İNŞAATI</t>
  </si>
  <si>
    <t>AKTAŞ KÖYÜ SU DEPOSU İNŞAATI</t>
  </si>
  <si>
    <t>KOÇUMLAR KÖYÜ SU DEPOSU İNŞAATI</t>
  </si>
  <si>
    <t>İKİNCİAFŞAR KÖYÜ SU DEPOSU İNŞAATI</t>
  </si>
  <si>
    <t>DEMİRLER KÖYÜ SONDAJ İNŞAATI</t>
  </si>
  <si>
    <t>KARACADAĞDEMİRCİLER KÖYÜ SONDAJ İNŞAATI</t>
  </si>
  <si>
    <t>EYMÜR KÖYÜ SONDAJ İNŞAATI</t>
  </si>
  <si>
    <t>BALCILAR KÖYÜ SONDAJ İNŞAATI</t>
  </si>
  <si>
    <t>YAZIKARA KÖYÜ İSALE HATTI İNŞAATI</t>
  </si>
  <si>
    <t>SOFULAR KÖYÜ İÇME SUYU İNŞAATI</t>
  </si>
  <si>
    <t>SOĞUKÇAM KÖYÜ</t>
  </si>
  <si>
    <t>AHMETBEYLER KÖYÜ</t>
  </si>
  <si>
    <t>SARICALAR KÖYÜ</t>
  </si>
  <si>
    <t>KÜMÜÇ KÖYÜ</t>
  </si>
  <si>
    <t>KAYALIDERE KÖYÜ</t>
  </si>
  <si>
    <t>KUYUPINAR KÖYÜ</t>
  </si>
  <si>
    <t>YUKARIKINIK KÖYÜ</t>
  </si>
  <si>
    <t>AHMETBEYLER KÖYÜ/LERKEZ MAH.</t>
  </si>
  <si>
    <t>YUKARIKINIK KÖYÜ/ MERKEZ MAH.</t>
  </si>
  <si>
    <t>HİMMETOĞLU KÖYÜ/ AŞAĞI MAH. KARASIKLAR MERKEZ MAH.</t>
  </si>
  <si>
    <t xml:space="preserve">HİMMETOĞLU KÖYÜ </t>
  </si>
  <si>
    <t>ARAK KÖYÜ İÇME SUYU İNŞAATI YAPIM İŞİ</t>
  </si>
  <si>
    <t>RÜKNETTİN KÖYÜ İÇME SUYU İNŞAATI YAPIM İŞİ</t>
  </si>
  <si>
    <t>YELLİCEDEMİRCİLER KÖYÜ İÇME SUYU İNŞAATI YAPIM İŞİ</t>
  </si>
  <si>
    <t>KAVACIK KÖYÜ KÖKEM MAH.  İÇME SUYU İNŞAATI YAPIM İŞİ</t>
  </si>
  <si>
    <t>ÇIRDAK KÖYÜ İÇME SUYU İNŞAATI YAPIM İŞİ</t>
  </si>
  <si>
    <t>ÇORAKMITIRLAR KÖYÜ İÇME SUYU İNŞAATI YAPIM İŞİ</t>
  </si>
  <si>
    <t>PAZARKÖY KÖYÜ İÇME SUYU İNŞAATI YAPIM İŞİ</t>
  </si>
  <si>
    <t xml:space="preserve">ARAK KÖYÜ </t>
  </si>
  <si>
    <t>RÜKNETTİN KÖYÜ</t>
  </si>
  <si>
    <t>YELLİCEDEMİRCİLER KÖYÜ</t>
  </si>
  <si>
    <t>KÖKEM MAHALLESİ</t>
  </si>
  <si>
    <t>ÇIRDAK KÖYÜ</t>
  </si>
  <si>
    <t>ÇORAKMITIRLAR KÖYÜ</t>
  </si>
  <si>
    <t>PAZARKÖY KÖYÜ</t>
  </si>
  <si>
    <t>SAMAT KÖYÜ/MERKEZ MAH.</t>
  </si>
  <si>
    <t>GÖNCEK KÖYÜ/MERKEZ</t>
  </si>
  <si>
    <t>GÜVEYTEPE KÖYÜ/ YENİ MAH.</t>
  </si>
  <si>
    <t>SIRCALI KÖYÜ/ MERKEZ</t>
  </si>
  <si>
    <t>İĞNECİLER KÖYÜ/ MERKEZ</t>
  </si>
  <si>
    <t>EKİNÖREN KÖYÜ/MERKEZ</t>
  </si>
  <si>
    <t>TAVŞANSUYU KÖYÜ/SIĞIRLIK MAH.</t>
  </si>
  <si>
    <t>KOVUCAK KÖYÜ/YENİ VE AŞAĞI MAH.</t>
  </si>
  <si>
    <t>ORTAKÖY KÖYÜ/ÇAY VE SÜVEY MAH.</t>
  </si>
  <si>
    <t>BEYDERESİ KÖYÜ/ALANBAŞI-OSMANÇAVUŞLAR</t>
  </si>
  <si>
    <t>DODURGA KÖYÜ/ MERKEZ MAH.</t>
  </si>
  <si>
    <t>FINDICAK KÖYÜ/ SARICALAR -MERKEZ</t>
  </si>
  <si>
    <t>SAMSAÇAVUŞ KÖYÜ/ KARAPAŞALAR</t>
  </si>
  <si>
    <t>AVDULLAR KÖYÜ/OVA MAH.</t>
  </si>
  <si>
    <t>BAKIRLI KÖYÜ</t>
  </si>
  <si>
    <t>MUSASOFULAR KÖYÜ</t>
  </si>
  <si>
    <t>GÜNEYCE KÖYÜ</t>
  </si>
  <si>
    <t>KARAAĞAÇ KÖYÜ</t>
  </si>
  <si>
    <t>HACCAAĞIZ KÖYÜ</t>
  </si>
  <si>
    <t>YAĞMA KÖYÜ</t>
  </si>
  <si>
    <t>SUSUZ KÖYÜ</t>
  </si>
  <si>
    <t>GERENÖZÜ KÖYÜ</t>
  </si>
  <si>
    <t>KAŞBIYIKLAR KÖYÜ</t>
  </si>
  <si>
    <t>SOLAKLAR KÖYÜ</t>
  </si>
  <si>
    <t>BOZYER KÖYÜ</t>
  </si>
  <si>
    <t>DEDELER KÖYÜ</t>
  </si>
  <si>
    <t>NİMETLİ KÖYÜ</t>
  </si>
  <si>
    <t>KABAK KÖYÜ</t>
  </si>
  <si>
    <t>TAZILAR KÖYÜ</t>
  </si>
  <si>
    <t xml:space="preserve">MUSASOFULAR KÖYÜ </t>
  </si>
  <si>
    <t>HACCAĞIZ KÖYÜ</t>
  </si>
  <si>
    <t xml:space="preserve">GERENÖZÜ KÖYÜ </t>
  </si>
  <si>
    <t>BOZYER</t>
  </si>
  <si>
    <t xml:space="preserve">NİMETLİ </t>
  </si>
  <si>
    <t>KORUCAK KÖYÜ</t>
  </si>
  <si>
    <t>KORUCAK</t>
  </si>
  <si>
    <t>EKİNCİLER KÖYÜ</t>
  </si>
  <si>
    <t>EKİNCİLER</t>
  </si>
  <si>
    <t>AYDINCIK KÖYÜ</t>
  </si>
  <si>
    <t>ALIÇÖREN KÖYÜ</t>
  </si>
  <si>
    <t>ÇAMYAYLA KÖYÜ</t>
  </si>
  <si>
    <t>FASIL-BAKIRLI KÖYÜ</t>
  </si>
  <si>
    <t>MESCİÇELE  KÖYÜ</t>
  </si>
  <si>
    <t>PİROĞLU-GÖVEM KÖYÜ</t>
  </si>
  <si>
    <t>YENİÇAYDURT  KÖYÜ</t>
  </si>
  <si>
    <t>YENİKÖY  KÖYÜ</t>
  </si>
  <si>
    <t>AYDINCIK KÖYÜ KANALİZASYON İNŞAATI</t>
  </si>
  <si>
    <t>ALIÇÖREN KÖYÜ KANALİZASYON İNŞAATI</t>
  </si>
  <si>
    <t>BELKARAAĞAÇ  KÖYÜ KANALİZASYON İNŞAATI</t>
  </si>
  <si>
    <t>ÇAMYAYLA  KÖYÜ KANALİZASYON İNŞAATI</t>
  </si>
  <si>
    <t>ÇAYGÖKPINAR  KÖYÜ KANALİZASYON İNŞAATI</t>
  </si>
  <si>
    <t>FASIL-BAKIRLI KÖYÜ KANALİZASYON İNŞAATI</t>
  </si>
  <si>
    <t>MESCİÇELE  KÖYÜ KANALİZASYON İNŞAATI</t>
  </si>
  <si>
    <t>PİROĞLU-GÖVEM KÖYÜ KANALİZASYON İNŞAATI</t>
  </si>
  <si>
    <t>YENİÇAYDURT  KÖYÜ KANALİZASYON İNŞAATI</t>
  </si>
  <si>
    <t>YENİKÖY  KÖYÜ KANALİZASYON İNŞAATI</t>
  </si>
  <si>
    <t>YUVA  KÖYÜ KANALİZASYON İNŞAATI</t>
  </si>
  <si>
    <t>MUKAMLAR KÖYÜ</t>
  </si>
  <si>
    <t>YAZIKÖY KÖYÜ AFATLAR MAHALLESİ</t>
  </si>
  <si>
    <t>AKTAŞKURTLAR KÖYÜ KURTLAR MAHALLESİ</t>
  </si>
  <si>
    <t>KÖSRELİ KÖYÜ</t>
  </si>
  <si>
    <t>ÇALAMAN KÖYÜ</t>
  </si>
  <si>
    <t>ÜMİTKÖY KÖYÜ</t>
  </si>
  <si>
    <t>AKÇAŞEHİR KÖYÜ</t>
  </si>
  <si>
    <t>AYDINLAR KÖYÜ</t>
  </si>
  <si>
    <t>ENSELİLER KÖYÜ</t>
  </si>
  <si>
    <t>SÜLLERTOKLAR KÖYÜ</t>
  </si>
  <si>
    <t>AKTAŞ KÖYÜ GÖLCÜK MAHALLESİ</t>
  </si>
  <si>
    <t>DEMİRCİZOPRAN KÖYÜ</t>
  </si>
  <si>
    <t>MUKAMLAR KÖYÜ KANALİZASYON İNŞAATI</t>
  </si>
  <si>
    <t>YAZIKÖY KÖYÜ AFATLAR MAHALLESİ KANALİZASYON İNŞAATI</t>
  </si>
  <si>
    <t>AKTAŞKURTLAR KÖYÜ KURTLAR MAHALLESİ KANALİZASYON İNŞAATI</t>
  </si>
  <si>
    <t>KÖSRELİ KÖYÜ KANALİZASYON İNŞAATI</t>
  </si>
  <si>
    <t>ÇALAMAN KÖYÜ KANALİZASYON İNŞAATI</t>
  </si>
  <si>
    <t>ÜMİTKÖY KÖYÜ KANALİZASYON İNŞAATI</t>
  </si>
  <si>
    <t>AKÇAŞEHİR KÖYÜ KANALİZASYON İNŞAATI</t>
  </si>
  <si>
    <t>AYDINLAR KÖYÜ KANALİZASYON İNŞAATI</t>
  </si>
  <si>
    <t>ENSELİLER KÖYÜ KANALİZASYON İNŞAATI</t>
  </si>
  <si>
    <t>SÜLLERTOKLAR KÖYÜ KANALİZASYON İNŞAATI</t>
  </si>
  <si>
    <t>AKTAŞ KÖYÜ GÖLCÜK MAHALLESİ KANALİZASYON İNŞAATI</t>
  </si>
  <si>
    <t>DEMİRCİZOPRAN KÖYÜ KANALİZASYON İNŞAATI</t>
  </si>
  <si>
    <t>KÖYDES 2017 YILI ATIKSU İZLEME TABLOSU</t>
  </si>
  <si>
    <t>KARAKÖY KÖYÜ</t>
  </si>
  <si>
    <t>KILKARA KÖYÜ</t>
  </si>
  <si>
    <t>TAŞLIK KÖYÜ</t>
  </si>
  <si>
    <t>NAZIRLAR KÖYÜ</t>
  </si>
  <si>
    <t xml:space="preserve">AVŞAR KÖYÜ </t>
  </si>
  <si>
    <t>EMİRLER KÖYÜ</t>
  </si>
  <si>
    <t>HAYRANLAR KÖYÜ</t>
  </si>
  <si>
    <t>NAZIRLAR KÖYÜ KANALİZASYON İNŞAATI YAPIM İŞİ</t>
  </si>
  <si>
    <t>PAZARKÖY KÖYÜ KANALİZASYON İNŞAATI YAPIM İŞİ</t>
  </si>
  <si>
    <t>AVŞAR KÖYÜ KANALİZASYON İNŞAATI YAPIM İŞİ</t>
  </si>
  <si>
    <t>EMİRLER KANALİZASYON İNŞAATI YAPIM İŞİ</t>
  </si>
  <si>
    <t>HAYRANLAR KANALİZASYON İNŞAATI YAPIM İŞİ</t>
  </si>
  <si>
    <t>NİTELİĞİ 
("YENİ TESİS", "TESİS GELİŞTİRME"  "BAKIM ONARIM veya "TAMAMLAMA")</t>
  </si>
  <si>
    <t>KONUSU
( "Bireysel", "Sızdırmalı", "Sızdırmasız"  Foseptik</t>
  </si>
  <si>
    <t>ÇALKÖY</t>
  </si>
  <si>
    <t>KURUCA</t>
  </si>
  <si>
    <t>YAĞBAŞLAR</t>
  </si>
  <si>
    <t>AŞAĞISAYIK</t>
  </si>
  <si>
    <t>ÇALKÖY KÖYİÇİ YOLU</t>
  </si>
  <si>
    <t>BÜNÜŞ KÖYİÇİ YOLU</t>
  </si>
  <si>
    <t>SORKUN KÖYİÇİ YOLU</t>
  </si>
  <si>
    <t>KURUCA KÖYİÇİ YOLU</t>
  </si>
  <si>
    <t>YAĞBAŞLAR KÖYİÇİ YOLU</t>
  </si>
  <si>
    <t>DOĞANCILAR KÖYİÇİ YOLU</t>
  </si>
  <si>
    <t>AŞAĞISAYIK KÖYİÇİ YOLU</t>
  </si>
  <si>
    <t>KILIÇLAR KÖYİÇİ YOLU</t>
  </si>
  <si>
    <t>NUHÖREN KÖYÜ - AŞAĞI MAHALLE YOLU</t>
  </si>
  <si>
    <t>MACARLAR KÖYÜ - ELÖREN KÖYÜ YOLU</t>
  </si>
  <si>
    <t>IBRICAK KÖYÜ - SİYAMLAR MAHALLE YOLU</t>
  </si>
  <si>
    <t>AHMETLER KÖYÜ GRUP YOLU</t>
  </si>
  <si>
    <t>KARACADAĞ KÖYÜ - KAYABAŞI MAHALLE YOLU</t>
  </si>
  <si>
    <t>AĞIZÖRENGÜNEY KÖY İÇİ YOLU</t>
  </si>
  <si>
    <t>AKÇABEY KÖY İÇİ YOLU</t>
  </si>
  <si>
    <t>BÜNÜŞ KÖY İÇİ YOLU</t>
  </si>
  <si>
    <t>BAHÇEDERE KÖY İÇİ YOLU</t>
  </si>
  <si>
    <t>ÇALIŞLAR KÖY İÇİ YOLU</t>
  </si>
  <si>
    <t>ÇAYÖRENGÜNEY KÖY İÇİ YOLU</t>
  </si>
  <si>
    <t>DAVUTBEYLİ KÖY İÇİ YOLU</t>
  </si>
  <si>
    <t>HALAÇLAR KÖY İÇİ YOLU</t>
  </si>
  <si>
    <t>HASANLAR KÖY İÇİ YOLU</t>
  </si>
  <si>
    <t>KAPAKLI KÖY İÇİ YOLU</t>
  </si>
  <si>
    <t>KAYIKİRAZ KÖY İÇİ YOLU</t>
  </si>
  <si>
    <t>KAYIZOPRAN KÖY İÇİ YOLU</t>
  </si>
  <si>
    <t>KAZANLAR KÖY İÇİ YOLU</t>
  </si>
  <si>
    <t>YELKENLER KÖY İÇİ YOLU</t>
  </si>
  <si>
    <t>MİRCEKİRAZ KÖY İÇİ YOLU</t>
  </si>
  <si>
    <t>MURATFAKI KÖY İÇİ YOLU</t>
  </si>
  <si>
    <t>NUHÖREN KÖY İÇİ YOLU</t>
  </si>
  <si>
    <t>ÖRENCİK KÖY İÇİ YOLU</t>
  </si>
  <si>
    <t>SALUR KÖY İÇİ YOLU</t>
  </si>
  <si>
    <t>SARIOĞLU KÖY İÇİ YOLU</t>
  </si>
  <si>
    <t>SİPAHİLER KÖY İÇİ YOLU</t>
  </si>
  <si>
    <t>TATLAR KÖY İÇİ YOLU</t>
  </si>
  <si>
    <t>YAĞDAŞ KÖY İÇİ YOLU</t>
  </si>
  <si>
    <t>YEŞİLVADİ KÖY İÇİ YOLU</t>
  </si>
  <si>
    <t>Güneyçalıca Yol ayrımı ile Ceylanlı Köyü</t>
  </si>
  <si>
    <t>Dedeler Grup Köy Yolu İlt. - Karaaliler Köyü</t>
  </si>
  <si>
    <t>Yukarıkınık köyü ile Pelitçik Köyü arası</t>
  </si>
  <si>
    <t>Göynük Belediye Sınırı - Bulanık Değirmenözü Yol Ayrımı arası</t>
  </si>
  <si>
    <t>Kayalıdere Köy Yolu İlt. - Turgutlar Mahalle Yolu</t>
  </si>
  <si>
    <t>Hasanlar Köy Yolu İlt. - Kabalar Mahalle Yolu</t>
  </si>
  <si>
    <t>Bayındır Grup Köy Yolu İlt. - Karafakılar Mahalle Yolu</t>
  </si>
  <si>
    <t>Arıkçayırı Köy Yolu İlt. - Dere Mahalle Yolu</t>
  </si>
  <si>
    <t>Çubukköy Grup Köy Yolu İlt. - Umutdere, Kozdere Mahalleleri Yolu</t>
  </si>
  <si>
    <t>Ceylanlı, Güneyçalıca</t>
  </si>
  <si>
    <t xml:space="preserve">Karaaliler, Mantarlar, Yahyalar </t>
  </si>
  <si>
    <t>Pelitcik Köyü</t>
  </si>
  <si>
    <t xml:space="preserve">Değirmenözü Ky, Bulanık ky, Beyciler, Kumarlar, Orta Mh. </t>
  </si>
  <si>
    <t>Kayalıdere Ky., Bayındır Ky. Turgutlar Mh.</t>
  </si>
  <si>
    <t>Dağhacılar,Dağşeyhler, Aksaklar, Turgutlar Kabalar m.</t>
  </si>
  <si>
    <t>Karafakılar Mahallesi</t>
  </si>
  <si>
    <t>Dere Mahallesi</t>
  </si>
  <si>
    <t xml:space="preserve">Kozdere, Umutdere </t>
  </si>
  <si>
    <t>KÜÇÜKKUZ KÖYÜ</t>
  </si>
  <si>
    <t>DEMİRCİLER KÖYÜ</t>
  </si>
  <si>
    <t>ELEMEN KÖYÜ</t>
  </si>
  <si>
    <t>AKTEPE KÖYÜ</t>
  </si>
  <si>
    <t>BABAHIZIR KÖYÜ</t>
  </si>
  <si>
    <t>KÖPRÜBAŞI KÖYÜ</t>
  </si>
  <si>
    <t>Abant Gölçük Taşkesti İLT Devlet Yolu</t>
  </si>
  <si>
    <t>DEREBOY GRUP YOLU</t>
  </si>
  <si>
    <t>GÖKHALİLLER KÖYÜ</t>
  </si>
  <si>
    <t>TEPE KÖYÜ</t>
  </si>
  <si>
    <t>ÇELTİKDERE KÖYÜ</t>
  </si>
  <si>
    <t>DEDELER, KOZYAKA, NİMETLİ, EKİCİLER, DEĞİRMENKAYA, DEREBOY, KABAK, KIZIK, KUZGÖLCÜK KÖYLERİ</t>
  </si>
  <si>
    <t>GÖKHALİLLER</t>
  </si>
  <si>
    <t>BAKIRLI</t>
  </si>
  <si>
    <t>TEPE</t>
  </si>
  <si>
    <t>AKINCILAR - ADAKÖY GRUP YOLU</t>
  </si>
  <si>
    <t>KARATAŞ KÖYÜ</t>
  </si>
  <si>
    <t>GÜVEYTEPE KÖYÜ</t>
  </si>
  <si>
    <t>Valilik Makamının 01/06/2017 tarih ve 4196 sayılı Onayı 933.026,00-TL.ödenek iptal edilmiştir.Ödeneği Yol ve ulaşım Projesine aktarılmıştır.</t>
  </si>
  <si>
    <t>ÇAMLIK- ÇAMURLUK KÖYLERİ</t>
  </si>
  <si>
    <t>ADAKÖY ÇAMURLAK MAHALLESİ</t>
  </si>
  <si>
    <t>Valilik Makamının 01/06/2017 tarih ve 4195 sayılı Onayı ile  1,5 olan yolun 1 km. düşürülmüştür.351.570,78 tl.lik ödeneği diğer projelere aktarılmıştır.</t>
  </si>
  <si>
    <t>Valilik Makamının 14/04/2017 tarih ve 2913 sayılı Onayı ile 267.125,20- tl. lik ödenek iptal edilip, diğer yol projesine aktarılmıştır.</t>
  </si>
  <si>
    <t>Umurlar -Çaylakköy-Seferler Köyleri</t>
  </si>
  <si>
    <t>Aşağıkuzören-Kuzörenemirler-
Aydıncık grup yolu</t>
  </si>
  <si>
    <t>Sazakiçi Grup Yolu-D100 Bağlantısı</t>
  </si>
  <si>
    <t>Yeniakçakavak Köy Yolu</t>
  </si>
  <si>
    <t>Ericek Köy Yolu</t>
  </si>
  <si>
    <t>Afşar Köy Yolu</t>
  </si>
  <si>
    <t>Ağaçcılar Köy Yolu</t>
  </si>
  <si>
    <t>Yenisefa Köy Yolu</t>
  </si>
  <si>
    <t>Dereceören Köy Yolu</t>
  </si>
  <si>
    <t>Yolçatı Köy Yolu</t>
  </si>
  <si>
    <t>Aşağıkuzören, Kuzörenemirler, Aydıncık</t>
  </si>
  <si>
    <t>Tarakçı, Yukarıçamlı, Bünüş, Ulumescit, Karamanlar, Muratlar, Yayladınlar, Kandamış Köyleri</t>
  </si>
  <si>
    <t>Afşar Köyü</t>
  </si>
  <si>
    <t>Ağaçcılar Köyü</t>
  </si>
  <si>
    <t>Yenisefa Köyü</t>
  </si>
  <si>
    <t>Dereceören Köyü</t>
  </si>
  <si>
    <t>Yolçatı Köy</t>
  </si>
  <si>
    <t>KILIÇLAR ÇARDAK YAYALAR ADAKÖY</t>
  </si>
  <si>
    <t>DEVLET YOLU İLT - BAHÇEDERE KÖYÜ MEMÜK MAHALLE YOLU</t>
  </si>
  <si>
    <t>ÖRENCİK KÖYÜ - ERTUĞRAL KÖYÜ ARASI</t>
  </si>
  <si>
    <t>YEŞİLVADİ GRUP KÖY YOLU İLT - APSARI - DÖRTDİVAN İLÇE SINIRI KILIÇLAR GRUP KÖY YOLU</t>
  </si>
  <si>
    <t>DEVLET YOLU İLT - KAYIKİRAZ KÖYÜ - BİRİNCİAVŞAR YOLU</t>
  </si>
  <si>
    <t>ÇALAMAN GRUP YOLU - KAVACIK KÖY YOLU</t>
  </si>
  <si>
    <t>YAZIKÖY KÖYÜ - MANGALLAR ARASI</t>
  </si>
  <si>
    <t>Devlet Yolu ile Narzanlar Köyü</t>
  </si>
  <si>
    <t xml:space="preserve">Narzanlar, Gerişler, Köybaşı, Boyacılar, Arızlar, Kilciler, Kızılkuyu, Sarıcalar köyleri, Niğit, Köstekler, Göbeller, Caferler Mahalleleri, </t>
  </si>
  <si>
    <t>Devlet Yolu İlt. - Nadas - Deveciler- Kıbrıscık Beypazarı Devlet Yolu İlt.</t>
  </si>
  <si>
    <t xml:space="preserve">Nadas ve Peçenek Mah., Deveci Köyü,  </t>
  </si>
  <si>
    <t>Kacık Ky Yolu</t>
  </si>
  <si>
    <t>Dağyolu Köyü Köyü</t>
  </si>
  <si>
    <t xml:space="preserve">Vakıfaktaş  Köyü </t>
  </si>
  <si>
    <t>Pelitözü Köyü</t>
  </si>
  <si>
    <t>Kurtlar Köyü</t>
  </si>
  <si>
    <t>Beyderesi  Köyü</t>
  </si>
  <si>
    <t>Uzunçam Köyü</t>
  </si>
  <si>
    <t>Gölçük Köyü</t>
  </si>
  <si>
    <t xml:space="preserve">Örencik Samat Arası </t>
  </si>
  <si>
    <t>ÖRENCİK-BULANIK ARASI  Grup Yolu</t>
  </si>
  <si>
    <t>Kusem Gebem Mah.</t>
  </si>
  <si>
    <t>İmamlar Mah.</t>
  </si>
  <si>
    <t>Pelitözü Merkez Yukarı Gedikler Mah</t>
  </si>
  <si>
    <t>Merkez Mah.</t>
  </si>
  <si>
    <t>Osmancavuşlar Mah.</t>
  </si>
  <si>
    <t>Merkez Şuayipler Harmanseki Mah.l</t>
  </si>
  <si>
    <t>Örencik Samat Arası</t>
  </si>
  <si>
    <t>Örencik - Bulanık Arası</t>
  </si>
  <si>
    <t>KAYABAŞI KÖYÜ YOLU</t>
  </si>
  <si>
    <t xml:space="preserve">KARACALAR KÖYÜ </t>
  </si>
  <si>
    <t>BABAHIZIR KÖYÜ AKBÜK MAH.YOLU</t>
  </si>
  <si>
    <t>KARAKAYA VE KAYABÜKÜ KÖYLERİ</t>
  </si>
  <si>
    <t>KAYABAŞI KÖYÜ</t>
  </si>
  <si>
    <t>KARACALAR KÖYÜ</t>
  </si>
  <si>
    <t>Devlet Yolu- Kzık - Kuzgölcük Köyü grup</t>
  </si>
  <si>
    <t>Devlet Yolu - Güneyce Köy Yolu</t>
  </si>
  <si>
    <t xml:space="preserve">       EK II B GRUBU  KÖYDES 2017 YILI YOL İZLEME TABLOSU</t>
  </si>
  <si>
    <r>
      <t xml:space="preserve">NİTELİĞİ 
</t>
    </r>
    <r>
      <rPr>
        <sz val="9"/>
        <rFont val="Arial Tur"/>
        <charset val="162"/>
      </rPr>
      <t>(YENİ YOL", "YOL STANDARDININ GELİŞTİRİLMESİ" veya "BAKIM ve ONARIM)</t>
    </r>
  </si>
  <si>
    <r>
      <t>m</t>
    </r>
    <r>
      <rPr>
        <vertAlign val="superscript"/>
        <sz val="9"/>
        <rFont val="Arial"/>
        <family val="2"/>
        <charset val="162"/>
      </rPr>
      <t>2</t>
    </r>
  </si>
  <si>
    <t xml:space="preserve">    EK II A GURUBU    KÖYDES 2017 YILI YOL İZLEME TABLOSU</t>
  </si>
  <si>
    <t>2017 YILI ÖDENEK TAKİP CETVELİ</t>
  </si>
  <si>
    <t>MELEK DİNÇTÜRK</t>
  </si>
  <si>
    <t>VHKİ</t>
  </si>
  <si>
    <t>Valilik Makamının 23/06/2017 tarih ve 4793 sayılı Onayı 149.300,00-TL.ödenek iptal edilmiştir.Ödeneği ekteki  Yol ve ulaşım Projesine aktarılmıştır.</t>
  </si>
  <si>
    <t>KAVACIK KÖYÜ</t>
  </si>
  <si>
    <t>KARAİSHAK KÖYÜ</t>
  </si>
  <si>
    <t>İLYASLAR KÖYÜ</t>
  </si>
  <si>
    <t>ALİBEYLER KÖYÜ/ KARAHACILAR Mahallesi</t>
  </si>
  <si>
    <t>A SÜTÜNU SENE BAŞI ÖDENEĞİ
(TL)</t>
  </si>
  <si>
    <t>B SÜTÜNU SENE BAŞI ÖDENEĞİ
(TL)</t>
  </si>
  <si>
    <t>A SÜTÜNU YAPILAN HARCAMA
(TL)</t>
  </si>
  <si>
    <t>B SÜTÜNU YAPILAN HARCAMA
(TL)</t>
  </si>
  <si>
    <t>I=(D+E)-(F+G)</t>
  </si>
  <si>
    <t>MADENİ YAĞ</t>
  </si>
  <si>
    <t>İŞ MAKİNASI LASTİĞİ</t>
  </si>
  <si>
    <t>YÖNETİM- MÜŞAVİRLİK-CBS</t>
  </si>
  <si>
    <t>ORTAK ALIM*</t>
  </si>
  <si>
    <t>SENE BAŞI ÖDENEĞİ</t>
  </si>
  <si>
    <t>YAPILAN HARCAMA</t>
  </si>
  <si>
    <t>KALAN ÖDENEK</t>
  </si>
  <si>
    <t xml:space="preserve">NOT: * Ortak alım ödeneğinin sektörel bazda dağılımının izlenmesi ve hangi sektörlerde harcama yapıldığının tespit edilmesi amacıyla hazırlanmıştır. </t>
  </si>
  <si>
    <t>YOL (A+B)</t>
  </si>
  <si>
    <t>BSK ASFALT (Km)</t>
  </si>
  <si>
    <t>0374 270 350 80</t>
  </si>
  <si>
    <t>0542 631 52 78</t>
  </si>
  <si>
    <t>melek.dincturk@icisleri.gov.tr</t>
  </si>
  <si>
    <t>KIYASLAR KÖYÜ/Merkez Mah.</t>
  </si>
  <si>
    <t>AKCAKOCA KÖYÜ Yukarı -Orta -Kalender Mah.</t>
  </si>
  <si>
    <t>HACIAHMETLER KÖYÜ /MERKEZ</t>
  </si>
  <si>
    <t>BSK ASFALT</t>
  </si>
  <si>
    <t>KÖYDES 2016 YILI ATIKSU İZLEME TABLOSU</t>
  </si>
  <si>
    <t xml:space="preserve">Tarakçı Köyü </t>
  </si>
  <si>
    <t>Tesis Geliştirme</t>
  </si>
  <si>
    <t xml:space="preserve"> Valilik Makamının 11.11.2016 tarih ve 8493 sayılı olurları ile 2016 İÇMESUYU projelerinden artan 6.244,56 TL.ödenek ile kanalizasyon projelerinden 203.393,00 tl.artan ödenek  Atıksu ve içmesuyu projesine eklenmiştir. BİTTİ</t>
  </si>
  <si>
    <t xml:space="preserve"> Valilik Makamının 11.11.2016 tarih ve 8493 sayılı olurları ile kanalizasyon projelerinden 203.393,00 tl.artan ödenek  Atıksu ve içmesuyu projesine eklenmiştir.</t>
  </si>
  <si>
    <t>Taşcılar Köyü</t>
  </si>
  <si>
    <t xml:space="preserve"> Valilik Makamının 11.11.2016 tarih ve 8493 sayılı olurları ile 2016 kanalizasyon projelerinden 203.393,00 tl.artan ödenek  Atıksu ve içmesuyu projesine eklenmiştir.</t>
  </si>
  <si>
    <t>Güneyfelakettin Köyü</t>
  </si>
  <si>
    <t>Belen Köyü Merkez  Mah.</t>
  </si>
  <si>
    <t>23.09.2013 Tarih ve 6421 sayılı onay ile 6.375 TL ödenek Köyyollarına aktarılmıştır.</t>
  </si>
  <si>
    <t>ÇATAKÖREN KÖYÜ  KANALİZASYON İNŞAATI</t>
  </si>
  <si>
    <t>YENİCEPINAR KÖYÜ  KANALİZASYON İNŞAATI</t>
  </si>
  <si>
    <t xml:space="preserve">ÇATAKÖREN KÖYÜ  </t>
  </si>
  <si>
    <t xml:space="preserve">YENİCEPINAR KÖYÜ  </t>
  </si>
  <si>
    <t>Vaillik Makamının 21/07/2017 5437 sayılı Onayı ile yol projelerinde bulunan 318.265,20 TL.ödenek iptal edilerek ödenek İçmesuyu projelerine eklenmiştir.</t>
  </si>
  <si>
    <t>Devlet Yolu -Dereboy Grup yolu</t>
  </si>
  <si>
    <t>Valilik Makamının 21/07/2017 tarih ve 5437 sayılı Onayı ile proje iptal edilip yerine Dereboy grup yolu eklenmiştir.</t>
  </si>
  <si>
    <t>ÖRENKÖY HAMZALAR MAHALLESİ YOLU İLE  KARAMANLAR MAHALLESİ YOLU</t>
  </si>
  <si>
    <t>KARAKAYA VE KAYABÜKÜ GRUP KÖYÜ YOLLARI</t>
  </si>
  <si>
    <t>KILIÇLAR-GÖBÜLER GRUP YOLU</t>
  </si>
  <si>
    <t>NUHÖREN KÜYÜ KÖY İÇİ YOLU</t>
  </si>
  <si>
    <t>DEĞİRMENKAYA ORTA MAH.</t>
  </si>
  <si>
    <t>ALPAĞUT KÖYÜ DİKMENLER MAH.</t>
  </si>
  <si>
    <t>ALPAĞUT KÖYÜ MERKEZ MAH.</t>
  </si>
  <si>
    <t>KIZIK KÖYÜ YUKARI MAH.</t>
  </si>
  <si>
    <t>KIZIK KÖYÜ GÜNEY MAH.</t>
  </si>
  <si>
    <t>KIZIK KÖYÜ AŞAĞI MAH.</t>
  </si>
  <si>
    <t>DEREBOY  KÖYÜ  GÜNEY MAH.</t>
  </si>
  <si>
    <t>DEREBOY  KÖYÜ  MERKEZ MAH.</t>
  </si>
  <si>
    <t>KUZGÖLCÜK KÖYÜ AŞAĞI MAH.</t>
  </si>
  <si>
    <t>KUZGÖLCÜK KÖYÜ MERKEZ MAH.</t>
  </si>
  <si>
    <t>100'%</t>
  </si>
  <si>
    <t>YENİGÜNEY KÖYÜ DEPO İNŞAATI</t>
  </si>
  <si>
    <t xml:space="preserve">BİTTİ </t>
  </si>
  <si>
    <t>Valililk Makamının 27/09/2017 tarih ve 7042 sayılı onayı ile 66.000,00 tl.ödenek diğer projelerin ödeneği yetersiz geldiği için iptal edilmiştir. Ödenek içmesuyunda kalmıştır.</t>
  </si>
  <si>
    <t>Valilik Makamının 03.02.2017 tarih ve 910 sayılı olurları ile iptal edilmiştir.19.000,00 TL-bu projeye eklenmiştir.</t>
  </si>
  <si>
    <t>Valilik Makamının 28.11.2017 tarih ve 8735  sayılı olurları ile iptal edilmiştir.9.000,00 TL-ödenek içmesuyu projesine aktarılmıştır.</t>
  </si>
  <si>
    <t>Göbüler Köyü Merkez ve Softalar mahallesi</t>
  </si>
  <si>
    <t xml:space="preserve">Çetikören Köyü </t>
  </si>
  <si>
    <t>Valilik Makamının 28.11.2017 tarih ve 8735  sayılı olurları ile iptal edilmiştir.4.500,00 TL-ödenek içmesuyu projesine aktarılmıştır.</t>
  </si>
  <si>
    <t>Valilik Makamının 28.11.2017 tarih ve 8735  sayılı olurları ile iptal edilmiştir.7.944,78 TL-ödenek içmesuyu projesine aktarılmıştır.</t>
  </si>
  <si>
    <t xml:space="preserve">Valilik Makamının 28/11/2017 tarih ve 8735 sayılı onayı iptal edilip, 20.000,00 tl. diğer 3 projeye aktarılmıştır. </t>
  </si>
  <si>
    <t xml:space="preserve">Valilik Makamının 28/11/2017 tarih ve 8735 sayılı onayı iptal edilip, 10.000,00-tl. diğer 3 projeye aktarılmıştır. </t>
  </si>
  <si>
    <t>Valılık Makamının 21/07/2017 tarih ve 5437 sayılı onayı ile iptal edilmiştir.</t>
  </si>
  <si>
    <t>NOT:toplam ödenek 6.497.969,00 TL.OLUP, 2008-2014 YILLARI ARASI PROJELERDEN ARTAN TOPLAM 355.380,32 TL ÖDENEK 2015 YILI PROJELERİNE  EKLENMİŞTİR.</t>
  </si>
  <si>
    <t>ÇAYBOYU VE OKUY YANI MAHALLESİ</t>
  </si>
  <si>
    <t>MANGALLAR KÖYÜ-ASMACA KÖYÜ-GEÇİTLER KÖYÜ İSALE HATTI İNŞAATI</t>
  </si>
  <si>
    <t xml:space="preserve">MANGALLAR KÖYÜ-ASMACA KÖYÜ-GEÇİTLER KÖYÜ </t>
  </si>
  <si>
    <t>Not. Yeniçağa kendi ödeneğinden eklemiştir.91.015,00 TL.yi.</t>
  </si>
  <si>
    <t>Valilik Makamının 03.01.2013 Tarih ve 90 sayılı oluru ile düzeltilmiştir. BİTTİ</t>
  </si>
  <si>
    <t>GEREDE İLÇEMİZ YETMEYEN ÖDENEKTEN KENDİ BÜTÇESİNDEN BİTİRMİŞTİR.</t>
  </si>
  <si>
    <t>2014 YILI ÖDENEK TAKİP CETVELİ</t>
  </si>
  <si>
    <t>Merkez ilçenin 2008-2014 Yıllarından artan ödenek 205.380,32 tl. ile   2013-2014 yılları arası Yeniçağa ilçesinin proje ödeneğinden arta kalan 150.000,00 tl. içme suyuna aktarılmıştır. 355.380,32 tl.</t>
  </si>
  <si>
    <t>Valılık Makamının 21/07/2017 tarih ve 5437 sayılı onayı ile iptal edilmiştir. PROJE Tekrar düzenlenmiştir.</t>
  </si>
  <si>
    <t>Valilik Makamının 23.02.2018 tarih ve 1314 sayılı onayı ile iptal edilip, 26.734,08 tl. Merkeşler Köyü Atık su inşaatına aktarılmıştır.</t>
  </si>
  <si>
    <t>MERKEŞLER KÖYÜ ATIK SU İNŞAATI</t>
  </si>
  <si>
    <t>MERKEŞLER KÖYÜ</t>
  </si>
  <si>
    <t>DEMİRLER KÖYÜ İÇMESUYU ŞEBEKE YENİLEME</t>
  </si>
  <si>
    <t>DAEMİRCİLER KÖYÜ</t>
  </si>
  <si>
    <t>BİTTİ. Parası arttı toplam iki projeden 7.518,37- tl. ekteki projeye aktarıldı.</t>
  </si>
  <si>
    <t>2018 YILI ÖDENEK TAKİP CETVELİ</t>
  </si>
  <si>
    <t>G=(C+D)-F</t>
  </si>
  <si>
    <t>ETÜD PROJE</t>
  </si>
  <si>
    <t xml:space="preserve">İŞ MAKİNASI LASTİĞİ </t>
  </si>
  <si>
    <r>
      <rPr>
        <b/>
        <sz val="10"/>
        <rFont val="Arial"/>
        <family val="2"/>
        <charset val="162"/>
      </rPr>
      <t>NEMA GELİRİ:</t>
    </r>
    <r>
      <rPr>
        <sz val="10"/>
        <rFont val="Arial"/>
        <family val="2"/>
        <charset val="162"/>
      </rPr>
      <t xml:space="preserve"> GÖNDERİLEN ÖDENEKTEN ELDE EDİLEN NEMA (FAİZ) GELİRİ (2018/6 YPK 6. MADDE)</t>
    </r>
  </si>
  <si>
    <t>KÖY YOLU İŞLERİNİN DURUMU</t>
  </si>
  <si>
    <t>YOLDAN YARALANAN</t>
  </si>
  <si>
    <t>BSK (Km)</t>
  </si>
  <si>
    <t>1. KAT (Km)</t>
  </si>
  <si>
    <t>2. KAT (Km)</t>
  </si>
  <si>
    <t>KLASİK (Km)</t>
  </si>
  <si>
    <t>SSB (Km)</t>
  </si>
  <si>
    <t>KÖY SAYISI</t>
  </si>
  <si>
    <t>ÜNİTE SAYISI</t>
  </si>
  <si>
    <t>TOPLAM NÜFUS</t>
  </si>
  <si>
    <t>PROJEDEN YARARLANAN NÜFUS (ADET)</t>
  </si>
  <si>
    <t>KÖYDES 2018 YILI İÇME SUYU İZLEME TABLOSU</t>
  </si>
  <si>
    <t>FAYDALANACAK KÖY SAYISI</t>
  </si>
  <si>
    <t>FAYDALANACAK ÜNİTE SAYISI</t>
  </si>
  <si>
    <t>FAYDALANACAK TOPLAM NÜFUS</t>
  </si>
  <si>
    <r>
      <t xml:space="preserve">NİTELİĞİ 
</t>
    </r>
    <r>
      <rPr>
        <b/>
        <sz val="9"/>
        <rFont val="Times New Roman"/>
        <family val="1"/>
        <charset val="162"/>
      </rPr>
      <t>("YENİ TESİS", "TESİS GELİŞTİRME" veya "BAKIM ONARIM)</t>
    </r>
  </si>
  <si>
    <r>
      <t xml:space="preserve">KONUSU
</t>
    </r>
    <r>
      <rPr>
        <b/>
        <sz val="9"/>
        <rFont val="Times New Roman"/>
        <family val="1"/>
        <charset val="162"/>
      </rPr>
      <t>( "SULU", "SUYU YETERSİZ" veya "SUSUZ")</t>
    </r>
  </si>
  <si>
    <t xml:space="preserve">PROGRAM ÖDENEĞİ                           </t>
  </si>
  <si>
    <t xml:space="preserve">  (TL)                                                                                                                                                                                                                                                                                                                                                  M=J - K </t>
  </si>
  <si>
    <r>
      <t xml:space="preserve">NİTELİĞİ 
</t>
    </r>
    <r>
      <rPr>
        <b/>
        <sz val="9"/>
        <rFont val="Times New Roman"/>
        <family val="1"/>
        <charset val="162"/>
      </rPr>
      <t>(YENİ YOL", "YOL STANDARDININ GELİŞTİRİLMESİ" veya "BAKIM ve ONARIM)</t>
    </r>
  </si>
  <si>
    <t>KONUSU ("HAM YOL", "TESVİYE", "STABİLİZE", "BSK", "KLASİK BETON","SSB","PARKE", "KÖPRÜ" veya "MENFEZ")</t>
  </si>
  <si>
    <t>KLASİK BETON YOL</t>
  </si>
  <si>
    <t>SSB (SİLİNDİRLE SIKIŞTIRILMIŞ)  ETON YOL</t>
  </si>
  <si>
    <r>
      <t>m</t>
    </r>
    <r>
      <rPr>
        <b/>
        <vertAlign val="superscript"/>
        <sz val="9"/>
        <rFont val="Times New Roman"/>
        <family val="1"/>
        <charset val="162"/>
      </rPr>
      <t>2</t>
    </r>
  </si>
  <si>
    <t>KÖYDES 2018 YILI ATIKSU İZLEME TABLOSU</t>
  </si>
  <si>
    <t>FERDİ FOSEPTİK</t>
  </si>
  <si>
    <t>KÖYDES 2018 YILI KÜÇÜK ÖLÇEKLİ SULAMA İZLEME TABLOSU</t>
  </si>
  <si>
    <t>NİTELİĞİ 
("YENİ TESİS", "TESİS GELİŞTİRME" veya "BAKIM ONARIM)</t>
  </si>
  <si>
    <t>KONUSU
( "Gölet", "Gölet Sulama" "Yerüstü Sulama", "Yeraltı Sulama", "HİS"</t>
  </si>
  <si>
    <t xml:space="preserve">KANDAMIŞ KÖYÜ </t>
  </si>
  <si>
    <t xml:space="preserve">BAKIRLI KÖYÜ </t>
  </si>
  <si>
    <t xml:space="preserve">BAHÇEKÖY KÖYÜ                                                                   </t>
  </si>
  <si>
    <t>KÜPLÜCE KÖYÜ</t>
  </si>
  <si>
    <t>YUKARI MAH.</t>
  </si>
  <si>
    <t xml:space="preserve">GÖVEM GRUBU                                                                                          (GÖVEM KÖYÜ-PİROĞLU KÖYÜ-YENİSEFA KÖYÜ-AVDAN KÖYÜ) </t>
  </si>
  <si>
    <t xml:space="preserve"> (GÖVEM KÖYÜ-PİROĞLU KÖYÜ-YENİSEFA KÖYÜ-AVDAN KÖYÜ) </t>
  </si>
  <si>
    <t>BAĞIŞLAR KÖYÜ</t>
  </si>
  <si>
    <t>ÖRENCİK GR.(Örencik-Okçular-Ilıcakınık.) .</t>
  </si>
  <si>
    <t>ÖRENCİK GR.(Örencik-Okçular-Ilıcakını</t>
  </si>
  <si>
    <t>OKÇULAR-ILICAKINIK KÖYLERİ</t>
  </si>
  <si>
    <t>ÇAKILDERE MAH. BEŞEVLER YERLEŞKESİ</t>
  </si>
  <si>
    <t xml:space="preserve">SAZAKŞEYHLER KÖYÜ                                                                                </t>
  </si>
  <si>
    <t>YAYLADINLAR  KÖYÜ</t>
  </si>
  <si>
    <t>SARAYCIK KÖYÜ</t>
  </si>
  <si>
    <t xml:space="preserve">KUZÖRENEMİRLER  KÖYÜ     </t>
  </si>
  <si>
    <t xml:space="preserve">KUZÖRENEMİRLER  KÖYÜ   </t>
  </si>
  <si>
    <t xml:space="preserve">KARTALLAR MAH.  </t>
  </si>
  <si>
    <t>YAKABAYAT  KÖYÜ</t>
  </si>
  <si>
    <t>BULUTLAR MAH.</t>
  </si>
  <si>
    <t>ÇETİKÖREN GRUP SUYU</t>
  </si>
  <si>
    <t>Beşkonak, Kavacık, Salur Köyleri 50 tonluk su deposu yapımı</t>
  </si>
  <si>
    <t>Beşkonak, Kavacık, Salur</t>
  </si>
  <si>
    <t>Yedi grup köyü içme suyu tesisi</t>
  </si>
  <si>
    <t>Tatlar, Mircekiraz, Sapanlıurgancılar, Dursunfakı, Kürkçüler, Yazıkara, Hacılar</t>
  </si>
  <si>
    <t>Danişmentler, Kazanlar</t>
  </si>
  <si>
    <t>Yeşilvadi</t>
  </si>
  <si>
    <t>Külef</t>
  </si>
  <si>
    <t>Balcılar</t>
  </si>
  <si>
    <t>Karacadağdemirciler</t>
  </si>
  <si>
    <t>İkinciavşar</t>
  </si>
  <si>
    <t>Aktaş</t>
  </si>
  <si>
    <t>Havullu içme suyu sondaj</t>
  </si>
  <si>
    <t>Havullu</t>
  </si>
  <si>
    <t>Balı Grup İçme Suyu</t>
  </si>
  <si>
    <t>DEMİRCİLER KÖYÜ İÇME SUYU DEPO YENİLEME İŞİ</t>
  </si>
  <si>
    <t>ALİBEYLER KÖYÜ İÇME SUYU İNŞAATI YAPIM İŞİ</t>
  </si>
  <si>
    <t>ALİBEYLER-MERKEZ</t>
  </si>
  <si>
    <t>NAZIRLAR KÖYÜ İÇME SUYU İNŞAATI YAPIM İŞİ</t>
  </si>
  <si>
    <t>TURNA KÖYÜ İÇME SUYU İNŞAATI YAPIM İŞİ</t>
  </si>
  <si>
    <t>DÜZKÖY KÖYÜ İÇME SUYU İNŞAATI YAPIM İŞİ</t>
  </si>
  <si>
    <t>GÖZECİK KÖYÜ İÇME SUYU İNŞAATI YAPIM İŞİ</t>
  </si>
  <si>
    <t>GÖZECİK-ÖREN,BAYRAMBEYLER,ESATLAR</t>
  </si>
  <si>
    <t>BÜRNÜK KÖYÜ İÇME SUYU İNŞAATI YAPIM İŞİ</t>
  </si>
  <si>
    <t>PAZARKÖY KÖYÜ İÇME SUYU DEPO YAPIMI İŞİ</t>
  </si>
  <si>
    <t>PAZARKÖY</t>
  </si>
  <si>
    <t>KÜÇÜKKUZ KÖYÜ İÇME SUYU DEPO YAPIMI İŞİ</t>
  </si>
  <si>
    <t xml:space="preserve"> Dere Mah.</t>
  </si>
  <si>
    <t>Yukarı Acemler</t>
  </si>
  <si>
    <t>Şabanlar</t>
  </si>
  <si>
    <t>Akbaşlar</t>
  </si>
  <si>
    <t>Köseler</t>
  </si>
  <si>
    <t>Akçalan</t>
  </si>
  <si>
    <t>Samat Köyü</t>
  </si>
  <si>
    <t>Alpagut Köyü</t>
  </si>
  <si>
    <t>Feruz Köyü</t>
  </si>
  <si>
    <t>Delice Köyü</t>
  </si>
  <si>
    <t>Dereçetinören Köyü</t>
  </si>
  <si>
    <t>Gelinözü Köyü</t>
  </si>
  <si>
    <t>Ormanpınar Köyü</t>
  </si>
  <si>
    <t>Bostancılar Köyü</t>
  </si>
  <si>
    <t>Elmacıkdere Köyü</t>
  </si>
  <si>
    <t>Gökören Köyü</t>
  </si>
  <si>
    <t xml:space="preserve">Tavşansuyu Köyü </t>
  </si>
  <si>
    <t xml:space="preserve">Kavallar Köyü </t>
  </si>
  <si>
    <t xml:space="preserve">Kurtlar köyü </t>
  </si>
  <si>
    <t>Dolayüz  Köyü</t>
  </si>
  <si>
    <t>Akyokuş  Köyü</t>
  </si>
  <si>
    <t>Bekdemirler Köyü</t>
  </si>
  <si>
    <t>KORUCUK KÖYÜ İÇME SUYU DEPO TADİLATI</t>
  </si>
  <si>
    <t xml:space="preserve">KORUCUK KÖYÜ </t>
  </si>
  <si>
    <t>HACCAĞIZ KÖYÜ İÇME SUYU DEPO TADİLATI</t>
  </si>
  <si>
    <t xml:space="preserve">TAZILAR KÖYÜ </t>
  </si>
  <si>
    <t xml:space="preserve">BAKIRLI KÖYÜ 30 TONLUK İÇME SUYU DEPO YAPIMI </t>
  </si>
  <si>
    <t xml:space="preserve">KUZGÖLCÜK KÖYÜ 30 TONLUK İÇME SUYU DEPO YAPIMI </t>
  </si>
  <si>
    <t xml:space="preserve">KUZGÖLCÜK KÖYÜ DERECEÖREN MAHALLESİ </t>
  </si>
  <si>
    <t xml:space="preserve">KARAAĞAÇ 30 TONLUK İÇME SUYU DEPO YAPIMI </t>
  </si>
  <si>
    <t xml:space="preserve">KARAAĞAÇ KÖYÜ </t>
  </si>
  <si>
    <t>DEDELER KÖYÜ TEVZİ MASLAĞI YAPIMI İNŞAATI</t>
  </si>
  <si>
    <t>YUVA-TAZILAR KÖYÜ TEVZİ MASLAĞI YAPIMI İNŞAATI</t>
  </si>
  <si>
    <t xml:space="preserve">YUVA - TAZILAR KÖYLERİ </t>
  </si>
  <si>
    <t>YUKARI KULDAN İÇMESUYU</t>
  </si>
  <si>
    <t>YUKARI KULDAN KÖYÜ</t>
  </si>
  <si>
    <t>SARAYKÖY DEPO ONARIM</t>
  </si>
  <si>
    <t>SARAYKÖY MERKEZ MAHALLE</t>
  </si>
  <si>
    <t>ŞAHNALAR KÖYÜ DEPO ONARIM</t>
  </si>
  <si>
    <t>ŞAHNALAR KÖYÜ MERKEZ MAHALLE</t>
  </si>
  <si>
    <t>YAMANLAR KÖYÜ DEPO ONARIMI</t>
  </si>
  <si>
    <t>HAMZABEY KÖYÜ DEPO ONARIM</t>
  </si>
  <si>
    <t>HAMZABEY KÖYÜ MERKEZ MAHALLE</t>
  </si>
  <si>
    <t>KINDIRA KÖYÜ DEPO ONARIM</t>
  </si>
  <si>
    <t>KINDIRA KÖYÜ BEY MAHALLESİ</t>
  </si>
  <si>
    <t>GÖLBAŞI KÖYÜ DEPO ONARIM</t>
  </si>
  <si>
    <t>GÖLBAŞI KÖYÜ</t>
  </si>
  <si>
    <t>KEMALLER KÖYÜ DEPO ONARIM</t>
  </si>
  <si>
    <t>KEMALLER KÖYÜ MÜEZZİNLER MAHALLESİ</t>
  </si>
  <si>
    <t>PROJE SAYISI</t>
  </si>
  <si>
    <t>SORKUN KÖYÜ</t>
  </si>
  <si>
    <t>Avşartarakçı, Yunuslar, Nuhören Aşağı Mh, Muratfakı Köyleri 30 tonluk su deposu yapımı</t>
  </si>
  <si>
    <t>Avşartarakçı, Yunuslar, Nuhören Aşağı Mh.Muratfakı</t>
  </si>
  <si>
    <t>Balcılar Köyü içme suyu terfili</t>
  </si>
  <si>
    <t>Külef Köyü içme suyu tesisi</t>
  </si>
  <si>
    <t>Mangallar Köyü içme suyu tesisi</t>
  </si>
  <si>
    <t>Yeşilvadi  Köyü içme suyu onarım</t>
  </si>
  <si>
    <t>Danişmentler Köyü  içme suyu tesisi</t>
  </si>
  <si>
    <t>Karacadağdemirciler Köyü içme suyu terfili</t>
  </si>
  <si>
    <t>Aktaş  Köyü içme suyu terfili</t>
  </si>
  <si>
    <t>İkinciavşar Köyü içme suyu terfili</t>
  </si>
  <si>
    <t xml:space="preserve">BAHÇEKÖY KÖYÜ Mezra mevki                                                                   </t>
  </si>
  <si>
    <t>Merkez, Güneyhisar, H.Çelebiler, Keleşler, Kemikler</t>
  </si>
  <si>
    <t>Yukarıdedekan, Kayapınar</t>
  </si>
  <si>
    <t>DOĞANLAR,MESUTLAR</t>
  </si>
  <si>
    <t>AVLANLAR</t>
  </si>
  <si>
    <t>Alıç Mah.</t>
  </si>
  <si>
    <t xml:space="preserve">Balı, Borucak, Dokumacılar, Kuzca Merkez ve Çalkara Mahallesi köyleri </t>
  </si>
  <si>
    <t>NAZIRLAR,Aliefendi ,Göl,Seyitler, Şahinler Mah.</t>
  </si>
  <si>
    <t>Yukarı Hayeller, Kanallar Mah.</t>
  </si>
  <si>
    <t>Yaylacılar Mah.</t>
  </si>
  <si>
    <t>Ferahlar Mah.</t>
  </si>
  <si>
    <t>Yalamalar mah.</t>
  </si>
  <si>
    <t>YAMANLAR KÖYÜ Aşağı MAHALLE</t>
  </si>
  <si>
    <t>ÖZDENLER MAH.</t>
  </si>
  <si>
    <t>KADILAR MAH.</t>
  </si>
  <si>
    <t>KALENDEROĞLU</t>
  </si>
  <si>
    <t xml:space="preserve">MERKEZMAH.   </t>
  </si>
  <si>
    <t>BAYAT MAH.</t>
  </si>
  <si>
    <t>ŞABANLAR Mah.</t>
  </si>
  <si>
    <t>Deliceler Mah.</t>
  </si>
  <si>
    <t>Çağsak Köyü</t>
  </si>
  <si>
    <t xml:space="preserve">Uzunçam Köyü </t>
  </si>
  <si>
    <t>BOLU BELEDİYE SINIRI - MUSLUKLAR - YAKABAYAT- GÖLCÜK - MESCİÇELE - TETEMEÇELE - BAĞIŞLAR - DEĞİRMENDERESİ - BANAZ - BOLU / BANAZ ARASI GRUP YOLU</t>
  </si>
  <si>
    <t>MUSLUKLAR - YAKABAYAT- GÖLCÜK - MESCİÇELE - TETEMEÇELE - BAĞIŞLAR - DEĞİRMENDERESİ - BANAZ köyleri</t>
  </si>
  <si>
    <t>Yeniçaydurt köy içi</t>
  </si>
  <si>
    <t xml:space="preserve">Yeniçaydurt köyü </t>
  </si>
  <si>
    <t>KIRHA köy içi</t>
  </si>
  <si>
    <t>Kırha köyü</t>
  </si>
  <si>
    <t>ÇETİKÖREN</t>
  </si>
  <si>
    <t>YUKARISAYIK</t>
  </si>
  <si>
    <t>Ahmetler 1000 m²</t>
  </si>
  <si>
    <t>Ahmetler</t>
  </si>
  <si>
    <t>Aktaş 500 m²</t>
  </si>
  <si>
    <t>Akbaş 500 m²</t>
  </si>
  <si>
    <t>Akbaş</t>
  </si>
  <si>
    <t>Akçabey 500 m²</t>
  </si>
  <si>
    <t xml:space="preserve">Akçabey </t>
  </si>
  <si>
    <t>Akçaşehir 750 m²</t>
  </si>
  <si>
    <t>Akçaşehir</t>
  </si>
  <si>
    <t>Aşağıörenbaşı 750 m²</t>
  </si>
  <si>
    <t>Aşağıörenbaşı</t>
  </si>
  <si>
    <t>Aydınlar 500 m²</t>
  </si>
  <si>
    <t>Aydınlar</t>
  </si>
  <si>
    <t>Bahçedere 750 m²</t>
  </si>
  <si>
    <t>Bahçedere</t>
  </si>
  <si>
    <t>Birinciavşar 500 m²</t>
  </si>
  <si>
    <t>Birinciavşar</t>
  </si>
  <si>
    <t>Bünüş 500 m²</t>
  </si>
  <si>
    <t>Çağış 1000 m²</t>
  </si>
  <si>
    <t>Çağış</t>
  </si>
  <si>
    <t>Çalaman 500 m²</t>
  </si>
  <si>
    <t>Çalaman</t>
  </si>
  <si>
    <t>Çalışlar 500 m²</t>
  </si>
  <si>
    <t>Çalışlar</t>
  </si>
  <si>
    <t>Çayören 1000 m²</t>
  </si>
  <si>
    <t>Çayören</t>
  </si>
  <si>
    <t>Çayörengüney 750 m²</t>
  </si>
  <si>
    <t>Çayörengüney</t>
  </si>
  <si>
    <t>Çoğullu 750 m²</t>
  </si>
  <si>
    <t>Çukurca 500 m²</t>
  </si>
  <si>
    <t>Çukurca</t>
  </si>
  <si>
    <t>Dağkara 500 m²</t>
  </si>
  <si>
    <t>Dağkara</t>
  </si>
  <si>
    <t>Demircizopran 500 m²</t>
  </si>
  <si>
    <t>Demircizopran</t>
  </si>
  <si>
    <t>Demirler 750 m²</t>
  </si>
  <si>
    <t>Demirler</t>
  </si>
  <si>
    <t>Dikmen 500 m²</t>
  </si>
  <si>
    <t>Dikmen</t>
  </si>
  <si>
    <t>Dursunfakı 1000 m²</t>
  </si>
  <si>
    <t>Dursunfakı</t>
  </si>
  <si>
    <t>Elören 750 m²</t>
  </si>
  <si>
    <t>Elören</t>
  </si>
  <si>
    <t>Enseller 500 m²</t>
  </si>
  <si>
    <t>Enseller</t>
  </si>
  <si>
    <t>Ertuğral 750 m²</t>
  </si>
  <si>
    <t>Ertuğral</t>
  </si>
  <si>
    <t>Geçitler 1000 m²</t>
  </si>
  <si>
    <t>Geçitler</t>
  </si>
  <si>
    <t>Göynükören 1250 m²</t>
  </si>
  <si>
    <t>Göynükören</t>
  </si>
  <si>
    <t>Güneydemirciler 1000 m²</t>
  </si>
  <si>
    <t>Güneydemirciler</t>
  </si>
  <si>
    <t>Hacılar 500 m²</t>
  </si>
  <si>
    <t>Hacılar</t>
  </si>
  <si>
    <t>Halaçlar 500 m²</t>
  </si>
  <si>
    <t>Halaçlar</t>
  </si>
  <si>
    <t>Ibrıcak 1000 m²</t>
  </si>
  <si>
    <t>Ibrıcak</t>
  </si>
  <si>
    <t>İkinciavşar 500 m²</t>
  </si>
  <si>
    <t>İmamlar 500 m²</t>
  </si>
  <si>
    <t>İnköy 500 m²</t>
  </si>
  <si>
    <t>İnköy</t>
  </si>
  <si>
    <t>Kalaç 500 m²</t>
  </si>
  <si>
    <t>Kalaç</t>
  </si>
  <si>
    <t>Karapazar 500 m²</t>
  </si>
  <si>
    <t>Karapazar</t>
  </si>
  <si>
    <t>Kayıkiraz 500 m²</t>
  </si>
  <si>
    <t>Kayıkiraz</t>
  </si>
  <si>
    <t>Kayısopran 500 m²</t>
  </si>
  <si>
    <t>Kayısopran</t>
  </si>
  <si>
    <t>Kazanlar 250 m²</t>
  </si>
  <si>
    <t>Kazanlar</t>
  </si>
  <si>
    <t>Koçumlar 1500 m²</t>
  </si>
  <si>
    <t>Kösreli 500 m²</t>
  </si>
  <si>
    <t>Kösreli</t>
  </si>
  <si>
    <t>Külef 500 m²</t>
  </si>
  <si>
    <t>Kürkçüler 500 m²</t>
  </si>
  <si>
    <t>Kürkçüler</t>
  </si>
  <si>
    <t>Macarlar 500 m²</t>
  </si>
  <si>
    <t>Macarlar</t>
  </si>
  <si>
    <t>Mangallar 500 m²</t>
  </si>
  <si>
    <t xml:space="preserve">Mangallar </t>
  </si>
  <si>
    <t>Mircekiraz 750 m²</t>
  </si>
  <si>
    <t>Mircekiraz</t>
  </si>
  <si>
    <t>Mukamlar 750 m²</t>
  </si>
  <si>
    <t xml:space="preserve">Mukamlar </t>
  </si>
  <si>
    <t>Muratfakı 500 m²</t>
  </si>
  <si>
    <t>Muratfakı</t>
  </si>
  <si>
    <t>Mürdükler 500 m²</t>
  </si>
  <si>
    <t xml:space="preserve">Mürdükler </t>
  </si>
  <si>
    <t>Nuhören 1000 m²</t>
  </si>
  <si>
    <t>Nuhören</t>
  </si>
  <si>
    <t>Ortaca 750 m²</t>
  </si>
  <si>
    <t xml:space="preserve">Ortaca </t>
  </si>
  <si>
    <t>Örencik 500 m²</t>
  </si>
  <si>
    <t xml:space="preserve">Örencik </t>
  </si>
  <si>
    <t>Salur 1000 m²</t>
  </si>
  <si>
    <t>Salur</t>
  </si>
  <si>
    <t>Samat 1500 m²</t>
  </si>
  <si>
    <t>Samat</t>
  </si>
  <si>
    <t>Sipahiler 500 m²</t>
  </si>
  <si>
    <t>Sipahiler</t>
  </si>
  <si>
    <t>Ağızörengüney 500 m²</t>
  </si>
  <si>
    <t>Ağızörengüney</t>
  </si>
  <si>
    <t>Sarıoğlu 500 m²</t>
  </si>
  <si>
    <t>Sarıoğlu</t>
  </si>
  <si>
    <t>Kapaklı 500 m²</t>
  </si>
  <si>
    <t>Kapaklı</t>
  </si>
  <si>
    <t>Sapanlıurgancılar 500 m²</t>
  </si>
  <si>
    <t>Sofular 500 m²</t>
  </si>
  <si>
    <t>Sofular</t>
  </si>
  <si>
    <t>Sungurlar 500 m²</t>
  </si>
  <si>
    <t>Sungurlar</t>
  </si>
  <si>
    <t>Süllertoklar 500 m²</t>
  </si>
  <si>
    <t>Süllertoklar</t>
  </si>
  <si>
    <t>Tatlar 500 m²</t>
  </si>
  <si>
    <t>Tatlar</t>
  </si>
  <si>
    <t>Ulaşlar 500 m²</t>
  </si>
  <si>
    <t>Ulaşlar</t>
  </si>
  <si>
    <t>Ümit 500 m²</t>
  </si>
  <si>
    <t>Ümit</t>
  </si>
  <si>
    <t>Yağdaş 500 m²</t>
  </si>
  <si>
    <t xml:space="preserve">Yağdaş </t>
  </si>
  <si>
    <t>Yakaboy 500 m²</t>
  </si>
  <si>
    <t>Yakaboy</t>
  </si>
  <si>
    <t>Yakakaya 500 m²</t>
  </si>
  <si>
    <t>Yazıkara 500 m²</t>
  </si>
  <si>
    <t xml:space="preserve">Yazıkara </t>
  </si>
  <si>
    <t>Yazıköy 500 m²</t>
  </si>
  <si>
    <t xml:space="preserve">Yazıköy </t>
  </si>
  <si>
    <t>Yelkenler 500 m²</t>
  </si>
  <si>
    <t xml:space="preserve">Yelkenler </t>
  </si>
  <si>
    <t>Yenecik 500 m²</t>
  </si>
  <si>
    <t>Yenecik</t>
  </si>
  <si>
    <t>Yeniyapar 500 m²</t>
  </si>
  <si>
    <t xml:space="preserve">Yeniyapar </t>
  </si>
  <si>
    <t>Yunuslar 500 m²</t>
  </si>
  <si>
    <t>Zeyneller 500 m²</t>
  </si>
  <si>
    <t>Zeyneller</t>
  </si>
  <si>
    <t>SIRA NO</t>
  </si>
  <si>
    <t>GEREDE BELEDİYE SINIRI - YAZIKARA - SAPANLIURGANCILAR - KÜRKÇÜLER - DURSUNFAKI - SAMAT - SALUR - HAVULLU - KARAPAZAR</t>
  </si>
  <si>
    <t>YAZIKARA - SAPANLIURGANCILAR - KÜRKÇÜLER - DURSUNFAKI - SAMAT - SALUR - HAVULLU - KARAPAZAR</t>
  </si>
  <si>
    <t>GÖYNÜK / TARAKLI KARAYOLU - KARACALAR - GERİŞLER - ARIZLAR - NARZANLAR - BOYACILAR - KİLCİLER - KIZILKUYU - PELİTCİK - GÖYNÜK / SARICAKAYA KARAYOLU</t>
  </si>
  <si>
    <t>GERİŞLER - ARIZLAR - NARZANLAR - BOYACILAR - NİĞİT- KİLCİLER - KIZILKUYU  - PELİTCİK</t>
  </si>
  <si>
    <t xml:space="preserve">Göynük / Taraklı Karayolu İle  Ekinciler - Hacımahmut - Gökçesaray - Kaşıkçışeyhler - Kılavuzlar - Mustanlar </t>
  </si>
  <si>
    <t xml:space="preserve">Ekinciler - Hacımahmut - Gökçesaray - Kaşıkçışeyhler - Kılavuzlar - Mustanlar </t>
  </si>
  <si>
    <t>Göynük / Mudurnu Karayolu - Bozcaarmut  - Örencik - Çubuk</t>
  </si>
  <si>
    <t>Örencik - Çubuk - Bozcaarmut</t>
  </si>
  <si>
    <t>DEMİRCİLER  KÖYÜ</t>
  </si>
  <si>
    <t>KARAŞEYHLER  KÖYÜ</t>
  </si>
  <si>
    <t>KARAŞEYHLER</t>
  </si>
  <si>
    <t>BABAHIZIR  KÖYÜ</t>
  </si>
  <si>
    <t>BABAHIZIR</t>
  </si>
  <si>
    <t>KIYASLAR KÖYÜ</t>
  </si>
  <si>
    <t>KIYASLAR</t>
  </si>
  <si>
    <t>KÖPRÜBAŞI</t>
  </si>
  <si>
    <t>BÜRNÜK KÖYÜ</t>
  </si>
  <si>
    <t>ARAK KÖYÜ</t>
  </si>
  <si>
    <t>ARAK</t>
  </si>
  <si>
    <t xml:space="preserve">MENGEN / ESKİPAZAR KARAYOLU - SAZLAR - TEBERİKLER - RÜKNETTİN - KAVACIK - KARAİSHAK - ÇIRDAK - BÜRNÜK - PAZARKÖY - MENGEN / ESKİPAZAR KARAYOLU </t>
  </si>
  <si>
    <t>KAVACIK-KARAİSHAK-RÜKNETTİN-BÜRNÜK-ÇIRDAK-TEBERİKLER-SAZLAR</t>
  </si>
  <si>
    <t>GÖKÇESU BELEDİYE SINIRI - KARAKAYA - KAYABÜKÜ - KÖPRÜBAŞI - YELLİCEDEMİRCİLER - BAŞYELLİCE - MENGEN / DEVREK KARAYOLU</t>
  </si>
  <si>
    <t>YELLİCEDEMİRCİLER-BAŞYELLİCE-KARAKAYA-KÖPRÜBAŞI-KAYABÜKÜ</t>
  </si>
  <si>
    <t xml:space="preserve">Delice </t>
  </si>
  <si>
    <t>Dedeler</t>
  </si>
  <si>
    <t>Hüsamettindere</t>
  </si>
  <si>
    <t xml:space="preserve">Alpagut </t>
  </si>
  <si>
    <t>Bağlıları</t>
  </si>
  <si>
    <t>Sarpuncuk</t>
  </si>
  <si>
    <t>Ekincik</t>
  </si>
  <si>
    <t>Sürmeli</t>
  </si>
  <si>
    <t xml:space="preserve">Merkez </t>
  </si>
  <si>
    <t>MUDURNU BELEDİYE SINIRI - FINDICAK - GÜRÇAM - UĞURLUALAN - ORDULAR - BOLU / ANKARA İL SINIRI</t>
  </si>
  <si>
    <t xml:space="preserve"> FINDICAK - GÜRÇAM - UĞURLUALAN - ORDULAR köyleri</t>
  </si>
  <si>
    <t>MUDURNU / BOLU KARAYOLU - DEDELER - YAYLABELİ - SIRÇALI - BEYDERESİ - CUMA - DAĞYOLU - SEBEN / KABAK ARASI GRUP YOLU</t>
  </si>
  <si>
    <t>DEDELER - YAYLABELİ - SIRÇALI - BEYDERESİ - CUMA - DAĞYOLU köyleri</t>
  </si>
  <si>
    <t>MUDURNU / BOLU KARAYOLU - SARIYAR - SAMAT - ÖRENCİK - MUDURNU / ABANT ARASI KARAYOLU</t>
  </si>
  <si>
    <t xml:space="preserve"> SARIYAR - SAMAT - ÖRENCİK - köyleri</t>
  </si>
  <si>
    <t>Taşçılar</t>
  </si>
  <si>
    <t>Bekdemirler</t>
  </si>
  <si>
    <t>Akçaalan Merkez</t>
  </si>
  <si>
    <t>SEBEN BELEDİYE SINIRI - ALPAGUT - KAŞBIYIKLAR - HOÇAŞ - ÇELTİKDERE - YUVA - TAZILAR - KIBRISCIK / BOLU KARAYOLU</t>
  </si>
  <si>
    <t>ALPAGUT - KAŞBIYIKLAR - HOÇAŞ - ÇELTİKDERE - YUVA - TAZILAR</t>
  </si>
  <si>
    <t>SEBEN / BOLU KARAYOLU - KUZGÖLCÜK - KIZIK - SEBEN / KABAK GRUP YOLU</t>
  </si>
  <si>
    <t>KIZIK KUZGÖLCÜK KÖYÜ</t>
  </si>
  <si>
    <t xml:space="preserve">GÖKHALİLLER KÖYÜ </t>
  </si>
  <si>
    <t xml:space="preserve">YAĞMA KÖYÜ </t>
  </si>
  <si>
    <t xml:space="preserve">KESENÖZÜ KÖYÜ </t>
  </si>
  <si>
    <t xml:space="preserve">YUVA KÖYÜ </t>
  </si>
  <si>
    <t xml:space="preserve">DEREBOY KÖYÜ </t>
  </si>
  <si>
    <t xml:space="preserve">SUSUZ KÖYÜ </t>
  </si>
  <si>
    <t xml:space="preserve">HACCAĞIZ KÖYÜ </t>
  </si>
  <si>
    <t xml:space="preserve">HAMZABEY-KEMALLER-ÖRENKÖY-DEREKÖY-KINDIRA-ESKİÇAĞA GRUP YOLU </t>
  </si>
  <si>
    <r>
      <rPr>
        <b/>
        <sz val="8"/>
        <rFont val="Arial"/>
        <family val="2"/>
        <charset val="162"/>
      </rPr>
      <t>KINDIRA</t>
    </r>
    <r>
      <rPr>
        <sz val="8"/>
        <rFont val="Arial"/>
        <family val="2"/>
        <charset val="162"/>
      </rPr>
      <t xml:space="preserve"> (Mekez, Hasanaliler, Bey)
</t>
    </r>
    <r>
      <rPr>
        <b/>
        <sz val="8"/>
        <rFont val="Arial"/>
        <family val="2"/>
        <charset val="162"/>
      </rPr>
      <t>DEREKÖY</t>
    </r>
    <r>
      <rPr>
        <sz val="8"/>
        <rFont val="Arial"/>
        <family val="2"/>
        <charset val="162"/>
      </rPr>
      <t xml:space="preserve"> (Merkez, Karşı, Karamanlar)
</t>
    </r>
    <r>
      <rPr>
        <b/>
        <sz val="8"/>
        <rFont val="Arial"/>
        <family val="2"/>
        <charset val="162"/>
      </rPr>
      <t>ÖRENKÖY</t>
    </r>
    <r>
      <rPr>
        <sz val="8"/>
        <rFont val="Arial"/>
        <family val="2"/>
        <charset val="162"/>
      </rPr>
      <t xml:space="preserve"> (Osmanağalar, Ahmetler, Kıygalar, Çakırlar, Mitatlar, Hamzalar)
</t>
    </r>
    <r>
      <rPr>
        <b/>
        <sz val="8"/>
        <rFont val="Arial"/>
        <family val="2"/>
        <charset val="162"/>
      </rPr>
      <t>KEMALLER</t>
    </r>
    <r>
      <rPr>
        <sz val="8"/>
        <rFont val="Arial"/>
        <family val="2"/>
        <charset val="162"/>
      </rPr>
      <t xml:space="preserve"> (Merkez, Tavşarlar, Müezzinler, Cevakerler, Nallar, Villalar)
</t>
    </r>
    <r>
      <rPr>
        <b/>
        <sz val="8"/>
        <rFont val="Arial"/>
        <family val="2"/>
        <charset val="162"/>
      </rPr>
      <t>HAMZABEY</t>
    </r>
    <r>
      <rPr>
        <sz val="8"/>
        <rFont val="Arial"/>
        <family val="2"/>
        <charset val="162"/>
      </rPr>
      <t xml:space="preserve"> (Yayalar, Dumanlar, Sağırlar, Karabeyler)
</t>
    </r>
    <r>
      <rPr>
        <b/>
        <sz val="8"/>
        <rFont val="Arial"/>
        <family val="2"/>
        <charset val="162"/>
      </rPr>
      <t>ESKİÇAĞA</t>
    </r>
  </si>
  <si>
    <t>ADAKÖY KÖYİÇİ</t>
  </si>
  <si>
    <t>ADAKÖY MERKEZ MAHALLE</t>
  </si>
  <si>
    <t>ÖRENKÖY KÖYİÇİ</t>
  </si>
  <si>
    <t>ÖRENKÖY (Çakırlar, Ahmetler, Kıygalar)</t>
  </si>
  <si>
    <t>BANAZ KÖYÜ</t>
  </si>
  <si>
    <t>YAKABAYAT -BANAZ - BAHÇEKÖY KÖYLERİ</t>
  </si>
  <si>
    <t>YAKABAYAT -BANAZ - BAHÇEKÖY</t>
  </si>
  <si>
    <t>YAKABAYAT KÖYÜ</t>
  </si>
  <si>
    <t>KANDAMIŞ KÖYÜ</t>
  </si>
  <si>
    <t>KARAMANLAR KÖYÜ</t>
  </si>
  <si>
    <t>MUSLUKLAR KÖYÜ</t>
  </si>
  <si>
    <t>ÖRENCİK KÖYÜ</t>
  </si>
  <si>
    <t>SULTANBEY KÖYÜ</t>
  </si>
  <si>
    <t xml:space="preserve">SULTANBEY KÖYÜ </t>
  </si>
  <si>
    <t>YENİCEPINAR KÖYÜ</t>
  </si>
  <si>
    <t>YUVA-YENİÇAYDURT KÖYÜ</t>
  </si>
  <si>
    <t>AKCAALAN KÖYÜ</t>
  </si>
  <si>
    <t>YEŞİLKÖY-ELMALIK KÖYÜ</t>
  </si>
  <si>
    <t>Aşağıovacık</t>
  </si>
  <si>
    <t>Merkez mh.</t>
  </si>
  <si>
    <t>Öte mh.</t>
  </si>
  <si>
    <t>Yaman mh.</t>
  </si>
  <si>
    <t>Memük, Gökçeler mh.</t>
  </si>
  <si>
    <t>Merkez, Burgucu mh.</t>
  </si>
  <si>
    <t>Şükürler, Hacımuslar, Gözümler mh.</t>
  </si>
  <si>
    <t>Sedatlar, Hatipler mh.</t>
  </si>
  <si>
    <t>Karacadağ</t>
  </si>
  <si>
    <t>Yukarıörenbaşı</t>
  </si>
  <si>
    <t>Yukarıovacık</t>
  </si>
  <si>
    <t>İmreşe mh,</t>
  </si>
  <si>
    <t>Davutbeyli</t>
  </si>
  <si>
    <t>Mandıra mh.</t>
  </si>
  <si>
    <t>Battallar mah.</t>
  </si>
  <si>
    <t>Eymir</t>
  </si>
  <si>
    <t>Enseliler</t>
  </si>
  <si>
    <t xml:space="preserve"> Bozkurt mh.</t>
  </si>
  <si>
    <t>Bıçakcılar Mah.</t>
  </si>
  <si>
    <t>Merkez, Dere, Tozlaklar, Kayabaşı mh.</t>
  </si>
  <si>
    <t>Merkez, Demirci, Havcılar</t>
  </si>
  <si>
    <t xml:space="preserve">Belen Köyü </t>
  </si>
  <si>
    <t>Aşağı Bedesten Mahallesi</t>
  </si>
  <si>
    <t>Çökeler</t>
  </si>
  <si>
    <t>Merkez mahalle</t>
  </si>
  <si>
    <t>Bağışlar mahallesi</t>
  </si>
  <si>
    <t>Nadas</t>
  </si>
  <si>
    <t>Peçenek mahallesi</t>
  </si>
  <si>
    <t>Sarıkaya Köyü</t>
  </si>
  <si>
    <t>Kızık Mah.</t>
  </si>
  <si>
    <t xml:space="preserve">HAYRANLAR KÖYÜ </t>
  </si>
  <si>
    <t xml:space="preserve">KADISUSUZ KÖYÜ </t>
  </si>
  <si>
    <t>KADISUSUZ</t>
  </si>
  <si>
    <t>HAYRANLAR-YUNUSLAR Mah.</t>
  </si>
  <si>
    <t>DEREKÖY MERKEZ MAHALLE</t>
  </si>
  <si>
    <t>Bayramlı Mah.</t>
  </si>
  <si>
    <t>Valilik Makamının 23/05/2018 tarih ve 3781 sayılı onayı iptal edilip, 75.000-tl. ödenek Bayramlı Mah.aktarılmıştır.</t>
  </si>
  <si>
    <t>Göbüler köyü</t>
  </si>
  <si>
    <t xml:space="preserve">Göbüler köyü </t>
  </si>
  <si>
    <t>Hamzabey-Kemaller-Örenköy-Dereköy-Kındıra-Eskiçağa Grup Yolu</t>
  </si>
  <si>
    <t>Valilik Makamının 07.05.2018 tarih ve 3310 sayılı Onayı ile proje iptal edilerek 213.705,78 -TL.ödenek Hamzabey grup yoluna aktarılmıştır.</t>
  </si>
  <si>
    <t>Düzköy  Köyü Güneycehisar ve Hüseyinçelebiler mah.</t>
  </si>
  <si>
    <t>Valilik Makamının 23.02.2018 tarihli onayı ile artan  35.000,00 -tl.ödenek ekteki demirciler köyüne aktarılmıştır.</t>
  </si>
  <si>
    <t>Valilik makamının 22.01.2018 tarih ve 512 sayılı onayı asfalt projesinden artan 5.703,45 -tl. ödenek atıksu projesine aktarılmıştır.</t>
  </si>
  <si>
    <t>x</t>
  </si>
  <si>
    <t>X</t>
  </si>
  <si>
    <t>Deveci Köyü</t>
  </si>
  <si>
    <r>
      <t xml:space="preserve">Valilik Makamının 22/08/2017 tarih ve 6310 sayılı onayı ile atıksu projesinden artan 170.000,00 tl ödenek bu iki projeye aktarılmıştır.            </t>
    </r>
    <r>
      <rPr>
        <sz val="9"/>
        <rFont val="Times New Roman"/>
        <family val="1"/>
        <charset val="162"/>
      </rPr>
      <t xml:space="preserve"> BİTTİ</t>
    </r>
  </si>
  <si>
    <r>
      <t>ÖDENEĞİ 83.966,77 -TL. Valilik makamının 22/08/2017 tarihve 6310 sayılı onayı ile Artan 42.756,38 TL.ödenek İçmesuyu projesine eklenmiştir.</t>
    </r>
    <r>
      <rPr>
        <sz val="10"/>
        <rFont val="Times New Roman"/>
        <family val="1"/>
        <charset val="162"/>
      </rPr>
      <t>BİTTİ</t>
    </r>
  </si>
  <si>
    <r>
      <t xml:space="preserve"> ödeneği 114.693,32 -tl.Valilik makamının 22.01.2018 tarih ve 512 sayılı onayı ile atık su projesinden artan 16.891,20 tl.örenek Düzköy projesine aktarılmıştır.</t>
    </r>
    <r>
      <rPr>
        <sz val="8"/>
        <rFont val="Times New Roman"/>
        <family val="1"/>
        <charset val="162"/>
      </rPr>
      <t xml:space="preserve"> BİTTİ</t>
    </r>
  </si>
  <si>
    <r>
      <t xml:space="preserve">Valilik Makamının 15/08/2017 tarih ve 1340 sayılı Onayı ile Kilitli parke ve içmesuyu işlerinden artan toplam 66.886,63 TL.'nin 24.585,00  tl. lik kısmı  bu projeye aktarılmıştır. </t>
    </r>
    <r>
      <rPr>
        <sz val="10"/>
        <rFont val="Times New Roman"/>
        <family val="1"/>
        <charset val="162"/>
      </rPr>
      <t>BİTTİ</t>
    </r>
  </si>
  <si>
    <r>
      <t xml:space="preserve">Valilik Makamının 14/04/2017 tarih ve 2913 sayılı Onayı ile 267.125,20- tl. lik ödenek iptal edilip, bu projeye aktarılmıştır.      </t>
    </r>
    <r>
      <rPr>
        <sz val="10"/>
        <rFont val="Times New Roman"/>
        <family val="1"/>
        <charset val="162"/>
      </rPr>
      <t xml:space="preserve"> BİTTİ</t>
    </r>
  </si>
  <si>
    <r>
      <t xml:space="preserve">Valilik Makamının 22/08/2017 tarih ve 6310 sayılı onayı ile atıksu projelerinden artan 42.756,38 tl bu projeye aktarılmıştır.    </t>
    </r>
    <r>
      <rPr>
        <sz val="8"/>
        <rFont val="Times New Roman"/>
        <family val="1"/>
        <charset val="162"/>
      </rPr>
      <t xml:space="preserve">  BİTTİ</t>
    </r>
  </si>
  <si>
    <r>
      <t xml:space="preserve">Valililk Makamının 28.12.2017 tarih ve 9728 sayılı onayı ile Demirciler ve Eymür Köylerinden artan toplam 15.036,74 tl.ödenek bu projeye aktarılmıştır. </t>
    </r>
    <r>
      <rPr>
        <sz val="9"/>
        <rFont val="Times New Roman"/>
        <family val="1"/>
        <charset val="162"/>
      </rPr>
      <t>BİTTİ</t>
    </r>
  </si>
  <si>
    <t>Valilik Makamının 04/07/2018 tarih ve 4927 sayılı onayı ile iptal edilirek 544.457,36-tl. ödenek çeltikdere grup yoluna aktarıldı.</t>
  </si>
  <si>
    <t>Valilik Makamının 04/07/2018 tarih ve 4927 sayılı onayı ile iptal edilirek 30.000,00 ödenek Korucak, Tazılar,Dedeler,Karaağaç köylerine  aktarılmıştır.</t>
  </si>
  <si>
    <t>Valilik Makamının 04/07/2018 tarih ve 4927 sayılı onayı ile iptal edilirek 45.000,00 ödenek Korucak, Tazılar,Dedeler,Karaağaç köylerine  aktarılmıştır.</t>
  </si>
  <si>
    <t xml:space="preserve">Valilik Makamının 04/07/2018 tarih ve 4927 sayılı onayı ile iptal edilirek 45.000,00 ödenek Korucak, Tazılar,Dedeler,Karaağaç köylerine  aktarılmıştır. </t>
  </si>
  <si>
    <t xml:space="preserve">Çamyurdu Köyü </t>
  </si>
  <si>
    <t>Tavşansuyu Köyü</t>
  </si>
  <si>
    <t>Dolayüz Köyü</t>
  </si>
  <si>
    <t>Hacımusalar köyü</t>
  </si>
  <si>
    <t>Esenkaya Köyü</t>
  </si>
  <si>
    <t>Çavuşderesi Köyü</t>
  </si>
  <si>
    <t>Ilıca Köyü</t>
  </si>
  <si>
    <t>Vakıfaktaş köyü</t>
  </si>
  <si>
    <t>Demirler Köyü</t>
  </si>
  <si>
    <t>Valilik Makamının 03/07/2018 tarih ve 4900 sayılı onayı ile proje iptal edilip, 40.000,00-TL. ödenek Demirler Köyüne aktarılmıştır.</t>
  </si>
  <si>
    <t xml:space="preserve"> KÖYDES 2018 YILI YOL İZLEME TABLOSU </t>
  </si>
  <si>
    <t>Valilik Makamının 04/08/2018 tarih  ve 4926 sayılı onayı ile 145.500,00-TL. ödenek iptal edilerek ekteki projelere aktarılmıştır.</t>
  </si>
  <si>
    <t>Valilik Makamının 04/08/2018 tarih  ve 4926 sayılı onayı ile 37.000,00-TL. ödenek iptal edilerek ekteki projelere aktarılmıştır.</t>
  </si>
  <si>
    <t>Valilik Makamının 04/08/2018 tarih  ve 4926 sayılı onayı ile 30.000,00-TL. ödenek iptal edilerek ekteki projelere aktarılmıştır.</t>
  </si>
  <si>
    <t>ALPAĞUT KÖYÜ  2 Depo Tamiratı</t>
  </si>
  <si>
    <t>Valilik Makamının 08/08/2018 tarih ve 5888 sayılı onayı ile iptal edilip 70.000,00-tl.ödenek ekteki menfez projesine aktarılmıştır.</t>
  </si>
  <si>
    <t>Kuruca Köyü, Çetikören Köyü, Sayıkdüver Köyleri Menfez Yapım İşi</t>
  </si>
  <si>
    <t>Valilik makamının 08/08/2018 tarih ve 5888 sayılı onayı ile150.000,00-tl ödenek iptal edilip  Atık Su programına aktarılmıştır.</t>
  </si>
  <si>
    <t>Bünüş Köyü, Çardak köyü, Gücükler Köyü, Ömerpaşalar köyü, Yayalar ve Çalköy Köyleri</t>
  </si>
  <si>
    <t>Çubuk KÖYÜ</t>
  </si>
  <si>
    <t>Elemen Köyü</t>
  </si>
  <si>
    <t>Başyellice Köyü Taşhan mah.</t>
  </si>
  <si>
    <t>İlyaslar köyü</t>
  </si>
  <si>
    <r>
      <t xml:space="preserve">Valilik makamının 22.01.2018 tarih ve 512 sayılı onayı ile içmesuları projelerinden artan 69.137,99-tl ve atık su projesinden artan 16.891,20 tl. asfalt projesinden artan 5.703,45 -tl. toplam 91.732,64 tl. ödenek artmış olup, 76.149,46 tl si buraya aktarılmıştır.  </t>
    </r>
    <r>
      <rPr>
        <sz val="8"/>
        <rFont val="Times New Roman"/>
        <family val="1"/>
        <charset val="162"/>
      </rPr>
      <t>BİTTİ Valilik Makamının 05/07/2018 tarih ve 4964 sayılı onayı ile artan 29165,64 tl.ödenek 2018 yılı içmesuyuna aktarılmıştır.</t>
    </r>
  </si>
  <si>
    <t>not:proğram değişikliği sonucu atık su projelerine 150.000,00-tl.ödenek aktarılmıştır.Küçük ölçekli sulama iptal edilmiştir.</t>
  </si>
  <si>
    <t>Elemen,Kuzgöl,Demirciler,Yumrutaş,Akçakoca,Rüknettin,Pazarköy köyleri</t>
  </si>
  <si>
    <r>
      <t>KÜÇÜK ÖLÇEKLİ SULAMA İŞLERİN DURUMU</t>
    </r>
    <r>
      <rPr>
        <b/>
        <sz val="12"/>
        <color indexed="10"/>
        <rFont val="Arial"/>
        <family val="2"/>
        <charset val="162"/>
      </rPr>
      <t xml:space="preserve">          İPTAL</t>
    </r>
  </si>
  <si>
    <t>Valilik makamının 05/07/2018 tarih ve 4964 sayılı onayı toplam proje bedeli 380.167,87tl.olan projeden  artan 103.427,20 -TL ödenek içmesuyuna aktarıldı.</t>
  </si>
  <si>
    <t>Valilik Makamının 05/07/2018 tarih ve 4964 sayılı onayı ile kilitli parkeden artan 79.802,00 tl ödenek içmesuyana aktarılmıştır.</t>
  </si>
  <si>
    <t>Çetikören,Ortaköy,Yağbaşlar, Cemaller,Bünüş,Çalköy,Dülger Köyleri</t>
  </si>
  <si>
    <t>Valilik Makamının 20/09/2018 tarih ve 6782 sayılı onayı ile iptal edilip 200.000,00-TL. ödenek kilitli parke taşına eklenmiştir.</t>
  </si>
  <si>
    <t>Valilik Makamının 05/07/2018 tarih ve 4964 sayılı onayı ile toplam 1.010.826,38 tl. olan projeden artan 101.201,80 tl ödenek içmesuyana aktarılmıştır.</t>
  </si>
  <si>
    <t>VALİLİK MAKAMININ 05/07/2018 TARİH VE 4964 SAYILI ONAYI İLE ARTAN 263.135,08 -TL.ÖDENEK EKTEKİ PROJELERE AKTARILMIŞTIR.</t>
  </si>
  <si>
    <t>Valilik Makamının 04/10/2018 tarih ve 7321 sayılı onayı ile iptal edilip 40.000,00 TL. ödenek Yeşilvadi köyüne aktarılmıştır. İçmesuyu projesine.</t>
  </si>
  <si>
    <t>Valilik Makamının 04/10/2018 tarih ve 7321 sayılı onayı ile iptal edilip 67.780,00 TL. ödenek ekteki kilitli PARKE Taşı projelerine aktarılmıştır.</t>
  </si>
  <si>
    <r>
      <t xml:space="preserve">Valilik Makamının 04/10/2018 tarih ve 7321 sayılı onayı ile artan 6.600- TL. ödenek kilitli parke taşına aktarılmıştır.              </t>
    </r>
    <r>
      <rPr>
        <sz val="10"/>
        <rFont val="Times New Roman"/>
        <family val="1"/>
        <charset val="162"/>
      </rPr>
      <t>BİTTİ</t>
    </r>
  </si>
  <si>
    <r>
      <t xml:space="preserve">Artan ödenek Kilitli Parke taşına aktarılmıştır.                                    </t>
    </r>
    <r>
      <rPr>
        <sz val="10"/>
        <rFont val="Times New Roman"/>
        <family val="1"/>
        <charset val="162"/>
      </rPr>
      <t>BİTTİ</t>
    </r>
  </si>
  <si>
    <t>Karacadağdemirciler Köyüne 750 m2</t>
  </si>
  <si>
    <t>Geçitler Köyüne 750 m2</t>
  </si>
  <si>
    <t>Çoğullu Köyüne 150 m²</t>
  </si>
  <si>
    <t>Süllertoklar Köyüne 100 m²</t>
  </si>
  <si>
    <t>Halaçlar Köyüne 100 m²</t>
  </si>
  <si>
    <t>Geçitler Köyüne 750 m3</t>
  </si>
  <si>
    <t>Karacadağdemirciler Köyüne 750 m3</t>
  </si>
  <si>
    <t>Birinciavşar 500 m131</t>
  </si>
  <si>
    <t>Çoğullu Köyüne 150 m131</t>
  </si>
  <si>
    <t>Süllertoklar Köyüne 100 m131</t>
  </si>
  <si>
    <t>Halaçlar Köyüne 100 m131</t>
  </si>
  <si>
    <t>Nuhören 1000 m131</t>
  </si>
  <si>
    <t>Ggücükler- Yayalar köyleri</t>
  </si>
  <si>
    <t>Valilik Makamının 26/12/2018 tarih ve 9870 sayılı onayı ile artan ödenekten 69.036,00 tl. si kacık köyüne aktarılmıştır.</t>
  </si>
  <si>
    <t>Dodurgu Köyü</t>
  </si>
  <si>
    <t>Akçaalan köyü</t>
  </si>
  <si>
    <t>Valilik Makamının 26/12/2018 tarih ve E.9870  Sayılı onayı ile ödenekler iptal edilerek  ekteki projelere aktarılmıştır.</t>
  </si>
  <si>
    <t xml:space="preserve"> Valilik Makamının 26/10/2018 tarihli oluru ile içmesuları projelerinden artan 200.000,00-TL  ile Atık Su projelerinden artan 150.000,00TL. ödenek bu projeye aktarılmıştır.           İŞ BİTTİ</t>
  </si>
  <si>
    <t>KETENLER KÖYÜ</t>
  </si>
  <si>
    <t>Yağbaşlar-Dülger</t>
  </si>
  <si>
    <t>GÖYNÜK / MUDURNU KARAYOLU - SÜNNET - ALAN - BEKİRFAKILAR - GÖYNÜK / NALLIHAN KARAYOLU</t>
  </si>
  <si>
    <t>ASFALT SATHİ KAPLAMA (KM)</t>
  </si>
  <si>
    <t>AFŞAR KÖYÜ</t>
  </si>
  <si>
    <t>Ortaköy Köyü</t>
  </si>
  <si>
    <t>Kovucak Köyü</t>
  </si>
  <si>
    <t>YUKARIÇAMLI KÖYÜ</t>
  </si>
  <si>
    <t>ÇAMPINAR KÖYÜ</t>
  </si>
  <si>
    <t>ÇOBANKAYA KÖYÜ</t>
  </si>
  <si>
    <t>MESCİÇELE KÖYÜ</t>
  </si>
  <si>
    <t>KÖYDES 2019 YILI İÇME SUYU İZLEME TABLOSU</t>
  </si>
  <si>
    <t>Dülger-Sayık Grup Suyu</t>
  </si>
  <si>
    <t>Süleler Köyü</t>
  </si>
  <si>
    <t>Aşağıdüğer-Aşağısayık-Yukarıdüğer-Yukarısayık</t>
  </si>
  <si>
    <t>Alemdar Köy İçi Şebeke</t>
  </si>
  <si>
    <t>Alemdar Köyü (1 yerleşim yeri)</t>
  </si>
  <si>
    <t>Deveören Grup İçme Suyu</t>
  </si>
  <si>
    <t>Balı Grup İçme Suyu 2. Etap</t>
  </si>
  <si>
    <t>Balı, Borucak, Dokumacılar, Kuzca, Merkez ve Çalkara Mahallesi köyleri (6 yerleşim yeri)</t>
  </si>
  <si>
    <t>Deveören ve Karacaören köyleri (2 yerleşim yeri)</t>
  </si>
  <si>
    <t>YUMRUTAŞ KÖYÜ</t>
  </si>
  <si>
    <t xml:space="preserve">KARATAŞ MAH. </t>
  </si>
  <si>
    <t xml:space="preserve">KAYABAŞI  </t>
  </si>
  <si>
    <t xml:space="preserve">PAZARKÖY </t>
  </si>
  <si>
    <t>TEBERİKLER KÖYÜ</t>
  </si>
  <si>
    <t xml:space="preserve">TEBERİKLER </t>
  </si>
  <si>
    <t xml:space="preserve">İLYASLAR </t>
  </si>
  <si>
    <t>ÇAYKÖY KÖYÜ</t>
  </si>
  <si>
    <t>ELLEZLER MAH.-SOFTALAR MAH.</t>
  </si>
  <si>
    <t xml:space="preserve">Akbaşlar Mahallesi </t>
  </si>
  <si>
    <t xml:space="preserve">Merkez Mahallesi </t>
  </si>
  <si>
    <t xml:space="preserve">Pirler Mahallesi </t>
  </si>
  <si>
    <t xml:space="preserve">Dere Mahallesi </t>
  </si>
  <si>
    <t xml:space="preserve">Alanbaşı Mahallesi </t>
  </si>
  <si>
    <t>Munduşlar Köyü</t>
  </si>
  <si>
    <t>Örencik Köyü</t>
  </si>
  <si>
    <t>Çamurluk Köyü</t>
  </si>
  <si>
    <t>Gürçam Köyü</t>
  </si>
  <si>
    <t xml:space="preserve">Kıngılar Mahallesi </t>
  </si>
  <si>
    <t xml:space="preserve">Cay Süvey Mahalleri </t>
  </si>
  <si>
    <t>Bulanık Köyü</t>
  </si>
  <si>
    <t>Sarpuncuk Köyü</t>
  </si>
  <si>
    <t>Mrkz Şuayipler Tekirler Harmanseki Mh.</t>
  </si>
  <si>
    <t>KUZGÖLCÜK DERECEÖREN 30 TONLUK İÇME SUYU ve İSALE HATTI</t>
  </si>
  <si>
    <t>KUZGÖLCÜK KÖYÜ DERECEÖREN MAHALLESİ</t>
  </si>
  <si>
    <t xml:space="preserve">BOZYER 30 TONLUK İÇME SUYU DEPO YAPIMI </t>
  </si>
  <si>
    <t>TEPE 50 TONLUK İÇME SUYU DEPO YAPIMI</t>
  </si>
  <si>
    <t>NİMETLİ KÖYÜ İÇME SUYU HATTI DEĞİŞİMİ</t>
  </si>
  <si>
    <t>NİMETLİ KÖYÜ PİPAKLAR MAH.</t>
  </si>
  <si>
    <t>NİMETLİ PİPAKLAR MAH.</t>
  </si>
  <si>
    <t>YUVA KÖYÜ İSALE HATTI TEVZİ MASLAĞI</t>
  </si>
  <si>
    <t>MUSASOFULAR KÖYÜ İSALE HATTI</t>
  </si>
  <si>
    <t>YUVA  KÖYÜ</t>
  </si>
  <si>
    <t>DEREKÖY DEPO ONARIMI</t>
  </si>
  <si>
    <t>DEREKÖY KARŞI MAHALLE</t>
  </si>
  <si>
    <t>DEREKÖY KARAMANLAR MAHALLESİ</t>
  </si>
  <si>
    <t>DOĞANCI KÖYÜ DEPO ONARIMI</t>
  </si>
  <si>
    <t>DOĞANCI KÖYÜ YUKARI MAHALLE</t>
  </si>
  <si>
    <t>DOĞANCI KÖYÜ TEVZİ MASLAKLI DEPO ONARIMI</t>
  </si>
  <si>
    <t>ESKİÇAĞA KÖYÜ DEPO ONARIMI</t>
  </si>
  <si>
    <t>ESKİÇAĞA KÖYÜ</t>
  </si>
  <si>
    <t>KEMALLER KÖYÜ DEPO ONARIMI</t>
  </si>
  <si>
    <t>KEMALLER KÖYÜ MERKEZ MAHALLE</t>
  </si>
  <si>
    <t>ÖRENKÖY-DEREKÖY KAPTAJ ONARIMI</t>
  </si>
  <si>
    <t>ÖRENKÖY - DEREKÖY</t>
  </si>
  <si>
    <t xml:space="preserve">ÖRENKÖY İÇMESUYU </t>
  </si>
  <si>
    <t>ÖRENKÖY</t>
  </si>
  <si>
    <t>ŞAHNALAR KÖYÜ DEPO ONARIMI</t>
  </si>
  <si>
    <t>ŞAHNALAR KÖYÜ AŞAĞI MAHALLE</t>
  </si>
  <si>
    <t>YUKARI KULDAN KÖYÜ DEPO ONARIM</t>
  </si>
  <si>
    <t>SARAYKÖY DEPO ONARIMI</t>
  </si>
  <si>
    <t>SARAYKÖY EROĞLU-İZMİRLİ MAHALLESİ</t>
  </si>
  <si>
    <t xml:space="preserve">Yalamanlar Mahallesi </t>
  </si>
  <si>
    <t xml:space="preserve">Selmanlar Mahallesi </t>
  </si>
  <si>
    <t>KÖYDES 2019 YILI ATIKSU İZLEME TABLOSU</t>
  </si>
  <si>
    <t>2019 YILI ÖDENEK TAKİP CETVELİ</t>
  </si>
  <si>
    <t>ÇAYGÖKPINAR GRUBU KOLLEKTÖR HATTI YAPIMI</t>
  </si>
  <si>
    <t>ÇAYGÖKPINAR-GÖKPINAR-KINDIRA KÖYLERİ</t>
  </si>
  <si>
    <t>GÜNEYFELAKETTİN KÖYÜ(MUDURNU YOLU  EVLERİ)</t>
  </si>
  <si>
    <t>GÜNEYFELLAKETTİN KÖYÜ</t>
  </si>
  <si>
    <t>BÜNÜŞ KOLEKTÖR BAĞLANTI</t>
  </si>
  <si>
    <t>BÜNÜŞ KÖYÜ</t>
  </si>
  <si>
    <t>MÜSTAKİMLER KOLLEKTÖR BAĞLANTI</t>
  </si>
  <si>
    <t>MÜSTAKİMLER KÖYÜ</t>
  </si>
  <si>
    <t>YENİCEPINAR KÖYÜ HAT YAPIMI</t>
  </si>
  <si>
    <t>YOLÇATI KÖYÜ BACA YÜKSELTME</t>
  </si>
  <si>
    <t>YOLÇATI KÖYÜ</t>
  </si>
  <si>
    <t>BÜRNÜK KÖYÜ HAT YAPIMI</t>
  </si>
  <si>
    <t>BÜRNÜK ÖYÜ</t>
  </si>
  <si>
    <t>KÖYDES 2011 YILI KAPSAMINDA PLANLANAN İŞLERİN DURUMU 
(31.12.2011 TARİHİ İTİBARIYLA)</t>
  </si>
  <si>
    <t>KÖYDES 2012 YILI KAPSAMINDA PLANLANAN İŞLERİN DURUMU 
(31.12.2012 TARİHİ İTİBARIYLA)</t>
  </si>
  <si>
    <t>KÖYDES 2013 YILI KAPSAMINDA PLANLANAN İŞLERİN DURUMU 
(31.12.2013 TARİHİ İTİBARIYLA)</t>
  </si>
  <si>
    <t>KÖYDES 2014 YILI KAPSAMINDA PLANLANAN İŞLERİN DURUMU 
31.12.2014 TARİHİ İTİBARIYLA)</t>
  </si>
  <si>
    <t>KÖYDES 2015 YILI KAPSAMINDA PLANLANAN İŞLERİN DURUMU 
(31.12.2015 TARİHİ İTİBARIYLA)</t>
  </si>
  <si>
    <t>27,300,00</t>
  </si>
  <si>
    <t>KÖYDES 2016 YILI KAPSAMINDA PLANLANAN İŞLERİN DURUMU 
31.12.2016 TARİHİ İTİBARIYLA)</t>
  </si>
  <si>
    <t>KÖYDES 2017 YILI KAPSAMINDA PLANLANAN İŞLERİN DURUMU 
(30/12/2017 TARİHİ İTİBARIYLA)</t>
  </si>
  <si>
    <r>
      <t>FAYDALANACAK</t>
    </r>
    <r>
      <rPr>
        <b/>
        <sz val="10"/>
        <rFont val="Arial"/>
        <family val="2"/>
        <charset val="162"/>
      </rPr>
      <t xml:space="preserve"> 
</t>
    </r>
    <r>
      <rPr>
        <b/>
        <sz val="10"/>
        <rFont val="Arial"/>
        <family val="2"/>
        <charset val="162"/>
      </rPr>
      <t>NÜFUS</t>
    </r>
  </si>
  <si>
    <t>YUVA-TAZILAR KÖYÜ Depo Yapımı</t>
  </si>
  <si>
    <t xml:space="preserve">Aşağıkuzören Köyü </t>
  </si>
  <si>
    <t xml:space="preserve">Başyellice, Hacıahmetler, Hayranlar, Kadılar, Karakaya, Babahızır Köylerinin İçmesuyu inşaatı </t>
  </si>
  <si>
    <t>Yenisefa Köyü İçme suyu inşaatı</t>
  </si>
  <si>
    <t>Valilik Makamının 23/08/2019 Tarih ve  E. 5424 sayılı Onayı ile  artan 419.642,94- tl  ödenek artmıştır. 39.766,48- tl ödenek yol projelerine aktarılmış olup, geri kalan 379.876,46-TL ödenek ekteki projeye eklenmiştir.</t>
  </si>
  <si>
    <t>Valilik Makamının 16/09/2019 tarih ve E.6052 sayılı Onayı ile 120.000,00-TL. ödenek Ekteki Musasofular Köyü Projesine aktarılmıştır.</t>
  </si>
  <si>
    <t>Valilik Makamının.16/09/2019 tarih ve E.6052 sayılı onayı ile artan  25.330,00-TL ödenek ekteki Kuzgölcük Köyü Dereceören Mah. Projesine eklenmiştir.</t>
  </si>
  <si>
    <t>VALİLİK MAKAMININ 23/08/2019 TARİH VE E. 5424 SAYILI ONAYI İLE toplam artan 473.909,54- TL 'nin 206.000.00-TL ödenek ekteki projeye aktarılmıştır. Kalan 267.909,54-tl. ödenek yol projesine aktarılmıştır. İşler devam etmektedir.</t>
  </si>
  <si>
    <t>GölCük Köyü</t>
  </si>
  <si>
    <t>Alemdar Köyü İçme Suyu şebeke hattı yenileme</t>
  </si>
  <si>
    <t>Vaillik Makamının 15/10/2019 tarih ve E.7076 sayılı Onayı ile artan  125.601,84 tl ödenek ekteki yol projesine aktarılmıştır.</t>
  </si>
  <si>
    <t>Kurtlar Köyü İçme suyu şebeke yenileme</t>
  </si>
  <si>
    <t>İğneciler köye Tevzi Maslağı ve isale hattı yapımı</t>
  </si>
  <si>
    <t>Elmacıkdere Köyü kaptaj ve depo bakım onarım</t>
  </si>
  <si>
    <t xml:space="preserve"> Valilik Makamının 07/08/2019 tarihli oluru ile  artan 299.630,57-TL  ekteki içmesuyuna aktarılmıştır. yol projesinden artan 113.136,64-TL ekteki projeye eklendi. </t>
  </si>
  <si>
    <t>Akören ve Bölükören Köyleri İçme Suyu Depo İnşaatı yapımı</t>
  </si>
  <si>
    <t>Valilik makamının 30/09/2019 tarih ve E.6536 sayılı Onayı eli artan 35.890,40-TL ekteki projeye aktarılmıştır.</t>
  </si>
  <si>
    <t xml:space="preserve"> Valilik Makamının 07/08/2019 tarihli oluru ile  artan 723,17 ekteki içmesuyuna aktarılmıştır. </t>
  </si>
  <si>
    <t>Gücükler Köyü  50 m3 depo yapım işi</t>
  </si>
  <si>
    <t>Kılıçlar- Kuruca Terfi  binası tamiratı işi</t>
  </si>
  <si>
    <t>Valilik Makamının.16/09/2019 tarih ve E.6052 sayılı onayı ile iptal edilen 2 projenin ödeneği 120.000,00-TL.bu projeye eklenmiştir.  Artan 43.060,00 tl ödenek  valilik makamının 12/12/2019 tarihli ve 1497 sayılı onayı ile yol programı kilitli parkeye aktarılmıştır.</t>
  </si>
  <si>
    <t>Artan 470,00- tl ödenek  valilik makamının 12/12/2019 tarihli ve 1497 sayılı onayı ile yol programı kilitli parkeye aktarılmıştır.</t>
  </si>
  <si>
    <t>Yukarıkuldun köyü işi birliğin kendi bütçesinden yapılmış olup, 110.829.,00-tl ödenek artmıştır.</t>
  </si>
  <si>
    <t>Valilik Makamının 16.09.2019 tarih ve E.6052 sayılı onayı ile diğer içmesuyu projelerinden artan 25.330,00- tl bu projeye eklenmiştir.  İş bitim sonucu bu projeden artan 1.370,00 tl ödenek yol projesine eklenmiştir. Kilitli parkeye</t>
  </si>
  <si>
    <t>Valılık makamının 05/11/2019 tarihli ve 7665 sayılı onayı ile artan 71.668,00- tl ödenek ekteki projelere aktarılmıştır.</t>
  </si>
  <si>
    <t>2020 YILI ÖDENEK TAKİP CETVELİ</t>
  </si>
  <si>
    <t>KÖYDES 2020 YILI İÇME SUYU İZLEME TABLOSU</t>
  </si>
  <si>
    <r>
      <t>KÜÇÜK ÖLÇEKLİ SULAMA İŞLERİN DURUMU</t>
    </r>
    <r>
      <rPr>
        <b/>
        <sz val="12"/>
        <color indexed="10"/>
        <rFont val="Arial"/>
        <family val="2"/>
        <charset val="162"/>
      </rPr>
      <t xml:space="preserve">          </t>
    </r>
  </si>
  <si>
    <t xml:space="preserve">BOLU / GÖKÇESU KARAYOLU - YUVA - TARAKÇI - YUKARIÇAMLI - KARAMANLAR - KANDAMIŞ - YAYLADINLAR - MURATLAR - ULUMESCİT - BÜNÜŞ - ERİCEK - BOLU / YENİÇAĞA KARAYOLU </t>
  </si>
  <si>
    <t>BOLU / YENİÇAĞA KARAYOLU - AŞAĞIKUZÖREN - KUZÖRENEMİRLER  - AYDINCIK - BOLU / TEKKEDERE ARASI GRUP YOLU</t>
  </si>
  <si>
    <t>BOLU / GÖKÇESU KARAYOLU - SEMERCİLER - MERKEŞLER</t>
  </si>
  <si>
    <t>MURATLAR KÖYÜ</t>
  </si>
  <si>
    <t>TOPARDIÇ KÖYÜ</t>
  </si>
  <si>
    <t>Yuva-Tarakçı-Karamanlar-Kandamış-Yukarıçamlı-Yayladınlar-Ulumescit-Bünüş-Muratlar</t>
  </si>
  <si>
    <t>MERKEZ mahalle</t>
  </si>
  <si>
    <t>Gidiriş /  fakılar mahalleleri</t>
  </si>
  <si>
    <t>AŞAĞIKUZÖREN - KUZÖRENEMİRLER  - AYDINCIK - TEKKEDERE</t>
  </si>
  <si>
    <t>GÖLCÜK - MESCİÇELE - TETEMEÇELE - BAĞIŞLAR - DEĞİRMENDERESİ - BANAZ</t>
  </si>
  <si>
    <t>SEMERCİLER - MERKEŞLER</t>
  </si>
  <si>
    <t xml:space="preserve">Muratlar </t>
  </si>
  <si>
    <t>Topardıç</t>
  </si>
  <si>
    <t>DÖRTDİVAN / BÜNÜŞ ARASI GRUP YOLU - DÜLGER - ÇALKÖY - YAĞBAŞLAR - ORTAKÖY - ÇETİKÖREN</t>
  </si>
  <si>
    <t>Afşartarakçı Köy İçi Yolu</t>
  </si>
  <si>
    <t>Afşartarakçı Köyü</t>
  </si>
  <si>
    <t>Ağızörengüney Köy İçi Yolu</t>
  </si>
  <si>
    <t>Ağızörengüney Köyü</t>
  </si>
  <si>
    <t>Ahmetler Köy İçi Yolu</t>
  </si>
  <si>
    <t>Ahmetler Köyü</t>
  </si>
  <si>
    <t>Akbaş Köy İçi Yolu</t>
  </si>
  <si>
    <t>Akbaş Köyü</t>
  </si>
  <si>
    <t>Akçaşehir Köy İçi Yolu</t>
  </si>
  <si>
    <t>Akçaşehir Köyü</t>
  </si>
  <si>
    <t>Akçabey Köy İçi Yolu</t>
  </si>
  <si>
    <t>Akçabey Köyü</t>
  </si>
  <si>
    <t>Aktaş Köy İçi Yolu</t>
  </si>
  <si>
    <t>Aktaş Köyü</t>
  </si>
  <si>
    <t>Aktaşkurtlar Köy İçi Yolu</t>
  </si>
  <si>
    <t>Aktaşkurtlar Köyü</t>
  </si>
  <si>
    <t>Asmaca Köy İçi Yolu</t>
  </si>
  <si>
    <t>Asmaca Köyü</t>
  </si>
  <si>
    <t>Aşağıovacık Köy İçi Yolu</t>
  </si>
  <si>
    <t>Aşağıovacık Köyü</t>
  </si>
  <si>
    <t>Aşağıörenbaşı Köy İçi Yolu</t>
  </si>
  <si>
    <t>Aşağıörenbaşı Köyü</t>
  </si>
  <si>
    <t>Aydınlar Köy İçi Yolu</t>
  </si>
  <si>
    <t>Aydınlar Köyü</t>
  </si>
  <si>
    <t>Balcılar Köy İçi Yolu</t>
  </si>
  <si>
    <t>Balcılar Köyü</t>
  </si>
  <si>
    <t>Bahçedere Köy İçi Yolu</t>
  </si>
  <si>
    <t>Bahçedere Köyü</t>
  </si>
  <si>
    <t>Beşkonak Köy İçi Yolu</t>
  </si>
  <si>
    <t>Beşkonak Köyü</t>
  </si>
  <si>
    <t>Birinciafşar Köy İçi Yolu</t>
  </si>
  <si>
    <t>Birinciafşar Köyü</t>
  </si>
  <si>
    <t>Bünüş Köy İçi Yolu</t>
  </si>
  <si>
    <t>Bünüş Köyü</t>
  </si>
  <si>
    <t>Çağış Köy İçi Yolu</t>
  </si>
  <si>
    <t>Çağış Köyü</t>
  </si>
  <si>
    <t>Çalaman Köy İçi Yolu</t>
  </si>
  <si>
    <t>Çalaman Köyü</t>
  </si>
  <si>
    <t>Çalışlar Köy İçi Yolu</t>
  </si>
  <si>
    <t>Çalışlar Köyü</t>
  </si>
  <si>
    <t>Çayören Köy İçi Yolu</t>
  </si>
  <si>
    <t>Çayören Köyü</t>
  </si>
  <si>
    <t>Çayörengüney Köy İçi Yolu</t>
  </si>
  <si>
    <t>Çayörengüney Köyü</t>
  </si>
  <si>
    <t>Çoğullu Köy İçi Yolu</t>
  </si>
  <si>
    <t>Çoğullu Köyü</t>
  </si>
  <si>
    <t>Çukurca Köy İçi Yolu</t>
  </si>
  <si>
    <t>Çukurca Köyü</t>
  </si>
  <si>
    <t>Dağkara Köy İçi Yolu</t>
  </si>
  <si>
    <t>Dağkara Köyü</t>
  </si>
  <si>
    <t>Danışmentler Köy İçi Yolu</t>
  </si>
  <si>
    <t>Danışmentler Köyü</t>
  </si>
  <si>
    <t>Davutbeyli Köy İçi Yolu</t>
  </si>
  <si>
    <t>Davutbeyli Köyü</t>
  </si>
  <si>
    <t>Demircisopran Köy İçi Yolu</t>
  </si>
  <si>
    <t>Demircisopran Köyü</t>
  </si>
  <si>
    <t>Demirler Köy İçi Yolu</t>
  </si>
  <si>
    <t>Dikmen Köy İçi Yolu</t>
  </si>
  <si>
    <t>Dikmen Köyü</t>
  </si>
  <si>
    <t>Dursunfakı Köy İçi Yolu</t>
  </si>
  <si>
    <t>Dursunfakı Köyü</t>
  </si>
  <si>
    <t>Elören Köy İçi Yolu</t>
  </si>
  <si>
    <t>Elören Köyü</t>
  </si>
  <si>
    <t>Enseller Köy İçi Yolu</t>
  </si>
  <si>
    <t>Enseller Köyü</t>
  </si>
  <si>
    <t>Ertuğral Köy İçi Yolu</t>
  </si>
  <si>
    <t>Ertuğral Köyü</t>
  </si>
  <si>
    <t>Eymür Köy İçi Yolu</t>
  </si>
  <si>
    <t>Eymür Köyü</t>
  </si>
  <si>
    <t>Geçitler Köy İçi Yolu</t>
  </si>
  <si>
    <t>Geçitler Köyü</t>
  </si>
  <si>
    <t>Göynükören Köy İçi Yolu</t>
  </si>
  <si>
    <t>Göynükören Köyü</t>
  </si>
  <si>
    <t>Güneydemirciler Köy İçi Yolu</t>
  </si>
  <si>
    <t>Güneydemirciler Köyü</t>
  </si>
  <si>
    <t>Hacılar Köy İçi Yolu</t>
  </si>
  <si>
    <t>Hacılar Köyü</t>
  </si>
  <si>
    <t>Halaçlar Köy İçi Yolu</t>
  </si>
  <si>
    <t>Halaçlar Köyü</t>
  </si>
  <si>
    <t>Hasanlar Köy İçi Yolu</t>
  </si>
  <si>
    <t>Hasanlar Köyü</t>
  </si>
  <si>
    <t>Havullu Köy İçi Yolu</t>
  </si>
  <si>
    <t>Havullu Köyü</t>
  </si>
  <si>
    <t>Ibrıcak Köy İçi Yolu</t>
  </si>
  <si>
    <t>İmamlar Köy İçi Yolu</t>
  </si>
  <si>
    <t>İmamlar Köyü</t>
  </si>
  <si>
    <t>İnköy Köy İçi Yolu</t>
  </si>
  <si>
    <t>İnköy Köyü</t>
  </si>
  <si>
    <t>Karacadağdemirciler Köy İçi Yolu</t>
  </si>
  <si>
    <t>Karacadağdemirciler Köyü</t>
  </si>
  <si>
    <t>Kalaç Köy İçi Yolu</t>
  </si>
  <si>
    <t>Kalaç Köyü</t>
  </si>
  <si>
    <t>Karacadağ Köy İçi Yolu</t>
  </si>
  <si>
    <t>Karacadağ Köyü</t>
  </si>
  <si>
    <t>Karapazar Köy İçi Yolu</t>
  </si>
  <si>
    <t>Kapaklı Köy İçi Yolu</t>
  </si>
  <si>
    <t>Kapaklı Köyü</t>
  </si>
  <si>
    <t>Kavacık Köy İçi Yolu</t>
  </si>
  <si>
    <t>Kavacık Köyü</t>
  </si>
  <si>
    <t>Kayıkiraz Köy İçi Yolu</t>
  </si>
  <si>
    <t>Kayıkiraz Köyü</t>
  </si>
  <si>
    <t>Kayısopran Köy İçi Yolu</t>
  </si>
  <si>
    <t>Kayısopran Köyü</t>
  </si>
  <si>
    <t>Kazanlar Köy İçi Yolu</t>
  </si>
  <si>
    <t>Kazanlar Köyü</t>
  </si>
  <si>
    <t>Koçumlar Köy İçi Yolu</t>
  </si>
  <si>
    <t>Koçumlar Köyü</t>
  </si>
  <si>
    <t>Kösreli Köy İçi Yolu</t>
  </si>
  <si>
    <t>Kösreli Köyü</t>
  </si>
  <si>
    <t>Külef Köy İçi Yolu</t>
  </si>
  <si>
    <t>Külef Köyü</t>
  </si>
  <si>
    <t>Kürkçüler Köy İçi Yolu</t>
  </si>
  <si>
    <t>Kürkçüler Köyü</t>
  </si>
  <si>
    <t>Macarlar Köy İçi Yolu</t>
  </si>
  <si>
    <t>Macarlar Köyü</t>
  </si>
  <si>
    <t>Mangallar Köy İçi Yolu</t>
  </si>
  <si>
    <t>Mangallar Köyü</t>
  </si>
  <si>
    <t>Mircekiraz Köy İçi Yolu</t>
  </si>
  <si>
    <t>Mircekiraz Köyü</t>
  </si>
  <si>
    <t>Mukamlar Köy İçi Yolu</t>
  </si>
  <si>
    <t>Mukamlar Köyü</t>
  </si>
  <si>
    <t>Muratfakı Köy İçi Yolu</t>
  </si>
  <si>
    <t>Muratfakı Köyü</t>
  </si>
  <si>
    <t>Mürdükler Köy İçi Yolu</t>
  </si>
  <si>
    <t>Mürdükler Köyü</t>
  </si>
  <si>
    <t>Nuhören Köy İçi Yolu</t>
  </si>
  <si>
    <t>Nuhören Köyü</t>
  </si>
  <si>
    <t>Ortaca Köy İçi Yolu</t>
  </si>
  <si>
    <t>Ortaca Köyü</t>
  </si>
  <si>
    <t>Örencik Köy İçi Yolu</t>
  </si>
  <si>
    <t>Sapanlıurgancılar Köy İçi Yolu</t>
  </si>
  <si>
    <t>Sapanlıurgancılar Köyü</t>
  </si>
  <si>
    <t>Salur Köy İçi Yolu</t>
  </si>
  <si>
    <t>Samat Köy İçi Yolu</t>
  </si>
  <si>
    <t>Sarıoğlu Köy İçi Yolu</t>
  </si>
  <si>
    <t>Sarıoğlu Köyü</t>
  </si>
  <si>
    <t>Sipahiler Köy İçi Yolu</t>
  </si>
  <si>
    <t>Sipahiler Köyü</t>
  </si>
  <si>
    <t>Sofular Köy İçi Yolu</t>
  </si>
  <si>
    <t>Sofular Köyü</t>
  </si>
  <si>
    <t>Sungurlar Köy İçi Yolu</t>
  </si>
  <si>
    <t>Sungurlar Köyü</t>
  </si>
  <si>
    <t>Süllertoklar Köy İçi Yolu</t>
  </si>
  <si>
    <t>Süllertoklar Köyü</t>
  </si>
  <si>
    <t>Tatlar Köy İçi Yolu</t>
  </si>
  <si>
    <t>Tatlar Köyü</t>
  </si>
  <si>
    <t>Ulaşlar Köy İçi Yolu</t>
  </si>
  <si>
    <t>Ulaşlar Köyü</t>
  </si>
  <si>
    <t>Ümitköy Köy İçi Yolu</t>
  </si>
  <si>
    <t>Ümitköy Köyü</t>
  </si>
  <si>
    <t>Yağdaş Köy İçi Yolu</t>
  </si>
  <si>
    <t>Yağdaş Köyü</t>
  </si>
  <si>
    <t>Yakaboy Köy İçi Yolu</t>
  </si>
  <si>
    <t>Yakaboy Köyü</t>
  </si>
  <si>
    <t>Yakakaya Köy İçi Yolu</t>
  </si>
  <si>
    <t>Yakakaya Köyü</t>
  </si>
  <si>
    <t>Yazıkara Köy İçi Yolu</t>
  </si>
  <si>
    <t>Yazıkara Köyü</t>
  </si>
  <si>
    <t>Yazıköy Köy İçi Yolu</t>
  </si>
  <si>
    <t>Yazıköy Köyü</t>
  </si>
  <si>
    <t>Yelkenler Köy İçi Yolu</t>
  </si>
  <si>
    <t>Yelkenler Köyü</t>
  </si>
  <si>
    <t>Yenecik Köy İçi Yolu</t>
  </si>
  <si>
    <t>Yenecik Köyü</t>
  </si>
  <si>
    <t>Yeniyapar Köy İçi Yolu</t>
  </si>
  <si>
    <t>Yeniyapar Köyü</t>
  </si>
  <si>
    <t>Yeşilvadi Köy İçi Yolu</t>
  </si>
  <si>
    <t>Yeşilvadi Köyü</t>
  </si>
  <si>
    <t>Yukarıovacık Köy İçi Yolu</t>
  </si>
  <si>
    <t>Yukarıovacık Köyü</t>
  </si>
  <si>
    <t>Yukarıörenbaşı Köy İçi Yolu</t>
  </si>
  <si>
    <t>Yukarıörenbaşı Köyü</t>
  </si>
  <si>
    <t>Yunuslar Köy İçi Yolu</t>
  </si>
  <si>
    <t>Yunuslar Köyü</t>
  </si>
  <si>
    <t>Zeyneller Köy İçi Yolu</t>
  </si>
  <si>
    <t>Zeyneller Köyü</t>
  </si>
  <si>
    <t>GÖYNÜK / NALLIHAN KARAYOLU - DEDELER - KARAALİLER - AKSAKLAR - DAĞHACILAR - DAĞŞEYHLER - TEKİRLER - SARILAR - GÖYNÜK / NALLIHAN KARAYOLU</t>
  </si>
  <si>
    <t>Dağhacılar Kabalar Mahallesi</t>
  </si>
  <si>
    <t xml:space="preserve">Sünnet köyü, Fındıcak Mah. - Alan, Bekifakılar Köyleri </t>
  </si>
  <si>
    <t>GÖYNÜK / SARICAKAYA KARAYOLU - AHMETBEYLER - GÜRPINAR</t>
  </si>
  <si>
    <t>Gürpınar Merkez ve Fakılar Mahalleleri</t>
  </si>
  <si>
    <t>Dağhacılar-Dağşeyhler-Aksaklar-Tekirler-Dedeler Köyleri ve Bağlıları</t>
  </si>
  <si>
    <t>Devlet Yolu İlt. - Çamlıca Köyü   Yolu</t>
  </si>
  <si>
    <t>Çamlıca Merkez Mahallesi</t>
  </si>
  <si>
    <t xml:space="preserve">Hilaller, Gerişler, Köybaşı, Narzanlar, Arızlar, Boyacılar, Kilciler ve Kızılkuyu Köyleri </t>
  </si>
  <si>
    <t xml:space="preserve">Deveci  Köyü Merkez </t>
  </si>
  <si>
    <t xml:space="preserve"> Merkez</t>
  </si>
  <si>
    <t xml:space="preserve">Kuzca  Köyü  Çalkara Mahalle </t>
  </si>
  <si>
    <t xml:space="preserve">Çalkara Mahalle </t>
  </si>
  <si>
    <t>Kuzca  Köyü Merkez Mah.</t>
  </si>
  <si>
    <t xml:space="preserve"> Merkez Mah.</t>
  </si>
  <si>
    <t xml:space="preserve"> Nadas Köyü Merkez </t>
  </si>
  <si>
    <t xml:space="preserve"> Taşlık  Köyü Merkez </t>
  </si>
  <si>
    <t>Mengen Yedigöller - Başyellice, Yellicedemirciler, Köprübaşı köyleri Grup Yolu</t>
  </si>
  <si>
    <t>Başyellice-Yellicedemirciler-Köprübaşı</t>
  </si>
  <si>
    <t>MUDURNU / BO+C17:C45LU KARAYOLU - DEDELER - YAYLABELİ - SIRÇALI - BEYDERESİ - CUMA - SARPINCUK - DAĞYOLU - SEBEN / KABAK ARASI GRUP YOLU</t>
  </si>
  <si>
    <t>Dedeler, Yaylabeli, Cuma, Beyderesi, Sırçalı, Dağyolu, Sarpuncuk</t>
  </si>
  <si>
    <t>MUDURNU / BOLU KARAYOLU - DEDELER - YAYLABELİ - SIRÇALI - BEYDERESİ - CUMA - SARPINCUK - DAĞYOLU - SEBEN / KABAK ARASI GRUP YOLU</t>
  </si>
  <si>
    <t>MUDURNU / ANKARA KARAYOLU - TIMARAKTAŞ - VAKIFAKTAŞ - KAVALLAR - KAÇIK - BOLU / ANKARA İL SINIRI</t>
  </si>
  <si>
    <t>Tımaraktaş, Vakıfaktaş, Kacık, Kavallar</t>
  </si>
  <si>
    <t xml:space="preserve">Fındıcak, Gürçam, Uğurlualan, Ordular </t>
  </si>
  <si>
    <t>MUDURNU / TAŞKESTİ KARAYOLU - DEREKÖY - ÇAĞŞAK</t>
  </si>
  <si>
    <t>Çağşak, Dereköy</t>
  </si>
  <si>
    <t>TAŞKESTİ BELEDİYE SINIRI - ELMACIKDERE - İĞNECİLER - GÖKÖREN</t>
  </si>
  <si>
    <t>İğneciler, Gökören, Elkmacıkdere</t>
  </si>
  <si>
    <t>MUDURNU BELEDİYE SINIRI - ORMANPINAR - GELİNÖZÜ - KARŞIKÖY - MUDURNU / GÖYNÜK KARAYOLU</t>
  </si>
  <si>
    <t>Ormanpınar, Gelinözü, Karşıköy</t>
  </si>
  <si>
    <t>MUDURNU / BO+C17:C45LU KARAYOLU -Örencik Köy Yolu</t>
  </si>
  <si>
    <t>Örencik Merkez ve Dere Mah.</t>
  </si>
  <si>
    <t>MUDURNU / BO+C17:C45LU KARAYOLU -Esenkaya Köy Yolu</t>
  </si>
  <si>
    <t>Aşağı ve Yeni Mah.</t>
  </si>
  <si>
    <t>MUDURNU / BO+C17:C45LU KARAYOLU -Bulanık Köy Yolu</t>
  </si>
  <si>
    <t xml:space="preserve">MUDURNU / BO+C17:C45LU KARAYOLU -Pelitözü GöllüörenDereçetinören   Köy yolu </t>
  </si>
  <si>
    <t xml:space="preserve">Dereçetinören </t>
  </si>
  <si>
    <t>Göynük Devlet İlt. Samsaçavuş Köy Yolu</t>
  </si>
  <si>
    <t xml:space="preserve">Kuzören, Hayrettinler Karapaşalar Mah. </t>
  </si>
  <si>
    <t>Göynük Devlet İlt.Güveytepe Köy Yolu</t>
  </si>
  <si>
    <t>Gemberuz, Samutlar Mah.</t>
  </si>
  <si>
    <t>Keçikıran Köyü</t>
  </si>
  <si>
    <t>Merkez, Çobanlar Mah.</t>
  </si>
  <si>
    <t>Mrkz. Sığırlık Şabanlar</t>
  </si>
  <si>
    <t>Mrkz Tatarlar Alacam</t>
  </si>
  <si>
    <t xml:space="preserve"> Göncek Köyü</t>
  </si>
  <si>
    <t>Mrkz Büyük Küçük demirci</t>
  </si>
  <si>
    <t>Hacımusalar Köyü</t>
  </si>
  <si>
    <t>Karaibrahimler Mrkz</t>
  </si>
  <si>
    <t xml:space="preserve"> Yazılar  Köyü</t>
  </si>
  <si>
    <t>Alasinir Mah.</t>
  </si>
  <si>
    <t>Beşli, Hala, Börüncek, Hatipler Mah.</t>
  </si>
  <si>
    <t>Gürçam Merkez Kıngılar, Köseler Mah.</t>
  </si>
  <si>
    <t>Merkez Kıngılar, Köseler Mah.</t>
  </si>
  <si>
    <t>Sarpıncık Ekincik Mah.</t>
  </si>
  <si>
    <t>Ekincik Mah.</t>
  </si>
  <si>
    <t>Dedeler Merkez Mah.</t>
  </si>
  <si>
    <t>Ilıca Merkez Mah.</t>
  </si>
  <si>
    <t>Güveytepe  Davutlar Mah..</t>
  </si>
  <si>
    <t>Davutlar Mah..</t>
  </si>
  <si>
    <t>Samat Köy İçi</t>
  </si>
  <si>
    <t>Mrekez ve Dere Mah.</t>
  </si>
  <si>
    <t>İğneciler Köyü</t>
  </si>
  <si>
    <t>Merkez ve Güney</t>
  </si>
  <si>
    <t>AŞAĞI KULDAN KÖYÜ KÖY YOLU OTOBAN KÖPRÜSÜ GİRİŞİ YENİÇAĞA İSTİKAMETİ</t>
  </si>
  <si>
    <t>AŞAĞI KULDAN KÖYÜ</t>
  </si>
  <si>
    <t>KEMALLER KÖYÜ</t>
  </si>
  <si>
    <t>KEMALLER KÖYÜ 
(Nallar Mahalle)</t>
  </si>
  <si>
    <t xml:space="preserve">SARAYKÖY SÜLEYMANLAR MAHALLESİ </t>
  </si>
  <si>
    <t>SARAYKÖY 
(Süleymanlar Mahallesi)</t>
  </si>
  <si>
    <t xml:space="preserve">SARAYKÖY TÜRBE MAHALLESİ </t>
  </si>
  <si>
    <t>SARAYKÖY 
(Türbe Mahallesi)</t>
  </si>
  <si>
    <t xml:space="preserve">HAMZABEY KÖYÜ </t>
  </si>
  <si>
    <t>HAMZABEY KÖYÜ
(Yayalar, Dumanlar, Karabeyler)</t>
  </si>
  <si>
    <t>ŞAHNALAR KÖYÜ</t>
  </si>
  <si>
    <t>ŞAHNALAR KÖYÜ 
(Dere, Tepe)</t>
  </si>
  <si>
    <t>KEMALLER KÖYÜ 
(Merkez Mahalle)</t>
  </si>
  <si>
    <t>ÇANAKÇILAR - SAZAKŞEYHLER - SAZAKKINIK</t>
  </si>
  <si>
    <t>SARAYCIK</t>
  </si>
  <si>
    <t>AŞAĞI MAHALLE</t>
  </si>
  <si>
    <t xml:space="preserve">AHMETLER - TATLAR- YENİCEPINAR </t>
  </si>
  <si>
    <t>KADILAR KÖYÜ (116)</t>
  </si>
  <si>
    <t>Merkez-Ellezler-Kasımlar-Kayaaltı-Noktalar-Paşalar</t>
  </si>
  <si>
    <t>ÇUKURCA KÖYÜ (83)</t>
  </si>
  <si>
    <t>ÇAYOBA</t>
  </si>
  <si>
    <t>KADISUSUZ KÖYÜ (68)</t>
  </si>
  <si>
    <t xml:space="preserve">Elmacıkdere </t>
  </si>
  <si>
    <t>Hacı, Merkez, Abdullar</t>
  </si>
  <si>
    <t>DOĞANCI KÖYÜ KANALİZASYON İŞİ</t>
  </si>
  <si>
    <t>DOĞANCI KÖYÜ YUKARI MAHALLE (Nüfus:96)</t>
  </si>
  <si>
    <t xml:space="preserve">KINDIRA KÖYÜ DOĞAL ARITMA </t>
  </si>
  <si>
    <t>KINDIRA KÖYÜ BEY MAHALLESİ (Nüfus:33)</t>
  </si>
  <si>
    <t>ESKİÇAĞA KÖYÜ DOĞAL ARITMA</t>
  </si>
  <si>
    <t>ESKİÇAĞA KÖYÜ (Nüfus:94)</t>
  </si>
  <si>
    <t>AŞAĞI KULDAN KÖYÜ DOĞAL ARITMA</t>
  </si>
  <si>
    <t>AŞAĞI KULDAN KÖYÜ (Nüfus:99)</t>
  </si>
  <si>
    <t>MÜSTAKİMLER</t>
  </si>
  <si>
    <t>KIZILAĞIL</t>
  </si>
  <si>
    <t xml:space="preserve">ÇATAK </t>
  </si>
  <si>
    <t>MUSLUKLAR</t>
  </si>
  <si>
    <t>GÖKPINAR</t>
  </si>
  <si>
    <t>YENİPELİTÇİK</t>
  </si>
  <si>
    <t>YAKABAYAT- MUSLUKLAR</t>
  </si>
  <si>
    <t>İçmesuyu Depo Tamiratı</t>
  </si>
  <si>
    <t xml:space="preserve">Çalköy-Dülger </t>
  </si>
  <si>
    <t>Terfi Binası Tamiratı</t>
  </si>
  <si>
    <t>Kuruca-Kılıçlar</t>
  </si>
  <si>
    <t>Sondaj Tamiratı</t>
  </si>
  <si>
    <t xml:space="preserve">Çardak </t>
  </si>
  <si>
    <t>Havullu Köyü Terfili İçme Suyu Projesi</t>
  </si>
  <si>
    <t>Havullu Köyü Merkez Mh.</t>
  </si>
  <si>
    <t>Muratfakı Köyü Terfili İçme Suyu Projesi</t>
  </si>
  <si>
    <t>Muratfakı Köyü Yeni Yerleşim</t>
  </si>
  <si>
    <t xml:space="preserve">Aşağıörenbaşı Köyü İçme Suyu İsale Hattı Projesi  </t>
  </si>
  <si>
    <t>Elören Köyü İçme Suyu İsale Hattı Projesi</t>
  </si>
  <si>
    <t>Ulaşlar Köyü İçme Suyu İsale Hattı Projesi</t>
  </si>
  <si>
    <t>İkinciafşar Köyü İçme Suyu Şebeke Hattı Projesi</t>
  </si>
  <si>
    <t>İkinciafşar Köyü</t>
  </si>
  <si>
    <t>Aktaşkurtlar Köyü Bozkuş Mahallesi İçme Suyu Deposu Yapımı</t>
  </si>
  <si>
    <t>Aktaşkurtlar Köyü Bozkuş Mahallesi</t>
  </si>
  <si>
    <t>Çalışlar Köyü İçme Suyu Deposu Yapımı</t>
  </si>
  <si>
    <t>100 adet Klorlama Cihazı Yapımı</t>
  </si>
  <si>
    <t>Ahmetler Köyü Merkez Mh. Yeni Yerleşim 2 adet, Akbaş Köyü 1 adet, Akçaşehir Köyü 1 adet, Aktaş Köyü Gölcük Mh. 1 adet, Aktaşkurtlar Köyü Merkez Mh. Aktaş Mh. 2 adet, Asmaca Köyü Merkez, Orta ve Çalca Mh. 3 adet, Aşağıörenbaşı Köyü 1 adet, Aydınlar Köyü 1 adet, Balcılar Köyü 1 adet, Bahçedere Köyü Ekmeller ve İmanlar Mh. 2 adet, Beşkonak Köyü 1 adet, Bünüş Köyü Aşağı ve Merkez Mh. 2 adet, Çağış Köyü 1 adet, Çalaman Köyü Merkez ve Yaman Mh. 2 adet, Çayörengüney Köyü Güney Mh. 1 adet, Çukurca Köyü Merkez ve Mandıra Mh. 2 adet, Danışmentler Köyü 1 adet, Davutbeyli Köyü 1 adet, Demircisopran Köyü Şükürler, Gözümler, Hacımuslar ve Merkez Mh. 4 adet, Demirler Köyü 1 adet, Dikmen Köyü 1 adet, Dursunfakı Köyü 1 adet, Enseller Köyü Sedatlar Mh. 1 adet, Ertuğral Köyü Merkez, Karakuz ve Tekür Mh. 3 adet, Eymür Köyü Merkez ve Burgucu Mh. 2 adet, Geçitler Köyü Merkez Mh. 1 adet, Göynükören Köyü Ayvatlar ve Çobanlar Mh. 2 adet, Güneydemirciler Köyü Gaziler ve Kabaklar Mh. 2 adet, Hacılar Köyü 1 adet, Halaçlar Köyü 1 adet, Havullu Köyü Beylik ve Merkez Mh. 2 adet, Ibrıcak Köyü 1 adet, Karacadağdemirciler Köyü Sömerciler, Merkez, İmamlar ve Avlasızgil Mh. 4 adet, Karacadağ Köyü Merkez, Tozaklar, Kayabaşı ve Dere Mh. 4 adet, Kapaklı Köyü Merkez ve Dere Mh. 2 adet, Kayıkiraz Köyü 1 adet, Kösreli Köyü 1 adet, Külef Köyü Demirci Mh. 1 adet, Kürkçüler Köyü 1 adet, Macarlar Köyü 1 adet, Mangallar Köyü Merkez Mh. 1 adet, Mircekiraz Köyü 1 adet, Mukamlar Köyü Pazarlı ve Merkez Mh. 2 adet, Mürdükler Köyü 1 adet, Ortaca Köyü Sinanlar, Kadimler ve Merkez Mh. 3 adet, Örencik Köyü 1 adet, Sapanlıurgancılar Köyü 1 adet, Sarıoğlu Köyü 1 adet, Sipahiler Köyü Mucumallar ve Merkez Mh. 2 adet, Sofular Köyü 1 adet, Sungurlar Köyü 1 adet, Süllertoklar Köyü 1 adet, Tatlar Köyü 1 adet, Ulaşlar Köyü Merkez ve Seyitler Mh. 2 adet, Yağdaş Köyü Kurtça ve Merkez Mh. 2 adet, Yazıkara Köyü 1 adet, Yazıköy Köyü Afatlar, Üçpınar ve Merkez Mh. 3 adet, Yelkenler Köyü 1 adet, Yenecik Köyü 1 adet, Yeniyapar Köyü 1 adet, Yeşilvadi Köyü 1 adet, Yukarıovacık Köyü 1 adet, Yukarıörenbaşı Köyü 1 adet, Zeyneller Köyü 1 adet.</t>
  </si>
  <si>
    <t xml:space="preserve">Aşağıdüğer -Yukarı Düğer 1 adet,  Kuruca-Kılıçlar 1 adet,  Ömerpaşalar köyü 1 adet,  Sorkun köyü 1 adet, Yalacık köyü 1 adet, Yayalar köyü 1 adet  toplam 6 adet klorlama cihazı alımı </t>
  </si>
  <si>
    <t>Tepebaşı Köyü</t>
  </si>
  <si>
    <t>Kumcuk Köyü</t>
  </si>
  <si>
    <t>Kumcuk Kurtuluş Mahallesi</t>
  </si>
  <si>
    <t>Memeceler Köyü</t>
  </si>
  <si>
    <t>Memeceler Köyü Gözler Mahallesi</t>
  </si>
  <si>
    <t>Kozcağız Aşağı Mahalle</t>
  </si>
  <si>
    <t>Bekirfakılar Köyü</t>
  </si>
  <si>
    <t>Ayvatlar Mahallesi</t>
  </si>
  <si>
    <t>Akçaalan, Aksaklar, Alan, Arıkçayırı, Aşağıkınık, Bayındır, Bekirfakılar, Bölücekova, Ceylanlı, Çapar, Çatacık, Çaylak, Çubuk, Dağhacılar, Gökçesaray, Hacımahmut, Hilaller, Hisarözü, İbrahimözü, Karaaliler, Karaardıç, Kaşıkçışeyhler, Kayalıdere, Kızılkuyu, Kozcağız, Köybaşı, Kumcuk, Kürnüç, Örencik, Pelitçik, Soğukçam, Tekirler, Yeniköy, Yeşilyazı, Yukarınık Köyleri.</t>
  </si>
  <si>
    <t>Akçaalan Kavacık 1 Adet, Aksaklar Merkez ve Turgutlar 2 Adet, Alan Merkez ve Okçular 2 Adet, Arıkçayırı Dere 1 Adet, Aşağıkınık Halılar 1 Adet, Bayındır Ilıca ve Karafakılar 2 Adet , Bekirfakılar Merkez - Ayvatlar 2 Adet, Bölücekova Merkez - Çatak 2 Adet - Ceylanlı 1 Adet, Çamlıca Meles ve Gölözü 2 Adet, Çapar 1 Adet, Çatacık Merkez 1 Adet, Çaylak Seferler 1 Adet, Çubuk Seki 1 Adet, Dağhacılar Merkez 1 Adet, Gökçesaray Mustek-Nasuflar 2 Adet, Hacımahmut Çiftlik 1 Adet, Hilaller 1 Adet, Hisarözü 1 Adet, İbrahimözü Boyalca-Safranlar-Depo 3 Adet, Karaaliler Merkez-Mantarlar-Yahyalar 3 adet, Karaardıç Hebiller 1 Adet, Kaşıkçışeyhler Bekirler -Yağçılar 2 Adet, Kayalıdere  Merkez - Turgutlar 2 Adet, Kılavuzlar 1 Adet, Kızılkuyu Merkez-Caferler-Göbeller 3 Adet, Kozcağız Merkez-Köstekler-Tembeller 3 Adet, Köybaşı 1 Adet, Kumcuk Seki 1 Adet, Kürnüç 1 Adet, Örencik Merkez-Kabakulak-Kabakulakaltı-Çaykol-Kozdere-Umutdere 6 Adet, Pelitçik 1 adet, Sarılar Merkez 1 Adet, Soğukçam 1 Adet, Tekirler Yörükler 1 Adet, Yeniköy Aydınlar-Aktaş 2 Adet, Yeşilyazı Merkez-Congullar-Hacıahmetler 3 Adet, Yukarıkınık Elmacılar 1 Adet</t>
  </si>
  <si>
    <t>Deveören Grup İçme Suyu 2. Etap</t>
  </si>
  <si>
    <t>Karacaören Köyü</t>
  </si>
  <si>
    <t>Karacaören Köyü (1 yerleşim yeri)</t>
  </si>
  <si>
    <t xml:space="preserve">Deveören Köyü </t>
  </si>
  <si>
    <t>Deveören Köyü (1 yerleşim yeri)</t>
  </si>
  <si>
    <t>Dokumacılar Köyü</t>
  </si>
  <si>
    <t>Dokumacılar Köyü (1 yerleşim yeri)</t>
  </si>
  <si>
    <t>Alanhimmetler Köyü (1 yerleşim yeri)</t>
  </si>
  <si>
    <t>ELEMEN KÖYÜ (113)</t>
  </si>
  <si>
    <t>HALİLOĞLU - DÖMBELEK</t>
  </si>
  <si>
    <t>KARAKAYA KÖYÜ (49)</t>
  </si>
  <si>
    <t>TOMOSOĞLU</t>
  </si>
  <si>
    <t>DÜZAĞAÇ (174)</t>
  </si>
  <si>
    <t>MERKEZ-MÜŞÜRLER</t>
  </si>
  <si>
    <t>Afşar,Ağgacalar(),Ağalar,Akçakoca,Akören(,Aktepe(),Alibeyler(,Arak(),Babahızır,Banaz),Başyellice(),Bölükören,Bürnük(),Çayköy),Çırdak,Çorakkadirler(),Çorakmıtırlar,Çubuk(),Çukurca),Demirciler(Dereköy,Düzağaç),Düzköy),Elemen),Emirler,Gözecik,Güney Hacıahmetler(,Hayranlar(),İlyaslar,Kadılar,Kadısusuz, Karacalar(),Karaishak(,Karakaya,Karaşeyhler(,Kavacık,Kayabaşı),Kayabükü(),Kayışlar(),Kıyaslar(Konak( KöprübaşıKüçükkuz),Kuzgöl(),Mamatlar,Nazırlar( Pazarköy, Rüknettin,Şahbazlar),Sarıkadılar),Sazlar, Teberikler, Turna(),Yellicedemirciler(,Yumrutaş</t>
  </si>
  <si>
    <t>Afşar(150),Ağgacalar(68),Ağalar(121),Akçakoca(166),Akören(112),Aktepe(74),Alibeyler(83),Arak(65),Babahızır(212),Banaz(60),Başyellice(177),Bölükören(50),Bürnük(99),Çayköy(163),Çırdak(77),Çorakkadirler(109),Çorakmıtırlar(95),Çubuk(199),Çukurca(83),Demirciler(140),Dereköy(79),Düzağaç(174),Düzköy(69),Elemen(113),Emirler(52),Gözecik(74),Güney(41), Hacıahmetler(153),Hayranlar(96),İlyaslar(142),Kadılar(116),Kadısusuz(68), Karacalar(81),Karaishak(72),Karakaya(49),Karaşeyhler(175),Kavacık(125),Kayabaşı(81),Kayabükü(33),Kayışlar(111),Kıyaslar(171),Konak(191), Köprübaşı(234), Küçükkuz(86),Kuzgöl(112),Mamatlar(123),Nazırlar(100), Pazarköy(482), Rüknettin(92),Şahbazlar(67),Sarıkadılar(83),Sazlar(91), Teberikler(69), Turna(84),Yellicedemirciler(115),Yumrutaş(94)</t>
  </si>
  <si>
    <t xml:space="preserve">Kovucak </t>
  </si>
  <si>
    <t>Beşli, Börüncek, Hatipler, Hala Mah.</t>
  </si>
  <si>
    <t>Çevreli</t>
  </si>
  <si>
    <t>Delice</t>
  </si>
  <si>
    <t>Yaylabeli</t>
  </si>
  <si>
    <t>Çepni</t>
  </si>
  <si>
    <t>Orta Mah.</t>
  </si>
  <si>
    <t xml:space="preserve">Alpagut, Beyderesi, Çağşak, Çavuşderesi, Çepni, Çevreli,Dağyolu, Dedeler, Dereçetinören, Dereköy, Dolayüz, Elmacıkdere, Gelinözü, Gökören, Göllüören, Göncek, Gürçam, Güveytepe, Hacımusalar, Hüsamettindere, İğneciler, Karamurat, Karapınarkavağı, Karşıköy, Keçikıran , Ortaköy, Samsaçavuş, Vakıfaktaş, Yeniceşıhlar, Yazılar,     </t>
  </si>
  <si>
    <t xml:space="preserve">Alpagut Ky. Dibektaşı ve Hayallar 2 adet., Beyderesi Ky. Alanbaşı, Osmançavuşlar ve Merkez 3 adet., Çağşak Ky. 1 adet., Çavuşderesi Ky. İleçin 1 adet., Çepni Ky. Babalar Mh. 1 adet., Çevreli Ky. 1 Adet., Dağyolu Ky. Gebem, Küsem ve Merkez 3 Adet., Dedeler Ky. 1 Adet., Dereçetinören Ky. 1 Adet, Dereköy Ky. 1 Adet., Dolayüz Ky. Dere, Merkez ve Dümenler 3 adet., Elmacıkdere Ova ve Merkez 2 Adet., Gelinözü Köyü Güney mah. 1 Adet., Gökören Ky. Aşağı Dedeğen, Yukarı Dedeğen, Kayapınar ve Seyitaliler 4 Adet., Göllüören Ky. Merkez 1 Adet., Göncek Ky. Demirciler ve Merkez 2 Adet., Gürçam Köyü Kıngılar ve Merkez 2 Adet., Güveytepe Ky. Davutlar, Şamullar ve Merkez 3 Adet., Hacımusalar Köyü Merkez 1 Adet., Hüsamettindere Ky. Abazalar, Merkez ve Yeni Mh. 3 Adet., İğneciler Ky. Güney, A.Güney ve Merkez 3 Adet., Karamurat Ky. Tatarlar, Alaçam ve Merkez 3 Adet., Karapınarkavağı Ky. Aşağı Kavak, Yukarı kavak, Dereceören, Orta Kavak, Merkez 5 Adet., Karşıköy Ky. 1 Adet, Keçikıran Ky. 1 Adet, Ortaköy Ky. Merkez, Süveyköy ve Çayköy 3 Adet., Samsaçavuş Ky. Merkez, Kuzalıç, Kuzören ve Karapaşalar 4 Adet., Vakıfaktaş Ky. 1 Adet., Yeniceşıhlar Ky. 1 Adet., Yazılar Ky. 1 Adet. </t>
  </si>
  <si>
    <t xml:space="preserve">SUSUZ KÖYÜ İSALE HATTI </t>
  </si>
  <si>
    <t xml:space="preserve">SUSUZ KÖYÜ MERKEZ MAHALLESİ </t>
  </si>
  <si>
    <t>NİMETLİ KÖYÜ İSALE HATTI</t>
  </si>
  <si>
    <t xml:space="preserve">NİMETLİ KÖYÜ </t>
  </si>
  <si>
    <t>KIZIK KÖYÜ ŞEBEKE YENİLEME</t>
  </si>
  <si>
    <t xml:space="preserve">KIZIK KÖYÜ </t>
  </si>
  <si>
    <t>BAKIRLI KÖYÜ 30 M3 DEPO YAPIMI</t>
  </si>
  <si>
    <t>KOZYAKA KÖYÜ DEPO TADİLATI</t>
  </si>
  <si>
    <t xml:space="preserve">KOZYAKA KÖYÜ </t>
  </si>
  <si>
    <t>KLORLAMA ALIMI</t>
  </si>
  <si>
    <t>Çeltikdere Köyü Kınıkçı Mahallesi, Dedeler Köyü Şıhlar Mahallesi, Gökhaliller Köyü, Kabak Köyü Merkez ve Yukarı Mahalle, Kızık Köyü, Kuzgölcük Aşağı Mahalle</t>
  </si>
  <si>
    <t xml:space="preserve">Alpağut, Bakırlı, Bozyer, Çeltikdere, Dedeler, Değirmenkaya, Dereboy Aşağı, Yukarı ve Çİrkinler Mahallesi, Ekiciler,  Gerenözü, Gökhaliller, Güneyce, Haccağız, Hoçaş, Kabak Aşağı, Merkez ve Yukarı Mahalle, Karaaağaç, Kaşbıyıklar, Kesenözü, Kızık, Korucuk, Kozyaka Çavuşlar ve Demirciler Mahallesi, Kuzgölcük, Nimetli, Solaklar, Susuz Merkez Mahalle ve Çatak Mahallesi, Tazılar, Tepe, Yağma, Yuva  </t>
  </si>
  <si>
    <t>ADAKÖY DEPO ONARIMI</t>
  </si>
  <si>
    <t>ADAKÖY  MERKEZ MAHALLE (Nüfus:101)</t>
  </si>
  <si>
    <t>ADAKÖY ÇAMURCUK MAHALLESİ (Nüfus:69)</t>
  </si>
  <si>
    <t>HAMZABEY KÖYÜ DEPO ONARIMI</t>
  </si>
  <si>
    <t>HAMZABEY KÖYÜ  DUMANLAR MAHALLESİ (Nüfus:85)</t>
  </si>
  <si>
    <t>KINDIRA KÖYÜ DEPO ONARIMI</t>
  </si>
  <si>
    <t>KINDIRA KÖYÜ  MERKEZ MAHALLE (Nüfus:40)</t>
  </si>
  <si>
    <t>HAMZABEY KÖYÜ İSHALE HATTI YAPIMI</t>
  </si>
  <si>
    <t>HAMZABEY KÖYÜ KARABEYLER MAHALLESİ (Nüfus:96)</t>
  </si>
  <si>
    <t xml:space="preserve"> KÖYDES 2020 YILI YOL İZLEME TABLOSU </t>
  </si>
  <si>
    <t xml:space="preserve"> KÖYDES 2019 YILI YOL İZLEME TABLOSU </t>
  </si>
  <si>
    <t>BAHÇEKÖY GRUP YOLU</t>
  </si>
  <si>
    <t>AHMETLER GRUP YOLU</t>
  </si>
  <si>
    <t>KETENLER KÖY İÇİ</t>
  </si>
  <si>
    <t>Valilik Makamının 23/08/2019 tarih ve E.5424 sayılı onayı ile yol projelerinden artan 92.324,00 -TL. ödenek ekteki yol projesine eklenmiştir.</t>
  </si>
  <si>
    <t>SARAYCIK KÖY İÇİ</t>
  </si>
  <si>
    <t>DEMİRCİLER KÖY İÇİ</t>
  </si>
  <si>
    <t>AVŞAR KÖY İÇİ</t>
  </si>
  <si>
    <t>AVŞAR KÖYÜ</t>
  </si>
  <si>
    <t>YENİAKÇAKAVAK KÖY İÇİ</t>
  </si>
  <si>
    <t>YENİAKÇAKAVAK KÖYÜ</t>
  </si>
  <si>
    <t>TEKKE KÖYÜ GRUP YOLLARI</t>
  </si>
  <si>
    <t>Valilik Makamının 23/08/2019 tarih ve E.5424 sayılı onayı ile yol projelerinden artan 92.324,00-TL. ödenek bu projeye eklenmiştir.</t>
  </si>
  <si>
    <t xml:space="preserve">Valılık makamının 05/11/2019 tarihli ve 7665 sayılı onayı ile artan 26.845,46-tl ödenek içmesuyuna aktarılmıştır. </t>
  </si>
  <si>
    <t>Devlet Yolu (E80), Çağış, Çalışlar Grup Yolu 2,5 km B.S.K. Yapımı</t>
  </si>
  <si>
    <t>Zeyneller, Çukurca Grup Yolu 2,5 km B.S.K. Yapımı</t>
  </si>
  <si>
    <t>Dursunfakı Köyü 2000 m2 Parke Taşı Yapım</t>
  </si>
  <si>
    <t>Valilik Makamının  20.09.2019 tarih ve E6249 sayılı onayı ile 2019 yılı kilitli parke taşı yapım işinden artan  toplam 111.612,75- tl ödeneğin 94.107,81- TL. bu projelere aktarılmıştır. 17.504,94- tl. ödenek  BSK Çağış grup yoluna aktarılmıştır.</t>
  </si>
  <si>
    <t>Demircizopran Köyü 500 m2 Parke Taşı Yapım</t>
  </si>
  <si>
    <t>Ibrıcak Köyü 500 m2 Parke Taşı Yapım</t>
  </si>
  <si>
    <t>Ağızörengüney Köyü 500 m2 Parke Taşı Yapım</t>
  </si>
  <si>
    <r>
      <t>İmamlar 1000 m</t>
    </r>
    <r>
      <rPr>
        <sz val="10"/>
        <rFont val="Arial Tur"/>
        <charset val="162"/>
      </rPr>
      <t>² Parke Taşı Yapımı</t>
    </r>
  </si>
  <si>
    <t>İnköy 500 m² Parke Taşı Yapımı</t>
  </si>
  <si>
    <t>Kapaklı 1000 m² Parke Taşı Yapımı</t>
  </si>
  <si>
    <t>Karapazar 1000 m² Parke Taşı Yapımı</t>
  </si>
  <si>
    <t>Kavacık 1000 m² Parke Taşı Yapımı</t>
  </si>
  <si>
    <t>Kayıkiraz 1000 m² Parke Taşı Yapımı</t>
  </si>
  <si>
    <t>Kayızopran 500 m² Parke Taşı Yapımı</t>
  </si>
  <si>
    <t>Kazanlar 500 m² Parke Taşı Yapımı</t>
  </si>
  <si>
    <t>Çoğullu 2000 m² Parke Taşı Yapımı</t>
  </si>
  <si>
    <t>Mangallar 1000 m² Parke Taşı Yapımı</t>
  </si>
  <si>
    <t>Dağkara 1000 m² Parke Taşı Yapımı</t>
  </si>
  <si>
    <t>Danışmentler 1000 m² Parke Taşı Yapımı</t>
  </si>
  <si>
    <t>Göynükören 1000 m² Parke Taşı Yapımı</t>
  </si>
  <si>
    <t>Çağış 1000 m² Parke Taşı Yapımı</t>
  </si>
  <si>
    <t>Çayören 1500 m² Parke Taşı Yapımı</t>
  </si>
  <si>
    <t>Koçumlar 1000 m² Parke Taşı Yapımı</t>
  </si>
  <si>
    <t>Külef 1000 m² Parke Taşı Yapımı</t>
  </si>
  <si>
    <t>Kürkçüler 500 m² Parke Taşı Yapımı</t>
  </si>
  <si>
    <t>Macarlar 1000 m² Parke Taşı Yapımı</t>
  </si>
  <si>
    <t>Mircekiraz 500 m² Parke Taşı Yapımı</t>
  </si>
  <si>
    <t>Muratfakılar 1000 m² Parke Taşı Yapımı</t>
  </si>
  <si>
    <t>Mürdükler 500 m² Parke Taşı Yapımı</t>
  </si>
  <si>
    <t>Nuhören 1500 m² Parke Taşı Yapımı</t>
  </si>
  <si>
    <t>Ortaca 1000 m² Parke Taşı Yapımı</t>
  </si>
  <si>
    <t>Örencik 1000 m² Parke Taşı Yapımı</t>
  </si>
  <si>
    <t>Salur 1000 m² Parke Taşı Yapımı</t>
  </si>
  <si>
    <t>Samat 1000 m² Parke Taşı Yapımı</t>
  </si>
  <si>
    <t>Sapanlıurgancılar 1000 m² Parke Taşı Yapımı</t>
  </si>
  <si>
    <t>Sarıoğlu 500 m² Parke Taşı Yapımı</t>
  </si>
  <si>
    <t>Sipahiler 500 m² Parke Taşı Yapımı</t>
  </si>
  <si>
    <t>Sofular 1000 m² Parke Taşı Yapımı</t>
  </si>
  <si>
    <t>Sungurlar 1000 m² Parke Taşı Yapımı</t>
  </si>
  <si>
    <t>Tatlar 500 m² Parke Taşı Yapımı</t>
  </si>
  <si>
    <t>Ulaşlar 1000 m² Parke Taşı Yapımı</t>
  </si>
  <si>
    <t>Yağdaş 500 m² Parke Taşı Yapımı</t>
  </si>
  <si>
    <t>Yakaboy 1000 m² Parke Taşı Yapımı</t>
  </si>
  <si>
    <t>Yakakaya 1000 m² Parke Taşı Yapımı</t>
  </si>
  <si>
    <t>Yazıkara 1000 m² Parke Taşı Yapımı</t>
  </si>
  <si>
    <t>Yelkenler 1500 m² Parke Taşı Yapımı</t>
  </si>
  <si>
    <t>Yeşilvadi 500 m² Parke Taşı Yapımı</t>
  </si>
  <si>
    <t>Yenecik 500 m² Parke Taşı Yapımı</t>
  </si>
  <si>
    <t>Yeniyapar 500 m² Parke Taşı Yapımı</t>
  </si>
  <si>
    <t>Yunuslar 1000 m² Parke Taşı Yapımı</t>
  </si>
  <si>
    <t>Zeyneller 1000 m² Parke Taşı Yapımı</t>
  </si>
  <si>
    <t>Çubuk Köyü Gölbaşı Mahallesi</t>
  </si>
  <si>
    <t>Karacalar Grup Köy Yolu İlt. - Hilaller - Köybaşı - Sarıcalar Grup Köy Yolu</t>
  </si>
  <si>
    <t xml:space="preserve"> Hilaller - Köybaşı - Sarıcalar Grup Köy Yolu</t>
  </si>
  <si>
    <t>Ekinciler - Hacımahmut - Gökçesaray - Kaşıkçışeyhler Grup yolu</t>
  </si>
  <si>
    <t xml:space="preserve">PELİTCİK KÖYÜ, YUKARIKINIK KÖYÜ ELMACILAR MAHALLESİ </t>
  </si>
  <si>
    <t>SÜNNET KÖYÜ YOLU</t>
  </si>
  <si>
    <t>ARIZLAR KÖYÜ YOLU</t>
  </si>
  <si>
    <t>KIZILKUYU KÖYÜ KÖSTEKLER MAHALLESİ</t>
  </si>
  <si>
    <t>Karaköy Merkez (1.Etap)</t>
  </si>
  <si>
    <t>Karaköy Merkez</t>
  </si>
  <si>
    <t>Vaillik Makamının 15/10/2019 tarih ve E.7076 sayılı Onayı ile artan  149. 074,00 tl ödenek ekteki yol projesine aktarılmıştır.</t>
  </si>
  <si>
    <t>Kökez Merkez Camii Yanı Köy Meydanı (1.Etap)</t>
  </si>
  <si>
    <t>Kökez Merkez</t>
  </si>
  <si>
    <t>Belen Merkez (1. Etap)</t>
  </si>
  <si>
    <t>Belen Merkez</t>
  </si>
  <si>
    <t>Belen Çukur Mah.(1.Etap)</t>
  </si>
  <si>
    <t>Belen Çukur Mah.</t>
  </si>
  <si>
    <t>Çökeler Merkez (1.Etap)</t>
  </si>
  <si>
    <t>Çökeler Merkez</t>
  </si>
  <si>
    <t>Bölücekkaya Merkez (1.Etap)</t>
  </si>
  <si>
    <t>Bölücekkaya Merkez</t>
  </si>
  <si>
    <t>Kökez Merkez (1.Etap)</t>
  </si>
  <si>
    <t>Kılkara Merkez (1.Etap)</t>
  </si>
  <si>
    <t>Kılkara Merkez</t>
  </si>
  <si>
    <t xml:space="preserve"> BALI GRUP YOLU                                              Yolda büyük çukurlar oluştuğundan ve keskin virajların bulunduğundan araç tarfiğinin güvenli ve uygun hale gelebilmesi için gerekli olan bakım onarım işi olup 2020 yılı Köydes programında 1.kat sathi kaplama işi yapılabilecektir.</t>
  </si>
  <si>
    <t>Balı, Belen, Borucak, Dokumacılar, Gerş, Kuzca Merkez ve Çalkara Mahallesi köyleri (7 yerleşim yeri)</t>
  </si>
  <si>
    <t xml:space="preserve"> Valilik Makamının 07/08/2019 tarihli oluru ile  artan 352.000,00 -TL.ekteki KİLİTLİ PARKE TAŞINA EKLENMİŞTİR.İşler BİTTİ.</t>
  </si>
  <si>
    <t>KUZGÖL KÖYÜ</t>
  </si>
  <si>
    <t>KARAİSHAK</t>
  </si>
  <si>
    <t>KONAK KÖYÜ</t>
  </si>
  <si>
    <t>KONAK</t>
  </si>
  <si>
    <t>HACIAHMETLER KÖYÜ</t>
  </si>
  <si>
    <t>HACIAHMETLER</t>
  </si>
  <si>
    <t xml:space="preserve">AFŞAR </t>
  </si>
  <si>
    <t>DÜZAĞAÇ KÖYÜ</t>
  </si>
  <si>
    <t>DÜZAĞAÇ</t>
  </si>
  <si>
    <t>AKÖREN KÖYÜ</t>
  </si>
  <si>
    <t>AKÖREN</t>
  </si>
  <si>
    <t xml:space="preserve"> Valilik Makamının 07/08/2019 tarihli oluru ile  artan 113.029,64 -tl.içmesuyu projelerine aktarılmıştır. </t>
  </si>
  <si>
    <t>MERKEZ-YUNUSLAR</t>
  </si>
  <si>
    <t>Mengen / Gökçesu Çorakkadirler- Kayışlar Çorakmıtırlar- Emirler Grup Yolu</t>
  </si>
  <si>
    <t xml:space="preserve">Çorakkadirler - Kayışlar Çorakmıtırlar - Emirler </t>
  </si>
  <si>
    <t>DEMİRCİLER KÖYÜ 800m²</t>
  </si>
  <si>
    <t>ÇUBUK KÖYÜ 800 m²</t>
  </si>
  <si>
    <t>DÜZKÖY KÖYÜ 1500 m²</t>
  </si>
  <si>
    <t>MAMATLAR KÖYÜ 1500 m²</t>
  </si>
  <si>
    <t>GÜNEY KÖYÜ 750 m²</t>
  </si>
  <si>
    <t>İLYASLAR KÖYÜ 500 m²</t>
  </si>
  <si>
    <t>AKTEPE KÖYÜ 600 m²</t>
  </si>
  <si>
    <t>ÇORAKMITIRLAR KÖYÜ 500 m²</t>
  </si>
  <si>
    <t>KARACALAR KÖYÜ 1000 m²</t>
  </si>
  <si>
    <t>KUZGÖL KÖYÜ 800 m²</t>
  </si>
  <si>
    <t>KÖPRÜBAŞI KÖYÜ 800 m²</t>
  </si>
  <si>
    <t>HACIAHMETLER KÖYÜ 500 m²</t>
  </si>
  <si>
    <t>ARAK KÖYÜ 800 m²</t>
  </si>
  <si>
    <t>AĞACALAR KÖYÜ 500 m²</t>
  </si>
  <si>
    <t>SARIKADILAR KÖYÜ 1000 m²</t>
  </si>
  <si>
    <t>ÇIRDAK KÖYÜ 1000 m²</t>
  </si>
  <si>
    <t xml:space="preserve">Ormanpınar-Gelinözü-Karşıköy Köyleri </t>
  </si>
  <si>
    <t>Hacıalimler-Göncek Köyleri</t>
  </si>
  <si>
    <t>Güveytepe Samsacavuş Göynük İlt. Dev.</t>
  </si>
  <si>
    <t>Güveytepe Samsacavuş Hacımusalar Köyleri</t>
  </si>
  <si>
    <t>Valilik Makamının 07/10/2019 tarih ve E.6786 sayılı Onalı eli artan 290.401,39 -tl Ödenek Ekteki yol projelerine aktarılmıştır.</t>
  </si>
  <si>
    <t>Alpagut  Köyü</t>
  </si>
  <si>
    <t>Aşağı Mahalle</t>
  </si>
  <si>
    <t>Pirler Mahallesi</t>
  </si>
  <si>
    <t>Merkez Mahallesi</t>
  </si>
  <si>
    <t>Kilözü Köyü</t>
  </si>
  <si>
    <t>Sırçalı Köyü</t>
  </si>
  <si>
    <t>Mangırlar Köyü</t>
  </si>
  <si>
    <t>Cay Mahallesi</t>
  </si>
  <si>
    <t>Hala Beşli Hatipler Orta Mahallleri</t>
  </si>
  <si>
    <t>Vakıfaktaş köyü 500 m2</t>
  </si>
  <si>
    <t>Vakıfaktaş köyü 500 m3</t>
  </si>
  <si>
    <t>Keçikıran Köyü 2000 m2</t>
  </si>
  <si>
    <t>Keçikeran Köyü 2000 m3</t>
  </si>
  <si>
    <t>Elmacıkdere Köyü 2500 m2</t>
  </si>
  <si>
    <t>Elmacıkdere Köyü 2500 m3</t>
  </si>
  <si>
    <t>Fındıcak Köyü 2000 m2</t>
  </si>
  <si>
    <t>Fındıcak Köyü 2000 m3</t>
  </si>
  <si>
    <t>Bostancılar Köyü 1600 m2</t>
  </si>
  <si>
    <t>Bostancılar Köyü 1600 m3</t>
  </si>
  <si>
    <t>Karataş köyü 300 m2</t>
  </si>
  <si>
    <t>Karataş köyü 300 m3</t>
  </si>
  <si>
    <t>Samsaçavuş Köyü 600 m2</t>
  </si>
  <si>
    <t>Samsaçavuş Köyü 600 m3</t>
  </si>
  <si>
    <t>Hacımusalar köyü  2000 m2</t>
  </si>
  <si>
    <t>Hacımusalar köyü  2000 m3</t>
  </si>
  <si>
    <t>Delice Köyü  1500 m2</t>
  </si>
  <si>
    <t>Delice Köyü  1500 m3</t>
  </si>
  <si>
    <t>Esenkaya Köyü 500 m2</t>
  </si>
  <si>
    <t>Esenkaya Köyü 500 m3</t>
  </si>
  <si>
    <t>Valılık makamının 12/12/2019 tarihli ve 1497 sayılı onayı ile artan 12.178,96 tl ödenek  ekteki kilitli parke taşı yapım işine eklenmiştir.</t>
  </si>
  <si>
    <t>Güneyce Köyü 2.160,m2 kilitli parke taşı yapım işi</t>
  </si>
  <si>
    <t>SEBEN NALLIHAN KARAYOLU BAĞLANTISI</t>
  </si>
  <si>
    <t>KEMALLER MÜEZZİNLER MAHALLESİ - KINDIRA HASANAĞALAR MAHALLESİ GRUP YOLU</t>
  </si>
  <si>
    <t>KINDIRA KÖYÜ (Merkez, Hasanağalar, Bey Mahalleleri)
DEREKÖY (Merkez, Karşı, Karamanlar Mahalleleri)
ESKİÇAĞA KÖYÜ
ÖRENKÖY (Hamzalar, Mitatlar, Ahmetler, Çakırlar, Gıgalar, Osmanağalar)
KEMALLER KÖYÜ (Cevakeller, Nallar, Müezzinler, Tavşallar)</t>
  </si>
  <si>
    <t>Karacaören köyü şebeke yapımı</t>
  </si>
  <si>
    <t>Deveören Köyü depo yapım işi</t>
  </si>
  <si>
    <t xml:space="preserve">Dokumacılar köyü </t>
  </si>
  <si>
    <t>Dokumacılar Köyü isale yapım işi</t>
  </si>
  <si>
    <t>Alanhimmetler Köyü isale yapım işi</t>
  </si>
  <si>
    <t>Valilik Makamının 28/07/2020 tarihli ve 4488 sayılı oluru ile proje iptal edilip Çubuk köyüne boru alımı işine 36.613.57 tl. aktarılmıştır.</t>
  </si>
  <si>
    <t>Valilik Makamının 07/10/2019 tarih ve E.6786 sayılı Onayı ile artan  328. 937,29 tl ödenek ekteki projeye aktarılmıştır.</t>
  </si>
  <si>
    <t>ÇATAKÖREN KÖYÜ KÖPRÜ YAPIM İŞİ</t>
  </si>
  <si>
    <t>PİROĞLU, GÜNEYFELAKETTİN KUZÖRENEMİRLER, BÜRNÜK,ÇOBUNKAYA, PELİKCİK KÖYLERİ</t>
  </si>
  <si>
    <t>OKCULAR,ILICAKINIK,ÖRENCİK,YUMRUKAYA ELMALIK KÖYERİNİN DEPO BAKIM ONARIM İŞİ</t>
  </si>
  <si>
    <t>OKCULAR,ILICAKINIK,ÖRENCİK,YUMRUKAYA,ELMALIK KÖYLERİ</t>
  </si>
  <si>
    <t>PİROĞLU, GÜNEYFELAKETTİN, KUZÖRENEMİRLER, BÜRNÜK,ÇOBONKAYA, PELİKCİK KÖYLERİ DEPO YAPIM İŞİ</t>
  </si>
  <si>
    <t>Yeşilvadi Köyü 50 m3 su deposu yapım işi</t>
  </si>
  <si>
    <t xml:space="preserve">Yazıkara Köyü </t>
  </si>
  <si>
    <t>Yazıkara Köyü İçmesuyu sondoj yapım işi</t>
  </si>
  <si>
    <t xml:space="preserve">Çayören Köyü </t>
  </si>
  <si>
    <t>Çayören Köyü Kanalizasyon yapım işi</t>
  </si>
  <si>
    <t>Yağbaşlar, Çardak,Adaköy, Doğancılar</t>
  </si>
  <si>
    <t>Valilik Makamının 21/08/2020 tarihli ve E.5105 sayılı olur ile artan  55.751,62 ödenek İçmesuyuna  aktarılmıştır.</t>
  </si>
  <si>
    <t xml:space="preserve">Valilik Makamının 30/07/2020 tarihli ve 4602 sayılı oluru ile  atıksu projelerinden 332.073.31-TL ödenek artmıştır. Artan ödenekten 147.585,63 - tl ödeneği köprü projesine aktarılmıştır. Geriye kalan 184.487,68- tl ödenek içmesuyuna aktarılmıştır. </t>
  </si>
  <si>
    <t>Valilik Makamının 21/08/2020 tarihli ve E.5105 sayılı olur ile artan  55.751,62 ödenek İçmesuyuna  aktarılmıştır. BİTTİ</t>
  </si>
  <si>
    <t>Alpağut, Bakırlı, Bozyer, Çeltikdere, Dedeler, Değirmenkaya, Dereboy Aşağı, Yukarı ve Çİrkinler Mahallesi, Ekiciler,  Gerenözü, Gökhaliller, Güneyce, Haccağız, Hoçaş, Kabak Aşağı, Merkez ve Yukarı Mahalle, Karaaağaç, Kaşbıyıklar, Kesenözü, Kızık, Korucuk, Kozyaka Çavuşlar ve Demirciler Mahallesi, Kuzgölcük, Nimetli, Solaklar, Susuz Merkez Mahalle ve Çatak Mahallesi, Tazılar, Tepe, Yağma, Yuva   YANGIN VANASI ALIMI</t>
  </si>
  <si>
    <t>MUHTELİF KÖYLER</t>
  </si>
  <si>
    <t>45 ADET YANGIN HİDRANTI BAĞLANMASI İŞİ</t>
  </si>
  <si>
    <t>ÇELTİKDERE GRUP YOLU I.KAT ASFALT YAPIMI</t>
  </si>
  <si>
    <t>ÇELTİKDERE GRUP YOLU II.KAT ASFALT YAPIMI</t>
  </si>
  <si>
    <t>KAŞBIYIKLAR,ÇELTİKDERE,YUVA KÖYLERİNE 6500M2 KİLİTLİ PARKE TAŞI YAPIM İŞİ</t>
  </si>
  <si>
    <t>BOSTANCILAR KÖYÜ</t>
  </si>
  <si>
    <t>KURTLAR KÖYÜ</t>
  </si>
  <si>
    <t>KAVALLAR KÖYÜ</t>
  </si>
  <si>
    <t>BULANIK KÖYÜ</t>
  </si>
  <si>
    <t>MANGIRLAR KÖYÜ</t>
  </si>
  <si>
    <t>KARŞIKÖY KÖYÜ</t>
  </si>
  <si>
    <t>ÇEPNİ KÖYÜ</t>
  </si>
  <si>
    <t>FERUZ KÖYÜ</t>
  </si>
  <si>
    <t>SÜRMELİ KÖYÜ</t>
  </si>
  <si>
    <t>GELİNÖZÜ KÖYÜ</t>
  </si>
  <si>
    <t>GÜRÇAM KÖYÜ</t>
  </si>
  <si>
    <t>Valilik Makamının 18/09/2020 tarihli ve E. 5926 Sayılı onayı ile proje bedeli 121.407,58 tl. ödenek iptal olmuştur. Ödenek yol programına aktarılmıştır.</t>
  </si>
  <si>
    <t>PROJE BİTTİ.                             Vaillik Makamının 02/10/2020 tarihli ve 6468 sayılı onayı ile artan 16.574,16- tl ödenek  ekte bulunan  kilitli parke taşına eklenmiştir.</t>
  </si>
  <si>
    <t>Afşar Köyü Merkez Mah.</t>
  </si>
  <si>
    <t>Afşar Köyü Merkez Mah. Depo yapım işi</t>
  </si>
  <si>
    <t>Kavacık Köyü Kökem mah.1000 m2. Kilitli parke taşı yapım işi.</t>
  </si>
  <si>
    <t>Mamatlar Köyü Cami önü 1000 m2.Kilitli parke taşı yapım işi.</t>
  </si>
  <si>
    <t>Valilik Makamının 30/07/2020 tarihli ve 4602 sayılı oluru toplam tesis geliştirme pdojelerinden 355.951,22-TL  ödenek artmıştır .                        BİTTİ</t>
  </si>
  <si>
    <t>Valilik Makamının 18/09/2020 tarihli ve E. 5926 Sayılı onayı ile proje bedeli 706.033,77 tl. ödenek iptal olmuştur.İptal edilen proje bedelinden 151.335,00-TL ekteki projeye kalan 554.698,77-TL ödenek yol projesine aktarılmıştır.</t>
  </si>
  <si>
    <t>Valilik makamının 14.09.2020 tarihli onalı ile artan 314.931,95- tl  yol programına aktarılmıştır.</t>
  </si>
  <si>
    <t xml:space="preserve">Valilik Makamının 21/08/2020 tarihli ve E.5105 sayılı olur ile yol programındarn artan  55.751,62 ödenek  bu projeye aktarılmıştır.  İş devam etmektedir. </t>
  </si>
  <si>
    <t>Valilik Makamının 21/08/2020 tarihli ve E.5105 sayılı olur ile artan 8.476,20 ödenek ekteki eklenen  projeye aktarılmıştır.</t>
  </si>
  <si>
    <t xml:space="preserve">Valilik Makamının 21/08/2020 tarihli ve E.5106 sayılı oluru ile artan 70.000,00 tl ödenek iptal edilmiştir. İptal edilen 70.000,00-TL ödenek ekteki devam eden projelere aktarılmıştır. </t>
  </si>
  <si>
    <t>Valilik Makamının 28/07/2020 tarihli ve E.4487 sayılı oluru ile artan 131.666,00 tl ödenek ekteki projelere aktarılmıştır. BİTTİ</t>
  </si>
  <si>
    <t>BİTTİ 26.762,40 tl artan ödenek kullanılacaktır.</t>
  </si>
  <si>
    <t>PROJE BİTTİ.                             Vaillik Makamının 02/10/2020 tarihli ve 6468 sayılı onayı ile artan 182.866,12- tl ödenek  ekte ekli olan projeye eklenmiştir.</t>
  </si>
  <si>
    <t>Deveören Köyü</t>
  </si>
  <si>
    <t>Deveören Köyüne 1900 m2 kilitli parke taşı yapım işi.</t>
  </si>
  <si>
    <t xml:space="preserve">toplam kilitli parke projelerinden 73.290,00-tl artan ödenek ekteki Deveören köyü projesinde kullanılmıştır. </t>
  </si>
  <si>
    <t xml:space="preserve">Valilik Makamının 21/08/2020 tarihli ve E.5106 sayılı oluru ileYol programından artan 274.950,00-tl ödenekten 182.530,00-tl ödenek bu projeye eklenmiştir. Geriye kalan 94.240,00-TL ödenek İçmesuyundaki projelere aktarılmıştır.                                            </t>
  </si>
  <si>
    <t>Valilik Makamının 21/08/2020 tarihli ve E.5106 sayılı oluru ile İçmesuyu programından artan 204.600,00 tl ödenekten 49.020,00 ödenek bu projelere eklenmiştir.                                            BİTTİ</t>
  </si>
  <si>
    <t>Valilik Makamının 30/07/2020 tarihli ve 4602 sayılı oluru ile ATIKSU projelerinden artan 332.073,31-TL ödenek bu projelere aktarılmıştır.BİTTİ</t>
  </si>
  <si>
    <t>BİTTİ                                                      Valilik Makamının 30/07/2020 tarihli ve 4602 sayılı oluru ile Atık su projelerinden artan ödenek bu projeye aktarılmıştır.</t>
  </si>
  <si>
    <t xml:space="preserve"> İhale sonucunda toplam kilitli parke yapım işlerinden  274.950,00-TL   ödenek artmıştır.  Artan 274.950,00 tl ödenek Valilik Makamının 21/08/2020 tarihli ve E.5106 sayılı onay ile içmesuyu programına aktarılmıştır.  BİTTİ</t>
  </si>
  <si>
    <t>BİTTİ. Artan ödenek kullanılacaktır.</t>
  </si>
  <si>
    <t>KÖYDES 2020 YILI ATIKSU İZLEME TABLOSU</t>
  </si>
  <si>
    <t>Karaşeyhler Köyüne 500 m2 kilitli parke taşı yapım işi</t>
  </si>
  <si>
    <t>Düzköy Köyüne 100 m2 kilitli parke taşı yapım işi</t>
  </si>
  <si>
    <t>Kayışlar Köyüne 1500 m3 kilitli parke taşı yapım işi</t>
  </si>
  <si>
    <t>Valilik Makamının 20.04.2021 tarihli ve 3231 sayılı onayı ile  İÇMESUYU PROGRAMINDAN artan  236.578,68-TL ödenek yol projelerine aktarılmıştır.</t>
  </si>
  <si>
    <t>KÖYDES 2021 YILI İÇME SUYU İZLEME TABLOSU</t>
  </si>
  <si>
    <t>Sultan  Köyü</t>
  </si>
  <si>
    <t>Merkez Mah. İshale yapımı</t>
  </si>
  <si>
    <t>Vakıfgeçitveren Köyü</t>
  </si>
  <si>
    <t>Okçular ılıcakınık Örencik Köyleri</t>
  </si>
  <si>
    <t>Grup Köyler Merkez Mahalleleriİshale yapımı</t>
  </si>
  <si>
    <t>Merkez Mah.İshale yapımı</t>
  </si>
  <si>
    <t>Çanakçılar, Tarakçı Köyleri</t>
  </si>
  <si>
    <t>Merkez Mah.İsale yapımı</t>
  </si>
  <si>
    <t>Merkez Mah.Şebeke yapımı</t>
  </si>
  <si>
    <t>Çobankaya Köyü</t>
  </si>
  <si>
    <t>Sarıahmetler Mah.50 m³ betonarme depo yapımı</t>
  </si>
  <si>
    <t>Kızılağıl Köyü</t>
  </si>
  <si>
    <t>Merkez Mah.Şebeke yapımı  50 m³  depo yapımı</t>
  </si>
  <si>
    <t>Bağışlar Köyü</t>
  </si>
  <si>
    <t>Merkez Mah.100 m³ betonarme depo yapımı</t>
  </si>
  <si>
    <t>Merkez- Mustafa Koç Mah. Depo Tamiratı</t>
  </si>
  <si>
    <t>Bozarmut Köyü</t>
  </si>
  <si>
    <t>Merkez Mah.Depo Tamiratı</t>
  </si>
  <si>
    <t>Aşağı Mah.Depo Tamiratı</t>
  </si>
  <si>
    <t>Çıtak Mah.Depo Tamiratı</t>
  </si>
  <si>
    <t>Banaz  Köyü</t>
  </si>
  <si>
    <t>Pelitçik Köyü</t>
  </si>
  <si>
    <t>Şabanlar Mah.Depo Tamiratı</t>
  </si>
  <si>
    <t>Yeniçaydurt Köyü</t>
  </si>
  <si>
    <t>Yukarıçamlı Köyü</t>
  </si>
  <si>
    <t>Mesçiçele Köyü</t>
  </si>
  <si>
    <t>Sadıklı Mah.Depo Tamiratı</t>
  </si>
  <si>
    <t>Taşoluk Köyü</t>
  </si>
  <si>
    <t>Alıçören Köyü</t>
  </si>
  <si>
    <t>ÖMERPAŞALAR KÖYÜ</t>
  </si>
  <si>
    <t>ÖMERPAŞALAR  KÖYÜ 50 M3 BETONARME DEPO YAPIMI</t>
  </si>
  <si>
    <t>KURUCA KÖYÜ</t>
  </si>
  <si>
    <t>KURUCA KÖYÜ 50 M3 BETONARME DEPO YAPIMI</t>
  </si>
  <si>
    <t>YAĞBAŞLAR KÖYÜ</t>
  </si>
  <si>
    <t xml:space="preserve"> YAĞBAŞLAR KÖYÜ 75 M3 BETONARME DEPO BAKIM ONARIM</t>
  </si>
  <si>
    <t>SEYİTALİLER KÖYÜ</t>
  </si>
  <si>
    <t>SEYİTALİLER KÖYÜ  50 M3 BETONARME DEPO BAKIM ONARIM</t>
  </si>
  <si>
    <t>Yukarıörenbaşı Köyü Kırbızlar Mahallesi İçme Suyu İnşaatı Yapımı</t>
  </si>
  <si>
    <t>Yukarıörenbaşı Köyü Kırbızlar Mahallesi şebeke yapımı, 20 m³ betonarme depo yapımı</t>
  </si>
  <si>
    <t>Ahmetler Köyü Yeni Yerleşim Yeri İçme Suyu Şebeke Hattı Yapımı</t>
  </si>
  <si>
    <t xml:space="preserve">Ahmetler Köyü Yeni Yerleşim Yeri şebeke yapımı </t>
  </si>
  <si>
    <t>Nuhören Köyü Merkez Mahallesi İçme Suyu Onarım ve Yapımı</t>
  </si>
  <si>
    <t>Nuhören Köyü Merkez Mahallesi 50 m³ betonarme depo onarıımı, çakıl ile drenaj yapımı, kaptaj yapımı</t>
  </si>
  <si>
    <t>Yağdaş Köyü İçme Suyu Deposu Yapımı</t>
  </si>
  <si>
    <t>Yağdaş Köyü 30 m³ betonarme depo yapımı</t>
  </si>
  <si>
    <t>Yeniköy Köyü</t>
  </si>
  <si>
    <t>Aydınlar Mahallesi 50 m³ betonarme depo yapımı</t>
  </si>
  <si>
    <t>Gökçesaray Köyü</t>
  </si>
  <si>
    <t>Nasuflar Mahallesi 50 m³ betonarme depo yapımı</t>
  </si>
  <si>
    <t>Tekirler Köyü</t>
  </si>
  <si>
    <t>Yörükler Mahallesi 50 m³ betonarme depo yapımı</t>
  </si>
  <si>
    <t xml:space="preserve">Çaylak Köyü </t>
  </si>
  <si>
    <t>Merkez Mahallesi 50 m³ betonarme depo yapımı</t>
  </si>
  <si>
    <t>Çapar Köyü</t>
  </si>
  <si>
    <t>Yukarıkınık Köyü</t>
  </si>
  <si>
    <t>Merkez Mahallesi 20 m3 Biriktirme Deposu ve OGH Hattı</t>
  </si>
  <si>
    <t>İbrahimözü Köyü</t>
  </si>
  <si>
    <t>Safranlar Mahallesi İçme Suyu Sondaj Yapımı</t>
  </si>
  <si>
    <t>Karaardıç Köyü</t>
  </si>
  <si>
    <t>Merkez Mahallesi İçme Suyu Sondaj Yapımı</t>
  </si>
  <si>
    <t>Dağhacılar Köyü</t>
  </si>
  <si>
    <t>Kabalar Mahallesi İçme Suyu Sondaj Yapımı</t>
  </si>
  <si>
    <t>Mustanlar Köyü</t>
  </si>
  <si>
    <t>BORUCAK KÖYÜ ŞEBEKE HATTI YAPIMI</t>
  </si>
  <si>
    <t>KUZCA KÖYÜ ÇALKARA MAHALLESİ Su Deposu Yapımı 10 m3</t>
  </si>
  <si>
    <t xml:space="preserve">Karaşeyhler  Köyü </t>
  </si>
  <si>
    <t xml:space="preserve">Karaman  Mah. 30 m³ Betonarme Depo Yapımı </t>
  </si>
  <si>
    <t>Emirler Köyü</t>
  </si>
  <si>
    <t>MERKEZ-DEMİRCİLER-YUKARI-ORTA-AŞAĞI-ŞEMBEL EKLER-SEPETCİ İsale Yapımı                  Maslak Yenileme</t>
  </si>
  <si>
    <t>Dereköy Köyü</t>
  </si>
  <si>
    <t>Mesler Mah. 30 m³ Betonarme Depo - İsale -Şebeke-Kaptaj Yapımı</t>
  </si>
  <si>
    <t>Turna Köyü</t>
  </si>
  <si>
    <t xml:space="preserve"> MERKEZ-ŞABANLAR-KULAKSIZOĞLU-ÇAMLIKÖY-SARIYER Mahalleleri 30 m³ Betonarme Depo - İsale Yapımı</t>
  </si>
  <si>
    <t>Tatarlar Mahallesi İsale Hattı</t>
  </si>
  <si>
    <t>Aşağı Mahallesi Şebeke isale hattı ve 50 m3 depo yapımı</t>
  </si>
  <si>
    <t>Dodurga Köyü</t>
  </si>
  <si>
    <t>Merkez Mahallesi Şebeke değişimi</t>
  </si>
  <si>
    <t>Merkez Mahallesi Depo yapımı 50 m3</t>
  </si>
  <si>
    <t>Merkez Mahallesi Şebeke değişimi Depo yapımı  ve isale hatları 50 m3</t>
  </si>
  <si>
    <t xml:space="preserve">Merkez Mahelle, Yüzüncüyıl Mahallesi </t>
  </si>
  <si>
    <t>Yazılar Köyü</t>
  </si>
  <si>
    <t>Merkez Mahallesi ve Meşe Mahalle Depo yapımı 2 adet 50m3</t>
  </si>
  <si>
    <t>Şabanlar Mahallesi Biriktirme ve terfili hat 10 m3</t>
  </si>
  <si>
    <t xml:space="preserve">Ortaköy  Köyü </t>
  </si>
  <si>
    <t>Merkez Mahallesi, Çay Mahallesi, Süvey Mallasesi İsale Hattı</t>
  </si>
  <si>
    <t>Çamurluk, Cuma,Elmacıkdere,Karataş,Karşıköy,Kurtlar, Mangırlar,Pelitözü,Sarpıncık,Tavşansuyu, Yazılar</t>
  </si>
  <si>
    <t>Elmacılar Mah. Mongoşlar Mah. Kepez Mah. İdrisler Mah. Gedikler Mah.Aşağı Mah. Sarpıncık Mahalleleri Klorlama Cihaz 13 adet</t>
  </si>
  <si>
    <t>SUSUZ KÖYÜ İSALE HATTI</t>
  </si>
  <si>
    <t>SUSUZ KÖYÜ MERKEZ MAHALLESİ  İSALE YAPIMI</t>
  </si>
  <si>
    <t>ALPAĞUT KÖYÜ İSALE HATTI YENİLENMESİ</t>
  </si>
  <si>
    <t>ALPAĞUT KÖYÜ (2 DEPO ARASI HATTI YENİLEME) İSALE YAPIMI</t>
  </si>
  <si>
    <t>BAKIRLI KÖYÜ ŞEBEKE HATTI YENİLEME</t>
  </si>
  <si>
    <t>BAKIRLI KÖYÜ ŞEBEKE YAPIMI</t>
  </si>
  <si>
    <t>GERENÖZÜ KÖYÜ İÇME SUYU ŞEBEKE HATTI YENİLEME</t>
  </si>
  <si>
    <t>GERENÖZÜ KÖYÜ ŞEBEKE YAPIMI</t>
  </si>
  <si>
    <t>GÖKHALİLLER KÖYÜ YENİ SU DEPOSU</t>
  </si>
  <si>
    <t>GÖKHALİLLER KÖYÜ   30 M3 Depo Yapımı</t>
  </si>
  <si>
    <t>HOÇAŞ KÖYÜ İÇME SUYU KAPTAJI</t>
  </si>
  <si>
    <t>HOÇAŞ KÖYÜ Kaptaj Yapımı</t>
  </si>
  <si>
    <t>KOZYAKA KÖYÜ İÇME SUYU ŞEBEKE YENİLEME</t>
  </si>
  <si>
    <t xml:space="preserve">KOZYAKA KÖYÜ Kaptaj Yapımı </t>
  </si>
  <si>
    <t>AŞAĞI KULDAN KÖYÜ İsale Yapımı</t>
  </si>
  <si>
    <t>DEREKÖY ŞEBEKE HATTI YAPIMI</t>
  </si>
  <si>
    <t>DEREKÖY KÖYÜ MERKEZ MAHALLE Şebeke Yapımı</t>
  </si>
  <si>
    <t>DEREKÖY/ÖRENKÖY KARASİNİR</t>
  </si>
  <si>
    <t>DEREKÖY KÖYÜ - ÖRENKÖY KÖYÜ  Kaptaj Yapımı</t>
  </si>
  <si>
    <t>ÖRENKÖY İSHALE HATTI YAPIMI</t>
  </si>
  <si>
    <t>ÖRENKÖY KÖYÜ  İsale Yapımı</t>
  </si>
  <si>
    <t>YUKARI KULDAN KÖYÜ ŞEBEKE HATTI YAPIMI</t>
  </si>
  <si>
    <t>YUKARI KULDAN KÖYÜ Şebeke Yapımı</t>
  </si>
  <si>
    <t>YAMANLAR KÖYÜ İÇME SUYU</t>
  </si>
  <si>
    <t>YAMANLAR KÖYÜ  İsale Yapımı</t>
  </si>
  <si>
    <t>KÖYDES 2021 YILI ATIKSU İZLEME TABLOSU</t>
  </si>
  <si>
    <t>Çobankaya- Değirmenderesi- Tokmaklar- Yeşilçele grb. Köyleri</t>
  </si>
  <si>
    <t>Çobankaya- Değirmenderesi- Tokmaklar- Yeşilçele</t>
  </si>
  <si>
    <t>Sazakşeyhler Köyü</t>
  </si>
  <si>
    <t>Merkez mah.</t>
  </si>
  <si>
    <t>Bakım onarım</t>
  </si>
  <si>
    <t>Hanyeri Mah.</t>
  </si>
  <si>
    <t>Akçalan Köyü</t>
  </si>
  <si>
    <t>Yukarı Mah.</t>
  </si>
  <si>
    <t>Çayırköy Köyü</t>
  </si>
  <si>
    <t>Ilıcakınık Köyü</t>
  </si>
  <si>
    <t>Muratlar köyü</t>
  </si>
  <si>
    <t>Eski Mah.</t>
  </si>
  <si>
    <t>Şabanlar Mah.</t>
  </si>
  <si>
    <t>Mesciler Köyü</t>
  </si>
  <si>
    <t>Sinir Mah.</t>
  </si>
  <si>
    <t>KADILAR(114)</t>
  </si>
  <si>
    <t>KAYABAŞI(77)</t>
  </si>
  <si>
    <t>MERKEZ-HOŞCANLAR-AKMEHMETLER-HATIPLAR-OLCAK-TÜRDÜ-ŞIHLAR</t>
  </si>
  <si>
    <t>SAZLAR(87)</t>
  </si>
  <si>
    <t>KİREMİTLİK</t>
  </si>
  <si>
    <t>HAMZABEY KÖYÜ KARABEYLER MAHALLESİ (Nüfus:101)</t>
  </si>
  <si>
    <r>
      <t>KÜÇÜK ÖLÇEKLİ SULAMA İŞLERİN DURUMU</t>
    </r>
    <r>
      <rPr>
        <b/>
        <sz val="12"/>
        <color indexed="10"/>
        <rFont val="Arial"/>
        <family val="2"/>
        <charset val="162"/>
      </rPr>
      <t xml:space="preserve">          </t>
    </r>
  </si>
  <si>
    <t>KOLKÖY KÖYÜ</t>
  </si>
  <si>
    <t>BOLU BELEDİYE SINIRI - YAKUPLAR - HAMZABEY</t>
  </si>
  <si>
    <t>BOLU BELEDİYE SINIRI - OKÇULAR - ÖRENCİK - ÇAMYAYLA - DEMİRCİLER-GRUP YOLU</t>
  </si>
  <si>
    <t>BOLU / YENİÇAĞA KARAYOLU - IŞIKLAR - BOZARMUT - YENİPELİTCİK - TEKKEDERE</t>
  </si>
  <si>
    <t>MUSLUKLAR - YAKABAYAT- GÖLCÜK - MESCİÇELE - TETEMEÇELE - BAĞIŞLAR - DEĞİRMENDERESİ - BANAZ KÖYLERİ</t>
  </si>
  <si>
    <t>YAKUPLAR - HAMZABEY</t>
  </si>
  <si>
    <t>OKÇULAR - ÖRENCİK - ÇAMYAYLA - DEMİRCİLER-</t>
  </si>
  <si>
    <t>IŞIKLAR - BOZARMUT - YENİPELİTCİK - TEKKEDERE</t>
  </si>
  <si>
    <t>KÖPLÜCE MERKEZ -ÖZDENLER-YUKARI MAH</t>
  </si>
  <si>
    <t>SEMERCİLER - MERKEŞLER KÖYLERİ</t>
  </si>
  <si>
    <t>AŞAĞIDÜĞER KÖYİÇİ</t>
  </si>
  <si>
    <t>AŞAĞISAYIK KÖYİÇİ</t>
  </si>
  <si>
    <t>ÇALKÖY KÖYİÇİ</t>
  </si>
  <si>
    <t>ÇETİKÖREN KÖYİÇİ</t>
  </si>
  <si>
    <t>DOĞANCILAR KÖYİÇİ</t>
  </si>
  <si>
    <t>GÖBÜLER KÖYİÇİ</t>
  </si>
  <si>
    <t>SORKUN KÖYİÇİ</t>
  </si>
  <si>
    <t>YUKARISAYIK KÖYİÇİ</t>
  </si>
  <si>
    <t>BÜNÜŞ KÖYİÇİ</t>
  </si>
  <si>
    <t xml:space="preserve">YUKARIDÜĞER KÖYİÇİ </t>
  </si>
  <si>
    <t>DÜLGER KÖYİÇİ</t>
  </si>
  <si>
    <t>KILIÇLAR KÖYİÇİ</t>
  </si>
  <si>
    <t>CEMALLER KÖYİÇİ</t>
  </si>
  <si>
    <t xml:space="preserve">GÖBÜLER </t>
  </si>
  <si>
    <t>KARSLAR MAH.</t>
  </si>
  <si>
    <t>DÜLGER - ÇALKÖY - YAĞBAŞLAR - ORTAKÖY</t>
  </si>
  <si>
    <t xml:space="preserve">YUKARIDÜĞER </t>
  </si>
  <si>
    <t xml:space="preserve">DÜLGER  </t>
  </si>
  <si>
    <t xml:space="preserve">CEMALLER </t>
  </si>
  <si>
    <t>GEREDE / BOLU KARAYOLU - AYDINLAR - AHMETLER - YAKAKAYA - GÖYNÜKÖREN - GEREDE / DÖRTDİVAN KARAYOLU</t>
  </si>
  <si>
    <t>Salur Köyü Yolu</t>
  </si>
  <si>
    <t>KAZANLAR / HACILAR ARASI GRUP YOLU - MURATFAKILAR - MİRCEAKİRAZ - GEREDE / KARAPAZAR ARASI GRUP YOLU</t>
  </si>
  <si>
    <t xml:space="preserve">Akbaş Köyü Yolu </t>
  </si>
  <si>
    <t>Ibrıcak Köyü Yolu</t>
  </si>
  <si>
    <t xml:space="preserve">GEREDE / KIZILCAHAMAM KARAYOLU - ZEYNELLER - KÜLEF - ÇALAMAN - AKBAŞ - MUKAMLAR - HASANLAR - ÇUKURCA - BEŞKONAK - ORTACA - DEMİRCİSOPRAN - KAYISOPRAN - YUKARIÖRENBAŞI - AŞAĞIÖRENBAŞI -  DAVUTBEYLİ - ENSELİLER - SARIOĞLU - İMAMLAR - AKTAŞKURTLAR - GEREDE / ESKİPAZAR KARAYOLU </t>
  </si>
  <si>
    <t>ZEYNELLER / AKTAŞKURTLAR ARASI GRUP YOLU - MACARLAR - ELÖREN - ASMACA</t>
  </si>
  <si>
    <t xml:space="preserve">Çağış Köyü Yolu </t>
  </si>
  <si>
    <t xml:space="preserve">Yunuslar Köyü Yolu </t>
  </si>
  <si>
    <t xml:space="preserve">Karacadağdemirciler Köyü Yolu </t>
  </si>
  <si>
    <t xml:space="preserve">Mangallar Köyü </t>
  </si>
  <si>
    <t xml:space="preserve">Bünüş Köyü Yolu </t>
  </si>
  <si>
    <t xml:space="preserve">Kapaklı Köyü </t>
  </si>
  <si>
    <t xml:space="preserve">Akçabey Köyü - Örencik Köyü Yolu </t>
  </si>
  <si>
    <t xml:space="preserve">GEREDE / KIZILCAHAMAM KARAYOLU - KAYIKİRAZ - BİRİNCİAFŞAR - İKİNCİAFŞAR </t>
  </si>
  <si>
    <t xml:space="preserve">ZEYNELLER / AKTAŞKURTLAR ARASI GRUP YOLU - KÖSRELİ - KAVACIK -  DEMİRLER </t>
  </si>
  <si>
    <t>GEREDE / KIZILCAHAMAM KARAYOLU - KAZANLAR - MÜRDÜKLER - TATLAR - HACILAR - GEREDE / KARAPAZAR ARASI GRUP YOLU</t>
  </si>
  <si>
    <t>İmamlar Köyü Yolu</t>
  </si>
  <si>
    <t xml:space="preserve">Eymür Köyü Burgucu Mahallesi Yolu </t>
  </si>
  <si>
    <t>Dursunfakı Köyü Yolu</t>
  </si>
  <si>
    <t xml:space="preserve">Çalaman Köyü Yaman Mahallesi Yolu </t>
  </si>
  <si>
    <t xml:space="preserve">Yazıköy Köyü Afatlar ve Üçpınar Mahalle Yolu </t>
  </si>
  <si>
    <t xml:space="preserve">Balcılar Köyü Yolu </t>
  </si>
  <si>
    <t>Hacılar Köyü, Tatlar Köyü Muratfakılar Köyü Çengeller Mahalle</t>
  </si>
  <si>
    <t>ZEYNELLER - KÜLEF - ÇALAMAN - AKBAŞ - MUKAMLAR - HASANLAR - ÇUKURCA - BEŞKONAK - ORTACA - DEMİRCİSOPRAN - KAYISOPRAN - YUKARIÖRENBAŞI - AŞAĞIÖRENBAŞI -  DAVUTBEYLİ - ENSELİLER - SARIOĞLU - İMAMLAR - AKTAŞKURTLAR KÖYLERİ</t>
  </si>
  <si>
    <t>Macarlar Köyü, Asmaca Köyü, Elören Köyü</t>
  </si>
  <si>
    <t>Mangallar Köyü Merkez Mahalle - İmreşe Mahalle</t>
  </si>
  <si>
    <t>Kapaklı Köyü Merkez Mahalle</t>
  </si>
  <si>
    <t>Akçabey Köyü, Örencik Köyü</t>
  </si>
  <si>
    <t>Salur Köyü DURAKLAR MAH.</t>
  </si>
  <si>
    <t>Kayıkiraz Köyü, Birinciafşar Köyü, İkinciafşar Köyü</t>
  </si>
  <si>
    <t>Çukurca Köyü, Kösreli Köyü, Kavacık Köyü, Demirler Köyü</t>
  </si>
  <si>
    <t>Tatlar Köyü, Dağkara Köyü Yanbaşa Mahallesi</t>
  </si>
  <si>
    <t>Havullu Köyü Merkez ve Beylik Mahalle</t>
  </si>
  <si>
    <t>Eymür Köyü Burgucu Mahallesi</t>
  </si>
  <si>
    <t>Çalaman Köyü Yaman Mahallesi</t>
  </si>
  <si>
    <t>Yazıköy Köyü Afatlar ve Üçpınar Mahalle</t>
  </si>
  <si>
    <t>AYDINLAR - AHMETLER - YAKAKAYA - GÖYNÜKÖREN Köyü</t>
  </si>
  <si>
    <t>İbrahimözü Köyü,Boyalca Mahallesi</t>
  </si>
  <si>
    <t xml:space="preserve">Kilciler, Caferler, Göbeller, Köstekler Mahalleri </t>
  </si>
  <si>
    <t>GÖYNÜK BELEDİYE SINIRI - BAYINDIR - SARICALAR - HİMMETOĞLU / KÜRNÜÇ ARASI GRUP YOLU</t>
  </si>
  <si>
    <t>Bayındır Köyü, Sarıcalar Köyü, Karafakılar ve Ilıca Mahalleleri.</t>
  </si>
  <si>
    <t xml:space="preserve">GÖYNÜK / NALLIHAN KARAYOLU - UMURLAR - ÇAYLAK - SÜNNET / BEKİRFAKILAR ARASI GRUP YOLU </t>
  </si>
  <si>
    <t>Umurlar, Çaylak Köyleri, Altıncılar, Seferler Mahalleleri.</t>
  </si>
  <si>
    <t>Örencik Ky. Umutdere ve Kozdere Mahalleleri</t>
  </si>
  <si>
    <t>Umutdere ve Kozdere Mahalleleri</t>
  </si>
  <si>
    <t>EKİNCİLER / KAŞIKÇIŞEYHLER ARASI GRUP YOLU - MUSTANLAR - KILAVUZLAR - BOLU / SAKARYA İL SINIRI</t>
  </si>
  <si>
    <t>Mustanlar ve Kılavuzlar köyleri, Killer Mahallesi</t>
  </si>
  <si>
    <t>Çatacık Köyü ve Çiftlik Mahallesi</t>
  </si>
  <si>
    <t>KARACALAR / PELİTÇİK ARASI GRUP YOLU - HİLALLER - KÖYBAŞI - GÖYNÜK / SARICALAR ARASI GRUP YOLU</t>
  </si>
  <si>
    <t>Sarıcalar, Bayındır, Kayabaşı Köyleri</t>
  </si>
  <si>
    <t>Değirmenözü Köyü</t>
  </si>
  <si>
    <t>KIBRISCIK İMAR PLANI SINIRI - GERİŞ - DOKUMACILAR - BORUCAK - ALANHİMMETLER - KUZCA - SEBEN / TAZILAR ARASI GRUP YOLU</t>
  </si>
  <si>
    <t>Alanhimmetler, Balı, Borucak, Dokumacılar,Geriş, Kuzca, Kızıksarıkaya, Taşlık Köyleri</t>
  </si>
  <si>
    <t>KIBRISCIK / BEYPAZARI KARAYOLU - NADAS - DEVECİ</t>
  </si>
  <si>
    <t>DEVECİ KÖYÜ</t>
  </si>
  <si>
    <t>ALANHİMMETLER KÖYÜ (Köy İçi )</t>
  </si>
  <si>
    <t>ALANHİMMETLER KÖYÜ</t>
  </si>
  <si>
    <t>ALEMDAR KÖYÜ (Köy İçi )</t>
  </si>
  <si>
    <t>ALEMDAR KÖYÜ</t>
  </si>
  <si>
    <t>KIZILCAÖREN KÖYÜ (Köy İçi )</t>
  </si>
  <si>
    <t>KIZILCAÖREN KÖYÜ</t>
  </si>
  <si>
    <t>KIZIKSARIKAYA KÖYÜ (Köy İçi )</t>
  </si>
  <si>
    <t>KIZIKSARIKAYA KÖYÜ</t>
  </si>
  <si>
    <t>YAZICA KÖYÜ (Köy İçi )</t>
  </si>
  <si>
    <t>YAZICA KÖYÜ</t>
  </si>
  <si>
    <t>Akyokuş Köyü</t>
  </si>
  <si>
    <t xml:space="preserve">Dolayüz Köyü </t>
  </si>
  <si>
    <t>Akbaşlar Mahallesi</t>
  </si>
  <si>
    <t xml:space="preserve">Beydersi Köyü </t>
  </si>
  <si>
    <t>Menkez Mahallesi</t>
  </si>
  <si>
    <t>Acemler Yukarı Merkez/Dereköy Mah.</t>
  </si>
  <si>
    <t>Çevreli köyü yolu</t>
  </si>
  <si>
    <t>Aşağı  veYukarı Mahallesi</t>
  </si>
  <si>
    <t xml:space="preserve">Sarpıncık Köyü </t>
  </si>
  <si>
    <t>Ekincik Mah.Merkez Mah.</t>
  </si>
  <si>
    <t>MUDURNU / BOLU KARAYOLU - PELİTÖZÜ - GÖLLÜÖREN - DEREÇETİNÖREN - MUDURNU / ORDULAR ARASI GRUP YOLU</t>
  </si>
  <si>
    <t>Yukarı Dere /Pelitözü Yukarı Mah.</t>
  </si>
  <si>
    <t>Merkez Yukarı Aşağı dedekan Kayapınar</t>
  </si>
  <si>
    <t>Gölcük Köyü</t>
  </si>
  <si>
    <t>Mrkz Tekirler Harmanseki Şuayipler</t>
  </si>
  <si>
    <t>Ekincik  Mahallesi, Merkez Mahalle</t>
  </si>
  <si>
    <t>Yukarı Dere</t>
  </si>
  <si>
    <t xml:space="preserve">Samat Köyü </t>
  </si>
  <si>
    <t xml:space="preserve">Samsaçavuş Köyü </t>
  </si>
  <si>
    <t>Yalamalar Mahallesi</t>
  </si>
  <si>
    <t>Karaağaç Mahallesi</t>
  </si>
  <si>
    <t>Aşağı Güney Mahallesi, Merkez Mahalle</t>
  </si>
  <si>
    <t xml:space="preserve">Keçikıran Köyü </t>
  </si>
  <si>
    <t xml:space="preserve">Ormanpınar Köyü </t>
  </si>
  <si>
    <t>Yaylacılar Mahallesi</t>
  </si>
  <si>
    <t xml:space="preserve">Dağyolu Köyü </t>
  </si>
  <si>
    <t xml:space="preserve">Elmacıkdere Köyü </t>
  </si>
  <si>
    <t>Merkez  Mah.Abdullar Mahallesi, Hacı Mahallesi</t>
  </si>
  <si>
    <t xml:space="preserve">Esankaya Köyü </t>
  </si>
  <si>
    <t xml:space="preserve">Orta Mahallesi </t>
  </si>
  <si>
    <t>Fındıcak Köyü</t>
  </si>
  <si>
    <t xml:space="preserve">Hanlımahmut Mahallesi </t>
  </si>
  <si>
    <t xml:space="preserve">Göllüören Köyü </t>
  </si>
  <si>
    <t>Hacıhalimler Köyü</t>
  </si>
  <si>
    <t>Çepni Köyü</t>
  </si>
  <si>
    <t>Merkez Mah.Aşağı Mah.Yukarı Mah.</t>
  </si>
  <si>
    <t xml:space="preserve">Göncek Köyü </t>
  </si>
  <si>
    <t xml:space="preserve"> Demirciler Mah. Merkez Mah.Yukarı Mah.</t>
  </si>
  <si>
    <t>Merkez Mah.İleçin Mah.</t>
  </si>
  <si>
    <t>ALPAĞUT, HOÇAŞ, SUSUZ ÇATAK MAH., KAŞBIYIKLAR, YUVA, TAZILAR</t>
  </si>
  <si>
    <t>SARAYKÖY SÜLEYMANLAR MAHALLE YOLU</t>
  </si>
  <si>
    <t>SARAYKÖY KÖYÜ
(Süleymanlar Mahallesi)</t>
  </si>
  <si>
    <t>YENİÇAĞA BELEDİYE SINIRI - AKINCILAR - ADAKÖY - YENİÇAĞA / MENGEN KARAYOLU</t>
  </si>
  <si>
    <t>ADAKÖY KÖYÜ</t>
  </si>
  <si>
    <t>YENİÇAĞA / BOLU KARAYOLU - HAMZABEY - KEMALLER - ÖREN - DEREKÖY - KINDIRA - ESKİÇAĞA - YENİÇAĞA / MENGEN KARAYOLU</t>
  </si>
  <si>
    <t>KINDIRA KÖYÜ
(Merkez, Bey, Hasanağalar)</t>
  </si>
  <si>
    <t>YAMANLAR KÖYÜ KÖY YOLU</t>
  </si>
  <si>
    <t>YAMANLAR KÖYÜ</t>
  </si>
  <si>
    <t>AŞAĞI KULDAN KÖYÜ KÖY YOLU</t>
  </si>
  <si>
    <t>KEMALLER KÖYÜ  CEVEKELLER MAH</t>
  </si>
  <si>
    <t>KEMALLER KÖYÜ 
(Cevekeller)</t>
  </si>
  <si>
    <t xml:space="preserve">HAMZABEY KÖYÜ KARABEYLER MAHALLESİ - </t>
  </si>
  <si>
    <t xml:space="preserve">HAMZABEY KÖYÜ
(Karabeyler Mahallesi)
</t>
  </si>
  <si>
    <t>KINDIRA KÖYÜ
(Bey Mahallesi)</t>
  </si>
  <si>
    <t>HAMZABEY KÖYÜ KARABEYLER MAHALLESİ</t>
  </si>
  <si>
    <t>HAMZABEY KÖYÜ
(Karabeyler Mahallesi)</t>
  </si>
  <si>
    <t xml:space="preserve">YALACIK KÖYÜ </t>
  </si>
  <si>
    <t xml:space="preserve">YALACIK KÖYÜ YAYLASI </t>
  </si>
  <si>
    <t>KÖYDES 2021 YILI KÜÇÜK ÖLÇEKLİ SULAMA İZLEME TABLOSU</t>
  </si>
  <si>
    <t>HAMZABEY KÖYÜ KANALİZASYON İŞİ</t>
  </si>
  <si>
    <t>%</t>
  </si>
  <si>
    <t>Dereköy Köyü Merkez Mahelle</t>
  </si>
  <si>
    <t>Dereköy Köyü Merkez Mahelle İçme suyu inşaatı yapım işi</t>
  </si>
  <si>
    <t>Pazarköy köyü Hızarderesi Başçörtenler mevkii İçme Suyu İnşaatı yapım işi</t>
  </si>
  <si>
    <t>Akçakoca Köyü Kanalizasyon işaatı yapım işi</t>
  </si>
  <si>
    <t>ÇARDAK-DOĞANCILAR-ADAKÖY köyleri içmesuyu sondaj yapımı</t>
  </si>
  <si>
    <t>Valilik Makamının 13.08.2021 tarihli ve 5762 sayılı onayı ile artan 23.583,83 tl ödenek devam eden içmesuyu projelerine aktarılmıştır.</t>
  </si>
  <si>
    <t>Banaz köyü İçme suyu inşaatı yapım işi</t>
  </si>
  <si>
    <t>Valilik Makamının 15.07.2021 tarihli ve 5161 sayılı onayı ile proje iptal edilmiştir.  150.000,00- tl ödenek  Yol programına aktarılmıştır.</t>
  </si>
  <si>
    <t>Tavşansuyu Köyü Merkez Mahalle</t>
  </si>
  <si>
    <t>Gelinözü Köyü Merkez Mahalle</t>
  </si>
  <si>
    <t xml:space="preserve">Fasıl Çömlekçiler Dodurga köyleri grup içme suyu inşaatı yapım işi </t>
  </si>
  <si>
    <t xml:space="preserve">Banaz Köyü </t>
  </si>
  <si>
    <t xml:space="preserve">Merkeşler köyü Hacılar Mahallesi </t>
  </si>
  <si>
    <t>Kındıra Köyü Ericek Mahallesi  İçme Suyu İnşaatı Yapım İşi</t>
  </si>
  <si>
    <t xml:space="preserve"> KÖYDES 2021 YILI YOL İZLEME TABLOSU </t>
  </si>
  <si>
    <t xml:space="preserve">Valilik Makamının 16/07/2021 tarihli ve 6074 sayılı onayı ile içme suyu ve atıksu ihalelerinden artan 895.539,23- tl ödeneğin 160.998,75- TL si bu projeye aktarılmıştır. </t>
  </si>
  <si>
    <t>Valilik makamının 25/10/2021 tarihli ve 7856 sayılı onayı ile proje iptal edilerek,  ödenek yol projesine aktarılmıştır.</t>
  </si>
  <si>
    <t>KUZCA KÖYÜ</t>
  </si>
  <si>
    <t xml:space="preserve"> YAĞBAŞLAR KÖYÜ 50 M3 BETONARME DEPO YAPIMI</t>
  </si>
  <si>
    <t>Valilik Makamının 15/09/2021 tarihli ve 6647 sayılı onayı ile artan toplam projelerden 190.845,05- TL ödenek ekteki projeye aktarılmıştır.</t>
  </si>
  <si>
    <t>Valilik Makamının 31.08.2021 tarihli ve 6226 sayılı onayı ile yol projelerinden artan 170.485,71 tl  ödeneğin 118.607,40- tl si bu projeye aktarılmıştır. BİTTİ</t>
  </si>
  <si>
    <t>Valilik Makamının 15.09.2021 tarihli ve 6646 sayılı onayı ile Atıksu, Yönetim gideri ve  içme suları ihalelerinden artan 150.534,92-TL ödenek bu projeye aktarılmıştır.  BİTTİ</t>
  </si>
  <si>
    <t>76.404,16 -  TL ARTAN ÖDENEK.</t>
  </si>
  <si>
    <t xml:space="preserve">Vaillik makamının 18/10/2021 tarihli ve  7665 sayılı onayı ile artan ve iptal edilen ödenek bu projeye eklenmiştir. </t>
  </si>
  <si>
    <t>BİTTİ ARTAN ÖDENEK</t>
  </si>
  <si>
    <t xml:space="preserve">Valilik Makamının 03/08/2021 tarihli ve 5423 sayılı onayı ile içme suyu ve atıksu ihalelerinden artan 895.539,23- tl ödeneğin 227.604,52- TL si bu projeye aktarılmıştır. </t>
  </si>
  <si>
    <t>Valilik Makamının 03/08/2021 tarihli ve 5423 sayılı onayı ile artan 85.860,30-tl ödenek atık su EK projeye aktarılmıştır.</t>
  </si>
  <si>
    <t>Valilik Makamının 03/08/2021 tarihli ve 5423 sayılı onayı ile artan 28.620,00-tl ödenek atık su  EK projeye aktarılmıştır.</t>
  </si>
  <si>
    <t>Valilik Makamının 18/10/2021 tarihli ve 7665 sayılı onayı ile proje iptal edilmiştir. Ödenek ekteki içmesuyu programına aktarılmıştır.</t>
  </si>
  <si>
    <t>Valilik Makamının 16.07.2021 tarihli ve 6074 sayılı onayı ile  içme suyu ve atık su projelerinden artan ödenek bu projelere aktarılmıştır.</t>
  </si>
  <si>
    <t>Merkez Mahallesi  depo bakım onarım.</t>
  </si>
  <si>
    <t>BİTTİ.                                                                         ARTAN ÖDENEK</t>
  </si>
  <si>
    <t>KÖYDES 2022 YILI İÇME SUYU İZLEME TABLOSU</t>
  </si>
  <si>
    <t>2021 YILI ÖDENEK TAKİP CETVELİ</t>
  </si>
  <si>
    <t>OTOKORKULUK</t>
  </si>
  <si>
    <t>2022 YILI ÖDENEK TAKİP CETVELİ</t>
  </si>
  <si>
    <t xml:space="preserve">         </t>
  </si>
  <si>
    <t>KIZILAĞIL KÖYÜ</t>
  </si>
  <si>
    <t>SAZAKŞEYHLER KÖYÜ</t>
  </si>
  <si>
    <t>SAZAKŞEYHLER</t>
  </si>
  <si>
    <t>YENİSEFA KÖYÜ</t>
  </si>
  <si>
    <t>YENİSEFA MERKEZ</t>
  </si>
  <si>
    <t>AKÇAALAN KÖYÜ</t>
  </si>
  <si>
    <t>AKÇAALAN MERKEZ</t>
  </si>
  <si>
    <t>MESCİLER KÖYÜ</t>
  </si>
  <si>
    <t>MESCİLER MERKEZ</t>
  </si>
  <si>
    <t>YENİPELİTÇİK KÖYÜ</t>
  </si>
  <si>
    <t>YENİPELİTÇİK MERKEZ</t>
  </si>
  <si>
    <t>TETEMEÇELE MERKEZ</t>
  </si>
  <si>
    <t xml:space="preserve">YEŞİLÇELE KÖYÜ </t>
  </si>
  <si>
    <t>YEŞİLÇELE KÖYÜ</t>
  </si>
  <si>
    <t>CEMALLER KÖY İÇİ</t>
  </si>
  <si>
    <t>CEMALLER</t>
  </si>
  <si>
    <t>GÖBÜLER KÖY İÇİ</t>
  </si>
  <si>
    <t>GÖBÜLER</t>
  </si>
  <si>
    <t>KURUCA KÖY İÇİ</t>
  </si>
  <si>
    <t>AŞAĞISAYIK KÖY İÇİ</t>
  </si>
  <si>
    <t>SÜLELER KÖY İÇİ</t>
  </si>
  <si>
    <t>SÜLERLER</t>
  </si>
  <si>
    <t>YALACIK KÖY İÇİ</t>
  </si>
  <si>
    <t xml:space="preserve">YALACIK </t>
  </si>
  <si>
    <t>BÜNÜŞ KÖY İÇİ</t>
  </si>
  <si>
    <t>ÇALKÖY KÖY İÇİ</t>
  </si>
  <si>
    <t>GÜCÜKLER KÖY İÇİ</t>
  </si>
  <si>
    <t>ZEYNELLER - KÜLEF - ÇALAMAN - AKBAŞ - MUKAMLAR - HASANLAR - ÇUKURCA - BEŞKONAK - ORTACA - DEMİRCİSOPRAN - KAYISOPRAN - YUKARIÖRENBAŞI - AŞAĞIÖRENBAŞI -  DAVUTBEYLİ - ENSELİLER - SARIOĞLU - İMAMLAR - AKTAŞKURTLAR</t>
  </si>
  <si>
    <t>Karaaliler, Aksaklar, Daghacılar, Dağşeyhler, Tekirler</t>
  </si>
  <si>
    <t>Demirhanlar, Ahmetbeyler, Güneyçalıca, Hasanlar</t>
  </si>
  <si>
    <t>GÖYNÜK / MUDURNU KARAYOLU - ARIKÇAYIRI - AKÇAALAN - YEŞİLYAZI</t>
  </si>
  <si>
    <t>Akçalan, Yeşilyazı Köyü</t>
  </si>
  <si>
    <t>Hilaller, Köybaşı, Sarıcalar, Köyleri</t>
  </si>
  <si>
    <t xml:space="preserve">Bekirfakılar, Alan, Sünnet </t>
  </si>
  <si>
    <t>KIBRISCIK / BOLU KARAYOLU - BELEN - BALİ - KIBRISCIK / KUZCA ARASI GRUP YOLU</t>
  </si>
  <si>
    <t>BELEN, ALANHİMMETLER, BALİ, BORUCAK, DAKUMACILAR, GERİŞ, KUZCA, KIZIKSARIKAYA, TAŞLIK</t>
  </si>
  <si>
    <t>BORUCAK KÖYÜ (Köy İçi)</t>
  </si>
  <si>
    <t>BORUCAK KÖYÜ</t>
  </si>
  <si>
    <t>BALİ KÖYÜ (Köy İçi )</t>
  </si>
  <si>
    <t>BALİ KÖYÜ</t>
  </si>
  <si>
    <t>DOKUMACILAR KÖYÜ (Köy İçi )</t>
  </si>
  <si>
    <t>DOKUMACILAR KÖYÜ</t>
  </si>
  <si>
    <t xml:space="preserve">DEDELER - YAYLABELİ - SIRÇALI - BEYDERESİ - CUMA - SARPINCUK - DAĞYOLU </t>
  </si>
  <si>
    <t>TAŞKESTİ BELEDİYE SINIRI - KARAMURAT - AKYOKUŞ - TAVŞANSUYU - BOLU / SAKARYA İL SINIRI</t>
  </si>
  <si>
    <t>KARAMURAT - AKYOKUŞ - TAVŞANSUYU Sığırlık Mah.</t>
  </si>
  <si>
    <t>Çay, Süveyköy, Merkez Mah.</t>
  </si>
  <si>
    <t>Alpağut Köyü</t>
  </si>
  <si>
    <t>Hayeller, Kaneller</t>
  </si>
  <si>
    <t>Salmanlar</t>
  </si>
  <si>
    <t>KESENÖZÜ KÖYÜ</t>
  </si>
  <si>
    <t>SEBEN BELEDİYE SINIRI - GÖKHALİLLER - TEPEKÖY - BAKIRLI</t>
  </si>
  <si>
    <t>GÖKHALİLLER-TEPEKÖY- BAKIRLI</t>
  </si>
  <si>
    <t>KINDIRA KÖYÜ
(Merkez, Bey, Hasanağalar Mahalleleri)</t>
  </si>
  <si>
    <t>YENİÇAĞA / MENGEN KARAYOLU - SARAYKÖY - YAMANLAR</t>
  </si>
  <si>
    <t>YAMANLAR KÖYÜ
(Merkez ve Orta Mahalleleri)</t>
  </si>
  <si>
    <t xml:space="preserve">Dülger- Çalköy- Yağbaşlar Köyü </t>
  </si>
  <si>
    <t xml:space="preserve">Vaillik makamının 12/04/2022  tarihli ve  12715 sayılı onay ile içme suları bölünmünden artan 12.677,15 -tl ödenek bu projeye eklenmiştir. </t>
  </si>
  <si>
    <t>İçme Suyu İsale Hattı Yapım İşi</t>
  </si>
  <si>
    <t xml:space="preserve">Valilik Makamının 15/09/2021 tarihli ve 6647 sayılı onayı ile içmesuları ihalelerinden toplam artan 299.926,21- tl ödenkten  223.045,26-TL ödenek bu projelere aktarılmıştır. Artan ödenek eklenmiş projelerde kullanılmıştır. Bitti                                                     </t>
  </si>
  <si>
    <t>Valilik Makamının 24.06.2022 tarihli ve14528 sayılı onayı ile artan 98.474,00 -tl ödenek Çayköy köyü menfez işinde kullanılmak üzere yol projelerine aktarılmıştır.</t>
  </si>
  <si>
    <t>Valilik Makamının 24.06.2022 tarihli ve14528 sayılı onayı ile artan 150.752,00 -tl ödenek Çayköy köyü menfez işinde kullanılmak üzere yol projelerine aktarılmıştır.</t>
  </si>
  <si>
    <t>ÇAYKÖY KÖYÜ MENFEZ YAPIM İŞİ</t>
  </si>
  <si>
    <t xml:space="preserve">MENFEZ </t>
  </si>
  <si>
    <t xml:space="preserve">DEVAM EDİYOR </t>
  </si>
  <si>
    <t xml:space="preserve">Valilik Makamının 15.07.2021 tarihli ve 5161 sayılı onayı ile İçmesuyu programından 150.000,00- TL ödenek   iptal edilip, yol projesine EK  aktarılmıştır.              </t>
  </si>
  <si>
    <t>AVDAN KÖYÜ</t>
  </si>
  <si>
    <t>KUZÖRENEMİRLER KÖYÜ</t>
  </si>
  <si>
    <t>IŞIKLAR KÖYÜ</t>
  </si>
  <si>
    <t>ERİCEK KÖYÜ</t>
  </si>
  <si>
    <t>YENİKÖY-HAMZABEY-YAKUPLAR KÖYLERİ</t>
  </si>
  <si>
    <t>SUSUZKINIK KÖYÜ</t>
  </si>
  <si>
    <t xml:space="preserve">YENİPELİTÇİK KÖYÜ </t>
  </si>
  <si>
    <t>BELKARAAĞAÇ KÖYÜ betonarme depo yapımı 25 m3</t>
  </si>
  <si>
    <t>KUZÖRENEMİRLER KÖYÜ  betonarme depo yapımı 25 m3</t>
  </si>
  <si>
    <t>DEĞİRMENBELİ KÖYÜ  betonarme depo yapımı 25 m3</t>
  </si>
  <si>
    <t>YEŞİLKÖY-ELMALIK KÖYÜ  Bakım ve onarım</t>
  </si>
  <si>
    <t>IŞIKLAR KÖYÜ  Bakım ve onarım</t>
  </si>
  <si>
    <t>ERİCEK KÖYÜ  Bakım ve onarım</t>
  </si>
  <si>
    <t>YENİKÖY-HAMZABEY-YAKUPLAR KÖYLERİ   Bakım ve onarım</t>
  </si>
  <si>
    <t>YENİPELİTÇİK KÖYÜ  Bakım ve onarım</t>
  </si>
  <si>
    <t>SUSUZKINIK KÖYÜ  Bakım ve onarım</t>
  </si>
  <si>
    <t>MESCİLER KÖYÜ  Bakım ve onarım</t>
  </si>
  <si>
    <t>İHALE AŞAMASINDA</t>
  </si>
  <si>
    <t>AŞAĞIDÜĞER KÖYÜ</t>
  </si>
  <si>
    <t>Şembelek Mah.</t>
  </si>
  <si>
    <t>Muharremoğlu Mah.</t>
  </si>
  <si>
    <t>Karageyikler Mah.</t>
  </si>
  <si>
    <t>Esenler, Merkez, Seferler, Terziler Mah.</t>
  </si>
  <si>
    <t>ÇORAKKADİRLER KÖYÜ                    İsale Yapımı</t>
  </si>
  <si>
    <t xml:space="preserve">HAYRANLAR KÖYÜ               Biriktirmeli Terfi Pompa Yapım İşi </t>
  </si>
  <si>
    <t>KÜÇÜKKUZ KÖYÜ                           İsale Yapımı</t>
  </si>
  <si>
    <t>MAMATLAR KÖYÜ                              İsale Yapımı</t>
  </si>
  <si>
    <t>ALİBEYLER KÖYÜ                              İsale Yapımı</t>
  </si>
  <si>
    <t>ÇUKURCA KÖYÜ                  Betonarme Depo Yapımı 25 m3</t>
  </si>
  <si>
    <t>KARAKAYA KÖYÜ                            İsale Yapımı - Depo</t>
  </si>
  <si>
    <t xml:space="preserve">DOLAYÜZ KÖYÜ </t>
  </si>
  <si>
    <t xml:space="preserve">GÜLLÜÖREN KÖYÜ </t>
  </si>
  <si>
    <t xml:space="preserve">SAMAT KÖYÜ </t>
  </si>
  <si>
    <t>Merkez ve Dere Mahalleleri</t>
  </si>
  <si>
    <t xml:space="preserve">YENİÇAĞA </t>
  </si>
  <si>
    <t>AŞAĞI KULDAN KÖYÜ İçmesuyu Su Alma ve Arıtma Havuzu Onarımı</t>
  </si>
  <si>
    <t xml:space="preserve">AŞAĞIKULDAN KÖYÜ </t>
  </si>
  <si>
    <t>AVDAN KÖYÜ   betonarme depo yapımı 50 m3</t>
  </si>
  <si>
    <t xml:space="preserve">II.KAT ASFALT </t>
  </si>
  <si>
    <t>DERECEÖREN</t>
  </si>
  <si>
    <t>RÜZGARLAR</t>
  </si>
  <si>
    <t>VAKIFGEÇİTVEREN</t>
  </si>
  <si>
    <t>Köprücüler- Sultan- Hıdırşeyhler Köyleri Bakım Onarım</t>
  </si>
  <si>
    <t>Dereceören Köyü               Bakım Onarım</t>
  </si>
  <si>
    <t>Rüzgarlar Köyü                   Bakım Onarım</t>
  </si>
  <si>
    <t>Yenicepınar Köyü               Bakım Onarım</t>
  </si>
  <si>
    <t>Merkeşler Köyü                  Tesis Geliştirme</t>
  </si>
  <si>
    <t>Bölücekkaya Merkez Mah. Kanalizasyon Tamamlama</t>
  </si>
  <si>
    <t xml:space="preserve">BÖLÜCEKKAYA KÖYÜ </t>
  </si>
  <si>
    <t xml:space="preserve">NAZIRLAR KÖYÜ </t>
  </si>
  <si>
    <t>Vakıfgeçitveren Köyü              Tesis Geliştirme</t>
  </si>
  <si>
    <t xml:space="preserve">HAMZABEY KÖYÜ
(Sağırlar ve Dumanlar Mahalleleri) </t>
  </si>
  <si>
    <t xml:space="preserve">DEREKÖY KÖYÜ </t>
  </si>
  <si>
    <t>Dereköy Kanalizasyon  Tesis Geliştirme</t>
  </si>
  <si>
    <t>Hamzabey Köyü Kanalizasyon Tesis Geliştirme</t>
  </si>
  <si>
    <t>KÖPRÜCÜLER - SULTAN HIRDIRŞEYHLER KÖYLERİ</t>
  </si>
  <si>
    <t>Nazırlar Köyü Göl - Seyitler Mah.                                    Bakım Onarım</t>
  </si>
  <si>
    <t>Pazarköy  Bakım Onarım</t>
  </si>
  <si>
    <t>KÖYDES 2022 YILI KÜÇÜK ÖLÇEKLİ SULAMA İZLEME TABLOSU</t>
  </si>
  <si>
    <t xml:space="preserve">MUDURNU </t>
  </si>
  <si>
    <t>ORDULAR MERKEZ MAHALLE</t>
  </si>
  <si>
    <t>YER ÜSTÜ SULAMASI</t>
  </si>
  <si>
    <t>KONUSU ("HAM YOL", "TESVİYE", ''SATHİ KAPLAMA'', "STABİLİZE", "BSK", "KLASİK BETON","SSB","PARKE", "KÖPRÜ" veya "MENFEZ")</t>
  </si>
  <si>
    <t xml:space="preserve">  (TL)                                                                                                                                                                                                                                                                                                                                                  M=J - L </t>
  </si>
  <si>
    <t>KÖYDES 2022 YILI YOL İZLEME TABLOSU</t>
  </si>
  <si>
    <t xml:space="preserve">Çatak Mah. </t>
  </si>
  <si>
    <t xml:space="preserve">SUSUZ KÖYÜ                                   DEPO BAKIM ONARIM </t>
  </si>
  <si>
    <t>Valilik Makamının 24.06.2022 tarihli ve14528 sayılı onayı ile artan 249.226,00 -tl ödenek Çayköy köyü menfez işinde kullanılmak üzere bu  projeye aktarılmıştır. BİTTİ</t>
  </si>
  <si>
    <t>Yuva Köyü Depo Onarımı</t>
  </si>
  <si>
    <t>Bürnük-Kolköy-Yeniçaydurt 
Memba Onarımı</t>
  </si>
  <si>
    <t>Piroğlu 2 Gözlü Tevzi Maslağı Yapımı</t>
  </si>
  <si>
    <t>Banaz İmamlar Mahallesi İçme Suyu 
Depo Yapımı</t>
  </si>
  <si>
    <t>Fasıl-Çömlekçiler Tevzi Maslağı Yapımı</t>
  </si>
  <si>
    <t>Yenicepınar Köyü  İçme Suyu Depo Yapımı</t>
  </si>
  <si>
    <t>Yeniçaydurt Köyü İçme Suyu Depo Yapımı</t>
  </si>
  <si>
    <t>Merkeşler Köyü Dere Mahallesi 
Memba Onarımı</t>
  </si>
  <si>
    <t>Doğancı Köyü Depo Onarımı</t>
  </si>
  <si>
    <t>Vakıfgeçitveren Köyü Depo Onarımı</t>
  </si>
  <si>
    <t>Çömlekçiler Köyü Depo Onarımı</t>
  </si>
  <si>
    <t>Bahçeköy Köyü Terfi Binası Yapımı</t>
  </si>
  <si>
    <t>Bahçeköy Köyü Depo Onarımı</t>
  </si>
  <si>
    <t>Bahçeköy Köyü Kahtalar Mahallesi 
Depo Onarımı</t>
  </si>
  <si>
    <t>Piroğlu  Köyü Depo Onarımı</t>
  </si>
  <si>
    <t>Piroğlu  Köyü Tekeler Mahallesi 
Depo Onarımı</t>
  </si>
  <si>
    <t>Piroğlu  Köyü Softalar Mahallesi 
 Depo Onarımı</t>
  </si>
  <si>
    <t>Hıdırşeyhler Köyü Depo Onarımı</t>
  </si>
  <si>
    <t>Banaz Köyü Çandır Mahallesi 
 Depo Onarımı</t>
  </si>
  <si>
    <t>Merkez Mahalle Depo Onarımı</t>
  </si>
  <si>
    <t>Kütükçüler Mahallesi Depo Onarımı</t>
  </si>
  <si>
    <t>Çaydurt Mahallesi  Depo Onarımı</t>
  </si>
  <si>
    <t>Bürnük (K) - Kolköy (K) - Yeniçaydurt (K) Membaa Onarımı</t>
  </si>
  <si>
    <t>Merkez Mahalle  Tevzi Maslak Yapımı</t>
  </si>
  <si>
    <t>İmamlar Mahallesi Betonarme Depo Yapımı - 50 m3</t>
  </si>
  <si>
    <t>Fasıl (K)-Çömlekçiler (K) Tevzi Maslak Yapımı</t>
  </si>
  <si>
    <t>Merkez Mahalle Betonarme Depo Yapımı - 50 m3</t>
  </si>
  <si>
    <t>Merkez Mahalle Betonarme Depo Yapımı - 30 m3</t>
  </si>
  <si>
    <t>Dere Mahallesi Memba Onarımı</t>
  </si>
  <si>
    <t>Kahtalar Mahallesi Depo Onarımı</t>
  </si>
  <si>
    <t>Tekeler Mahallesi Depo Onarımı</t>
  </si>
  <si>
    <t>Softalar Mahallesi Depo Onarımı</t>
  </si>
  <si>
    <t>Merkez Mahalle Terfi Binası Yapımı</t>
  </si>
  <si>
    <t>Çandır Mahallesi Depo Onarımı</t>
  </si>
  <si>
    <t xml:space="preserve">SULU </t>
  </si>
  <si>
    <t>17 KÖY SU DEPOSU ÇİT ÖRME</t>
  </si>
  <si>
    <t>17 KÖY SU DEPOSU SIVA VE BOYA TADİLAT İŞLERİ</t>
  </si>
  <si>
    <t>AŞAĞIDÜĞER, AŞAĞISAYIK, BÜNÜŞ, CEMALLER, ÇETİKÖREN, DOĞANCILAR, GÖBÜLER, GÜCÜKLER, KILIÇLAR, ÖMERPAŞALAR, SEYİTALİLER, SORKUN, SÜLELER, YAĞBAŞLAR, YALACIK, YAYALAR, YUKARIDÜĞER</t>
  </si>
  <si>
    <t>ÇARDAK KÖYİÇİ</t>
  </si>
  <si>
    <t>KILIÇLAR KÖYÜ</t>
  </si>
  <si>
    <t>CEMALLER KÖYÜ</t>
  </si>
  <si>
    <t>AŞAĞISAYIK KÖYÜ</t>
  </si>
  <si>
    <t>GÖBÜLER KÖYÜ</t>
  </si>
  <si>
    <t>ÇARDAK KÖYÜ</t>
  </si>
  <si>
    <t xml:space="preserve">İHALE AŞAMASINDA </t>
  </si>
  <si>
    <t>HASANLAR AKBAŞ GRUP KÖYLERİ İÇME SUYU YAPIM İŞİ</t>
  </si>
  <si>
    <t>Hasanlar - Akbaş - Çalaman</t>
  </si>
  <si>
    <t xml:space="preserve">YENİ TESİS </t>
  </si>
  <si>
    <t xml:space="preserve">SUYU YETERSİZ </t>
  </si>
  <si>
    <t>YEŞİLVADİ KÖYÜ</t>
  </si>
  <si>
    <t>Merkez ve Apsarı Mahallesi</t>
  </si>
  <si>
    <t>Alan Köyü</t>
  </si>
  <si>
    <t>Aksaklar Köyü</t>
  </si>
  <si>
    <t>Kaşıkçışeyhler Köyü</t>
  </si>
  <si>
    <t>Kızılkuyu Köyü</t>
  </si>
  <si>
    <t xml:space="preserve">Depo Mahallesi </t>
  </si>
  <si>
    <t xml:space="preserve">Merkez Mahalle </t>
  </si>
  <si>
    <t>Turgutlar Mahallesi</t>
  </si>
  <si>
    <t>Caferler Mahallesi</t>
  </si>
  <si>
    <t xml:space="preserve">Göbeller Mahallesi </t>
  </si>
  <si>
    <t xml:space="preserve">Çalıca Mahallesi </t>
  </si>
  <si>
    <t>Kıbrıscık İlçesi İçme Suyu Kaptaj Yapımları</t>
  </si>
  <si>
    <t>Balı Grup ( Balı, Borucak,Kuzca,Dokumacılar) 4 Adet, Deveci 1 Adet, Alemdar 1 Adet, Yazıca 1 Adet,  , Köseler 3 Adet, Karaköy 2 Adet,Kızıksarıkaya 2 Adet</t>
  </si>
  <si>
    <t>Deveören İçme Suyu</t>
  </si>
  <si>
    <t>Babahızır Köyü</t>
  </si>
  <si>
    <t>Akören Köyü</t>
  </si>
  <si>
    <t xml:space="preserve">Küçükkuz Köyü </t>
  </si>
  <si>
    <t>Rüknettin Köyü</t>
  </si>
  <si>
    <t>Kayışlar Köyü</t>
  </si>
  <si>
    <t xml:space="preserve">Yellicedemirciler Köyü </t>
  </si>
  <si>
    <t>Arak Köyü</t>
  </si>
  <si>
    <t xml:space="preserve">Çayköy Köyü </t>
  </si>
  <si>
    <t>Karakaya Köyü</t>
  </si>
  <si>
    <t>Merkez Mahalle</t>
  </si>
  <si>
    <t>Orta - Gökmenoğlu - Selemoğlu - Aşağı - Kökem Mahallesi</t>
  </si>
  <si>
    <t>Değirmenci Mahallesi</t>
  </si>
  <si>
    <t>Hayranlar Mahallesi</t>
  </si>
  <si>
    <t>Dereköy Mahallesi</t>
  </si>
  <si>
    <t>Güdüler Mahallesi</t>
  </si>
  <si>
    <t>Musluoğlu Mahallesi</t>
  </si>
  <si>
    <t>Çevreli Köyü</t>
  </si>
  <si>
    <t>Çağşak Köyü</t>
  </si>
  <si>
    <t>Çamyurdu Köyü</t>
  </si>
  <si>
    <t>Hacı Mahallesi</t>
  </si>
  <si>
    <t>Güney Mahallesi</t>
  </si>
  <si>
    <t>Aşağı Mahallesi</t>
  </si>
  <si>
    <t>Karapınar Mahallesi</t>
  </si>
  <si>
    <t>Seyitaliler Mahallesi</t>
  </si>
  <si>
    <t>GERENÖZÜ KÖYÜ DEPO TADİLATI KLOR CİHAZI TAKILMASI</t>
  </si>
  <si>
    <t>ÇELTİKDERE KÖYÜ İSALE HATTI VE DEPO ONARIMI</t>
  </si>
  <si>
    <t>SUSUZ KÖYÜ DEPO ONARIMI FAYANS YAPIMI</t>
  </si>
  <si>
    <t>MERKEZ MAHALLE</t>
  </si>
  <si>
    <t>TEPECİK MAHALLESİ</t>
  </si>
  <si>
    <t>YUKARI KULDAN KÖYÜ KAPTAJ BAKIM ONARIM VE İÇMESUYU HATTI YAPIMI</t>
  </si>
  <si>
    <t xml:space="preserve">DEREKÖY, KEMALLER KÖYÜ, ÖRENKÖY İÇMESUYU KAPTAJ BAKIM ONARIM </t>
  </si>
  <si>
    <t>KINDIRA KÖYÜ, GÖLBAŞI KÖYÜ İÇMESUYU KAPTAJ BAKIM ONARIM</t>
  </si>
  <si>
    <t>SARAYKÖY VE YAMANLAR KÖYÜ İÇMESUYU DEPO BAKIM ONARIM VE KAPTAJ BAKIM ONARIM</t>
  </si>
  <si>
    <t>ADAKÖY, AŞAĞI KULDAN KÖYÜ, ÇAMLIK KÖYÜ, DOĞANCI KÖYÜ, HAMZABEY KÖYÜ DEPO BAKIM ONARIM VE KAPTAJ BAKIM ONARIM</t>
  </si>
  <si>
    <t>DEREKÖY KARAMANLAR MAHALLESİ (Nüfus:32)
KEMALLER KÖYÜ MERKEZ, TAVŞALLAR, MÜEZZİNLER, NALLAR,CEVAKELLER MAHALLELERİ (Nüfus: 130)
ÖRENKÖY AHMETLER, HAMZALAR, GIYGALAR, OSMANAĞALAR, ÇAKIRLAR, MİTATLAR MAHALLELERİ (Nüfus: 135)</t>
  </si>
  <si>
    <t>KINDIRA KÖYÜ MERKEZ, HASANAĞALAR, BEY MAHALLELERİ (Nüfus: 110)
GÖLBAŞI KÖYÜ MERKEZ VE ALİAĞA MAHALLELERİ (Nüfus: 90)</t>
  </si>
  <si>
    <t>SARAYKÖY MERKEZ, İZMİRLİ, EROĞLU, SÜLEYMANLAR MAHALLELERİ (Nüfus: 175)
YAMANLAR KÖYÜ MERKEZ VE ORTA MAHALLELERİ (Nüfus: 134)</t>
  </si>
  <si>
    <t>ADAKÖY MERKEZ VE ÇAMURCUK MAHALLELERİ (Nüfus: 145)
AŞAĞI KULDAN KÖYÜ MERKEZ VE YUKARI MAHALLELERİ (Nüfus: 107)
ÇAMLIK KÖYÜ (Nüfus: 75)
DOĞANCI KÖYÜ AŞAĞI VE YUKARI MAHALLELERİ (Nüfus: 174)
HAMZABEY KÖYÜ DUMANLAR, SAĞRLAR, YAYALAR, KARABEYLER MAHALLELERİ (Nüfus: 285)</t>
  </si>
  <si>
    <t xml:space="preserve">YUKARI KULDAN KÖYÜ </t>
  </si>
  <si>
    <r>
      <t xml:space="preserve">KÖYDES 2022 YILI </t>
    </r>
    <r>
      <rPr>
        <b/>
        <u/>
        <sz val="14"/>
        <rFont val="Arial"/>
        <family val="2"/>
        <charset val="162"/>
      </rPr>
      <t>EK</t>
    </r>
    <r>
      <rPr>
        <b/>
        <sz val="14"/>
        <rFont val="Arial"/>
        <family val="2"/>
        <charset val="162"/>
      </rPr>
      <t xml:space="preserve"> ATIKSU İZLEME TABLOSU</t>
    </r>
  </si>
  <si>
    <r>
      <t xml:space="preserve">KÖYDES 2022 YILI </t>
    </r>
    <r>
      <rPr>
        <b/>
        <u/>
        <sz val="14"/>
        <rFont val="Times New Roman"/>
        <family val="1"/>
        <charset val="162"/>
      </rPr>
      <t>EK</t>
    </r>
    <r>
      <rPr>
        <b/>
        <sz val="14"/>
        <rFont val="Times New Roman"/>
        <family val="1"/>
        <charset val="162"/>
      </rPr>
      <t xml:space="preserve"> İÇME SUYU İZLEME TABLOSU</t>
    </r>
  </si>
  <si>
    <r>
      <t xml:space="preserve">KÖYDES 2022 YILI </t>
    </r>
    <r>
      <rPr>
        <b/>
        <u/>
        <sz val="14"/>
        <rFont val="Arial Tur"/>
        <charset val="162"/>
      </rPr>
      <t>EK</t>
    </r>
    <r>
      <rPr>
        <b/>
        <sz val="14"/>
        <rFont val="Arial Tur"/>
        <charset val="162"/>
      </rPr>
      <t xml:space="preserve"> YOL İZLEME TABLOSU</t>
    </r>
  </si>
  <si>
    <t>EK 2022 YILI ÖDENEK TAKİP CETVELİ</t>
  </si>
  <si>
    <t>Köper Mahallesi</t>
  </si>
  <si>
    <t xml:space="preserve">Sondaj çalışması tamamlandıktan sonra ihaleye çıkılacaktır. İki projede aynıdır. BAŞLANMADI </t>
  </si>
  <si>
    <t>Büktü Mahallesi</t>
  </si>
  <si>
    <t xml:space="preserve">BAŞLAMADI </t>
  </si>
  <si>
    <t xml:space="preserve">İPTAL </t>
  </si>
  <si>
    <t>Valilik Makamının 19.09.2022 tarihli onay ile proje iptal edilmiş ödenek Susuz Köyü İsale Hattı yapım işine aktarılmıştır.</t>
  </si>
  <si>
    <t xml:space="preserve">MERKEZ MAHALLE İSALE HATTI YENİLEME İŞİ </t>
  </si>
  <si>
    <t>EK KÖYDES 2022 YILI KAPSAMINDA PLANLANAN İŞLERİN DURUMU 
(30/09/2022 TARİHİ İTİBARIYLA)</t>
  </si>
  <si>
    <t>Valilik Makamının 19.09.2022 tarihli onay ile 305.047,40 -TL ödenekli proje iptal edilmiş ödenek Susuz Köyü İsale Hattı yapım işine aktarılmıştır.</t>
  </si>
  <si>
    <t>Valilik Makamının 19.09.2022 tarihli onay ile 150.000,00-TL ödenekli  proje iptal edilmiş ödenek Susuz Köyü İsale Hattı yapım işine aktarılmıştır.</t>
  </si>
  <si>
    <t>Valilik Makamının 19.09.2022 tarihli onay ile  100.142,00- TL ödenekli proje iptal edilmiş ödenek Susuz Köyü İsale Hattı yapım işine aktarılmıştır.</t>
  </si>
  <si>
    <t xml:space="preserve">ADAKÖY MERKEZ VE ÇAMURCUK MAHALLELERİ (Nüfus: 145)
AŞAĞI KULDAN KÖYÜ MERKEZ VE YUKARI MAHALLELERİ (Nüfus: 107)
ÇAMLIK KÖYÜ (Nüfus: 75)
DOĞANCI KÖYÜ AŞAĞI VE YUKARI MAHALLELERİ (Nüfus: 174)
HAMZABEY KÖYÜ DUMANLAR, SAĞRLAR, YAYALAR, KARABEYLER MAHALLELERİ </t>
  </si>
  <si>
    <t xml:space="preserve">SARAYKÖY MERKEZ, İZMİRLİ, EROĞLU, SÜLEYMANLAR MAHALLELERİ (Nüfus: 175)
YAMANLAR KÖYÜ MERKEZ VE ORTA MAHALLELERİ </t>
  </si>
  <si>
    <t xml:space="preserve">KINDIRA KÖYÜ MERKEZ, HASANAĞALAR, BEY MAHALLELERİ (Nüfus: 110)
GÖLBAŞI KÖYÜ MERKEZ VE ALİAĞA MAHALLELERİ </t>
  </si>
  <si>
    <t>Valilik Makamının 05.08.2022 tarihli onayı ile proje iptal edilip, ödenek Kesenözü köyü asfalt yapım işine aktarılmıştır.</t>
  </si>
  <si>
    <t xml:space="preserve">SIRA NO </t>
  </si>
  <si>
    <t>AŞAĞIDÜĞER KÖYÜ 212 m Sondaj Yapımı</t>
  </si>
  <si>
    <t>Karamanlar Köyü İçme Suyu Güneş Enerjisi Projesi</t>
  </si>
  <si>
    <t>Pazarköy içme suyu inşaatı yapım işi</t>
  </si>
  <si>
    <t>Kadılar köyü Drenaj ve Emniyet Çiti Yapılması</t>
  </si>
  <si>
    <t>Valillik Makamının 10.10.2022 tarihli ve 17791 sayılı onayı ile 2022 yılı projelerinden artan 249.023,64- TL ödenek bu projeye aktarılmıştır.</t>
  </si>
  <si>
    <t>Valillik Makamının 10.10.2022 tarihli ve 17791 sayılı onayı ile 2022 yılı projelerinden artan 19.479,10- TL ödenek bu projeye aktarılmıştır. Proje bedeli 65.372,00-tl olduğu için geri kalan kısmı Birlik Bütçesinden karşılanacaktır.</t>
  </si>
  <si>
    <t>AŞAĞIDÜĞER, AŞAĞISAYIK,CEMALLER, ÇETİKÖREN, DOĞANCILAR, GÖBÜLER, GÜCÜKLER, KILIÇLAR, ÖMERPAŞALAR,, SORKUN, SÜLELER,YALACIK, YAYALAR, YUKARIDÜĞER Köylerinin İçme Suyu Depo Bakım Onarım İşi.</t>
  </si>
  <si>
    <t xml:space="preserve">HACCAĞIZ KÖYÜ DEPO YAPIMI </t>
  </si>
  <si>
    <t xml:space="preserve">ÇAMLK KÖYÜ </t>
  </si>
  <si>
    <t>Alanhimmetler Köyü Arıtma Havuz Yapım İşi</t>
  </si>
  <si>
    <t>Nadas Köyü</t>
  </si>
  <si>
    <t>Nadas Köyü Kaptaj Yapım İşi</t>
  </si>
  <si>
    <t>Valilik Makamının 09.11.2022 tarihli ve 18809 sayılı onayı ile içmesuyu rojelerinden artan 253.542,20 -TL ödenek ekte yer alan Alanhimmetler ve Nadas Köylerine aktarılmıştır.                   Proje bitti.</t>
  </si>
  <si>
    <t>KÖYDES 2020 YILI KAPSAMINDA PLANLANAN İŞLERİN DURUMU 
(31/12/2020 TARİHİ İTİBARIYLA)</t>
  </si>
  <si>
    <t>KÖYDES 2019 YILI KAPSAMINDA PLANLANAN İŞLERİN DURUMU 
(31/12/2019 TARİHİ İTİBARIYLA)</t>
  </si>
  <si>
    <t>KÖYDES 2018 YILI KAPSAMINDA PLANLANAN İŞLERİN DURUMU 
(31/12/2018 TARİHİ İTİBARIYLA)</t>
  </si>
  <si>
    <t>KÖYDES 2022 YILI ATIK SU İZLEME TABLOSU</t>
  </si>
  <si>
    <t>Valilik Makamının 10.10.2022 tarihli onayı ile artan 314.614,11-TL ödenek içme suyu programına aktarılmıştır.</t>
  </si>
  <si>
    <t>Valilik Makamının 22.11.2022 tarihli ve 2253 sayılı onayı ile artan 24.632,29-TL ödenek içmesuyu programına aktarılmıştır.</t>
  </si>
  <si>
    <t xml:space="preserve">ÇAMLIK KÖYÜ İÇME SUYU BİRİKTİRME BİNASI  ONARIM İŞİ </t>
  </si>
  <si>
    <t>Yuva Köyü Çaydurt Mahallesi 50 m3 depo yapımı</t>
  </si>
  <si>
    <t xml:space="preserve">Yeşilvadİ Köyü </t>
  </si>
  <si>
    <t>Valilik Makamının 10.10.2022 tarihli ve 17792 sayılı onayı ile 2022 yılı projelerinden artan 324.431,56-TL bu projeye aktarılmıştır.BİTTİ.</t>
  </si>
  <si>
    <t>Valilik Makamının 10.10.2022 tarihli ve 17792 sayılı onayı ile 2022 yılı projelerinden artan 680.166,87-TL bu projeye aktarılmıştır. BİTTİ.</t>
  </si>
  <si>
    <t>KÖYDES 2023 YILI YOL İZLEME TABLOSU</t>
  </si>
  <si>
    <t>KÖYDES 2023 YILI İÇME SUYU İZLEME TABLOSU</t>
  </si>
  <si>
    <t>KÖYDES 2023 YILI ATIK SU İZLEME TABLOSU</t>
  </si>
  <si>
    <t>2023 YILI ÖDENEK TAKİP CETVELİ</t>
  </si>
  <si>
    <t>KUZUÖRENEMİRLER KÖYÜ YUVALCA MAH.</t>
  </si>
  <si>
    <t>DEĞİRMENBELİ KÖYÜ ÇİLİNGİRLER MAH ARASI</t>
  </si>
  <si>
    <t>SEMERCİLER KÖYÜ</t>
  </si>
  <si>
    <t>GÖLCÜK KÖYÜ</t>
  </si>
  <si>
    <t>BOLU BELEDİYE SINIRI - MUSLUKLAR - YAKABAYAT- GÖLCÜK - MESCİÇELE - TETEMEÇELE - BAĞIŞLAR - DEĞİRMENDERESİ - BANAZ - MUSLUKLAR / BANAZ GRUP YOLU</t>
  </si>
  <si>
    <t>TARAKCI KÖYÜ FERDİNLER MAHALLESİ</t>
  </si>
  <si>
    <t>BELKARAAĞAÇ KÖYÜ KÖSTEN MAHALLESİ</t>
  </si>
  <si>
    <t>Yuvalca Mah.</t>
  </si>
  <si>
    <t>Çilingirler Mah.</t>
  </si>
  <si>
    <t>Musluklar, Yakabayat, Gölcük, Mesciçele, Tetemeçele, Bağışlar, Değermenderesi, Banaz Köyleri</t>
  </si>
  <si>
    <t>Ferdinler Mahallesi</t>
  </si>
  <si>
    <t>Kösten Mahallesi</t>
  </si>
  <si>
    <t>Köprücüler Köyü</t>
  </si>
  <si>
    <t>Belkaraağaç Köyü</t>
  </si>
  <si>
    <t>Akçaalan Köyü</t>
  </si>
  <si>
    <t xml:space="preserve">Muratlar Köyü </t>
  </si>
  <si>
    <t>Nuhlar Köyü Meşeci Mah.</t>
  </si>
  <si>
    <t xml:space="preserve">Çepni Köyü </t>
  </si>
  <si>
    <t>Güneyfelakettin Köyü Aşağı Mah.</t>
  </si>
  <si>
    <t>Güneyfelakettin Köyü Merkez Mah.</t>
  </si>
  <si>
    <t>Kırha Köyü</t>
  </si>
  <si>
    <t>Taşcılar Köyü Merkez Mah.</t>
  </si>
  <si>
    <t>Merkez Mahalle Betonarme Depo Yapımı 75 m3</t>
  </si>
  <si>
    <t>Merkez Mahallesi Betonarme Depo Yapımı 75 m3</t>
  </si>
  <si>
    <t>Merkez Mahallesi Betonarme Depo Yapımı 50 m3</t>
  </si>
  <si>
    <t>Aşağı Mahalle Betonarme Depo Yapımı 20 m3</t>
  </si>
  <si>
    <t>Göl Mahallesi Betonarme Depo Yapımı 30 m3</t>
  </si>
  <si>
    <t>Meşeci Mahallesi Betonarme Depo Yapımı 20 m3</t>
  </si>
  <si>
    <t>Mehel Mahallesi Betonarme Depo Yapımı 30 m3</t>
  </si>
  <si>
    <t>Dere Mahallesi Betonarme Depo Yapımı 20 m3</t>
  </si>
  <si>
    <t>Çetikören-Cemaller-Dülger-Yağbaşlar-Çalköy-Bünüş-Çalköy Köyleri Grup Suyu (2-kaynağıvar)</t>
  </si>
  <si>
    <t>Aşağıdüğer-Yukarıdüğer-Aşağısayık-Yukarısayık Köyleri Grup Suyu</t>
  </si>
  <si>
    <t>Ömerpaşalar-Sorkun Köyleri Grup Suyu</t>
  </si>
  <si>
    <t>Yalacık Köyü</t>
  </si>
  <si>
    <t>Çetikören-Cemaller-Sorkun-Aşağısayık-Yukarısayık-Aşağıdüğer-Yukarıdüğer-Doğancılar-Adaköy-Çardak-Kılıçlar-Göbüler-Göbüler Softalar Mah.Yalacık Köyleri Su Deposu, Süleler Köyü-Ömerpaşalar-Gücükler-Yayalar-Seyitaliler-Yalacık-Göbüler Köyleri</t>
  </si>
  <si>
    <t>3 KLORLAMA CİHAZI ALIMI</t>
  </si>
  <si>
    <t>Çetikören, Cemaller, Dülger, Yağbaşlar, Çalköy, Bünüş, Çalköy Köyleri Grup Suyu Memba Onarımı                                2 Adet</t>
  </si>
  <si>
    <t>Aşağıdüğer, Yukarıdüğer, Aşağısayık, Yukarısayık Köyleri Grup Suyu Memba Onarımı                                4 Adet</t>
  </si>
  <si>
    <t>Ömerpaşalar, Sorkun Köyleri Grup Suyu Memba Onarımı                                4 Adet</t>
  </si>
  <si>
    <t>Süleler Köyü Memba Onarımı                                8 Adet</t>
  </si>
  <si>
    <t xml:space="preserve">Yalacık Köyü Memba Onarımı                                </t>
  </si>
  <si>
    <t xml:space="preserve">Ortaköy Köyü Memba Onarımı                                </t>
  </si>
  <si>
    <t>Çalköy-Dülger, Aşağısayık-Yukarısayık, Doğancılar-Adaköy-Çardak köyleri su deposu Klorlama Cihazı Alımı</t>
  </si>
  <si>
    <t>KÜLEF KÖYÜ YOLU</t>
  </si>
  <si>
    <t>ELERÖN KÖYÜ YOLU</t>
  </si>
  <si>
    <t xml:space="preserve">KARAPAZAR KÖYÜ </t>
  </si>
  <si>
    <t>KÜLEF KÖYÜ</t>
  </si>
  <si>
    <t>ELÖREN KÖYÜ</t>
  </si>
  <si>
    <t>AKÇABEY KÖYÜ</t>
  </si>
  <si>
    <t>ÇALIŞLAR KÖYÜ</t>
  </si>
  <si>
    <t>ASMACA KÖYÜ</t>
  </si>
  <si>
    <t>SAMAT KÖYÜ</t>
  </si>
  <si>
    <t>GÖYNÜKÖREN KÖYÜ</t>
  </si>
  <si>
    <t>MANGALAR KÖYÜ</t>
  </si>
  <si>
    <t>ORTACA KÖYÜ</t>
  </si>
  <si>
    <t>HAVULLU KÖYÜ</t>
  </si>
  <si>
    <t>MACARLAR KÖYÜ İÇME SUYU İSALE HATTI YAPIM İŞİ</t>
  </si>
  <si>
    <t>Yazıkara Köyü Merkez Mahalle</t>
  </si>
  <si>
    <t>Akçabey Köyü Merkez Mahalle</t>
  </si>
  <si>
    <t>Çalışlar Köyü Merkez Mahalle</t>
  </si>
  <si>
    <t>Asmaca Köyü Merkez Mahalle</t>
  </si>
  <si>
    <t>Enseliler Köyü Merkez Mahalle</t>
  </si>
  <si>
    <t>Mukamlar Köyü Merkez Mahalle</t>
  </si>
  <si>
    <t>Samat Köyü Merkez Mahalle</t>
  </si>
  <si>
    <t>Göynükören Köyü Köyü Merkez Mahalle</t>
  </si>
  <si>
    <t>Mangallar Köyü Köyü Merkez Mahalle</t>
  </si>
  <si>
    <t>Ümitköy Köyü Merkez Mahalle</t>
  </si>
  <si>
    <t>Geçitler Köyü Merkez Mahalle</t>
  </si>
  <si>
    <t>Ortaca Köyü Merkez Mahalle</t>
  </si>
  <si>
    <t>Havullu Köyü Merkez Mahalle</t>
  </si>
  <si>
    <t>Macarlar Köyü Merkez Mahalle</t>
  </si>
  <si>
    <t>Merkez ve Nigit Mahallesi</t>
  </si>
  <si>
    <t>Çaykol Mahallesi</t>
  </si>
  <si>
    <t>Ekinciler Köyü</t>
  </si>
  <si>
    <t>Bölücekova Köyü</t>
  </si>
  <si>
    <t>Karacalar Köyü</t>
  </si>
  <si>
    <t>Çayköy Köyü</t>
  </si>
  <si>
    <t>Karaaliler Köyü</t>
  </si>
  <si>
    <t>Merkez Mahallesi  Betonarme Depo Yapımı 50 m3</t>
  </si>
  <si>
    <t>Çatak Mahallesi Betonarme Depo Yapımı 50 m3</t>
  </si>
  <si>
    <t>Köstekler MahallesiBetonarme Depo Yapımı 50 m3</t>
  </si>
  <si>
    <t>Yağcılar Mahallesi Betonarme Depo Yapımı 30 m3</t>
  </si>
  <si>
    <t>Hebiller Mahallesi Betonarme Depo Yapımı 30 m3</t>
  </si>
  <si>
    <t>Kozdere Mahallesi Betonarme Depo Yapımı 50 m3</t>
  </si>
  <si>
    <t>Merkez Mahallesi Betonarme Depo Yapımı 30 m3</t>
  </si>
  <si>
    <t>Merkez Mahallesi Depo Bakım Onarım</t>
  </si>
  <si>
    <t xml:space="preserve">Deveören Karacaören Grup İçme Suyu </t>
  </si>
  <si>
    <t>Karaköy İçme Suyu</t>
  </si>
  <si>
    <t>Köseler  İçme Suyu</t>
  </si>
  <si>
    <t>Yazıca  İçme Suyu</t>
  </si>
  <si>
    <t>Kökez  İçme Suyu</t>
  </si>
  <si>
    <t>Geriş  İçme Suyu</t>
  </si>
  <si>
    <t>Alemdar  İçme Suyu</t>
  </si>
  <si>
    <t>Deveören ve Karacaören Köyleri Memba Onarımı</t>
  </si>
  <si>
    <t>Merkez ve Saraycık Mahallesi Memba Onarımı</t>
  </si>
  <si>
    <t>Köseler Köyü Memba Onarımı</t>
  </si>
  <si>
    <t>Kökez Merkez Mahalle Memba Onarımı</t>
  </si>
  <si>
    <t>Yazıca Köyü Depo Onarımı</t>
  </si>
  <si>
    <t>Geriş Köyü Memba Onarımı</t>
  </si>
  <si>
    <t>Alemdar Köyü Depo Onarımı</t>
  </si>
  <si>
    <t>Merkez ve Saraycık Mahallesi Depo Onarımı</t>
  </si>
  <si>
    <t>DÜZKÖY-RÜKNETTİN KÖYLERİ</t>
  </si>
  <si>
    <t>Merkez Mahalle İsale Yapımı</t>
  </si>
  <si>
    <t>Düzköy- Rüknettin Köyleri  İsale Yapımı</t>
  </si>
  <si>
    <t>Duranlar - Gerişlir Mah.                   Betonarme Depo Yapımı  75 m3</t>
  </si>
  <si>
    <t>332.314,18</t>
  </si>
  <si>
    <t>Pazarköy - Düzköy - Rüknettin - Bürnük - Çırdak</t>
  </si>
  <si>
    <t>Kuzgöl Köyü</t>
  </si>
  <si>
    <t xml:space="preserve"> Akçakoca Köyü</t>
  </si>
  <si>
    <t xml:space="preserve"> Dereköy Köyü</t>
  </si>
  <si>
    <t xml:space="preserve"> Kayabaşı Köyü</t>
  </si>
  <si>
    <t>BOYACILAR KÖYÜ</t>
  </si>
  <si>
    <t>AKÇOKOCA KÖYÜ</t>
  </si>
  <si>
    <t>DEREKÖY KÖYÜ</t>
  </si>
  <si>
    <t>Göncek Köyü</t>
  </si>
  <si>
    <t>Gürçam  Köyü</t>
  </si>
  <si>
    <t>Ordular Köyü</t>
  </si>
  <si>
    <t>Aşağı Güney Mh. 30 m3 Depo Yapımı</t>
  </si>
  <si>
    <t>Aşağı Mh.30 m3 Depo Yapımı</t>
  </si>
  <si>
    <t>Aşağıdedekan Mh.30 m3 Depo Yapımı</t>
  </si>
  <si>
    <t>Merkez Mh.10 m3 Depo Yapımı</t>
  </si>
  <si>
    <t>Merkez Mh.50 m3 Depo Yapımı</t>
  </si>
  <si>
    <t>Karaahmetler Mh.30 m3 Depo Yapımı</t>
  </si>
  <si>
    <t>Merkez Mh.30 m3 Depo Yapımı</t>
  </si>
  <si>
    <t>Karaibrahimler Mh.Depo Bakım Onarım</t>
  </si>
  <si>
    <t>Merkez Mh.(Dibektaşı) Depo Bakım Onarım</t>
  </si>
  <si>
    <t>Merkez-Süveyköy Mh.Kaptaj Yapımı</t>
  </si>
  <si>
    <t>Merkez Mh.İsale Hattı Yapımı</t>
  </si>
  <si>
    <t>Yukarı-Orta-Aşağı Mh.Kaptaj, İsale Hattı Yapımı</t>
  </si>
  <si>
    <t>Hacımusalar Karaibrahimler Mh.(116), Elmacıkdere Mrk.Mh.(56),
Esenkaya Yukarı Mh.(143), Göncek Demirciler Mh.(27),
Çepni Yukarı Mh.(31) ve Orta Mh.(69), Yazılar Mrk.Mh.(177),
Pelitözü Yukarı Mh.(63) ve Gedikler Mh.(80), Avdullar Mrk.Mh.(251)
Samat Mrk.Mh.(326), Alpağut Mrk.Mh.(259), Örencik Mrk.Mh(212),
Dolayüz Mrk.Mh.(78), Fındıcak Hanlımahmut.Mh.(43),
Göllüören Mrk.Mh.(94), Dedeler Mrk.Mh.(96) Klor alımı ve cihaz bakım onarım</t>
  </si>
  <si>
    <t>SUYU YETERSİZ  (ŞEBEKELİ)</t>
  </si>
  <si>
    <t>MUDURNU BELEDİYE SINIRI - ORMANPINAR - GELİNÖZÜ - KARŞIKÖY - HACIMUSALAR - MUDURNU / GÖYNÜK KARAYOLU</t>
  </si>
  <si>
    <t>BEYDERESİ KÖYÜ</t>
  </si>
  <si>
    <t>KİLÖZÜ KÖYÜ</t>
  </si>
  <si>
    <t>Merkez ve Osmançavuşlar Mahallesi</t>
  </si>
  <si>
    <t>Ormanpınar, Gelinözü, Karşıköy - Hacımusalar Köyleri</t>
  </si>
  <si>
    <t>SUSUZ KÖYÜ ÇATAK MAHALLESİ DEPO BAKIM ONARIMI</t>
  </si>
  <si>
    <t>ÇELTİKDERE KÖYÜ KINIKÇI MAHALLESİ 2000 METRE İSALE HATTI YENİLEME İŞİ</t>
  </si>
  <si>
    <t>KABAK KÖYÜ ORTA MAHALLE YENİ DEPO YAPIMI</t>
  </si>
  <si>
    <t>ÇELTİKDERE KÖYÜ KINIKÇI MAHALLESİ DEPO BAKIM ONARIMI</t>
  </si>
  <si>
    <t>YUVA-TAZILAR KÖYÜ KARLANDERESİ MEVKİİ YENİ KAPTAJ VE HİMAYE ÇİTİ</t>
  </si>
  <si>
    <t>YAĞMA KÖYÜ KOVALIDERE 
İSALE HATTI</t>
  </si>
  <si>
    <t>KUZGÖLCÜK KÖYÜ ORTA MAHALLE DEPO ONARIMI</t>
  </si>
  <si>
    <t>HACCAĞIZ KÖYÜ MERKEZ MAHALLE SU DEPOSU ÇEVRESİ HİMAYE ÇİTİ</t>
  </si>
  <si>
    <t>ÇATAK MAHALLESİ</t>
  </si>
  <si>
    <t>KINIKÇI MAHALLESİ</t>
  </si>
  <si>
    <t>ORTA MAHALLE</t>
  </si>
  <si>
    <t>YUVA-TAZILAR KÖYLERİ</t>
  </si>
  <si>
    <t>DEREKÖY - KINDIRA KÖYÜ GRUP YOLU I.KAT SATIH KAPLAMA ASFALT</t>
  </si>
  <si>
    <t>DEREKÖY - 
KINDIRA KÖYÜ</t>
  </si>
  <si>
    <t>1.KAT ASFALT</t>
  </si>
  <si>
    <t>AŞAĞI KULDAN KÖYÜ KÖY YOLU  II.KAT SATIH KAPLAMA ASFALT</t>
  </si>
  <si>
    <t>2.KAT ASFALT</t>
  </si>
  <si>
    <t>HAMZABEY KÖYÜ SİRKELLER MAHALLE YOLU II.KAT SATIH KAPLAMA ASFALT</t>
  </si>
  <si>
    <t>SARAYKÖY KÖYÜ - YAMANLAR KÖYÜ GRUP YOLU II.KAT SATIH KAPLAMA ASFALT</t>
  </si>
  <si>
    <t>SARAYKÖY KÖYÜ- 
YAMANLAR KÖYÜ</t>
  </si>
  <si>
    <t>ÖRENKÖY KÖYÜ KÖY YOLU II.KAT SATIH KAPLAMA ASFALT</t>
  </si>
  <si>
    <t>ÖRENKÖY KÖYÜ</t>
  </si>
  <si>
    <t>KEMALLER KÖYÜ KÖY YOLU II.KAT SATIH KAPLAMA ASFALT</t>
  </si>
  <si>
    <t>DOĞANCI KÖYÜ KÖY YOLU II.KAT SATIH KAPLAMA ASFALT</t>
  </si>
  <si>
    <t>DOĞANCI KÖYÜ</t>
  </si>
  <si>
    <t>DEREKÖY KAPTAJ YAPIMI</t>
  </si>
  <si>
    <t>KEMALLER KÖYÜ KAPTAJ YAPIMI</t>
  </si>
  <si>
    <t>ŞAHNALAR KÖYÜ DRENAJ BAKIM ONARIM</t>
  </si>
  <si>
    <t xml:space="preserve">DOĞANCI KÖYÜ KAPTAJ YAPIMI </t>
  </si>
  <si>
    <t>AŞAĞI KULDAN KÖYÜ KANALİZASYON YAPIMI</t>
  </si>
  <si>
    <t>ADAKÖY ÇAMURCUK MAHALLESİ KANALİZASYON YAPIMI</t>
  </si>
  <si>
    <t>HAMZABEY KÖYÜ KANALİZASYON YAPIMI</t>
  </si>
  <si>
    <t>Merkez Mahallesi Depo Onarım işi</t>
  </si>
  <si>
    <t>Ediller Mahallesi Betonarme Depo Yapımı 30 m3</t>
  </si>
  <si>
    <t xml:space="preserve">Çetikören, Cemaller, Sorkun, Aşağısayık, Yukarısayık, Aşağıdüğer, Yukarıdüğer, Doğancılar, Adaköy, Çardak, Kılıçlar,Göbüler, Softalar Mah. Yalacık Köyleri Su Deposu, Süleler Köyü, Ömerpaşalar,Gücükler,Yayalar,Seyitaliler,Yalacık, Göbüler Himaye Çiti Yapımı   </t>
  </si>
  <si>
    <t>GEÇİTLER KÖYÜ</t>
  </si>
  <si>
    <t>KÖYDES 2023 YILI KÜÇÜK ÖLÇEKLİ SULAMA İZLEME TABLOSU</t>
  </si>
  <si>
    <t>KÖYDES 2021 YILI KAPSAMINDA PLANLANAN İŞLERİN DURUMU 
(31/12/2022 TARİHİ İTİBARIYLA)</t>
  </si>
  <si>
    <t>00</t>
  </si>
  <si>
    <t>ÇELTİKDERE KÖYÜ KINIKÇI MAHALLESİ AKÇAKIŞLA MEVKİİ İSALE HATTI YENİLEME İŞİ</t>
  </si>
  <si>
    <t>KINIKÇI MAHALLESİ AKÇAKIŞLA MEVKİİ</t>
  </si>
  <si>
    <t>BİTTİ. Ödenek Birlik Bütçesinden Karşılanacaktır.</t>
  </si>
  <si>
    <t xml:space="preserve">Çaygökpınar Köyü </t>
  </si>
  <si>
    <t xml:space="preserve">Çaygökpınar Köyü Sondaj içme suyu inşaatı yapım işi </t>
  </si>
  <si>
    <t xml:space="preserve">Yuva Köyü Sondaj içme suyu inşaatı yapım işi </t>
  </si>
  <si>
    <t>Yenicepınar Köyü</t>
  </si>
  <si>
    <t xml:space="preserve">Yenicepınar Köyü Sondaj içme suyu inşaatı yapım işi </t>
  </si>
  <si>
    <t xml:space="preserve">Çamyayla Köyü </t>
  </si>
  <si>
    <t xml:space="preserve">Çamyayla Köyü İçme Suyu Depo İnşaatı yapım işi </t>
  </si>
  <si>
    <t>Valilik Makamının 19.06.2023 tarihli ve 24994 sayılı onay ile proje iptal edilmiştir.</t>
  </si>
  <si>
    <t xml:space="preserve">Doğancılar- Adaköy- Çardak Köyleri Sondaj Tesisi yapım işi </t>
  </si>
  <si>
    <t xml:space="preserve">Doğancılar- Adaköy- Çardak Köyleri </t>
  </si>
  <si>
    <t xml:space="preserve">Valilik Makamının 06.06.2023 tarihli ve 24603 sayılı onay ile içme sulurı projelerinden artan 2.837.195,78- TL ödenek ek projelere aktarılmıştır. 540.576,33- si Birlik Bütçesinden Karşılanacaktır.                      DEVAM EDİYOR </t>
  </si>
  <si>
    <t>Hattın geçiş güzergahında tarlaların ekili olması nedeniyle   işe başlanamadı. DEVAM EDİYOR</t>
  </si>
  <si>
    <t xml:space="preserve">BİTTİ. ARTAN ÖDENEK </t>
  </si>
  <si>
    <t>BİTTİ. Artan ödenek ekte yer alan projeye aktarıldı.</t>
  </si>
  <si>
    <t>332.314,19</t>
  </si>
  <si>
    <t xml:space="preserve">Belen Köyü İçme suyu membaa onarımı ve kaptaj yapım işi </t>
  </si>
  <si>
    <t xml:space="preserve">Köseler Köyü </t>
  </si>
  <si>
    <t>Köseler Köyü  İçme suyu depo bakım onarım yapım işi</t>
  </si>
  <si>
    <r>
      <t xml:space="preserve">Valilik Makamının 14.07.2023 tarihli ve 25572 sayılı onay ile içme suları projelerinden artan toplam </t>
    </r>
    <r>
      <rPr>
        <sz val="12"/>
        <color rgb="FFFF0000"/>
        <rFont val="Arial Tur"/>
        <charset val="162"/>
      </rPr>
      <t>618.563,77</t>
    </r>
    <r>
      <rPr>
        <sz val="12"/>
        <rFont val="Arial Tur"/>
        <charset val="162"/>
      </rPr>
      <t>- TL ödenek ek projelere aktarılmıştır.</t>
    </r>
  </si>
  <si>
    <r>
      <t xml:space="preserve">Valilik Makamının 13.07.2023 tarihli ve 25541 sayılı onay ile proje iptal edilmiştir. Proje ödeneği </t>
    </r>
    <r>
      <rPr>
        <sz val="10"/>
        <color rgb="FFFF0000"/>
        <rFont val="Arial Tur"/>
        <charset val="162"/>
      </rPr>
      <t>354.000,00-T</t>
    </r>
    <r>
      <rPr>
        <sz val="10"/>
        <rFont val="Arial Tur"/>
        <charset val="162"/>
      </rPr>
      <t>L ekte yer alan klorlama cihaz alım işine aktarılmıştır.</t>
    </r>
  </si>
  <si>
    <r>
      <t xml:space="preserve">Valilik Makamının 31.05.2023 tarihli ve 24384 sayılı onay ile iptal edilmiş olup, Proje ödeneği </t>
    </r>
    <r>
      <rPr>
        <sz val="10"/>
        <color rgb="FFFF0000"/>
        <rFont val="Arial Tur"/>
        <charset val="162"/>
      </rPr>
      <t>354.000,00-T</t>
    </r>
    <r>
      <rPr>
        <sz val="10"/>
        <rFont val="Arial Tur"/>
        <charset val="162"/>
      </rPr>
      <t>L Kınıkçı Mah. Akçakışla Mevkii aktarılmıştır.</t>
    </r>
  </si>
  <si>
    <r>
      <t xml:space="preserve">Valilik Makamının 13.07.2023 tarihli ve 25541 sayılı onay ile </t>
    </r>
    <r>
      <rPr>
        <sz val="10"/>
        <color rgb="FFFF0000"/>
        <rFont val="Arial Tur"/>
        <charset val="162"/>
      </rPr>
      <t>200.000,00-TL</t>
    </r>
    <r>
      <rPr>
        <sz val="10"/>
        <rFont val="Arial Tur"/>
        <charset val="162"/>
      </rPr>
      <t xml:space="preserve"> ödenek bu projeye aktarılmıştır.</t>
    </r>
  </si>
  <si>
    <t>ÇELTİKDERE-DEREBOY-GERENÖZÜ-KAŞBIYIKLAR-KIZIK-KORUCAK-SUSUZ-KÖYLERİ</t>
  </si>
  <si>
    <t xml:space="preserve">ÇELTİKDERE-DEREBOY-GERENÖZÜ-KAŞBIYIKLAR-KIZIK-KORUCAK-SUSUZ-KÖYLERİNE KLORLAMA CİHAZ ALIM İŞİ </t>
  </si>
  <si>
    <t>SOLAKLAR KÖYÜ KUZDERESİ MEVKİİ</t>
  </si>
  <si>
    <t xml:space="preserve">SOLAKLAR KÖYÜ KUZDERESİ MEVKİİ MEMBAA ONARIM YAPIM İŞİ </t>
  </si>
  <si>
    <r>
      <t xml:space="preserve">Valilik Makamının 19.06.2023 tarihli ve 24994 sayılı onay ile İçmesularından artan 431.376,92- TL ile iptal edilen </t>
    </r>
    <r>
      <rPr>
        <sz val="10"/>
        <color rgb="FFFF0000"/>
        <rFont val="Arial Tur"/>
        <charset val="162"/>
      </rPr>
      <t>64.000,00- TL</t>
    </r>
    <r>
      <rPr>
        <sz val="10"/>
        <rFont val="Arial Tur"/>
        <charset val="162"/>
      </rPr>
      <t xml:space="preserve"> ödenek bu proje aktarılmıştır. BAŞLAMADI.</t>
    </r>
  </si>
  <si>
    <r>
      <t xml:space="preserve">Valilik Makamının 13.07.2023 tarihli ve 25541 sayılı onay ile </t>
    </r>
    <r>
      <rPr>
        <sz val="10"/>
        <color rgb="FFFF0000"/>
        <rFont val="Arial Tur"/>
        <charset val="162"/>
      </rPr>
      <t>154.000,00-TL</t>
    </r>
    <r>
      <rPr>
        <sz val="10"/>
        <rFont val="Arial Tur"/>
        <charset val="162"/>
      </rPr>
      <t xml:space="preserve"> ödenek bu projeye aktarılmıştır.</t>
    </r>
  </si>
  <si>
    <t>BİTTİ. ARTAN ÖDENEK Valilik Makamının 12.06.2023 tarihli ve 24804 sayılı onay ile  artan 38.621,04- TL öedenek içme suları bölümüne aktarılmıştır.</t>
  </si>
  <si>
    <t>KÖYDES 2023 YILI KAPSAMINDA PLANLANAN İŞLERİN DURUMU 
(01/08/2023 TARİHİ İTİBARIYLA)</t>
  </si>
  <si>
    <t>Valilik Makamının 10.10.2022 tarihli ve 17790 sayılı Onay ile projeler iptal olmuştur. İptal edilen 498.358,06- tl ödenek içme suyu projesine aktarılmıştır.</t>
  </si>
  <si>
    <t>Valillik Makamının 10.10.2022 tarihli ve 17790 onay ile içme sularından 500.000,00-TL  yol projelerinden 498.358,06-TL ödenek iptal edillerek, bu projeye eklenmiştir.                                                               BİTTİ.</t>
  </si>
  <si>
    <t>Valilik Makamının 10.10.2022 tarihli ve 17790 sayılı Onay ile proje iptal olmuştur. İptal edilen 126.000,00-TLl ödenek içme suyu projelerine aktarılmıştır.</t>
  </si>
  <si>
    <t>Valilik Makamının 10.10.2022 tarihli ve 17790 sayılı Onay ile proje iptal olmuştur. İptal edilen 374.000,00- TL ödenek içme suyu projelerine aktarılmıştır.</t>
  </si>
  <si>
    <t>KONUSU
( "SULU", "SUYU YETERSİZ" veya "SUSUZ")</t>
  </si>
  <si>
    <t xml:space="preserve">Çatacık Köyü İçme Suyu Tesisine orta gelirim hattı, trafo,motopomp elektirik tesisatı yapım işi </t>
  </si>
  <si>
    <t>Valilik Makamının 25.11.2022 tarihli ve 19287 Sayılı Onay ile Atık Su Projelerinden 24.632,29-TL, İçme Suyu Projelerinden 32.344,20-TL, toplam 56.976,49-TL artan ödenek bu projeye aktarılmıştır.</t>
  </si>
  <si>
    <t>Valilik Makamının 19.09.2022 tarihli ve 17071 sayılı Onay ile İçmesuları projelerinden iptal edilen 555.189,40-TL öoenek bu projeye aktarılmıştır.                                       PROJE Bitmiştir.</t>
  </si>
  <si>
    <t>DEREKÖY KARAMANLAR MAHALLESİ
KEMALLER KÖYÜ MERKEZ, TAVŞALLAR, MÜEZZİNLER, NALLAR,CEVAKELLER MAHALLELERİ (Nüfus: 130)
ÖRENKÖY AHMETLER, HAMZALAR, GIYGALAR, OSMANAĞALAR, ÇAKIRLAR, MİTATLAR MAHALLELERİ (Nüfus: 135)</t>
  </si>
  <si>
    <t>Valilik Makamının 20.09.2023 tarihli ve 27487 sayılı Onay ile artan 489.846,00-TL ödenek Ekte yer alan Çatacık Köyü Projesine aktarılmıştır. Projeler Bitmiştir.</t>
  </si>
  <si>
    <t xml:space="preserve">Valilik Makamının 20.09.2023 tarihli ve 27487 sayılı Onay ile İçme Sularından artan 489.846,00-TL ödenek bu projeye aktarılmıştır. Bitti.               </t>
  </si>
  <si>
    <t>KÖYDES 2022 YILI KAPSAMINDA PLANLANAN İŞLERİN DURUMU 
(31/10/2023 TARİHİ İTİBARIYLA)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</si>
</sst>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_-* #,##0.00\ &quot;TL&quot;_-;\-* #,##0.00\ &quot;TL&quot;_-;_-* &quot;-&quot;??\ &quot;TL&quot;_-;_-@_-"/>
    <numFmt numFmtId="166" formatCode="_-* #,##0.00\ _T_L_-;\-* #,##0.00\ _T_L_-;_-* &quot;-&quot;??\ _T_L_-;_-@_-"/>
    <numFmt numFmtId="167" formatCode="_-* #,##0_T_L_-;\-* #,##0_T_L_-;_-* &quot;-&quot;_T_L_-;_-@_-"/>
    <numFmt numFmtId="168" formatCode="#,##0.0"/>
    <numFmt numFmtId="169" formatCode="#,##0_T_L"/>
    <numFmt numFmtId="170" formatCode="#,##0.00;[Red]#,##0.00"/>
    <numFmt numFmtId="171" formatCode="0.0"/>
    <numFmt numFmtId="172" formatCode="#,##0;[Red]#,##0"/>
    <numFmt numFmtId="173" formatCode="#,##0.000"/>
    <numFmt numFmtId="174" formatCode="#,##0.00\ _T_L"/>
    <numFmt numFmtId="175" formatCode="#,##0.00_ ;\-#,##0.00\ "/>
    <numFmt numFmtId="176" formatCode="%0"/>
    <numFmt numFmtId="177" formatCode="%#,#00"/>
    <numFmt numFmtId="178" formatCode="#,##0.00\ &quot;₺&quot;"/>
  </numFmts>
  <fonts count="249">
    <font>
      <sz val="10"/>
      <name val="Arial Tur"/>
      <charset val="162"/>
    </font>
    <font>
      <sz val="10"/>
      <name val="Arial Tur"/>
      <charset val="162"/>
    </font>
    <font>
      <sz val="10"/>
      <name val="Arial"/>
      <family val="2"/>
      <charset val="162"/>
    </font>
    <font>
      <u/>
      <sz val="10"/>
      <color indexed="12"/>
      <name val="Arial"/>
      <family val="2"/>
      <charset val="162"/>
    </font>
    <font>
      <sz val="8"/>
      <name val="Arial"/>
      <family val="2"/>
      <charset val="162"/>
    </font>
    <font>
      <b/>
      <sz val="14"/>
      <name val="Arial"/>
      <family val="2"/>
      <charset val="162"/>
    </font>
    <font>
      <b/>
      <sz val="11"/>
      <name val="Arial"/>
      <family val="2"/>
      <charset val="162"/>
    </font>
    <font>
      <b/>
      <sz val="11"/>
      <name val="Arial TUR"/>
      <family val="2"/>
      <charset val="162"/>
    </font>
    <font>
      <b/>
      <sz val="10"/>
      <name val="Arial"/>
      <family val="2"/>
      <charset val="162"/>
    </font>
    <font>
      <b/>
      <sz val="10"/>
      <name val="Arial"/>
      <family val="2"/>
      <charset val="162"/>
    </font>
    <font>
      <b/>
      <sz val="10"/>
      <name val="Arial TUR"/>
      <family val="2"/>
      <charset val="162"/>
    </font>
    <font>
      <b/>
      <sz val="12"/>
      <name val="Arial Tur"/>
      <family val="2"/>
      <charset val="162"/>
    </font>
    <font>
      <b/>
      <sz val="12"/>
      <name val="Arial"/>
      <family val="2"/>
      <charset val="162"/>
    </font>
    <font>
      <b/>
      <sz val="11"/>
      <name val="Arial"/>
      <family val="2"/>
      <charset val="162"/>
    </font>
    <font>
      <b/>
      <sz val="14"/>
      <name val="Arial TUR"/>
      <family val="2"/>
      <charset val="162"/>
    </font>
    <font>
      <b/>
      <sz val="13"/>
      <name val="Arial Tur"/>
      <family val="2"/>
      <charset val="162"/>
    </font>
    <font>
      <b/>
      <sz val="13"/>
      <name val="Arial"/>
      <family val="2"/>
      <charset val="162"/>
    </font>
    <font>
      <b/>
      <sz val="13"/>
      <name val="Arial"/>
      <family val="2"/>
      <charset val="162"/>
    </font>
    <font>
      <sz val="13"/>
      <name val="Arial"/>
      <family val="2"/>
      <charset val="162"/>
    </font>
    <font>
      <sz val="9"/>
      <name val="Arial"/>
      <family val="2"/>
      <charset val="162"/>
    </font>
    <font>
      <b/>
      <sz val="10"/>
      <name val="Arial Tur"/>
      <charset val="162"/>
    </font>
    <font>
      <b/>
      <sz val="16"/>
      <name val="Arial"/>
      <family val="2"/>
      <charset val="162"/>
    </font>
    <font>
      <b/>
      <sz val="14"/>
      <name val="Arial"/>
      <family val="2"/>
      <charset val="162"/>
    </font>
    <font>
      <sz val="13"/>
      <name val="Arial"/>
      <family val="2"/>
      <charset val="162"/>
    </font>
    <font>
      <sz val="10"/>
      <color indexed="8"/>
      <name val="Arial Tur"/>
      <family val="2"/>
      <charset val="162"/>
    </font>
    <font>
      <b/>
      <sz val="9"/>
      <name val="Arial Tur"/>
      <charset val="162"/>
    </font>
    <font>
      <b/>
      <sz val="9"/>
      <color indexed="8"/>
      <name val="Arial TUR"/>
      <family val="2"/>
      <charset val="162"/>
    </font>
    <font>
      <b/>
      <sz val="11"/>
      <name val="Times New Roman"/>
      <family val="1"/>
      <charset val="162"/>
    </font>
    <font>
      <b/>
      <sz val="10"/>
      <color indexed="8"/>
      <name val="Arial TUR"/>
      <family val="2"/>
      <charset val="162"/>
    </font>
    <font>
      <sz val="10"/>
      <color indexed="9"/>
      <name val="Arial"/>
      <family val="2"/>
      <charset val="162"/>
    </font>
    <font>
      <b/>
      <sz val="11"/>
      <name val="Arial Tur"/>
      <charset val="162"/>
    </font>
    <font>
      <sz val="10"/>
      <color indexed="10"/>
      <name val="Arial"/>
      <family val="2"/>
      <charset val="162"/>
    </font>
    <font>
      <b/>
      <sz val="12"/>
      <color indexed="10"/>
      <name val="Arial"/>
      <family val="2"/>
      <charset val="162"/>
    </font>
    <font>
      <b/>
      <sz val="12"/>
      <color indexed="12"/>
      <name val="Arial"/>
      <family val="2"/>
      <charset val="162"/>
    </font>
    <font>
      <sz val="14"/>
      <name val="Arial"/>
      <family val="2"/>
      <charset val="162"/>
    </font>
    <font>
      <b/>
      <sz val="14"/>
      <color indexed="10"/>
      <name val="Arial"/>
      <family val="2"/>
      <charset val="162"/>
    </font>
    <font>
      <b/>
      <sz val="14"/>
      <color indexed="12"/>
      <name val="Arial"/>
      <family val="2"/>
      <charset val="162"/>
    </font>
    <font>
      <b/>
      <sz val="12"/>
      <name val="Arial Tur"/>
      <charset val="162"/>
    </font>
    <font>
      <b/>
      <sz val="9"/>
      <name val="Arial TUR"/>
      <family val="2"/>
      <charset val="162"/>
    </font>
    <font>
      <b/>
      <sz val="9"/>
      <name val="Times New Roman"/>
      <family val="1"/>
      <charset val="162"/>
    </font>
    <font>
      <sz val="10"/>
      <color indexed="8"/>
      <name val="Arial Tur"/>
      <charset val="162"/>
    </font>
    <font>
      <sz val="14"/>
      <color indexed="8"/>
      <name val="Arial Tur"/>
      <charset val="162"/>
    </font>
    <font>
      <b/>
      <sz val="9"/>
      <name val="Arial"/>
      <family val="2"/>
      <charset val="162"/>
    </font>
    <font>
      <sz val="9"/>
      <name val="Arial"/>
      <family val="2"/>
      <charset val="162"/>
    </font>
    <font>
      <sz val="9"/>
      <color indexed="8"/>
      <name val="Arial"/>
      <family val="2"/>
      <charset val="162"/>
    </font>
    <font>
      <sz val="10"/>
      <color indexed="8"/>
      <name val="Arial"/>
      <family val="2"/>
    </font>
    <font>
      <sz val="10"/>
      <name val="Arial"/>
      <family val="2"/>
    </font>
    <font>
      <sz val="10"/>
      <color indexed="10"/>
      <name val="Arial"/>
      <family val="2"/>
    </font>
    <font>
      <sz val="8"/>
      <name val="Arial"/>
      <family val="2"/>
      <charset val="162"/>
    </font>
    <font>
      <sz val="10"/>
      <name val="Arial"/>
      <family val="2"/>
      <charset val="162"/>
    </font>
    <font>
      <sz val="14"/>
      <name val="Arial"/>
      <family val="2"/>
    </font>
    <font>
      <b/>
      <sz val="8"/>
      <name val="Times New Roman"/>
      <family val="1"/>
      <charset val="162"/>
    </font>
    <font>
      <sz val="10"/>
      <name val="Arial Tur"/>
      <charset val="162"/>
    </font>
    <font>
      <b/>
      <vertAlign val="superscript"/>
      <sz val="9"/>
      <name val="Arial"/>
      <family val="2"/>
      <charset val="162"/>
    </font>
    <font>
      <sz val="10"/>
      <color indexed="9"/>
      <name val="Arial"/>
      <family val="2"/>
      <charset val="162"/>
    </font>
    <font>
      <sz val="8"/>
      <name val="Arial Tur"/>
      <charset val="162"/>
    </font>
    <font>
      <b/>
      <sz val="10"/>
      <color indexed="63"/>
      <name val="Arial TUR"/>
      <charset val="162"/>
    </font>
    <font>
      <sz val="10"/>
      <name val="Arial TUR"/>
      <family val="2"/>
      <charset val="162"/>
    </font>
    <font>
      <sz val="10"/>
      <name val="Arial"/>
      <family val="2"/>
      <charset val="162"/>
    </font>
    <font>
      <sz val="10"/>
      <color indexed="9"/>
      <name val="Arial"/>
      <family val="2"/>
      <charset val="162"/>
    </font>
    <font>
      <sz val="9"/>
      <color indexed="9"/>
      <name val="Arial"/>
      <family val="2"/>
      <charset val="162"/>
    </font>
    <font>
      <sz val="10"/>
      <color indexed="8"/>
      <name val="Arial"/>
      <family val="2"/>
      <charset val="162"/>
    </font>
    <font>
      <b/>
      <sz val="9"/>
      <color indexed="8"/>
      <name val="Arial"/>
      <family val="2"/>
      <charset val="162"/>
    </font>
    <font>
      <b/>
      <sz val="8"/>
      <color indexed="8"/>
      <name val="Arial"/>
      <family val="2"/>
    </font>
    <font>
      <sz val="9"/>
      <color indexed="8"/>
      <name val="Arial"/>
      <family val="2"/>
    </font>
    <font>
      <b/>
      <sz val="10"/>
      <name val="Tahoma TUR"/>
      <charset val="162"/>
    </font>
    <font>
      <b/>
      <sz val="10"/>
      <name val="Times New Roman"/>
      <family val="1"/>
      <charset val="162"/>
    </font>
    <font>
      <b/>
      <sz val="10"/>
      <color indexed="9"/>
      <name val="Arial"/>
      <family val="2"/>
      <charset val="162"/>
    </font>
    <font>
      <sz val="12"/>
      <name val="Arial"/>
      <family val="2"/>
      <charset val="162"/>
    </font>
    <font>
      <b/>
      <sz val="12"/>
      <color indexed="63"/>
      <name val="Arial TUR"/>
      <charset val="162"/>
    </font>
    <font>
      <b/>
      <sz val="10"/>
      <color indexed="9"/>
      <name val="Arial Tur"/>
      <charset val="162"/>
    </font>
    <font>
      <vertAlign val="superscript"/>
      <sz val="9"/>
      <color indexed="9"/>
      <name val="Arial"/>
      <family val="2"/>
      <charset val="162"/>
    </font>
    <font>
      <sz val="9"/>
      <name val="Tahoma"/>
      <family val="2"/>
      <charset val="162"/>
    </font>
    <font>
      <sz val="8"/>
      <color indexed="8"/>
      <name val="Malgun Gothic"/>
      <family val="2"/>
    </font>
    <font>
      <sz val="9"/>
      <name val="Arial Tur"/>
      <charset val="162"/>
    </font>
    <font>
      <b/>
      <sz val="10"/>
      <name val="Arial"/>
      <family val="2"/>
      <charset val="162"/>
    </font>
    <font>
      <sz val="11"/>
      <color indexed="8"/>
      <name val="Calibri"/>
      <family val="2"/>
      <charset val="162"/>
    </font>
    <font>
      <sz val="12"/>
      <color indexed="8"/>
      <name val="Times New Roman"/>
      <family val="1"/>
      <charset val="162"/>
    </font>
    <font>
      <sz val="11"/>
      <color indexed="8"/>
      <name val="Times New Roman"/>
      <family val="1"/>
      <charset val="162"/>
    </font>
    <font>
      <b/>
      <sz val="12"/>
      <color indexed="8"/>
      <name val="Times New Roman"/>
      <family val="1"/>
      <charset val="162"/>
    </font>
    <font>
      <sz val="10"/>
      <color indexed="9"/>
      <name val="Arial"/>
      <family val="2"/>
      <charset val="162"/>
    </font>
    <font>
      <sz val="9"/>
      <color indexed="9"/>
      <name val="Arial"/>
      <family val="2"/>
      <charset val="162"/>
    </font>
    <font>
      <sz val="8"/>
      <color indexed="9"/>
      <name val="Arial"/>
      <family val="2"/>
      <charset val="162"/>
    </font>
    <font>
      <b/>
      <sz val="10"/>
      <color indexed="9"/>
      <name val="Arial Tur"/>
      <charset val="162"/>
    </font>
    <font>
      <b/>
      <sz val="10"/>
      <color indexed="9"/>
      <name val="Arial"/>
      <family val="2"/>
      <charset val="162"/>
    </font>
    <font>
      <sz val="10"/>
      <color indexed="10"/>
      <name val="Arial"/>
      <family val="2"/>
      <charset val="162"/>
    </font>
    <font>
      <sz val="10"/>
      <color indexed="9"/>
      <name val="Arial"/>
      <family val="2"/>
      <charset val="162"/>
    </font>
    <font>
      <sz val="10"/>
      <color indexed="13"/>
      <name val="Arial"/>
      <family val="2"/>
      <charset val="162"/>
    </font>
    <font>
      <sz val="9"/>
      <color indexed="9"/>
      <name val="Arial"/>
      <family val="2"/>
      <charset val="162"/>
    </font>
    <font>
      <sz val="9"/>
      <color indexed="10"/>
      <name val="Arial"/>
      <family val="2"/>
      <charset val="162"/>
    </font>
    <font>
      <sz val="10"/>
      <color indexed="9"/>
      <name val="Arial"/>
      <family val="2"/>
      <charset val="162"/>
    </font>
    <font>
      <sz val="9"/>
      <color indexed="9"/>
      <name val="Arial"/>
      <family val="2"/>
      <charset val="162"/>
    </font>
    <font>
      <sz val="8"/>
      <color indexed="9"/>
      <name val="Arial"/>
      <family val="2"/>
      <charset val="162"/>
    </font>
    <font>
      <b/>
      <sz val="10"/>
      <color indexed="9"/>
      <name val="Arial Tur"/>
      <charset val="162"/>
    </font>
    <font>
      <b/>
      <sz val="10"/>
      <color indexed="9"/>
      <name val="Arial"/>
      <family val="2"/>
      <charset val="162"/>
    </font>
    <font>
      <sz val="16"/>
      <name val="Arial"/>
      <family val="2"/>
      <charset val="162"/>
    </font>
    <font>
      <b/>
      <sz val="8"/>
      <name val="Arial"/>
      <family val="2"/>
      <charset val="162"/>
    </font>
    <font>
      <sz val="10"/>
      <color indexed="10"/>
      <name val="Arial"/>
      <family val="2"/>
      <charset val="162"/>
    </font>
    <font>
      <sz val="10"/>
      <color indexed="9"/>
      <name val="Arial"/>
      <family val="2"/>
      <charset val="162"/>
    </font>
    <font>
      <sz val="10"/>
      <color indexed="9"/>
      <name val="Arial"/>
      <family val="2"/>
      <charset val="162"/>
    </font>
    <font>
      <sz val="9"/>
      <color indexed="9"/>
      <name val="Arial"/>
      <family val="2"/>
      <charset val="162"/>
    </font>
    <font>
      <sz val="8"/>
      <color indexed="9"/>
      <name val="Arial"/>
      <family val="2"/>
      <charset val="162"/>
    </font>
    <font>
      <b/>
      <sz val="10"/>
      <color indexed="9"/>
      <name val="Arial Tur"/>
      <charset val="162"/>
    </font>
    <font>
      <b/>
      <sz val="10"/>
      <color indexed="9"/>
      <name val="Arial"/>
      <family val="2"/>
      <charset val="162"/>
    </font>
    <font>
      <sz val="10"/>
      <color indexed="9"/>
      <name val="Arial"/>
      <family val="2"/>
      <charset val="162"/>
    </font>
    <font>
      <sz val="9"/>
      <color indexed="8"/>
      <name val="Tahoma"/>
      <family val="2"/>
      <charset val="162"/>
    </font>
    <font>
      <sz val="10"/>
      <name val="Tahoma"/>
      <family val="2"/>
      <charset val="162"/>
    </font>
    <font>
      <sz val="11"/>
      <name val="Arial"/>
      <family val="2"/>
      <charset val="162"/>
    </font>
    <font>
      <sz val="9"/>
      <name val="Arial"/>
      <family val="2"/>
    </font>
    <font>
      <b/>
      <sz val="8"/>
      <name val="Arial"/>
      <family val="2"/>
    </font>
    <font>
      <b/>
      <sz val="14"/>
      <name val="Arial Tur"/>
      <charset val="162"/>
    </font>
    <font>
      <b/>
      <sz val="10"/>
      <color indexed="8"/>
      <name val="Arial"/>
      <family val="2"/>
      <charset val="162"/>
    </font>
    <font>
      <b/>
      <sz val="10"/>
      <name val="Arial"/>
      <family val="2"/>
    </font>
    <font>
      <b/>
      <sz val="10"/>
      <name val="Tahoma"/>
      <family val="2"/>
      <charset val="162"/>
    </font>
    <font>
      <b/>
      <sz val="10"/>
      <color indexed="10"/>
      <name val="Arial"/>
      <family val="2"/>
      <charset val="162"/>
    </font>
    <font>
      <b/>
      <sz val="10"/>
      <color indexed="8"/>
      <name val="Tahoma"/>
      <family val="2"/>
      <charset val="162"/>
    </font>
    <font>
      <b/>
      <sz val="10"/>
      <color indexed="8"/>
      <name val="Times New Roman"/>
      <family val="1"/>
      <charset val="162"/>
    </font>
    <font>
      <b/>
      <sz val="8"/>
      <color indexed="8"/>
      <name val="Arial"/>
      <family val="2"/>
      <charset val="162"/>
    </font>
    <font>
      <b/>
      <sz val="9"/>
      <name val="Arial"/>
      <family val="2"/>
    </font>
    <font>
      <b/>
      <sz val="12"/>
      <name val="Times New Roman"/>
      <family val="1"/>
      <charset val="162"/>
    </font>
    <font>
      <sz val="12"/>
      <name val="Times New Roman"/>
      <family val="1"/>
      <charset val="162"/>
    </font>
    <font>
      <sz val="12"/>
      <color indexed="10"/>
      <name val="Times New Roman"/>
      <family val="1"/>
      <charset val="162"/>
    </font>
    <font>
      <b/>
      <sz val="14"/>
      <name val="Times New Roman"/>
      <family val="1"/>
      <charset val="162"/>
    </font>
    <font>
      <sz val="10"/>
      <color indexed="9"/>
      <name val="Arial"/>
      <family val="2"/>
      <charset val="162"/>
    </font>
    <font>
      <sz val="9"/>
      <color indexed="10"/>
      <name val="Arial"/>
      <family val="2"/>
      <charset val="162"/>
    </font>
    <font>
      <sz val="10"/>
      <color indexed="10"/>
      <name val="Arial"/>
      <family val="2"/>
      <charset val="162"/>
    </font>
    <font>
      <sz val="9"/>
      <color indexed="9"/>
      <name val="Arial"/>
      <family val="2"/>
      <charset val="162"/>
    </font>
    <font>
      <b/>
      <sz val="10"/>
      <color indexed="10"/>
      <name val="Arial"/>
      <family val="2"/>
      <charset val="162"/>
    </font>
    <font>
      <b/>
      <sz val="10"/>
      <color indexed="9"/>
      <name val="Arial"/>
      <family val="2"/>
      <charset val="162"/>
    </font>
    <font>
      <sz val="10"/>
      <color indexed="8"/>
      <name val="Arial"/>
      <family val="2"/>
      <charset val="162"/>
    </font>
    <font>
      <sz val="10"/>
      <color indexed="10"/>
      <name val="Arial"/>
      <family val="2"/>
      <charset val="162"/>
    </font>
    <font>
      <sz val="12"/>
      <color indexed="8"/>
      <name val="Times New Roman"/>
      <family val="1"/>
      <charset val="162"/>
    </font>
    <font>
      <sz val="10"/>
      <name val="Times New Roman"/>
      <family val="1"/>
      <charset val="162"/>
    </font>
    <font>
      <sz val="9"/>
      <name val="Times New Roman"/>
      <family val="1"/>
      <charset val="162"/>
    </font>
    <font>
      <sz val="8"/>
      <name val="Times New Roman"/>
      <family val="1"/>
      <charset val="162"/>
    </font>
    <font>
      <sz val="11"/>
      <name val="Times New Roman"/>
      <family val="1"/>
      <charset val="162"/>
    </font>
    <font>
      <sz val="12"/>
      <name val="Arial Tur"/>
      <charset val="162"/>
    </font>
    <font>
      <sz val="11"/>
      <name val="Arial Tur"/>
      <charset val="162"/>
    </font>
    <font>
      <vertAlign val="superscript"/>
      <sz val="9"/>
      <name val="Arial"/>
      <family val="2"/>
      <charset val="162"/>
    </font>
    <font>
      <b/>
      <sz val="11"/>
      <color indexed="10"/>
      <name val="Arial"/>
      <family val="2"/>
      <charset val="162"/>
    </font>
    <font>
      <b/>
      <sz val="10"/>
      <color indexed="10"/>
      <name val="Arial"/>
      <family val="2"/>
      <charset val="162"/>
    </font>
    <font>
      <b/>
      <sz val="10"/>
      <color indexed="10"/>
      <name val="Times New Roman"/>
      <family val="1"/>
      <charset val="162"/>
    </font>
    <font>
      <b/>
      <sz val="9"/>
      <color indexed="10"/>
      <name val="Arial"/>
      <family val="2"/>
      <charset val="162"/>
    </font>
    <font>
      <sz val="12"/>
      <color indexed="8"/>
      <name val="Times New Roman"/>
      <family val="1"/>
      <charset val="162"/>
    </font>
    <font>
      <sz val="12"/>
      <color indexed="10"/>
      <name val="Times New Roman"/>
      <family val="1"/>
      <charset val="162"/>
    </font>
    <font>
      <sz val="10"/>
      <color indexed="9"/>
      <name val="Arial"/>
      <family val="2"/>
      <charset val="162"/>
    </font>
    <font>
      <sz val="9"/>
      <color indexed="9"/>
      <name val="Arial"/>
      <family val="2"/>
      <charset val="162"/>
    </font>
    <font>
      <sz val="10"/>
      <color indexed="10"/>
      <name val="Times New Roman"/>
      <family val="1"/>
      <charset val="162"/>
    </font>
    <font>
      <sz val="8"/>
      <color indexed="10"/>
      <name val="Times New Roman"/>
      <family val="1"/>
      <charset val="162"/>
    </font>
    <font>
      <sz val="9"/>
      <color indexed="10"/>
      <name val="Times New Roman"/>
      <family val="1"/>
      <charset val="162"/>
    </font>
    <font>
      <sz val="9"/>
      <color indexed="10"/>
      <name val="Arial"/>
      <family val="2"/>
      <charset val="162"/>
    </font>
    <font>
      <b/>
      <sz val="10"/>
      <color indexed="9"/>
      <name val="Arial Tur"/>
      <charset val="162"/>
    </font>
    <font>
      <b/>
      <sz val="10"/>
      <color indexed="9"/>
      <name val="Arial"/>
      <family val="2"/>
      <charset val="162"/>
    </font>
    <font>
      <sz val="10"/>
      <color indexed="10"/>
      <name val="Arial Tur"/>
      <charset val="162"/>
    </font>
    <font>
      <sz val="10"/>
      <color indexed="9"/>
      <name val="Arial"/>
      <family val="2"/>
    </font>
    <font>
      <sz val="10"/>
      <color indexed="10"/>
      <name val="Arial"/>
      <family val="2"/>
      <charset val="162"/>
    </font>
    <font>
      <sz val="10"/>
      <color indexed="10"/>
      <name val="Arial"/>
      <family val="2"/>
    </font>
    <font>
      <b/>
      <sz val="12"/>
      <color indexed="10"/>
      <name val="Arial"/>
      <family val="2"/>
      <charset val="162"/>
    </font>
    <font>
      <sz val="9"/>
      <color indexed="10"/>
      <name val="Arial"/>
      <family val="2"/>
    </font>
    <font>
      <sz val="12"/>
      <color indexed="10"/>
      <name val="Arial"/>
      <family val="2"/>
      <charset val="162"/>
    </font>
    <font>
      <sz val="12"/>
      <color indexed="10"/>
      <name val="Arial Tur"/>
      <charset val="162"/>
    </font>
    <font>
      <b/>
      <sz val="12"/>
      <color indexed="10"/>
      <name val="Times New Roman"/>
      <family val="1"/>
      <charset val="162"/>
    </font>
    <font>
      <b/>
      <sz val="10"/>
      <color indexed="10"/>
      <name val="Arial Tur"/>
      <charset val="162"/>
    </font>
    <font>
      <sz val="10"/>
      <color indexed="8"/>
      <name val="Times New Roman"/>
      <family val="1"/>
      <charset val="162"/>
    </font>
    <font>
      <sz val="10"/>
      <color indexed="8"/>
      <name val="Times New Roman"/>
      <family val="1"/>
      <charset val="162"/>
    </font>
    <font>
      <b/>
      <vertAlign val="superscript"/>
      <sz val="9"/>
      <name val="Times New Roman"/>
      <family val="1"/>
      <charset val="162"/>
    </font>
    <font>
      <b/>
      <sz val="9"/>
      <color indexed="8"/>
      <name val="Times New Roman"/>
      <family val="1"/>
      <charset val="162"/>
    </font>
    <font>
      <sz val="9"/>
      <color indexed="8"/>
      <name val="Times New Roman"/>
      <family val="1"/>
      <charset val="162"/>
    </font>
    <font>
      <sz val="10"/>
      <color indexed="9"/>
      <name val="Times New Roman"/>
      <family val="1"/>
      <charset val="162"/>
    </font>
    <font>
      <b/>
      <sz val="9"/>
      <color indexed="63"/>
      <name val="Arial TUR"/>
      <charset val="162"/>
    </font>
    <font>
      <sz val="10"/>
      <color indexed="9"/>
      <name val="Arial Tur"/>
      <charset val="162"/>
    </font>
    <font>
      <sz val="8"/>
      <color indexed="9"/>
      <name val="Arial Tur"/>
      <charset val="162"/>
    </font>
    <font>
      <sz val="8"/>
      <color indexed="8"/>
      <name val="Times New Roman"/>
      <family val="1"/>
      <charset val="162"/>
    </font>
    <font>
      <b/>
      <sz val="11"/>
      <name val="Arial"/>
      <family val="2"/>
    </font>
    <font>
      <sz val="8"/>
      <name val="Arial"/>
      <family val="2"/>
    </font>
    <font>
      <sz val="9"/>
      <name val="Arial Tur"/>
      <family val="2"/>
      <charset val="162"/>
    </font>
    <font>
      <sz val="16"/>
      <name val="Arial Tur"/>
      <charset val="162"/>
    </font>
    <font>
      <sz val="9"/>
      <color indexed="8"/>
      <name val="Calibri"/>
      <family val="2"/>
      <charset val="162"/>
    </font>
    <font>
      <sz val="8"/>
      <color indexed="8"/>
      <name val="Arial"/>
      <family val="2"/>
      <charset val="162"/>
    </font>
    <font>
      <sz val="8"/>
      <color indexed="8"/>
      <name val="Calibri"/>
      <family val="2"/>
      <charset val="162"/>
    </font>
    <font>
      <sz val="10"/>
      <color indexed="8"/>
      <name val="Calibri"/>
      <family val="2"/>
      <charset val="162"/>
    </font>
    <font>
      <sz val="10"/>
      <color indexed="10"/>
      <name val="Times New Roman"/>
      <family val="1"/>
      <charset val="162"/>
    </font>
    <font>
      <sz val="10"/>
      <color indexed="9"/>
      <name val="Times New Roman"/>
      <family val="1"/>
      <charset val="162"/>
    </font>
    <font>
      <b/>
      <sz val="11"/>
      <color indexed="9"/>
      <name val="Times New Roman"/>
      <family val="1"/>
      <charset val="162"/>
    </font>
    <font>
      <sz val="10"/>
      <color indexed="9"/>
      <name val="Arial Tur"/>
      <charset val="162"/>
    </font>
    <font>
      <sz val="8"/>
      <color indexed="9"/>
      <name val="Arial Tur"/>
      <charset val="162"/>
    </font>
    <font>
      <sz val="10"/>
      <color indexed="9"/>
      <name val="Arial"/>
      <family val="2"/>
      <charset val="162"/>
    </font>
    <font>
      <sz val="10"/>
      <color indexed="8"/>
      <name val="Arial"/>
      <family val="2"/>
      <charset val="162"/>
    </font>
    <font>
      <sz val="9"/>
      <name val="Calibri"/>
      <family val="2"/>
      <charset val="162"/>
    </font>
    <font>
      <sz val="12"/>
      <color indexed="8"/>
      <name val="Times New Roman"/>
      <family val="1"/>
      <charset val="162"/>
    </font>
    <font>
      <sz val="12"/>
      <color indexed="10"/>
      <name val="Times New Roman"/>
      <family val="1"/>
      <charset val="162"/>
    </font>
    <font>
      <sz val="8"/>
      <color indexed="10"/>
      <name val="Times New Roman"/>
      <family val="1"/>
      <charset val="162"/>
    </font>
    <font>
      <b/>
      <sz val="9"/>
      <color indexed="10"/>
      <name val="Times New Roman"/>
      <family val="1"/>
      <charset val="162"/>
    </font>
    <font>
      <b/>
      <sz val="10"/>
      <color indexed="10"/>
      <name val="Times New Roman"/>
      <family val="1"/>
      <charset val="162"/>
    </font>
    <font>
      <sz val="9"/>
      <color indexed="10"/>
      <name val="Arial"/>
      <family val="2"/>
      <charset val="162"/>
    </font>
    <font>
      <sz val="11"/>
      <color indexed="10"/>
      <name val="Times New Roman"/>
      <family val="1"/>
      <charset val="162"/>
    </font>
    <font>
      <b/>
      <sz val="9"/>
      <name val="Calibri"/>
      <family val="2"/>
    </font>
    <font>
      <sz val="8"/>
      <name val="Calibri"/>
      <family val="2"/>
      <charset val="162"/>
    </font>
    <font>
      <sz val="10"/>
      <color indexed="10"/>
      <name val="Arial"/>
      <family val="2"/>
      <charset val="162"/>
    </font>
    <font>
      <b/>
      <sz val="10"/>
      <color indexed="8"/>
      <name val="Arial"/>
      <family val="2"/>
      <charset val="162"/>
    </font>
    <font>
      <b/>
      <sz val="10"/>
      <color indexed="10"/>
      <name val="Arial Tur"/>
      <charset val="162"/>
    </font>
    <font>
      <sz val="10"/>
      <color indexed="10"/>
      <name val="Arial Tur"/>
      <charset val="162"/>
    </font>
    <font>
      <sz val="10"/>
      <color indexed="10"/>
      <name val="Arial Tur"/>
      <charset val="162"/>
    </font>
    <font>
      <b/>
      <sz val="10"/>
      <color indexed="10"/>
      <name val="Arial Tur"/>
      <charset val="162"/>
    </font>
    <font>
      <b/>
      <sz val="10"/>
      <color indexed="8"/>
      <name val="Arial Tur"/>
      <charset val="162"/>
    </font>
    <font>
      <sz val="10"/>
      <color indexed="10"/>
      <name val="Arial Tur"/>
      <charset val="162"/>
    </font>
    <font>
      <sz val="10"/>
      <color indexed="10"/>
      <name val="Arial Tur"/>
      <charset val="162"/>
    </font>
    <font>
      <sz val="10"/>
      <color indexed="9"/>
      <name val="Arial Tur"/>
      <charset val="162"/>
    </font>
    <font>
      <sz val="8"/>
      <color indexed="9"/>
      <name val="Arial Tur"/>
      <charset val="162"/>
    </font>
    <font>
      <b/>
      <sz val="10"/>
      <color indexed="9"/>
      <name val="Times New Roman"/>
      <family val="1"/>
      <charset val="162"/>
    </font>
    <font>
      <sz val="10"/>
      <color indexed="9"/>
      <name val="Times New Roman"/>
      <family val="1"/>
      <charset val="162"/>
    </font>
    <font>
      <sz val="10"/>
      <color indexed="9"/>
      <name val="Arial Tur"/>
      <charset val="162"/>
    </font>
    <font>
      <sz val="10"/>
      <color indexed="10"/>
      <name val="Times New Roman"/>
      <family val="1"/>
      <charset val="162"/>
    </font>
    <font>
      <b/>
      <sz val="12"/>
      <color indexed="9"/>
      <name val="Times New Roman"/>
      <family val="1"/>
      <charset val="162"/>
    </font>
    <font>
      <sz val="10"/>
      <color indexed="10"/>
      <name val="Arial Tur"/>
      <charset val="162"/>
    </font>
    <font>
      <sz val="10"/>
      <color indexed="10"/>
      <name val="Arial Tur"/>
      <charset val="162"/>
    </font>
    <font>
      <sz val="10"/>
      <color indexed="10"/>
      <name val="Arial Tur"/>
      <charset val="162"/>
    </font>
    <font>
      <sz val="7"/>
      <name val="Arial Tur"/>
      <charset val="162"/>
    </font>
    <font>
      <sz val="11"/>
      <color indexed="8"/>
      <name val="Calibri"/>
      <family val="2"/>
      <charset val="162"/>
    </font>
    <font>
      <sz val="10"/>
      <color indexed="10"/>
      <name val="Arial Tur"/>
      <charset val="162"/>
    </font>
    <font>
      <sz val="9"/>
      <color indexed="81"/>
      <name val="Tahoma"/>
      <family val="2"/>
      <charset val="162"/>
    </font>
    <font>
      <b/>
      <sz val="9"/>
      <color indexed="81"/>
      <name val="Tahoma"/>
      <family val="2"/>
      <charset val="162"/>
    </font>
    <font>
      <sz val="11"/>
      <color theme="1"/>
      <name val="Calibri"/>
      <family val="2"/>
      <charset val="162"/>
      <scheme val="minor"/>
    </font>
    <font>
      <sz val="10"/>
      <color theme="1"/>
      <name val="Arial Tur"/>
      <charset val="162"/>
    </font>
    <font>
      <sz val="10"/>
      <color theme="0"/>
      <name val="Arial Tur"/>
      <charset val="162"/>
    </font>
    <font>
      <b/>
      <sz val="10"/>
      <color theme="0"/>
      <name val="Arial Tur"/>
      <charset val="162"/>
    </font>
    <font>
      <sz val="12"/>
      <color rgb="FF000000"/>
      <name val="Arial"/>
      <family val="2"/>
      <charset val="162"/>
    </font>
    <font>
      <sz val="10"/>
      <color theme="1"/>
      <name val="Arial"/>
      <family val="2"/>
      <charset val="162"/>
    </font>
    <font>
      <sz val="12"/>
      <color theme="1"/>
      <name val="Arial"/>
      <family val="2"/>
      <charset val="162"/>
    </font>
    <font>
      <b/>
      <u/>
      <sz val="14"/>
      <name val="Arial"/>
      <family val="2"/>
      <charset val="162"/>
    </font>
    <font>
      <b/>
      <u/>
      <sz val="14"/>
      <name val="Times New Roman"/>
      <family val="1"/>
      <charset val="162"/>
    </font>
    <font>
      <b/>
      <u/>
      <sz val="14"/>
      <name val="Arial Tur"/>
      <charset val="162"/>
    </font>
    <font>
      <sz val="10"/>
      <color rgb="FFFF0000"/>
      <name val="Arial Tur"/>
      <charset val="162"/>
    </font>
    <font>
      <sz val="10"/>
      <color rgb="FFFF0000"/>
      <name val="Arial"/>
      <family val="2"/>
      <charset val="162"/>
    </font>
    <font>
      <sz val="12"/>
      <color rgb="FFFF0000"/>
      <name val="Arial"/>
      <family val="2"/>
      <charset val="162"/>
    </font>
    <font>
      <sz val="12"/>
      <color rgb="FFFF0000"/>
      <name val="Arial Tur"/>
      <charset val="162"/>
    </font>
    <font>
      <sz val="12"/>
      <color theme="1"/>
      <name val="Arial Tur"/>
      <charset val="162"/>
    </font>
    <font>
      <b/>
      <sz val="10"/>
      <color rgb="FFFF0000"/>
      <name val="Arial"/>
      <family val="2"/>
      <charset val="162"/>
    </font>
    <font>
      <sz val="11"/>
      <color indexed="8"/>
      <name val="Arial"/>
      <family val="2"/>
      <charset val="162"/>
    </font>
    <font>
      <b/>
      <sz val="11"/>
      <color indexed="8"/>
      <name val="Arial"/>
      <family val="2"/>
      <charset val="162"/>
    </font>
    <font>
      <sz val="11"/>
      <color indexed="10"/>
      <name val="Arial"/>
      <family val="2"/>
      <charset val="162"/>
    </font>
    <font>
      <b/>
      <sz val="12"/>
      <color theme="0"/>
      <name val="Arial"/>
      <family val="2"/>
      <charset val="162"/>
    </font>
    <font>
      <sz val="11"/>
      <color theme="1"/>
      <name val="Arial"/>
      <family val="2"/>
      <charset val="162"/>
    </font>
    <font>
      <b/>
      <sz val="12"/>
      <color theme="0"/>
      <name val="Arial Tur"/>
      <charset val="162"/>
    </font>
    <font>
      <b/>
      <sz val="12"/>
      <color theme="1"/>
      <name val="Arial Tur"/>
      <charset val="162"/>
    </font>
    <font>
      <sz val="11"/>
      <color rgb="FFFF0000"/>
      <name val="Arial"/>
      <family val="2"/>
      <charset val="162"/>
    </font>
    <font>
      <b/>
      <sz val="12"/>
      <color rgb="FFFF0000"/>
      <name val="Arial Tur"/>
      <charset val="162"/>
    </font>
    <font>
      <sz val="12"/>
      <color theme="0"/>
      <name val="Arial Tur"/>
      <charset val="162"/>
    </font>
    <font>
      <b/>
      <sz val="12"/>
      <color theme="0"/>
      <name val="Times New Roman"/>
      <family val="1"/>
      <charset val="162"/>
    </font>
  </fonts>
  <fills count="27">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13"/>
        <bgColor indexed="64"/>
      </patternFill>
    </fill>
    <fill>
      <patternFill patternType="solid">
        <fgColor indexed="14"/>
        <bgColor indexed="64"/>
      </patternFill>
    </fill>
    <fill>
      <patternFill patternType="solid">
        <fgColor indexed="46"/>
        <bgColor indexed="64"/>
      </patternFill>
    </fill>
    <fill>
      <patternFill patternType="solid">
        <fgColor indexed="42"/>
        <bgColor indexed="64"/>
      </patternFill>
    </fill>
    <fill>
      <patternFill patternType="solid">
        <fgColor indexed="51"/>
        <bgColor indexed="64"/>
      </patternFill>
    </fill>
    <fill>
      <patternFill patternType="solid">
        <fgColor indexed="29"/>
        <bgColor indexed="64"/>
      </patternFill>
    </fill>
    <fill>
      <patternFill patternType="solid">
        <fgColor indexed="11"/>
        <bgColor indexed="64"/>
      </patternFill>
    </fill>
    <fill>
      <patternFill patternType="solid">
        <fgColor indexed="36"/>
        <bgColor indexed="64"/>
      </patternFill>
    </fill>
    <fill>
      <patternFill patternType="solid">
        <fgColor indexed="43"/>
        <bgColor indexed="64"/>
      </patternFill>
    </fill>
    <fill>
      <patternFill patternType="solid">
        <fgColor indexed="9"/>
        <bgColor indexed="64"/>
      </patternFill>
    </fill>
    <fill>
      <patternFill patternType="solid">
        <fgColor indexed="52"/>
        <bgColor indexed="64"/>
      </patternFill>
    </fill>
    <fill>
      <patternFill patternType="solid">
        <fgColor indexed="45"/>
        <bgColor indexed="64"/>
      </patternFill>
    </fill>
    <fill>
      <patternFill patternType="solid">
        <fgColor indexed="55"/>
        <bgColor indexed="64"/>
      </patternFill>
    </fill>
    <fill>
      <patternFill patternType="solid">
        <fgColor indexed="8"/>
        <bgColor indexed="64"/>
      </patternFill>
    </fill>
    <fill>
      <patternFill patternType="solid">
        <fgColor indexed="30"/>
        <bgColor indexed="64"/>
      </patternFill>
    </fill>
    <fill>
      <patternFill patternType="solid">
        <fgColor indexed="22"/>
        <bgColor indexed="64"/>
      </patternFill>
    </fill>
    <fill>
      <patternFill patternType="solid">
        <fgColor indexed="23"/>
        <bgColor indexed="64"/>
      </patternFill>
    </fill>
    <fill>
      <patternFill patternType="solid">
        <fgColor indexed="10"/>
        <bgColor indexed="64"/>
      </patternFill>
    </fill>
    <fill>
      <patternFill patternType="solid">
        <fgColor rgb="FFFF0000"/>
        <bgColor indexed="64"/>
      </patternFill>
    </fill>
    <fill>
      <patternFill patternType="solid">
        <fgColor theme="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7" tint="0.39997558519241921"/>
        <bgColor indexed="64"/>
      </patternFill>
    </fill>
  </fills>
  <borders count="102">
    <border>
      <left/>
      <right/>
      <top/>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medium">
        <color indexed="64"/>
      </right>
      <top style="medium">
        <color indexed="64"/>
      </top>
      <bottom style="thin">
        <color indexed="64"/>
      </bottom>
      <diagonal/>
    </border>
    <border>
      <left style="thick">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thin">
        <color indexed="64"/>
      </top>
      <bottom/>
      <diagonal/>
    </border>
    <border>
      <left style="thick">
        <color indexed="10"/>
      </left>
      <right style="thick">
        <color indexed="10"/>
      </right>
      <top style="thick">
        <color indexed="10"/>
      </top>
      <bottom style="thick">
        <color indexed="10"/>
      </bottom>
      <diagonal/>
    </border>
    <border>
      <left style="thick">
        <color indexed="12"/>
      </left>
      <right style="thick">
        <color indexed="12"/>
      </right>
      <top style="thick">
        <color indexed="12"/>
      </top>
      <bottom style="thick">
        <color indexed="12"/>
      </bottom>
      <diagonal/>
    </border>
    <border>
      <left style="thick">
        <color indexed="39"/>
      </left>
      <right style="thick">
        <color indexed="39"/>
      </right>
      <top style="thick">
        <color indexed="39"/>
      </top>
      <bottom style="thick">
        <color indexed="39"/>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medium">
        <color indexed="64"/>
      </right>
      <top style="hair">
        <color indexed="64"/>
      </top>
      <bottom style="hair">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thick">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ck">
        <color indexed="64"/>
      </left>
      <right style="thick">
        <color indexed="64"/>
      </right>
      <top style="medium">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ck">
        <color indexed="12"/>
      </left>
      <right style="thick">
        <color indexed="12"/>
      </right>
      <top/>
      <bottom style="thick">
        <color indexed="12"/>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top style="thin">
        <color indexed="64"/>
      </top>
      <bottom/>
      <diagonal/>
    </border>
    <border>
      <left style="medium">
        <color indexed="10"/>
      </left>
      <right style="medium">
        <color indexed="10"/>
      </right>
      <top style="medium">
        <color indexed="10"/>
      </top>
      <bottom style="medium">
        <color indexed="10"/>
      </bottom>
      <diagonal/>
    </border>
    <border>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right style="thick">
        <color indexed="64"/>
      </right>
      <top style="medium">
        <color indexed="64"/>
      </top>
      <bottom/>
      <diagonal/>
    </border>
    <border>
      <left style="thick">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right/>
      <top/>
      <bottom style="thin">
        <color indexed="64"/>
      </bottom>
      <diagonal/>
    </border>
    <border>
      <left style="thin">
        <color indexed="64"/>
      </left>
      <right/>
      <top style="medium">
        <color indexed="64"/>
      </top>
      <bottom style="medium">
        <color indexed="64"/>
      </bottom>
      <diagonal/>
    </border>
    <border>
      <left/>
      <right style="thick">
        <color indexed="10"/>
      </right>
      <top style="thin">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s>
  <cellStyleXfs count="31">
    <xf numFmtId="0" fontId="0" fillId="0" borderId="0"/>
    <xf numFmtId="169" fontId="2"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alignment vertical="top"/>
      <protection locked="0"/>
    </xf>
    <xf numFmtId="0" fontId="76" fillId="0" borderId="0"/>
    <xf numFmtId="0" fontId="52" fillId="0" borderId="0"/>
    <xf numFmtId="0" fontId="1" fillId="0" borderId="0"/>
    <xf numFmtId="0" fontId="52" fillId="0" borderId="0"/>
    <xf numFmtId="0" fontId="2" fillId="0" borderId="0"/>
    <xf numFmtId="0" fontId="1" fillId="0" borderId="0"/>
    <xf numFmtId="0" fontId="2" fillId="0" borderId="0"/>
    <xf numFmtId="0" fontId="2" fillId="0" borderId="0"/>
    <xf numFmtId="0" fontId="2" fillId="0" borderId="0"/>
    <xf numFmtId="0" fontId="222" fillId="0" borderId="0"/>
    <xf numFmtId="0" fontId="222" fillId="0" borderId="0"/>
    <xf numFmtId="0" fontId="222" fillId="0" borderId="0"/>
    <xf numFmtId="0" fontId="2" fillId="0" borderId="0"/>
    <xf numFmtId="0" fontId="2" fillId="0" borderId="0"/>
    <xf numFmtId="0" fontId="1" fillId="0" borderId="0"/>
    <xf numFmtId="0" fontId="52" fillId="0" borderId="0"/>
    <xf numFmtId="0" fontId="1" fillId="0" borderId="0"/>
    <xf numFmtId="0" fontId="2" fillId="0" borderId="0"/>
    <xf numFmtId="0" fontId="2" fillId="0" borderId="0"/>
    <xf numFmtId="0" fontId="2" fillId="0" borderId="0"/>
    <xf numFmtId="0" fontId="1" fillId="0" borderId="0"/>
    <xf numFmtId="165" fontId="1" fillId="0" borderId="0" applyFont="0" applyFill="0" applyBorder="0" applyAlignment="0" applyProtection="0"/>
    <xf numFmtId="165" fontId="52"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43" fontId="218" fillId="0" borderId="0" applyFont="0" applyFill="0" applyBorder="0" applyAlignment="0" applyProtection="0"/>
    <xf numFmtId="9" fontId="1" fillId="0" borderId="0" applyFont="0" applyFill="0" applyBorder="0" applyAlignment="0" applyProtection="0"/>
  </cellStyleXfs>
  <cellXfs count="4488">
    <xf numFmtId="0" fontId="0" fillId="0" borderId="0" xfId="0"/>
    <xf numFmtId="0" fontId="5" fillId="0" borderId="0" xfId="21" applyFont="1" applyBorder="1" applyAlignment="1">
      <alignment horizontal="center" vertical="center"/>
    </xf>
    <xf numFmtId="3" fontId="2" fillId="0" borderId="0" xfId="21" applyNumberFormat="1"/>
    <xf numFmtId="0" fontId="2" fillId="0" borderId="0" xfId="21"/>
    <xf numFmtId="3" fontId="7" fillId="0" borderId="1" xfId="23" applyNumberFormat="1" applyFont="1" applyBorder="1" applyAlignment="1">
      <alignment horizontal="center" vertical="center"/>
    </xf>
    <xf numFmtId="3" fontId="7" fillId="0" borderId="2" xfId="23" applyNumberFormat="1" applyFont="1" applyFill="1" applyBorder="1" applyAlignment="1">
      <alignment horizontal="center" vertical="center"/>
    </xf>
    <xf numFmtId="3" fontId="2" fillId="0" borderId="0" xfId="21" applyNumberFormat="1" applyBorder="1"/>
    <xf numFmtId="3" fontId="7" fillId="0" borderId="0" xfId="23" applyNumberFormat="1" applyFont="1" applyFill="1" applyBorder="1" applyAlignment="1">
      <alignment horizontal="center" vertical="center"/>
    </xf>
    <xf numFmtId="3" fontId="8" fillId="0" borderId="3" xfId="21" applyNumberFormat="1" applyFont="1" applyBorder="1" applyAlignment="1">
      <alignment horizontal="justify" vertical="center" wrapText="1"/>
    </xf>
    <xf numFmtId="3" fontId="2" fillId="0" borderId="2" xfId="2" applyNumberFormat="1" applyBorder="1" applyAlignment="1">
      <alignment horizontal="center" vertical="center"/>
    </xf>
    <xf numFmtId="3" fontId="8" fillId="0" borderId="0" xfId="2" applyNumberFormat="1" applyFont="1" applyBorder="1" applyAlignment="1">
      <alignment horizontal="center" vertical="center"/>
    </xf>
    <xf numFmtId="3" fontId="8" fillId="0" borderId="4" xfId="21" applyNumberFormat="1" applyFont="1" applyBorder="1" applyAlignment="1">
      <alignment horizontal="justify" vertical="center" wrapText="1"/>
    </xf>
    <xf numFmtId="3" fontId="1" fillId="0" borderId="2" xfId="2" applyNumberFormat="1" applyFont="1" applyFill="1" applyBorder="1" applyAlignment="1">
      <alignment horizontal="center" vertical="center"/>
    </xf>
    <xf numFmtId="3" fontId="8" fillId="0" borderId="4" xfId="21" applyNumberFormat="1" applyFont="1" applyBorder="1" applyAlignment="1">
      <alignment horizontal="justify" vertical="center"/>
    </xf>
    <xf numFmtId="3" fontId="8" fillId="0" borderId="5" xfId="21" applyNumberFormat="1" applyFont="1" applyBorder="1" applyAlignment="1">
      <alignment horizontal="justify" vertical="center" wrapText="1"/>
    </xf>
    <xf numFmtId="3" fontId="9" fillId="0" borderId="2" xfId="2" applyNumberFormat="1" applyFont="1" applyBorder="1" applyAlignment="1">
      <alignment horizontal="center" vertical="center"/>
    </xf>
    <xf numFmtId="3" fontId="9" fillId="0" borderId="0" xfId="2" applyNumberFormat="1" applyFont="1" applyBorder="1" applyAlignment="1">
      <alignment horizontal="center" vertical="center"/>
    </xf>
    <xf numFmtId="1" fontId="10" fillId="0" borderId="6" xfId="23" applyNumberFormat="1" applyFont="1" applyBorder="1" applyAlignment="1">
      <alignment horizontal="center" vertical="center"/>
    </xf>
    <xf numFmtId="1" fontId="11" fillId="0" borderId="0" xfId="23" applyNumberFormat="1" applyFont="1" applyBorder="1" applyAlignment="1">
      <alignment horizontal="center" vertical="center"/>
    </xf>
    <xf numFmtId="3" fontId="11" fillId="0" borderId="0" xfId="23" applyNumberFormat="1" applyFont="1" applyBorder="1" applyAlignment="1">
      <alignment horizontal="center" vertical="center"/>
    </xf>
    <xf numFmtId="0" fontId="12" fillId="0" borderId="7" xfId="21" applyFont="1" applyBorder="1" applyAlignment="1">
      <alignment horizontal="center" vertical="center"/>
    </xf>
    <xf numFmtId="3" fontId="13" fillId="0" borderId="0" xfId="21" applyNumberFormat="1" applyFont="1" applyBorder="1" applyAlignment="1">
      <alignment horizontal="center" vertical="center" wrapText="1"/>
    </xf>
    <xf numFmtId="3" fontId="9" fillId="0" borderId="0" xfId="21" applyNumberFormat="1" applyFont="1" applyBorder="1"/>
    <xf numFmtId="3" fontId="9" fillId="0" borderId="0" xfId="21" applyNumberFormat="1" applyFont="1"/>
    <xf numFmtId="0" fontId="9" fillId="0" borderId="0" xfId="21" applyFont="1"/>
    <xf numFmtId="3" fontId="6" fillId="0" borderId="8" xfId="21" applyNumberFormat="1" applyFont="1" applyBorder="1" applyAlignment="1">
      <alignment vertical="center"/>
    </xf>
    <xf numFmtId="3" fontId="5" fillId="0" borderId="0" xfId="21" applyNumberFormat="1" applyFont="1" applyBorder="1" applyAlignment="1">
      <alignment horizontal="left" vertical="center" wrapText="1"/>
    </xf>
    <xf numFmtId="3" fontId="6" fillId="0" borderId="9" xfId="21" applyNumberFormat="1" applyFont="1" applyBorder="1" applyAlignment="1">
      <alignment vertical="center"/>
    </xf>
    <xf numFmtId="3" fontId="2" fillId="0" borderId="0" xfId="21" applyNumberFormat="1" applyBorder="1" applyAlignment="1">
      <alignment vertical="center"/>
    </xf>
    <xf numFmtId="3" fontId="6" fillId="0" borderId="10" xfId="21" applyNumberFormat="1" applyFont="1" applyBorder="1" applyAlignment="1">
      <alignment vertical="center"/>
    </xf>
    <xf numFmtId="3" fontId="16" fillId="0" borderId="11" xfId="21" applyNumberFormat="1" applyFont="1" applyBorder="1" applyAlignment="1">
      <alignment vertical="center"/>
    </xf>
    <xf numFmtId="3" fontId="16" fillId="0" borderId="12" xfId="21" applyNumberFormat="1" applyFont="1" applyBorder="1" applyAlignment="1">
      <alignment vertical="center"/>
    </xf>
    <xf numFmtId="3" fontId="16" fillId="0" borderId="13" xfId="21" applyNumberFormat="1" applyFont="1" applyBorder="1" applyAlignment="1">
      <alignment horizontal="center" vertical="center"/>
    </xf>
    <xf numFmtId="0" fontId="19" fillId="0" borderId="0" xfId="21" applyFont="1" applyBorder="1" applyAlignment="1">
      <alignment horizontal="justify" vertical="center" wrapText="1"/>
    </xf>
    <xf numFmtId="3" fontId="20" fillId="0" borderId="0" xfId="21" applyNumberFormat="1" applyFont="1" applyFill="1" applyBorder="1" applyAlignment="1">
      <alignment horizontal="right"/>
    </xf>
    <xf numFmtId="0" fontId="19" fillId="0" borderId="0" xfId="21" applyFont="1" applyBorder="1" applyAlignment="1">
      <alignment horizontal="justify" vertical="center"/>
    </xf>
    <xf numFmtId="3" fontId="20" fillId="0" borderId="0" xfId="2" applyNumberFormat="1" applyFont="1" applyFill="1" applyBorder="1" applyAlignment="1">
      <alignment horizontal="right"/>
    </xf>
    <xf numFmtId="3" fontId="9" fillId="0" borderId="0" xfId="2" applyNumberFormat="1" applyFont="1" applyFill="1" applyBorder="1" applyAlignment="1">
      <alignment horizontal="right"/>
    </xf>
    <xf numFmtId="0" fontId="2" fillId="0" borderId="0" xfId="21" applyBorder="1"/>
    <xf numFmtId="0" fontId="21" fillId="0" borderId="0" xfId="21" applyFont="1" applyBorder="1" applyAlignment="1">
      <alignment horizontal="center" vertical="center"/>
    </xf>
    <xf numFmtId="3" fontId="22" fillId="0" borderId="0" xfId="21" applyNumberFormat="1" applyFont="1" applyBorder="1" applyAlignment="1">
      <alignment horizontal="left" vertical="center" wrapText="1"/>
    </xf>
    <xf numFmtId="4" fontId="2" fillId="0" borderId="0" xfId="21" applyNumberFormat="1" applyBorder="1" applyAlignment="1">
      <alignment vertical="center"/>
    </xf>
    <xf numFmtId="4" fontId="2" fillId="0" borderId="0" xfId="21" applyNumberFormat="1" applyBorder="1" applyAlignment="1" applyProtection="1">
      <alignment horizontal="right" vertical="center"/>
    </xf>
    <xf numFmtId="4" fontId="2" fillId="0" borderId="0" xfId="21" applyNumberFormat="1" applyBorder="1" applyAlignment="1">
      <alignment horizontal="right" vertical="center"/>
    </xf>
    <xf numFmtId="3" fontId="6" fillId="0" borderId="2" xfId="21" applyNumberFormat="1" applyFont="1" applyFill="1" applyBorder="1" applyAlignment="1">
      <alignment horizontal="center" vertical="center" wrapText="1"/>
    </xf>
    <xf numFmtId="0" fontId="9" fillId="0" borderId="0" xfId="21" applyFont="1" applyBorder="1"/>
    <xf numFmtId="4" fontId="2" fillId="0" borderId="2" xfId="21" applyNumberFormat="1" applyBorder="1" applyAlignment="1">
      <alignment vertical="center"/>
    </xf>
    <xf numFmtId="4" fontId="2" fillId="0" borderId="2" xfId="21" applyNumberFormat="1" applyBorder="1" applyAlignment="1">
      <alignment horizontal="right" vertical="center"/>
    </xf>
    <xf numFmtId="1" fontId="14" fillId="0" borderId="0" xfId="23" applyNumberFormat="1" applyFont="1" applyBorder="1" applyAlignment="1">
      <alignment horizontal="center" vertical="center"/>
    </xf>
    <xf numFmtId="0" fontId="2" fillId="0" borderId="2" xfId="21" applyBorder="1"/>
    <xf numFmtId="3" fontId="15" fillId="0" borderId="2" xfId="23" applyNumberFormat="1" applyFont="1" applyBorder="1" applyAlignment="1">
      <alignment horizontal="center" vertical="center"/>
    </xf>
    <xf numFmtId="3" fontId="15" fillId="0" borderId="0" xfId="23" applyNumberFormat="1" applyFont="1" applyBorder="1" applyAlignment="1">
      <alignment horizontal="center" vertical="center"/>
    </xf>
    <xf numFmtId="3" fontId="7" fillId="2" borderId="14" xfId="23" applyNumberFormat="1" applyFont="1" applyFill="1" applyBorder="1" applyAlignment="1">
      <alignment horizontal="center" vertical="center" wrapText="1"/>
    </xf>
    <xf numFmtId="3" fontId="8" fillId="2" borderId="15" xfId="21" applyNumberFormat="1" applyFont="1" applyFill="1" applyBorder="1" applyAlignment="1">
      <alignment horizontal="center" vertical="center" wrapText="1"/>
    </xf>
    <xf numFmtId="3" fontId="2" fillId="2" borderId="16" xfId="2" applyNumberFormat="1" applyFill="1" applyBorder="1" applyAlignment="1">
      <alignment horizontal="center" vertical="center"/>
    </xf>
    <xf numFmtId="3" fontId="8" fillId="2" borderId="9" xfId="21" applyNumberFormat="1" applyFont="1" applyFill="1" applyBorder="1" applyAlignment="1">
      <alignment horizontal="center" vertical="center" wrapText="1"/>
    </xf>
    <xf numFmtId="3" fontId="1" fillId="2" borderId="17" xfId="2" applyNumberFormat="1" applyFont="1" applyFill="1" applyBorder="1" applyAlignment="1">
      <alignment horizontal="center" vertical="center"/>
    </xf>
    <xf numFmtId="3" fontId="1" fillId="2" borderId="18" xfId="2" applyNumberFormat="1" applyFont="1" applyFill="1" applyBorder="1" applyAlignment="1">
      <alignment horizontal="center" vertical="center"/>
    </xf>
    <xf numFmtId="3" fontId="8" fillId="2" borderId="9" xfId="21" applyNumberFormat="1" applyFont="1" applyFill="1" applyBorder="1" applyAlignment="1">
      <alignment horizontal="center" vertical="center"/>
    </xf>
    <xf numFmtId="3" fontId="2" fillId="2" borderId="17" xfId="2" applyNumberFormat="1" applyFill="1" applyBorder="1" applyAlignment="1">
      <alignment horizontal="center" vertical="center"/>
    </xf>
    <xf numFmtId="3" fontId="2" fillId="2" borderId="18" xfId="2" applyNumberFormat="1" applyFill="1" applyBorder="1" applyAlignment="1">
      <alignment horizontal="center" vertical="center"/>
    </xf>
    <xf numFmtId="3" fontId="9" fillId="2" borderId="19" xfId="2" applyNumberFormat="1" applyFont="1" applyFill="1" applyBorder="1" applyAlignment="1">
      <alignment horizontal="center" vertical="center"/>
    </xf>
    <xf numFmtId="3" fontId="7" fillId="3" borderId="14" xfId="23" applyNumberFormat="1" applyFont="1" applyFill="1" applyBorder="1" applyAlignment="1">
      <alignment horizontal="center" vertical="center" wrapText="1"/>
    </xf>
    <xf numFmtId="3" fontId="9" fillId="3" borderId="20" xfId="21" applyNumberFormat="1" applyFont="1" applyFill="1" applyBorder="1" applyAlignment="1">
      <alignment horizontal="center" vertical="center"/>
    </xf>
    <xf numFmtId="3" fontId="2" fillId="3" borderId="21" xfId="2" applyNumberFormat="1" applyFill="1" applyBorder="1" applyAlignment="1">
      <alignment horizontal="center" vertical="center"/>
    </xf>
    <xf numFmtId="3" fontId="2" fillId="3" borderId="22" xfId="2" applyNumberFormat="1" applyFill="1" applyBorder="1" applyAlignment="1">
      <alignment horizontal="center" vertical="center"/>
    </xf>
    <xf numFmtId="3" fontId="8" fillId="3" borderId="9" xfId="21" applyNumberFormat="1" applyFont="1" applyFill="1" applyBorder="1" applyAlignment="1">
      <alignment horizontal="center" vertical="center" wrapText="1"/>
    </xf>
    <xf numFmtId="3" fontId="1" fillId="3" borderId="17" xfId="2" applyNumberFormat="1" applyFont="1" applyFill="1" applyBorder="1" applyAlignment="1">
      <alignment horizontal="center" vertical="center"/>
    </xf>
    <xf numFmtId="3" fontId="1" fillId="3" borderId="23" xfId="2" applyNumberFormat="1" applyFont="1" applyFill="1" applyBorder="1" applyAlignment="1">
      <alignment horizontal="center" vertical="center"/>
    </xf>
    <xf numFmtId="3" fontId="8" fillId="3" borderId="9" xfId="21" applyNumberFormat="1" applyFont="1" applyFill="1" applyBorder="1" applyAlignment="1">
      <alignment horizontal="center" vertical="center"/>
    </xf>
    <xf numFmtId="3" fontId="2" fillId="3" borderId="17" xfId="2" applyNumberFormat="1" applyFill="1" applyBorder="1" applyAlignment="1">
      <alignment horizontal="center" vertical="center"/>
    </xf>
    <xf numFmtId="3" fontId="2" fillId="3" borderId="23" xfId="2" applyNumberFormat="1" applyFill="1" applyBorder="1" applyAlignment="1">
      <alignment horizontal="center" vertical="center"/>
    </xf>
    <xf numFmtId="3" fontId="8" fillId="3" borderId="10" xfId="21" applyNumberFormat="1" applyFont="1" applyFill="1" applyBorder="1" applyAlignment="1">
      <alignment horizontal="center" vertical="center" wrapText="1"/>
    </xf>
    <xf numFmtId="3" fontId="9" fillId="3" borderId="14" xfId="2" applyNumberFormat="1" applyFont="1" applyFill="1" applyBorder="1" applyAlignment="1">
      <alignment horizontal="center" vertical="center"/>
    </xf>
    <xf numFmtId="3" fontId="9" fillId="3" borderId="20" xfId="2" applyNumberFormat="1" applyFont="1" applyFill="1" applyBorder="1" applyAlignment="1">
      <alignment horizontal="center" vertical="center"/>
    </xf>
    <xf numFmtId="3" fontId="8" fillId="4" borderId="24" xfId="2" applyNumberFormat="1" applyFont="1" applyFill="1" applyBorder="1" applyAlignment="1">
      <alignment horizontal="center" vertical="center"/>
    </xf>
    <xf numFmtId="3" fontId="8" fillId="4" borderId="25" xfId="2" applyNumberFormat="1" applyFont="1" applyFill="1" applyBorder="1" applyAlignment="1">
      <alignment horizontal="center" vertical="center"/>
    </xf>
    <xf numFmtId="3" fontId="9" fillId="4" borderId="26" xfId="2" applyNumberFormat="1" applyFont="1" applyFill="1" applyBorder="1" applyAlignment="1">
      <alignment horizontal="center" vertical="center"/>
    </xf>
    <xf numFmtId="3" fontId="18" fillId="2" borderId="27" xfId="21" applyNumberFormat="1" applyFont="1" applyFill="1" applyBorder="1" applyAlignment="1">
      <alignment horizontal="right" vertical="center"/>
    </xf>
    <xf numFmtId="3" fontId="18" fillId="2" borderId="28" xfId="2" applyNumberFormat="1" applyFont="1" applyFill="1" applyBorder="1" applyAlignment="1">
      <alignment horizontal="right" vertical="center"/>
    </xf>
    <xf numFmtId="3" fontId="18" fillId="2" borderId="29" xfId="21" applyNumberFormat="1" applyFont="1" applyFill="1" applyBorder="1" applyAlignment="1">
      <alignment horizontal="right" vertical="center"/>
    </xf>
    <xf numFmtId="3" fontId="18" fillId="2" borderId="29" xfId="21" applyNumberFormat="1" applyFont="1" applyFill="1" applyBorder="1" applyAlignment="1" applyProtection="1">
      <alignment horizontal="right" vertical="center"/>
    </xf>
    <xf numFmtId="3" fontId="18" fillId="2" borderId="12" xfId="2" applyNumberFormat="1" applyFont="1" applyFill="1" applyBorder="1" applyAlignment="1">
      <alignment horizontal="right" vertical="center"/>
    </xf>
    <xf numFmtId="3" fontId="16" fillId="2" borderId="30" xfId="21" applyNumberFormat="1" applyFont="1" applyFill="1" applyBorder="1" applyAlignment="1">
      <alignment horizontal="right" vertical="center"/>
    </xf>
    <xf numFmtId="3" fontId="16" fillId="2" borderId="13" xfId="21" applyNumberFormat="1" applyFont="1" applyFill="1" applyBorder="1" applyAlignment="1">
      <alignment horizontal="right" vertical="center"/>
    </xf>
    <xf numFmtId="3" fontId="17" fillId="4" borderId="7" xfId="21" applyNumberFormat="1" applyFont="1" applyFill="1" applyBorder="1" applyAlignment="1">
      <alignment horizontal="center" vertical="center"/>
    </xf>
    <xf numFmtId="3" fontId="18" fillId="4" borderId="31" xfId="21" applyNumberFormat="1" applyFont="1" applyFill="1" applyBorder="1" applyAlignment="1">
      <alignment horizontal="right" vertical="center"/>
    </xf>
    <xf numFmtId="3" fontId="18" fillId="4" borderId="27" xfId="21" applyNumberFormat="1" applyFont="1" applyFill="1" applyBorder="1" applyAlignment="1">
      <alignment horizontal="right" vertical="center"/>
    </xf>
    <xf numFmtId="3" fontId="16" fillId="4" borderId="27" xfId="2" applyNumberFormat="1" applyFont="1" applyFill="1" applyBorder="1" applyAlignment="1">
      <alignment horizontal="right" vertical="center"/>
    </xf>
    <xf numFmtId="3" fontId="18" fillId="4" borderId="32" xfId="21" applyNumberFormat="1" applyFont="1" applyFill="1" applyBorder="1" applyAlignment="1">
      <alignment horizontal="right" vertical="center"/>
    </xf>
    <xf numFmtId="3" fontId="18" fillId="4" borderId="29" xfId="21" applyNumberFormat="1" applyFont="1" applyFill="1" applyBorder="1" applyAlignment="1">
      <alignment horizontal="right" vertical="center"/>
    </xf>
    <xf numFmtId="3" fontId="18" fillId="4" borderId="29" xfId="21" applyNumberFormat="1" applyFont="1" applyFill="1" applyBorder="1" applyAlignment="1" applyProtection="1">
      <alignment horizontal="right" vertical="center"/>
    </xf>
    <xf numFmtId="3" fontId="16" fillId="4" borderId="29" xfId="2" applyNumberFormat="1" applyFont="1" applyFill="1" applyBorder="1" applyAlignment="1">
      <alignment horizontal="right" vertical="center"/>
    </xf>
    <xf numFmtId="3" fontId="16" fillId="4" borderId="30" xfId="21" applyNumberFormat="1" applyFont="1" applyFill="1" applyBorder="1" applyAlignment="1">
      <alignment horizontal="right" vertical="center"/>
    </xf>
    <xf numFmtId="3" fontId="8" fillId="3" borderId="33" xfId="21" applyNumberFormat="1" applyFont="1" applyFill="1" applyBorder="1" applyAlignment="1">
      <alignment horizontal="center" vertical="center" wrapText="1"/>
    </xf>
    <xf numFmtId="4" fontId="2" fillId="3" borderId="34" xfId="21" applyNumberFormat="1" applyFill="1" applyBorder="1" applyAlignment="1">
      <alignment vertical="center"/>
    </xf>
    <xf numFmtId="4" fontId="2" fillId="3" borderId="17" xfId="21" applyNumberFormat="1" applyFill="1" applyBorder="1" applyAlignment="1">
      <alignment vertical="center"/>
    </xf>
    <xf numFmtId="4" fontId="2" fillId="3" borderId="17" xfId="21" applyNumberFormat="1" applyFill="1" applyBorder="1" applyAlignment="1">
      <alignment horizontal="right" vertical="center"/>
    </xf>
    <xf numFmtId="4" fontId="2" fillId="3" borderId="14" xfId="21" applyNumberFormat="1" applyFill="1" applyBorder="1" applyAlignment="1">
      <alignment vertical="center"/>
    </xf>
    <xf numFmtId="3" fontId="13" fillId="4" borderId="35" xfId="21" applyNumberFormat="1" applyFont="1" applyFill="1" applyBorder="1" applyAlignment="1">
      <alignment horizontal="center" vertical="center" wrapText="1"/>
    </xf>
    <xf numFmtId="4" fontId="2" fillId="4" borderId="22" xfId="21" applyNumberFormat="1" applyFill="1" applyBorder="1" applyAlignment="1">
      <alignment vertical="center"/>
    </xf>
    <xf numFmtId="4" fontId="2" fillId="4" borderId="23" xfId="21" applyNumberFormat="1" applyFill="1" applyBorder="1" applyAlignment="1">
      <alignment vertical="center"/>
    </xf>
    <xf numFmtId="4" fontId="2" fillId="4" borderId="23" xfId="21" applyNumberFormat="1" applyFill="1" applyBorder="1" applyAlignment="1" applyProtection="1">
      <alignment horizontal="right" vertical="center"/>
    </xf>
    <xf numFmtId="4" fontId="2" fillId="4" borderId="23" xfId="21" applyNumberFormat="1" applyFill="1" applyBorder="1" applyAlignment="1">
      <alignment horizontal="right" vertical="center"/>
    </xf>
    <xf numFmtId="4" fontId="2" fillId="4" borderId="20" xfId="21" applyNumberFormat="1" applyFill="1" applyBorder="1" applyAlignment="1">
      <alignment vertical="center"/>
    </xf>
    <xf numFmtId="3" fontId="6" fillId="2" borderId="36" xfId="21" applyNumberFormat="1" applyFont="1" applyFill="1" applyBorder="1" applyAlignment="1">
      <alignment horizontal="center" vertical="center" wrapText="1"/>
    </xf>
    <xf numFmtId="3" fontId="8" fillId="2" borderId="36" xfId="21" applyNumberFormat="1" applyFont="1" applyFill="1" applyBorder="1" applyAlignment="1">
      <alignment horizontal="center" vertical="center" wrapText="1"/>
    </xf>
    <xf numFmtId="3" fontId="8" fillId="2" borderId="37" xfId="21" applyNumberFormat="1" applyFont="1" applyFill="1" applyBorder="1" applyAlignment="1">
      <alignment horizontal="center" vertical="center" wrapText="1"/>
    </xf>
    <xf numFmtId="3" fontId="8" fillId="2" borderId="38" xfId="21" applyNumberFormat="1" applyFont="1" applyFill="1" applyBorder="1" applyAlignment="1">
      <alignment horizontal="center" vertical="center" wrapText="1"/>
    </xf>
    <xf numFmtId="3" fontId="8" fillId="4" borderId="39" xfId="21" applyNumberFormat="1" applyFont="1" applyFill="1" applyBorder="1" applyAlignment="1">
      <alignment horizontal="center" vertical="center" wrapText="1"/>
    </xf>
    <xf numFmtId="3" fontId="8" fillId="4" borderId="36" xfId="21" applyNumberFormat="1" applyFont="1" applyFill="1" applyBorder="1" applyAlignment="1">
      <alignment horizontal="center" vertical="center" wrapText="1"/>
    </xf>
    <xf numFmtId="4" fontId="2" fillId="5" borderId="17" xfId="21" applyNumberFormat="1" applyFill="1" applyBorder="1" applyAlignment="1">
      <alignment vertical="center"/>
    </xf>
    <xf numFmtId="4" fontId="2" fillId="5" borderId="23" xfId="21" applyNumberFormat="1" applyFill="1" applyBorder="1" applyAlignment="1">
      <alignment vertical="center"/>
    </xf>
    <xf numFmtId="3" fontId="6" fillId="5" borderId="9" xfId="21" applyNumberFormat="1" applyFont="1" applyFill="1" applyBorder="1" applyAlignment="1">
      <alignment vertical="center"/>
    </xf>
    <xf numFmtId="3" fontId="9" fillId="2" borderId="40" xfId="2" applyNumberFormat="1" applyFont="1" applyFill="1" applyBorder="1" applyAlignment="1">
      <alignment horizontal="center" vertical="center"/>
    </xf>
    <xf numFmtId="3" fontId="8" fillId="2" borderId="41" xfId="21" applyNumberFormat="1" applyFont="1" applyFill="1" applyBorder="1" applyAlignment="1">
      <alignment horizontal="center" vertical="center" wrapText="1"/>
    </xf>
    <xf numFmtId="3" fontId="16" fillId="4" borderId="26" xfId="21" applyNumberFormat="1" applyFont="1" applyFill="1" applyBorder="1" applyAlignment="1">
      <alignment horizontal="right" vertical="center"/>
    </xf>
    <xf numFmtId="3" fontId="18" fillId="2" borderId="42" xfId="21" applyNumberFormat="1" applyFont="1" applyFill="1" applyBorder="1" applyAlignment="1">
      <alignment horizontal="right" vertical="center"/>
    </xf>
    <xf numFmtId="3" fontId="8" fillId="3" borderId="43" xfId="21" applyNumberFormat="1" applyFont="1" applyFill="1" applyBorder="1" applyAlignment="1">
      <alignment horizontal="center" vertical="center" wrapText="1"/>
    </xf>
    <xf numFmtId="3" fontId="9" fillId="2" borderId="44" xfId="21" applyNumberFormat="1" applyFont="1" applyFill="1" applyBorder="1" applyAlignment="1">
      <alignment horizontal="center" vertical="center"/>
    </xf>
    <xf numFmtId="3" fontId="1" fillId="2" borderId="45" xfId="2" applyNumberFormat="1" applyFont="1" applyFill="1" applyBorder="1" applyAlignment="1">
      <alignment horizontal="center" vertical="center"/>
    </xf>
    <xf numFmtId="3" fontId="16" fillId="4" borderId="13" xfId="21" applyNumberFormat="1" applyFont="1" applyFill="1" applyBorder="1" applyAlignment="1">
      <alignment horizontal="right" vertical="center"/>
    </xf>
    <xf numFmtId="3" fontId="16" fillId="4" borderId="46" xfId="21" applyNumberFormat="1" applyFont="1" applyFill="1" applyBorder="1" applyAlignment="1">
      <alignment horizontal="right" vertical="center"/>
    </xf>
    <xf numFmtId="0" fontId="32" fillId="0" borderId="0" xfId="21" applyFont="1" applyBorder="1" applyAlignment="1">
      <alignment horizontal="center" wrapText="1"/>
    </xf>
    <xf numFmtId="0" fontId="33" fillId="0" borderId="0" xfId="21" applyFont="1" applyBorder="1" applyAlignment="1">
      <alignment horizontal="center" vertical="center" wrapText="1"/>
    </xf>
    <xf numFmtId="3" fontId="35" fillId="2" borderId="47" xfId="21" applyNumberFormat="1" applyFont="1" applyFill="1" applyBorder="1" applyAlignment="1">
      <alignment horizontal="center" vertical="center" wrapText="1"/>
    </xf>
    <xf numFmtId="3" fontId="36" fillId="2" borderId="48" xfId="2" applyNumberFormat="1" applyFont="1" applyFill="1" applyBorder="1" applyAlignment="1">
      <alignment horizontal="center" vertical="center"/>
    </xf>
    <xf numFmtId="3" fontId="35" fillId="2" borderId="47" xfId="21" applyNumberFormat="1" applyFont="1" applyFill="1" applyBorder="1" applyAlignment="1">
      <alignment horizontal="right" vertical="center"/>
    </xf>
    <xf numFmtId="3" fontId="36" fillId="4" borderId="49" xfId="21" applyNumberFormat="1" applyFont="1" applyFill="1" applyBorder="1" applyAlignment="1">
      <alignment horizontal="right" vertical="center"/>
    </xf>
    <xf numFmtId="3" fontId="30" fillId="2" borderId="14" xfId="23" applyNumberFormat="1" applyFont="1" applyFill="1" applyBorder="1" applyAlignment="1">
      <alignment horizontal="center" vertical="center" wrapText="1"/>
    </xf>
    <xf numFmtId="3" fontId="8" fillId="2" borderId="15" xfId="21" applyNumberFormat="1" applyFont="1" applyFill="1" applyBorder="1" applyAlignment="1">
      <alignment horizontal="justify" vertical="center" wrapText="1"/>
    </xf>
    <xf numFmtId="3" fontId="8" fillId="2" borderId="9" xfId="21" applyNumberFormat="1" applyFont="1" applyFill="1" applyBorder="1" applyAlignment="1">
      <alignment horizontal="justify" vertical="center" wrapText="1"/>
    </xf>
    <xf numFmtId="3" fontId="8" fillId="2" borderId="9" xfId="21" applyNumberFormat="1" applyFont="1" applyFill="1" applyBorder="1" applyAlignment="1">
      <alignment horizontal="justify" vertical="center"/>
    </xf>
    <xf numFmtId="3" fontId="30" fillId="3" borderId="14" xfId="23" applyNumberFormat="1" applyFont="1" applyFill="1" applyBorder="1" applyAlignment="1">
      <alignment horizontal="center" vertical="center" wrapText="1"/>
    </xf>
    <xf numFmtId="3" fontId="8" fillId="3" borderId="9" xfId="21" applyNumberFormat="1" applyFont="1" applyFill="1" applyBorder="1" applyAlignment="1">
      <alignment horizontal="justify" vertical="center" wrapText="1"/>
    </xf>
    <xf numFmtId="3" fontId="8" fillId="3" borderId="9" xfId="21" applyNumberFormat="1" applyFont="1" applyFill="1" applyBorder="1" applyAlignment="1">
      <alignment horizontal="justify" vertical="center"/>
    </xf>
    <xf numFmtId="3" fontId="8" fillId="3" borderId="10" xfId="21" applyNumberFormat="1" applyFont="1" applyFill="1" applyBorder="1" applyAlignment="1">
      <alignment horizontal="justify" vertical="center" wrapText="1"/>
    </xf>
    <xf numFmtId="3" fontId="2" fillId="0" borderId="2" xfId="2" applyNumberFormat="1" applyFill="1" applyBorder="1" applyAlignment="1">
      <alignment horizontal="center" vertical="center"/>
    </xf>
    <xf numFmtId="3" fontId="9" fillId="0" borderId="2" xfId="2" applyNumberFormat="1" applyFont="1" applyFill="1" applyBorder="1" applyAlignment="1">
      <alignment horizontal="center" vertical="center"/>
    </xf>
    <xf numFmtId="3" fontId="16" fillId="2" borderId="50" xfId="2" applyNumberFormat="1" applyFont="1" applyFill="1" applyBorder="1" applyAlignment="1">
      <alignment horizontal="right" vertical="center"/>
    </xf>
    <xf numFmtId="3" fontId="16" fillId="2" borderId="51" xfId="2" applyNumberFormat="1" applyFont="1" applyFill="1" applyBorder="1" applyAlignment="1">
      <alignment horizontal="right" vertical="center"/>
    </xf>
    <xf numFmtId="3" fontId="16" fillId="4" borderId="50" xfId="2" applyNumberFormat="1" applyFont="1" applyFill="1" applyBorder="1" applyAlignment="1">
      <alignment horizontal="right" vertical="center"/>
    </xf>
    <xf numFmtId="3" fontId="16" fillId="4" borderId="51" xfId="2" applyNumberFormat="1" applyFont="1" applyFill="1" applyBorder="1" applyAlignment="1">
      <alignment horizontal="right" vertical="center"/>
    </xf>
    <xf numFmtId="3" fontId="10" fillId="2" borderId="10" xfId="23" applyNumberFormat="1" applyFont="1" applyFill="1" applyBorder="1" applyAlignment="1">
      <alignment horizontal="center" vertical="center" wrapText="1"/>
    </xf>
    <xf numFmtId="3" fontId="10" fillId="3" borderId="10" xfId="23" applyNumberFormat="1" applyFont="1" applyFill="1" applyBorder="1" applyAlignment="1">
      <alignment horizontal="center" vertical="center" wrapText="1"/>
    </xf>
    <xf numFmtId="3" fontId="10" fillId="6" borderId="10" xfId="23" applyNumberFormat="1" applyFont="1" applyFill="1" applyBorder="1" applyAlignment="1">
      <alignment horizontal="center" vertical="center" wrapText="1"/>
    </xf>
    <xf numFmtId="3" fontId="30" fillId="6" borderId="14" xfId="23" applyNumberFormat="1" applyFont="1" applyFill="1" applyBorder="1" applyAlignment="1">
      <alignment horizontal="center" vertical="center" wrapText="1"/>
    </xf>
    <xf numFmtId="3" fontId="9" fillId="6" borderId="20" xfId="21" applyNumberFormat="1" applyFont="1" applyFill="1" applyBorder="1" applyAlignment="1">
      <alignment horizontal="center" vertical="center"/>
    </xf>
    <xf numFmtId="3" fontId="8" fillId="6" borderId="15" xfId="21" applyNumberFormat="1" applyFont="1" applyFill="1" applyBorder="1" applyAlignment="1">
      <alignment horizontal="justify" vertical="center" wrapText="1"/>
    </xf>
    <xf numFmtId="3" fontId="2" fillId="6" borderId="21" xfId="2" applyNumberFormat="1" applyFill="1" applyBorder="1" applyAlignment="1">
      <alignment horizontal="center" vertical="center"/>
    </xf>
    <xf numFmtId="3" fontId="2" fillId="6" borderId="16" xfId="2" applyNumberFormat="1" applyFill="1" applyBorder="1" applyAlignment="1">
      <alignment horizontal="center" vertical="center"/>
    </xf>
    <xf numFmtId="3" fontId="8" fillId="6" borderId="9" xfId="21" applyNumberFormat="1" applyFont="1" applyFill="1" applyBorder="1" applyAlignment="1">
      <alignment horizontal="justify" vertical="center" wrapText="1"/>
    </xf>
    <xf numFmtId="3" fontId="1" fillId="6" borderId="17" xfId="2" applyNumberFormat="1" applyFont="1" applyFill="1" applyBorder="1" applyAlignment="1">
      <alignment horizontal="center" vertical="center"/>
    </xf>
    <xf numFmtId="3" fontId="1" fillId="6" borderId="18" xfId="2" applyNumberFormat="1" applyFont="1" applyFill="1" applyBorder="1" applyAlignment="1">
      <alignment horizontal="center" vertical="center"/>
    </xf>
    <xf numFmtId="3" fontId="8" fillId="6" borderId="9" xfId="21" applyNumberFormat="1" applyFont="1" applyFill="1" applyBorder="1" applyAlignment="1">
      <alignment horizontal="justify" vertical="center"/>
    </xf>
    <xf numFmtId="3" fontId="2" fillId="6" borderId="17" xfId="2" applyNumberFormat="1" applyFill="1" applyBorder="1" applyAlignment="1">
      <alignment horizontal="center" vertical="center"/>
    </xf>
    <xf numFmtId="3" fontId="2" fillId="6" borderId="18" xfId="2" applyNumberFormat="1" applyFill="1" applyBorder="1" applyAlignment="1">
      <alignment horizontal="center" vertical="center"/>
    </xf>
    <xf numFmtId="3" fontId="8" fillId="6" borderId="10" xfId="21" applyNumberFormat="1" applyFont="1" applyFill="1" applyBorder="1" applyAlignment="1">
      <alignment horizontal="justify" vertical="center" wrapText="1"/>
    </xf>
    <xf numFmtId="3" fontId="9" fillId="6" borderId="14" xfId="2" applyNumberFormat="1" applyFont="1" applyFill="1" applyBorder="1" applyAlignment="1">
      <alignment horizontal="center" vertical="center"/>
    </xf>
    <xf numFmtId="3" fontId="9" fillId="6" borderId="19" xfId="2" applyNumberFormat="1" applyFont="1" applyFill="1" applyBorder="1" applyAlignment="1">
      <alignment horizontal="center" vertical="center"/>
    </xf>
    <xf numFmtId="3" fontId="10" fillId="7" borderId="10" xfId="23" applyNumberFormat="1" applyFont="1" applyFill="1" applyBorder="1" applyAlignment="1">
      <alignment horizontal="center" vertical="center" wrapText="1"/>
    </xf>
    <xf numFmtId="3" fontId="30" fillId="7" borderId="14" xfId="23" applyNumberFormat="1" applyFont="1" applyFill="1" applyBorder="1" applyAlignment="1">
      <alignment horizontal="center" vertical="center" wrapText="1"/>
    </xf>
    <xf numFmtId="3" fontId="9" fillId="7" borderId="20" xfId="21" applyNumberFormat="1" applyFont="1" applyFill="1" applyBorder="1" applyAlignment="1">
      <alignment horizontal="center" vertical="center"/>
    </xf>
    <xf numFmtId="3" fontId="2" fillId="7" borderId="21" xfId="2" applyNumberFormat="1" applyFill="1" applyBorder="1" applyAlignment="1">
      <alignment horizontal="center" vertical="center"/>
    </xf>
    <xf numFmtId="3" fontId="2" fillId="7" borderId="16" xfId="2" applyNumberFormat="1" applyFill="1" applyBorder="1" applyAlignment="1">
      <alignment horizontal="center" vertical="center"/>
    </xf>
    <xf numFmtId="3" fontId="1" fillId="7" borderId="17" xfId="2" applyNumberFormat="1" applyFont="1" applyFill="1" applyBorder="1" applyAlignment="1">
      <alignment horizontal="center" vertical="center"/>
    </xf>
    <xf numFmtId="3" fontId="1" fillId="7" borderId="18" xfId="2" applyNumberFormat="1" applyFont="1" applyFill="1" applyBorder="1" applyAlignment="1">
      <alignment horizontal="center" vertical="center"/>
    </xf>
    <xf numFmtId="3" fontId="2" fillId="7" borderId="17" xfId="2" applyNumberFormat="1" applyFill="1" applyBorder="1" applyAlignment="1">
      <alignment horizontal="center" vertical="center"/>
    </xf>
    <xf numFmtId="3" fontId="2" fillId="7" borderId="18" xfId="2" applyNumberFormat="1" applyFill="1" applyBorder="1" applyAlignment="1">
      <alignment horizontal="center" vertical="center"/>
    </xf>
    <xf numFmtId="3" fontId="9" fillId="7" borderId="14" xfId="2" applyNumberFormat="1" applyFont="1" applyFill="1" applyBorder="1" applyAlignment="1">
      <alignment horizontal="center" vertical="center"/>
    </xf>
    <xf numFmtId="3" fontId="9" fillId="7" borderId="19" xfId="2" applyNumberFormat="1" applyFont="1" applyFill="1" applyBorder="1" applyAlignment="1">
      <alignment horizontal="center" vertical="center"/>
    </xf>
    <xf numFmtId="3" fontId="8" fillId="4" borderId="52" xfId="2" applyNumberFormat="1" applyFont="1" applyFill="1" applyBorder="1" applyAlignment="1">
      <alignment horizontal="center" vertical="center"/>
    </xf>
    <xf numFmtId="3" fontId="23" fillId="2" borderId="27" xfId="21" applyNumberFormat="1" applyFont="1" applyFill="1" applyBorder="1" applyAlignment="1">
      <alignment horizontal="right" vertical="center"/>
    </xf>
    <xf numFmtId="3" fontId="16" fillId="2" borderId="28" xfId="2" applyNumberFormat="1" applyFont="1" applyFill="1" applyBorder="1" applyAlignment="1">
      <alignment horizontal="right" vertical="center"/>
    </xf>
    <xf numFmtId="3" fontId="23" fillId="2" borderId="29" xfId="21" applyNumberFormat="1" applyFont="1" applyFill="1" applyBorder="1" applyAlignment="1">
      <alignment horizontal="right" vertical="center"/>
    </xf>
    <xf numFmtId="3" fontId="23" fillId="2" borderId="29" xfId="21" applyNumberFormat="1" applyFont="1" applyFill="1" applyBorder="1" applyAlignment="1" applyProtection="1">
      <alignment horizontal="right" vertical="center"/>
    </xf>
    <xf numFmtId="3" fontId="16" fillId="2" borderId="12" xfId="2" applyNumberFormat="1" applyFont="1" applyFill="1" applyBorder="1" applyAlignment="1">
      <alignment horizontal="right" vertical="center"/>
    </xf>
    <xf numFmtId="3" fontId="6" fillId="4" borderId="36" xfId="21" applyNumberFormat="1" applyFont="1" applyFill="1" applyBorder="1" applyAlignment="1">
      <alignment horizontal="center" vertical="center" wrapText="1"/>
    </xf>
    <xf numFmtId="3" fontId="23" fillId="4" borderId="27" xfId="21" applyNumberFormat="1" applyFont="1" applyFill="1" applyBorder="1" applyAlignment="1">
      <alignment horizontal="right" vertical="center"/>
    </xf>
    <xf numFmtId="3" fontId="23" fillId="4" borderId="29" xfId="21" applyNumberFormat="1" applyFont="1" applyFill="1" applyBorder="1" applyAlignment="1">
      <alignment horizontal="right" vertical="center"/>
    </xf>
    <xf numFmtId="3" fontId="23" fillId="4" borderId="29" xfId="21" applyNumberFormat="1" applyFont="1" applyFill="1" applyBorder="1" applyAlignment="1" applyProtection="1">
      <alignment horizontal="right" vertical="center"/>
    </xf>
    <xf numFmtId="3" fontId="6" fillId="2" borderId="37" xfId="21" applyNumberFormat="1" applyFont="1" applyFill="1" applyBorder="1" applyAlignment="1">
      <alignment horizontal="center" vertical="center" wrapText="1"/>
    </xf>
    <xf numFmtId="3" fontId="6" fillId="2" borderId="38" xfId="21" applyNumberFormat="1" applyFont="1" applyFill="1" applyBorder="1" applyAlignment="1">
      <alignment horizontal="center" vertical="center" wrapText="1"/>
    </xf>
    <xf numFmtId="3" fontId="6" fillId="4" borderId="53" xfId="21" applyNumberFormat="1" applyFont="1" applyFill="1" applyBorder="1" applyAlignment="1">
      <alignment horizontal="center" vertical="center" wrapText="1"/>
    </xf>
    <xf numFmtId="3" fontId="6" fillId="4" borderId="7" xfId="21" applyNumberFormat="1" applyFont="1" applyFill="1" applyBorder="1" applyAlignment="1">
      <alignment horizontal="center" vertical="center" wrapText="1"/>
    </xf>
    <xf numFmtId="3" fontId="6" fillId="4" borderId="7" xfId="21" applyNumberFormat="1" applyFont="1" applyFill="1" applyBorder="1" applyAlignment="1">
      <alignment horizontal="center" vertical="center"/>
    </xf>
    <xf numFmtId="3" fontId="6" fillId="4" borderId="39" xfId="21" applyNumberFormat="1" applyFont="1" applyFill="1" applyBorder="1" applyAlignment="1">
      <alignment horizontal="center" vertical="center" wrapText="1"/>
    </xf>
    <xf numFmtId="3" fontId="38" fillId="3" borderId="10" xfId="23" applyNumberFormat="1" applyFont="1" applyFill="1" applyBorder="1" applyAlignment="1">
      <alignment horizontal="center" vertical="center" wrapText="1"/>
    </xf>
    <xf numFmtId="3" fontId="8" fillId="4" borderId="54" xfId="2" applyNumberFormat="1" applyFont="1" applyFill="1" applyBorder="1" applyAlignment="1">
      <alignment horizontal="center" vertical="center"/>
    </xf>
    <xf numFmtId="3" fontId="9" fillId="4" borderId="55" xfId="2" applyNumberFormat="1" applyFont="1" applyFill="1" applyBorder="1" applyAlignment="1">
      <alignment horizontal="center" vertical="center"/>
    </xf>
    <xf numFmtId="0" fontId="1" fillId="0" borderId="0" xfId="24" applyFill="1"/>
    <xf numFmtId="3" fontId="1" fillId="0" borderId="0" xfId="24" applyNumberFormat="1" applyFill="1"/>
    <xf numFmtId="0" fontId="30" fillId="0" borderId="17" xfId="24" applyFont="1" applyFill="1" applyBorder="1" applyAlignment="1">
      <alignment horizontal="center" vertical="center"/>
    </xf>
    <xf numFmtId="0" fontId="30" fillId="0" borderId="17" xfId="24" applyFont="1" applyFill="1" applyBorder="1" applyAlignment="1">
      <alignment horizontal="center" vertical="center" wrapText="1"/>
    </xf>
    <xf numFmtId="0" fontId="20" fillId="0" borderId="17" xfId="24" applyFont="1" applyFill="1" applyBorder="1" applyAlignment="1">
      <alignment horizontal="center" vertical="center"/>
    </xf>
    <xf numFmtId="3" fontId="39" fillId="0" borderId="17" xfId="16" applyNumberFormat="1" applyFont="1" applyFill="1" applyBorder="1" applyAlignment="1">
      <alignment horizontal="center" vertical="center" wrapText="1"/>
    </xf>
    <xf numFmtId="0" fontId="39" fillId="0" borderId="17" xfId="16" applyFont="1" applyFill="1" applyBorder="1" applyAlignment="1">
      <alignment horizontal="center" vertical="center" wrapText="1"/>
    </xf>
    <xf numFmtId="0" fontId="40" fillId="0" borderId="0" xfId="22" applyFont="1" applyBorder="1" applyAlignment="1">
      <alignment vertical="center"/>
    </xf>
    <xf numFmtId="0" fontId="41" fillId="0" borderId="0" xfId="22" applyFont="1" applyBorder="1" applyAlignment="1">
      <alignment vertical="center"/>
    </xf>
    <xf numFmtId="0" fontId="41" fillId="0" borderId="0" xfId="22" applyFont="1" applyBorder="1" applyAlignment="1">
      <alignment horizontal="center" vertical="center"/>
    </xf>
    <xf numFmtId="0" fontId="5" fillId="0" borderId="0" xfId="22" applyFont="1" applyAlignment="1"/>
    <xf numFmtId="0" fontId="35" fillId="0" borderId="0" xfId="22" applyFont="1" applyAlignment="1">
      <alignment horizontal="center"/>
    </xf>
    <xf numFmtId="4" fontId="5" fillId="0" borderId="0" xfId="22" applyNumberFormat="1" applyFont="1" applyAlignment="1">
      <alignment horizontal="right"/>
    </xf>
    <xf numFmtId="0" fontId="5" fillId="0" borderId="0" xfId="22" applyFont="1" applyAlignment="1">
      <alignment horizontal="center"/>
    </xf>
    <xf numFmtId="0" fontId="2" fillId="0" borderId="0" xfId="22"/>
    <xf numFmtId="0" fontId="2" fillId="0" borderId="0" xfId="22" applyFont="1"/>
    <xf numFmtId="0" fontId="43" fillId="0" borderId="0" xfId="22" applyFont="1"/>
    <xf numFmtId="0" fontId="43" fillId="0" borderId="0" xfId="22" applyFont="1" applyAlignment="1">
      <alignment horizontal="center"/>
    </xf>
    <xf numFmtId="4" fontId="43" fillId="0" borderId="0" xfId="22" applyNumberFormat="1" applyFont="1" applyAlignment="1"/>
    <xf numFmtId="3" fontId="44" fillId="0" borderId="0" xfId="22" applyNumberFormat="1" applyFont="1" applyAlignment="1">
      <alignment horizontal="center"/>
    </xf>
    <xf numFmtId="0" fontId="31" fillId="0" borderId="0" xfId="22" applyFont="1" applyAlignment="1">
      <alignment horizontal="center"/>
    </xf>
    <xf numFmtId="4" fontId="2" fillId="0" borderId="0" xfId="22" applyNumberFormat="1" applyAlignment="1">
      <alignment horizontal="right"/>
    </xf>
    <xf numFmtId="0" fontId="2" fillId="0" borderId="0" xfId="22" applyAlignment="1">
      <alignment horizontal="center"/>
    </xf>
    <xf numFmtId="4" fontId="45" fillId="0" borderId="7" xfId="22" applyNumberFormat="1" applyFont="1" applyBorder="1" applyAlignment="1">
      <alignment horizontal="center" vertical="center" wrapText="1"/>
    </xf>
    <xf numFmtId="4" fontId="46" fillId="0" borderId="7" xfId="22" applyNumberFormat="1" applyFont="1" applyBorder="1" applyAlignment="1">
      <alignment vertical="center" wrapText="1"/>
    </xf>
    <xf numFmtId="0" fontId="2" fillId="0" borderId="0" xfId="22" applyBorder="1"/>
    <xf numFmtId="0" fontId="2" fillId="0" borderId="7" xfId="22" applyBorder="1" applyAlignment="1">
      <alignment horizontal="center" vertical="center" wrapText="1"/>
    </xf>
    <xf numFmtId="0" fontId="2" fillId="0" borderId="0" xfId="22" applyBorder="1" applyAlignment="1">
      <alignment horizontal="center" vertical="center"/>
    </xf>
    <xf numFmtId="0" fontId="42" fillId="0" borderId="0" xfId="22" applyFont="1" applyFill="1" applyBorder="1" applyAlignment="1">
      <alignment horizontal="center" vertical="center"/>
    </xf>
    <xf numFmtId="0" fontId="48" fillId="0" borderId="0" xfId="22" applyFont="1" applyFill="1" applyBorder="1" applyAlignment="1">
      <alignment horizontal="center" vertical="center" wrapText="1"/>
    </xf>
    <xf numFmtId="0" fontId="2" fillId="0" borderId="0" xfId="22" applyFill="1" applyBorder="1"/>
    <xf numFmtId="0" fontId="19" fillId="0" borderId="0" xfId="22" applyFont="1" applyFill="1" applyBorder="1" applyAlignment="1">
      <alignment horizontal="left" vertical="center"/>
    </xf>
    <xf numFmtId="0" fontId="49" fillId="0" borderId="0" xfId="22" applyFont="1" applyFill="1" applyBorder="1" applyAlignment="1">
      <alignment horizontal="center" vertical="center" wrapText="1"/>
    </xf>
    <xf numFmtId="0" fontId="2" fillId="0" borderId="0" xfId="22" applyFill="1" applyBorder="1" applyAlignment="1">
      <alignment vertical="center"/>
    </xf>
    <xf numFmtId="0" fontId="43" fillId="0" borderId="0" xfId="22" applyFont="1" applyFill="1" applyBorder="1" applyAlignment="1">
      <alignment vertical="center"/>
    </xf>
    <xf numFmtId="4" fontId="19" fillId="0" borderId="0" xfId="22" applyNumberFormat="1" applyFont="1" applyFill="1" applyBorder="1" applyAlignment="1">
      <alignment horizontal="center" vertical="center" wrapText="1"/>
    </xf>
    <xf numFmtId="0" fontId="43" fillId="0" borderId="0" xfId="22" applyFont="1" applyFill="1" applyBorder="1"/>
    <xf numFmtId="3" fontId="44" fillId="0" borderId="0" xfId="22" applyNumberFormat="1" applyFont="1" applyFill="1" applyBorder="1" applyAlignment="1">
      <alignment horizontal="center"/>
    </xf>
    <xf numFmtId="168" fontId="19" fillId="0" borderId="0" xfId="22" applyNumberFormat="1" applyFont="1" applyFill="1" applyBorder="1" applyAlignment="1">
      <alignment horizontal="center" vertical="center"/>
    </xf>
    <xf numFmtId="0" fontId="31" fillId="0" borderId="0" xfId="22" applyFont="1" applyFill="1" applyBorder="1" applyAlignment="1">
      <alignment horizontal="center"/>
    </xf>
    <xf numFmtId="4" fontId="2" fillId="0" borderId="0" xfId="22" applyNumberFormat="1" applyFill="1" applyBorder="1" applyAlignment="1">
      <alignment horizontal="right"/>
    </xf>
    <xf numFmtId="0" fontId="2" fillId="0" borderId="0" xfId="22" applyFill="1" applyBorder="1" applyAlignment="1">
      <alignment horizontal="center" vertical="center"/>
    </xf>
    <xf numFmtId="0" fontId="2" fillId="0" borderId="0" xfId="22" applyFill="1" applyBorder="1" applyAlignment="1">
      <alignment horizontal="center"/>
    </xf>
    <xf numFmtId="0" fontId="34" fillId="0" borderId="0" xfId="22" applyFont="1"/>
    <xf numFmtId="4" fontId="43" fillId="0" borderId="0" xfId="22" applyNumberFormat="1" applyFont="1" applyFill="1" applyBorder="1" applyAlignment="1"/>
    <xf numFmtId="0" fontId="50" fillId="0" borderId="0" xfId="22" applyFont="1"/>
    <xf numFmtId="0" fontId="2" fillId="0" borderId="0" xfId="22" applyFont="1" applyBorder="1"/>
    <xf numFmtId="0" fontId="43" fillId="0" borderId="0" xfId="22" applyFont="1" applyBorder="1"/>
    <xf numFmtId="0" fontId="43" fillId="0" borderId="0" xfId="22" applyFont="1" applyBorder="1" applyAlignment="1">
      <alignment horizontal="center"/>
    </xf>
    <xf numFmtId="4" fontId="43" fillId="0" borderId="0" xfId="22" applyNumberFormat="1" applyFont="1" applyBorder="1" applyAlignment="1"/>
    <xf numFmtId="3" fontId="44" fillId="0" borderId="0" xfId="22" applyNumberFormat="1" applyFont="1" applyBorder="1" applyAlignment="1">
      <alignment horizontal="center"/>
    </xf>
    <xf numFmtId="0" fontId="31" fillId="0" borderId="0" xfId="22" applyFont="1" applyBorder="1" applyAlignment="1">
      <alignment horizontal="center"/>
    </xf>
    <xf numFmtId="4" fontId="2" fillId="0" borderId="0" xfId="22" applyNumberFormat="1" applyBorder="1" applyAlignment="1">
      <alignment horizontal="right"/>
    </xf>
    <xf numFmtId="0" fontId="2" fillId="0" borderId="0" xfId="22" applyBorder="1" applyAlignment="1">
      <alignment horizontal="center"/>
    </xf>
    <xf numFmtId="0" fontId="2" fillId="0" borderId="0" xfId="22" applyAlignment="1">
      <alignment vertical="center"/>
    </xf>
    <xf numFmtId="0" fontId="2" fillId="0" borderId="0" xfId="22" applyAlignment="1">
      <alignment horizontal="center" vertical="center"/>
    </xf>
    <xf numFmtId="0" fontId="31" fillId="0" borderId="0" xfId="22" applyFont="1"/>
    <xf numFmtId="0" fontId="19" fillId="0" borderId="7" xfId="22" applyFont="1" applyBorder="1" applyAlignment="1">
      <alignment horizontal="center" vertical="center" wrapText="1"/>
    </xf>
    <xf numFmtId="4" fontId="46" fillId="0" borderId="7" xfId="22" applyNumberFormat="1" applyFont="1" applyBorder="1" applyAlignment="1">
      <alignment horizontal="center" vertical="center" wrapText="1"/>
    </xf>
    <xf numFmtId="0" fontId="29" fillId="0" borderId="0" xfId="22" applyFont="1"/>
    <xf numFmtId="0" fontId="29" fillId="0" borderId="0" xfId="22" applyFont="1" applyBorder="1"/>
    <xf numFmtId="0" fontId="29" fillId="0" borderId="0" xfId="22" applyFont="1" applyFill="1" applyBorder="1"/>
    <xf numFmtId="3" fontId="8" fillId="2" borderId="41" xfId="21" applyNumberFormat="1" applyFont="1" applyFill="1" applyBorder="1" applyAlignment="1">
      <alignment horizontal="justify" vertical="center" wrapText="1"/>
    </xf>
    <xf numFmtId="3" fontId="16" fillId="2" borderId="42" xfId="21" applyNumberFormat="1" applyFont="1" applyFill="1" applyBorder="1" applyAlignment="1">
      <alignment horizontal="right" vertical="center"/>
    </xf>
    <xf numFmtId="3" fontId="8" fillId="2" borderId="47" xfId="21" applyNumberFormat="1" applyFont="1" applyFill="1" applyBorder="1" applyAlignment="1">
      <alignment horizontal="justify" vertical="center" wrapText="1"/>
    </xf>
    <xf numFmtId="3" fontId="16" fillId="2" borderId="47" xfId="21" applyNumberFormat="1" applyFont="1" applyFill="1" applyBorder="1" applyAlignment="1">
      <alignment horizontal="right" vertical="center"/>
    </xf>
    <xf numFmtId="3" fontId="8" fillId="3" borderId="43" xfId="21" applyNumberFormat="1" applyFont="1" applyFill="1" applyBorder="1" applyAlignment="1">
      <alignment horizontal="justify" vertical="center" wrapText="1"/>
    </xf>
    <xf numFmtId="3" fontId="2" fillId="2" borderId="48" xfId="2" applyNumberFormat="1" applyFill="1" applyBorder="1" applyAlignment="1">
      <alignment horizontal="center" vertical="center"/>
    </xf>
    <xf numFmtId="3" fontId="16" fillId="4" borderId="48" xfId="21" applyNumberFormat="1" applyFont="1" applyFill="1" applyBorder="1" applyAlignment="1">
      <alignment horizontal="right" vertical="center"/>
    </xf>
    <xf numFmtId="3" fontId="16" fillId="4" borderId="56" xfId="21" applyNumberFormat="1" applyFont="1" applyFill="1" applyBorder="1" applyAlignment="1">
      <alignment horizontal="right" vertical="center"/>
    </xf>
    <xf numFmtId="3" fontId="16" fillId="2" borderId="56" xfId="21" applyNumberFormat="1" applyFont="1" applyFill="1" applyBorder="1" applyAlignment="1">
      <alignment horizontal="right" vertical="center"/>
    </xf>
    <xf numFmtId="0" fontId="1" fillId="0" borderId="0" xfId="24" applyFont="1" applyFill="1" applyAlignment="1">
      <alignment horizontal="center" vertical="center" wrapText="1"/>
    </xf>
    <xf numFmtId="4" fontId="1" fillId="0" borderId="0" xfId="24" applyNumberFormat="1" applyFill="1"/>
    <xf numFmtId="4" fontId="24" fillId="0" borderId="0" xfId="24" applyNumberFormat="1" applyFont="1" applyFill="1"/>
    <xf numFmtId="4" fontId="25" fillId="0" borderId="17" xfId="24" applyNumberFormat="1" applyFont="1" applyFill="1" applyBorder="1" applyAlignment="1">
      <alignment horizontal="center" vertical="center" wrapText="1"/>
    </xf>
    <xf numFmtId="4" fontId="26" fillId="0" borderId="17" xfId="24" applyNumberFormat="1" applyFont="1" applyFill="1" applyBorder="1" applyAlignment="1">
      <alignment horizontal="center" vertical="center" wrapText="1"/>
    </xf>
    <xf numFmtId="4" fontId="20" fillId="0" borderId="17" xfId="24" applyNumberFormat="1" applyFont="1" applyFill="1" applyBorder="1" applyAlignment="1">
      <alignment horizontal="center" vertical="center"/>
    </xf>
    <xf numFmtId="4" fontId="28" fillId="0" borderId="17" xfId="24" applyNumberFormat="1" applyFont="1" applyFill="1" applyBorder="1" applyAlignment="1">
      <alignment horizontal="center" vertical="center"/>
    </xf>
    <xf numFmtId="1" fontId="1" fillId="0" borderId="0" xfId="24" applyNumberFormat="1" applyFill="1"/>
    <xf numFmtId="1" fontId="39" fillId="0" borderId="17" xfId="16" applyNumberFormat="1" applyFont="1" applyFill="1" applyBorder="1" applyAlignment="1">
      <alignment horizontal="center" vertical="center" wrapText="1"/>
    </xf>
    <xf numFmtId="0" fontId="46" fillId="0" borderId="7" xfId="22" applyFont="1" applyBorder="1" applyAlignment="1">
      <alignment vertical="center" wrapText="1"/>
    </xf>
    <xf numFmtId="0" fontId="29" fillId="0" borderId="0" xfId="22" applyFont="1" applyAlignment="1">
      <alignment vertical="center" wrapText="1"/>
    </xf>
    <xf numFmtId="0" fontId="2" fillId="0" borderId="0" xfId="22" applyAlignment="1">
      <alignment vertical="center" wrapText="1"/>
    </xf>
    <xf numFmtId="0" fontId="2" fillId="0" borderId="0" xfId="22" applyFont="1" applyAlignment="1">
      <alignment wrapText="1"/>
    </xf>
    <xf numFmtId="0" fontId="42" fillId="0" borderId="7" xfId="22" applyFont="1" applyBorder="1" applyAlignment="1">
      <alignment horizontal="center" vertical="center" wrapText="1"/>
    </xf>
    <xf numFmtId="170" fontId="46" fillId="0" borderId="7" xfId="22" applyNumberFormat="1" applyFont="1" applyBorder="1" applyAlignment="1">
      <alignment vertical="center" wrapText="1"/>
    </xf>
    <xf numFmtId="0" fontId="47" fillId="0" borderId="7" xfId="22" applyFont="1" applyBorder="1" applyAlignment="1">
      <alignment vertical="center" wrapText="1"/>
    </xf>
    <xf numFmtId="0" fontId="2" fillId="0" borderId="0" xfId="22" applyFont="1" applyAlignment="1">
      <alignment vertical="center"/>
    </xf>
    <xf numFmtId="0" fontId="2" fillId="0" borderId="0" xfId="22" applyFont="1" applyAlignment="1">
      <alignment horizontal="center" vertical="center"/>
    </xf>
    <xf numFmtId="0" fontId="2" fillId="0" borderId="7" xfId="22" applyFont="1" applyBorder="1" applyAlignment="1">
      <alignment horizontal="center" vertical="center" wrapText="1"/>
    </xf>
    <xf numFmtId="0" fontId="2" fillId="0" borderId="0" xfId="22" applyFont="1" applyAlignment="1">
      <alignment vertical="center" wrapText="1"/>
    </xf>
    <xf numFmtId="0" fontId="8" fillId="0" borderId="9" xfId="17" applyFont="1" applyBorder="1" applyAlignment="1">
      <alignment horizontal="justify" vertical="center" wrapText="1"/>
    </xf>
    <xf numFmtId="0" fontId="8" fillId="0" borderId="9" xfId="17" applyFont="1" applyBorder="1"/>
    <xf numFmtId="0" fontId="8" fillId="0" borderId="10" xfId="17" applyFont="1" applyBorder="1"/>
    <xf numFmtId="0" fontId="54" fillId="0" borderId="0" xfId="22" applyFont="1"/>
    <xf numFmtId="0" fontId="54" fillId="0" borderId="0" xfId="22" applyFont="1" applyFill="1"/>
    <xf numFmtId="0" fontId="54" fillId="0" borderId="0" xfId="22" applyFont="1" applyAlignment="1">
      <alignment vertical="center" wrapText="1"/>
    </xf>
    <xf numFmtId="0" fontId="54" fillId="0" borderId="0" xfId="22" applyFont="1" applyFill="1" applyAlignment="1">
      <alignment vertical="center" wrapText="1"/>
    </xf>
    <xf numFmtId="3" fontId="8" fillId="2" borderId="44" xfId="21" applyNumberFormat="1" applyFont="1" applyFill="1" applyBorder="1" applyAlignment="1">
      <alignment horizontal="center" vertical="center"/>
    </xf>
    <xf numFmtId="3" fontId="8" fillId="3" borderId="20" xfId="21" applyNumberFormat="1" applyFont="1" applyFill="1" applyBorder="1" applyAlignment="1">
      <alignment horizontal="center" vertical="center"/>
    </xf>
    <xf numFmtId="3" fontId="8" fillId="2" borderId="40" xfId="2" applyNumberFormat="1" applyFont="1" applyFill="1" applyBorder="1" applyAlignment="1">
      <alignment horizontal="center" vertical="center"/>
    </xf>
    <xf numFmtId="3" fontId="8" fillId="2" borderId="19" xfId="2" applyNumberFormat="1" applyFont="1" applyFill="1" applyBorder="1" applyAlignment="1">
      <alignment horizontal="center" vertical="center"/>
    </xf>
    <xf numFmtId="3" fontId="8" fillId="3" borderId="14" xfId="2" applyNumberFormat="1" applyFont="1" applyFill="1" applyBorder="1" applyAlignment="1">
      <alignment horizontal="center" vertical="center"/>
    </xf>
    <xf numFmtId="3" fontId="8" fillId="3" borderId="20" xfId="2" applyNumberFormat="1" applyFont="1" applyFill="1" applyBorder="1" applyAlignment="1">
      <alignment horizontal="center" vertical="center"/>
    </xf>
    <xf numFmtId="3" fontId="8" fillId="4" borderId="26" xfId="2" applyNumberFormat="1" applyFont="1" applyFill="1" applyBorder="1" applyAlignment="1">
      <alignment horizontal="center" vertical="center"/>
    </xf>
    <xf numFmtId="3" fontId="8" fillId="0" borderId="2" xfId="2" applyNumberFormat="1" applyFont="1" applyFill="1" applyBorder="1" applyAlignment="1">
      <alignment horizontal="center" vertical="center"/>
    </xf>
    <xf numFmtId="0" fontId="8" fillId="0" borderId="0" xfId="21" applyFont="1" applyBorder="1"/>
    <xf numFmtId="3" fontId="6" fillId="0" borderId="0" xfId="21" applyNumberFormat="1" applyFont="1" applyBorder="1" applyAlignment="1">
      <alignment horizontal="center" vertical="center" wrapText="1"/>
    </xf>
    <xf numFmtId="3" fontId="8" fillId="0" borderId="0" xfId="21" applyNumberFormat="1" applyFont="1" applyBorder="1"/>
    <xf numFmtId="3" fontId="8" fillId="0" borderId="0" xfId="21" applyNumberFormat="1" applyFont="1"/>
    <xf numFmtId="0" fontId="8" fillId="0" borderId="0" xfId="21" applyFont="1"/>
    <xf numFmtId="0" fontId="29" fillId="0" borderId="0" xfId="22" applyFont="1" applyFill="1"/>
    <xf numFmtId="0" fontId="19" fillId="0" borderId="0" xfId="22" applyFont="1"/>
    <xf numFmtId="0" fontId="19" fillId="0" borderId="0" xfId="22" applyFont="1" applyAlignment="1">
      <alignment horizontal="center"/>
    </xf>
    <xf numFmtId="4" fontId="19" fillId="0" borderId="0" xfId="22" applyNumberFormat="1" applyFont="1" applyAlignment="1"/>
    <xf numFmtId="0" fontId="29" fillId="0" borderId="0" xfId="22" applyFont="1" applyFill="1" applyAlignment="1">
      <alignment vertical="center" wrapText="1"/>
    </xf>
    <xf numFmtId="3" fontId="10" fillId="4" borderId="10" xfId="23" applyNumberFormat="1" applyFont="1" applyFill="1" applyBorder="1" applyAlignment="1">
      <alignment horizontal="center" vertical="center" wrapText="1"/>
    </xf>
    <xf numFmtId="3" fontId="8" fillId="4" borderId="15" xfId="21" applyNumberFormat="1" applyFont="1" applyFill="1" applyBorder="1" applyAlignment="1">
      <alignment horizontal="justify" vertical="center" wrapText="1"/>
    </xf>
    <xf numFmtId="3" fontId="8" fillId="4" borderId="9" xfId="21" applyNumberFormat="1" applyFont="1" applyFill="1" applyBorder="1" applyAlignment="1">
      <alignment horizontal="justify" vertical="center" wrapText="1"/>
    </xf>
    <xf numFmtId="3" fontId="8" fillId="4" borderId="9" xfId="21" applyNumberFormat="1" applyFont="1" applyFill="1" applyBorder="1" applyAlignment="1">
      <alignment horizontal="justify" vertical="center"/>
    </xf>
    <xf numFmtId="3" fontId="8" fillId="4" borderId="41" xfId="21" applyNumberFormat="1" applyFont="1" applyFill="1" applyBorder="1" applyAlignment="1">
      <alignment horizontal="justify" vertical="center" wrapText="1"/>
    </xf>
    <xf numFmtId="3" fontId="8" fillId="4" borderId="47" xfId="21" applyNumberFormat="1" applyFont="1" applyFill="1" applyBorder="1" applyAlignment="1">
      <alignment horizontal="justify" vertical="center" wrapText="1"/>
    </xf>
    <xf numFmtId="3" fontId="8" fillId="4" borderId="43" xfId="21" applyNumberFormat="1" applyFont="1" applyFill="1" applyBorder="1" applyAlignment="1">
      <alignment horizontal="justify" vertical="center" wrapText="1"/>
    </xf>
    <xf numFmtId="3" fontId="8" fillId="4" borderId="10" xfId="21" applyNumberFormat="1" applyFont="1" applyFill="1" applyBorder="1" applyAlignment="1">
      <alignment horizontal="justify" vertical="center" wrapText="1"/>
    </xf>
    <xf numFmtId="3" fontId="8" fillId="4" borderId="33" xfId="21" applyNumberFormat="1" applyFont="1" applyFill="1" applyBorder="1" applyAlignment="1">
      <alignment horizontal="center" vertical="center" wrapText="1"/>
    </xf>
    <xf numFmtId="4" fontId="2" fillId="4" borderId="34" xfId="21" applyNumberFormat="1" applyFill="1" applyBorder="1" applyAlignment="1">
      <alignment vertical="center"/>
    </xf>
    <xf numFmtId="4" fontId="2" fillId="4" borderId="17" xfId="21" applyNumberFormat="1" applyFill="1" applyBorder="1" applyAlignment="1">
      <alignment vertical="center"/>
    </xf>
    <xf numFmtId="4" fontId="2" fillId="4" borderId="17" xfId="21" applyNumberFormat="1" applyFill="1" applyBorder="1" applyAlignment="1">
      <alignment horizontal="right" vertical="center"/>
    </xf>
    <xf numFmtId="4" fontId="2" fillId="4" borderId="14" xfId="21" applyNumberFormat="1" applyFill="1" applyBorder="1" applyAlignment="1">
      <alignment vertical="center"/>
    </xf>
    <xf numFmtId="3" fontId="6" fillId="2" borderId="35" xfId="21" applyNumberFormat="1" applyFont="1" applyFill="1" applyBorder="1" applyAlignment="1">
      <alignment horizontal="center" vertical="center" wrapText="1"/>
    </xf>
    <xf numFmtId="4" fontId="2" fillId="2" borderId="22" xfId="21" applyNumberFormat="1" applyFill="1" applyBorder="1" applyAlignment="1">
      <alignment vertical="center"/>
    </xf>
    <xf numFmtId="4" fontId="2" fillId="2" borderId="23" xfId="21" applyNumberFormat="1" applyFill="1" applyBorder="1" applyAlignment="1">
      <alignment vertical="center"/>
    </xf>
    <xf numFmtId="4" fontId="2" fillId="2" borderId="23" xfId="21" applyNumberFormat="1" applyFill="1" applyBorder="1" applyAlignment="1" applyProtection="1">
      <alignment horizontal="right" vertical="center"/>
    </xf>
    <xf numFmtId="4" fontId="2" fillId="2" borderId="23" xfId="21" applyNumberFormat="1" applyFill="1" applyBorder="1" applyAlignment="1">
      <alignment horizontal="right" vertical="center"/>
    </xf>
    <xf numFmtId="4" fontId="2" fillId="2" borderId="20" xfId="21" applyNumberFormat="1" applyFill="1" applyBorder="1" applyAlignment="1">
      <alignment vertical="center"/>
    </xf>
    <xf numFmtId="3" fontId="6" fillId="4" borderId="37" xfId="21" applyNumberFormat="1" applyFont="1" applyFill="1" applyBorder="1" applyAlignment="1">
      <alignment horizontal="center" vertical="center" wrapText="1"/>
    </xf>
    <xf numFmtId="3" fontId="6" fillId="4" borderId="38" xfId="21" applyNumberFormat="1" applyFont="1" applyFill="1" applyBorder="1" applyAlignment="1">
      <alignment horizontal="center" vertical="center" wrapText="1"/>
    </xf>
    <xf numFmtId="3" fontId="16" fillId="4" borderId="47" xfId="21" applyNumberFormat="1" applyFont="1" applyFill="1" applyBorder="1" applyAlignment="1">
      <alignment horizontal="right" vertical="center"/>
    </xf>
    <xf numFmtId="3" fontId="6" fillId="3" borderId="39" xfId="21" applyNumberFormat="1" applyFont="1" applyFill="1" applyBorder="1" applyAlignment="1">
      <alignment horizontal="center" vertical="center" wrapText="1"/>
    </xf>
    <xf numFmtId="3" fontId="6" fillId="3" borderId="36" xfId="21" applyNumberFormat="1" applyFont="1" applyFill="1" applyBorder="1" applyAlignment="1">
      <alignment horizontal="center" vertical="center" wrapText="1"/>
    </xf>
    <xf numFmtId="3" fontId="8" fillId="3" borderId="36" xfId="21" applyNumberFormat="1" applyFont="1" applyFill="1" applyBorder="1" applyAlignment="1">
      <alignment horizontal="center" vertical="center" wrapText="1"/>
    </xf>
    <xf numFmtId="3" fontId="18" fillId="3" borderId="31" xfId="21" applyNumberFormat="1" applyFont="1" applyFill="1" applyBorder="1" applyAlignment="1">
      <alignment horizontal="right" vertical="center"/>
    </xf>
    <xf numFmtId="3" fontId="18" fillId="3" borderId="27" xfId="21" applyNumberFormat="1" applyFont="1" applyFill="1" applyBorder="1" applyAlignment="1">
      <alignment horizontal="right" vertical="center"/>
    </xf>
    <xf numFmtId="3" fontId="16" fillId="3" borderId="50" xfId="2" applyNumberFormat="1" applyFont="1" applyFill="1" applyBorder="1" applyAlignment="1">
      <alignment horizontal="right" vertical="center"/>
    </xf>
    <xf numFmtId="3" fontId="18" fillId="3" borderId="32" xfId="21" applyNumberFormat="1" applyFont="1" applyFill="1" applyBorder="1" applyAlignment="1">
      <alignment horizontal="right" vertical="center"/>
    </xf>
    <xf numFmtId="3" fontId="18" fillId="3" borderId="29" xfId="21" applyNumberFormat="1" applyFont="1" applyFill="1" applyBorder="1" applyAlignment="1">
      <alignment horizontal="right" vertical="center"/>
    </xf>
    <xf numFmtId="3" fontId="18" fillId="3" borderId="29" xfId="21" applyNumberFormat="1" applyFont="1" applyFill="1" applyBorder="1" applyAlignment="1" applyProtection="1">
      <alignment horizontal="right" vertical="center"/>
    </xf>
    <xf numFmtId="3" fontId="16" fillId="3" borderId="51" xfId="2" applyNumberFormat="1" applyFont="1" applyFill="1" applyBorder="1" applyAlignment="1">
      <alignment horizontal="right" vertical="center"/>
    </xf>
    <xf numFmtId="3" fontId="16" fillId="3" borderId="56" xfId="21" applyNumberFormat="1" applyFont="1" applyFill="1" applyBorder="1" applyAlignment="1">
      <alignment horizontal="right" vertical="center"/>
    </xf>
    <xf numFmtId="3" fontId="16" fillId="3" borderId="26" xfId="21" applyNumberFormat="1" applyFont="1" applyFill="1" applyBorder="1" applyAlignment="1">
      <alignment horizontal="right" vertical="center"/>
    </xf>
    <xf numFmtId="3" fontId="16" fillId="3" borderId="30" xfId="21" applyNumberFormat="1" applyFont="1" applyFill="1" applyBorder="1" applyAlignment="1">
      <alignment horizontal="right" vertical="center"/>
    </xf>
    <xf numFmtId="3" fontId="16" fillId="3" borderId="13" xfId="21" applyNumberFormat="1" applyFont="1" applyFill="1" applyBorder="1" applyAlignment="1">
      <alignment horizontal="right" vertical="center"/>
    </xf>
    <xf numFmtId="3" fontId="16" fillId="3" borderId="48" xfId="21" applyNumberFormat="1" applyFont="1" applyFill="1" applyBorder="1" applyAlignment="1">
      <alignment horizontal="right" vertical="center"/>
    </xf>
    <xf numFmtId="3" fontId="16" fillId="3" borderId="11" xfId="21" applyNumberFormat="1" applyFont="1" applyFill="1" applyBorder="1" applyAlignment="1">
      <alignment vertical="center"/>
    </xf>
    <xf numFmtId="3" fontId="16" fillId="3" borderId="12" xfId="21" applyNumberFormat="1" applyFont="1" applyFill="1" applyBorder="1" applyAlignment="1">
      <alignment vertical="center"/>
    </xf>
    <xf numFmtId="3" fontId="16" fillId="3" borderId="13" xfId="21" applyNumberFormat="1" applyFont="1" applyFill="1" applyBorder="1" applyAlignment="1">
      <alignment horizontal="center" vertical="center"/>
    </xf>
    <xf numFmtId="0" fontId="12" fillId="2" borderId="7" xfId="21" applyFont="1" applyFill="1" applyBorder="1" applyAlignment="1">
      <alignment horizontal="center" vertical="center"/>
    </xf>
    <xf numFmtId="3" fontId="7" fillId="2" borderId="1" xfId="23" applyNumberFormat="1" applyFont="1" applyFill="1" applyBorder="1" applyAlignment="1">
      <alignment horizontal="center" vertical="center"/>
    </xf>
    <xf numFmtId="3" fontId="6" fillId="2" borderId="8" xfId="21" applyNumberFormat="1" applyFont="1" applyFill="1" applyBorder="1" applyAlignment="1">
      <alignment vertical="center"/>
    </xf>
    <xf numFmtId="3" fontId="6" fillId="2" borderId="9" xfId="21" applyNumberFormat="1" applyFont="1" applyFill="1" applyBorder="1" applyAlignment="1">
      <alignment vertical="center"/>
    </xf>
    <xf numFmtId="3" fontId="6" fillId="2" borderId="10" xfId="21" applyNumberFormat="1" applyFont="1" applyFill="1" applyBorder="1" applyAlignment="1">
      <alignment vertical="center"/>
    </xf>
    <xf numFmtId="3" fontId="8" fillId="4" borderId="3" xfId="21" applyNumberFormat="1" applyFont="1" applyFill="1" applyBorder="1" applyAlignment="1">
      <alignment horizontal="justify" vertical="center" wrapText="1"/>
    </xf>
    <xf numFmtId="3" fontId="8" fillId="4" borderId="4" xfId="21" applyNumberFormat="1" applyFont="1" applyFill="1" applyBorder="1" applyAlignment="1">
      <alignment horizontal="justify" vertical="center" wrapText="1"/>
    </xf>
    <xf numFmtId="3" fontId="8" fillId="4" borderId="4" xfId="21" applyNumberFormat="1" applyFont="1" applyFill="1" applyBorder="1" applyAlignment="1">
      <alignment horizontal="justify" vertical="center"/>
    </xf>
    <xf numFmtId="3" fontId="8" fillId="4" borderId="5" xfId="21" applyNumberFormat="1" applyFont="1" applyFill="1" applyBorder="1" applyAlignment="1">
      <alignment horizontal="justify" vertical="center" wrapText="1"/>
    </xf>
    <xf numFmtId="1" fontId="10" fillId="0" borderId="0" xfId="23" applyNumberFormat="1" applyFont="1" applyBorder="1" applyAlignment="1">
      <alignment horizontal="center" vertical="center"/>
    </xf>
    <xf numFmtId="3" fontId="6" fillId="4" borderId="11" xfId="21" applyNumberFormat="1" applyFont="1" applyFill="1" applyBorder="1" applyAlignment="1">
      <alignment vertical="center"/>
    </xf>
    <xf numFmtId="3" fontId="6" fillId="4" borderId="12" xfId="21" applyNumberFormat="1" applyFont="1" applyFill="1" applyBorder="1" applyAlignment="1">
      <alignment vertical="center"/>
    </xf>
    <xf numFmtId="3" fontId="6" fillId="4" borderId="13" xfId="21" applyNumberFormat="1" applyFont="1" applyFill="1" applyBorder="1" applyAlignment="1">
      <alignment vertical="center"/>
    </xf>
    <xf numFmtId="3" fontId="8" fillId="4" borderId="14" xfId="0" applyNumberFormat="1" applyFont="1" applyFill="1" applyBorder="1" applyAlignment="1">
      <alignment horizontal="center" vertical="center" wrapText="1"/>
    </xf>
    <xf numFmtId="3" fontId="8" fillId="8" borderId="15" xfId="21" applyNumberFormat="1" applyFont="1" applyFill="1" applyBorder="1" applyAlignment="1">
      <alignment horizontal="center" vertical="center" wrapText="1"/>
    </xf>
    <xf numFmtId="3" fontId="8" fillId="8" borderId="10" xfId="21" applyNumberFormat="1" applyFont="1" applyFill="1" applyBorder="1" applyAlignment="1">
      <alignment horizontal="center" vertical="center" wrapText="1"/>
    </xf>
    <xf numFmtId="3" fontId="2" fillId="8" borderId="8" xfId="21" applyNumberFormat="1" applyFill="1" applyBorder="1" applyAlignment="1">
      <alignment vertical="center"/>
    </xf>
    <xf numFmtId="3" fontId="2" fillId="8" borderId="9" xfId="21" applyNumberFormat="1" applyFill="1" applyBorder="1" applyAlignment="1">
      <alignment vertical="center"/>
    </xf>
    <xf numFmtId="3" fontId="2" fillId="8" borderId="9" xfId="21" applyNumberFormat="1" applyFill="1" applyBorder="1" applyAlignment="1">
      <alignment horizontal="right" vertical="center"/>
    </xf>
    <xf numFmtId="3" fontId="2" fillId="8" borderId="10" xfId="21" applyNumberFormat="1" applyFill="1" applyBorder="1" applyAlignment="1">
      <alignment vertical="center"/>
    </xf>
    <xf numFmtId="3" fontId="8" fillId="9" borderId="21" xfId="21" applyNumberFormat="1" applyFont="1" applyFill="1" applyBorder="1" applyAlignment="1">
      <alignment horizontal="center" vertical="center" wrapText="1"/>
    </xf>
    <xf numFmtId="3" fontId="8" fillId="9" borderId="14" xfId="21" applyNumberFormat="1" applyFont="1" applyFill="1" applyBorder="1" applyAlignment="1">
      <alignment horizontal="center" vertical="center" wrapText="1"/>
    </xf>
    <xf numFmtId="3" fontId="2" fillId="9" borderId="34" xfId="21" applyNumberFormat="1" applyFill="1" applyBorder="1" applyAlignment="1">
      <alignment vertical="center"/>
    </xf>
    <xf numFmtId="3" fontId="2" fillId="9" borderId="17" xfId="21" applyNumberFormat="1" applyFill="1" applyBorder="1" applyAlignment="1">
      <alignment vertical="center"/>
    </xf>
    <xf numFmtId="3" fontId="2" fillId="9" borderId="14" xfId="21" applyNumberFormat="1" applyFill="1" applyBorder="1" applyAlignment="1">
      <alignment vertical="center"/>
    </xf>
    <xf numFmtId="3" fontId="8" fillId="10" borderId="21" xfId="21" applyNumberFormat="1" applyFont="1" applyFill="1" applyBorder="1" applyAlignment="1">
      <alignment horizontal="center" vertical="center" wrapText="1"/>
    </xf>
    <xf numFmtId="3" fontId="6" fillId="10" borderId="20" xfId="21" applyNumberFormat="1" applyFont="1" applyFill="1" applyBorder="1" applyAlignment="1">
      <alignment horizontal="center" vertical="center" wrapText="1"/>
    </xf>
    <xf numFmtId="3" fontId="2" fillId="10" borderId="57" xfId="21" applyNumberFormat="1" applyFill="1" applyBorder="1" applyAlignment="1">
      <alignment vertical="center"/>
    </xf>
    <xf numFmtId="3" fontId="12" fillId="4" borderId="1" xfId="21" applyNumberFormat="1" applyFont="1" applyFill="1" applyBorder="1" applyAlignment="1">
      <alignment horizontal="center" vertical="center"/>
    </xf>
    <xf numFmtId="3" fontId="12" fillId="4" borderId="33" xfId="21" applyNumberFormat="1" applyFont="1" applyFill="1" applyBorder="1" applyAlignment="1">
      <alignment horizontal="center" vertical="center"/>
    </xf>
    <xf numFmtId="3" fontId="12" fillId="4" borderId="35" xfId="21" applyNumberFormat="1" applyFont="1" applyFill="1" applyBorder="1" applyAlignment="1">
      <alignment horizontal="center" vertical="center"/>
    </xf>
    <xf numFmtId="3" fontId="12" fillId="4" borderId="58" xfId="21" applyNumberFormat="1" applyFont="1" applyFill="1" applyBorder="1" applyAlignment="1">
      <alignment horizontal="center" vertical="center"/>
    </xf>
    <xf numFmtId="3" fontId="6" fillId="2" borderId="15" xfId="21" applyNumberFormat="1" applyFont="1" applyFill="1" applyBorder="1" applyAlignment="1">
      <alignment horizontal="center" vertical="center" wrapText="1"/>
    </xf>
    <xf numFmtId="3" fontId="6" fillId="2" borderId="10" xfId="21" applyNumberFormat="1" applyFont="1" applyFill="1" applyBorder="1" applyAlignment="1">
      <alignment horizontal="center" vertical="center" wrapText="1"/>
    </xf>
    <xf numFmtId="3" fontId="2" fillId="2" borderId="8" xfId="21" applyNumberFormat="1" applyFill="1" applyBorder="1" applyAlignment="1">
      <alignment vertical="center"/>
    </xf>
    <xf numFmtId="3" fontId="2" fillId="2" borderId="9" xfId="21" applyNumberFormat="1" applyFill="1" applyBorder="1" applyAlignment="1">
      <alignment vertical="center"/>
    </xf>
    <xf numFmtId="3" fontId="2" fillId="2" borderId="10" xfId="21" applyNumberFormat="1" applyFill="1" applyBorder="1" applyAlignment="1">
      <alignment vertical="center"/>
    </xf>
    <xf numFmtId="3" fontId="6" fillId="11" borderId="22" xfId="21" applyNumberFormat="1" applyFont="1" applyFill="1" applyBorder="1" applyAlignment="1">
      <alignment horizontal="center" vertical="center" wrapText="1"/>
    </xf>
    <xf numFmtId="3" fontId="6" fillId="11" borderId="20" xfId="21" applyNumberFormat="1" applyFont="1" applyFill="1" applyBorder="1" applyAlignment="1">
      <alignment horizontal="center" vertical="center" wrapText="1"/>
    </xf>
    <xf numFmtId="3" fontId="2" fillId="11" borderId="57" xfId="21" applyNumberFormat="1" applyFill="1" applyBorder="1" applyAlignment="1">
      <alignment vertical="center"/>
    </xf>
    <xf numFmtId="3" fontId="2" fillId="11" borderId="23" xfId="21" applyNumberFormat="1" applyFill="1" applyBorder="1" applyAlignment="1">
      <alignment vertical="center"/>
    </xf>
    <xf numFmtId="3" fontId="2" fillId="11" borderId="20" xfId="21" applyNumberFormat="1" applyFill="1" applyBorder="1" applyAlignment="1">
      <alignment vertical="center"/>
    </xf>
    <xf numFmtId="0" fontId="30" fillId="8" borderId="7" xfId="22" applyFont="1" applyFill="1" applyBorder="1" applyAlignment="1">
      <alignment horizontal="center" vertical="center"/>
    </xf>
    <xf numFmtId="0" fontId="30" fillId="8" borderId="7" xfId="22" applyFont="1" applyFill="1" applyBorder="1" applyAlignment="1">
      <alignment horizontal="center" vertical="center" wrapText="1"/>
    </xf>
    <xf numFmtId="0" fontId="25" fillId="2" borderId="21" xfId="22" applyFont="1" applyFill="1" applyBorder="1" applyAlignment="1">
      <alignment horizontal="center" vertical="center" wrapText="1"/>
    </xf>
    <xf numFmtId="4" fontId="25" fillId="2" borderId="21" xfId="22" applyNumberFormat="1" applyFont="1" applyFill="1" applyBorder="1" applyAlignment="1">
      <alignment horizontal="center" vertical="center" wrapText="1"/>
    </xf>
    <xf numFmtId="0" fontId="25" fillId="2" borderId="59" xfId="22" applyFont="1" applyFill="1" applyBorder="1" applyAlignment="1">
      <alignment horizontal="center" vertical="center" wrapText="1"/>
    </xf>
    <xf numFmtId="2" fontId="39" fillId="9" borderId="7" xfId="16" applyNumberFormat="1" applyFont="1" applyFill="1" applyBorder="1" applyAlignment="1">
      <alignment horizontal="center" vertical="center" wrapText="1"/>
    </xf>
    <xf numFmtId="4" fontId="39" fillId="9" borderId="7" xfId="16" applyNumberFormat="1" applyFont="1" applyFill="1" applyBorder="1" applyAlignment="1">
      <alignment horizontal="center" vertical="center" wrapText="1"/>
    </xf>
    <xf numFmtId="0" fontId="39" fillId="9" borderId="7" xfId="16" applyFont="1" applyFill="1" applyBorder="1" applyAlignment="1">
      <alignment horizontal="center" vertical="center" wrapText="1"/>
    </xf>
    <xf numFmtId="0" fontId="25" fillId="12" borderId="7" xfId="22" applyFont="1" applyFill="1" applyBorder="1" applyAlignment="1">
      <alignment horizontal="center" vertical="center"/>
    </xf>
    <xf numFmtId="4" fontId="25" fillId="12" borderId="7" xfId="22" applyNumberFormat="1" applyFont="1" applyFill="1" applyBorder="1" applyAlignment="1">
      <alignment horizontal="center" vertical="center"/>
    </xf>
    <xf numFmtId="4" fontId="25" fillId="6" borderId="7" xfId="22" applyNumberFormat="1" applyFont="1" applyFill="1" applyBorder="1" applyAlignment="1">
      <alignment horizontal="center" vertical="center" wrapText="1"/>
    </xf>
    <xf numFmtId="3" fontId="42" fillId="6" borderId="7" xfId="22" applyNumberFormat="1" applyFont="1" applyFill="1" applyBorder="1" applyAlignment="1">
      <alignment horizontal="center" wrapText="1"/>
    </xf>
    <xf numFmtId="4" fontId="25" fillId="6" borderId="21" xfId="22" applyNumberFormat="1" applyFont="1" applyFill="1" applyBorder="1" applyAlignment="1">
      <alignment horizontal="center" vertical="center" wrapText="1"/>
    </xf>
    <xf numFmtId="4" fontId="20" fillId="6" borderId="7" xfId="22" applyNumberFormat="1" applyFont="1" applyFill="1" applyBorder="1" applyAlignment="1">
      <alignment horizontal="center" vertical="center"/>
    </xf>
    <xf numFmtId="4" fontId="25" fillId="6" borderId="7" xfId="22" applyNumberFormat="1" applyFont="1" applyFill="1" applyBorder="1" applyAlignment="1">
      <alignment horizontal="center" vertical="center"/>
    </xf>
    <xf numFmtId="3" fontId="42" fillId="6" borderId="7" xfId="22" applyNumberFormat="1" applyFont="1" applyFill="1" applyBorder="1" applyAlignment="1">
      <alignment horizontal="center" vertical="center"/>
    </xf>
    <xf numFmtId="4" fontId="25" fillId="2" borderId="59" xfId="22" applyNumberFormat="1" applyFont="1" applyFill="1" applyBorder="1" applyAlignment="1">
      <alignment horizontal="center" vertical="center" wrapText="1"/>
    </xf>
    <xf numFmtId="3" fontId="30" fillId="10" borderId="14" xfId="23" applyNumberFormat="1" applyFont="1" applyFill="1" applyBorder="1" applyAlignment="1">
      <alignment horizontal="center" vertical="center" wrapText="1"/>
    </xf>
    <xf numFmtId="3" fontId="8" fillId="10" borderId="20" xfId="21" applyNumberFormat="1" applyFont="1" applyFill="1" applyBorder="1" applyAlignment="1">
      <alignment horizontal="center" vertical="center"/>
    </xf>
    <xf numFmtId="3" fontId="2" fillId="10" borderId="21" xfId="2" applyNumberFormat="1" applyFill="1" applyBorder="1" applyAlignment="1">
      <alignment horizontal="center" vertical="center"/>
    </xf>
    <xf numFmtId="3" fontId="2" fillId="10" borderId="22" xfId="2" applyNumberFormat="1" applyFill="1" applyBorder="1" applyAlignment="1">
      <alignment horizontal="center" vertical="center"/>
    </xf>
    <xf numFmtId="3" fontId="1" fillId="10" borderId="17" xfId="2" applyNumberFormat="1" applyFont="1" applyFill="1" applyBorder="1" applyAlignment="1">
      <alignment horizontal="center" vertical="center"/>
    </xf>
    <xf numFmtId="3" fontId="1" fillId="10" borderId="23" xfId="2" applyNumberFormat="1" applyFont="1" applyFill="1" applyBorder="1" applyAlignment="1">
      <alignment horizontal="center" vertical="center"/>
    </xf>
    <xf numFmtId="3" fontId="2" fillId="10" borderId="17" xfId="2" applyNumberFormat="1" applyFill="1" applyBorder="1" applyAlignment="1">
      <alignment horizontal="center" vertical="center"/>
    </xf>
    <xf numFmtId="3" fontId="2" fillId="10" borderId="23" xfId="2" applyNumberFormat="1" applyFill="1" applyBorder="1" applyAlignment="1">
      <alignment horizontal="center" vertical="center"/>
    </xf>
    <xf numFmtId="3" fontId="8" fillId="10" borderId="14" xfId="2" applyNumberFormat="1" applyFont="1" applyFill="1" applyBorder="1" applyAlignment="1">
      <alignment horizontal="center" vertical="center"/>
    </xf>
    <xf numFmtId="3" fontId="8" fillId="10" borderId="20" xfId="2" applyNumberFormat="1" applyFont="1" applyFill="1" applyBorder="1" applyAlignment="1">
      <alignment horizontal="center" vertical="center"/>
    </xf>
    <xf numFmtId="3" fontId="2" fillId="10" borderId="14" xfId="21" applyNumberFormat="1" applyFill="1" applyBorder="1" applyAlignment="1">
      <alignment horizontal="center" vertical="center"/>
    </xf>
    <xf numFmtId="3" fontId="2" fillId="10" borderId="20" xfId="21" applyNumberFormat="1" applyFill="1" applyBorder="1" applyAlignment="1">
      <alignment horizontal="center" vertical="center"/>
    </xf>
    <xf numFmtId="3" fontId="56" fillId="4" borderId="17" xfId="0" applyNumberFormat="1" applyFont="1" applyFill="1" applyBorder="1" applyAlignment="1">
      <alignment horizontal="center" vertical="center" wrapText="1"/>
    </xf>
    <xf numFmtId="3" fontId="56" fillId="10" borderId="17" xfId="0" applyNumberFormat="1" applyFont="1" applyFill="1" applyBorder="1" applyAlignment="1">
      <alignment horizontal="center" vertical="center" wrapText="1"/>
    </xf>
    <xf numFmtId="3" fontId="56" fillId="10" borderId="23" xfId="0" applyNumberFormat="1" applyFont="1" applyFill="1" applyBorder="1" applyAlignment="1">
      <alignment horizontal="center" vertical="center" wrapText="1"/>
    </xf>
    <xf numFmtId="3" fontId="16" fillId="3" borderId="17" xfId="21" applyNumberFormat="1" applyFont="1" applyFill="1" applyBorder="1" applyAlignment="1">
      <alignment vertical="center"/>
    </xf>
    <xf numFmtId="3" fontId="8" fillId="4" borderId="17" xfId="0" applyNumberFormat="1" applyFont="1" applyFill="1" applyBorder="1" applyAlignment="1">
      <alignment horizontal="center" vertical="center" wrapText="1"/>
    </xf>
    <xf numFmtId="3" fontId="8" fillId="4" borderId="17" xfId="0" applyNumberFormat="1" applyFont="1" applyFill="1" applyBorder="1" applyAlignment="1">
      <alignment horizontal="center" vertical="center"/>
    </xf>
    <xf numFmtId="3" fontId="2" fillId="10" borderId="17" xfId="21" applyNumberFormat="1" applyFill="1" applyBorder="1" applyAlignment="1">
      <alignment horizontal="center" vertical="center"/>
    </xf>
    <xf numFmtId="3" fontId="2" fillId="10" borderId="23" xfId="21" applyNumberFormat="1" applyFill="1" applyBorder="1" applyAlignment="1">
      <alignment horizontal="center" vertical="center"/>
    </xf>
    <xf numFmtId="3" fontId="16" fillId="3" borderId="14" xfId="21" applyNumberFormat="1" applyFont="1" applyFill="1" applyBorder="1" applyAlignment="1">
      <alignment horizontal="center" vertical="center"/>
    </xf>
    <xf numFmtId="3" fontId="8" fillId="4" borderId="14" xfId="0" applyNumberFormat="1" applyFont="1" applyFill="1" applyBorder="1" applyAlignment="1">
      <alignment horizontal="center" vertical="center"/>
    </xf>
    <xf numFmtId="0" fontId="2" fillId="0" borderId="17" xfId="24" applyFont="1" applyFill="1" applyBorder="1" applyAlignment="1">
      <alignment horizontal="left" vertical="center"/>
    </xf>
    <xf numFmtId="3" fontId="2" fillId="0" borderId="17" xfId="16" applyNumberFormat="1" applyFont="1" applyFill="1" applyBorder="1" applyAlignment="1">
      <alignment horizontal="center" vertical="top" wrapText="1"/>
    </xf>
    <xf numFmtId="4" fontId="2" fillId="0" borderId="17" xfId="16" applyNumberFormat="1" applyFont="1" applyFill="1" applyBorder="1" applyAlignment="1">
      <alignment horizontal="right" vertical="top" wrapText="1"/>
    </xf>
    <xf numFmtId="0" fontId="2" fillId="0" borderId="17" xfId="0" applyFont="1" applyFill="1" applyBorder="1" applyAlignment="1">
      <alignment horizontal="left" vertical="center" wrapText="1"/>
    </xf>
    <xf numFmtId="3" fontId="2" fillId="0" borderId="17" xfId="24" applyNumberFormat="1" applyFont="1" applyFill="1" applyBorder="1" applyAlignment="1">
      <alignment horizontal="center" vertical="center"/>
    </xf>
    <xf numFmtId="0" fontId="2" fillId="0" borderId="17" xfId="24" applyNumberFormat="1" applyFont="1" applyFill="1" applyBorder="1" applyAlignment="1">
      <alignment horizontal="center" vertical="center"/>
    </xf>
    <xf numFmtId="4" fontId="2" fillId="0" borderId="17" xfId="24" applyNumberFormat="1" applyFont="1" applyFill="1" applyBorder="1" applyAlignment="1">
      <alignment horizontal="right" vertical="center"/>
    </xf>
    <xf numFmtId="0" fontId="2" fillId="13" borderId="17" xfId="0" applyFont="1" applyFill="1" applyBorder="1" applyAlignment="1">
      <alignment horizontal="left" vertical="center" wrapText="1"/>
    </xf>
    <xf numFmtId="0" fontId="2" fillId="13" borderId="17" xfId="0" applyFont="1" applyFill="1" applyBorder="1" applyAlignment="1">
      <alignment horizontal="center" vertical="center" wrapText="1"/>
    </xf>
    <xf numFmtId="4" fontId="2" fillId="13" borderId="17" xfId="0" applyNumberFormat="1" applyFont="1" applyFill="1" applyBorder="1" applyAlignment="1">
      <alignment horizontal="right" vertical="center" wrapText="1"/>
    </xf>
    <xf numFmtId="0" fontId="2" fillId="13" borderId="17" xfId="0" applyFont="1" applyFill="1" applyBorder="1" applyAlignment="1">
      <alignment horizontal="center" textRotation="90" wrapText="1"/>
    </xf>
    <xf numFmtId="0" fontId="2" fillId="13" borderId="17" xfId="0" applyFont="1" applyFill="1" applyBorder="1" applyAlignment="1">
      <alignment horizontal="center" wrapText="1"/>
    </xf>
    <xf numFmtId="1" fontId="2" fillId="13" borderId="17" xfId="0" applyNumberFormat="1" applyFont="1" applyFill="1" applyBorder="1" applyAlignment="1">
      <alignment horizontal="center" wrapText="1"/>
    </xf>
    <xf numFmtId="0" fontId="2" fillId="0" borderId="17" xfId="0" applyFont="1" applyBorder="1" applyAlignment="1">
      <alignment horizontal="left" vertical="center" wrapText="1"/>
    </xf>
    <xf numFmtId="0" fontId="2" fillId="0" borderId="17" xfId="0" applyFont="1" applyFill="1" applyBorder="1" applyAlignment="1">
      <alignment horizontal="center" vertical="center" wrapText="1"/>
    </xf>
    <xf numFmtId="4" fontId="2" fillId="0" borderId="17" xfId="0" applyNumberFormat="1" applyFont="1" applyFill="1" applyBorder="1" applyAlignment="1">
      <alignment horizontal="right" vertical="center" wrapText="1"/>
    </xf>
    <xf numFmtId="0" fontId="2" fillId="0" borderId="17" xfId="0" applyFont="1" applyBorder="1" applyAlignment="1">
      <alignment horizontal="center" wrapText="1"/>
    </xf>
    <xf numFmtId="1" fontId="2" fillId="0" borderId="17" xfId="0" applyNumberFormat="1" applyFont="1" applyBorder="1" applyAlignment="1">
      <alignment horizontal="center" wrapText="1"/>
    </xf>
    <xf numFmtId="0" fontId="2" fillId="0" borderId="17" xfId="0" applyNumberFormat="1" applyFont="1" applyBorder="1" applyAlignment="1">
      <alignment horizontal="center" wrapText="1"/>
    </xf>
    <xf numFmtId="0" fontId="2" fillId="0" borderId="17" xfId="0" applyFont="1" applyBorder="1" applyAlignment="1">
      <alignment horizontal="center" vertical="center" wrapText="1"/>
    </xf>
    <xf numFmtId="0" fontId="2" fillId="0" borderId="17" xfId="0" applyNumberFormat="1" applyFont="1" applyBorder="1" applyAlignment="1">
      <alignment horizontal="center" vertical="center" wrapText="1"/>
    </xf>
    <xf numFmtId="0" fontId="2" fillId="13" borderId="17" xfId="0" applyFont="1" applyFill="1" applyBorder="1" applyAlignment="1">
      <alignment vertical="center" wrapText="1"/>
    </xf>
    <xf numFmtId="0" fontId="2" fillId="0" borderId="17" xfId="0" applyFont="1" applyFill="1" applyBorder="1" applyAlignment="1">
      <alignment vertical="center" wrapText="1"/>
    </xf>
    <xf numFmtId="0" fontId="2" fillId="0" borderId="17" xfId="0" applyFont="1" applyFill="1" applyBorder="1" applyAlignment="1">
      <alignment horizontal="center" wrapText="1"/>
    </xf>
    <xf numFmtId="0" fontId="2" fillId="0" borderId="17" xfId="0" applyFont="1" applyBorder="1" applyAlignment="1">
      <alignment horizontal="left" vertical="center"/>
    </xf>
    <xf numFmtId="4" fontId="2" fillId="0" borderId="17" xfId="0" applyNumberFormat="1" applyFont="1" applyBorder="1" applyAlignment="1">
      <alignment horizontal="right" vertical="center"/>
    </xf>
    <xf numFmtId="0" fontId="2" fillId="0" borderId="17" xfId="0" applyFont="1" applyBorder="1" applyAlignment="1">
      <alignment horizontal="center" vertical="center"/>
    </xf>
    <xf numFmtId="0" fontId="2" fillId="0" borderId="17" xfId="0" applyNumberFormat="1" applyFont="1" applyBorder="1" applyAlignment="1">
      <alignment horizontal="left" vertical="center"/>
    </xf>
    <xf numFmtId="0" fontId="2" fillId="0" borderId="17" xfId="0" applyFont="1" applyBorder="1" applyAlignment="1">
      <alignment vertical="center"/>
    </xf>
    <xf numFmtId="49" fontId="2" fillId="0" borderId="17" xfId="0" applyNumberFormat="1" applyFont="1" applyBorder="1" applyAlignment="1">
      <alignment horizontal="center" vertical="center" wrapText="1"/>
    </xf>
    <xf numFmtId="0" fontId="19" fillId="0" borderId="17" xfId="0" applyFont="1" applyBorder="1" applyAlignment="1">
      <alignment horizontal="left" vertical="center"/>
    </xf>
    <xf numFmtId="0" fontId="19" fillId="0" borderId="17" xfId="0" applyFont="1" applyBorder="1" applyAlignment="1">
      <alignment horizontal="center" vertical="center" wrapText="1"/>
    </xf>
    <xf numFmtId="0" fontId="2" fillId="0" borderId="17" xfId="0" applyFont="1" applyBorder="1" applyAlignment="1">
      <alignment horizontal="left"/>
    </xf>
    <xf numFmtId="0" fontId="19" fillId="0" borderId="17" xfId="0" applyFont="1" applyBorder="1" applyAlignment="1">
      <alignment horizontal="left"/>
    </xf>
    <xf numFmtId="0" fontId="19" fillId="0" borderId="17" xfId="0" applyFont="1" applyBorder="1" applyAlignment="1">
      <alignment horizontal="center"/>
    </xf>
    <xf numFmtId="4" fontId="2" fillId="0" borderId="17" xfId="0" applyNumberFormat="1" applyFont="1" applyBorder="1" applyAlignment="1">
      <alignment horizontal="right"/>
    </xf>
    <xf numFmtId="0" fontId="2" fillId="0" borderId="17" xfId="0" applyFont="1" applyBorder="1" applyAlignment="1">
      <alignment horizontal="center"/>
    </xf>
    <xf numFmtId="0" fontId="19" fillId="0" borderId="17" xfId="0" applyFont="1" applyBorder="1" applyAlignment="1">
      <alignment horizontal="left" vertical="center" wrapText="1"/>
    </xf>
    <xf numFmtId="4" fontId="2" fillId="0" borderId="17" xfId="0" applyNumberFormat="1" applyFont="1" applyBorder="1" applyAlignment="1">
      <alignment horizontal="right" vertical="center" wrapText="1"/>
    </xf>
    <xf numFmtId="0" fontId="2" fillId="0" borderId="17" xfId="0" applyFont="1" applyBorder="1" applyAlignment="1">
      <alignment horizontal="right"/>
    </xf>
    <xf numFmtId="0" fontId="19" fillId="0" borderId="17" xfId="0" applyFont="1" applyBorder="1"/>
    <xf numFmtId="4" fontId="19" fillId="0" borderId="17" xfId="0" applyNumberFormat="1" applyFont="1" applyBorder="1"/>
    <xf numFmtId="0" fontId="19" fillId="0" borderId="17" xfId="0" applyFont="1" applyBorder="1" applyAlignment="1"/>
    <xf numFmtId="0" fontId="2" fillId="0" borderId="17" xfId="0" applyFont="1" applyFill="1" applyBorder="1" applyAlignment="1">
      <alignment horizontal="left" wrapText="1"/>
    </xf>
    <xf numFmtId="0" fontId="2" fillId="0" borderId="17" xfId="16" applyFont="1" applyFill="1" applyBorder="1" applyAlignment="1">
      <alignment horizontal="center" vertical="center" wrapText="1"/>
    </xf>
    <xf numFmtId="0" fontId="2" fillId="0" borderId="17" xfId="16" applyFont="1" applyFill="1" applyBorder="1" applyAlignment="1">
      <alignment horizontal="left" vertical="center" wrapText="1"/>
    </xf>
    <xf numFmtId="0" fontId="2" fillId="0" borderId="17" xfId="0" applyFont="1" applyFill="1" applyBorder="1" applyAlignment="1">
      <alignment horizontal="center" textRotation="90" wrapText="1"/>
    </xf>
    <xf numFmtId="4" fontId="2" fillId="0" borderId="17" xfId="0" applyNumberFormat="1" applyFont="1" applyFill="1" applyBorder="1" applyAlignment="1">
      <alignment horizontal="center" wrapText="1"/>
    </xf>
    <xf numFmtId="0" fontId="57" fillId="0" borderId="17" xfId="0" applyFont="1" applyBorder="1" applyAlignment="1">
      <alignment horizontal="center"/>
    </xf>
    <xf numFmtId="4" fontId="2" fillId="0" borderId="17" xfId="0" applyNumberFormat="1" applyFont="1" applyBorder="1" applyAlignment="1">
      <alignment horizontal="center" wrapText="1"/>
    </xf>
    <xf numFmtId="0" fontId="2" fillId="0" borderId="34" xfId="0" applyFont="1" applyBorder="1" applyAlignment="1">
      <alignment horizontal="left" vertical="center" wrapText="1"/>
    </xf>
    <xf numFmtId="168" fontId="2" fillId="0" borderId="17" xfId="0" applyNumberFormat="1" applyFont="1" applyBorder="1" applyAlignment="1">
      <alignment horizontal="center" wrapText="1"/>
    </xf>
    <xf numFmtId="0" fontId="57" fillId="0" borderId="17" xfId="0" applyFont="1" applyBorder="1" applyAlignment="1">
      <alignment horizontal="left"/>
    </xf>
    <xf numFmtId="0" fontId="57" fillId="0" borderId="17" xfId="0" applyFont="1" applyBorder="1"/>
    <xf numFmtId="4" fontId="57" fillId="0" borderId="17" xfId="0" applyNumberFormat="1" applyFont="1" applyBorder="1" applyAlignment="1">
      <alignment horizontal="right"/>
    </xf>
    <xf numFmtId="4" fontId="57" fillId="0" borderId="17" xfId="0" applyNumberFormat="1" applyFont="1" applyBorder="1" applyAlignment="1">
      <alignment horizontal="center" vertical="center"/>
    </xf>
    <xf numFmtId="0" fontId="57" fillId="0" borderId="17" xfId="0" applyFont="1" applyBorder="1" applyAlignment="1">
      <alignment horizontal="center" vertical="center"/>
    </xf>
    <xf numFmtId="4" fontId="57" fillId="0" borderId="17" xfId="0" applyNumberFormat="1" applyFont="1" applyBorder="1" applyAlignment="1">
      <alignment horizontal="right" vertical="center"/>
    </xf>
    <xf numFmtId="0" fontId="57" fillId="0" borderId="17" xfId="0" applyFont="1" applyFill="1" applyBorder="1" applyAlignment="1">
      <alignment horizontal="left" vertical="justify"/>
    </xf>
    <xf numFmtId="0" fontId="57" fillId="0" borderId="17" xfId="0" applyFont="1" applyBorder="1" applyAlignment="1">
      <alignment horizontal="left" vertical="center"/>
    </xf>
    <xf numFmtId="0" fontId="57" fillId="0" borderId="17" xfId="0" applyFont="1" applyBorder="1" applyAlignment="1">
      <alignment vertical="center"/>
    </xf>
    <xf numFmtId="0" fontId="57" fillId="0" borderId="34" xfId="0" applyFont="1" applyBorder="1" applyAlignment="1">
      <alignment horizontal="left"/>
    </xf>
    <xf numFmtId="0" fontId="57" fillId="0" borderId="34" xfId="0" applyFont="1" applyBorder="1"/>
    <xf numFmtId="0" fontId="57" fillId="0" borderId="34" xfId="0" applyFont="1" applyBorder="1" applyAlignment="1">
      <alignment horizontal="center"/>
    </xf>
    <xf numFmtId="4" fontId="57" fillId="0" borderId="34" xfId="0" applyNumberFormat="1" applyFont="1" applyBorder="1" applyAlignment="1">
      <alignment horizontal="right"/>
    </xf>
    <xf numFmtId="0" fontId="57" fillId="0" borderId="60" xfId="0" applyFont="1" applyBorder="1" applyAlignment="1">
      <alignment horizontal="center"/>
    </xf>
    <xf numFmtId="0" fontId="2" fillId="0" borderId="34" xfId="0" applyFont="1" applyFill="1" applyBorder="1" applyAlignment="1">
      <alignment vertical="center" wrapText="1"/>
    </xf>
    <xf numFmtId="0" fontId="2" fillId="0" borderId="34" xfId="0" applyFont="1" applyFill="1" applyBorder="1" applyAlignment="1">
      <alignment horizontal="center" vertical="center" wrapText="1"/>
    </xf>
    <xf numFmtId="4" fontId="2" fillId="0" borderId="34" xfId="0" applyNumberFormat="1" applyFont="1" applyFill="1" applyBorder="1" applyAlignment="1">
      <alignment horizontal="right" vertical="center" wrapText="1"/>
    </xf>
    <xf numFmtId="0" fontId="2" fillId="0" borderId="34" xfId="0" applyFont="1" applyBorder="1" applyAlignment="1">
      <alignment horizontal="center" wrapText="1"/>
    </xf>
    <xf numFmtId="0" fontId="57" fillId="0" borderId="17" xfId="0" applyFont="1" applyFill="1" applyBorder="1" applyAlignment="1">
      <alignment horizontal="left" wrapText="1"/>
    </xf>
    <xf numFmtId="0" fontId="1" fillId="0" borderId="61" xfId="24" applyFont="1" applyFill="1" applyBorder="1" applyAlignment="1">
      <alignment horizontal="left" vertical="center"/>
    </xf>
    <xf numFmtId="0" fontId="1" fillId="0" borderId="17" xfId="24" applyFont="1" applyFill="1" applyBorder="1" applyAlignment="1">
      <alignment horizontal="left" vertical="center"/>
    </xf>
    <xf numFmtId="3" fontId="2" fillId="0" borderId="62" xfId="16" applyNumberFormat="1" applyFont="1" applyFill="1" applyBorder="1" applyAlignment="1">
      <alignment horizontal="center" vertical="top" wrapText="1"/>
    </xf>
    <xf numFmtId="2" fontId="2" fillId="0" borderId="34" xfId="16" applyNumberFormat="1" applyFont="1" applyFill="1" applyBorder="1" applyAlignment="1">
      <alignment horizontal="right" vertical="top" wrapText="1"/>
    </xf>
    <xf numFmtId="168" fontId="2" fillId="0" borderId="62" xfId="16" applyNumberFormat="1" applyFont="1" applyFill="1" applyBorder="1" applyAlignment="1">
      <alignment horizontal="center" vertical="top" wrapText="1"/>
    </xf>
    <xf numFmtId="3" fontId="2" fillId="0" borderId="0" xfId="16" applyNumberFormat="1" applyFont="1" applyFill="1" applyBorder="1" applyAlignment="1">
      <alignment horizontal="center" vertical="top" wrapText="1"/>
    </xf>
    <xf numFmtId="3" fontId="1" fillId="0" borderId="17" xfId="24" applyNumberFormat="1" applyFont="1" applyFill="1" applyBorder="1" applyAlignment="1">
      <alignment horizontal="center" vertical="center"/>
    </xf>
    <xf numFmtId="0" fontId="1" fillId="0" borderId="17" xfId="24" applyNumberFormat="1" applyFont="1" applyFill="1" applyBorder="1" applyAlignment="1">
      <alignment horizontal="center" vertical="center"/>
    </xf>
    <xf numFmtId="2" fontId="2" fillId="0" borderId="17" xfId="16" applyNumberFormat="1" applyFont="1" applyFill="1" applyBorder="1" applyAlignment="1">
      <alignment horizontal="right" vertical="top" wrapText="1"/>
    </xf>
    <xf numFmtId="0" fontId="1" fillId="0" borderId="63" xfId="24" applyNumberFormat="1" applyFont="1" applyFill="1" applyBorder="1" applyAlignment="1">
      <alignment horizontal="center" vertical="center"/>
    </xf>
    <xf numFmtId="2" fontId="1" fillId="0" borderId="17" xfId="24" applyNumberFormat="1" applyFont="1" applyFill="1" applyBorder="1" applyAlignment="1">
      <alignment horizontal="right" vertical="center"/>
    </xf>
    <xf numFmtId="0" fontId="1" fillId="0" borderId="34" xfId="24" applyFont="1" applyFill="1" applyBorder="1" applyAlignment="1">
      <alignment horizontal="left" vertical="center" wrapText="1"/>
    </xf>
    <xf numFmtId="4" fontId="1" fillId="0" borderId="17" xfId="24" applyNumberFormat="1" applyFont="1" applyFill="1" applyBorder="1" applyAlignment="1">
      <alignment horizontal="right" vertical="center"/>
    </xf>
    <xf numFmtId="0" fontId="0" fillId="0" borderId="64" xfId="0" applyBorder="1" applyAlignment="1">
      <alignment vertical="center"/>
    </xf>
    <xf numFmtId="0" fontId="0" fillId="0" borderId="64" xfId="0" applyBorder="1"/>
    <xf numFmtId="0" fontId="0" fillId="0" borderId="65" xfId="0" applyBorder="1" applyAlignment="1">
      <alignment horizontal="left" vertical="center"/>
    </xf>
    <xf numFmtId="0" fontId="0" fillId="0" borderId="65" xfId="0" applyBorder="1" applyAlignment="1">
      <alignment vertical="center"/>
    </xf>
    <xf numFmtId="0" fontId="0" fillId="0" borderId="65" xfId="0" applyBorder="1"/>
    <xf numFmtId="0" fontId="0" fillId="0" borderId="65" xfId="0" applyBorder="1" applyAlignment="1">
      <alignment horizontal="center" vertical="center"/>
    </xf>
    <xf numFmtId="3" fontId="0" fillId="0" borderId="65" xfId="0" applyNumberFormat="1" applyBorder="1" applyAlignment="1">
      <alignment horizontal="right" vertical="center"/>
    </xf>
    <xf numFmtId="0" fontId="0" fillId="0" borderId="65" xfId="0" applyBorder="1" applyAlignment="1"/>
    <xf numFmtId="0" fontId="0" fillId="0" borderId="65" xfId="0" applyBorder="1" applyAlignment="1">
      <alignment horizontal="left"/>
    </xf>
    <xf numFmtId="0" fontId="0" fillId="0" borderId="65" xfId="0" applyBorder="1" applyAlignment="1">
      <alignment horizontal="center"/>
    </xf>
    <xf numFmtId="0" fontId="0" fillId="0" borderId="65" xfId="0" applyBorder="1" applyAlignment="1">
      <alignment vertical="center" wrapText="1"/>
    </xf>
    <xf numFmtId="0" fontId="0" fillId="0" borderId="65" xfId="0" applyBorder="1" applyAlignment="1">
      <alignment horizontal="left" vertical="center" wrapText="1"/>
    </xf>
    <xf numFmtId="0" fontId="0" fillId="0" borderId="65" xfId="0" applyBorder="1" applyAlignment="1">
      <alignment wrapText="1"/>
    </xf>
    <xf numFmtId="0" fontId="0" fillId="0" borderId="65" xfId="0" applyFill="1" applyBorder="1" applyAlignment="1">
      <alignment horizontal="left" vertical="center"/>
    </xf>
    <xf numFmtId="3" fontId="0" fillId="0" borderId="65" xfId="0" applyNumberFormat="1" applyBorder="1" applyAlignment="1">
      <alignment horizontal="center" vertical="center"/>
    </xf>
    <xf numFmtId="0" fontId="0" fillId="0" borderId="65" xfId="0" applyFill="1" applyBorder="1" applyAlignment="1">
      <alignment vertical="center"/>
    </xf>
    <xf numFmtId="0" fontId="0" fillId="0" borderId="65" xfId="0" applyFill="1" applyBorder="1"/>
    <xf numFmtId="0" fontId="0" fillId="0" borderId="65" xfId="0" applyFill="1" applyBorder="1" applyAlignment="1">
      <alignment horizontal="center" vertical="center"/>
    </xf>
    <xf numFmtId="3" fontId="0" fillId="0" borderId="65" xfId="0" applyNumberFormat="1" applyFill="1" applyBorder="1" applyAlignment="1">
      <alignment horizontal="right" vertical="center"/>
    </xf>
    <xf numFmtId="0" fontId="0" fillId="0" borderId="65" xfId="0" applyFill="1" applyBorder="1" applyAlignment="1"/>
    <xf numFmtId="0" fontId="0" fillId="0" borderId="65" xfId="0" applyFill="1" applyBorder="1" applyAlignment="1">
      <alignment horizontal="left"/>
    </xf>
    <xf numFmtId="0" fontId="0" fillId="0" borderId="65" xfId="0" applyFill="1" applyBorder="1" applyAlignment="1">
      <alignment horizontal="center"/>
    </xf>
    <xf numFmtId="3" fontId="0" fillId="0" borderId="65" xfId="0" applyNumberFormat="1" applyFill="1" applyBorder="1" applyAlignment="1">
      <alignment horizontal="center"/>
    </xf>
    <xf numFmtId="3" fontId="0" fillId="0" borderId="65" xfId="0" applyNumberFormat="1" applyFill="1" applyBorder="1"/>
    <xf numFmtId="3" fontId="0" fillId="0" borderId="65" xfId="0" applyNumberFormat="1" applyBorder="1" applyAlignment="1">
      <alignment vertical="center"/>
    </xf>
    <xf numFmtId="0" fontId="30" fillId="8" borderId="66" xfId="22" applyFont="1" applyFill="1" applyBorder="1" applyAlignment="1">
      <alignment horizontal="center" vertical="center"/>
    </xf>
    <xf numFmtId="0" fontId="30" fillId="8" borderId="66" xfId="22" applyFont="1" applyFill="1" applyBorder="1" applyAlignment="1">
      <alignment horizontal="center" vertical="center" wrapText="1"/>
    </xf>
    <xf numFmtId="0" fontId="25" fillId="2" borderId="67" xfId="22" applyFont="1" applyFill="1" applyBorder="1" applyAlignment="1">
      <alignment horizontal="center" vertical="center" wrapText="1"/>
    </xf>
    <xf numFmtId="4" fontId="25" fillId="2" borderId="67" xfId="22" applyNumberFormat="1" applyFont="1" applyFill="1" applyBorder="1" applyAlignment="1">
      <alignment horizontal="center" vertical="center" wrapText="1"/>
    </xf>
    <xf numFmtId="0" fontId="25" fillId="12" borderId="66" xfId="22" applyFont="1" applyFill="1" applyBorder="1" applyAlignment="1">
      <alignment horizontal="center" vertical="center"/>
    </xf>
    <xf numFmtId="4" fontId="25" fillId="12" borderId="66" xfId="22" applyNumberFormat="1" applyFont="1" applyFill="1" applyBorder="1" applyAlignment="1">
      <alignment horizontal="center" vertical="center"/>
    </xf>
    <xf numFmtId="2" fontId="39" fillId="9" borderId="66" xfId="16" applyNumberFormat="1" applyFont="1" applyFill="1" applyBorder="1" applyAlignment="1">
      <alignment horizontal="center" vertical="center" wrapText="1"/>
    </xf>
    <xf numFmtId="4" fontId="39" fillId="9" borderId="66" xfId="16" applyNumberFormat="1" applyFont="1" applyFill="1" applyBorder="1" applyAlignment="1">
      <alignment horizontal="center" vertical="center" wrapText="1"/>
    </xf>
    <xf numFmtId="0" fontId="39" fillId="9" borderId="66" xfId="16"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lignment horizontal="right"/>
    </xf>
    <xf numFmtId="0" fontId="0" fillId="0" borderId="7" xfId="0" applyBorder="1" applyAlignment="1">
      <alignment horizontal="center" vertical="center"/>
    </xf>
    <xf numFmtId="3" fontId="0" fillId="0" borderId="7" xfId="0" applyNumberFormat="1" applyBorder="1" applyAlignment="1">
      <alignment vertical="center"/>
    </xf>
    <xf numFmtId="0" fontId="0" fillId="0" borderId="7" xfId="0" applyBorder="1"/>
    <xf numFmtId="0" fontId="0" fillId="0" borderId="7" xfId="0" applyBorder="1" applyAlignment="1">
      <alignment horizontal="left" vertical="center"/>
    </xf>
    <xf numFmtId="3" fontId="0" fillId="0" borderId="7" xfId="0" applyNumberFormat="1" applyBorder="1" applyAlignment="1">
      <alignment horizontal="right" vertical="center"/>
    </xf>
    <xf numFmtId="0" fontId="0" fillId="0" borderId="7" xfId="0" applyBorder="1" applyAlignment="1">
      <alignment horizontal="center"/>
    </xf>
    <xf numFmtId="0" fontId="0" fillId="0" borderId="7" xfId="0" applyBorder="1" applyAlignment="1">
      <alignment horizontal="right" vertical="center"/>
    </xf>
    <xf numFmtId="0" fontId="0" fillId="0" borderId="7" xfId="0" applyFill="1" applyBorder="1" applyAlignment="1">
      <alignment horizontal="center" vertical="center"/>
    </xf>
    <xf numFmtId="0" fontId="0" fillId="0" borderId="7" xfId="0" applyBorder="1" applyAlignment="1">
      <alignment horizontal="left"/>
    </xf>
    <xf numFmtId="0" fontId="0" fillId="0" borderId="7" xfId="0" applyBorder="1" applyAlignment="1">
      <alignment horizontal="left" vertical="center" wrapText="1"/>
    </xf>
    <xf numFmtId="3" fontId="59" fillId="0" borderId="7" xfId="0" applyNumberFormat="1" applyFont="1" applyBorder="1"/>
    <xf numFmtId="0" fontId="59" fillId="0" borderId="7" xfId="0" applyFont="1" applyBorder="1"/>
    <xf numFmtId="3" fontId="0" fillId="0" borderId="7" xfId="0" applyNumberFormat="1" applyBorder="1"/>
    <xf numFmtId="0" fontId="0" fillId="0" borderId="7" xfId="0" applyBorder="1" applyAlignment="1"/>
    <xf numFmtId="0" fontId="0" fillId="0" borderId="7" xfId="0" applyBorder="1" applyAlignment="1">
      <alignment horizontal="left" wrapText="1"/>
    </xf>
    <xf numFmtId="3" fontId="59" fillId="0" borderId="7" xfId="0" applyNumberFormat="1" applyFont="1" applyBorder="1" applyAlignment="1">
      <alignment horizontal="right" vertical="center"/>
    </xf>
    <xf numFmtId="3" fontId="0" fillId="0" borderId="7" xfId="0" applyNumberFormat="1" applyBorder="1" applyAlignment="1">
      <alignment horizontal="center" vertical="center"/>
    </xf>
    <xf numFmtId="168" fontId="0" fillId="0" borderId="7" xfId="0" applyNumberFormat="1" applyBorder="1" applyAlignment="1">
      <alignment horizontal="center" vertical="center"/>
    </xf>
    <xf numFmtId="3" fontId="0" fillId="0" borderId="7" xfId="0" applyNumberFormat="1" applyBorder="1" applyAlignment="1">
      <alignment horizontal="left" vertical="center"/>
    </xf>
    <xf numFmtId="0" fontId="1" fillId="0" borderId="7" xfId="0" applyFont="1" applyBorder="1" applyAlignment="1">
      <alignment horizontal="left" vertical="center" wrapText="1"/>
    </xf>
    <xf numFmtId="0" fontId="58" fillId="0" borderId="7" xfId="0" applyFont="1" applyBorder="1" applyAlignment="1">
      <alignment horizontal="left" vertical="center"/>
    </xf>
    <xf numFmtId="171" fontId="0" fillId="0" borderId="7" xfId="0" applyNumberFormat="1" applyBorder="1" applyAlignment="1">
      <alignment horizontal="center" vertical="center"/>
    </xf>
    <xf numFmtId="3" fontId="59" fillId="0" borderId="7" xfId="0" applyNumberFormat="1" applyFont="1" applyBorder="1" applyAlignment="1">
      <alignment vertical="center"/>
    </xf>
    <xf numFmtId="0" fontId="58" fillId="0" borderId="7" xfId="0" applyFont="1" applyBorder="1" applyAlignment="1">
      <alignment horizontal="center" vertical="center"/>
    </xf>
    <xf numFmtId="0" fontId="57" fillId="0" borderId="7" xfId="0" applyFont="1" applyBorder="1" applyAlignment="1">
      <alignment horizontal="left" vertical="center"/>
    </xf>
    <xf numFmtId="0" fontId="0" fillId="13" borderId="7" xfId="0" applyFill="1" applyBorder="1" applyAlignment="1">
      <alignment vertical="center"/>
    </xf>
    <xf numFmtId="0" fontId="0" fillId="13" borderId="7" xfId="0" applyFill="1" applyBorder="1" applyAlignment="1">
      <alignment horizontal="center" vertical="center"/>
    </xf>
    <xf numFmtId="0" fontId="57" fillId="13" borderId="7" xfId="0" applyFont="1" applyFill="1" applyBorder="1" applyAlignment="1">
      <alignment vertical="center"/>
    </xf>
    <xf numFmtId="3" fontId="57" fillId="13" borderId="7" xfId="0" applyNumberFormat="1" applyFont="1" applyFill="1" applyBorder="1" applyAlignment="1">
      <alignment vertical="center"/>
    </xf>
    <xf numFmtId="0" fontId="0" fillId="13" borderId="7" xfId="0" applyFill="1" applyBorder="1" applyAlignment="1">
      <alignment horizontal="left" vertical="center"/>
    </xf>
    <xf numFmtId="0" fontId="57" fillId="13" borderId="7" xfId="0" applyFont="1" applyFill="1" applyBorder="1" applyAlignment="1">
      <alignment horizontal="left" vertical="center"/>
    </xf>
    <xf numFmtId="3" fontId="57" fillId="13" borderId="7" xfId="0" applyNumberFormat="1" applyFont="1" applyFill="1" applyBorder="1" applyAlignment="1">
      <alignment horizontal="right" vertical="center"/>
    </xf>
    <xf numFmtId="3" fontId="0" fillId="13" borderId="7" xfId="0" applyNumberForma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left" vertical="center"/>
    </xf>
    <xf numFmtId="168" fontId="0" fillId="13" borderId="7" xfId="0" applyNumberFormat="1" applyFill="1" applyBorder="1" applyAlignment="1">
      <alignment horizontal="center" vertical="center"/>
    </xf>
    <xf numFmtId="3" fontId="57" fillId="0" borderId="7" xfId="0" applyNumberFormat="1" applyFont="1" applyBorder="1" applyAlignment="1">
      <alignment horizontal="right" vertical="center"/>
    </xf>
    <xf numFmtId="0" fontId="31" fillId="0" borderId="0" xfId="22" applyFont="1" applyAlignment="1">
      <alignment vertical="center" wrapText="1"/>
    </xf>
    <xf numFmtId="0" fontId="0" fillId="0" borderId="36" xfId="0" applyBorder="1" applyAlignment="1">
      <alignment horizontal="left" vertical="center"/>
    </xf>
    <xf numFmtId="0" fontId="57" fillId="0" borderId="36" xfId="0" applyFont="1" applyBorder="1" applyAlignment="1">
      <alignment horizontal="left" vertical="center"/>
    </xf>
    <xf numFmtId="4" fontId="0" fillId="0" borderId="36" xfId="0" applyNumberFormat="1" applyBorder="1" applyAlignment="1">
      <alignment horizontal="center" vertical="center"/>
    </xf>
    <xf numFmtId="3" fontId="57" fillId="0" borderId="36" xfId="0" applyNumberFormat="1" applyFont="1" applyBorder="1" applyAlignment="1">
      <alignment horizontal="right" vertical="center"/>
    </xf>
    <xf numFmtId="3" fontId="0" fillId="0" borderId="36" xfId="0" applyNumberFormat="1" applyBorder="1" applyAlignment="1">
      <alignment horizontal="center" vertical="center"/>
    </xf>
    <xf numFmtId="0" fontId="60" fillId="0" borderId="0" xfId="22" applyFont="1"/>
    <xf numFmtId="3" fontId="60" fillId="0" borderId="0" xfId="22" applyNumberFormat="1" applyFont="1" applyAlignment="1">
      <alignment horizontal="center"/>
    </xf>
    <xf numFmtId="0" fontId="29" fillId="0" borderId="0" xfId="22" applyFont="1" applyAlignment="1">
      <alignment horizontal="center"/>
    </xf>
    <xf numFmtId="4" fontId="29" fillId="0" borderId="0" xfId="22" applyNumberFormat="1" applyFont="1" applyAlignment="1">
      <alignment horizontal="right"/>
    </xf>
    <xf numFmtId="4" fontId="60" fillId="0" borderId="0" xfId="22" applyNumberFormat="1" applyFont="1" applyAlignment="1"/>
    <xf numFmtId="0" fontId="60" fillId="0" borderId="0" xfId="22" applyFont="1" applyAlignment="1">
      <alignment horizontal="center"/>
    </xf>
    <xf numFmtId="0" fontId="29" fillId="0" borderId="0" xfId="0" applyFont="1" applyFill="1"/>
    <xf numFmtId="0" fontId="25" fillId="14" borderId="23" xfId="22" applyFont="1" applyFill="1" applyBorder="1" applyAlignment="1">
      <alignment vertical="center" wrapText="1"/>
    </xf>
    <xf numFmtId="0" fontId="25" fillId="14" borderId="20" xfId="22" applyFont="1" applyFill="1" applyBorder="1" applyAlignment="1">
      <alignment vertical="center" wrapText="1"/>
    </xf>
    <xf numFmtId="3" fontId="6" fillId="4" borderId="27" xfId="21" applyNumberFormat="1" applyFont="1" applyFill="1" applyBorder="1" applyAlignment="1">
      <alignment vertical="center"/>
    </xf>
    <xf numFmtId="3" fontId="6" fillId="4" borderId="29" xfId="21" applyNumberFormat="1" applyFont="1" applyFill="1" applyBorder="1" applyAlignment="1">
      <alignment vertical="center"/>
    </xf>
    <xf numFmtId="3" fontId="6" fillId="4" borderId="30" xfId="21" applyNumberFormat="1" applyFont="1" applyFill="1" applyBorder="1" applyAlignment="1">
      <alignment vertical="center"/>
    </xf>
    <xf numFmtId="3" fontId="2" fillId="0" borderId="0" xfId="21" applyNumberFormat="1" applyAlignment="1">
      <alignment vertical="center"/>
    </xf>
    <xf numFmtId="0" fontId="2" fillId="0" borderId="0" xfId="21" applyAlignment="1">
      <alignment vertical="center"/>
    </xf>
    <xf numFmtId="0" fontId="25" fillId="2" borderId="15" xfId="22" applyFont="1" applyFill="1" applyBorder="1" applyAlignment="1">
      <alignment horizontal="center" vertical="center" wrapText="1"/>
    </xf>
    <xf numFmtId="0" fontId="25" fillId="2" borderId="22" xfId="22" applyFont="1" applyFill="1" applyBorder="1" applyAlignment="1">
      <alignment horizontal="center" vertical="center" wrapText="1"/>
    </xf>
    <xf numFmtId="4" fontId="25" fillId="6" borderId="15" xfId="22" applyNumberFormat="1" applyFont="1" applyFill="1" applyBorder="1" applyAlignment="1">
      <alignment horizontal="center" vertical="center" wrapText="1"/>
    </xf>
    <xf numFmtId="3" fontId="42" fillId="6" borderId="21" xfId="22" applyNumberFormat="1" applyFont="1" applyFill="1" applyBorder="1" applyAlignment="1">
      <alignment horizontal="center" wrapText="1"/>
    </xf>
    <xf numFmtId="0" fontId="30" fillId="8" borderId="14" xfId="22" applyFont="1" applyFill="1" applyBorder="1" applyAlignment="1">
      <alignment horizontal="center" vertical="center"/>
    </xf>
    <xf numFmtId="0" fontId="30" fillId="8" borderId="14" xfId="22" applyFont="1" applyFill="1" applyBorder="1" applyAlignment="1">
      <alignment horizontal="center" vertical="center" wrapText="1"/>
    </xf>
    <xf numFmtId="0" fontId="25" fillId="2" borderId="10" xfId="22" applyFont="1" applyFill="1" applyBorder="1" applyAlignment="1">
      <alignment horizontal="center" vertical="center" wrapText="1"/>
    </xf>
    <xf numFmtId="4" fontId="25" fillId="2" borderId="14" xfId="22" applyNumberFormat="1" applyFont="1" applyFill="1" applyBorder="1" applyAlignment="1">
      <alignment horizontal="center" vertical="center" wrapText="1"/>
    </xf>
    <xf numFmtId="0" fontId="25" fillId="2" borderId="20" xfId="22" applyFont="1" applyFill="1" applyBorder="1" applyAlignment="1">
      <alignment horizontal="center" vertical="center" wrapText="1"/>
    </xf>
    <xf numFmtId="4" fontId="20" fillId="6" borderId="10" xfId="22" applyNumberFormat="1" applyFont="1" applyFill="1" applyBorder="1" applyAlignment="1">
      <alignment horizontal="center" vertical="center"/>
    </xf>
    <xf numFmtId="4" fontId="20" fillId="6" borderId="14" xfId="22" applyNumberFormat="1" applyFont="1" applyFill="1" applyBorder="1" applyAlignment="1">
      <alignment horizontal="center" vertical="center"/>
    </xf>
    <xf numFmtId="4" fontId="25" fillId="6" borderId="14" xfId="22" applyNumberFormat="1" applyFont="1" applyFill="1" applyBorder="1" applyAlignment="1">
      <alignment horizontal="center" vertical="center"/>
    </xf>
    <xf numFmtId="3" fontId="42" fillId="6" borderId="14" xfId="22" applyNumberFormat="1" applyFont="1" applyFill="1" applyBorder="1" applyAlignment="1">
      <alignment horizontal="center" vertical="center"/>
    </xf>
    <xf numFmtId="4" fontId="25" fillId="6" borderId="14" xfId="22" applyNumberFormat="1" applyFont="1" applyFill="1" applyBorder="1" applyAlignment="1">
      <alignment horizontal="center" vertical="center" wrapText="1"/>
    </xf>
    <xf numFmtId="4" fontId="25" fillId="6" borderId="20" xfId="22" applyNumberFormat="1" applyFont="1" applyFill="1" applyBorder="1" applyAlignment="1">
      <alignment horizontal="center" vertical="center" wrapText="1"/>
    </xf>
    <xf numFmtId="0" fontId="25" fillId="12" borderId="10" xfId="22" applyFont="1" applyFill="1" applyBorder="1" applyAlignment="1">
      <alignment horizontal="center" vertical="center"/>
    </xf>
    <xf numFmtId="4" fontId="25" fillId="12" borderId="20" xfId="22" applyNumberFormat="1" applyFont="1" applyFill="1" applyBorder="1" applyAlignment="1">
      <alignment horizontal="center" vertical="center"/>
    </xf>
    <xf numFmtId="2" fontId="39" fillId="9" borderId="10" xfId="16" applyNumberFormat="1" applyFont="1" applyFill="1" applyBorder="1" applyAlignment="1">
      <alignment horizontal="center" vertical="center" wrapText="1"/>
    </xf>
    <xf numFmtId="4" fontId="39" fillId="9" borderId="14" xfId="16" applyNumberFormat="1" applyFont="1" applyFill="1" applyBorder="1" applyAlignment="1">
      <alignment horizontal="center" vertical="center" wrapText="1"/>
    </xf>
    <xf numFmtId="0" fontId="39" fillId="9" borderId="20" xfId="16" applyFont="1" applyFill="1" applyBorder="1" applyAlignment="1">
      <alignment horizontal="center" vertical="center" wrapText="1"/>
    </xf>
    <xf numFmtId="0" fontId="61" fillId="0" borderId="15" xfId="22" applyFont="1" applyBorder="1" applyAlignment="1">
      <alignment horizontal="center" vertical="center" wrapText="1"/>
    </xf>
    <xf numFmtId="0" fontId="62" fillId="0" borderId="21" xfId="22" applyFont="1" applyBorder="1" applyAlignment="1">
      <alignment horizontal="center" vertical="center" wrapText="1"/>
    </xf>
    <xf numFmtId="0" fontId="63" fillId="0" borderId="21" xfId="22" applyFont="1" applyBorder="1" applyAlignment="1">
      <alignment horizontal="center" vertical="center" wrapText="1"/>
    </xf>
    <xf numFmtId="0" fontId="45" fillId="0" borderId="21" xfId="22" applyFont="1" applyBorder="1" applyAlignment="1">
      <alignment horizontal="center" vertical="center" wrapText="1"/>
    </xf>
    <xf numFmtId="0" fontId="45" fillId="0" borderId="21" xfId="22" applyFont="1" applyBorder="1" applyAlignment="1">
      <alignment vertical="center" wrapText="1"/>
    </xf>
    <xf numFmtId="0" fontId="64" fillId="0" borderId="21" xfId="22" applyFont="1" applyBorder="1" applyAlignment="1">
      <alignment horizontal="left" vertical="center" wrapText="1"/>
    </xf>
    <xf numFmtId="0" fontId="61" fillId="0" borderId="21" xfId="22" applyFont="1" applyBorder="1" applyAlignment="1">
      <alignment horizontal="center" vertical="center" wrapText="1"/>
    </xf>
    <xf numFmtId="0" fontId="61" fillId="0" borderId="21" xfId="22" applyFont="1" applyBorder="1" applyAlignment="1">
      <alignment vertical="center" wrapText="1"/>
    </xf>
    <xf numFmtId="0" fontId="44" fillId="0" borderId="21" xfId="22" applyFont="1" applyBorder="1" applyAlignment="1">
      <alignment vertical="center" wrapText="1"/>
    </xf>
    <xf numFmtId="0" fontId="44" fillId="0" borderId="22" xfId="22" applyFont="1" applyBorder="1" applyAlignment="1">
      <alignment vertical="center" wrapText="1"/>
    </xf>
    <xf numFmtId="0" fontId="61" fillId="0" borderId="15" xfId="22" applyFont="1" applyBorder="1" applyAlignment="1">
      <alignment vertical="center" wrapText="1"/>
    </xf>
    <xf numFmtId="3" fontId="61" fillId="0" borderId="21" xfId="22" applyNumberFormat="1" applyFont="1" applyBorder="1" applyAlignment="1">
      <alignment horizontal="center" vertical="center" wrapText="1"/>
    </xf>
    <xf numFmtId="168" fontId="46" fillId="0" borderId="21" xfId="22" applyNumberFormat="1" applyFont="1" applyBorder="1" applyAlignment="1">
      <alignment horizontal="center" vertical="center" wrapText="1"/>
    </xf>
    <xf numFmtId="0" fontId="46" fillId="0" borderId="21" xfId="22" applyFont="1" applyBorder="1" applyAlignment="1">
      <alignment vertical="center" wrapText="1"/>
    </xf>
    <xf numFmtId="0" fontId="46" fillId="0" borderId="22" xfId="22" applyFont="1" applyBorder="1" applyAlignment="1">
      <alignment vertical="center" wrapText="1"/>
    </xf>
    <xf numFmtId="0" fontId="46" fillId="0" borderId="15" xfId="22" applyFont="1" applyBorder="1" applyAlignment="1">
      <alignment horizontal="center" vertical="center" wrapText="1"/>
    </xf>
    <xf numFmtId="0" fontId="47" fillId="0" borderId="21" xfId="22" applyFont="1" applyBorder="1" applyAlignment="1">
      <alignment horizontal="center" vertical="center" wrapText="1"/>
    </xf>
    <xf numFmtId="0" fontId="46" fillId="0" borderId="21" xfId="22" applyFont="1" applyBorder="1" applyAlignment="1">
      <alignment horizontal="center" vertical="center" wrapText="1"/>
    </xf>
    <xf numFmtId="0" fontId="61" fillId="0" borderId="9" xfId="22" applyFont="1" applyBorder="1" applyAlignment="1">
      <alignment horizontal="center" vertical="center" wrapText="1"/>
    </xf>
    <xf numFmtId="0" fontId="62" fillId="0" borderId="17" xfId="22" applyFont="1" applyBorder="1" applyAlignment="1">
      <alignment horizontal="center" vertical="center" wrapText="1"/>
    </xf>
    <xf numFmtId="0" fontId="63" fillId="0" borderId="17" xfId="22" applyFont="1" applyBorder="1" applyAlignment="1">
      <alignment horizontal="center" vertical="center" wrapText="1"/>
    </xf>
    <xf numFmtId="0" fontId="45" fillId="0" borderId="17" xfId="22" applyFont="1" applyBorder="1" applyAlignment="1">
      <alignment horizontal="center" vertical="center" wrapText="1"/>
    </xf>
    <xf numFmtId="0" fontId="45" fillId="0" borderId="17" xfId="22" applyFont="1" applyBorder="1" applyAlignment="1">
      <alignment vertical="center" wrapText="1"/>
    </xf>
    <xf numFmtId="0" fontId="64" fillId="0" borderId="17" xfId="22" applyFont="1" applyBorder="1" applyAlignment="1">
      <alignment horizontal="left" vertical="center" wrapText="1"/>
    </xf>
    <xf numFmtId="0" fontId="61" fillId="0" borderId="17" xfId="22" applyFont="1" applyBorder="1" applyAlignment="1">
      <alignment horizontal="center" vertical="center" wrapText="1"/>
    </xf>
    <xf numFmtId="0" fontId="61" fillId="0" borderId="17" xfId="22" applyFont="1" applyBorder="1" applyAlignment="1">
      <alignment vertical="center" wrapText="1"/>
    </xf>
    <xf numFmtId="0" fontId="44" fillId="0" borderId="17" xfId="22" applyFont="1" applyBorder="1" applyAlignment="1">
      <alignment vertical="center" wrapText="1"/>
    </xf>
    <xf numFmtId="0" fontId="61" fillId="0" borderId="9" xfId="22" applyFont="1" applyBorder="1" applyAlignment="1">
      <alignment vertical="center" wrapText="1"/>
    </xf>
    <xf numFmtId="3" fontId="61" fillId="0" borderId="17" xfId="22" applyNumberFormat="1" applyFont="1" applyBorder="1" applyAlignment="1">
      <alignment horizontal="center" vertical="center" wrapText="1"/>
    </xf>
    <xf numFmtId="168" fontId="46" fillId="0" borderId="17" xfId="22" applyNumberFormat="1" applyFont="1" applyBorder="1" applyAlignment="1">
      <alignment horizontal="center" vertical="center" wrapText="1"/>
    </xf>
    <xf numFmtId="0" fontId="46" fillId="0" borderId="17" xfId="22" applyFont="1" applyBorder="1" applyAlignment="1">
      <alignment vertical="center" wrapText="1"/>
    </xf>
    <xf numFmtId="0" fontId="46" fillId="0" borderId="23" xfId="22" applyFont="1" applyBorder="1" applyAlignment="1">
      <alignment vertical="center" wrapText="1"/>
    </xf>
    <xf numFmtId="0" fontId="46" fillId="0" borderId="9" xfId="22" applyFont="1" applyBorder="1" applyAlignment="1">
      <alignment horizontal="center" vertical="center" wrapText="1"/>
    </xf>
    <xf numFmtId="0" fontId="47" fillId="0" borderId="17" xfId="22" applyFont="1" applyBorder="1" applyAlignment="1">
      <alignment horizontal="center" vertical="center" wrapText="1"/>
    </xf>
    <xf numFmtId="0" fontId="46" fillId="0" borderId="17" xfId="22" applyFont="1" applyBorder="1" applyAlignment="1">
      <alignment horizontal="center" vertical="center" wrapText="1"/>
    </xf>
    <xf numFmtId="0" fontId="61" fillId="0" borderId="10" xfId="22" applyFont="1" applyBorder="1" applyAlignment="1">
      <alignment horizontal="center" vertical="center" wrapText="1"/>
    </xf>
    <xf numFmtId="0" fontId="62" fillId="0" borderId="14" xfId="22" applyFont="1" applyBorder="1" applyAlignment="1">
      <alignment horizontal="center" vertical="center" wrapText="1"/>
    </xf>
    <xf numFmtId="0" fontId="63" fillId="0" borderId="14" xfId="22" applyFont="1" applyBorder="1" applyAlignment="1">
      <alignment horizontal="center" vertical="center" wrapText="1"/>
    </xf>
    <xf numFmtId="0" fontId="45" fillId="0" borderId="14" xfId="22" applyFont="1" applyBorder="1" applyAlignment="1">
      <alignment horizontal="center" vertical="center" wrapText="1"/>
    </xf>
    <xf numFmtId="0" fontId="45" fillId="0" borderId="14" xfId="22" applyFont="1" applyBorder="1" applyAlignment="1">
      <alignment vertical="center" wrapText="1"/>
    </xf>
    <xf numFmtId="0" fontId="64" fillId="0" borderId="14" xfId="22" applyFont="1" applyBorder="1" applyAlignment="1">
      <alignment horizontal="left" vertical="center" wrapText="1"/>
    </xf>
    <xf numFmtId="0" fontId="61" fillId="0" borderId="14" xfId="22" applyFont="1" applyBorder="1" applyAlignment="1">
      <alignment horizontal="center" vertical="center" wrapText="1"/>
    </xf>
    <xf numFmtId="0" fontId="61" fillId="0" borderId="14" xfId="22" applyFont="1" applyBorder="1" applyAlignment="1">
      <alignment vertical="center" wrapText="1"/>
    </xf>
    <xf numFmtId="0" fontId="44" fillId="0" borderId="14" xfId="22" applyFont="1" applyBorder="1" applyAlignment="1">
      <alignment vertical="center" wrapText="1"/>
    </xf>
    <xf numFmtId="0" fontId="44" fillId="0" borderId="20" xfId="22" applyFont="1" applyBorder="1" applyAlignment="1">
      <alignment vertical="center" wrapText="1"/>
    </xf>
    <xf numFmtId="0" fontId="61" fillId="0" borderId="10" xfId="22" applyFont="1" applyBorder="1" applyAlignment="1">
      <alignment vertical="center" wrapText="1"/>
    </xf>
    <xf numFmtId="3" fontId="61" fillId="0" borderId="14" xfId="22" applyNumberFormat="1" applyFont="1" applyBorder="1" applyAlignment="1">
      <alignment horizontal="center" vertical="center" wrapText="1"/>
    </xf>
    <xf numFmtId="168" fontId="46" fillId="0" borderId="14" xfId="22" applyNumberFormat="1" applyFont="1" applyBorder="1" applyAlignment="1">
      <alignment horizontal="center" vertical="center" wrapText="1"/>
    </xf>
    <xf numFmtId="0" fontId="46" fillId="0" borderId="14" xfId="22" applyFont="1" applyBorder="1" applyAlignment="1">
      <alignment vertical="center" wrapText="1"/>
    </xf>
    <xf numFmtId="0" fontId="46" fillId="0" borderId="20" xfId="22" applyFont="1" applyBorder="1" applyAlignment="1">
      <alignment vertical="center" wrapText="1"/>
    </xf>
    <xf numFmtId="0" fontId="46" fillId="0" borderId="10" xfId="22" applyFont="1" applyBorder="1" applyAlignment="1">
      <alignment horizontal="center" vertical="center" wrapText="1"/>
    </xf>
    <xf numFmtId="0" fontId="47" fillId="0" borderId="14" xfId="22" applyFont="1" applyBorder="1" applyAlignment="1">
      <alignment horizontal="center" vertical="center" wrapText="1"/>
    </xf>
    <xf numFmtId="0" fontId="46" fillId="0" borderId="14" xfId="22" applyFont="1" applyBorder="1" applyAlignment="1">
      <alignment horizontal="center" vertical="center" wrapText="1"/>
    </xf>
    <xf numFmtId="0" fontId="2" fillId="0" borderId="8" xfId="22" applyFont="1" applyBorder="1" applyAlignment="1">
      <alignment horizontal="center" vertical="center" wrapText="1"/>
    </xf>
    <xf numFmtId="0" fontId="42" fillId="0" borderId="34" xfId="22" applyFont="1" applyBorder="1" applyAlignment="1">
      <alignment horizontal="center" vertical="center" wrapText="1"/>
    </xf>
    <xf numFmtId="0" fontId="19" fillId="0" borderId="34" xfId="22" applyFont="1" applyBorder="1" applyAlignment="1">
      <alignment horizontal="center" vertical="center" wrapText="1"/>
    </xf>
    <xf numFmtId="0" fontId="19" fillId="0" borderId="57" xfId="22" applyFont="1" applyBorder="1" applyAlignment="1">
      <alignment horizontal="center" vertical="center" wrapText="1"/>
    </xf>
    <xf numFmtId="170" fontId="46" fillId="0" borderId="8" xfId="22" applyNumberFormat="1" applyFont="1" applyBorder="1" applyAlignment="1">
      <alignment vertical="center" wrapText="1"/>
    </xf>
    <xf numFmtId="4" fontId="46" fillId="0" borderId="34" xfId="22" applyNumberFormat="1" applyFont="1" applyBorder="1" applyAlignment="1">
      <alignment horizontal="center" vertical="center" wrapText="1"/>
    </xf>
    <xf numFmtId="4" fontId="46" fillId="0" borderId="57" xfId="22" applyNumberFormat="1" applyFont="1" applyBorder="1" applyAlignment="1">
      <alignment vertical="center" wrapText="1"/>
    </xf>
    <xf numFmtId="0" fontId="46" fillId="0" borderId="8" xfId="22" applyFont="1" applyBorder="1" applyAlignment="1">
      <alignment vertical="center" wrapText="1"/>
    </xf>
    <xf numFmtId="0" fontId="46" fillId="0" borderId="34" xfId="22" applyFont="1" applyBorder="1" applyAlignment="1">
      <alignment vertical="center" wrapText="1"/>
    </xf>
    <xf numFmtId="0" fontId="46" fillId="0" borderId="57" xfId="22" applyFont="1" applyBorder="1" applyAlignment="1">
      <alignment vertical="center" wrapText="1"/>
    </xf>
    <xf numFmtId="0" fontId="2" fillId="0" borderId="9" xfId="22" applyBorder="1" applyAlignment="1">
      <alignment horizontal="center" vertical="center" wrapText="1"/>
    </xf>
    <xf numFmtId="0" fontId="42" fillId="0" borderId="17" xfId="22" applyFont="1" applyBorder="1" applyAlignment="1">
      <alignment horizontal="center" vertical="center" wrapText="1"/>
    </xf>
    <xf numFmtId="0" fontId="19" fillId="0" borderId="17" xfId="22" applyFont="1" applyBorder="1" applyAlignment="1">
      <alignment horizontal="center" vertical="center" wrapText="1"/>
    </xf>
    <xf numFmtId="0" fontId="19" fillId="0" borderId="23" xfId="22" applyFont="1" applyBorder="1" applyAlignment="1">
      <alignment horizontal="center" vertical="center" wrapText="1"/>
    </xf>
    <xf numFmtId="170" fontId="46" fillId="0" borderId="9" xfId="22" applyNumberFormat="1" applyFont="1" applyBorder="1" applyAlignment="1">
      <alignment vertical="center" wrapText="1"/>
    </xf>
    <xf numFmtId="4" fontId="45" fillId="0" borderId="17" xfId="22" applyNumberFormat="1" applyFont="1" applyBorder="1" applyAlignment="1">
      <alignment horizontal="center" vertical="center" wrapText="1"/>
    </xf>
    <xf numFmtId="4" fontId="46" fillId="0" borderId="23" xfId="22" applyNumberFormat="1" applyFont="1" applyBorder="1" applyAlignment="1">
      <alignment vertical="center" wrapText="1"/>
    </xf>
    <xf numFmtId="0" fontId="47" fillId="0" borderId="9" xfId="22" applyFont="1" applyBorder="1" applyAlignment="1">
      <alignment vertical="center" wrapText="1"/>
    </xf>
    <xf numFmtId="0" fontId="46" fillId="0" borderId="9" xfId="22" applyFont="1" applyBorder="1" applyAlignment="1">
      <alignment vertical="center" wrapText="1"/>
    </xf>
    <xf numFmtId="0" fontId="2" fillId="0" borderId="10" xfId="22" applyBorder="1" applyAlignment="1">
      <alignment horizontal="center" vertical="center" wrapText="1"/>
    </xf>
    <xf numFmtId="0" fontId="42" fillId="0" borderId="14" xfId="22" applyFont="1" applyBorder="1" applyAlignment="1">
      <alignment horizontal="center" vertical="center" wrapText="1"/>
    </xf>
    <xf numFmtId="0" fontId="19" fillId="0" borderId="14" xfId="22" applyFont="1" applyBorder="1" applyAlignment="1">
      <alignment horizontal="center" vertical="center" wrapText="1"/>
    </xf>
    <xf numFmtId="0" fontId="19" fillId="0" borderId="20" xfId="22" applyFont="1" applyBorder="1" applyAlignment="1">
      <alignment horizontal="center" vertical="center" wrapText="1"/>
    </xf>
    <xf numFmtId="170" fontId="46" fillId="0" borderId="10" xfId="22" applyNumberFormat="1" applyFont="1" applyBorder="1" applyAlignment="1">
      <alignment vertical="center" wrapText="1"/>
    </xf>
    <xf numFmtId="4" fontId="45" fillId="0" borderId="14" xfId="22" applyNumberFormat="1" applyFont="1" applyBorder="1" applyAlignment="1">
      <alignment horizontal="center" vertical="center" wrapText="1"/>
    </xf>
    <xf numFmtId="4" fontId="46" fillId="0" borderId="20" xfId="22" applyNumberFormat="1" applyFont="1" applyBorder="1" applyAlignment="1">
      <alignment vertical="center" wrapText="1"/>
    </xf>
    <xf numFmtId="0" fontId="47" fillId="0" borderId="10" xfId="22" applyFont="1" applyBorder="1" applyAlignment="1">
      <alignment vertical="center" wrapText="1"/>
    </xf>
    <xf numFmtId="0" fontId="46" fillId="0" borderId="10" xfId="22" applyFont="1" applyBorder="1" applyAlignment="1">
      <alignment vertical="center" wrapText="1"/>
    </xf>
    <xf numFmtId="0" fontId="25" fillId="10" borderId="14" xfId="22" applyFont="1" applyFill="1" applyBorder="1" applyAlignment="1">
      <alignment horizontal="center" vertical="center" wrapText="1"/>
    </xf>
    <xf numFmtId="0" fontId="25" fillId="10" borderId="20" xfId="22" applyFont="1" applyFill="1" applyBorder="1" applyAlignment="1">
      <alignment horizontal="center" vertical="center" wrapText="1"/>
    </xf>
    <xf numFmtId="4" fontId="46" fillId="0" borderId="8" xfId="22" applyNumberFormat="1" applyFont="1" applyBorder="1" applyAlignment="1">
      <alignment vertical="center" wrapText="1"/>
    </xf>
    <xf numFmtId="4" fontId="46" fillId="0" borderId="34" xfId="22" applyNumberFormat="1" applyFont="1" applyBorder="1" applyAlignment="1">
      <alignment vertical="center" wrapText="1"/>
    </xf>
    <xf numFmtId="4" fontId="45" fillId="0" borderId="23" xfId="22" applyNumberFormat="1" applyFont="1" applyBorder="1" applyAlignment="1">
      <alignment horizontal="center" vertical="center" wrapText="1"/>
    </xf>
    <xf numFmtId="4" fontId="46" fillId="0" borderId="9" xfId="22" applyNumberFormat="1" applyFont="1" applyBorder="1" applyAlignment="1">
      <alignment vertical="center" wrapText="1"/>
    </xf>
    <xf numFmtId="4" fontId="46" fillId="0" borderId="17" xfId="22" applyNumberFormat="1" applyFont="1" applyBorder="1" applyAlignment="1">
      <alignment vertical="center" wrapText="1"/>
    </xf>
    <xf numFmtId="4" fontId="46" fillId="0" borderId="10" xfId="22" applyNumberFormat="1" applyFont="1" applyBorder="1" applyAlignment="1">
      <alignment vertical="center" wrapText="1"/>
    </xf>
    <xf numFmtId="4" fontId="46" fillId="0" borderId="14" xfId="22" applyNumberFormat="1" applyFont="1" applyBorder="1" applyAlignment="1">
      <alignment vertical="center" wrapText="1"/>
    </xf>
    <xf numFmtId="2" fontId="66" fillId="9" borderId="10" xfId="16" applyNumberFormat="1" applyFont="1" applyFill="1" applyBorder="1" applyAlignment="1">
      <alignment horizontal="center" vertical="center" wrapText="1"/>
    </xf>
    <xf numFmtId="4" fontId="66" fillId="9" borderId="14" xfId="16" applyNumberFormat="1" applyFont="1" applyFill="1" applyBorder="1" applyAlignment="1">
      <alignment horizontal="center" vertical="center" wrapText="1"/>
    </xf>
    <xf numFmtId="0" fontId="66" fillId="9" borderId="20" xfId="16" applyFont="1" applyFill="1" applyBorder="1" applyAlignment="1">
      <alignment horizontal="center" vertical="center" wrapText="1"/>
    </xf>
    <xf numFmtId="0" fontId="0" fillId="0" borderId="15" xfId="0" applyBorder="1"/>
    <xf numFmtId="0" fontId="0" fillId="0" borderId="21" xfId="0" applyBorder="1"/>
    <xf numFmtId="0" fontId="0" fillId="0" borderId="22" xfId="0" applyBorder="1"/>
    <xf numFmtId="0" fontId="46" fillId="0" borderId="15" xfId="22" applyFont="1" applyBorder="1" applyAlignment="1">
      <alignment vertical="center" wrapText="1"/>
    </xf>
    <xf numFmtId="0" fontId="0" fillId="0" borderId="9" xfId="0" applyBorder="1"/>
    <xf numFmtId="0" fontId="0" fillId="0" borderId="17" xfId="0" applyBorder="1"/>
    <xf numFmtId="0" fontId="0" fillId="0" borderId="23" xfId="0" applyBorder="1"/>
    <xf numFmtId="0" fontId="0" fillId="0" borderId="10" xfId="0" applyBorder="1"/>
    <xf numFmtId="0" fontId="0" fillId="0" borderId="14" xfId="0" applyBorder="1"/>
    <xf numFmtId="0" fontId="0" fillId="0" borderId="20" xfId="0" applyBorder="1"/>
    <xf numFmtId="0" fontId="44" fillId="0" borderId="57" xfId="22" applyFont="1" applyBorder="1" applyAlignment="1">
      <alignment vertical="center" wrapText="1"/>
    </xf>
    <xf numFmtId="171" fontId="46" fillId="0" borderId="17" xfId="22" applyNumberFormat="1" applyFont="1" applyBorder="1" applyAlignment="1">
      <alignment horizontal="center" vertical="center" wrapText="1"/>
    </xf>
    <xf numFmtId="0" fontId="46" fillId="0" borderId="23" xfId="22" applyFont="1" applyBorder="1" applyAlignment="1">
      <alignment horizontal="center" vertical="center" wrapText="1"/>
    </xf>
    <xf numFmtId="0" fontId="46" fillId="0" borderId="20" xfId="22" applyFont="1" applyBorder="1" applyAlignment="1">
      <alignment horizontal="center" vertical="center" wrapText="1"/>
    </xf>
    <xf numFmtId="0" fontId="2" fillId="0" borderId="0" xfId="22" applyFont="1" applyAlignment="1">
      <alignment horizontal="left"/>
    </xf>
    <xf numFmtId="0" fontId="19" fillId="0" borderId="34" xfId="22" applyFont="1" applyBorder="1" applyAlignment="1">
      <alignment horizontal="left" vertical="center" wrapText="1"/>
    </xf>
    <xf numFmtId="0" fontId="19" fillId="0" borderId="17" xfId="22" applyFont="1" applyBorder="1" applyAlignment="1">
      <alignment horizontal="left" vertical="center" wrapText="1"/>
    </xf>
    <xf numFmtId="0" fontId="2" fillId="0" borderId="0" xfId="22" applyAlignment="1">
      <alignment horizontal="left"/>
    </xf>
    <xf numFmtId="0" fontId="2" fillId="0" borderId="0" xfId="22" applyFont="1" applyAlignment="1">
      <alignment horizontal="center"/>
    </xf>
    <xf numFmtId="0" fontId="46" fillId="0" borderId="8" xfId="22" applyFont="1" applyBorder="1" applyAlignment="1">
      <alignment horizontal="center" vertical="center" wrapText="1"/>
    </xf>
    <xf numFmtId="0" fontId="46" fillId="0" borderId="34" xfId="22" applyFont="1" applyBorder="1" applyAlignment="1">
      <alignment horizontal="center" vertical="center" wrapText="1"/>
    </xf>
    <xf numFmtId="3" fontId="8" fillId="4" borderId="47" xfId="21" applyNumberFormat="1" applyFont="1" applyFill="1" applyBorder="1" applyAlignment="1">
      <alignment horizontal="center" vertical="center" wrapText="1"/>
    </xf>
    <xf numFmtId="3" fontId="8" fillId="4" borderId="10" xfId="21" applyNumberFormat="1" applyFont="1" applyFill="1" applyBorder="1" applyAlignment="1">
      <alignment horizontal="center" vertical="center" wrapText="1"/>
    </xf>
    <xf numFmtId="4" fontId="61" fillId="0" borderId="17" xfId="22" applyNumberFormat="1" applyFont="1" applyBorder="1" applyAlignment="1">
      <alignment horizontal="center" vertical="center" wrapText="1"/>
    </xf>
    <xf numFmtId="0" fontId="59" fillId="0" borderId="0" xfId="0" applyFont="1"/>
    <xf numFmtId="1" fontId="59" fillId="0" borderId="0" xfId="0" applyNumberFormat="1" applyFont="1"/>
    <xf numFmtId="0" fontId="29" fillId="0" borderId="0" xfId="22" applyFont="1" applyFill="1" applyAlignment="1">
      <alignment horizontal="left"/>
    </xf>
    <xf numFmtId="0" fontId="29" fillId="0" borderId="0" xfId="22" applyFont="1" applyFill="1" applyAlignment="1">
      <alignment vertical="center"/>
    </xf>
    <xf numFmtId="0" fontId="29" fillId="0" borderId="0" xfId="22" applyFont="1" applyFill="1" applyAlignment="1">
      <alignment horizontal="center" vertical="center"/>
    </xf>
    <xf numFmtId="0" fontId="29" fillId="0" borderId="0" xfId="22" applyFont="1" applyFill="1" applyAlignment="1">
      <alignment horizontal="center"/>
    </xf>
    <xf numFmtId="0" fontId="67" fillId="0" borderId="0" xfId="0" applyFont="1" applyFill="1"/>
    <xf numFmtId="0" fontId="29" fillId="0" borderId="0" xfId="22" applyFont="1" applyAlignment="1">
      <alignment horizontal="left"/>
    </xf>
    <xf numFmtId="3" fontId="8" fillId="4" borderId="41" xfId="21" applyNumberFormat="1" applyFont="1" applyFill="1" applyBorder="1" applyAlignment="1">
      <alignment horizontal="center" vertical="center" wrapText="1"/>
    </xf>
    <xf numFmtId="3" fontId="10" fillId="4" borderId="9" xfId="23" applyNumberFormat="1" applyFont="1" applyFill="1" applyBorder="1" applyAlignment="1">
      <alignment horizontal="center" vertical="center" wrapText="1"/>
    </xf>
    <xf numFmtId="3" fontId="30" fillId="2" borderId="17" xfId="23" applyNumberFormat="1" applyFont="1" applyFill="1" applyBorder="1" applyAlignment="1">
      <alignment horizontal="center" vertical="center" wrapText="1"/>
    </xf>
    <xf numFmtId="3" fontId="8" fillId="2" borderId="23" xfId="21" applyNumberFormat="1" applyFont="1" applyFill="1" applyBorder="1" applyAlignment="1">
      <alignment horizontal="center" vertical="center"/>
    </xf>
    <xf numFmtId="3" fontId="30" fillId="3" borderId="17" xfId="23" applyNumberFormat="1" applyFont="1" applyFill="1" applyBorder="1" applyAlignment="1">
      <alignment horizontal="center" vertical="center" wrapText="1"/>
    </xf>
    <xf numFmtId="3" fontId="8" fillId="3" borderId="23" xfId="21" applyNumberFormat="1" applyFont="1" applyFill="1" applyBorder="1" applyAlignment="1">
      <alignment horizontal="center" vertical="center"/>
    </xf>
    <xf numFmtId="3" fontId="30" fillId="10" borderId="17" xfId="23" applyNumberFormat="1" applyFont="1" applyFill="1" applyBorder="1" applyAlignment="1">
      <alignment horizontal="center" vertical="center" wrapText="1"/>
    </xf>
    <xf numFmtId="3" fontId="8" fillId="10" borderId="23" xfId="21" applyNumberFormat="1" applyFont="1" applyFill="1" applyBorder="1" applyAlignment="1">
      <alignment horizontal="center" vertical="center"/>
    </xf>
    <xf numFmtId="3" fontId="30" fillId="12" borderId="17" xfId="23" applyNumberFormat="1" applyFont="1" applyFill="1" applyBorder="1" applyAlignment="1">
      <alignment horizontal="center" vertical="center" wrapText="1"/>
    </xf>
    <xf numFmtId="3" fontId="8" fillId="12" borderId="23" xfId="21" applyNumberFormat="1" applyFont="1" applyFill="1" applyBorder="1" applyAlignment="1">
      <alignment horizontal="center" vertical="center"/>
    </xf>
    <xf numFmtId="3" fontId="30" fillId="6" borderId="17" xfId="23" applyNumberFormat="1" applyFont="1" applyFill="1" applyBorder="1" applyAlignment="1">
      <alignment horizontal="center" vertical="center" wrapText="1"/>
    </xf>
    <xf numFmtId="3" fontId="8" fillId="6" borderId="23" xfId="21" applyNumberFormat="1" applyFont="1" applyFill="1" applyBorder="1" applyAlignment="1">
      <alignment horizontal="center" vertical="center"/>
    </xf>
    <xf numFmtId="3" fontId="8" fillId="2" borderId="20" xfId="21" applyNumberFormat="1" applyFont="1" applyFill="1" applyBorder="1" applyAlignment="1">
      <alignment horizontal="center" vertical="center"/>
    </xf>
    <xf numFmtId="3" fontId="30" fillId="12" borderId="14" xfId="23" applyNumberFormat="1" applyFont="1" applyFill="1" applyBorder="1" applyAlignment="1">
      <alignment horizontal="center" vertical="center" wrapText="1"/>
    </xf>
    <xf numFmtId="3" fontId="8" fillId="12" borderId="20" xfId="21" applyNumberFormat="1" applyFont="1" applyFill="1" applyBorder="1" applyAlignment="1">
      <alignment horizontal="center" vertical="center"/>
    </xf>
    <xf numFmtId="3" fontId="20" fillId="6" borderId="14" xfId="23" applyNumberFormat="1" applyFont="1" applyFill="1" applyBorder="1" applyAlignment="1">
      <alignment horizontal="center" vertical="center" wrapText="1"/>
    </xf>
    <xf numFmtId="3" fontId="8" fillId="6" borderId="20" xfId="21" applyNumberFormat="1" applyFont="1" applyFill="1" applyBorder="1" applyAlignment="1">
      <alignment horizontal="center" vertical="center"/>
    </xf>
    <xf numFmtId="3" fontId="8" fillId="4" borderId="8" xfId="21" applyNumberFormat="1" applyFont="1" applyFill="1" applyBorder="1" applyAlignment="1">
      <alignment horizontal="center" vertical="center" wrapText="1"/>
    </xf>
    <xf numFmtId="3" fontId="2" fillId="2" borderId="45" xfId="2" applyNumberFormat="1" applyFill="1" applyBorder="1" applyAlignment="1">
      <alignment horizontal="center" vertical="center"/>
    </xf>
    <xf numFmtId="3" fontId="2" fillId="2" borderId="68" xfId="2" applyNumberFormat="1" applyFill="1" applyBorder="1" applyAlignment="1">
      <alignment horizontal="center" vertical="center"/>
    </xf>
    <xf numFmtId="3" fontId="8" fillId="4" borderId="43" xfId="21" applyNumberFormat="1" applyFont="1" applyFill="1" applyBorder="1" applyAlignment="1">
      <alignment horizontal="center" vertical="center" wrapText="1"/>
    </xf>
    <xf numFmtId="3" fontId="2" fillId="12" borderId="21" xfId="2" applyNumberFormat="1" applyFill="1" applyBorder="1" applyAlignment="1">
      <alignment horizontal="center" vertical="center"/>
    </xf>
    <xf numFmtId="3" fontId="2" fillId="12" borderId="22" xfId="2" applyNumberFormat="1" applyFill="1" applyBorder="1" applyAlignment="1">
      <alignment horizontal="center" vertical="center"/>
    </xf>
    <xf numFmtId="3" fontId="8" fillId="4" borderId="43" xfId="21" applyNumberFormat="1" applyFont="1" applyFill="1" applyBorder="1" applyAlignment="1">
      <alignment horizontal="center" wrapText="1"/>
    </xf>
    <xf numFmtId="3" fontId="2" fillId="6" borderId="21" xfId="2" applyNumberFormat="1" applyFill="1" applyBorder="1" applyAlignment="1">
      <alignment horizontal="center"/>
    </xf>
    <xf numFmtId="3" fontId="2" fillId="6" borderId="22" xfId="2" applyNumberFormat="1" applyFill="1" applyBorder="1" applyAlignment="1">
      <alignment horizontal="center"/>
    </xf>
    <xf numFmtId="3" fontId="8" fillId="4" borderId="9" xfId="21" applyNumberFormat="1" applyFont="1" applyFill="1" applyBorder="1" applyAlignment="1">
      <alignment horizontal="center" vertical="center" wrapText="1"/>
    </xf>
    <xf numFmtId="3" fontId="1" fillId="12" borderId="17" xfId="2" applyNumberFormat="1" applyFont="1" applyFill="1" applyBorder="1" applyAlignment="1">
      <alignment horizontal="center" vertical="center"/>
    </xf>
    <xf numFmtId="3" fontId="1" fillId="12" borderId="23" xfId="2" applyNumberFormat="1" applyFont="1" applyFill="1" applyBorder="1" applyAlignment="1">
      <alignment horizontal="center" vertical="center"/>
    </xf>
    <xf numFmtId="3" fontId="8" fillId="4" borderId="9" xfId="21" applyNumberFormat="1" applyFont="1" applyFill="1" applyBorder="1" applyAlignment="1">
      <alignment horizontal="center" wrapText="1"/>
    </xf>
    <xf numFmtId="3" fontId="1" fillId="6" borderId="17" xfId="2" applyNumberFormat="1" applyFont="1" applyFill="1" applyBorder="1" applyAlignment="1">
      <alignment horizontal="center"/>
    </xf>
    <xf numFmtId="3" fontId="1" fillId="6" borderId="23" xfId="2" applyNumberFormat="1" applyFont="1" applyFill="1" applyBorder="1" applyAlignment="1">
      <alignment horizontal="center"/>
    </xf>
    <xf numFmtId="3" fontId="8" fillId="4" borderId="9" xfId="21" applyNumberFormat="1" applyFont="1" applyFill="1" applyBorder="1" applyAlignment="1">
      <alignment horizontal="center" vertical="center"/>
    </xf>
    <xf numFmtId="3" fontId="8" fillId="4" borderId="9" xfId="21" applyNumberFormat="1" applyFont="1" applyFill="1" applyBorder="1" applyAlignment="1">
      <alignment horizontal="center"/>
    </xf>
    <xf numFmtId="3" fontId="2" fillId="12" borderId="17" xfId="2" applyNumberFormat="1" applyFill="1" applyBorder="1" applyAlignment="1">
      <alignment horizontal="center" vertical="center"/>
    </xf>
    <xf numFmtId="3" fontId="2" fillId="12" borderId="23" xfId="2" applyNumberFormat="1" applyFill="1" applyBorder="1" applyAlignment="1">
      <alignment horizontal="center" vertical="center"/>
    </xf>
    <xf numFmtId="3" fontId="2" fillId="6" borderId="17" xfId="2" applyNumberFormat="1" applyFill="1" applyBorder="1" applyAlignment="1">
      <alignment horizontal="center"/>
    </xf>
    <xf numFmtId="3" fontId="2" fillId="6" borderId="23" xfId="2" applyNumberFormat="1" applyFill="1" applyBorder="1" applyAlignment="1">
      <alignment horizontal="center"/>
    </xf>
    <xf numFmtId="3" fontId="8" fillId="12" borderId="14" xfId="2" applyNumberFormat="1" applyFont="1" applyFill="1" applyBorder="1" applyAlignment="1">
      <alignment horizontal="center" vertical="center"/>
    </xf>
    <xf numFmtId="3" fontId="8" fillId="12" borderId="20" xfId="2" applyNumberFormat="1" applyFont="1" applyFill="1" applyBorder="1" applyAlignment="1">
      <alignment horizontal="center" vertical="center"/>
    </xf>
    <xf numFmtId="3" fontId="8" fillId="4" borderId="10" xfId="21" applyNumberFormat="1" applyFont="1" applyFill="1" applyBorder="1" applyAlignment="1">
      <alignment horizontal="center" wrapText="1"/>
    </xf>
    <xf numFmtId="3" fontId="8" fillId="6" borderId="14" xfId="2" applyNumberFormat="1" applyFont="1" applyFill="1" applyBorder="1" applyAlignment="1">
      <alignment horizontal="center"/>
    </xf>
    <xf numFmtId="3" fontId="8" fillId="6" borderId="20" xfId="2" applyNumberFormat="1" applyFont="1" applyFill="1" applyBorder="1" applyAlignment="1">
      <alignment horizontal="center"/>
    </xf>
    <xf numFmtId="3" fontId="6" fillId="12" borderId="35" xfId="21" applyNumberFormat="1" applyFont="1" applyFill="1" applyBorder="1" applyAlignment="1">
      <alignment horizontal="center" vertical="center" wrapText="1"/>
    </xf>
    <xf numFmtId="4" fontId="8" fillId="12" borderId="17" xfId="21" applyNumberFormat="1" applyFont="1" applyFill="1" applyBorder="1" applyAlignment="1">
      <alignment horizontal="left" vertical="center"/>
    </xf>
    <xf numFmtId="3" fontId="2" fillId="12" borderId="23" xfId="21" applyNumberFormat="1" applyFill="1" applyBorder="1"/>
    <xf numFmtId="4" fontId="8" fillId="12" borderId="17" xfId="21" applyNumberFormat="1" applyFont="1" applyFill="1" applyBorder="1" applyAlignment="1" applyProtection="1">
      <alignment horizontal="left" vertical="center"/>
    </xf>
    <xf numFmtId="4" fontId="2" fillId="4" borderId="17" xfId="21" applyNumberFormat="1" applyFill="1" applyBorder="1" applyAlignment="1" applyProtection="1">
      <alignment horizontal="right" vertical="center"/>
    </xf>
    <xf numFmtId="4" fontId="8" fillId="12" borderId="17" xfId="21" applyNumberFormat="1" applyFont="1" applyFill="1" applyBorder="1" applyAlignment="1">
      <alignment vertical="center"/>
    </xf>
    <xf numFmtId="3" fontId="2" fillId="12" borderId="20" xfId="21" applyNumberFormat="1" applyFill="1" applyBorder="1"/>
    <xf numFmtId="3" fontId="6" fillId="4" borderId="9" xfId="21" applyNumberFormat="1" applyFont="1" applyFill="1" applyBorder="1" applyAlignment="1">
      <alignment horizontal="center" vertical="center" wrapText="1"/>
    </xf>
    <xf numFmtId="3" fontId="6" fillId="4" borderId="17" xfId="21" applyNumberFormat="1" applyFont="1" applyFill="1" applyBorder="1" applyAlignment="1">
      <alignment horizontal="center" vertical="center" wrapText="1"/>
    </xf>
    <xf numFmtId="3" fontId="6" fillId="4" borderId="10" xfId="21" applyNumberFormat="1" applyFont="1" applyFill="1" applyBorder="1" applyAlignment="1">
      <alignment horizontal="center" vertical="center" wrapText="1"/>
    </xf>
    <xf numFmtId="3" fontId="6" fillId="4" borderId="14" xfId="21" applyNumberFormat="1" applyFont="1" applyFill="1" applyBorder="1" applyAlignment="1">
      <alignment horizontal="center" vertical="center" wrapText="1"/>
    </xf>
    <xf numFmtId="3" fontId="6" fillId="3" borderId="10" xfId="21" applyNumberFormat="1" applyFont="1" applyFill="1" applyBorder="1" applyAlignment="1">
      <alignment horizontal="center" vertical="center" wrapText="1"/>
    </xf>
    <xf numFmtId="3" fontId="6" fillId="3" borderId="14" xfId="21" applyNumberFormat="1" applyFont="1" applyFill="1" applyBorder="1" applyAlignment="1">
      <alignment horizontal="center" vertical="center" wrapText="1"/>
    </xf>
    <xf numFmtId="3" fontId="68" fillId="4" borderId="15" xfId="21" applyNumberFormat="1" applyFont="1" applyFill="1" applyBorder="1" applyAlignment="1">
      <alignment horizontal="right" vertical="center"/>
    </xf>
    <xf numFmtId="3" fontId="68" fillId="4" borderId="21" xfId="21" applyNumberFormat="1" applyFont="1" applyFill="1" applyBorder="1" applyAlignment="1">
      <alignment horizontal="right" vertical="center"/>
    </xf>
    <xf numFmtId="3" fontId="12" fillId="4" borderId="22" xfId="2" applyNumberFormat="1" applyFont="1" applyFill="1" applyBorder="1" applyAlignment="1">
      <alignment horizontal="right" vertical="center"/>
    </xf>
    <xf numFmtId="3" fontId="68" fillId="3" borderId="15" xfId="21" applyNumberFormat="1" applyFont="1" applyFill="1" applyBorder="1" applyAlignment="1">
      <alignment horizontal="right" vertical="center"/>
    </xf>
    <xf numFmtId="3" fontId="68" fillId="3" borderId="21" xfId="21" applyNumberFormat="1" applyFont="1" applyFill="1" applyBorder="1" applyAlignment="1">
      <alignment horizontal="right" vertical="center"/>
    </xf>
    <xf numFmtId="3" fontId="12" fillId="3" borderId="22" xfId="2" applyNumberFormat="1" applyFont="1" applyFill="1" applyBorder="1" applyAlignment="1">
      <alignment horizontal="right" vertical="center"/>
    </xf>
    <xf numFmtId="3" fontId="68" fillId="4" borderId="9" xfId="21" applyNumberFormat="1" applyFont="1" applyFill="1" applyBorder="1" applyAlignment="1">
      <alignment horizontal="right" vertical="center"/>
    </xf>
    <xf numFmtId="3" fontId="68" fillId="4" borderId="17" xfId="21" applyNumberFormat="1" applyFont="1" applyFill="1" applyBorder="1" applyAlignment="1">
      <alignment horizontal="right" vertical="center"/>
    </xf>
    <xf numFmtId="3" fontId="68" fillId="4" borderId="17" xfId="21" applyNumberFormat="1" applyFont="1" applyFill="1" applyBorder="1" applyAlignment="1" applyProtection="1">
      <alignment horizontal="right" vertical="center"/>
    </xf>
    <xf numFmtId="3" fontId="12" fillId="4" borderId="23" xfId="2" applyNumberFormat="1" applyFont="1" applyFill="1" applyBorder="1" applyAlignment="1">
      <alignment horizontal="right" vertical="center"/>
    </xf>
    <xf numFmtId="3" fontId="68" fillId="3" borderId="9" xfId="21" applyNumberFormat="1" applyFont="1" applyFill="1" applyBorder="1" applyAlignment="1">
      <alignment horizontal="right" vertical="center"/>
    </xf>
    <xf numFmtId="3" fontId="68" fillId="3" borderId="17" xfId="21" applyNumberFormat="1" applyFont="1" applyFill="1" applyBorder="1" applyAlignment="1">
      <alignment horizontal="right" vertical="center"/>
    </xf>
    <xf numFmtId="3" fontId="68" fillId="3" borderId="17" xfId="21" applyNumberFormat="1" applyFont="1" applyFill="1" applyBorder="1" applyAlignment="1" applyProtection="1">
      <alignment horizontal="right" vertical="center"/>
    </xf>
    <xf numFmtId="3" fontId="12" fillId="3" borderId="23" xfId="2" applyNumberFormat="1" applyFont="1" applyFill="1" applyBorder="1" applyAlignment="1">
      <alignment horizontal="right" vertical="center"/>
    </xf>
    <xf numFmtId="3" fontId="12" fillId="4" borderId="23" xfId="21" applyNumberFormat="1" applyFont="1" applyFill="1" applyBorder="1" applyAlignment="1">
      <alignment horizontal="right" vertical="center"/>
    </xf>
    <xf numFmtId="3" fontId="12" fillId="3" borderId="23" xfId="21" applyNumberFormat="1" applyFont="1" applyFill="1" applyBorder="1" applyAlignment="1">
      <alignment horizontal="right" vertical="center"/>
    </xf>
    <xf numFmtId="3" fontId="12" fillId="4" borderId="10" xfId="21" applyNumberFormat="1" applyFont="1" applyFill="1" applyBorder="1" applyAlignment="1">
      <alignment horizontal="right" vertical="center"/>
    </xf>
    <xf numFmtId="3" fontId="12" fillId="4" borderId="14" xfId="21" applyNumberFormat="1" applyFont="1" applyFill="1" applyBorder="1" applyAlignment="1">
      <alignment horizontal="right" vertical="center"/>
    </xf>
    <xf numFmtId="3" fontId="12" fillId="4" borderId="20" xfId="21" applyNumberFormat="1" applyFont="1" applyFill="1" applyBorder="1" applyAlignment="1">
      <alignment horizontal="right" vertical="center"/>
    </xf>
    <xf numFmtId="3" fontId="12" fillId="3" borderId="10" xfId="21" applyNumberFormat="1" applyFont="1" applyFill="1" applyBorder="1" applyAlignment="1">
      <alignment horizontal="right" vertical="center"/>
    </xf>
    <xf numFmtId="3" fontId="12" fillId="3" borderId="14" xfId="21" applyNumberFormat="1" applyFont="1" applyFill="1" applyBorder="1" applyAlignment="1">
      <alignment horizontal="right" vertical="center"/>
    </xf>
    <xf numFmtId="3" fontId="12" fillId="3" borderId="20" xfId="21" applyNumberFormat="1" applyFont="1" applyFill="1" applyBorder="1" applyAlignment="1">
      <alignment horizontal="right" vertical="center"/>
    </xf>
    <xf numFmtId="3" fontId="56" fillId="4" borderId="14" xfId="0" applyNumberFormat="1" applyFont="1" applyFill="1" applyBorder="1" applyAlignment="1">
      <alignment horizontal="center" vertical="center" wrapText="1"/>
    </xf>
    <xf numFmtId="3" fontId="56" fillId="4" borderId="19" xfId="0" applyNumberFormat="1" applyFont="1" applyFill="1" applyBorder="1" applyAlignment="1">
      <alignment horizontal="center" vertical="center" wrapText="1"/>
    </xf>
    <xf numFmtId="3" fontId="56" fillId="10" borderId="10" xfId="0" applyNumberFormat="1" applyFont="1" applyFill="1" applyBorder="1" applyAlignment="1">
      <alignment horizontal="center" vertical="center" wrapText="1"/>
    </xf>
    <xf numFmtId="3" fontId="56" fillId="10" borderId="14" xfId="0" applyNumberFormat="1" applyFont="1" applyFill="1" applyBorder="1" applyAlignment="1">
      <alignment horizontal="center" vertical="center" wrapText="1"/>
    </xf>
    <xf numFmtId="3" fontId="56" fillId="10" borderId="20" xfId="0" applyNumberFormat="1" applyFont="1" applyFill="1" applyBorder="1" applyAlignment="1">
      <alignment horizontal="center" vertical="center" wrapText="1"/>
    </xf>
    <xf numFmtId="3" fontId="12" fillId="4" borderId="21" xfId="0" applyNumberFormat="1" applyFont="1" applyFill="1" applyBorder="1" applyAlignment="1">
      <alignment horizontal="center" vertical="center" wrapText="1"/>
    </xf>
    <xf numFmtId="3" fontId="12" fillId="4" borderId="21" xfId="0" applyNumberFormat="1" applyFont="1" applyFill="1" applyBorder="1" applyAlignment="1">
      <alignment horizontal="center" vertical="center"/>
    </xf>
    <xf numFmtId="3" fontId="69" fillId="4" borderId="22" xfId="0" applyNumberFormat="1" applyFont="1" applyFill="1" applyBorder="1" applyAlignment="1">
      <alignment horizontal="center" vertical="center" wrapText="1"/>
    </xf>
    <xf numFmtId="3" fontId="68" fillId="10" borderId="15" xfId="21" applyNumberFormat="1" applyFont="1" applyFill="1" applyBorder="1" applyAlignment="1">
      <alignment horizontal="center" vertical="center"/>
    </xf>
    <xf numFmtId="3" fontId="68" fillId="10" borderId="21" xfId="21" applyNumberFormat="1" applyFont="1" applyFill="1" applyBorder="1" applyAlignment="1">
      <alignment horizontal="center" vertical="center"/>
    </xf>
    <xf numFmtId="3" fontId="68" fillId="10" borderId="22" xfId="21" applyNumberFormat="1" applyFont="1" applyFill="1" applyBorder="1" applyAlignment="1">
      <alignment horizontal="center" vertical="center"/>
    </xf>
    <xf numFmtId="3" fontId="12" fillId="4" borderId="17" xfId="0" applyNumberFormat="1" applyFont="1" applyFill="1" applyBorder="1" applyAlignment="1">
      <alignment horizontal="center" vertical="center" wrapText="1"/>
    </xf>
    <xf numFmtId="3" fontId="12" fillId="4" borderId="17" xfId="0" applyNumberFormat="1" applyFont="1" applyFill="1" applyBorder="1" applyAlignment="1">
      <alignment horizontal="center" vertical="center"/>
    </xf>
    <xf numFmtId="3" fontId="69" fillId="4" borderId="23" xfId="0" applyNumberFormat="1" applyFont="1" applyFill="1" applyBorder="1" applyAlignment="1">
      <alignment horizontal="center" vertical="center" wrapText="1"/>
    </xf>
    <xf numFmtId="3" fontId="68" fillId="10" borderId="9" xfId="21" applyNumberFormat="1" applyFont="1" applyFill="1" applyBorder="1" applyAlignment="1">
      <alignment horizontal="center" vertical="center"/>
    </xf>
    <xf numFmtId="3" fontId="68" fillId="10" borderId="17" xfId="21" applyNumberFormat="1" applyFont="1" applyFill="1" applyBorder="1" applyAlignment="1">
      <alignment horizontal="center" vertical="center"/>
    </xf>
    <xf numFmtId="3" fontId="68" fillId="10" borderId="23" xfId="21" applyNumberFormat="1" applyFont="1" applyFill="1" applyBorder="1" applyAlignment="1">
      <alignment horizontal="center" vertical="center"/>
    </xf>
    <xf numFmtId="3" fontId="12" fillId="4" borderId="14"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xf>
    <xf numFmtId="3" fontId="69" fillId="4" borderId="20" xfId="0" applyNumberFormat="1" applyFont="1" applyFill="1" applyBorder="1" applyAlignment="1">
      <alignment horizontal="center" vertical="center" wrapText="1"/>
    </xf>
    <xf numFmtId="3" fontId="68" fillId="10" borderId="10" xfId="21" applyNumberFormat="1" applyFont="1" applyFill="1" applyBorder="1" applyAlignment="1">
      <alignment horizontal="center" vertical="center"/>
    </xf>
    <xf numFmtId="3" fontId="68" fillId="10" borderId="14" xfId="21" applyNumberFormat="1" applyFont="1" applyFill="1" applyBorder="1" applyAlignment="1">
      <alignment horizontal="center" vertical="center"/>
    </xf>
    <xf numFmtId="3" fontId="68" fillId="10" borderId="20" xfId="21" applyNumberFormat="1" applyFont="1" applyFill="1" applyBorder="1" applyAlignment="1">
      <alignment horizontal="center" vertical="center"/>
    </xf>
    <xf numFmtId="3" fontId="12" fillId="4" borderId="15" xfId="0" applyNumberFormat="1" applyFont="1" applyFill="1" applyBorder="1" applyAlignment="1">
      <alignment horizontal="center" vertical="center" wrapText="1"/>
    </xf>
    <xf numFmtId="3" fontId="12" fillId="4" borderId="9" xfId="0" applyNumberFormat="1" applyFont="1" applyFill="1" applyBorder="1" applyAlignment="1">
      <alignment horizontal="center" vertical="center" wrapText="1"/>
    </xf>
    <xf numFmtId="3" fontId="12" fillId="4" borderId="10" xfId="0" applyNumberFormat="1" applyFont="1" applyFill="1" applyBorder="1" applyAlignment="1">
      <alignment horizontal="center" vertical="center" wrapText="1"/>
    </xf>
    <xf numFmtId="0" fontId="8" fillId="0" borderId="9" xfId="17" applyFont="1" applyBorder="1" applyAlignment="1">
      <alignment horizontal="justify" vertical="center"/>
    </xf>
    <xf numFmtId="0" fontId="8" fillId="0" borderId="9" xfId="17" applyFont="1" applyBorder="1" applyAlignment="1">
      <alignment wrapText="1"/>
    </xf>
    <xf numFmtId="0" fontId="8" fillId="0" borderId="10" xfId="17" applyFont="1" applyBorder="1" applyAlignment="1">
      <alignment wrapText="1"/>
    </xf>
    <xf numFmtId="3" fontId="8" fillId="2" borderId="21" xfId="21" applyNumberFormat="1" applyFont="1" applyFill="1" applyBorder="1" applyAlignment="1">
      <alignment horizontal="center" vertical="center" wrapText="1"/>
    </xf>
    <xf numFmtId="3" fontId="8" fillId="15" borderId="21" xfId="21" applyNumberFormat="1" applyFont="1" applyFill="1" applyBorder="1" applyAlignment="1">
      <alignment horizontal="center" vertical="center" wrapText="1"/>
    </xf>
    <xf numFmtId="3" fontId="8" fillId="6" borderId="21" xfId="21" applyNumberFormat="1" applyFont="1" applyFill="1" applyBorder="1" applyAlignment="1">
      <alignment horizontal="center" vertical="center" wrapText="1"/>
    </xf>
    <xf numFmtId="3" fontId="8" fillId="16" borderId="22" xfId="21" applyNumberFormat="1" applyFont="1" applyFill="1" applyBorder="1" applyAlignment="1">
      <alignment horizontal="center" vertical="center" wrapText="1"/>
    </xf>
    <xf numFmtId="3" fontId="8" fillId="10" borderId="14" xfId="21" applyNumberFormat="1" applyFont="1" applyFill="1" applyBorder="1" applyAlignment="1">
      <alignment horizontal="center" vertical="center" wrapText="1"/>
    </xf>
    <xf numFmtId="3" fontId="8" fillId="2" borderId="14" xfId="21" applyNumberFormat="1" applyFont="1" applyFill="1" applyBorder="1" applyAlignment="1">
      <alignment horizontal="center" vertical="center" wrapText="1"/>
    </xf>
    <xf numFmtId="3" fontId="8" fillId="15" borderId="14" xfId="21" applyNumberFormat="1" applyFont="1" applyFill="1" applyBorder="1" applyAlignment="1">
      <alignment horizontal="center" vertical="center" wrapText="1"/>
    </xf>
    <xf numFmtId="3" fontId="8" fillId="6" borderId="14" xfId="21" applyNumberFormat="1" applyFont="1" applyFill="1" applyBorder="1" applyAlignment="1">
      <alignment horizontal="center" vertical="center" wrapText="1"/>
    </xf>
    <xf numFmtId="3" fontId="8" fillId="16" borderId="20" xfId="21" applyNumberFormat="1" applyFont="1" applyFill="1" applyBorder="1" applyAlignment="1">
      <alignment horizontal="center" vertical="center" wrapText="1"/>
    </xf>
    <xf numFmtId="3" fontId="2" fillId="8" borderId="15" xfId="21" applyNumberFormat="1" applyFill="1" applyBorder="1" applyAlignment="1">
      <alignment vertical="center"/>
    </xf>
    <xf numFmtId="3" fontId="2" fillId="9" borderId="21" xfId="21" applyNumberFormat="1" applyFill="1" applyBorder="1" applyAlignment="1">
      <alignment vertical="center"/>
    </xf>
    <xf numFmtId="3" fontId="2" fillId="10" borderId="21" xfId="21" applyNumberFormat="1" applyFill="1" applyBorder="1" applyAlignment="1">
      <alignment vertical="center"/>
    </xf>
    <xf numFmtId="3" fontId="2" fillId="2" borderId="21" xfId="21" applyNumberFormat="1" applyFill="1" applyBorder="1" applyAlignment="1">
      <alignment vertical="center"/>
    </xf>
    <xf numFmtId="3" fontId="2" fillId="15" borderId="21" xfId="21" applyNumberFormat="1" applyFill="1" applyBorder="1" applyAlignment="1">
      <alignment vertical="center"/>
    </xf>
    <xf numFmtId="3" fontId="2" fillId="6" borderId="21" xfId="21" applyNumberFormat="1" applyFill="1" applyBorder="1" applyAlignment="1">
      <alignment vertical="center"/>
    </xf>
    <xf numFmtId="3" fontId="2" fillId="10" borderId="17" xfId="21" applyNumberFormat="1" applyFill="1" applyBorder="1" applyAlignment="1">
      <alignment vertical="center"/>
    </xf>
    <xf numFmtId="3" fontId="2" fillId="2" borderId="17" xfId="21" applyNumberFormat="1" applyFill="1" applyBorder="1" applyAlignment="1">
      <alignment vertical="center"/>
    </xf>
    <xf numFmtId="3" fontId="2" fillId="15" borderId="17" xfId="21" applyNumberFormat="1" applyFill="1" applyBorder="1" applyAlignment="1">
      <alignment vertical="center"/>
    </xf>
    <xf numFmtId="3" fontId="2" fillId="6" borderId="17" xfId="21" applyNumberFormat="1" applyFill="1" applyBorder="1" applyAlignment="1">
      <alignment vertical="center"/>
    </xf>
    <xf numFmtId="3" fontId="2" fillId="16" borderId="23" xfId="21" applyNumberFormat="1" applyFill="1" applyBorder="1" applyAlignment="1">
      <alignment vertical="center"/>
    </xf>
    <xf numFmtId="3" fontId="2" fillId="10" borderId="14" xfId="21" applyNumberFormat="1" applyFill="1" applyBorder="1" applyAlignment="1">
      <alignment vertical="center"/>
    </xf>
    <xf numFmtId="3" fontId="2" fillId="2" borderId="14" xfId="21" applyNumberFormat="1" applyFill="1" applyBorder="1" applyAlignment="1">
      <alignment vertical="center"/>
    </xf>
    <xf numFmtId="3" fontId="2" fillId="15" borderId="14" xfId="21" applyNumberFormat="1" applyFill="1" applyBorder="1" applyAlignment="1">
      <alignment vertical="center"/>
    </xf>
    <xf numFmtId="3" fontId="2" fillId="6" borderId="14" xfId="21" applyNumberFormat="1" applyFill="1" applyBorder="1" applyAlignment="1">
      <alignment vertical="center"/>
    </xf>
    <xf numFmtId="3" fontId="2" fillId="16" borderId="20" xfId="21" applyNumberFormat="1" applyFill="1" applyBorder="1" applyAlignment="1">
      <alignment vertical="center"/>
    </xf>
    <xf numFmtId="0" fontId="29" fillId="0" borderId="0" xfId="22" applyFont="1" applyAlignment="1">
      <alignment vertical="center"/>
    </xf>
    <xf numFmtId="0" fontId="29" fillId="0" borderId="0" xfId="22" applyFont="1" applyAlignment="1">
      <alignment horizontal="center" vertical="center"/>
    </xf>
    <xf numFmtId="0" fontId="59" fillId="0" borderId="0" xfId="0" applyFont="1" applyFill="1" applyBorder="1" applyAlignment="1">
      <alignment vertical="center"/>
    </xf>
    <xf numFmtId="0" fontId="59" fillId="0" borderId="0" xfId="0" applyFont="1" applyFill="1" applyBorder="1"/>
    <xf numFmtId="0" fontId="70" fillId="0" borderId="0" xfId="24" applyFont="1" applyFill="1"/>
    <xf numFmtId="171" fontId="70" fillId="0" borderId="0" xfId="24" applyNumberFormat="1" applyFont="1" applyFill="1"/>
    <xf numFmtId="1" fontId="70" fillId="0" borderId="0" xfId="24" applyNumberFormat="1" applyFont="1" applyFill="1"/>
    <xf numFmtId="2" fontId="29" fillId="0" borderId="0" xfId="22" applyNumberFormat="1" applyFont="1"/>
    <xf numFmtId="4" fontId="60" fillId="0" borderId="0" xfId="22" applyNumberFormat="1" applyFont="1"/>
    <xf numFmtId="0" fontId="29" fillId="0" borderId="0" xfId="22" applyFont="1" applyAlignment="1">
      <alignment wrapText="1"/>
    </xf>
    <xf numFmtId="0" fontId="60" fillId="0" borderId="0" xfId="22" applyFont="1" applyAlignment="1">
      <alignment horizontal="center" wrapText="1"/>
    </xf>
    <xf numFmtId="3" fontId="60" fillId="0" borderId="0" xfId="22" applyNumberFormat="1" applyFont="1" applyAlignment="1">
      <alignment horizontal="center" wrapText="1"/>
    </xf>
    <xf numFmtId="0" fontId="29" fillId="0" borderId="0" xfId="22" applyFont="1" applyAlignment="1">
      <alignment horizontal="center" wrapText="1"/>
    </xf>
    <xf numFmtId="0" fontId="60" fillId="0" borderId="0" xfId="22" applyFont="1" applyAlignment="1">
      <alignment wrapText="1"/>
    </xf>
    <xf numFmtId="0" fontId="59" fillId="0" borderId="0" xfId="0" applyFont="1" applyFill="1" applyBorder="1" applyAlignment="1">
      <alignment vertical="center" wrapText="1"/>
    </xf>
    <xf numFmtId="0" fontId="67" fillId="0" borderId="0" xfId="0" applyFont="1"/>
    <xf numFmtId="0" fontId="67" fillId="0" borderId="0" xfId="22" applyFont="1"/>
    <xf numFmtId="3" fontId="19" fillId="0" borderId="0" xfId="22" applyNumberFormat="1" applyFont="1" applyAlignment="1">
      <alignment horizontal="center"/>
    </xf>
    <xf numFmtId="0" fontId="49" fillId="0" borderId="0" xfId="22" applyFont="1" applyAlignment="1">
      <alignment horizontal="center"/>
    </xf>
    <xf numFmtId="4" fontId="49" fillId="0" borderId="0" xfId="22" applyNumberFormat="1" applyFont="1" applyAlignment="1">
      <alignment horizontal="right"/>
    </xf>
    <xf numFmtId="0" fontId="49" fillId="0" borderId="0" xfId="22" applyFont="1"/>
    <xf numFmtId="0" fontId="49" fillId="0" borderId="0" xfId="22" applyFont="1" applyFill="1"/>
    <xf numFmtId="4" fontId="2" fillId="6" borderId="17" xfId="21" applyNumberFormat="1" applyFill="1" applyBorder="1" applyAlignment="1">
      <alignment vertical="center"/>
    </xf>
    <xf numFmtId="4" fontId="2" fillId="16" borderId="23" xfId="21" applyNumberFormat="1" applyFill="1" applyBorder="1" applyAlignment="1">
      <alignment vertical="center"/>
    </xf>
    <xf numFmtId="4" fontId="2" fillId="16" borderId="22" xfId="21" applyNumberFormat="1" applyFill="1" applyBorder="1" applyAlignment="1">
      <alignment vertical="center"/>
    </xf>
    <xf numFmtId="2" fontId="59" fillId="0" borderId="0" xfId="0" applyNumberFormat="1" applyFont="1"/>
    <xf numFmtId="0" fontId="6" fillId="12" borderId="17" xfId="21" applyNumberFormat="1" applyFont="1" applyFill="1" applyBorder="1" applyAlignment="1">
      <alignment horizontal="center" vertical="center"/>
    </xf>
    <xf numFmtId="0" fontId="8" fillId="12" borderId="9" xfId="21" applyNumberFormat="1" applyFont="1" applyFill="1" applyBorder="1" applyAlignment="1">
      <alignment horizontal="left" vertical="center"/>
    </xf>
    <xf numFmtId="0" fontId="8" fillId="12" borderId="17" xfId="21" applyNumberFormat="1" applyFont="1" applyFill="1" applyBorder="1" applyAlignment="1">
      <alignment horizontal="left" vertical="center"/>
    </xf>
    <xf numFmtId="0" fontId="2" fillId="4" borderId="17" xfId="21" applyNumberFormat="1" applyFill="1" applyBorder="1" applyAlignment="1">
      <alignment vertical="center"/>
    </xf>
    <xf numFmtId="0" fontId="2" fillId="12" borderId="17" xfId="21" applyNumberFormat="1" applyFill="1" applyBorder="1"/>
    <xf numFmtId="0" fontId="2" fillId="12" borderId="23" xfId="21" applyNumberFormat="1" applyFill="1" applyBorder="1"/>
    <xf numFmtId="0" fontId="2" fillId="4" borderId="17" xfId="21" applyNumberFormat="1" applyFill="1" applyBorder="1" applyAlignment="1">
      <alignment horizontal="right" vertical="center"/>
    </xf>
    <xf numFmtId="0" fontId="8" fillId="12" borderId="10" xfId="21" applyNumberFormat="1" applyFont="1" applyFill="1" applyBorder="1" applyAlignment="1">
      <alignment horizontal="left" vertical="center"/>
    </xf>
    <xf numFmtId="0" fontId="8" fillId="12" borderId="14" xfId="21" applyNumberFormat="1" applyFont="1" applyFill="1" applyBorder="1" applyAlignment="1">
      <alignment horizontal="left" vertical="center"/>
    </xf>
    <xf numFmtId="0" fontId="2" fillId="4" borderId="14" xfId="21" applyNumberFormat="1" applyFill="1" applyBorder="1" applyAlignment="1">
      <alignment vertical="center"/>
    </xf>
    <xf numFmtId="0" fontId="8" fillId="12" borderId="14" xfId="21" applyNumberFormat="1" applyFont="1" applyFill="1" applyBorder="1" applyAlignment="1">
      <alignment horizontal="center"/>
    </xf>
    <xf numFmtId="0" fontId="2" fillId="12" borderId="14" xfId="21" applyNumberFormat="1" applyFill="1" applyBorder="1"/>
    <xf numFmtId="0" fontId="2" fillId="12" borderId="20" xfId="21" applyNumberFormat="1" applyFill="1" applyBorder="1"/>
    <xf numFmtId="3" fontId="8" fillId="0" borderId="2" xfId="21" applyNumberFormat="1" applyFont="1" applyFill="1" applyBorder="1" applyAlignment="1">
      <alignment horizontal="center" vertical="center"/>
    </xf>
    <xf numFmtId="3" fontId="8" fillId="12" borderId="17" xfId="21" applyNumberFormat="1" applyFont="1" applyFill="1" applyBorder="1" applyAlignment="1">
      <alignment horizontal="center" vertical="center"/>
    </xf>
    <xf numFmtId="3" fontId="8" fillId="0" borderId="2" xfId="21" applyNumberFormat="1" applyFont="1" applyFill="1" applyBorder="1" applyAlignment="1">
      <alignment vertical="center"/>
    </xf>
    <xf numFmtId="3" fontId="2" fillId="0" borderId="2" xfId="21" applyNumberFormat="1" applyFill="1" applyBorder="1"/>
    <xf numFmtId="4" fontId="8" fillId="12" borderId="10" xfId="21" applyNumberFormat="1" applyFont="1" applyFill="1" applyBorder="1" applyAlignment="1">
      <alignment horizontal="left" vertical="center"/>
    </xf>
    <xf numFmtId="4" fontId="8" fillId="12" borderId="14" xfId="21" applyNumberFormat="1" applyFont="1" applyFill="1" applyBorder="1" applyAlignment="1">
      <alignment horizontal="left" vertical="center"/>
    </xf>
    <xf numFmtId="3" fontId="2" fillId="12" borderId="14" xfId="21" applyNumberFormat="1" applyFill="1" applyBorder="1"/>
    <xf numFmtId="4" fontId="8" fillId="13" borderId="6" xfId="21" applyNumberFormat="1" applyFont="1" applyFill="1" applyBorder="1" applyAlignment="1">
      <alignment horizontal="left" vertical="center"/>
    </xf>
    <xf numFmtId="4" fontId="2" fillId="13" borderId="6" xfId="21" applyNumberFormat="1" applyFill="1" applyBorder="1" applyAlignment="1">
      <alignment vertical="center"/>
    </xf>
    <xf numFmtId="3" fontId="2" fillId="13" borderId="6" xfId="21" applyNumberFormat="1" applyFill="1" applyBorder="1"/>
    <xf numFmtId="3" fontId="2" fillId="16" borderId="22" xfId="21" applyNumberFormat="1" applyFill="1" applyBorder="1" applyAlignment="1">
      <alignment vertical="center"/>
    </xf>
    <xf numFmtId="3" fontId="6" fillId="4" borderId="27" xfId="21" applyNumberFormat="1" applyFont="1" applyFill="1" applyBorder="1" applyAlignment="1">
      <alignment horizontal="left" vertical="center"/>
    </xf>
    <xf numFmtId="3" fontId="42" fillId="6" borderId="21" xfId="22" applyNumberFormat="1" applyFont="1" applyFill="1" applyBorder="1" applyAlignment="1">
      <alignment horizontal="center" vertical="center" wrapText="1"/>
    </xf>
    <xf numFmtId="0" fontId="44" fillId="0" borderId="23" xfId="22" applyFont="1" applyBorder="1" applyAlignment="1">
      <alignment vertical="center" wrapText="1"/>
    </xf>
    <xf numFmtId="170" fontId="46" fillId="0" borderId="60" xfId="22" applyNumberFormat="1" applyFont="1" applyBorder="1" applyAlignment="1">
      <alignment vertical="center" wrapText="1"/>
    </xf>
    <xf numFmtId="170" fontId="46" fillId="0" borderId="63" xfId="22" applyNumberFormat="1" applyFont="1" applyBorder="1" applyAlignment="1">
      <alignment vertical="center" wrapText="1"/>
    </xf>
    <xf numFmtId="170" fontId="46" fillId="0" borderId="40" xfId="22" applyNumberFormat="1" applyFont="1" applyBorder="1" applyAlignment="1">
      <alignment vertical="center" wrapText="1"/>
    </xf>
    <xf numFmtId="0" fontId="25" fillId="12" borderId="10" xfId="22" applyFont="1" applyFill="1" applyBorder="1" applyAlignment="1">
      <alignment horizontal="center" vertical="center" wrapText="1"/>
    </xf>
    <xf numFmtId="0" fontId="25" fillId="12" borderId="20" xfId="22" applyFont="1" applyFill="1" applyBorder="1" applyAlignment="1">
      <alignment horizontal="center" vertical="center" wrapText="1"/>
    </xf>
    <xf numFmtId="4" fontId="46" fillId="0" borderId="15" xfId="22" applyNumberFormat="1" applyFont="1" applyBorder="1" applyAlignment="1">
      <alignment vertical="center" wrapText="1"/>
    </xf>
    <xf numFmtId="4" fontId="46" fillId="0" borderId="22" xfId="22" applyNumberFormat="1" applyFont="1" applyBorder="1" applyAlignment="1">
      <alignment vertical="center" wrapText="1"/>
    </xf>
    <xf numFmtId="0" fontId="37" fillId="0" borderId="0" xfId="18" applyFont="1" applyBorder="1" applyAlignment="1">
      <alignment vertical="center"/>
    </xf>
    <xf numFmtId="0" fontId="1" fillId="0" borderId="0" xfId="18"/>
    <xf numFmtId="0" fontId="72" fillId="0" borderId="0" xfId="18" applyFont="1"/>
    <xf numFmtId="4" fontId="1" fillId="4" borderId="14" xfId="22" applyNumberFormat="1" applyFont="1" applyFill="1" applyBorder="1" applyAlignment="1">
      <alignment horizontal="center" vertical="center"/>
    </xf>
    <xf numFmtId="4" fontId="1" fillId="4" borderId="19" xfId="22" applyNumberFormat="1" applyFont="1" applyFill="1" applyBorder="1" applyAlignment="1">
      <alignment horizontal="center" vertical="center"/>
    </xf>
    <xf numFmtId="0" fontId="1" fillId="10" borderId="15" xfId="18" applyFill="1" applyBorder="1" applyAlignment="1">
      <alignment vertical="center"/>
    </xf>
    <xf numFmtId="0" fontId="74" fillId="10" borderId="21" xfId="18" applyFont="1" applyFill="1" applyBorder="1" applyAlignment="1">
      <alignment vertical="center"/>
    </xf>
    <xf numFmtId="49" fontId="19" fillId="10" borderId="21" xfId="6" applyNumberFormat="1" applyFont="1" applyFill="1" applyBorder="1" applyAlignment="1">
      <alignment horizontal="center" vertical="center"/>
    </xf>
    <xf numFmtId="0" fontId="19" fillId="10" borderId="21" xfId="6" applyFont="1" applyFill="1" applyBorder="1" applyAlignment="1">
      <alignment vertical="center"/>
    </xf>
    <xf numFmtId="0" fontId="2" fillId="10" borderId="21" xfId="6" applyFont="1" applyFill="1" applyBorder="1" applyAlignment="1">
      <alignment horizontal="center" vertical="center"/>
    </xf>
    <xf numFmtId="0" fontId="73" fillId="10" borderId="21" xfId="22" applyFont="1" applyFill="1" applyBorder="1" applyAlignment="1">
      <alignment horizontal="center" vertical="center" wrapText="1"/>
    </xf>
    <xf numFmtId="0" fontId="55" fillId="10" borderId="21" xfId="18" applyFont="1" applyFill="1" applyBorder="1" applyAlignment="1">
      <alignment horizontal="center" vertical="center"/>
    </xf>
    <xf numFmtId="0" fontId="2" fillId="10" borderId="16" xfId="6" applyFont="1" applyFill="1" applyBorder="1" applyAlignment="1">
      <alignment horizontal="center" vertical="center"/>
    </xf>
    <xf numFmtId="0" fontId="2" fillId="10" borderId="15" xfId="6" applyFont="1" applyFill="1" applyBorder="1" applyAlignment="1">
      <alignment horizontal="center" vertical="center"/>
    </xf>
    <xf numFmtId="0" fontId="46" fillId="10" borderId="22" xfId="22" applyFont="1" applyFill="1" applyBorder="1" applyAlignment="1">
      <alignment vertical="center" wrapText="1"/>
    </xf>
    <xf numFmtId="0" fontId="1" fillId="0" borderId="9" xfId="18" applyFill="1" applyBorder="1" applyAlignment="1">
      <alignment vertical="center"/>
    </xf>
    <xf numFmtId="0" fontId="74" fillId="0" borderId="17" xfId="18" applyFont="1" applyFill="1" applyBorder="1" applyAlignment="1">
      <alignment vertical="center"/>
    </xf>
    <xf numFmtId="49" fontId="19" fillId="0" borderId="17" xfId="6" applyNumberFormat="1" applyFont="1" applyFill="1" applyBorder="1" applyAlignment="1">
      <alignment horizontal="center" vertical="center"/>
    </xf>
    <xf numFmtId="0" fontId="19" fillId="0" borderId="17" xfId="6" applyFont="1" applyFill="1" applyBorder="1" applyAlignment="1">
      <alignment vertical="center"/>
    </xf>
    <xf numFmtId="0" fontId="2" fillId="0" borderId="17" xfId="6" applyFont="1" applyFill="1" applyBorder="1" applyAlignment="1">
      <alignment horizontal="center" vertical="center"/>
    </xf>
    <xf numFmtId="171" fontId="2" fillId="0" borderId="17" xfId="6" applyNumberFormat="1" applyFont="1" applyFill="1" applyBorder="1" applyAlignment="1">
      <alignment horizontal="center" vertical="center"/>
    </xf>
    <xf numFmtId="0" fontId="73" fillId="0" borderId="17" xfId="22" applyFont="1" applyFill="1" applyBorder="1" applyAlignment="1">
      <alignment horizontal="center" vertical="center" wrapText="1"/>
    </xf>
    <xf numFmtId="0" fontId="55" fillId="0" borderId="17" xfId="18" applyFont="1" applyFill="1" applyBorder="1" applyAlignment="1">
      <alignment horizontal="center" vertical="center"/>
    </xf>
    <xf numFmtId="168" fontId="61" fillId="0" borderId="17" xfId="22" applyNumberFormat="1" applyFont="1" applyFill="1" applyBorder="1" applyAlignment="1">
      <alignment horizontal="center" vertical="center" wrapText="1"/>
    </xf>
    <xf numFmtId="168" fontId="61" fillId="0" borderId="18" xfId="22" applyNumberFormat="1" applyFont="1" applyFill="1" applyBorder="1" applyAlignment="1">
      <alignment horizontal="center" vertical="center" wrapText="1"/>
    </xf>
    <xf numFmtId="0" fontId="19" fillId="0" borderId="17" xfId="6" applyFont="1" applyFill="1" applyBorder="1" applyAlignment="1">
      <alignment horizontal="left" vertical="center"/>
    </xf>
    <xf numFmtId="0" fontId="19" fillId="0" borderId="17" xfId="6" quotePrefix="1" applyFont="1" applyFill="1" applyBorder="1" applyAlignment="1">
      <alignment horizontal="left" vertical="center" wrapText="1"/>
    </xf>
    <xf numFmtId="3" fontId="19" fillId="0" borderId="17" xfId="6" quotePrefix="1" applyNumberFormat="1" applyFont="1" applyFill="1" applyBorder="1" applyAlignment="1">
      <alignment horizontal="left" vertical="center" wrapText="1"/>
    </xf>
    <xf numFmtId="3" fontId="19" fillId="0" borderId="17" xfId="6" applyNumberFormat="1" applyFont="1" applyFill="1" applyBorder="1" applyAlignment="1">
      <alignment vertical="center"/>
    </xf>
    <xf numFmtId="3" fontId="2" fillId="0" borderId="17" xfId="6" applyNumberFormat="1" applyFont="1" applyFill="1" applyBorder="1" applyAlignment="1">
      <alignment horizontal="center" vertical="center"/>
    </xf>
    <xf numFmtId="0" fontId="1" fillId="0" borderId="17" xfId="18" applyFill="1" applyBorder="1" applyAlignment="1">
      <alignment vertical="center"/>
    </xf>
    <xf numFmtId="171" fontId="2" fillId="0" borderId="18" xfId="6" applyNumberFormat="1" applyFont="1" applyFill="1" applyBorder="1" applyAlignment="1">
      <alignment horizontal="center" vertical="center"/>
    </xf>
    <xf numFmtId="3" fontId="19" fillId="0" borderId="17" xfId="6" applyNumberFormat="1" applyFont="1" applyFill="1" applyBorder="1" applyAlignment="1">
      <alignment vertical="center" wrapText="1"/>
    </xf>
    <xf numFmtId="3" fontId="19" fillId="0" borderId="17" xfId="6" applyNumberFormat="1" applyFont="1" applyFill="1" applyBorder="1" applyAlignment="1">
      <alignment horizontal="left" vertical="center" wrapText="1"/>
    </xf>
    <xf numFmtId="0" fontId="2" fillId="0" borderId="9" xfId="22" applyBorder="1"/>
    <xf numFmtId="0" fontId="2" fillId="0" borderId="17" xfId="22" applyBorder="1"/>
    <xf numFmtId="0" fontId="2" fillId="0" borderId="23" xfId="22" applyBorder="1"/>
    <xf numFmtId="0" fontId="19" fillId="0" borderId="17" xfId="6" quotePrefix="1" applyFont="1" applyFill="1" applyBorder="1" applyAlignment="1">
      <alignment horizontal="left" vertical="center"/>
    </xf>
    <xf numFmtId="1" fontId="2" fillId="0" borderId="17" xfId="6" applyNumberFormat="1" applyFont="1" applyFill="1" applyBorder="1" applyAlignment="1">
      <alignment horizontal="center" vertical="center"/>
    </xf>
    <xf numFmtId="0" fontId="19" fillId="0" borderId="17" xfId="6" applyFont="1" applyFill="1" applyBorder="1" applyAlignment="1">
      <alignment horizontal="left" vertical="center" wrapText="1"/>
    </xf>
    <xf numFmtId="0" fontId="1" fillId="0" borderId="10" xfId="18" applyFill="1" applyBorder="1" applyAlignment="1">
      <alignment vertical="center"/>
    </xf>
    <xf numFmtId="0" fontId="74" fillId="0" borderId="14" xfId="18" applyFont="1" applyFill="1" applyBorder="1" applyAlignment="1">
      <alignment vertical="center"/>
    </xf>
    <xf numFmtId="49" fontId="19" fillId="0" borderId="14" xfId="6" applyNumberFormat="1" applyFont="1" applyFill="1" applyBorder="1" applyAlignment="1">
      <alignment horizontal="center" vertical="center"/>
    </xf>
    <xf numFmtId="0" fontId="19" fillId="0" borderId="14" xfId="6" applyFont="1" applyFill="1" applyBorder="1" applyAlignment="1">
      <alignment vertical="center"/>
    </xf>
    <xf numFmtId="0" fontId="2" fillId="0" borderId="14" xfId="6" applyFont="1" applyFill="1" applyBorder="1" applyAlignment="1">
      <alignment horizontal="center" vertical="center"/>
    </xf>
    <xf numFmtId="171" fontId="2" fillId="0" borderId="14" xfId="6" applyNumberFormat="1" applyFont="1" applyFill="1" applyBorder="1" applyAlignment="1">
      <alignment horizontal="center" vertical="center"/>
    </xf>
    <xf numFmtId="0" fontId="73" fillId="0" borderId="14" xfId="22" applyFont="1" applyFill="1" applyBorder="1" applyAlignment="1">
      <alignment horizontal="center" vertical="center" wrapText="1"/>
    </xf>
    <xf numFmtId="0" fontId="55" fillId="0" borderId="14" xfId="18" applyFont="1" applyFill="1" applyBorder="1" applyAlignment="1">
      <alignment horizontal="center" vertical="center"/>
    </xf>
    <xf numFmtId="0" fontId="1" fillId="0" borderId="14" xfId="18" applyFill="1" applyBorder="1" applyAlignment="1">
      <alignment vertical="center"/>
    </xf>
    <xf numFmtId="171" fontId="2" fillId="0" borderId="19" xfId="6" applyNumberFormat="1" applyFont="1" applyFill="1" applyBorder="1" applyAlignment="1">
      <alignment horizontal="center" vertical="center"/>
    </xf>
    <xf numFmtId="0" fontId="2" fillId="0" borderId="10" xfId="22" applyBorder="1"/>
    <xf numFmtId="0" fontId="2" fillId="0" borderId="14" xfId="22" applyBorder="1"/>
    <xf numFmtId="0" fontId="2" fillId="0" borderId="20" xfId="22" applyBorder="1"/>
    <xf numFmtId="0" fontId="74" fillId="0" borderId="0" xfId="18" applyFont="1"/>
    <xf numFmtId="0" fontId="61" fillId="13" borderId="9" xfId="22" applyFont="1" applyFill="1" applyBorder="1" applyAlignment="1">
      <alignment horizontal="center" vertical="center" wrapText="1"/>
    </xf>
    <xf numFmtId="0" fontId="62" fillId="13" borderId="17" xfId="22" applyFont="1" applyFill="1" applyBorder="1" applyAlignment="1">
      <alignment horizontal="center" vertical="center" wrapText="1"/>
    </xf>
    <xf numFmtId="0" fontId="63" fillId="13" borderId="17" xfId="22" applyFont="1" applyFill="1" applyBorder="1" applyAlignment="1">
      <alignment horizontal="center" vertical="center" wrapText="1"/>
    </xf>
    <xf numFmtId="0" fontId="45" fillId="13" borderId="17" xfId="22" applyFont="1" applyFill="1" applyBorder="1" applyAlignment="1">
      <alignment horizontal="center" vertical="center" wrapText="1"/>
    </xf>
    <xf numFmtId="0" fontId="45" fillId="13" borderId="17" xfId="22" applyFont="1" applyFill="1" applyBorder="1" applyAlignment="1">
      <alignment vertical="center" wrapText="1"/>
    </xf>
    <xf numFmtId="0" fontId="64" fillId="13" borderId="17" xfId="22" applyFont="1" applyFill="1" applyBorder="1" applyAlignment="1">
      <alignment horizontal="left" vertical="center" wrapText="1"/>
    </xf>
    <xf numFmtId="0" fontId="61" fillId="13" borderId="17" xfId="22" applyFont="1" applyFill="1" applyBorder="1" applyAlignment="1">
      <alignment horizontal="center" vertical="center" wrapText="1"/>
    </xf>
    <xf numFmtId="0" fontId="61" fillId="13" borderId="17" xfId="22" applyFont="1" applyFill="1" applyBorder="1" applyAlignment="1">
      <alignment vertical="center" wrapText="1"/>
    </xf>
    <xf numFmtId="0" fontId="44" fillId="13" borderId="17" xfId="22" applyFont="1" applyFill="1" applyBorder="1" applyAlignment="1">
      <alignment vertical="center" wrapText="1"/>
    </xf>
    <xf numFmtId="0" fontId="44" fillId="13" borderId="23" xfId="22" applyFont="1" applyFill="1" applyBorder="1" applyAlignment="1">
      <alignment vertical="center" wrapText="1"/>
    </xf>
    <xf numFmtId="3" fontId="61" fillId="13" borderId="17" xfId="22" applyNumberFormat="1" applyFont="1" applyFill="1" applyBorder="1" applyAlignment="1">
      <alignment horizontal="center" vertical="center" wrapText="1"/>
    </xf>
    <xf numFmtId="168" fontId="46" fillId="13" borderId="17" xfId="22" applyNumberFormat="1" applyFont="1" applyFill="1" applyBorder="1" applyAlignment="1">
      <alignment horizontal="center" vertical="center" wrapText="1"/>
    </xf>
    <xf numFmtId="0" fontId="46" fillId="13" borderId="23" xfId="22" applyFont="1" applyFill="1" applyBorder="1" applyAlignment="1">
      <alignment vertical="center" wrapText="1"/>
    </xf>
    <xf numFmtId="0" fontId="46" fillId="13" borderId="9" xfId="22" applyFont="1" applyFill="1" applyBorder="1" applyAlignment="1">
      <alignment horizontal="center" vertical="center" wrapText="1"/>
    </xf>
    <xf numFmtId="0" fontId="47" fillId="13" borderId="17" xfId="22" applyFont="1" applyFill="1" applyBorder="1" applyAlignment="1">
      <alignment horizontal="center" vertical="center" wrapText="1"/>
    </xf>
    <xf numFmtId="0" fontId="46" fillId="13" borderId="17" xfId="22" applyFont="1" applyFill="1" applyBorder="1" applyAlignment="1">
      <alignment horizontal="center" vertical="center" wrapText="1"/>
    </xf>
    <xf numFmtId="0" fontId="46" fillId="13" borderId="23" xfId="22" applyFont="1" applyFill="1" applyBorder="1" applyAlignment="1">
      <alignment horizontal="center" vertical="center" wrapText="1"/>
    </xf>
    <xf numFmtId="0" fontId="61" fillId="0" borderId="41" xfId="22" applyFont="1" applyBorder="1" applyAlignment="1">
      <alignment horizontal="center" vertical="center" wrapText="1"/>
    </xf>
    <xf numFmtId="0" fontId="62" fillId="0" borderId="61" xfId="22" applyFont="1" applyBorder="1" applyAlignment="1">
      <alignment horizontal="center" vertical="center" wrapText="1"/>
    </xf>
    <xf numFmtId="0" fontId="63" fillId="0" borderId="61" xfId="22" applyFont="1" applyBorder="1" applyAlignment="1">
      <alignment horizontal="center" vertical="center" wrapText="1"/>
    </xf>
    <xf numFmtId="0" fontId="45" fillId="0" borderId="61" xfId="22" applyFont="1" applyBorder="1" applyAlignment="1">
      <alignment horizontal="center" vertical="center" wrapText="1"/>
    </xf>
    <xf numFmtId="0" fontId="45" fillId="0" borderId="61" xfId="22" applyFont="1" applyBorder="1" applyAlignment="1">
      <alignment vertical="center" wrapText="1"/>
    </xf>
    <xf numFmtId="0" fontId="64" fillId="0" borderId="61" xfId="22" applyFont="1" applyBorder="1" applyAlignment="1">
      <alignment horizontal="left" vertical="center" wrapText="1"/>
    </xf>
    <xf numFmtId="0" fontId="61" fillId="0" borderId="61" xfId="22" applyFont="1" applyBorder="1" applyAlignment="1">
      <alignment horizontal="center" vertical="center" wrapText="1"/>
    </xf>
    <xf numFmtId="0" fontId="61" fillId="0" borderId="61" xfId="22" applyFont="1" applyBorder="1" applyAlignment="1">
      <alignment vertical="center" wrapText="1"/>
    </xf>
    <xf numFmtId="0" fontId="44" fillId="0" borderId="61" xfId="22" applyFont="1" applyBorder="1" applyAlignment="1">
      <alignment vertical="center" wrapText="1"/>
    </xf>
    <xf numFmtId="0" fontId="44" fillId="0" borderId="44" xfId="22" applyFont="1" applyBorder="1" applyAlignment="1">
      <alignment vertical="center" wrapText="1"/>
    </xf>
    <xf numFmtId="3" fontId="61" fillId="0" borderId="61" xfId="22" applyNumberFormat="1" applyFont="1" applyBorder="1" applyAlignment="1">
      <alignment horizontal="center" vertical="center" wrapText="1"/>
    </xf>
    <xf numFmtId="168" fontId="46" fillId="0" borderId="61" xfId="22" applyNumberFormat="1" applyFont="1" applyBorder="1" applyAlignment="1">
      <alignment horizontal="center" vertical="center" wrapText="1"/>
    </xf>
    <xf numFmtId="0" fontId="46" fillId="0" borderId="61" xfId="22" applyFont="1" applyBorder="1" applyAlignment="1">
      <alignment horizontal="center" vertical="center" wrapText="1"/>
    </xf>
    <xf numFmtId="0" fontId="46" fillId="0" borderId="44" xfId="22" applyFont="1" applyBorder="1" applyAlignment="1">
      <alignment horizontal="center" vertical="center" wrapText="1"/>
    </xf>
    <xf numFmtId="0" fontId="46" fillId="0" borderId="41" xfId="22" applyFont="1" applyBorder="1" applyAlignment="1">
      <alignment horizontal="center" vertical="center" wrapText="1"/>
    </xf>
    <xf numFmtId="0" fontId="47" fillId="0" borderId="61" xfId="22" applyFont="1" applyBorder="1" applyAlignment="1">
      <alignment horizontal="center" vertical="center" wrapText="1"/>
    </xf>
    <xf numFmtId="171" fontId="61" fillId="0" borderId="21" xfId="22" applyNumberFormat="1" applyFont="1" applyBorder="1" applyAlignment="1">
      <alignment horizontal="center" vertical="center" wrapText="1"/>
    </xf>
    <xf numFmtId="171" fontId="61" fillId="0" borderId="17" xfId="22" applyNumberFormat="1" applyFont="1" applyBorder="1" applyAlignment="1">
      <alignment horizontal="center" vertical="center" wrapText="1"/>
    </xf>
    <xf numFmtId="171" fontId="61" fillId="0" borderId="61" xfId="22" applyNumberFormat="1" applyFont="1" applyBorder="1" applyAlignment="1">
      <alignment horizontal="center" vertical="center" wrapText="1"/>
    </xf>
    <xf numFmtId="171" fontId="61" fillId="13" borderId="17" xfId="22" applyNumberFormat="1" applyFont="1" applyFill="1" applyBorder="1" applyAlignment="1">
      <alignment horizontal="center" vertical="center" wrapText="1"/>
    </xf>
    <xf numFmtId="171" fontId="61" fillId="0" borderId="15" xfId="22" applyNumberFormat="1" applyFont="1" applyBorder="1" applyAlignment="1">
      <alignment horizontal="center" vertical="center" wrapText="1"/>
    </xf>
    <xf numFmtId="171" fontId="61" fillId="0" borderId="9" xfId="22" applyNumberFormat="1" applyFont="1" applyBorder="1" applyAlignment="1">
      <alignment horizontal="center" vertical="center" wrapText="1"/>
    </xf>
    <xf numFmtId="171" fontId="61" fillId="0" borderId="41" xfId="22" applyNumberFormat="1" applyFont="1" applyBorder="1" applyAlignment="1">
      <alignment horizontal="center" vertical="center" wrapText="1"/>
    </xf>
    <xf numFmtId="171" fontId="61" fillId="13" borderId="9" xfId="22" applyNumberFormat="1" applyFont="1" applyFill="1" applyBorder="1" applyAlignment="1">
      <alignment horizontal="center" vertical="center" wrapText="1"/>
    </xf>
    <xf numFmtId="0" fontId="2" fillId="0" borderId="0" xfId="22" applyFont="1" applyFill="1"/>
    <xf numFmtId="0" fontId="2" fillId="0" borderId="9" xfId="22" applyFont="1" applyBorder="1" applyAlignment="1">
      <alignment horizontal="center" vertical="center" wrapText="1"/>
    </xf>
    <xf numFmtId="3" fontId="2" fillId="8" borderId="9" xfId="21" applyNumberFormat="1" applyFont="1" applyFill="1" applyBorder="1" applyAlignment="1">
      <alignment horizontal="right" vertical="center"/>
    </xf>
    <xf numFmtId="0" fontId="29" fillId="0" borderId="0" xfId="22" applyFont="1" applyBorder="1" applyAlignment="1">
      <alignment vertical="center" wrapText="1"/>
    </xf>
    <xf numFmtId="4" fontId="19" fillId="0" borderId="0" xfId="22" applyNumberFormat="1" applyFont="1" applyAlignment="1">
      <alignment horizontal="center"/>
    </xf>
    <xf numFmtId="4" fontId="2" fillId="0" borderId="0" xfId="22" applyNumberFormat="1" applyFont="1" applyAlignment="1">
      <alignment horizontal="right"/>
    </xf>
    <xf numFmtId="1" fontId="46" fillId="0" borderId="9" xfId="22" applyNumberFormat="1" applyFont="1" applyBorder="1" applyAlignment="1">
      <alignment horizontal="center" vertical="center" wrapText="1"/>
    </xf>
    <xf numFmtId="1" fontId="46" fillId="0" borderId="23" xfId="22" applyNumberFormat="1" applyFont="1" applyBorder="1" applyAlignment="1">
      <alignment horizontal="center" vertical="center" wrapText="1"/>
    </xf>
    <xf numFmtId="1" fontId="46" fillId="13" borderId="9" xfId="22" applyNumberFormat="1" applyFont="1" applyFill="1" applyBorder="1" applyAlignment="1">
      <alignment horizontal="center" vertical="center" wrapText="1"/>
    </xf>
    <xf numFmtId="1" fontId="46" fillId="13" borderId="23" xfId="22" applyNumberFormat="1" applyFont="1" applyFill="1" applyBorder="1" applyAlignment="1">
      <alignment horizontal="center" vertical="center" wrapText="1"/>
    </xf>
    <xf numFmtId="0" fontId="49" fillId="0" borderId="0" xfId="22" applyFont="1" applyFill="1" applyAlignment="1">
      <alignment horizontal="left"/>
    </xf>
    <xf numFmtId="0" fontId="49" fillId="0" borderId="0" xfId="22" applyFont="1" applyFill="1" applyAlignment="1">
      <alignment vertical="center"/>
    </xf>
    <xf numFmtId="0" fontId="49" fillId="0" borderId="0" xfId="22" applyFont="1" applyFill="1" applyAlignment="1">
      <alignment horizontal="center" vertical="center"/>
    </xf>
    <xf numFmtId="0" fontId="49" fillId="0" borderId="0" xfId="22" applyFont="1" applyFill="1" applyAlignment="1">
      <alignment horizontal="center"/>
    </xf>
    <xf numFmtId="0" fontId="49" fillId="0" borderId="0" xfId="22" applyFont="1" applyAlignment="1">
      <alignment horizontal="left"/>
    </xf>
    <xf numFmtId="0" fontId="49" fillId="0" borderId="0" xfId="22" applyFont="1" applyAlignment="1">
      <alignment vertical="center"/>
    </xf>
    <xf numFmtId="0" fontId="49" fillId="0" borderId="0" xfId="22" applyFont="1" applyAlignment="1">
      <alignment horizontal="center" vertical="center"/>
    </xf>
    <xf numFmtId="3" fontId="8" fillId="7" borderId="15" xfId="21" applyNumberFormat="1" applyFont="1" applyFill="1" applyBorder="1" applyAlignment="1">
      <alignment horizontal="center" vertical="center" wrapText="1"/>
    </xf>
    <xf numFmtId="3" fontId="8" fillId="7" borderId="9" xfId="21" applyNumberFormat="1" applyFont="1" applyFill="1" applyBorder="1" applyAlignment="1">
      <alignment horizontal="center" vertical="center" wrapText="1"/>
    </xf>
    <xf numFmtId="3" fontId="8" fillId="7" borderId="9" xfId="21" applyNumberFormat="1" applyFont="1" applyFill="1" applyBorder="1" applyAlignment="1">
      <alignment horizontal="center" vertical="center"/>
    </xf>
    <xf numFmtId="3" fontId="8" fillId="7" borderId="10" xfId="21" applyNumberFormat="1" applyFont="1" applyFill="1" applyBorder="1" applyAlignment="1">
      <alignment horizontal="center" vertical="center" wrapText="1"/>
    </xf>
    <xf numFmtId="3" fontId="8" fillId="2" borderId="47" xfId="21" applyNumberFormat="1" applyFont="1" applyFill="1" applyBorder="1" applyAlignment="1">
      <alignment horizontal="center" vertical="center" wrapText="1"/>
    </xf>
    <xf numFmtId="4" fontId="46" fillId="0" borderId="57" xfId="22" applyNumberFormat="1" applyFont="1" applyBorder="1" applyAlignment="1">
      <alignment horizontal="center" vertical="center" wrapText="1"/>
    </xf>
    <xf numFmtId="3" fontId="46" fillId="0" borderId="22" xfId="22" applyNumberFormat="1" applyFont="1" applyBorder="1" applyAlignment="1">
      <alignment horizontal="center" vertical="center" wrapText="1"/>
    </xf>
    <xf numFmtId="3" fontId="52" fillId="2" borderId="17" xfId="2" applyNumberFormat="1" applyFont="1" applyFill="1" applyBorder="1" applyAlignment="1">
      <alignment horizontal="center" vertical="center"/>
    </xf>
    <xf numFmtId="3" fontId="52" fillId="2" borderId="45" xfId="2" applyNumberFormat="1" applyFont="1" applyFill="1" applyBorder="1" applyAlignment="1">
      <alignment horizontal="center" vertical="center"/>
    </xf>
    <xf numFmtId="3" fontId="52" fillId="3" borderId="17" xfId="2" applyNumberFormat="1" applyFont="1" applyFill="1" applyBorder="1" applyAlignment="1">
      <alignment horizontal="center" vertical="center"/>
    </xf>
    <xf numFmtId="3" fontId="52" fillId="3" borderId="23" xfId="2" applyNumberFormat="1" applyFont="1" applyFill="1" applyBorder="1" applyAlignment="1">
      <alignment horizontal="center" vertical="center"/>
    </xf>
    <xf numFmtId="3" fontId="52" fillId="10" borderId="17" xfId="2" applyNumberFormat="1" applyFont="1" applyFill="1" applyBorder="1" applyAlignment="1">
      <alignment horizontal="center" vertical="center"/>
    </xf>
    <xf numFmtId="3" fontId="52" fillId="10" borderId="23" xfId="2" applyNumberFormat="1" applyFont="1" applyFill="1" applyBorder="1" applyAlignment="1">
      <alignment horizontal="center" vertical="center"/>
    </xf>
    <xf numFmtId="3" fontId="52" fillId="12" borderId="17" xfId="2" applyNumberFormat="1" applyFont="1" applyFill="1" applyBorder="1" applyAlignment="1">
      <alignment horizontal="center" vertical="center"/>
    </xf>
    <xf numFmtId="3" fontId="52" fillId="12" borderId="23" xfId="2" applyNumberFormat="1" applyFont="1" applyFill="1" applyBorder="1" applyAlignment="1">
      <alignment horizontal="center" vertical="center"/>
    </xf>
    <xf numFmtId="3" fontId="52" fillId="6" borderId="17" xfId="2" applyNumberFormat="1" applyFont="1" applyFill="1" applyBorder="1" applyAlignment="1">
      <alignment horizontal="center"/>
    </xf>
    <xf numFmtId="3" fontId="52" fillId="6" borderId="23" xfId="2" applyNumberFormat="1" applyFont="1" applyFill="1" applyBorder="1" applyAlignment="1">
      <alignment horizontal="center"/>
    </xf>
    <xf numFmtId="3" fontId="52" fillId="2" borderId="18" xfId="2" applyNumberFormat="1" applyFont="1" applyFill="1" applyBorder="1" applyAlignment="1">
      <alignment horizontal="center" vertical="center"/>
    </xf>
    <xf numFmtId="3" fontId="7" fillId="12" borderId="10" xfId="23" applyNumberFormat="1" applyFont="1" applyFill="1" applyBorder="1" applyAlignment="1">
      <alignment vertical="center"/>
    </xf>
    <xf numFmtId="3" fontId="7" fillId="12" borderId="14" xfId="23" applyNumberFormat="1" applyFont="1" applyFill="1" applyBorder="1" applyAlignment="1">
      <alignment vertical="center"/>
    </xf>
    <xf numFmtId="3" fontId="8" fillId="4" borderId="14" xfId="21" applyNumberFormat="1" applyFont="1" applyFill="1" applyBorder="1" applyAlignment="1">
      <alignment vertical="center" wrapText="1"/>
    </xf>
    <xf numFmtId="3" fontId="8" fillId="12" borderId="14" xfId="21" applyNumberFormat="1" applyFont="1" applyFill="1" applyBorder="1" applyAlignment="1">
      <alignment horizontal="center" vertical="center"/>
    </xf>
    <xf numFmtId="4" fontId="8" fillId="0" borderId="6" xfId="21" applyNumberFormat="1" applyFont="1" applyFill="1" applyBorder="1" applyAlignment="1">
      <alignment horizontal="left" vertical="center"/>
    </xf>
    <xf numFmtId="4" fontId="2" fillId="0" borderId="6" xfId="21" applyNumberFormat="1" applyFill="1" applyBorder="1" applyAlignment="1">
      <alignment vertical="center"/>
    </xf>
    <xf numFmtId="3" fontId="2" fillId="0" borderId="6" xfId="21" applyNumberFormat="1" applyFill="1" applyBorder="1"/>
    <xf numFmtId="4" fontId="8" fillId="13" borderId="0" xfId="21" applyNumberFormat="1" applyFont="1" applyFill="1" applyBorder="1" applyAlignment="1">
      <alignment horizontal="left" vertical="center"/>
    </xf>
    <xf numFmtId="4" fontId="2" fillId="13" borderId="0" xfId="21" applyNumberFormat="1" applyFill="1" applyBorder="1" applyAlignment="1">
      <alignment vertical="center"/>
    </xf>
    <xf numFmtId="3" fontId="2" fillId="13" borderId="0" xfId="21" applyNumberFormat="1" applyFill="1" applyBorder="1"/>
    <xf numFmtId="3" fontId="6" fillId="4" borderId="70" xfId="21" applyNumberFormat="1" applyFont="1" applyFill="1" applyBorder="1" applyAlignment="1">
      <alignment horizontal="left" vertical="center"/>
    </xf>
    <xf numFmtId="0" fontId="80" fillId="0" borderId="0" xfId="22" applyFont="1" applyAlignment="1">
      <alignment vertical="center" wrapText="1"/>
    </xf>
    <xf numFmtId="0" fontId="37" fillId="0" borderId="0" xfId="19" applyFont="1" applyBorder="1" applyAlignment="1">
      <alignment vertical="center"/>
    </xf>
    <xf numFmtId="0" fontId="52" fillId="0" borderId="0" xfId="19"/>
    <xf numFmtId="0" fontId="72" fillId="0" borderId="0" xfId="19" applyFont="1"/>
    <xf numFmtId="4" fontId="52" fillId="4" borderId="14" xfId="22" applyNumberFormat="1" applyFont="1" applyFill="1" applyBorder="1" applyAlignment="1">
      <alignment horizontal="center" vertical="center"/>
    </xf>
    <xf numFmtId="4" fontId="52" fillId="4" borderId="19" xfId="22" applyNumberFormat="1" applyFont="1" applyFill="1" applyBorder="1" applyAlignment="1">
      <alignment horizontal="center" vertical="center"/>
    </xf>
    <xf numFmtId="0" fontId="52" fillId="10" borderId="15" xfId="19" applyFill="1" applyBorder="1" applyAlignment="1">
      <alignment vertical="center"/>
    </xf>
    <xf numFmtId="0" fontId="74" fillId="10" borderId="21" xfId="19" applyFont="1" applyFill="1" applyBorder="1" applyAlignment="1">
      <alignment vertical="center"/>
    </xf>
    <xf numFmtId="49" fontId="19" fillId="10" borderId="21" xfId="7" applyNumberFormat="1" applyFont="1" applyFill="1" applyBorder="1" applyAlignment="1">
      <alignment horizontal="center" vertical="center"/>
    </xf>
    <xf numFmtId="0" fontId="19" fillId="10" borderId="21" xfId="7" applyFont="1" applyFill="1" applyBorder="1" applyAlignment="1">
      <alignment vertical="center"/>
    </xf>
    <xf numFmtId="0" fontId="2" fillId="10" borderId="21" xfId="7" applyFont="1" applyFill="1" applyBorder="1" applyAlignment="1">
      <alignment horizontal="center" vertical="center"/>
    </xf>
    <xf numFmtId="0" fontId="55" fillId="10" borderId="21" xfId="19" applyFont="1" applyFill="1" applyBorder="1" applyAlignment="1">
      <alignment horizontal="center" vertical="center"/>
    </xf>
    <xf numFmtId="0" fontId="2" fillId="10" borderId="16" xfId="7" applyFont="1" applyFill="1" applyBorder="1" applyAlignment="1">
      <alignment horizontal="center" vertical="center"/>
    </xf>
    <xf numFmtId="0" fontId="2" fillId="10" borderId="15" xfId="7" applyFont="1" applyFill="1" applyBorder="1" applyAlignment="1">
      <alignment horizontal="center" vertical="center"/>
    </xf>
    <xf numFmtId="0" fontId="52" fillId="0" borderId="9" xfId="19" applyFill="1" applyBorder="1" applyAlignment="1">
      <alignment vertical="center"/>
    </xf>
    <xf numFmtId="0" fontId="74" fillId="0" borderId="17" xfId="19" applyFont="1" applyFill="1" applyBorder="1" applyAlignment="1">
      <alignment vertical="center"/>
    </xf>
    <xf numFmtId="49" fontId="19" fillId="0" borderId="17" xfId="7" applyNumberFormat="1" applyFont="1" applyFill="1" applyBorder="1" applyAlignment="1">
      <alignment horizontal="center" vertical="center"/>
    </xf>
    <xf numFmtId="0" fontId="19" fillId="0" borderId="17" xfId="7" applyFont="1" applyFill="1" applyBorder="1" applyAlignment="1">
      <alignment vertical="center"/>
    </xf>
    <xf numFmtId="0" fontId="2" fillId="0" borderId="17" xfId="7" applyFont="1" applyFill="1" applyBorder="1" applyAlignment="1">
      <alignment horizontal="center" vertical="center"/>
    </xf>
    <xf numFmtId="171" fontId="2" fillId="0" borderId="17" xfId="7" applyNumberFormat="1" applyFont="1" applyFill="1" applyBorder="1" applyAlignment="1">
      <alignment horizontal="center" vertical="center"/>
    </xf>
    <xf numFmtId="0" fontId="55" fillId="0" borderId="17" xfId="19" applyFont="1" applyFill="1" applyBorder="1" applyAlignment="1">
      <alignment horizontal="center" vertical="center"/>
    </xf>
    <xf numFmtId="0" fontId="19" fillId="0" borderId="17" xfId="7" applyFont="1" applyFill="1" applyBorder="1" applyAlignment="1">
      <alignment horizontal="left" vertical="center"/>
    </xf>
    <xf numFmtId="0" fontId="19" fillId="0" borderId="17" xfId="7" quotePrefix="1" applyFont="1" applyFill="1" applyBorder="1" applyAlignment="1">
      <alignment horizontal="left" vertical="center" wrapText="1"/>
    </xf>
    <xf numFmtId="3" fontId="19" fillId="0" borderId="17" xfId="7" quotePrefix="1" applyNumberFormat="1" applyFont="1" applyFill="1" applyBorder="1" applyAlignment="1">
      <alignment horizontal="left" vertical="center" wrapText="1"/>
    </xf>
    <xf numFmtId="3" fontId="19" fillId="0" borderId="17" xfId="7" applyNumberFormat="1" applyFont="1" applyFill="1" applyBorder="1" applyAlignment="1">
      <alignment vertical="center"/>
    </xf>
    <xf numFmtId="3" fontId="2" fillId="0" borderId="17" xfId="7" applyNumberFormat="1" applyFont="1" applyFill="1" applyBorder="1" applyAlignment="1">
      <alignment horizontal="center" vertical="center"/>
    </xf>
    <xf numFmtId="0" fontId="52" fillId="0" borderId="17" xfId="19" applyFill="1" applyBorder="1" applyAlignment="1">
      <alignment vertical="center"/>
    </xf>
    <xf numFmtId="171" fontId="2" fillId="0" borderId="18" xfId="7" applyNumberFormat="1" applyFont="1" applyFill="1" applyBorder="1" applyAlignment="1">
      <alignment horizontal="center" vertical="center"/>
    </xf>
    <xf numFmtId="3" fontId="19" fillId="0" borderId="17" xfId="7" applyNumberFormat="1" applyFont="1" applyFill="1" applyBorder="1" applyAlignment="1">
      <alignment vertical="center" wrapText="1"/>
    </xf>
    <xf numFmtId="3" fontId="19" fillId="0" borderId="17" xfId="7" applyNumberFormat="1" applyFont="1" applyFill="1" applyBorder="1" applyAlignment="1">
      <alignment horizontal="left" vertical="center" wrapText="1"/>
    </xf>
    <xf numFmtId="0" fontId="19" fillId="0" borderId="17" xfId="7" quotePrefix="1" applyFont="1" applyFill="1" applyBorder="1" applyAlignment="1">
      <alignment horizontal="left" vertical="center"/>
    </xf>
    <xf numFmtId="1" fontId="2" fillId="0" borderId="17" xfId="7" applyNumberFormat="1" applyFont="1" applyFill="1" applyBorder="1" applyAlignment="1">
      <alignment horizontal="center" vertical="center"/>
    </xf>
    <xf numFmtId="0" fontId="19" fillId="0" borderId="17" xfId="7" applyFont="1" applyFill="1" applyBorder="1" applyAlignment="1">
      <alignment horizontal="left" vertical="center" wrapText="1"/>
    </xf>
    <xf numFmtId="0" fontId="52" fillId="0" borderId="10" xfId="19" applyFill="1" applyBorder="1" applyAlignment="1">
      <alignment vertical="center"/>
    </xf>
    <xf numFmtId="0" fontId="74" fillId="0" borderId="14" xfId="19" applyFont="1" applyFill="1" applyBorder="1" applyAlignment="1">
      <alignment vertical="center"/>
    </xf>
    <xf numFmtId="49" fontId="19" fillId="0" borderId="14" xfId="7" applyNumberFormat="1" applyFont="1" applyFill="1" applyBorder="1" applyAlignment="1">
      <alignment horizontal="center" vertical="center"/>
    </xf>
    <xf numFmtId="0" fontId="19" fillId="0" borderId="14" xfId="7" applyFont="1" applyFill="1" applyBorder="1" applyAlignment="1">
      <alignment vertical="center"/>
    </xf>
    <xf numFmtId="0" fontId="2" fillId="0" borderId="14" xfId="7" applyFont="1" applyFill="1" applyBorder="1" applyAlignment="1">
      <alignment horizontal="center" vertical="center"/>
    </xf>
    <xf numFmtId="171" fontId="2" fillId="0" borderId="14" xfId="7" applyNumberFormat="1" applyFont="1" applyFill="1" applyBorder="1" applyAlignment="1">
      <alignment horizontal="center" vertical="center"/>
    </xf>
    <xf numFmtId="0" fontId="55" fillId="0" borderId="14" xfId="19" applyFont="1" applyFill="1" applyBorder="1" applyAlignment="1">
      <alignment horizontal="center" vertical="center"/>
    </xf>
    <xf numFmtId="0" fontId="52" fillId="0" borderId="14" xfId="19" applyFill="1" applyBorder="1" applyAlignment="1">
      <alignment vertical="center"/>
    </xf>
    <xf numFmtId="171" fontId="2" fillId="0" borderId="19" xfId="7" applyNumberFormat="1" applyFont="1" applyFill="1" applyBorder="1" applyAlignment="1">
      <alignment horizontal="center" vertical="center"/>
    </xf>
    <xf numFmtId="0" fontId="74" fillId="0" borderId="0" xfId="19" applyFont="1"/>
    <xf numFmtId="0" fontId="76" fillId="0" borderId="0" xfId="4" applyFont="1" applyAlignment="1">
      <alignment horizontal="center" vertical="center" wrapText="1"/>
    </xf>
    <xf numFmtId="0" fontId="76" fillId="0" borderId="0" xfId="4" applyFont="1" applyAlignment="1">
      <alignment vertical="center" wrapText="1"/>
    </xf>
    <xf numFmtId="0" fontId="77" fillId="0" borderId="0" xfId="4" applyFont="1" applyAlignment="1">
      <alignment horizontal="center" vertical="center" wrapText="1"/>
    </xf>
    <xf numFmtId="0" fontId="78" fillId="0" borderId="17" xfId="4" applyFont="1" applyBorder="1" applyAlignment="1">
      <alignment horizontal="center" vertical="center" wrapText="1"/>
    </xf>
    <xf numFmtId="0" fontId="78" fillId="0" borderId="10" xfId="4" applyFont="1" applyBorder="1" applyAlignment="1">
      <alignment horizontal="center" vertical="center" wrapText="1"/>
    </xf>
    <xf numFmtId="0" fontId="78" fillId="0" borderId="14" xfId="4" applyFont="1" applyBorder="1" applyAlignment="1">
      <alignment horizontal="center" vertical="center" wrapText="1"/>
    </xf>
    <xf numFmtId="0" fontId="78" fillId="0" borderId="20" xfId="4" applyFont="1" applyBorder="1" applyAlignment="1">
      <alignment horizontal="center" vertical="center" wrapText="1"/>
    </xf>
    <xf numFmtId="0" fontId="77" fillId="0" borderId="0" xfId="4" applyFont="1" applyAlignment="1">
      <alignment vertical="center" wrapText="1"/>
    </xf>
    <xf numFmtId="0" fontId="78" fillId="0" borderId="0" xfId="4" applyFont="1" applyAlignment="1">
      <alignment horizontal="center" vertical="center" wrapText="1"/>
    </xf>
    <xf numFmtId="0" fontId="78" fillId="0" borderId="0" xfId="4" applyFont="1" applyAlignment="1">
      <alignment vertical="center" wrapText="1"/>
    </xf>
    <xf numFmtId="0" fontId="45" fillId="0" borderId="18" xfId="22" applyFont="1" applyBorder="1" applyAlignment="1">
      <alignment horizontal="center" vertical="center" wrapText="1"/>
    </xf>
    <xf numFmtId="0" fontId="2" fillId="0" borderId="0" xfId="22" applyFont="1" applyFill="1" applyAlignment="1">
      <alignment vertical="center" wrapText="1"/>
    </xf>
    <xf numFmtId="0" fontId="80" fillId="0" borderId="0" xfId="22" applyFont="1" applyFill="1" applyAlignment="1">
      <alignment vertical="center" wrapText="1"/>
    </xf>
    <xf numFmtId="0" fontId="45" fillId="0" borderId="34" xfId="22" applyFont="1" applyBorder="1" applyAlignment="1">
      <alignment horizontal="center" vertical="center" wrapText="1"/>
    </xf>
    <xf numFmtId="0" fontId="61" fillId="0" borderId="34" xfId="22" applyFont="1" applyBorder="1" applyAlignment="1">
      <alignment horizontal="center" vertical="center" wrapText="1"/>
    </xf>
    <xf numFmtId="0" fontId="61" fillId="0" borderId="8" xfId="22" applyFont="1" applyBorder="1" applyAlignment="1">
      <alignment horizontal="center" vertical="center" wrapText="1"/>
    </xf>
    <xf numFmtId="0" fontId="62" fillId="0" borderId="34" xfId="22" applyFont="1" applyBorder="1" applyAlignment="1">
      <alignment horizontal="center" vertical="center" wrapText="1"/>
    </xf>
    <xf numFmtId="0" fontId="63" fillId="0" borderId="34" xfId="22" applyFont="1" applyBorder="1" applyAlignment="1">
      <alignment horizontal="center" vertical="center" wrapText="1"/>
    </xf>
    <xf numFmtId="0" fontId="19" fillId="0" borderId="0" xfId="22" applyFont="1" applyFill="1"/>
    <xf numFmtId="0" fontId="2" fillId="0" borderId="0" xfId="22" applyFont="1" applyFill="1" applyAlignment="1">
      <alignment horizontal="center"/>
    </xf>
    <xf numFmtId="4" fontId="2" fillId="0" borderId="0" xfId="22" applyNumberFormat="1" applyFont="1" applyFill="1" applyAlignment="1">
      <alignment horizontal="right"/>
    </xf>
    <xf numFmtId="0" fontId="19" fillId="0" borderId="0" xfId="22" applyFont="1" applyFill="1" applyAlignment="1">
      <alignment horizontal="center"/>
    </xf>
    <xf numFmtId="4" fontId="19" fillId="0" borderId="0" xfId="22" applyNumberFormat="1" applyFont="1" applyFill="1" applyAlignment="1"/>
    <xf numFmtId="3" fontId="19" fillId="0" borderId="0" xfId="22" applyNumberFormat="1" applyFont="1" applyFill="1" applyAlignment="1">
      <alignment horizontal="center"/>
    </xf>
    <xf numFmtId="0" fontId="2" fillId="0" borderId="0" xfId="22" applyFont="1" applyFill="1" applyAlignment="1">
      <alignment horizontal="left"/>
    </xf>
    <xf numFmtId="0" fontId="2" fillId="0" borderId="0" xfId="22" applyFont="1" applyFill="1" applyAlignment="1">
      <alignment vertical="center"/>
    </xf>
    <xf numFmtId="0" fontId="2" fillId="0" borderId="0" xfId="22" applyFont="1" applyFill="1" applyAlignment="1">
      <alignment horizontal="center" vertical="center"/>
    </xf>
    <xf numFmtId="4" fontId="45" fillId="0" borderId="23" xfId="22" applyNumberFormat="1" applyFont="1" applyBorder="1" applyAlignment="1">
      <alignment horizontal="right" vertical="center" wrapText="1"/>
    </xf>
    <xf numFmtId="0" fontId="80" fillId="0" borderId="0" xfId="22" applyFont="1" applyFill="1"/>
    <xf numFmtId="0" fontId="81" fillId="0" borderId="0" xfId="22" applyFont="1" applyFill="1"/>
    <xf numFmtId="171" fontId="80" fillId="0" borderId="0" xfId="22" applyNumberFormat="1" applyFont="1" applyFill="1"/>
    <xf numFmtId="0" fontId="80" fillId="0" borderId="0" xfId="22" applyFont="1" applyFill="1" applyAlignment="1">
      <alignment horizontal="center"/>
    </xf>
    <xf numFmtId="4" fontId="80" fillId="0" borderId="0" xfId="22" applyNumberFormat="1" applyFont="1" applyFill="1" applyAlignment="1">
      <alignment horizontal="right"/>
    </xf>
    <xf numFmtId="0" fontId="80" fillId="0" borderId="0" xfId="22" applyFont="1"/>
    <xf numFmtId="0" fontId="81" fillId="0" borderId="0" xfId="22" applyFont="1"/>
    <xf numFmtId="0" fontId="81" fillId="0" borderId="0" xfId="22" applyFont="1" applyAlignment="1">
      <alignment horizontal="center"/>
    </xf>
    <xf numFmtId="4" fontId="81" fillId="0" borderId="0" xfId="22" applyNumberFormat="1" applyFont="1" applyAlignment="1"/>
    <xf numFmtId="3" fontId="81" fillId="0" borderId="0" xfId="22" applyNumberFormat="1" applyFont="1" applyAlignment="1">
      <alignment horizontal="center"/>
    </xf>
    <xf numFmtId="0" fontId="80" fillId="0" borderId="0" xfId="22" applyFont="1" applyAlignment="1">
      <alignment horizontal="center"/>
    </xf>
    <xf numFmtId="4" fontId="80" fillId="0" borderId="0" xfId="22" applyNumberFormat="1" applyFont="1" applyAlignment="1">
      <alignment horizontal="right"/>
    </xf>
    <xf numFmtId="0" fontId="82" fillId="0" borderId="0" xfId="22" applyFont="1" applyAlignment="1">
      <alignment horizontal="center"/>
    </xf>
    <xf numFmtId="3" fontId="82" fillId="0" borderId="0" xfId="22" applyNumberFormat="1" applyFont="1" applyAlignment="1">
      <alignment horizontal="center"/>
    </xf>
    <xf numFmtId="4" fontId="81" fillId="0" borderId="0" xfId="22" applyNumberFormat="1" applyFont="1"/>
    <xf numFmtId="0" fontId="80" fillId="0" borderId="0" xfId="0" applyFont="1" applyFill="1"/>
    <xf numFmtId="0" fontId="80" fillId="0" borderId="0" xfId="0" applyFont="1"/>
    <xf numFmtId="0" fontId="80" fillId="0" borderId="0" xfId="0" applyFont="1" applyFill="1" applyBorder="1"/>
    <xf numFmtId="0" fontId="83" fillId="0" borderId="0" xfId="24" applyFont="1" applyFill="1"/>
    <xf numFmtId="171" fontId="83" fillId="0" borderId="0" xfId="24" applyNumberFormat="1" applyFont="1" applyFill="1"/>
    <xf numFmtId="1" fontId="83" fillId="0" borderId="0" xfId="24" applyNumberFormat="1" applyFont="1" applyFill="1"/>
    <xf numFmtId="0" fontId="80" fillId="0" borderId="0" xfId="0" applyFont="1" applyFill="1" applyBorder="1" applyAlignment="1">
      <alignment vertical="center"/>
    </xf>
    <xf numFmtId="0" fontId="80" fillId="0" borderId="0" xfId="22" applyFont="1" applyAlignment="1">
      <alignment wrapText="1"/>
    </xf>
    <xf numFmtId="0" fontId="81" fillId="0" borderId="0" xfId="22" applyFont="1" applyAlignment="1">
      <alignment horizontal="center" wrapText="1"/>
    </xf>
    <xf numFmtId="3" fontId="81" fillId="0" borderId="0" xfId="22" applyNumberFormat="1" applyFont="1" applyAlignment="1">
      <alignment horizontal="center" wrapText="1"/>
    </xf>
    <xf numFmtId="0" fontId="80" fillId="0" borderId="0" xfId="22" applyFont="1" applyAlignment="1">
      <alignment horizontal="center" wrapText="1"/>
    </xf>
    <xf numFmtId="0" fontId="81" fillId="0" borderId="0" xfId="22" applyFont="1" applyAlignment="1">
      <alignment wrapText="1"/>
    </xf>
    <xf numFmtId="0" fontId="80" fillId="0" borderId="0" xfId="0" applyFont="1" applyFill="1" applyBorder="1" applyAlignment="1">
      <alignment vertical="center" wrapText="1"/>
    </xf>
    <xf numFmtId="0" fontId="84" fillId="0" borderId="0" xfId="0" applyFont="1"/>
    <xf numFmtId="0" fontId="84" fillId="0" borderId="0" xfId="22" applyFont="1"/>
    <xf numFmtId="0" fontId="81" fillId="0" borderId="0" xfId="22" applyFont="1" applyFill="1" applyAlignment="1">
      <alignment horizontal="center"/>
    </xf>
    <xf numFmtId="4" fontId="81" fillId="0" borderId="0" xfId="22" applyNumberFormat="1" applyFont="1" applyFill="1" applyAlignment="1"/>
    <xf numFmtId="3" fontId="81" fillId="0" borderId="0" xfId="22" applyNumberFormat="1" applyFont="1" applyFill="1" applyAlignment="1">
      <alignment horizontal="center"/>
    </xf>
    <xf numFmtId="0" fontId="80" fillId="0" borderId="0" xfId="22" applyFont="1" applyFill="1" applyAlignment="1">
      <alignment horizontal="left"/>
    </xf>
    <xf numFmtId="0" fontId="80" fillId="0" borderId="0" xfId="22" applyFont="1" applyFill="1" applyAlignment="1">
      <alignment vertical="center"/>
    </xf>
    <xf numFmtId="0" fontId="80" fillId="0" borderId="0" xfId="22" applyFont="1" applyFill="1" applyAlignment="1">
      <alignment horizontal="center" vertical="center"/>
    </xf>
    <xf numFmtId="0" fontId="84" fillId="0" borderId="0" xfId="0" applyFont="1" applyFill="1"/>
    <xf numFmtId="0" fontId="80" fillId="0" borderId="0" xfId="22" applyFont="1" applyAlignment="1">
      <alignment horizontal="left"/>
    </xf>
    <xf numFmtId="0" fontId="2" fillId="0" borderId="71" xfId="22" applyBorder="1" applyAlignment="1">
      <alignment horizontal="center" vertical="center" wrapText="1"/>
    </xf>
    <xf numFmtId="3" fontId="80" fillId="0" borderId="0" xfId="22" applyNumberFormat="1" applyFont="1"/>
    <xf numFmtId="0" fontId="2" fillId="12" borderId="17" xfId="21" applyNumberFormat="1" applyFill="1" applyBorder="1" applyAlignment="1">
      <alignment horizontal="center"/>
    </xf>
    <xf numFmtId="0" fontId="80" fillId="0" borderId="0" xfId="22" applyFont="1" applyAlignment="1">
      <alignment vertical="center"/>
    </xf>
    <xf numFmtId="0" fontId="80" fillId="0" borderId="0" xfId="22" applyFont="1" applyAlignment="1">
      <alignment horizontal="center" vertical="center"/>
    </xf>
    <xf numFmtId="0" fontId="85" fillId="0" borderId="0" xfId="22" applyFont="1"/>
    <xf numFmtId="3" fontId="29" fillId="0" borderId="0" xfId="22" applyNumberFormat="1" applyFont="1"/>
    <xf numFmtId="0" fontId="37" fillId="0" borderId="0" xfId="20" applyFont="1" applyBorder="1" applyAlignment="1">
      <alignment vertical="center"/>
    </xf>
    <xf numFmtId="0" fontId="1" fillId="0" borderId="0" xfId="20"/>
    <xf numFmtId="0" fontId="72" fillId="0" borderId="0" xfId="20" applyFont="1"/>
    <xf numFmtId="0" fontId="1" fillId="10" borderId="15" xfId="20" applyFill="1" applyBorder="1" applyAlignment="1">
      <alignment vertical="center"/>
    </xf>
    <xf numFmtId="0" fontId="74" fillId="10" borderId="21" xfId="20" applyFont="1" applyFill="1" applyBorder="1" applyAlignment="1">
      <alignment vertical="center"/>
    </xf>
    <xf numFmtId="49" fontId="19" fillId="10" borderId="21" xfId="9" applyNumberFormat="1" applyFont="1" applyFill="1" applyBorder="1" applyAlignment="1">
      <alignment horizontal="center" vertical="center"/>
    </xf>
    <xf numFmtId="0" fontId="19" fillId="10" borderId="21" xfId="9" applyFont="1" applyFill="1" applyBorder="1" applyAlignment="1">
      <alignment vertical="center"/>
    </xf>
    <xf numFmtId="0" fontId="2" fillId="10" borderId="21" xfId="9" applyFont="1" applyFill="1" applyBorder="1" applyAlignment="1">
      <alignment horizontal="center" vertical="center"/>
    </xf>
    <xf numFmtId="0" fontId="55" fillId="10" borderId="21" xfId="20" applyFont="1" applyFill="1" applyBorder="1" applyAlignment="1">
      <alignment horizontal="center" vertical="center"/>
    </xf>
    <xf numFmtId="0" fontId="2" fillId="10" borderId="16" xfId="9" applyFont="1" applyFill="1" applyBorder="1" applyAlignment="1">
      <alignment horizontal="center" vertical="center"/>
    </xf>
    <xf numFmtId="0" fontId="2" fillId="10" borderId="15" xfId="9" applyFont="1" applyFill="1" applyBorder="1" applyAlignment="1">
      <alignment horizontal="center" vertical="center"/>
    </xf>
    <xf numFmtId="0" fontId="1" fillId="0" borderId="9" xfId="20" applyFill="1" applyBorder="1" applyAlignment="1">
      <alignment vertical="center"/>
    </xf>
    <xf numFmtId="0" fontId="74" fillId="0" borderId="17" xfId="20" applyFont="1" applyFill="1" applyBorder="1" applyAlignment="1">
      <alignment vertical="center"/>
    </xf>
    <xf numFmtId="49" fontId="19" fillId="0" borderId="17" xfId="9" applyNumberFormat="1" applyFont="1" applyFill="1" applyBorder="1" applyAlignment="1">
      <alignment horizontal="center" vertical="center"/>
    </xf>
    <xf numFmtId="0" fontId="19" fillId="0" borderId="17" xfId="9" applyFont="1" applyFill="1" applyBorder="1" applyAlignment="1">
      <alignment vertical="center"/>
    </xf>
    <xf numFmtId="0" fontId="2" fillId="0" borderId="17" xfId="9" applyFont="1" applyFill="1" applyBorder="1" applyAlignment="1">
      <alignment horizontal="center" vertical="center"/>
    </xf>
    <xf numFmtId="171" fontId="2" fillId="0" borderId="17" xfId="9" applyNumberFormat="1" applyFont="1" applyFill="1" applyBorder="1" applyAlignment="1">
      <alignment horizontal="center" vertical="center"/>
    </xf>
    <xf numFmtId="0" fontId="55" fillId="0" borderId="17" xfId="20" applyFont="1" applyFill="1" applyBorder="1" applyAlignment="1">
      <alignment horizontal="center" vertical="center"/>
    </xf>
    <xf numFmtId="0" fontId="19" fillId="0" borderId="17" xfId="9" applyFont="1" applyFill="1" applyBorder="1" applyAlignment="1">
      <alignment horizontal="left" vertical="center"/>
    </xf>
    <xf numFmtId="0" fontId="19" fillId="0" borderId="17" xfId="9" quotePrefix="1" applyFont="1" applyFill="1" applyBorder="1" applyAlignment="1">
      <alignment horizontal="left" vertical="center" wrapText="1"/>
    </xf>
    <xf numFmtId="3" fontId="19" fillId="0" borderId="17" xfId="9" quotePrefix="1" applyNumberFormat="1" applyFont="1" applyFill="1" applyBorder="1" applyAlignment="1">
      <alignment horizontal="left" vertical="center" wrapText="1"/>
    </xf>
    <xf numFmtId="3" fontId="19" fillId="0" borderId="17" xfId="9" applyNumberFormat="1" applyFont="1" applyFill="1" applyBorder="1" applyAlignment="1">
      <alignment vertical="center"/>
    </xf>
    <xf numFmtId="3" fontId="2" fillId="0" borderId="17" xfId="9" applyNumberFormat="1" applyFont="1" applyFill="1" applyBorder="1" applyAlignment="1">
      <alignment horizontal="center" vertical="center"/>
    </xf>
    <xf numFmtId="0" fontId="1" fillId="0" borderId="17" xfId="20" applyFill="1" applyBorder="1" applyAlignment="1">
      <alignment vertical="center"/>
    </xf>
    <xf numFmtId="171" fontId="2" fillId="0" borderId="18" xfId="9" applyNumberFormat="1" applyFont="1" applyFill="1" applyBorder="1" applyAlignment="1">
      <alignment horizontal="center" vertical="center"/>
    </xf>
    <xf numFmtId="3" fontId="19" fillId="0" borderId="17" xfId="9" applyNumberFormat="1" applyFont="1" applyFill="1" applyBorder="1" applyAlignment="1">
      <alignment vertical="center" wrapText="1"/>
    </xf>
    <xf numFmtId="3" fontId="19" fillId="0" borderId="17" xfId="9" applyNumberFormat="1" applyFont="1" applyFill="1" applyBorder="1" applyAlignment="1">
      <alignment horizontal="left" vertical="center" wrapText="1"/>
    </xf>
    <xf numFmtId="0" fontId="19" fillId="0" borderId="17" xfId="9" quotePrefix="1" applyFont="1" applyFill="1" applyBorder="1" applyAlignment="1">
      <alignment horizontal="left" vertical="center"/>
    </xf>
    <xf numFmtId="1" fontId="2" fillId="0" borderId="17" xfId="9" applyNumberFormat="1" applyFont="1" applyFill="1" applyBorder="1" applyAlignment="1">
      <alignment horizontal="center" vertical="center"/>
    </xf>
    <xf numFmtId="0" fontId="19" fillId="0" borderId="17" xfId="9" applyFont="1" applyFill="1" applyBorder="1" applyAlignment="1">
      <alignment horizontal="left" vertical="center" wrapText="1"/>
    </xf>
    <xf numFmtId="0" fontId="1" fillId="0" borderId="10" xfId="20" applyFill="1" applyBorder="1" applyAlignment="1">
      <alignment vertical="center"/>
    </xf>
    <xf numFmtId="0" fontId="74" fillId="0" borderId="14" xfId="20" applyFont="1" applyFill="1" applyBorder="1" applyAlignment="1">
      <alignment vertical="center"/>
    </xf>
    <xf numFmtId="49" fontId="19" fillId="0" borderId="14" xfId="9" applyNumberFormat="1" applyFont="1" applyFill="1" applyBorder="1" applyAlignment="1">
      <alignment horizontal="center" vertical="center"/>
    </xf>
    <xf numFmtId="0" fontId="19" fillId="0" borderId="14" xfId="9" applyFont="1" applyFill="1" applyBorder="1" applyAlignment="1">
      <alignment vertical="center"/>
    </xf>
    <xf numFmtId="0" fontId="2" fillId="0" borderId="14" xfId="9" applyFont="1" applyFill="1" applyBorder="1" applyAlignment="1">
      <alignment horizontal="center" vertical="center"/>
    </xf>
    <xf numFmtId="171" fontId="2" fillId="0" borderId="14" xfId="9" applyNumberFormat="1" applyFont="1" applyFill="1" applyBorder="1" applyAlignment="1">
      <alignment horizontal="center" vertical="center"/>
    </xf>
    <xf numFmtId="0" fontId="55" fillId="0" borderId="14" xfId="20" applyFont="1" applyFill="1" applyBorder="1" applyAlignment="1">
      <alignment horizontal="center" vertical="center"/>
    </xf>
    <xf numFmtId="0" fontId="1" fillId="0" borderId="14" xfId="20" applyFill="1" applyBorder="1" applyAlignment="1">
      <alignment vertical="center"/>
    </xf>
    <xf numFmtId="171" fontId="2" fillId="0" borderId="19" xfId="9" applyNumberFormat="1" applyFont="1" applyFill="1" applyBorder="1" applyAlignment="1">
      <alignment horizontal="center" vertical="center"/>
    </xf>
    <xf numFmtId="0" fontId="74" fillId="0" borderId="0" xfId="20" applyFont="1"/>
    <xf numFmtId="0" fontId="30" fillId="8" borderId="61" xfId="22" applyFont="1" applyFill="1" applyBorder="1" applyAlignment="1">
      <alignment horizontal="center" vertical="center" wrapText="1"/>
    </xf>
    <xf numFmtId="0" fontId="39" fillId="9" borderId="44" xfId="16" applyFont="1" applyFill="1" applyBorder="1" applyAlignment="1">
      <alignment horizontal="center" vertical="center" wrapText="1"/>
    </xf>
    <xf numFmtId="0" fontId="2" fillId="0" borderId="17" xfId="22" applyFont="1" applyBorder="1" applyAlignment="1">
      <alignment vertical="center" wrapText="1"/>
    </xf>
    <xf numFmtId="0" fontId="25" fillId="2" borderId="41" xfId="22" applyFont="1" applyFill="1" applyBorder="1" applyAlignment="1">
      <alignment horizontal="center" vertical="center" wrapText="1"/>
    </xf>
    <xf numFmtId="4" fontId="25" fillId="2" borderId="61" xfId="22" applyNumberFormat="1" applyFont="1" applyFill="1" applyBorder="1" applyAlignment="1">
      <alignment horizontal="center" vertical="center" wrapText="1"/>
    </xf>
    <xf numFmtId="170" fontId="2" fillId="0" borderId="9" xfId="22" applyNumberFormat="1" applyFont="1" applyBorder="1" applyAlignment="1">
      <alignment horizontal="center" vertical="center" wrapText="1"/>
    </xf>
    <xf numFmtId="170" fontId="46" fillId="0" borderId="8" xfId="22" applyNumberFormat="1" applyFont="1" applyBorder="1" applyAlignment="1">
      <alignment horizontal="center" vertical="center" wrapText="1"/>
    </xf>
    <xf numFmtId="0" fontId="4" fillId="0" borderId="17" xfId="6" applyFont="1" applyBorder="1" applyAlignment="1">
      <alignment horizontal="left" wrapText="1"/>
    </xf>
    <xf numFmtId="0" fontId="2" fillId="0" borderId="17" xfId="6" applyFont="1" applyBorder="1" applyAlignment="1">
      <alignment horizontal="left" wrapText="1"/>
    </xf>
    <xf numFmtId="0" fontId="2" fillId="0" borderId="41" xfId="6" applyFont="1" applyFill="1" applyBorder="1" applyAlignment="1">
      <alignment horizontal="left"/>
    </xf>
    <xf numFmtId="0" fontId="2" fillId="0" borderId="23" xfId="22" applyFont="1" applyBorder="1" applyAlignment="1">
      <alignment vertical="center" wrapText="1"/>
    </xf>
    <xf numFmtId="0" fontId="86" fillId="0" borderId="0" xfId="22" applyFont="1"/>
    <xf numFmtId="0" fontId="86" fillId="0" borderId="0" xfId="22" applyFont="1" applyAlignment="1">
      <alignment vertical="center" wrapText="1"/>
    </xf>
    <xf numFmtId="0" fontId="87" fillId="12" borderId="17" xfId="21" applyNumberFormat="1" applyFont="1" applyFill="1" applyBorder="1"/>
    <xf numFmtId="0" fontId="86" fillId="0" borderId="0" xfId="22" applyFont="1" applyFill="1"/>
    <xf numFmtId="0" fontId="86" fillId="0" borderId="0" xfId="22" applyFont="1" applyAlignment="1">
      <alignment horizontal="center"/>
    </xf>
    <xf numFmtId="0" fontId="86" fillId="0" borderId="0" xfId="22" applyFont="1" applyAlignment="1">
      <alignment vertical="center"/>
    </xf>
    <xf numFmtId="0" fontId="86" fillId="0" borderId="0" xfId="22" applyFont="1" applyAlignment="1">
      <alignment horizontal="center" vertical="center"/>
    </xf>
    <xf numFmtId="0" fontId="88" fillId="0" borderId="0" xfId="22" applyFont="1"/>
    <xf numFmtId="0" fontId="88" fillId="0" borderId="0" xfId="22" applyFont="1" applyAlignment="1">
      <alignment horizontal="center"/>
    </xf>
    <xf numFmtId="4" fontId="88" fillId="0" borderId="0" xfId="22" applyNumberFormat="1" applyFont="1" applyAlignment="1"/>
    <xf numFmtId="3" fontId="88" fillId="0" borderId="0" xfId="22" applyNumberFormat="1" applyFont="1" applyAlignment="1">
      <alignment horizontal="center"/>
    </xf>
    <xf numFmtId="4" fontId="86" fillId="0" borderId="0" xfId="22" applyNumberFormat="1" applyFont="1" applyAlignment="1">
      <alignment horizontal="right"/>
    </xf>
    <xf numFmtId="0" fontId="42" fillId="13" borderId="17" xfId="22" applyFont="1" applyFill="1" applyBorder="1" applyAlignment="1">
      <alignment horizontal="center" vertical="center" wrapText="1"/>
    </xf>
    <xf numFmtId="0" fontId="19" fillId="13" borderId="17" xfId="22" applyFont="1" applyFill="1" applyBorder="1" applyAlignment="1">
      <alignment horizontal="center" vertical="center" wrapText="1"/>
    </xf>
    <xf numFmtId="0" fontId="90" fillId="0" borderId="0" xfId="22" applyFont="1" applyFill="1"/>
    <xf numFmtId="0" fontId="91" fillId="0" borderId="0" xfId="22" applyFont="1" applyFill="1"/>
    <xf numFmtId="3" fontId="91" fillId="0" borderId="0" xfId="22" applyNumberFormat="1" applyFont="1" applyFill="1" applyAlignment="1">
      <alignment horizontal="center"/>
    </xf>
    <xf numFmtId="0" fontId="90" fillId="0" borderId="0" xfId="22" applyFont="1"/>
    <xf numFmtId="0" fontId="91" fillId="0" borderId="0" xfId="22" applyFont="1"/>
    <xf numFmtId="0" fontId="91" fillId="0" borderId="0" xfId="22" applyFont="1" applyAlignment="1">
      <alignment horizontal="center"/>
    </xf>
    <xf numFmtId="4" fontId="91" fillId="0" borderId="0" xfId="22" applyNumberFormat="1" applyFont="1" applyAlignment="1"/>
    <xf numFmtId="3" fontId="91" fillId="0" borderId="0" xfId="22" applyNumberFormat="1" applyFont="1" applyAlignment="1">
      <alignment horizontal="center"/>
    </xf>
    <xf numFmtId="0" fontId="90" fillId="0" borderId="0" xfId="22" applyFont="1" applyAlignment="1">
      <alignment horizontal="center"/>
    </xf>
    <xf numFmtId="4" fontId="90" fillId="0" borderId="0" xfId="22" applyNumberFormat="1" applyFont="1" applyAlignment="1">
      <alignment horizontal="right"/>
    </xf>
    <xf numFmtId="0" fontId="92" fillId="0" borderId="0" xfId="22" applyFont="1" applyAlignment="1">
      <alignment horizontal="center"/>
    </xf>
    <xf numFmtId="3" fontId="92" fillId="0" borderId="0" xfId="22" applyNumberFormat="1" applyFont="1" applyAlignment="1">
      <alignment horizontal="center"/>
    </xf>
    <xf numFmtId="0" fontId="90" fillId="0" borderId="0" xfId="22" applyFont="1" applyFill="1" applyAlignment="1">
      <alignment vertical="center" wrapText="1"/>
    </xf>
    <xf numFmtId="4" fontId="91" fillId="0" borderId="0" xfId="22" applyNumberFormat="1" applyFont="1"/>
    <xf numFmtId="0" fontId="90" fillId="0" borderId="0" xfId="0" applyFont="1" applyFill="1"/>
    <xf numFmtId="0" fontId="90" fillId="0" borderId="0" xfId="0" applyFont="1"/>
    <xf numFmtId="0" fontId="90" fillId="0" borderId="0" xfId="0" applyFont="1" applyFill="1" applyBorder="1"/>
    <xf numFmtId="2" fontId="90" fillId="0" borderId="0" xfId="0" applyNumberFormat="1" applyFont="1"/>
    <xf numFmtId="0" fontId="93" fillId="0" borderId="0" xfId="24" applyFont="1" applyFill="1"/>
    <xf numFmtId="171" fontId="93" fillId="0" borderId="0" xfId="24" applyNumberFormat="1" applyFont="1" applyFill="1"/>
    <xf numFmtId="1" fontId="93" fillId="0" borderId="0" xfId="24" applyNumberFormat="1" applyFont="1" applyFill="1"/>
    <xf numFmtId="2" fontId="93" fillId="0" borderId="0" xfId="24" applyNumberFormat="1" applyFont="1" applyFill="1"/>
    <xf numFmtId="0" fontId="90" fillId="0" borderId="0" xfId="0" applyFont="1" applyFill="1" applyBorder="1" applyAlignment="1">
      <alignment vertical="center"/>
    </xf>
    <xf numFmtId="0" fontId="90" fillId="0" borderId="0" xfId="22" applyFont="1" applyAlignment="1">
      <alignment wrapText="1"/>
    </xf>
    <xf numFmtId="0" fontId="91" fillId="0" borderId="0" xfId="22" applyFont="1" applyAlignment="1">
      <alignment horizontal="center" wrapText="1"/>
    </xf>
    <xf numFmtId="3" fontId="91" fillId="0" borderId="0" xfId="22" applyNumberFormat="1" applyFont="1" applyAlignment="1">
      <alignment horizontal="center" wrapText="1"/>
    </xf>
    <xf numFmtId="0" fontId="90" fillId="0" borderId="0" xfId="22" applyFont="1" applyAlignment="1">
      <alignment horizontal="center" wrapText="1"/>
    </xf>
    <xf numFmtId="0" fontId="91" fillId="0" borderId="0" xfId="22" applyFont="1" applyAlignment="1">
      <alignment wrapText="1"/>
    </xf>
    <xf numFmtId="0" fontId="90" fillId="0" borderId="0" xfId="0" applyFont="1" applyFill="1" applyBorder="1" applyAlignment="1">
      <alignment vertical="center" wrapText="1"/>
    </xf>
    <xf numFmtId="0" fontId="94" fillId="0" borderId="0" xfId="0" applyFont="1"/>
    <xf numFmtId="0" fontId="94" fillId="0" borderId="0" xfId="22" applyFont="1"/>
    <xf numFmtId="0" fontId="91" fillId="0" borderId="0" xfId="22" applyFont="1" applyFill="1" applyAlignment="1">
      <alignment horizontal="center"/>
    </xf>
    <xf numFmtId="4" fontId="91" fillId="0" borderId="0" xfId="22" applyNumberFormat="1" applyFont="1" applyFill="1" applyAlignment="1"/>
    <xf numFmtId="0" fontId="90" fillId="0" borderId="0" xfId="22" applyFont="1" applyFill="1" applyAlignment="1">
      <alignment horizontal="center"/>
    </xf>
    <xf numFmtId="4" fontId="90" fillId="0" borderId="0" xfId="22" applyNumberFormat="1" applyFont="1" applyFill="1" applyAlignment="1">
      <alignment horizontal="right"/>
    </xf>
    <xf numFmtId="4" fontId="2" fillId="4" borderId="17" xfId="21" applyNumberFormat="1" applyFont="1" applyFill="1" applyBorder="1" applyAlignment="1">
      <alignment vertical="center"/>
    </xf>
    <xf numFmtId="4" fontId="2" fillId="0" borderId="9" xfId="22" applyNumberFormat="1" applyFont="1" applyBorder="1" applyAlignment="1">
      <alignment horizontal="center" vertical="center" wrapText="1"/>
    </xf>
    <xf numFmtId="4" fontId="2" fillId="0" borderId="41" xfId="22" applyNumberFormat="1" applyFont="1" applyBorder="1" applyAlignment="1">
      <alignment horizontal="center" vertical="center" wrapText="1"/>
    </xf>
    <xf numFmtId="4" fontId="2" fillId="0" borderId="17" xfId="22" applyNumberFormat="1" applyFont="1" applyBorder="1" applyAlignment="1">
      <alignment horizontal="center" vertical="center" wrapText="1"/>
    </xf>
    <xf numFmtId="0" fontId="46" fillId="0" borderId="63" xfId="22" applyFont="1" applyBorder="1" applyAlignment="1">
      <alignment horizontal="center" vertical="center" wrapText="1"/>
    </xf>
    <xf numFmtId="0" fontId="46" fillId="0" borderId="40" xfId="22" applyFont="1" applyBorder="1" applyAlignment="1">
      <alignment horizontal="center" vertical="center" wrapText="1"/>
    </xf>
    <xf numFmtId="4" fontId="2" fillId="0" borderId="12" xfId="22" applyNumberFormat="1" applyFont="1" applyBorder="1" applyAlignment="1">
      <alignment horizontal="center" vertical="center" wrapText="1"/>
    </xf>
    <xf numFmtId="4" fontId="2" fillId="0" borderId="17" xfId="22" applyNumberFormat="1" applyFont="1" applyBorder="1" applyAlignment="1">
      <alignment vertical="center" wrapText="1"/>
    </xf>
    <xf numFmtId="0" fontId="97" fillId="0" borderId="0" xfId="22" applyFont="1" applyFill="1"/>
    <xf numFmtId="0" fontId="97" fillId="0" borderId="0" xfId="22" applyFont="1"/>
    <xf numFmtId="0" fontId="97" fillId="0" borderId="0" xfId="22" applyFont="1" applyFill="1" applyAlignment="1">
      <alignment horizontal="left"/>
    </xf>
    <xf numFmtId="0" fontId="97" fillId="0" borderId="0" xfId="22" applyFont="1" applyFill="1" applyAlignment="1">
      <alignment vertical="center"/>
    </xf>
    <xf numFmtId="0" fontId="97" fillId="0" borderId="0" xfId="22" applyFont="1" applyFill="1" applyAlignment="1">
      <alignment horizontal="center" vertical="center"/>
    </xf>
    <xf numFmtId="0" fontId="97" fillId="0" borderId="0" xfId="22" applyFont="1" applyFill="1" applyAlignment="1">
      <alignment horizontal="center"/>
    </xf>
    <xf numFmtId="0" fontId="98" fillId="0" borderId="0" xfId="22" applyFont="1"/>
    <xf numFmtId="3" fontId="98" fillId="0" borderId="0" xfId="22" applyNumberFormat="1" applyFont="1"/>
    <xf numFmtId="0" fontId="98" fillId="0" borderId="0" xfId="22" applyFont="1" applyFill="1"/>
    <xf numFmtId="0" fontId="98" fillId="0" borderId="0" xfId="22" applyFont="1" applyFill="1" applyAlignment="1">
      <alignment horizontal="left"/>
    </xf>
    <xf numFmtId="0" fontId="98" fillId="0" borderId="0" xfId="22" applyFont="1" applyFill="1" applyAlignment="1">
      <alignment vertical="center"/>
    </xf>
    <xf numFmtId="0" fontId="98" fillId="0" borderId="0" xfId="22" applyFont="1" applyFill="1" applyAlignment="1">
      <alignment horizontal="center" vertical="center"/>
    </xf>
    <xf numFmtId="0" fontId="98" fillId="0" borderId="0" xfId="22" applyFont="1" applyFill="1" applyAlignment="1">
      <alignment horizontal="center"/>
    </xf>
    <xf numFmtId="0" fontId="99" fillId="0" borderId="0" xfId="22" applyFont="1" applyFill="1"/>
    <xf numFmtId="0" fontId="100" fillId="0" borderId="0" xfId="22" applyFont="1" applyFill="1"/>
    <xf numFmtId="4" fontId="100" fillId="0" borderId="0" xfId="22" applyNumberFormat="1" applyFont="1" applyFill="1" applyAlignment="1">
      <alignment horizontal="center"/>
    </xf>
    <xf numFmtId="3" fontId="100" fillId="0" borderId="0" xfId="22" applyNumberFormat="1" applyFont="1" applyFill="1" applyAlignment="1">
      <alignment horizontal="center"/>
    </xf>
    <xf numFmtId="0" fontId="99" fillId="0" borderId="0" xfId="22" applyFont="1"/>
    <xf numFmtId="0" fontId="100" fillId="0" borderId="0" xfId="22" applyFont="1"/>
    <xf numFmtId="0" fontId="100" fillId="0" borderId="0" xfId="22" applyFont="1" applyAlignment="1">
      <alignment horizontal="center"/>
    </xf>
    <xf numFmtId="4" fontId="100" fillId="0" borderId="0" xfId="22" applyNumberFormat="1" applyFont="1" applyAlignment="1"/>
    <xf numFmtId="3" fontId="100" fillId="0" borderId="0" xfId="22" applyNumberFormat="1" applyFont="1" applyAlignment="1">
      <alignment horizontal="center"/>
    </xf>
    <xf numFmtId="0" fontId="99" fillId="0" borderId="0" xfId="22" applyFont="1" applyAlignment="1">
      <alignment horizontal="center"/>
    </xf>
    <xf numFmtId="4" fontId="99" fillId="0" borderId="0" xfId="22" applyNumberFormat="1" applyFont="1" applyAlignment="1">
      <alignment horizontal="right"/>
    </xf>
    <xf numFmtId="0" fontId="101" fillId="0" borderId="0" xfId="22" applyFont="1" applyAlignment="1">
      <alignment horizontal="center"/>
    </xf>
    <xf numFmtId="3" fontId="101" fillId="0" borderId="0" xfId="22" applyNumberFormat="1" applyFont="1" applyAlignment="1">
      <alignment horizontal="center"/>
    </xf>
    <xf numFmtId="0" fontId="99" fillId="0" borderId="0" xfId="22" applyFont="1" applyFill="1" applyAlignment="1">
      <alignment vertical="center" wrapText="1"/>
    </xf>
    <xf numFmtId="4" fontId="100" fillId="0" borderId="0" xfId="22" applyNumberFormat="1" applyFont="1"/>
    <xf numFmtId="0" fontId="99" fillId="0" borderId="0" xfId="0" applyFont="1" applyFill="1"/>
    <xf numFmtId="0" fontId="99" fillId="0" borderId="0" xfId="0" applyFont="1"/>
    <xf numFmtId="0" fontId="99" fillId="0" borderId="0" xfId="0" applyFont="1" applyFill="1" applyBorder="1"/>
    <xf numFmtId="2" fontId="99" fillId="0" borderId="0" xfId="0" applyNumberFormat="1" applyFont="1"/>
    <xf numFmtId="0" fontId="102" fillId="0" borderId="0" xfId="24" applyFont="1" applyFill="1"/>
    <xf numFmtId="171" fontId="102" fillId="0" borderId="0" xfId="24" applyNumberFormat="1" applyFont="1" applyFill="1"/>
    <xf numFmtId="1" fontId="102" fillId="0" borderId="0" xfId="24" applyNumberFormat="1" applyFont="1" applyFill="1"/>
    <xf numFmtId="2" fontId="102" fillId="0" borderId="0" xfId="24" applyNumberFormat="1" applyFont="1" applyFill="1"/>
    <xf numFmtId="0" fontId="99" fillId="0" borderId="0" xfId="0" applyFont="1" applyFill="1" applyBorder="1" applyAlignment="1">
      <alignment vertical="center"/>
    </xf>
    <xf numFmtId="0" fontId="99" fillId="0" borderId="0" xfId="22" applyFont="1" applyAlignment="1">
      <alignment wrapText="1"/>
    </xf>
    <xf numFmtId="0" fontId="100" fillId="0" borderId="0" xfId="22" applyFont="1" applyAlignment="1">
      <alignment horizontal="center" wrapText="1"/>
    </xf>
    <xf numFmtId="3" fontId="100" fillId="0" borderId="0" xfId="22" applyNumberFormat="1" applyFont="1" applyAlignment="1">
      <alignment horizontal="center" wrapText="1"/>
    </xf>
    <xf numFmtId="0" fontId="99" fillId="0" borderId="0" xfId="22" applyFont="1" applyAlignment="1">
      <alignment horizontal="center" wrapText="1"/>
    </xf>
    <xf numFmtId="0" fontId="100" fillId="0" borderId="0" xfId="22" applyFont="1" applyAlignment="1">
      <alignment wrapText="1"/>
    </xf>
    <xf numFmtId="0" fontId="99" fillId="0" borderId="0" xfId="0" applyFont="1" applyFill="1" applyBorder="1" applyAlignment="1">
      <alignment vertical="center" wrapText="1"/>
    </xf>
    <xf numFmtId="0" fontId="103" fillId="0" borderId="0" xfId="0" applyFont="1"/>
    <xf numFmtId="0" fontId="100" fillId="0" borderId="0" xfId="22" applyFont="1" applyFill="1" applyAlignment="1">
      <alignment horizontal="center"/>
    </xf>
    <xf numFmtId="4" fontId="100" fillId="0" borderId="0" xfId="22" applyNumberFormat="1" applyFont="1" applyFill="1" applyAlignment="1"/>
    <xf numFmtId="0" fontId="99" fillId="0" borderId="0" xfId="22" applyFont="1" applyFill="1" applyAlignment="1">
      <alignment horizontal="center"/>
    </xf>
    <xf numFmtId="4" fontId="99" fillId="0" borderId="0" xfId="22" applyNumberFormat="1" applyFont="1" applyFill="1" applyAlignment="1">
      <alignment horizontal="right"/>
    </xf>
    <xf numFmtId="3" fontId="99" fillId="0" borderId="0" xfId="22" applyNumberFormat="1" applyFont="1" applyAlignment="1">
      <alignment horizontal="center"/>
    </xf>
    <xf numFmtId="4" fontId="99" fillId="0" borderId="0" xfId="22" applyNumberFormat="1" applyFont="1"/>
    <xf numFmtId="0" fontId="99" fillId="0" borderId="0" xfId="22" applyFont="1" applyFill="1" applyAlignment="1">
      <alignment horizontal="left"/>
    </xf>
    <xf numFmtId="0" fontId="99" fillId="0" borderId="0" xfId="22" applyFont="1" applyFill="1" applyAlignment="1">
      <alignment vertical="center"/>
    </xf>
    <xf numFmtId="0" fontId="99" fillId="0" borderId="0" xfId="22" applyFont="1" applyFill="1" applyAlignment="1">
      <alignment horizontal="center" vertical="center"/>
    </xf>
    <xf numFmtId="0" fontId="99" fillId="0" borderId="0" xfId="0" applyFont="1" applyFill="1" applyAlignment="1">
      <alignment horizontal="center"/>
    </xf>
    <xf numFmtId="0" fontId="103" fillId="0" borderId="0" xfId="0" applyFont="1" applyFill="1"/>
    <xf numFmtId="0" fontId="99" fillId="0" borderId="0" xfId="22" applyFont="1" applyAlignment="1">
      <alignment horizontal="left"/>
    </xf>
    <xf numFmtId="0" fontId="99" fillId="0" borderId="0" xfId="22" applyFont="1" applyAlignment="1">
      <alignment vertical="center"/>
    </xf>
    <xf numFmtId="0" fontId="99" fillId="0" borderId="0" xfId="22" applyFont="1" applyAlignment="1">
      <alignment horizontal="center" vertical="center"/>
    </xf>
    <xf numFmtId="0" fontId="104" fillId="0" borderId="0" xfId="22" applyFont="1" applyAlignment="1">
      <alignment vertical="center" wrapText="1"/>
    </xf>
    <xf numFmtId="0" fontId="2" fillId="0" borderId="17" xfId="6" applyFont="1" applyBorder="1" applyAlignment="1">
      <alignment horizontal="left"/>
    </xf>
    <xf numFmtId="3" fontId="2" fillId="0" borderId="17" xfId="6" applyNumberFormat="1" applyFont="1" applyBorder="1" applyAlignment="1">
      <alignment horizontal="left"/>
    </xf>
    <xf numFmtId="4" fontId="2" fillId="0" borderId="17" xfId="6" applyNumberFormat="1" applyFont="1" applyBorder="1" applyAlignment="1">
      <alignment horizontal="left"/>
    </xf>
    <xf numFmtId="4" fontId="2" fillId="0" borderId="17" xfId="6" applyNumberFormat="1" applyFont="1" applyFill="1" applyBorder="1" applyAlignment="1">
      <alignment horizontal="left" vertical="center"/>
    </xf>
    <xf numFmtId="0" fontId="2" fillId="0" borderId="17" xfId="22" applyFont="1" applyBorder="1" applyAlignment="1">
      <alignment horizontal="center" vertical="center" wrapText="1"/>
    </xf>
    <xf numFmtId="0" fontId="2" fillId="0" borderId="17" xfId="0" applyFont="1" applyBorder="1" applyAlignment="1">
      <alignment horizontal="justify" vertical="center"/>
    </xf>
    <xf numFmtId="0" fontId="46" fillId="0" borderId="34" xfId="22" applyFont="1" applyBorder="1" applyAlignment="1">
      <alignment horizontal="left" vertical="center" wrapText="1"/>
    </xf>
    <xf numFmtId="0" fontId="8" fillId="0" borderId="34" xfId="22" applyFont="1" applyBorder="1" applyAlignment="1">
      <alignment horizontal="center" vertical="center" wrapText="1"/>
    </xf>
    <xf numFmtId="0" fontId="49" fillId="0" borderId="34" xfId="22" applyFont="1" applyBorder="1" applyAlignment="1">
      <alignment horizontal="center" vertical="center" wrapText="1"/>
    </xf>
    <xf numFmtId="0" fontId="2" fillId="0" borderId="34" xfId="22" applyFont="1" applyBorder="1" applyAlignment="1">
      <alignment horizontal="center" vertical="center" wrapText="1"/>
    </xf>
    <xf numFmtId="0" fontId="2" fillId="0" borderId="45" xfId="22" applyFont="1" applyBorder="1" applyAlignment="1">
      <alignment horizontal="center" vertical="center" wrapText="1"/>
    </xf>
    <xf numFmtId="0" fontId="49" fillId="0" borderId="8" xfId="22" applyFont="1" applyBorder="1" applyAlignment="1">
      <alignment horizontal="center" vertical="center" wrapText="1"/>
    </xf>
    <xf numFmtId="0" fontId="49" fillId="0" borderId="17" xfId="22" applyFont="1" applyBorder="1" applyAlignment="1">
      <alignment horizontal="center" vertical="center" wrapText="1"/>
    </xf>
    <xf numFmtId="0" fontId="49" fillId="0" borderId="45" xfId="22" applyFont="1" applyBorder="1" applyAlignment="1">
      <alignment horizontal="center" vertical="center" wrapText="1"/>
    </xf>
    <xf numFmtId="0" fontId="49" fillId="0" borderId="9" xfId="22" applyFont="1" applyBorder="1" applyAlignment="1">
      <alignment horizontal="center" vertical="center" wrapText="1"/>
    </xf>
    <xf numFmtId="0" fontId="75" fillId="0" borderId="17" xfId="22" applyFont="1" applyBorder="1" applyAlignment="1">
      <alignment horizontal="center" vertical="center" wrapText="1"/>
    </xf>
    <xf numFmtId="0" fontId="2" fillId="0" borderId="23" xfId="22" applyFont="1" applyBorder="1" applyAlignment="1">
      <alignment horizontal="center" vertical="center" wrapText="1"/>
    </xf>
    <xf numFmtId="0" fontId="72" fillId="0" borderId="17" xfId="22" applyFont="1" applyBorder="1" applyAlignment="1">
      <alignment horizontal="center" vertical="center" wrapText="1"/>
    </xf>
    <xf numFmtId="0" fontId="2" fillId="0" borderId="61" xfId="6" applyFont="1" applyFill="1" applyBorder="1" applyAlignment="1">
      <alignment horizontal="left"/>
    </xf>
    <xf numFmtId="0" fontId="49" fillId="0" borderId="41" xfId="6" applyFont="1" applyFill="1" applyBorder="1" applyAlignment="1">
      <alignment horizontal="left"/>
    </xf>
    <xf numFmtId="0" fontId="49" fillId="0" borderId="61" xfId="6" applyFont="1" applyFill="1" applyBorder="1" applyAlignment="1">
      <alignment horizontal="left"/>
    </xf>
    <xf numFmtId="0" fontId="49" fillId="0" borderId="23" xfId="22" applyFont="1" applyBorder="1" applyAlignment="1">
      <alignment horizontal="center" vertical="center" wrapText="1"/>
    </xf>
    <xf numFmtId="0" fontId="49" fillId="0" borderId="57" xfId="22" applyFont="1" applyBorder="1" applyAlignment="1">
      <alignment horizontal="center" vertical="center" wrapText="1"/>
    </xf>
    <xf numFmtId="0" fontId="8" fillId="0" borderId="17" xfId="22" applyFont="1" applyBorder="1" applyAlignment="1">
      <alignment horizontal="center" vertical="center" wrapText="1"/>
    </xf>
    <xf numFmtId="3" fontId="8" fillId="4" borderId="27" xfId="21" applyNumberFormat="1" applyFont="1" applyFill="1" applyBorder="1" applyAlignment="1">
      <alignment horizontal="left" vertical="center"/>
    </xf>
    <xf numFmtId="3" fontId="8" fillId="4" borderId="70" xfId="21" applyNumberFormat="1" applyFont="1" applyFill="1" applyBorder="1" applyAlignment="1">
      <alignment horizontal="left" vertical="center"/>
    </xf>
    <xf numFmtId="3" fontId="8" fillId="4" borderId="29" xfId="21" applyNumberFormat="1" applyFont="1" applyFill="1" applyBorder="1" applyAlignment="1">
      <alignment vertical="center"/>
    </xf>
    <xf numFmtId="3" fontId="8" fillId="4" borderId="30" xfId="21" applyNumberFormat="1" applyFont="1" applyFill="1" applyBorder="1" applyAlignment="1">
      <alignment vertical="center"/>
    </xf>
    <xf numFmtId="4" fontId="2" fillId="0" borderId="17" xfId="6" applyNumberFormat="1" applyFont="1" applyFill="1" applyBorder="1" applyAlignment="1">
      <alignment horizontal="center" vertical="center"/>
    </xf>
    <xf numFmtId="4" fontId="2" fillId="0" borderId="17" xfId="6" applyNumberFormat="1" applyFont="1" applyBorder="1" applyAlignment="1">
      <alignment horizontal="left" vertical="center"/>
    </xf>
    <xf numFmtId="3" fontId="8" fillId="2" borderId="77" xfId="2" applyNumberFormat="1" applyFont="1" applyFill="1" applyBorder="1" applyAlignment="1">
      <alignment horizontal="center" vertical="center"/>
    </xf>
    <xf numFmtId="3" fontId="8" fillId="4" borderId="15" xfId="21" applyNumberFormat="1" applyFont="1" applyFill="1" applyBorder="1" applyAlignment="1">
      <alignment horizontal="center" vertical="center" wrapText="1"/>
    </xf>
    <xf numFmtId="4" fontId="2" fillId="15" borderId="17" xfId="21" applyNumberFormat="1" applyFill="1" applyBorder="1" applyAlignment="1">
      <alignment vertical="center"/>
    </xf>
    <xf numFmtId="0" fontId="67" fillId="0" borderId="0" xfId="22" applyFont="1" applyAlignment="1">
      <alignment vertical="center"/>
    </xf>
    <xf numFmtId="0" fontId="2" fillId="0" borderId="17" xfId="22" applyFont="1" applyBorder="1" applyAlignment="1">
      <alignment horizontal="left" vertical="center" wrapText="1"/>
    </xf>
    <xf numFmtId="170" fontId="2" fillId="0" borderId="63" xfId="22" applyNumberFormat="1" applyFont="1" applyBorder="1" applyAlignment="1">
      <alignment vertical="center" wrapText="1"/>
    </xf>
    <xf numFmtId="4" fontId="2" fillId="0" borderId="57" xfId="22" applyNumberFormat="1" applyFont="1" applyBorder="1" applyAlignment="1">
      <alignment vertical="center" wrapText="1"/>
    </xf>
    <xf numFmtId="4" fontId="2" fillId="0" borderId="9" xfId="22" applyNumberFormat="1" applyFont="1" applyBorder="1" applyAlignment="1">
      <alignment vertical="center" wrapText="1"/>
    </xf>
    <xf numFmtId="4" fontId="2" fillId="0" borderId="23" xfId="22" applyNumberFormat="1" applyFont="1" applyBorder="1" applyAlignment="1">
      <alignment vertical="center" wrapText="1"/>
    </xf>
    <xf numFmtId="0" fontId="2" fillId="0" borderId="9" xfId="22" applyFont="1" applyBorder="1" applyAlignment="1">
      <alignment vertical="center" wrapText="1"/>
    </xf>
    <xf numFmtId="2" fontId="39" fillId="9" borderId="41" xfId="16" applyNumberFormat="1" applyFont="1" applyFill="1" applyBorder="1" applyAlignment="1">
      <alignment horizontal="center" vertical="center" wrapText="1"/>
    </xf>
    <xf numFmtId="4" fontId="39" fillId="9" borderId="61" xfId="16" applyNumberFormat="1" applyFont="1" applyFill="1" applyBorder="1" applyAlignment="1">
      <alignment horizontal="center" vertical="center" wrapText="1"/>
    </xf>
    <xf numFmtId="4" fontId="2" fillId="0" borderId="17" xfId="6" applyNumberFormat="1" applyFont="1" applyBorder="1" applyAlignment="1">
      <alignment horizontal="right"/>
    </xf>
    <xf numFmtId="0" fontId="8" fillId="0" borderId="0" xfId="22" applyFont="1"/>
    <xf numFmtId="3" fontId="2" fillId="6" borderId="17" xfId="21" applyNumberFormat="1" applyFont="1" applyFill="1" applyBorder="1" applyAlignment="1">
      <alignment vertical="center"/>
    </xf>
    <xf numFmtId="4" fontId="19" fillId="0" borderId="17" xfId="22" applyNumberFormat="1" applyFont="1" applyBorder="1" applyAlignment="1">
      <alignment horizontal="center" vertical="center"/>
    </xf>
    <xf numFmtId="0" fontId="108" fillId="0" borderId="17" xfId="22" applyFont="1" applyBorder="1" applyAlignment="1">
      <alignment vertical="center" wrapText="1"/>
    </xf>
    <xf numFmtId="0" fontId="46" fillId="0" borderId="0" xfId="22" applyFont="1" applyAlignment="1">
      <alignment vertical="center" wrapText="1"/>
    </xf>
    <xf numFmtId="4" fontId="46" fillId="0" borderId="17" xfId="22" applyNumberFormat="1" applyFont="1" applyBorder="1" applyAlignment="1">
      <alignment horizontal="center" vertical="center" wrapText="1"/>
    </xf>
    <xf numFmtId="4" fontId="8" fillId="0" borderId="0" xfId="22" applyNumberFormat="1" applyFont="1" applyAlignment="1">
      <alignment horizontal="center" vertical="center"/>
    </xf>
    <xf numFmtId="0" fontId="2" fillId="0" borderId="0" xfId="22" applyFont="1" applyAlignment="1"/>
    <xf numFmtId="4" fontId="2" fillId="0" borderId="0" xfId="22" applyNumberFormat="1" applyAlignment="1">
      <alignment horizontal="center" vertical="center"/>
    </xf>
    <xf numFmtId="4" fontId="19" fillId="0" borderId="17" xfId="6" applyNumberFormat="1" applyFont="1" applyBorder="1" applyAlignment="1">
      <alignment horizontal="center" vertical="center"/>
    </xf>
    <xf numFmtId="4" fontId="19" fillId="0" borderId="0" xfId="22" applyNumberFormat="1" applyFont="1"/>
    <xf numFmtId="0" fontId="46" fillId="0" borderId="0" xfId="22" applyFont="1"/>
    <xf numFmtId="4" fontId="2" fillId="0" borderId="17" xfId="22" applyNumberFormat="1" applyFont="1" applyBorder="1" applyAlignment="1">
      <alignment horizontal="right" vertical="center" wrapText="1"/>
    </xf>
    <xf numFmtId="4" fontId="123" fillId="0" borderId="0" xfId="22" applyNumberFormat="1" applyFont="1" applyAlignment="1">
      <alignment horizontal="center" vertical="center"/>
    </xf>
    <xf numFmtId="0" fontId="123" fillId="0" borderId="0" xfId="22" applyFont="1"/>
    <xf numFmtId="0" fontId="123" fillId="0" borderId="0" xfId="22" applyFont="1" applyAlignment="1"/>
    <xf numFmtId="0" fontId="123" fillId="0" borderId="0" xfId="22" applyFont="1" applyAlignment="1">
      <alignment vertical="center"/>
    </xf>
    <xf numFmtId="0" fontId="123" fillId="0" borderId="0" xfId="22" applyFont="1" applyAlignment="1">
      <alignment horizontal="center" vertical="center"/>
    </xf>
    <xf numFmtId="4" fontId="108" fillId="0" borderId="0" xfId="22" applyNumberFormat="1" applyFont="1" applyFill="1" applyAlignment="1">
      <alignment horizontal="center"/>
    </xf>
    <xf numFmtId="3" fontId="108" fillId="0" borderId="0" xfId="22" applyNumberFormat="1" applyFont="1" applyFill="1" applyAlignment="1">
      <alignment horizontal="center"/>
    </xf>
    <xf numFmtId="0" fontId="46" fillId="0" borderId="0" xfId="22" applyFont="1" applyFill="1"/>
    <xf numFmtId="0" fontId="25" fillId="2" borderId="44" xfId="22" applyFont="1" applyFill="1" applyBorder="1" applyAlignment="1">
      <alignment horizontal="center" vertical="center" wrapText="1"/>
    </xf>
    <xf numFmtId="0" fontId="25" fillId="12" borderId="41" xfId="22" applyFont="1" applyFill="1" applyBorder="1" applyAlignment="1">
      <alignment horizontal="center" vertical="center"/>
    </xf>
    <xf numFmtId="4" fontId="25" fillId="12" borderId="44" xfId="22" applyNumberFormat="1" applyFont="1" applyFill="1" applyBorder="1" applyAlignment="1">
      <alignment horizontal="center" vertical="center"/>
    </xf>
    <xf numFmtId="0" fontId="30" fillId="8" borderId="61" xfId="22" applyFont="1" applyFill="1" applyBorder="1" applyAlignment="1">
      <alignment horizontal="center" vertical="center"/>
    </xf>
    <xf numFmtId="4" fontId="20" fillId="6" borderId="41" xfId="22" applyNumberFormat="1" applyFont="1" applyFill="1" applyBorder="1" applyAlignment="1">
      <alignment horizontal="center" vertical="center"/>
    </xf>
    <xf numFmtId="4" fontId="20" fillId="6" borderId="61" xfId="22" applyNumberFormat="1" applyFont="1" applyFill="1" applyBorder="1" applyAlignment="1">
      <alignment horizontal="center" vertical="center"/>
    </xf>
    <xf numFmtId="4" fontId="25" fillId="6" borderId="61" xfId="22" applyNumberFormat="1" applyFont="1" applyFill="1" applyBorder="1" applyAlignment="1">
      <alignment horizontal="center" vertical="center"/>
    </xf>
    <xf numFmtId="0" fontId="111" fillId="0" borderId="17" xfId="22" applyFont="1" applyBorder="1" applyAlignment="1">
      <alignment horizontal="center" vertical="center" wrapText="1"/>
    </xf>
    <xf numFmtId="3" fontId="2" fillId="0" borderId="17" xfId="22" applyNumberFormat="1" applyFont="1" applyBorder="1" applyAlignment="1">
      <alignment horizontal="center" vertical="center" wrapText="1"/>
    </xf>
    <xf numFmtId="0" fontId="61" fillId="0" borderId="0" xfId="22" applyFont="1" applyBorder="1" applyAlignment="1">
      <alignment horizontal="center" vertical="center" wrapText="1"/>
    </xf>
    <xf numFmtId="0" fontId="111" fillId="0" borderId="0" xfId="22" applyFont="1" applyBorder="1" applyAlignment="1">
      <alignment horizontal="center" vertical="center" wrapText="1"/>
    </xf>
    <xf numFmtId="0" fontId="8" fillId="0" borderId="0" xfId="22" applyFont="1" applyBorder="1" applyAlignment="1">
      <alignment horizontal="center" vertical="center" wrapText="1"/>
    </xf>
    <xf numFmtId="0" fontId="2" fillId="0" borderId="0" xfId="22" applyFont="1" applyBorder="1" applyAlignment="1">
      <alignment horizontal="center" vertical="center" wrapText="1"/>
    </xf>
    <xf numFmtId="0" fontId="2" fillId="0" borderId="0" xfId="22" applyFont="1" applyBorder="1" applyAlignment="1">
      <alignment vertical="center" wrapText="1"/>
    </xf>
    <xf numFmtId="4" fontId="2" fillId="0" borderId="0" xfId="6" applyNumberFormat="1" applyFont="1" applyBorder="1" applyAlignment="1">
      <alignment horizontal="left"/>
    </xf>
    <xf numFmtId="0" fontId="46" fillId="0" borderId="0" xfId="22" applyFont="1" applyBorder="1" applyAlignment="1">
      <alignment horizontal="center" vertical="center" wrapText="1"/>
    </xf>
    <xf numFmtId="0" fontId="2" fillId="0" borderId="0" xfId="22" applyFont="1" applyFill="1" applyBorder="1" applyAlignment="1">
      <alignment vertical="center" wrapText="1"/>
    </xf>
    <xf numFmtId="0" fontId="2" fillId="0" borderId="0" xfId="22" applyBorder="1" applyAlignment="1">
      <alignment vertical="center" wrapText="1"/>
    </xf>
    <xf numFmtId="0" fontId="46" fillId="0" borderId="0" xfId="22" applyFont="1" applyBorder="1" applyAlignment="1">
      <alignment vertical="center" wrapText="1"/>
    </xf>
    <xf numFmtId="0" fontId="108" fillId="0" borderId="0" xfId="22" applyFont="1" applyBorder="1" applyAlignment="1">
      <alignment vertical="center" wrapText="1"/>
    </xf>
    <xf numFmtId="4" fontId="61" fillId="0" borderId="0" xfId="22" applyNumberFormat="1" applyFont="1" applyBorder="1" applyAlignment="1">
      <alignment horizontal="right" vertical="center" wrapText="1"/>
    </xf>
    <xf numFmtId="0" fontId="61" fillId="0" borderId="0" xfId="22" applyFont="1" applyBorder="1" applyAlignment="1">
      <alignment vertical="center" wrapText="1"/>
    </xf>
    <xf numFmtId="3" fontId="61" fillId="0" borderId="0" xfId="22" applyNumberFormat="1" applyFont="1" applyBorder="1" applyAlignment="1">
      <alignment horizontal="center" vertical="center" wrapText="1"/>
    </xf>
    <xf numFmtId="168" fontId="46" fillId="0" borderId="0" xfId="22" applyNumberFormat="1" applyFont="1" applyBorder="1" applyAlignment="1">
      <alignment horizontal="center" vertical="center" wrapText="1"/>
    </xf>
    <xf numFmtId="0" fontId="47" fillId="0" borderId="0" xfId="22" applyFont="1" applyBorder="1" applyAlignment="1">
      <alignment horizontal="center" vertical="center" wrapText="1"/>
    </xf>
    <xf numFmtId="4" fontId="46" fillId="0" borderId="0" xfId="22" applyNumberFormat="1" applyFont="1" applyBorder="1" applyAlignment="1">
      <alignment horizontal="right" vertical="center" wrapText="1"/>
    </xf>
    <xf numFmtId="0" fontId="109" fillId="0" borderId="0" xfId="22" applyFont="1" applyBorder="1" applyAlignment="1">
      <alignment horizontal="center" vertical="center" wrapText="1"/>
    </xf>
    <xf numFmtId="4" fontId="2" fillId="0" borderId="0" xfId="6" applyNumberFormat="1" applyFont="1" applyBorder="1" applyAlignment="1">
      <alignment horizontal="right"/>
    </xf>
    <xf numFmtId="0" fontId="61" fillId="0" borderId="0" xfId="22" applyFont="1" applyBorder="1" applyAlignment="1">
      <alignment horizontal="right" vertical="center" wrapText="1"/>
    </xf>
    <xf numFmtId="0" fontId="44" fillId="0" borderId="0" xfId="22" applyFont="1" applyBorder="1" applyAlignment="1">
      <alignment vertical="center" wrapText="1"/>
    </xf>
    <xf numFmtId="0" fontId="19" fillId="0" borderId="0" xfId="22" applyFont="1" applyBorder="1"/>
    <xf numFmtId="3" fontId="19" fillId="0" borderId="0" xfId="22" applyNumberFormat="1" applyFont="1" applyBorder="1" applyAlignment="1">
      <alignment horizontal="left"/>
    </xf>
    <xf numFmtId="0" fontId="19" fillId="0" borderId="0" xfId="22" applyFont="1" applyBorder="1" applyAlignment="1">
      <alignment horizontal="center"/>
    </xf>
    <xf numFmtId="4" fontId="124" fillId="0" borderId="0" xfId="22" applyNumberFormat="1" applyFont="1" applyBorder="1" applyAlignment="1">
      <alignment horizontal="right"/>
    </xf>
    <xf numFmtId="4" fontId="124" fillId="0" borderId="0" xfId="22" applyNumberFormat="1" applyFont="1" applyBorder="1"/>
    <xf numFmtId="0" fontId="80" fillId="0" borderId="0" xfId="22" applyFont="1" applyBorder="1"/>
    <xf numFmtId="3" fontId="8" fillId="0" borderId="0" xfId="22" applyNumberFormat="1" applyFont="1" applyBorder="1"/>
    <xf numFmtId="0" fontId="80" fillId="0" borderId="0" xfId="22" applyFont="1" applyBorder="1" applyAlignment="1">
      <alignment horizontal="center"/>
    </xf>
    <xf numFmtId="4" fontId="123" fillId="0" borderId="0" xfId="22" applyNumberFormat="1" applyFont="1" applyBorder="1" applyAlignment="1">
      <alignment horizontal="right"/>
    </xf>
    <xf numFmtId="0" fontId="123" fillId="0" borderId="0" xfId="22" applyFont="1" applyBorder="1" applyAlignment="1">
      <alignment horizontal="center"/>
    </xf>
    <xf numFmtId="0" fontId="46" fillId="0" borderId="0" xfId="22" applyFont="1" applyBorder="1"/>
    <xf numFmtId="0" fontId="2" fillId="0" borderId="0" xfId="22" applyFont="1" applyFill="1" applyBorder="1"/>
    <xf numFmtId="4" fontId="19" fillId="0" borderId="0" xfId="22" applyNumberFormat="1" applyFont="1" applyBorder="1"/>
    <xf numFmtId="0" fontId="46" fillId="0" borderId="0" xfId="22" applyFont="1" applyBorder="1" applyAlignment="1">
      <alignment horizontal="center"/>
    </xf>
    <xf numFmtId="4" fontId="19" fillId="0" borderId="0" xfId="22" applyNumberFormat="1" applyFont="1" applyBorder="1" applyAlignment="1"/>
    <xf numFmtId="0" fontId="109" fillId="0" borderId="0" xfId="22" applyFont="1" applyBorder="1" applyAlignment="1">
      <alignment vertical="center" wrapText="1"/>
    </xf>
    <xf numFmtId="0" fontId="125" fillId="0" borderId="0" xfId="22" applyFont="1" applyBorder="1" applyAlignment="1">
      <alignment vertical="center" wrapText="1"/>
    </xf>
    <xf numFmtId="0" fontId="123" fillId="0" borderId="0" xfId="22" applyFont="1" applyBorder="1" applyAlignment="1">
      <alignment vertical="center" wrapText="1"/>
    </xf>
    <xf numFmtId="0" fontId="123" fillId="0" borderId="0" xfId="22" applyFont="1" applyBorder="1" applyAlignment="1">
      <alignment horizontal="center" vertical="center" wrapText="1"/>
    </xf>
    <xf numFmtId="4" fontId="123" fillId="0" borderId="0" xfId="22" applyNumberFormat="1" applyFont="1" applyBorder="1" applyAlignment="1">
      <alignment horizontal="right" vertical="center" wrapText="1"/>
    </xf>
    <xf numFmtId="4" fontId="123" fillId="0" borderId="0" xfId="22" applyNumberFormat="1" applyFont="1" applyBorder="1" applyAlignment="1">
      <alignment vertical="center" wrapText="1"/>
    </xf>
    <xf numFmtId="0" fontId="126" fillId="0" borderId="0" xfId="22" applyFont="1" applyBorder="1" applyAlignment="1">
      <alignment vertical="center" wrapText="1"/>
    </xf>
    <xf numFmtId="4" fontId="123" fillId="0" borderId="0" xfId="6" applyNumberFormat="1" applyFont="1" applyBorder="1" applyAlignment="1">
      <alignment horizontal="left"/>
    </xf>
    <xf numFmtId="0" fontId="8" fillId="0" borderId="17" xfId="6" applyFont="1" applyBorder="1" applyAlignment="1">
      <alignment vertical="center"/>
    </xf>
    <xf numFmtId="0" fontId="8" fillId="0" borderId="17" xfId="6" applyFont="1" applyBorder="1" applyAlignment="1">
      <alignment horizontal="left"/>
    </xf>
    <xf numFmtId="0" fontId="8" fillId="0" borderId="17" xfId="6" applyFont="1" applyBorder="1" applyAlignment="1">
      <alignment vertical="center" wrapText="1"/>
    </xf>
    <xf numFmtId="0" fontId="8" fillId="0" borderId="17" xfId="6" applyFont="1" applyBorder="1" applyAlignment="1">
      <alignment horizontal="left" vertical="center" wrapText="1"/>
    </xf>
    <xf numFmtId="0" fontId="8" fillId="0" borderId="17" xfId="6" applyFont="1" applyFill="1" applyBorder="1" applyAlignment="1">
      <alignment horizontal="left" vertical="center" wrapText="1"/>
    </xf>
    <xf numFmtId="0" fontId="8" fillId="0" borderId="17" xfId="0" applyFont="1" applyBorder="1" applyAlignment="1">
      <alignment horizontal="justify" vertical="center"/>
    </xf>
    <xf numFmtId="0" fontId="8" fillId="0" borderId="17" xfId="6" applyFont="1" applyBorder="1" applyAlignment="1">
      <alignment horizontal="left" wrapText="1"/>
    </xf>
    <xf numFmtId="0" fontId="127" fillId="0" borderId="17" xfId="22" applyFont="1" applyBorder="1" applyAlignment="1">
      <alignment horizontal="center" vertical="center" wrapText="1"/>
    </xf>
    <xf numFmtId="0" fontId="8" fillId="0" borderId="17" xfId="22" applyFont="1" applyBorder="1" applyAlignment="1">
      <alignment vertical="center" wrapText="1"/>
    </xf>
    <xf numFmtId="0" fontId="42" fillId="0" borderId="17" xfId="22" applyFont="1" applyBorder="1" applyAlignment="1">
      <alignment vertical="center" wrapText="1"/>
    </xf>
    <xf numFmtId="4" fontId="8" fillId="0" borderId="17" xfId="22" applyNumberFormat="1" applyFont="1" applyBorder="1" applyAlignment="1">
      <alignment horizontal="center" vertical="center" wrapText="1"/>
    </xf>
    <xf numFmtId="4" fontId="8" fillId="0" borderId="17" xfId="6" applyNumberFormat="1" applyFont="1" applyBorder="1" applyAlignment="1">
      <alignment horizontal="center"/>
    </xf>
    <xf numFmtId="3" fontId="42" fillId="6" borderId="61" xfId="22" applyNumberFormat="1" applyFont="1" applyFill="1" applyBorder="1" applyAlignment="1">
      <alignment horizontal="center" vertical="center"/>
    </xf>
    <xf numFmtId="4" fontId="25" fillId="6" borderId="61" xfId="22" applyNumberFormat="1" applyFont="1" applyFill="1" applyBorder="1" applyAlignment="1">
      <alignment horizontal="center" vertical="center" wrapText="1"/>
    </xf>
    <xf numFmtId="4" fontId="25" fillId="6" borderId="44" xfId="22" applyNumberFormat="1" applyFont="1" applyFill="1" applyBorder="1" applyAlignment="1">
      <alignment horizontal="center" vertical="center" wrapText="1"/>
    </xf>
    <xf numFmtId="0" fontId="8" fillId="0" borderId="17" xfId="22" applyFont="1" applyBorder="1"/>
    <xf numFmtId="4" fontId="8" fillId="0" borderId="17" xfId="22" applyNumberFormat="1" applyFont="1" applyBorder="1" applyAlignment="1">
      <alignment horizontal="center" vertical="center"/>
    </xf>
    <xf numFmtId="0" fontId="112" fillId="0" borderId="17" xfId="22" applyFont="1" applyBorder="1" applyAlignment="1">
      <alignment vertical="center" wrapText="1"/>
    </xf>
    <xf numFmtId="0" fontId="8" fillId="0" borderId="8" xfId="22" applyFont="1" applyBorder="1" applyAlignment="1">
      <alignment horizontal="center" vertical="center" wrapText="1"/>
    </xf>
    <xf numFmtId="0" fontId="128" fillId="0" borderId="17" xfId="22" applyFont="1" applyBorder="1"/>
    <xf numFmtId="0" fontId="8" fillId="0" borderId="17" xfId="6" applyFont="1" applyFill="1" applyBorder="1" applyAlignment="1">
      <alignment vertical="center"/>
    </xf>
    <xf numFmtId="0" fontId="8" fillId="0" borderId="18" xfId="22" applyFont="1" applyBorder="1" applyAlignment="1">
      <alignment horizontal="center" vertical="center" wrapText="1"/>
    </xf>
    <xf numFmtId="0" fontId="8" fillId="0" borderId="0" xfId="22" applyFont="1" applyAlignment="1">
      <alignment vertical="center"/>
    </xf>
    <xf numFmtId="0" fontId="114" fillId="0" borderId="0" xfId="22" applyFont="1"/>
    <xf numFmtId="0" fontId="8" fillId="0" borderId="0" xfId="22" applyFont="1" applyAlignment="1">
      <alignment horizontal="center" vertical="center"/>
    </xf>
    <xf numFmtId="0" fontId="128" fillId="0" borderId="0" xfId="22" applyFont="1"/>
    <xf numFmtId="4" fontId="8" fillId="0" borderId="17" xfId="6" applyNumberFormat="1" applyFont="1" applyBorder="1" applyAlignment="1">
      <alignment horizontal="center" vertical="center"/>
    </xf>
    <xf numFmtId="170" fontId="8" fillId="0" borderId="17" xfId="22" applyNumberFormat="1" applyFont="1" applyBorder="1" applyAlignment="1">
      <alignment horizontal="center" vertical="center" wrapText="1"/>
    </xf>
    <xf numFmtId="0" fontId="116" fillId="0" borderId="17" xfId="22" applyFont="1" applyBorder="1" applyAlignment="1">
      <alignment horizontal="center" vertical="center" wrapText="1"/>
    </xf>
    <xf numFmtId="166" fontId="2" fillId="0" borderId="17" xfId="27" applyFont="1" applyBorder="1" applyAlignment="1">
      <alignment horizontal="left"/>
    </xf>
    <xf numFmtId="0" fontId="2" fillId="13" borderId="17" xfId="6" applyFont="1" applyFill="1" applyBorder="1" applyAlignment="1">
      <alignment horizontal="left"/>
    </xf>
    <xf numFmtId="0" fontId="2" fillId="13" borderId="17" xfId="6" applyFont="1" applyFill="1" applyBorder="1" applyAlignment="1">
      <alignment horizontal="left" wrapText="1"/>
    </xf>
    <xf numFmtId="0" fontId="19" fillId="0" borderId="17" xfId="6" applyFont="1" applyBorder="1" applyAlignment="1">
      <alignment horizontal="left" vertical="center" wrapText="1"/>
    </xf>
    <xf numFmtId="3" fontId="46" fillId="0" borderId="17" xfId="22" applyNumberFormat="1" applyFont="1" applyBorder="1" applyAlignment="1">
      <alignment horizontal="center" vertical="center" wrapText="1"/>
    </xf>
    <xf numFmtId="0" fontId="49" fillId="0" borderId="17" xfId="6" applyFont="1" applyFill="1" applyBorder="1" applyAlignment="1">
      <alignment horizontal="left"/>
    </xf>
    <xf numFmtId="0" fontId="19" fillId="0" borderId="17" xfId="6" applyFont="1" applyBorder="1" applyAlignment="1">
      <alignment vertical="center" wrapText="1"/>
    </xf>
    <xf numFmtId="0" fontId="4" fillId="0" borderId="17" xfId="6" applyFont="1" applyBorder="1" applyAlignment="1">
      <alignment vertical="center" wrapText="1"/>
    </xf>
    <xf numFmtId="0" fontId="2" fillId="0" borderId="17" xfId="6" applyFont="1" applyBorder="1" applyAlignment="1">
      <alignment vertical="center" wrapText="1"/>
    </xf>
    <xf numFmtId="0" fontId="109" fillId="0" borderId="17" xfId="22" applyFont="1" applyBorder="1" applyAlignment="1">
      <alignment horizontal="center" vertical="center" wrapText="1"/>
    </xf>
    <xf numFmtId="0" fontId="46" fillId="13" borderId="17" xfId="6" applyFont="1" applyFill="1" applyBorder="1" applyAlignment="1">
      <alignment horizontal="left"/>
    </xf>
    <xf numFmtId="0" fontId="46" fillId="0" borderId="17" xfId="6" applyFont="1" applyBorder="1" applyAlignment="1">
      <alignment horizontal="left" vertical="center" wrapText="1"/>
    </xf>
    <xf numFmtId="0" fontId="72" fillId="0" borderId="17" xfId="6" applyFont="1" applyBorder="1" applyAlignment="1">
      <alignment horizontal="center" vertical="center" wrapText="1"/>
    </xf>
    <xf numFmtId="4" fontId="25" fillId="12" borderId="76" xfId="22" applyNumberFormat="1" applyFont="1" applyFill="1" applyBorder="1" applyAlignment="1">
      <alignment horizontal="center" vertical="center"/>
    </xf>
    <xf numFmtId="4" fontId="46" fillId="0" borderId="18" xfId="22" applyNumberFormat="1" applyFont="1" applyBorder="1" applyAlignment="1">
      <alignment horizontal="right" vertical="center" wrapText="1"/>
    </xf>
    <xf numFmtId="2" fontId="39" fillId="9" borderId="0" xfId="16" applyNumberFormat="1" applyFont="1" applyFill="1" applyBorder="1" applyAlignment="1">
      <alignment horizontal="center" vertical="center" wrapText="1"/>
    </xf>
    <xf numFmtId="4" fontId="39" fillId="9" borderId="0" xfId="16" applyNumberFormat="1" applyFont="1" applyFill="1" applyBorder="1" applyAlignment="1">
      <alignment horizontal="center" vertical="center" wrapText="1"/>
    </xf>
    <xf numFmtId="0" fontId="39" fillId="9" borderId="0" xfId="16" applyFont="1" applyFill="1" applyBorder="1" applyAlignment="1">
      <alignment horizontal="center" vertical="center" wrapText="1"/>
    </xf>
    <xf numFmtId="170" fontId="2" fillId="0" borderId="17" xfId="22" applyNumberFormat="1" applyFont="1" applyBorder="1" applyAlignment="1">
      <alignment horizontal="center" vertical="center"/>
    </xf>
    <xf numFmtId="4" fontId="2" fillId="0" borderId="17" xfId="22" applyNumberFormat="1" applyFont="1" applyBorder="1" applyAlignment="1">
      <alignment horizontal="center" vertical="center"/>
    </xf>
    <xf numFmtId="170" fontId="2" fillId="0" borderId="17" xfId="22" applyNumberFormat="1" applyFont="1" applyBorder="1" applyAlignment="1">
      <alignment horizontal="center" vertical="center" wrapText="1"/>
    </xf>
    <xf numFmtId="3" fontId="2" fillId="0" borderId="0" xfId="21" applyNumberFormat="1" applyFill="1" applyBorder="1"/>
    <xf numFmtId="3" fontId="2" fillId="0" borderId="0" xfId="21" applyNumberFormat="1" applyBorder="1" applyAlignment="1"/>
    <xf numFmtId="4" fontId="2" fillId="2" borderId="18" xfId="21" applyNumberFormat="1" applyFill="1" applyBorder="1" applyAlignment="1">
      <alignment vertical="center"/>
    </xf>
    <xf numFmtId="3" fontId="8" fillId="0" borderId="0" xfId="21" applyNumberFormat="1" applyFont="1" applyFill="1" applyBorder="1" applyAlignment="1">
      <alignment horizontal="center" vertical="center"/>
    </xf>
    <xf numFmtId="3" fontId="8" fillId="0" borderId="0" xfId="21" applyNumberFormat="1" applyFont="1" applyFill="1" applyBorder="1" applyAlignment="1">
      <alignment vertical="center"/>
    </xf>
    <xf numFmtId="0" fontId="8" fillId="12" borderId="41" xfId="21" applyNumberFormat="1" applyFont="1" applyFill="1" applyBorder="1" applyAlignment="1">
      <alignment horizontal="left" vertical="center"/>
    </xf>
    <xf numFmtId="0" fontId="8" fillId="12" borderId="61" xfId="21" applyNumberFormat="1" applyFont="1" applyFill="1" applyBorder="1" applyAlignment="1">
      <alignment horizontal="left" vertical="center"/>
    </xf>
    <xf numFmtId="0" fontId="2" fillId="4" borderId="61" xfId="21" applyNumberFormat="1" applyFill="1" applyBorder="1" applyAlignment="1">
      <alignment vertical="center"/>
    </xf>
    <xf numFmtId="0" fontId="8" fillId="12" borderId="61" xfId="21" applyNumberFormat="1" applyFont="1" applyFill="1" applyBorder="1" applyAlignment="1">
      <alignment horizontal="center"/>
    </xf>
    <xf numFmtId="0" fontId="2" fillId="12" borderId="61" xfId="21" applyNumberFormat="1" applyFill="1" applyBorder="1"/>
    <xf numFmtId="3" fontId="7" fillId="12" borderId="17" xfId="23" applyNumberFormat="1" applyFont="1" applyFill="1" applyBorder="1" applyAlignment="1">
      <alignment vertical="center"/>
    </xf>
    <xf numFmtId="3" fontId="8" fillId="4" borderId="17" xfId="21" applyNumberFormat="1" applyFont="1" applyFill="1" applyBorder="1" applyAlignment="1">
      <alignment vertical="center" wrapText="1"/>
    </xf>
    <xf numFmtId="0" fontId="6" fillId="12" borderId="17" xfId="21" applyNumberFormat="1" applyFont="1" applyFill="1" applyBorder="1" applyAlignment="1">
      <alignment horizontal="center"/>
    </xf>
    <xf numFmtId="0" fontId="2" fillId="4" borderId="17" xfId="21" applyNumberFormat="1" applyFont="1" applyFill="1" applyBorder="1" applyAlignment="1">
      <alignment vertical="center"/>
    </xf>
    <xf numFmtId="0" fontId="2" fillId="12" borderId="17" xfId="21" applyNumberFormat="1" applyFont="1" applyFill="1" applyBorder="1"/>
    <xf numFmtId="0" fontId="107" fillId="12" borderId="17" xfId="21" applyNumberFormat="1" applyFont="1" applyFill="1" applyBorder="1" applyAlignment="1">
      <alignment horizontal="center"/>
    </xf>
    <xf numFmtId="0" fontId="6" fillId="4" borderId="17" xfId="21" applyNumberFormat="1" applyFont="1" applyFill="1" applyBorder="1" applyAlignment="1">
      <alignment horizontal="center"/>
    </xf>
    <xf numFmtId="4" fontId="2" fillId="8" borderId="15" xfId="21" applyNumberFormat="1" applyFill="1" applyBorder="1" applyAlignment="1">
      <alignment vertical="center"/>
    </xf>
    <xf numFmtId="4" fontId="2" fillId="8" borderId="9" xfId="21" applyNumberFormat="1" applyFill="1" applyBorder="1" applyAlignment="1">
      <alignment vertical="center"/>
    </xf>
    <xf numFmtId="4" fontId="2" fillId="8" borderId="9" xfId="21" applyNumberFormat="1" applyFill="1" applyBorder="1" applyAlignment="1">
      <alignment horizontal="right" vertical="center"/>
    </xf>
    <xf numFmtId="4" fontId="2" fillId="8" borderId="9" xfId="21" applyNumberFormat="1" applyFont="1" applyFill="1" applyBorder="1" applyAlignment="1">
      <alignment horizontal="right" vertical="center"/>
    </xf>
    <xf numFmtId="3" fontId="2" fillId="8" borderId="9" xfId="21" applyNumberFormat="1" applyFont="1" applyFill="1" applyBorder="1" applyAlignment="1">
      <alignment vertical="center"/>
    </xf>
    <xf numFmtId="4" fontId="6" fillId="4" borderId="1" xfId="21" applyNumberFormat="1" applyFont="1" applyFill="1" applyBorder="1" applyAlignment="1">
      <alignment vertical="center"/>
    </xf>
    <xf numFmtId="0" fontId="46" fillId="0" borderId="17" xfId="22" applyFont="1" applyBorder="1" applyAlignment="1">
      <alignment horizontal="center" vertical="center" shrinkToFit="1"/>
    </xf>
    <xf numFmtId="4" fontId="8" fillId="0" borderId="17" xfId="22" applyNumberFormat="1" applyFont="1" applyBorder="1" applyAlignment="1">
      <alignment horizontal="right" vertical="center" wrapText="1"/>
    </xf>
    <xf numFmtId="3" fontId="8" fillId="0" borderId="17" xfId="22" applyNumberFormat="1" applyFont="1" applyBorder="1" applyAlignment="1">
      <alignment horizontal="center" vertical="center" wrapText="1"/>
    </xf>
    <xf numFmtId="168" fontId="8" fillId="0" borderId="17" xfId="22" applyNumberFormat="1" applyFont="1" applyBorder="1" applyAlignment="1">
      <alignment horizontal="center" vertical="center" wrapText="1"/>
    </xf>
    <xf numFmtId="4" fontId="8" fillId="0" borderId="18" xfId="22" applyNumberFormat="1" applyFont="1" applyBorder="1" applyAlignment="1">
      <alignment horizontal="right" vertical="center" wrapText="1"/>
    </xf>
    <xf numFmtId="0" fontId="8" fillId="0" borderId="0" xfId="22" applyFont="1" applyBorder="1" applyAlignment="1">
      <alignment vertical="center" wrapText="1"/>
    </xf>
    <xf numFmtId="0" fontId="42" fillId="0" borderId="17" xfId="6" applyFont="1" applyBorder="1" applyAlignment="1">
      <alignment horizontal="left"/>
    </xf>
    <xf numFmtId="3" fontId="42" fillId="0" borderId="17" xfId="6" applyNumberFormat="1" applyFont="1" applyBorder="1" applyAlignment="1">
      <alignment horizontal="left"/>
    </xf>
    <xf numFmtId="4" fontId="42" fillId="0" borderId="17" xfId="22" applyNumberFormat="1" applyFont="1" applyBorder="1" applyAlignment="1">
      <alignment horizontal="right" vertical="center" wrapText="1"/>
    </xf>
    <xf numFmtId="3" fontId="42" fillId="0" borderId="17" xfId="22" applyNumberFormat="1" applyFont="1" applyBorder="1" applyAlignment="1">
      <alignment vertical="center" wrapText="1"/>
    </xf>
    <xf numFmtId="3" fontId="42" fillId="0" borderId="17" xfId="22" applyNumberFormat="1" applyFont="1" applyBorder="1" applyAlignment="1">
      <alignment horizontal="center" vertical="center" wrapText="1"/>
    </xf>
    <xf numFmtId="168" fontId="42" fillId="0" borderId="17" xfId="22" applyNumberFormat="1" applyFont="1" applyBorder="1" applyAlignment="1">
      <alignment horizontal="center" vertical="center" wrapText="1"/>
    </xf>
    <xf numFmtId="4" fontId="42" fillId="0" borderId="18" xfId="22" applyNumberFormat="1" applyFont="1" applyBorder="1" applyAlignment="1">
      <alignment horizontal="right" vertical="center" wrapText="1"/>
    </xf>
    <xf numFmtId="4" fontId="42" fillId="0" borderId="17" xfId="6" applyNumberFormat="1" applyFont="1" applyBorder="1" applyAlignment="1">
      <alignment horizontal="left"/>
    </xf>
    <xf numFmtId="0" fontId="44" fillId="0" borderId="17" xfId="22" applyFont="1" applyBorder="1" applyAlignment="1">
      <alignment horizontal="center" vertical="center" wrapText="1"/>
    </xf>
    <xf numFmtId="4" fontId="42" fillId="0" borderId="17" xfId="22" applyNumberFormat="1" applyFont="1" applyBorder="1" applyAlignment="1">
      <alignment vertical="center" wrapText="1"/>
    </xf>
    <xf numFmtId="0" fontId="8" fillId="13" borderId="17" xfId="6" applyFont="1" applyFill="1" applyBorder="1" applyAlignment="1">
      <alignment horizontal="left" wrapText="1"/>
    </xf>
    <xf numFmtId="0" fontId="8" fillId="13" borderId="17" xfId="6" applyFont="1" applyFill="1" applyBorder="1" applyAlignment="1">
      <alignment horizontal="left"/>
    </xf>
    <xf numFmtId="168" fontId="19" fillId="0" borderId="0" xfId="22" applyNumberFormat="1" applyFont="1"/>
    <xf numFmtId="4" fontId="46" fillId="0" borderId="0" xfId="22" applyNumberFormat="1" applyFont="1" applyBorder="1" applyAlignment="1">
      <alignment vertical="center" wrapText="1"/>
    </xf>
    <xf numFmtId="3" fontId="46" fillId="0" borderId="0" xfId="22" applyNumberFormat="1" applyFont="1" applyBorder="1" applyAlignment="1">
      <alignment vertical="center" wrapText="1"/>
    </xf>
    <xf numFmtId="0" fontId="52" fillId="0" borderId="0" xfId="0" applyFont="1" applyBorder="1" applyAlignment="1">
      <alignment vertical="center"/>
    </xf>
    <xf numFmtId="3" fontId="2" fillId="0" borderId="0" xfId="22" applyNumberFormat="1" applyFont="1"/>
    <xf numFmtId="4" fontId="2" fillId="0" borderId="17" xfId="22" applyNumberFormat="1" applyFont="1" applyBorder="1" applyAlignment="1">
      <alignment wrapText="1"/>
    </xf>
    <xf numFmtId="3" fontId="8" fillId="4" borderId="78" xfId="21" applyNumberFormat="1" applyFont="1" applyFill="1" applyBorder="1" applyAlignment="1">
      <alignment horizontal="center" wrapText="1"/>
    </xf>
    <xf numFmtId="3" fontId="2" fillId="4" borderId="17" xfId="21" applyNumberFormat="1" applyFill="1" applyBorder="1" applyAlignment="1">
      <alignment vertical="center"/>
    </xf>
    <xf numFmtId="0" fontId="107" fillId="0" borderId="17" xfId="6" applyFont="1" applyFill="1" applyBorder="1" applyAlignment="1">
      <alignment horizontal="center" vertical="center"/>
    </xf>
    <xf numFmtId="4" fontId="4" fillId="9" borderId="21" xfId="21" applyNumberFormat="1" applyFont="1" applyFill="1" applyBorder="1" applyAlignment="1">
      <alignment vertical="center" wrapText="1"/>
    </xf>
    <xf numFmtId="4" fontId="129" fillId="0" borderId="0" xfId="6" applyNumberFormat="1" applyFont="1" applyBorder="1" applyAlignment="1">
      <alignment horizontal="left"/>
    </xf>
    <xf numFmtId="4" fontId="129" fillId="0" borderId="0" xfId="22" applyNumberFormat="1" applyFont="1" applyBorder="1" applyAlignment="1">
      <alignment horizontal="center" vertical="center" wrapText="1"/>
    </xf>
    <xf numFmtId="4" fontId="129" fillId="0" borderId="0" xfId="22" applyNumberFormat="1" applyFont="1" applyBorder="1" applyAlignment="1">
      <alignment horizontal="right" vertical="center" wrapText="1"/>
    </xf>
    <xf numFmtId="4" fontId="129" fillId="0" borderId="0" xfId="22" applyNumberFormat="1" applyFont="1" applyBorder="1" applyAlignment="1">
      <alignment vertical="center" wrapText="1"/>
    </xf>
    <xf numFmtId="0" fontId="8" fillId="13" borderId="17" xfId="22" applyFont="1" applyFill="1" applyBorder="1" applyAlignment="1">
      <alignment horizontal="center" vertical="center" wrapText="1"/>
    </xf>
    <xf numFmtId="0" fontId="111" fillId="13" borderId="17" xfId="22" applyFont="1" applyFill="1" applyBorder="1" applyAlignment="1">
      <alignment horizontal="center" vertical="center" wrapText="1"/>
    </xf>
    <xf numFmtId="0" fontId="117" fillId="13" borderId="17" xfId="22" applyFont="1" applyFill="1" applyBorder="1" applyAlignment="1">
      <alignment horizontal="center" vertical="center" wrapText="1"/>
    </xf>
    <xf numFmtId="0" fontId="129" fillId="0" borderId="17" xfId="22" applyFont="1" applyBorder="1" applyAlignment="1">
      <alignment horizontal="center" vertical="center" wrapText="1"/>
    </xf>
    <xf numFmtId="0" fontId="2" fillId="13" borderId="17" xfId="22" applyFont="1" applyFill="1" applyBorder="1" applyAlignment="1">
      <alignment horizontal="center" vertical="center" wrapText="1"/>
    </xf>
    <xf numFmtId="171" fontId="2" fillId="13" borderId="17" xfId="22" applyNumberFormat="1" applyFont="1" applyFill="1" applyBorder="1" applyAlignment="1">
      <alignment horizontal="center" vertical="center" wrapText="1"/>
    </xf>
    <xf numFmtId="168" fontId="2" fillId="13" borderId="17" xfId="22" applyNumberFormat="1" applyFont="1" applyFill="1" applyBorder="1" applyAlignment="1">
      <alignment horizontal="center" vertical="center" wrapText="1"/>
    </xf>
    <xf numFmtId="3" fontId="123" fillId="0" borderId="0" xfId="22" applyNumberFormat="1" applyFont="1" applyBorder="1" applyAlignment="1">
      <alignment horizontal="center" vertical="center" shrinkToFit="1"/>
    </xf>
    <xf numFmtId="0" fontId="123" fillId="0" borderId="0" xfId="22" applyFont="1" applyBorder="1" applyAlignment="1">
      <alignment vertical="center" shrinkToFit="1"/>
    </xf>
    <xf numFmtId="3" fontId="2" fillId="0" borderId="79" xfId="22" applyNumberFormat="1" applyFont="1" applyBorder="1" applyAlignment="1">
      <alignment horizontal="center" vertical="center" shrinkToFit="1"/>
    </xf>
    <xf numFmtId="0" fontId="0" fillId="0" borderId="0" xfId="0" applyAlignment="1">
      <alignment vertical="center" shrinkToFit="1"/>
    </xf>
    <xf numFmtId="4" fontId="129" fillId="0" borderId="17" xfId="22" applyNumberFormat="1" applyFont="1" applyBorder="1" applyAlignment="1">
      <alignment horizontal="center" vertical="center" wrapText="1"/>
    </xf>
    <xf numFmtId="173" fontId="2" fillId="4" borderId="17" xfId="21" applyNumberFormat="1" applyFill="1" applyBorder="1" applyAlignment="1">
      <alignment horizontal="right" vertical="center"/>
    </xf>
    <xf numFmtId="4" fontId="6" fillId="0" borderId="17" xfId="22" applyNumberFormat="1" applyFont="1" applyBorder="1" applyAlignment="1">
      <alignment horizontal="center" vertical="center" wrapText="1"/>
    </xf>
    <xf numFmtId="4" fontId="8" fillId="0" borderId="17" xfId="22" applyNumberFormat="1" applyFont="1" applyBorder="1" applyAlignment="1">
      <alignment vertical="center" wrapText="1"/>
    </xf>
    <xf numFmtId="4" fontId="6" fillId="0" borderId="17" xfId="6" applyNumberFormat="1" applyFont="1" applyBorder="1" applyAlignment="1">
      <alignment horizontal="center" vertical="center"/>
    </xf>
    <xf numFmtId="4" fontId="6" fillId="0" borderId="17" xfId="6" applyNumberFormat="1" applyFont="1" applyFill="1" applyBorder="1" applyAlignment="1">
      <alignment horizontal="center" vertical="center"/>
    </xf>
    <xf numFmtId="170" fontId="6" fillId="0" borderId="17" xfId="22" applyNumberFormat="1" applyFont="1" applyBorder="1" applyAlignment="1">
      <alignment horizontal="center" vertical="center" wrapText="1"/>
    </xf>
    <xf numFmtId="4" fontId="6" fillId="0" borderId="17" xfId="6" applyNumberFormat="1" applyFont="1" applyBorder="1" applyAlignment="1">
      <alignment horizontal="center"/>
    </xf>
    <xf numFmtId="4" fontId="6" fillId="0" borderId="17" xfId="6" applyNumberFormat="1" applyFont="1" applyFill="1" applyBorder="1" applyAlignment="1">
      <alignment horizontal="center"/>
    </xf>
    <xf numFmtId="4" fontId="12" fillId="4" borderId="35" xfId="21" applyNumberFormat="1" applyFont="1" applyFill="1" applyBorder="1" applyAlignment="1">
      <alignment horizontal="center" vertical="center"/>
    </xf>
    <xf numFmtId="4" fontId="2" fillId="6" borderId="21" xfId="21" applyNumberFormat="1" applyFill="1" applyBorder="1" applyAlignment="1">
      <alignment vertical="center"/>
    </xf>
    <xf numFmtId="4" fontId="12" fillId="4" borderId="33" xfId="21" applyNumberFormat="1" applyFont="1" applyFill="1" applyBorder="1" applyAlignment="1">
      <alignment horizontal="center" vertical="center"/>
    </xf>
    <xf numFmtId="4" fontId="6" fillId="0" borderId="17" xfId="6" applyNumberFormat="1" applyFont="1" applyFill="1" applyBorder="1" applyAlignment="1">
      <alignment horizontal="center" vertical="center" wrapText="1"/>
    </xf>
    <xf numFmtId="4" fontId="6" fillId="0" borderId="17" xfId="22" applyNumberFormat="1" applyFont="1" applyBorder="1" applyAlignment="1">
      <alignment horizontal="right" vertical="center" wrapText="1"/>
    </xf>
    <xf numFmtId="0" fontId="6" fillId="0" borderId="17" xfId="22" applyFont="1" applyBorder="1" applyAlignment="1">
      <alignment horizontal="center" vertical="center" wrapText="1"/>
    </xf>
    <xf numFmtId="4" fontId="2" fillId="0" borderId="17" xfId="6" applyNumberFormat="1" applyFont="1" applyBorder="1" applyAlignment="1">
      <alignment horizontal="center" vertical="center"/>
    </xf>
    <xf numFmtId="4" fontId="123" fillId="0" borderId="0" xfId="22" applyNumberFormat="1" applyFont="1" applyAlignment="1">
      <alignment vertical="center" wrapText="1"/>
    </xf>
    <xf numFmtId="170" fontId="123" fillId="0" borderId="0" xfId="22" applyNumberFormat="1" applyFont="1" applyAlignment="1">
      <alignment vertical="center" wrapText="1"/>
    </xf>
    <xf numFmtId="0" fontId="123" fillId="0" borderId="0" xfId="22" applyFont="1" applyAlignment="1">
      <alignment vertical="center" wrapText="1"/>
    </xf>
    <xf numFmtId="3" fontId="8" fillId="3" borderId="40" xfId="2" applyNumberFormat="1" applyFont="1" applyFill="1" applyBorder="1" applyAlignment="1">
      <alignment horizontal="center" vertical="center"/>
    </xf>
    <xf numFmtId="3" fontId="8" fillId="4" borderId="7" xfId="21" applyNumberFormat="1" applyFont="1" applyFill="1" applyBorder="1" applyAlignment="1">
      <alignment horizontal="center" vertical="center" wrapText="1"/>
    </xf>
    <xf numFmtId="3" fontId="8" fillId="10" borderId="19" xfId="2" applyNumberFormat="1" applyFont="1" applyFill="1" applyBorder="1" applyAlignment="1">
      <alignment horizontal="center" vertical="center"/>
    </xf>
    <xf numFmtId="3" fontId="8" fillId="12" borderId="40" xfId="2" applyNumberFormat="1" applyFont="1" applyFill="1" applyBorder="1" applyAlignment="1">
      <alignment horizontal="center" vertical="center"/>
    </xf>
    <xf numFmtId="3" fontId="8" fillId="6" borderId="19" xfId="2" applyNumberFormat="1" applyFont="1" applyFill="1" applyBorder="1" applyAlignment="1">
      <alignment horizontal="center"/>
    </xf>
    <xf numFmtId="3" fontId="2" fillId="6" borderId="44" xfId="2" applyNumberFormat="1" applyFill="1" applyBorder="1" applyAlignment="1">
      <alignment horizontal="center"/>
    </xf>
    <xf numFmtId="3" fontId="8" fillId="4" borderId="80" xfId="21" applyNumberFormat="1" applyFont="1" applyFill="1" applyBorder="1" applyAlignment="1">
      <alignment horizontal="center" vertical="center" wrapText="1"/>
    </xf>
    <xf numFmtId="3" fontId="8" fillId="12" borderId="19" xfId="2" applyNumberFormat="1" applyFont="1" applyFill="1" applyBorder="1" applyAlignment="1">
      <alignment horizontal="center" vertical="center"/>
    </xf>
    <xf numFmtId="3" fontId="8" fillId="6" borderId="81" xfId="2" applyNumberFormat="1" applyFont="1" applyFill="1" applyBorder="1" applyAlignment="1">
      <alignment horizontal="center"/>
    </xf>
    <xf numFmtId="3" fontId="8" fillId="4" borderId="62" xfId="21" applyNumberFormat="1" applyFont="1" applyFill="1" applyBorder="1" applyAlignment="1">
      <alignment horizontal="center" wrapText="1"/>
    </xf>
    <xf numFmtId="3" fontId="8" fillId="4" borderId="80" xfId="21" applyNumberFormat="1" applyFont="1" applyFill="1" applyBorder="1" applyAlignment="1">
      <alignment horizontal="center" wrapText="1"/>
    </xf>
    <xf numFmtId="3" fontId="8" fillId="6" borderId="80" xfId="2" applyNumberFormat="1" applyFont="1" applyFill="1" applyBorder="1" applyAlignment="1">
      <alignment horizontal="center"/>
    </xf>
    <xf numFmtId="3" fontId="8" fillId="6" borderId="7" xfId="2" applyNumberFormat="1" applyFont="1" applyFill="1" applyBorder="1" applyAlignment="1">
      <alignment horizontal="center"/>
    </xf>
    <xf numFmtId="4" fontId="2" fillId="0" borderId="17" xfId="22" applyNumberFormat="1" applyFont="1" applyBorder="1" applyAlignment="1">
      <alignment horizontal="center" wrapText="1"/>
    </xf>
    <xf numFmtId="0" fontId="42" fillId="0" borderId="18" xfId="22" applyFont="1" applyBorder="1" applyAlignment="1">
      <alignment vertical="center" wrapText="1"/>
    </xf>
    <xf numFmtId="0" fontId="8" fillId="0" borderId="63" xfId="22" applyFont="1" applyBorder="1" applyAlignment="1">
      <alignment vertical="center" wrapText="1"/>
    </xf>
    <xf numFmtId="4" fontId="2" fillId="0" borderId="61" xfId="6" applyNumberFormat="1" applyFont="1" applyBorder="1" applyAlignment="1">
      <alignment horizontal="left"/>
    </xf>
    <xf numFmtId="4" fontId="2" fillId="0" borderId="61" xfId="22" applyNumberFormat="1" applyFont="1" applyBorder="1" applyAlignment="1">
      <alignment horizontal="right" vertical="center" wrapText="1"/>
    </xf>
    <xf numFmtId="4" fontId="2" fillId="0" borderId="61" xfId="22" applyNumberFormat="1" applyFont="1" applyBorder="1" applyAlignment="1">
      <alignment vertical="center" wrapText="1"/>
    </xf>
    <xf numFmtId="4" fontId="2" fillId="0" borderId="34" xfId="6" applyNumberFormat="1" applyFont="1" applyBorder="1" applyAlignment="1">
      <alignment horizontal="left"/>
    </xf>
    <xf numFmtId="4" fontId="2" fillId="0" borderId="34" xfId="22" applyNumberFormat="1" applyFont="1" applyBorder="1" applyAlignment="1">
      <alignment vertical="center" wrapText="1"/>
    </xf>
    <xf numFmtId="4" fontId="8" fillId="0" borderId="0" xfId="22" applyNumberFormat="1" applyFont="1" applyBorder="1" applyAlignment="1">
      <alignment horizontal="center" vertical="center" wrapText="1"/>
    </xf>
    <xf numFmtId="4" fontId="8" fillId="0" borderId="0" xfId="22" applyNumberFormat="1" applyFont="1" applyBorder="1" applyAlignment="1">
      <alignment horizontal="right" vertical="center" wrapText="1"/>
    </xf>
    <xf numFmtId="4" fontId="8" fillId="0" borderId="82" xfId="6" applyNumberFormat="1" applyFont="1" applyBorder="1" applyAlignment="1">
      <alignment horizontal="left"/>
    </xf>
    <xf numFmtId="4" fontId="8" fillId="0" borderId="6" xfId="22" applyNumberFormat="1" applyFont="1" applyBorder="1" applyAlignment="1">
      <alignment horizontal="center" vertical="center" wrapText="1"/>
    </xf>
    <xf numFmtId="4" fontId="8" fillId="0" borderId="6" xfId="22" applyNumberFormat="1" applyFont="1" applyBorder="1" applyAlignment="1">
      <alignment horizontal="right" vertical="center" wrapText="1"/>
    </xf>
    <xf numFmtId="4" fontId="8" fillId="0" borderId="83" xfId="22" applyNumberFormat="1" applyFont="1" applyBorder="1" applyAlignment="1">
      <alignment vertical="center" wrapText="1"/>
    </xf>
    <xf numFmtId="4" fontId="8" fillId="0" borderId="2" xfId="6" applyNumberFormat="1" applyFont="1" applyBorder="1" applyAlignment="1">
      <alignment horizontal="left"/>
    </xf>
    <xf numFmtId="4" fontId="8" fillId="0" borderId="84" xfId="22" applyNumberFormat="1" applyFont="1" applyBorder="1" applyAlignment="1">
      <alignment vertical="center" wrapText="1"/>
    </xf>
    <xf numFmtId="4" fontId="8" fillId="0" borderId="85" xfId="6" applyNumberFormat="1" applyFont="1" applyBorder="1" applyAlignment="1">
      <alignment horizontal="left"/>
    </xf>
    <xf numFmtId="4" fontId="8" fillId="0" borderId="86" xfId="22" applyNumberFormat="1" applyFont="1" applyBorder="1" applyAlignment="1">
      <alignment horizontal="center" vertical="center" wrapText="1"/>
    </xf>
    <xf numFmtId="4" fontId="8" fillId="0" borderId="86" xfId="22" applyNumberFormat="1" applyFont="1" applyBorder="1" applyAlignment="1">
      <alignment horizontal="right" vertical="center" wrapText="1"/>
    </xf>
    <xf numFmtId="4" fontId="8" fillId="0" borderId="87" xfId="22" applyNumberFormat="1" applyFont="1" applyBorder="1" applyAlignment="1">
      <alignment vertical="center" wrapText="1"/>
    </xf>
    <xf numFmtId="3" fontId="8" fillId="2" borderId="81" xfId="2" applyNumberFormat="1" applyFont="1" applyFill="1" applyBorder="1" applyAlignment="1">
      <alignment horizontal="center" vertical="center"/>
    </xf>
    <xf numFmtId="3" fontId="8" fillId="4" borderId="40" xfId="21" applyNumberFormat="1" applyFont="1" applyFill="1" applyBorder="1" applyAlignment="1">
      <alignment horizontal="center" vertical="center" wrapText="1"/>
    </xf>
    <xf numFmtId="3" fontId="2" fillId="2" borderId="76" xfId="2" applyNumberFormat="1" applyFill="1" applyBorder="1" applyAlignment="1">
      <alignment horizontal="center" vertical="center"/>
    </xf>
    <xf numFmtId="3" fontId="8" fillId="3" borderId="19" xfId="2" applyNumberFormat="1" applyFont="1" applyFill="1" applyBorder="1" applyAlignment="1">
      <alignment horizontal="center" vertical="center"/>
    </xf>
    <xf numFmtId="3" fontId="2" fillId="3" borderId="44" xfId="2" applyNumberFormat="1" applyFill="1" applyBorder="1" applyAlignment="1">
      <alignment horizontal="center" vertical="center"/>
    </xf>
    <xf numFmtId="3" fontId="8" fillId="4" borderId="40" xfId="21" applyNumberFormat="1" applyFont="1" applyFill="1" applyBorder="1" applyAlignment="1">
      <alignment horizontal="center" wrapText="1"/>
    </xf>
    <xf numFmtId="3" fontId="52" fillId="12" borderId="44" xfId="2" applyNumberFormat="1" applyFont="1" applyFill="1" applyBorder="1" applyAlignment="1">
      <alignment horizontal="center" vertical="center"/>
    </xf>
    <xf numFmtId="3" fontId="52" fillId="10" borderId="44" xfId="2" applyNumberFormat="1" applyFont="1" applyFill="1" applyBorder="1" applyAlignment="1">
      <alignment horizontal="center" vertical="center"/>
    </xf>
    <xf numFmtId="3" fontId="8" fillId="2" borderId="80" xfId="2" applyNumberFormat="1" applyFont="1" applyFill="1" applyBorder="1" applyAlignment="1">
      <alignment horizontal="center" vertical="center"/>
    </xf>
    <xf numFmtId="3" fontId="8" fillId="3" borderId="80" xfId="2" applyNumberFormat="1" applyFont="1" applyFill="1" applyBorder="1" applyAlignment="1">
      <alignment horizontal="center" vertical="center"/>
    </xf>
    <xf numFmtId="3" fontId="8" fillId="10" borderId="80" xfId="2" applyNumberFormat="1" applyFont="1" applyFill="1" applyBorder="1" applyAlignment="1">
      <alignment horizontal="center" vertical="center"/>
    </xf>
    <xf numFmtId="3" fontId="8" fillId="12" borderId="80" xfId="2" applyNumberFormat="1" applyFont="1" applyFill="1" applyBorder="1" applyAlignment="1">
      <alignment horizontal="center" vertical="center"/>
    </xf>
    <xf numFmtId="3" fontId="19" fillId="0" borderId="17" xfId="22" applyNumberFormat="1" applyFont="1" applyBorder="1" applyAlignment="1">
      <alignment horizontal="center" vertical="center"/>
    </xf>
    <xf numFmtId="4" fontId="2" fillId="0" borderId="17" xfId="7" applyNumberFormat="1" applyFont="1" applyFill="1" applyBorder="1" applyAlignment="1">
      <alignment horizontal="center" vertical="center" wrapText="1"/>
    </xf>
    <xf numFmtId="3" fontId="2" fillId="0" borderId="17" xfId="6" applyNumberFormat="1" applyFont="1" applyBorder="1" applyAlignment="1">
      <alignment horizontal="center" vertical="center"/>
    </xf>
    <xf numFmtId="4" fontId="12" fillId="4" borderId="1" xfId="21" applyNumberFormat="1" applyFont="1" applyFill="1" applyBorder="1" applyAlignment="1">
      <alignment horizontal="center" vertical="center"/>
    </xf>
    <xf numFmtId="4" fontId="8" fillId="0" borderId="17" xfId="6" applyNumberFormat="1" applyFont="1" applyBorder="1" applyAlignment="1">
      <alignment horizontal="left" vertical="center"/>
    </xf>
    <xf numFmtId="4" fontId="8" fillId="0" borderId="17" xfId="22" applyNumberFormat="1" applyFont="1" applyBorder="1" applyAlignment="1">
      <alignment vertical="center"/>
    </xf>
    <xf numFmtId="4" fontId="29" fillId="0" borderId="0" xfId="22" applyNumberFormat="1" applyFont="1" applyAlignment="1"/>
    <xf numFmtId="3" fontId="29" fillId="0" borderId="0" xfId="22" applyNumberFormat="1" applyFont="1" applyAlignment="1"/>
    <xf numFmtId="4" fontId="29" fillId="0" borderId="0" xfId="22" applyNumberFormat="1" applyFont="1" applyAlignment="1">
      <alignment vertical="center" wrapText="1"/>
    </xf>
    <xf numFmtId="3" fontId="29" fillId="0" borderId="0" xfId="22" applyNumberFormat="1" applyFont="1" applyAlignment="1">
      <alignment vertical="center" wrapText="1"/>
    </xf>
    <xf numFmtId="4" fontId="29" fillId="0" borderId="0" xfId="22" applyNumberFormat="1" applyFont="1"/>
    <xf numFmtId="4" fontId="2" fillId="0" borderId="0" xfId="22" applyNumberFormat="1" applyFont="1" applyBorder="1" applyAlignment="1">
      <alignment horizontal="right" vertical="center" wrapText="1"/>
    </xf>
    <xf numFmtId="4" fontId="2" fillId="0" borderId="0" xfId="22" applyNumberFormat="1" applyFont="1" applyBorder="1" applyAlignment="1">
      <alignment vertical="center" wrapText="1"/>
    </xf>
    <xf numFmtId="4" fontId="2" fillId="10" borderId="17" xfId="21" applyNumberFormat="1" applyFill="1" applyBorder="1" applyAlignment="1">
      <alignment vertical="center"/>
    </xf>
    <xf numFmtId="0" fontId="118" fillId="0" borderId="17" xfId="22" applyFont="1" applyBorder="1" applyAlignment="1">
      <alignment horizontal="center" vertical="center" wrapText="1"/>
    </xf>
    <xf numFmtId="0" fontId="118" fillId="0" borderId="17" xfId="22" applyFont="1" applyBorder="1" applyAlignment="1">
      <alignment vertical="center" wrapText="1"/>
    </xf>
    <xf numFmtId="0" fontId="118" fillId="0" borderId="17" xfId="22" applyFont="1" applyBorder="1" applyAlignment="1">
      <alignment vertical="center" shrinkToFit="1"/>
    </xf>
    <xf numFmtId="0" fontId="112" fillId="0" borderId="17" xfId="22" applyFont="1" applyBorder="1" applyAlignment="1">
      <alignment horizontal="center" vertical="center" wrapText="1"/>
    </xf>
    <xf numFmtId="0" fontId="46" fillId="0" borderId="0" xfId="22" applyFont="1" applyAlignment="1">
      <alignment horizontal="center"/>
    </xf>
    <xf numFmtId="0" fontId="2" fillId="0" borderId="0" xfId="22" applyFill="1"/>
    <xf numFmtId="4" fontId="2" fillId="0" borderId="0" xfId="22" applyNumberFormat="1" applyFont="1" applyFill="1" applyAlignment="1">
      <alignment vertical="center"/>
    </xf>
    <xf numFmtId="170" fontId="2" fillId="0" borderId="0" xfId="22" applyNumberFormat="1" applyFont="1" applyFill="1" applyAlignment="1">
      <alignment vertical="center"/>
    </xf>
    <xf numFmtId="4" fontId="2" fillId="0" borderId="0" xfId="22" applyNumberFormat="1" applyFont="1" applyFill="1" applyAlignment="1">
      <alignment horizontal="center" vertical="center"/>
    </xf>
    <xf numFmtId="4" fontId="2" fillId="0" borderId="0" xfId="22" applyNumberFormat="1" applyFont="1" applyFill="1" applyAlignment="1">
      <alignment horizontal="right" vertical="center"/>
    </xf>
    <xf numFmtId="4" fontId="2" fillId="0" borderId="0" xfId="22" applyNumberFormat="1" applyFont="1" applyFill="1"/>
    <xf numFmtId="0" fontId="123" fillId="0" borderId="0" xfId="22" applyFont="1" applyFill="1"/>
    <xf numFmtId="4" fontId="123" fillId="0" borderId="0" xfId="22" applyNumberFormat="1" applyFont="1" applyFill="1" applyAlignment="1">
      <alignment vertical="center"/>
    </xf>
    <xf numFmtId="170" fontId="123" fillId="0" borderId="0" xfId="22" applyNumberFormat="1" applyFont="1" applyFill="1" applyAlignment="1">
      <alignment vertical="center"/>
    </xf>
    <xf numFmtId="170" fontId="123" fillId="0" borderId="0" xfId="22" applyNumberFormat="1" applyFont="1" applyFill="1" applyAlignment="1">
      <alignment horizontal="center" vertical="center"/>
    </xf>
    <xf numFmtId="4" fontId="130" fillId="0" borderId="0" xfId="21" applyNumberFormat="1" applyFont="1" applyBorder="1" applyAlignment="1" applyProtection="1">
      <alignment horizontal="right" vertical="center"/>
    </xf>
    <xf numFmtId="4" fontId="2" fillId="9" borderId="21" xfId="21" applyNumberFormat="1" applyFill="1" applyBorder="1" applyAlignment="1">
      <alignment vertical="center"/>
    </xf>
    <xf numFmtId="0" fontId="8" fillId="0" borderId="0" xfId="22" applyFont="1" applyAlignment="1">
      <alignment horizontal="center"/>
    </xf>
    <xf numFmtId="0" fontId="96" fillId="0" borderId="17" xfId="6" applyNumberFormat="1" applyFont="1" applyBorder="1" applyAlignment="1">
      <alignment horizontal="left" vertical="center" wrapText="1"/>
    </xf>
    <xf numFmtId="0" fontId="96" fillId="0" borderId="17" xfId="6" applyFont="1" applyBorder="1" applyAlignment="1">
      <alignment horizontal="left" vertical="center" wrapText="1"/>
    </xf>
    <xf numFmtId="0" fontId="4" fillId="0" borderId="17" xfId="22" applyFont="1" applyBorder="1" applyAlignment="1">
      <alignment vertical="center" wrapText="1"/>
    </xf>
    <xf numFmtId="4" fontId="2" fillId="9" borderId="17" xfId="21" applyNumberFormat="1" applyFill="1" applyBorder="1" applyAlignment="1">
      <alignment vertical="center"/>
    </xf>
    <xf numFmtId="3" fontId="2" fillId="0" borderId="0" xfId="22" applyNumberFormat="1" applyFont="1" applyBorder="1" applyAlignment="1">
      <alignment horizontal="center" vertical="center" shrinkToFit="1"/>
    </xf>
    <xf numFmtId="0" fontId="52" fillId="0" borderId="79" xfId="0" applyFont="1" applyBorder="1" applyAlignment="1">
      <alignment vertical="center" shrinkToFit="1"/>
    </xf>
    <xf numFmtId="0" fontId="2" fillId="0" borderId="0" xfId="22" applyFont="1" applyBorder="1" applyAlignment="1">
      <alignment vertical="center" shrinkToFit="1"/>
    </xf>
    <xf numFmtId="0" fontId="2" fillId="0" borderId="0" xfId="22" applyFont="1" applyAlignment="1">
      <alignment horizontal="right" vertical="center"/>
    </xf>
    <xf numFmtId="4" fontId="6" fillId="0" borderId="0" xfId="22" applyNumberFormat="1" applyFont="1" applyAlignment="1">
      <alignment horizontal="center" vertical="center"/>
    </xf>
    <xf numFmtId="170" fontId="6" fillId="0" borderId="0" xfId="22" applyNumberFormat="1" applyFont="1" applyAlignment="1">
      <alignment horizontal="center" vertical="center"/>
    </xf>
    <xf numFmtId="0" fontId="119" fillId="0" borderId="17" xfId="22" applyFont="1" applyBorder="1" applyAlignment="1">
      <alignment horizontal="center" vertical="center"/>
    </xf>
    <xf numFmtId="4" fontId="119" fillId="0" borderId="17" xfId="22" applyNumberFormat="1" applyFont="1" applyBorder="1" applyAlignment="1">
      <alignment horizontal="center" vertical="center"/>
    </xf>
    <xf numFmtId="0" fontId="120" fillId="0" borderId="17" xfId="22" applyFont="1" applyBorder="1" applyAlignment="1">
      <alignment horizontal="center" vertical="center"/>
    </xf>
    <xf numFmtId="0" fontId="120" fillId="0" borderId="17" xfId="22" applyFont="1" applyBorder="1" applyAlignment="1">
      <alignment horizontal="center" vertical="center" wrapText="1"/>
    </xf>
    <xf numFmtId="4" fontId="120" fillId="0" borderId="17" xfId="6" applyNumberFormat="1" applyFont="1" applyBorder="1" applyAlignment="1">
      <alignment horizontal="center" vertical="center" wrapText="1"/>
    </xf>
    <xf numFmtId="0" fontId="120" fillId="0" borderId="17" xfId="22" applyFont="1" applyBorder="1" applyAlignment="1">
      <alignment vertical="center" wrapText="1"/>
    </xf>
    <xf numFmtId="4" fontId="120" fillId="0" borderId="17" xfId="22" applyNumberFormat="1" applyFont="1" applyBorder="1" applyAlignment="1">
      <alignment horizontal="center" vertical="center" wrapText="1"/>
    </xf>
    <xf numFmtId="0" fontId="120" fillId="0" borderId="34" xfId="22" applyFont="1" applyBorder="1" applyAlignment="1">
      <alignment horizontal="center" vertical="center" wrapText="1"/>
    </xf>
    <xf numFmtId="170" fontId="120" fillId="0" borderId="17" xfId="22" applyNumberFormat="1" applyFont="1" applyBorder="1" applyAlignment="1">
      <alignment horizontal="center" vertical="center" wrapText="1"/>
    </xf>
    <xf numFmtId="0" fontId="120" fillId="0" borderId="8" xfId="22" applyFont="1" applyBorder="1" applyAlignment="1">
      <alignment horizontal="center" vertical="center" wrapText="1"/>
    </xf>
    <xf numFmtId="0" fontId="120" fillId="0" borderId="17" xfId="7" applyFont="1" applyFill="1" applyBorder="1" applyAlignment="1">
      <alignment horizontal="center" vertical="center" wrapText="1"/>
    </xf>
    <xf numFmtId="0" fontId="120" fillId="0" borderId="17" xfId="6" applyFont="1" applyFill="1" applyBorder="1" applyAlignment="1">
      <alignment horizontal="center" vertical="center" wrapText="1"/>
    </xf>
    <xf numFmtId="0" fontId="120" fillId="0" borderId="17" xfId="6" applyFont="1" applyBorder="1" applyAlignment="1">
      <alignment horizontal="center" vertical="center" wrapText="1"/>
    </xf>
    <xf numFmtId="0" fontId="77" fillId="0" borderId="17" xfId="0" applyFont="1" applyBorder="1" applyAlignment="1">
      <alignment horizontal="center" vertical="center" wrapText="1"/>
    </xf>
    <xf numFmtId="0" fontId="120" fillId="0" borderId="17" xfId="0" applyFont="1" applyBorder="1" applyAlignment="1">
      <alignment horizontal="center" vertical="center" wrapText="1"/>
    </xf>
    <xf numFmtId="4" fontId="120" fillId="0" borderId="17" xfId="6" applyNumberFormat="1" applyFont="1" applyFill="1" applyBorder="1" applyAlignment="1">
      <alignment horizontal="center" vertical="center" wrapText="1"/>
    </xf>
    <xf numFmtId="0" fontId="120" fillId="0" borderId="18" xfId="22" applyFont="1" applyBorder="1" applyAlignment="1">
      <alignment horizontal="center" vertical="center" wrapText="1"/>
    </xf>
    <xf numFmtId="4" fontId="121" fillId="0" borderId="17" xfId="22" applyNumberFormat="1" applyFont="1" applyBorder="1" applyAlignment="1">
      <alignment vertical="center" wrapText="1"/>
    </xf>
    <xf numFmtId="0" fontId="120" fillId="0" borderId="17" xfId="6" applyFont="1" applyBorder="1" applyAlignment="1">
      <alignment horizontal="center" shrinkToFit="1"/>
    </xf>
    <xf numFmtId="0" fontId="120" fillId="0" borderId="17" xfId="6" applyFont="1" applyBorder="1" applyAlignment="1">
      <alignment horizontal="center" vertical="center" shrinkToFit="1"/>
    </xf>
    <xf numFmtId="4" fontId="120" fillId="0" borderId="17" xfId="6" applyNumberFormat="1" applyFont="1" applyBorder="1" applyAlignment="1">
      <alignment horizontal="center" shrinkToFit="1"/>
    </xf>
    <xf numFmtId="0" fontId="120" fillId="0" borderId="17" xfId="6" applyFont="1" applyBorder="1" applyAlignment="1">
      <alignment vertical="center" wrapText="1" shrinkToFit="1"/>
    </xf>
    <xf numFmtId="0" fontId="120" fillId="0" borderId="17" xfId="6" applyFont="1" applyBorder="1" applyAlignment="1">
      <alignment horizontal="center" vertical="center" wrapText="1" shrinkToFit="1"/>
    </xf>
    <xf numFmtId="0" fontId="120" fillId="0" borderId="17" xfId="0" applyFont="1" applyBorder="1" applyAlignment="1">
      <alignment horizontal="center" vertical="center" wrapText="1" shrinkToFit="1"/>
    </xf>
    <xf numFmtId="4" fontId="120" fillId="0" borderId="17" xfId="6" applyNumberFormat="1" applyFont="1" applyBorder="1" applyAlignment="1">
      <alignment horizontal="center" vertical="center" wrapText="1" shrinkToFit="1"/>
    </xf>
    <xf numFmtId="174" fontId="120" fillId="0" borderId="17" xfId="6" applyNumberFormat="1" applyFont="1" applyBorder="1" applyAlignment="1">
      <alignment horizontal="center" shrinkToFit="1"/>
    </xf>
    <xf numFmtId="0" fontId="2" fillId="0" borderId="0" xfId="6" applyFont="1" applyBorder="1" applyAlignment="1">
      <alignment horizontal="left" shrinkToFit="1"/>
    </xf>
    <xf numFmtId="0" fontId="0" fillId="0" borderId="0" xfId="0" applyBorder="1" applyAlignment="1">
      <alignment horizontal="left" shrinkToFit="1"/>
    </xf>
    <xf numFmtId="4" fontId="2" fillId="0" borderId="0" xfId="6" applyNumberFormat="1" applyFont="1" applyBorder="1" applyAlignment="1">
      <alignment horizontal="center" shrinkToFit="1"/>
    </xf>
    <xf numFmtId="0" fontId="0" fillId="0" borderId="0" xfId="0" applyBorder="1" applyAlignment="1">
      <alignment horizontal="center" shrinkToFit="1"/>
    </xf>
    <xf numFmtId="0" fontId="2" fillId="0" borderId="0" xfId="22" applyBorder="1" applyAlignment="1">
      <alignment vertical="center"/>
    </xf>
    <xf numFmtId="4" fontId="120" fillId="0" borderId="17" xfId="6" applyNumberFormat="1" applyFont="1" applyBorder="1" applyAlignment="1">
      <alignment horizontal="center" vertical="center" shrinkToFit="1"/>
    </xf>
    <xf numFmtId="0" fontId="120" fillId="0" borderId="17" xfId="0" applyFont="1" applyBorder="1" applyAlignment="1">
      <alignment vertical="center" shrinkToFit="1"/>
    </xf>
    <xf numFmtId="0" fontId="120" fillId="0" borderId="17" xfId="0" applyFont="1" applyBorder="1" applyAlignment="1">
      <alignment horizontal="center" vertical="center" shrinkToFit="1"/>
    </xf>
    <xf numFmtId="0" fontId="129" fillId="0" borderId="0" xfId="22" applyFont="1"/>
    <xf numFmtId="0" fontId="129" fillId="0" borderId="0" xfId="22" applyFont="1" applyAlignment="1">
      <alignment vertical="center" wrapText="1"/>
    </xf>
    <xf numFmtId="0" fontId="120" fillId="0" borderId="17" xfId="6" applyFont="1" applyBorder="1" applyAlignment="1">
      <alignment vertical="center" wrapText="1"/>
    </xf>
    <xf numFmtId="0" fontId="120" fillId="0" borderId="17" xfId="0" applyFont="1" applyBorder="1" applyAlignment="1">
      <alignment horizontal="center" vertical="center"/>
    </xf>
    <xf numFmtId="0" fontId="120" fillId="0" borderId="61" xfId="6" applyFont="1" applyBorder="1" applyAlignment="1">
      <alignment vertical="center" wrapText="1"/>
    </xf>
    <xf numFmtId="0" fontId="120" fillId="0" borderId="61" xfId="6" applyFont="1" applyBorder="1" applyAlignment="1">
      <alignment vertical="center" wrapText="1" shrinkToFit="1"/>
    </xf>
    <xf numFmtId="0" fontId="131" fillId="0" borderId="17" xfId="6" applyFont="1" applyBorder="1" applyAlignment="1">
      <alignment vertical="center" wrapText="1"/>
    </xf>
    <xf numFmtId="0" fontId="120" fillId="0" borderId="17" xfId="6" applyFont="1" applyBorder="1" applyAlignment="1">
      <alignment wrapText="1"/>
    </xf>
    <xf numFmtId="0" fontId="120" fillId="0" borderId="17" xfId="6" applyFont="1" applyBorder="1" applyAlignment="1">
      <alignment vertical="center" shrinkToFit="1"/>
    </xf>
    <xf numFmtId="0" fontId="120" fillId="0" borderId="17" xfId="6" applyFont="1" applyBorder="1" applyAlignment="1">
      <alignment shrinkToFit="1"/>
    </xf>
    <xf numFmtId="0" fontId="120" fillId="13" borderId="17" xfId="6" applyFont="1" applyFill="1" applyBorder="1" applyAlignment="1">
      <alignment shrinkToFit="1"/>
    </xf>
    <xf numFmtId="0" fontId="132" fillId="0" borderId="0" xfId="22" applyFont="1"/>
    <xf numFmtId="0" fontId="132" fillId="0" borderId="0" xfId="22" applyFont="1" applyAlignment="1">
      <alignment vertical="center"/>
    </xf>
    <xf numFmtId="0" fontId="132" fillId="0" borderId="0" xfId="22" applyFont="1" applyAlignment="1">
      <alignment horizontal="center" vertical="center"/>
    </xf>
    <xf numFmtId="0" fontId="66" fillId="2" borderId="15" xfId="22" applyFont="1" applyFill="1" applyBorder="1" applyAlignment="1">
      <alignment horizontal="center" vertical="center" wrapText="1"/>
    </xf>
    <xf numFmtId="4" fontId="66" fillId="2" borderId="21" xfId="22" applyNumberFormat="1" applyFont="1" applyFill="1" applyBorder="1" applyAlignment="1">
      <alignment horizontal="center" vertical="center" wrapText="1"/>
    </xf>
    <xf numFmtId="0" fontId="66" fillId="2" borderId="22" xfId="22" applyFont="1" applyFill="1" applyBorder="1" applyAlignment="1">
      <alignment horizontal="center" vertical="center" wrapText="1"/>
    </xf>
    <xf numFmtId="0" fontId="66" fillId="8" borderId="61" xfId="22" applyFont="1" applyFill="1" applyBorder="1" applyAlignment="1">
      <alignment horizontal="center" vertical="center"/>
    </xf>
    <xf numFmtId="0" fontId="66" fillId="8" borderId="61" xfId="22" applyFont="1" applyFill="1" applyBorder="1" applyAlignment="1">
      <alignment horizontal="center" vertical="center" wrapText="1"/>
    </xf>
    <xf numFmtId="0" fontId="66" fillId="2" borderId="41" xfId="22" applyFont="1" applyFill="1" applyBorder="1" applyAlignment="1">
      <alignment horizontal="center" vertical="center" wrapText="1"/>
    </xf>
    <xf numFmtId="4" fontId="66" fillId="2" borderId="61" xfId="22" applyNumberFormat="1" applyFont="1" applyFill="1" applyBorder="1" applyAlignment="1">
      <alignment horizontal="center" vertical="center" wrapText="1"/>
    </xf>
    <xf numFmtId="0" fontId="66" fillId="2" borderId="44" xfId="22" applyFont="1" applyFill="1" applyBorder="1" applyAlignment="1">
      <alignment horizontal="center" vertical="center" wrapText="1"/>
    </xf>
    <xf numFmtId="0" fontId="66" fillId="12" borderId="41" xfId="22" applyFont="1" applyFill="1" applyBorder="1" applyAlignment="1">
      <alignment horizontal="center" vertical="center" wrapText="1"/>
    </xf>
    <xf numFmtId="0" fontId="66" fillId="12" borderId="44" xfId="22" applyFont="1" applyFill="1" applyBorder="1" applyAlignment="1">
      <alignment horizontal="center" vertical="center" wrapText="1"/>
    </xf>
    <xf numFmtId="0" fontId="66" fillId="12" borderId="41" xfId="22" applyFont="1" applyFill="1" applyBorder="1" applyAlignment="1">
      <alignment horizontal="center" vertical="center"/>
    </xf>
    <xf numFmtId="4" fontId="66" fillId="12" borderId="44" xfId="22" applyNumberFormat="1" applyFont="1" applyFill="1" applyBorder="1" applyAlignment="1">
      <alignment horizontal="center" vertical="center"/>
    </xf>
    <xf numFmtId="2" fontId="66" fillId="9" borderId="41" xfId="16" applyNumberFormat="1" applyFont="1" applyFill="1" applyBorder="1" applyAlignment="1">
      <alignment horizontal="center" vertical="center" wrapText="1"/>
    </xf>
    <xf numFmtId="4" fontId="66" fillId="9" borderId="61" xfId="16" applyNumberFormat="1" applyFont="1" applyFill="1" applyBorder="1" applyAlignment="1">
      <alignment horizontal="center" vertical="center" wrapText="1"/>
    </xf>
    <xf numFmtId="0" fontId="66" fillId="9" borderId="44" xfId="16" applyFont="1" applyFill="1" applyBorder="1" applyAlignment="1">
      <alignment horizontal="center" vertical="center" wrapText="1"/>
    </xf>
    <xf numFmtId="3" fontId="120" fillId="0" borderId="17" xfId="22" applyNumberFormat="1" applyFont="1" applyBorder="1" applyAlignment="1">
      <alignment horizontal="center" vertical="center" wrapText="1"/>
    </xf>
    <xf numFmtId="0" fontId="120" fillId="13" borderId="17" xfId="22" applyFont="1" applyFill="1" applyBorder="1" applyAlignment="1">
      <alignment horizontal="center" vertical="center" wrapText="1"/>
    </xf>
    <xf numFmtId="171" fontId="120" fillId="13" borderId="17" xfId="22" applyNumberFormat="1" applyFont="1" applyFill="1" applyBorder="1" applyAlignment="1">
      <alignment horizontal="center" vertical="center" wrapText="1"/>
    </xf>
    <xf numFmtId="168" fontId="120" fillId="13" borderId="17" xfId="22" applyNumberFormat="1" applyFont="1" applyFill="1" applyBorder="1" applyAlignment="1">
      <alignment horizontal="center" vertical="center" wrapText="1"/>
    </xf>
    <xf numFmtId="168" fontId="120" fillId="0" borderId="17" xfId="22" applyNumberFormat="1" applyFont="1" applyBorder="1" applyAlignment="1">
      <alignment horizontal="center" vertical="center" wrapText="1"/>
    </xf>
    <xf numFmtId="0" fontId="120" fillId="0" borderId="17" xfId="10" applyFont="1" applyBorder="1" applyAlignment="1">
      <alignment horizontal="center"/>
    </xf>
    <xf numFmtId="0" fontId="120" fillId="13" borderId="17" xfId="10" applyFont="1" applyFill="1" applyBorder="1" applyAlignment="1">
      <alignment horizontal="center"/>
    </xf>
    <xf numFmtId="0" fontId="120" fillId="0" borderId="61" xfId="10" applyFont="1" applyBorder="1" applyAlignment="1">
      <alignment horizontal="center"/>
    </xf>
    <xf numFmtId="0" fontId="120" fillId="0" borderId="17" xfId="10" applyFont="1" applyBorder="1" applyAlignment="1">
      <alignment horizontal="center" vertical="center" wrapText="1"/>
    </xf>
    <xf numFmtId="0" fontId="120" fillId="0" borderId="17" xfId="22" applyFont="1" applyBorder="1" applyAlignment="1">
      <alignment horizontal="left" vertical="center" wrapText="1"/>
    </xf>
    <xf numFmtId="4" fontId="120" fillId="0" borderId="25" xfId="10" applyNumberFormat="1" applyFont="1" applyBorder="1" applyAlignment="1">
      <alignment horizontal="center" vertical="center" wrapText="1"/>
    </xf>
    <xf numFmtId="4" fontId="120" fillId="0" borderId="17" xfId="10" applyNumberFormat="1" applyFont="1" applyBorder="1" applyAlignment="1">
      <alignment horizontal="center" vertical="center" wrapText="1"/>
    </xf>
    <xf numFmtId="3" fontId="120" fillId="0" borderId="17" xfId="22" applyNumberFormat="1" applyFont="1" applyBorder="1" applyAlignment="1">
      <alignment horizontal="center" vertical="center" wrapText="1" shrinkToFit="1"/>
    </xf>
    <xf numFmtId="0" fontId="120" fillId="0" borderId="17" xfId="22" applyFont="1" applyBorder="1" applyAlignment="1">
      <alignment horizontal="center" vertical="center" wrapText="1" shrinkToFit="1"/>
    </xf>
    <xf numFmtId="0" fontId="120" fillId="0" borderId="17" xfId="10" applyFont="1" applyBorder="1" applyAlignment="1">
      <alignment horizontal="center" vertical="center"/>
    </xf>
    <xf numFmtId="3" fontId="120" fillId="0" borderId="17" xfId="10" applyNumberFormat="1" applyFont="1" applyBorder="1" applyAlignment="1">
      <alignment horizontal="center" vertical="center"/>
    </xf>
    <xf numFmtId="0" fontId="139" fillId="13" borderId="17" xfId="22" applyFont="1" applyFill="1" applyBorder="1" applyAlignment="1">
      <alignment horizontal="center" vertical="center" wrapText="1"/>
    </xf>
    <xf numFmtId="0" fontId="140" fillId="0" borderId="17" xfId="22" applyFont="1" applyBorder="1" applyAlignment="1">
      <alignment horizontal="center" vertical="center" wrapText="1"/>
    </xf>
    <xf numFmtId="0" fontId="140" fillId="13" borderId="17" xfId="22" applyFont="1" applyFill="1" applyBorder="1" applyAlignment="1">
      <alignment horizontal="center" vertical="center" wrapText="1"/>
    </xf>
    <xf numFmtId="0" fontId="141" fillId="0" borderId="17" xfId="22" applyFont="1" applyBorder="1" applyAlignment="1">
      <alignment horizontal="center" vertical="center" wrapText="1"/>
    </xf>
    <xf numFmtId="0" fontId="132" fillId="0" borderId="17" xfId="22" applyFont="1" applyBorder="1" applyAlignment="1">
      <alignment horizontal="center" vertical="center" wrapText="1"/>
    </xf>
    <xf numFmtId="4" fontId="132" fillId="0" borderId="17" xfId="22" applyNumberFormat="1" applyFont="1" applyBorder="1" applyAlignment="1">
      <alignment horizontal="center" vertical="center" wrapText="1"/>
    </xf>
    <xf numFmtId="0" fontId="143" fillId="0" borderId="17" xfId="0" applyFont="1" applyBorder="1" applyAlignment="1">
      <alignment horizontal="left" vertical="center" wrapText="1"/>
    </xf>
    <xf numFmtId="0" fontId="120" fillId="0" borderId="17" xfId="0" applyFont="1" applyBorder="1" applyAlignment="1">
      <alignment horizontal="left" vertical="center" wrapText="1"/>
    </xf>
    <xf numFmtId="4" fontId="120" fillId="0" borderId="17" xfId="0" applyNumberFormat="1" applyFont="1" applyBorder="1" applyAlignment="1">
      <alignment horizontal="center" vertical="center" wrapText="1"/>
    </xf>
    <xf numFmtId="0" fontId="120" fillId="0" borderId="17" xfId="10" applyFont="1" applyBorder="1" applyAlignment="1">
      <alignment horizontal="left" vertical="center" wrapText="1"/>
    </xf>
    <xf numFmtId="0" fontId="120" fillId="13" borderId="17" xfId="10" applyFont="1" applyFill="1" applyBorder="1" applyAlignment="1">
      <alignment horizontal="left" vertical="center" wrapText="1"/>
    </xf>
    <xf numFmtId="0" fontId="120" fillId="0" borderId="17" xfId="10" applyFont="1" applyBorder="1" applyAlignment="1">
      <alignment horizontal="left" wrapText="1"/>
    </xf>
    <xf numFmtId="4" fontId="120" fillId="0" borderId="17" xfId="10" applyNumberFormat="1" applyFont="1" applyBorder="1" applyAlignment="1">
      <alignment horizontal="center" wrapText="1"/>
    </xf>
    <xf numFmtId="4" fontId="120" fillId="0" borderId="17" xfId="6" applyNumberFormat="1" applyFont="1" applyBorder="1" applyAlignment="1">
      <alignment horizontal="center" wrapText="1"/>
    </xf>
    <xf numFmtId="4" fontId="120" fillId="0" borderId="17" xfId="6" applyNumberFormat="1" applyFont="1" applyFill="1" applyBorder="1" applyAlignment="1">
      <alignment horizontal="center" wrapText="1"/>
    </xf>
    <xf numFmtId="4" fontId="120" fillId="0" borderId="17" xfId="10" applyNumberFormat="1" applyFont="1" applyBorder="1" applyAlignment="1">
      <alignment horizontal="center" vertical="center" wrapText="1" shrinkToFit="1"/>
    </xf>
    <xf numFmtId="0" fontId="77" fillId="0" borderId="17" xfId="22" applyFont="1" applyBorder="1" applyAlignment="1">
      <alignment horizontal="left" vertical="center" wrapText="1"/>
    </xf>
    <xf numFmtId="3" fontId="120" fillId="0" borderId="17" xfId="22" applyNumberFormat="1" applyFont="1" applyBorder="1" applyAlignment="1">
      <alignment horizontal="left" vertical="center" wrapText="1"/>
    </xf>
    <xf numFmtId="3" fontId="120" fillId="0" borderId="17" xfId="10" applyNumberFormat="1" applyFont="1" applyBorder="1" applyAlignment="1">
      <alignment horizontal="left" vertical="center" wrapText="1"/>
    </xf>
    <xf numFmtId="3" fontId="120" fillId="13" borderId="17" xfId="10" applyNumberFormat="1" applyFont="1" applyFill="1" applyBorder="1" applyAlignment="1">
      <alignment horizontal="left" vertical="center" wrapText="1"/>
    </xf>
    <xf numFmtId="0" fontId="74" fillId="2" borderId="15" xfId="22" applyFont="1" applyFill="1" applyBorder="1" applyAlignment="1">
      <alignment horizontal="center" vertical="center" wrapText="1"/>
    </xf>
    <xf numFmtId="4" fontId="74" fillId="2" borderId="21" xfId="22" applyNumberFormat="1" applyFont="1" applyFill="1" applyBorder="1" applyAlignment="1">
      <alignment horizontal="center" vertical="center" wrapText="1"/>
    </xf>
    <xf numFmtId="0" fontId="74" fillId="2" borderId="22" xfId="22" applyFont="1" applyFill="1" applyBorder="1" applyAlignment="1">
      <alignment horizontal="center" vertical="center" wrapText="1"/>
    </xf>
    <xf numFmtId="4" fontId="74" fillId="6" borderId="15" xfId="22" applyNumberFormat="1" applyFont="1" applyFill="1" applyBorder="1" applyAlignment="1">
      <alignment horizontal="center" vertical="center" wrapText="1"/>
    </xf>
    <xf numFmtId="4" fontId="74" fillId="6" borderId="21" xfId="22" applyNumberFormat="1" applyFont="1" applyFill="1" applyBorder="1" applyAlignment="1">
      <alignment horizontal="center" vertical="center" wrapText="1"/>
    </xf>
    <xf numFmtId="3" fontId="19" fillId="6" borderId="21" xfId="22" applyNumberFormat="1" applyFont="1" applyFill="1" applyBorder="1" applyAlignment="1">
      <alignment horizontal="center" vertical="center" wrapText="1"/>
    </xf>
    <xf numFmtId="3" fontId="19" fillId="6" borderId="21" xfId="22" applyNumberFormat="1" applyFont="1" applyFill="1" applyBorder="1" applyAlignment="1">
      <alignment horizontal="center" wrapText="1"/>
    </xf>
    <xf numFmtId="0" fontId="137" fillId="8" borderId="61" xfId="22" applyFont="1" applyFill="1" applyBorder="1" applyAlignment="1">
      <alignment horizontal="center" vertical="center"/>
    </xf>
    <xf numFmtId="0" fontId="74" fillId="2" borderId="41" xfId="22" applyFont="1" applyFill="1" applyBorder="1" applyAlignment="1">
      <alignment horizontal="center" vertical="center" wrapText="1"/>
    </xf>
    <xf numFmtId="4" fontId="74" fillId="2" borderId="61" xfId="22" applyNumberFormat="1" applyFont="1" applyFill="1" applyBorder="1" applyAlignment="1">
      <alignment horizontal="center" vertical="center" wrapText="1"/>
    </xf>
    <xf numFmtId="0" fontId="74" fillId="2" borderId="44" xfId="22" applyFont="1" applyFill="1" applyBorder="1" applyAlignment="1">
      <alignment horizontal="center" vertical="center" wrapText="1"/>
    </xf>
    <xf numFmtId="4" fontId="52" fillId="6" borderId="41" xfId="22" applyNumberFormat="1" applyFont="1" applyFill="1" applyBorder="1" applyAlignment="1">
      <alignment horizontal="center" vertical="center"/>
    </xf>
    <xf numFmtId="4" fontId="52" fillId="6" borderId="61" xfId="22" applyNumberFormat="1" applyFont="1" applyFill="1" applyBorder="1" applyAlignment="1">
      <alignment horizontal="center" vertical="center"/>
    </xf>
    <xf numFmtId="4" fontId="74" fillId="6" borderId="61" xfId="22" applyNumberFormat="1" applyFont="1" applyFill="1" applyBorder="1" applyAlignment="1">
      <alignment horizontal="center" vertical="center"/>
    </xf>
    <xf numFmtId="3" fontId="19" fillId="6" borderId="61" xfId="22" applyNumberFormat="1" applyFont="1" applyFill="1" applyBorder="1" applyAlignment="1">
      <alignment horizontal="center" vertical="center"/>
    </xf>
    <xf numFmtId="4" fontId="74" fillId="6" borderId="61" xfId="22" applyNumberFormat="1" applyFont="1" applyFill="1" applyBorder="1" applyAlignment="1">
      <alignment horizontal="center" vertical="center" wrapText="1"/>
    </xf>
    <xf numFmtId="4" fontId="74" fillId="6" borderId="44" xfId="22" applyNumberFormat="1" applyFont="1" applyFill="1" applyBorder="1" applyAlignment="1">
      <alignment horizontal="center" vertical="center" wrapText="1"/>
    </xf>
    <xf numFmtId="0" fontId="74" fillId="12" borderId="41" xfId="22" applyFont="1" applyFill="1" applyBorder="1" applyAlignment="1">
      <alignment horizontal="center" vertical="center"/>
    </xf>
    <xf numFmtId="4" fontId="74" fillId="12" borderId="44" xfId="22" applyNumberFormat="1" applyFont="1" applyFill="1" applyBorder="1" applyAlignment="1">
      <alignment horizontal="center" vertical="center"/>
    </xf>
    <xf numFmtId="2" fontId="133" fillId="9" borderId="41" xfId="16" applyNumberFormat="1" applyFont="1" applyFill="1" applyBorder="1" applyAlignment="1">
      <alignment horizontal="center" vertical="center" wrapText="1"/>
    </xf>
    <xf numFmtId="4" fontId="133" fillId="9" borderId="61" xfId="16" applyNumberFormat="1" applyFont="1" applyFill="1" applyBorder="1" applyAlignment="1">
      <alignment horizontal="center" vertical="center" wrapText="1"/>
    </xf>
    <xf numFmtId="0" fontId="133" fillId="9" borderId="44" xfId="16" applyFont="1" applyFill="1" applyBorder="1" applyAlignment="1">
      <alignment horizontal="center" vertical="center" wrapText="1"/>
    </xf>
    <xf numFmtId="166" fontId="120" fillId="0" borderId="17" xfId="27" applyFont="1" applyBorder="1" applyAlignment="1">
      <alignment horizontal="center" vertical="center" wrapText="1"/>
    </xf>
    <xf numFmtId="4" fontId="120" fillId="0" borderId="17" xfId="25" applyNumberFormat="1" applyFont="1" applyBorder="1" applyAlignment="1">
      <alignment horizontal="center"/>
    </xf>
    <xf numFmtId="0" fontId="132" fillId="13" borderId="17" xfId="6" applyFont="1" applyFill="1" applyBorder="1" applyAlignment="1">
      <alignment horizontal="center" vertical="center" wrapText="1"/>
    </xf>
    <xf numFmtId="3" fontId="132" fillId="0" borderId="17" xfId="6" applyNumberFormat="1" applyFont="1" applyFill="1" applyBorder="1" applyAlignment="1">
      <alignment horizontal="center" vertical="center"/>
    </xf>
    <xf numFmtId="4" fontId="132" fillId="13" borderId="17" xfId="6" applyNumberFormat="1" applyFont="1" applyFill="1" applyBorder="1" applyAlignment="1">
      <alignment horizontal="center" vertical="center"/>
    </xf>
    <xf numFmtId="4" fontId="132" fillId="13" borderId="17" xfId="6" applyNumberFormat="1" applyFont="1" applyFill="1" applyBorder="1" applyAlignment="1">
      <alignment horizontal="center" vertical="center" wrapText="1"/>
    </xf>
    <xf numFmtId="0" fontId="132" fillId="13" borderId="17" xfId="10" applyFont="1" applyFill="1" applyBorder="1" applyAlignment="1">
      <alignment horizontal="center" vertical="center" wrapText="1"/>
    </xf>
    <xf numFmtId="0" fontId="132" fillId="0" borderId="17" xfId="10" applyFont="1" applyFill="1" applyBorder="1" applyAlignment="1">
      <alignment horizontal="center" vertical="center" wrapText="1"/>
    </xf>
    <xf numFmtId="0" fontId="132" fillId="0" borderId="17" xfId="11" applyFont="1" applyFill="1" applyBorder="1" applyAlignment="1">
      <alignment horizontal="center" vertical="center" wrapText="1"/>
    </xf>
    <xf numFmtId="0" fontId="132" fillId="0" borderId="17" xfId="15" applyFont="1" applyBorder="1" applyAlignment="1">
      <alignment horizontal="center" vertical="center" wrapText="1"/>
    </xf>
    <xf numFmtId="4" fontId="132" fillId="0" borderId="17" xfId="10" applyNumberFormat="1" applyFont="1" applyBorder="1" applyAlignment="1">
      <alignment horizontal="center" vertical="center" wrapText="1"/>
    </xf>
    <xf numFmtId="0" fontId="132" fillId="0" borderId="17" xfId="22" applyFont="1" applyBorder="1" applyAlignment="1">
      <alignment horizontal="center" vertical="center"/>
    </xf>
    <xf numFmtId="4" fontId="132" fillId="0" borderId="17" xfId="22" applyNumberFormat="1" applyFont="1" applyBorder="1" applyAlignment="1">
      <alignment horizontal="center" vertical="center"/>
    </xf>
    <xf numFmtId="0" fontId="132" fillId="0" borderId="17" xfId="10" applyFont="1" applyFill="1" applyBorder="1" applyAlignment="1">
      <alignment horizontal="center" vertical="center"/>
    </xf>
    <xf numFmtId="4" fontId="132" fillId="0" borderId="17" xfId="10" applyNumberFormat="1" applyFont="1" applyBorder="1" applyAlignment="1">
      <alignment horizontal="center" vertical="center"/>
    </xf>
    <xf numFmtId="0" fontId="144" fillId="0" borderId="17" xfId="22" applyFont="1" applyBorder="1" applyAlignment="1">
      <alignment horizontal="center" vertical="center" wrapText="1"/>
    </xf>
    <xf numFmtId="0" fontId="144" fillId="0" borderId="17" xfId="22" applyFont="1" applyBorder="1" applyAlignment="1">
      <alignment horizontal="left" vertical="center" wrapText="1"/>
    </xf>
    <xf numFmtId="0" fontId="120" fillId="0" borderId="63" xfId="22" applyFont="1" applyBorder="1" applyAlignment="1">
      <alignment horizontal="center" vertical="center" wrapText="1"/>
    </xf>
    <xf numFmtId="0" fontId="144" fillId="0" borderId="18" xfId="22" applyFont="1" applyBorder="1" applyAlignment="1">
      <alignment horizontal="center" vertical="center" wrapText="1"/>
    </xf>
    <xf numFmtId="3" fontId="119" fillId="0" borderId="17" xfId="6" applyNumberFormat="1" applyFont="1" applyFill="1" applyBorder="1" applyAlignment="1">
      <alignment horizontal="center" vertical="center"/>
    </xf>
    <xf numFmtId="4" fontId="119" fillId="0" borderId="17" xfId="10" applyNumberFormat="1" applyFont="1" applyBorder="1" applyAlignment="1">
      <alignment horizontal="center" vertical="center"/>
    </xf>
    <xf numFmtId="3" fontId="8" fillId="8" borderId="43" xfId="21" applyNumberFormat="1" applyFont="1" applyFill="1" applyBorder="1" applyAlignment="1">
      <alignment horizontal="center" vertical="center" wrapText="1"/>
    </xf>
    <xf numFmtId="3" fontId="6" fillId="2" borderId="21" xfId="21" applyNumberFormat="1" applyFont="1" applyFill="1" applyBorder="1" applyAlignment="1">
      <alignment horizontal="center" vertical="center" wrapText="1"/>
    </xf>
    <xf numFmtId="3" fontId="6" fillId="6" borderId="21" xfId="21" applyNumberFormat="1" applyFont="1" applyFill="1" applyBorder="1" applyAlignment="1">
      <alignment horizontal="center" vertical="center" wrapText="1"/>
    </xf>
    <xf numFmtId="3" fontId="6" fillId="16" borderId="22" xfId="21" applyNumberFormat="1" applyFont="1" applyFill="1" applyBorder="1" applyAlignment="1">
      <alignment horizontal="center" vertical="center" wrapText="1"/>
    </xf>
    <xf numFmtId="3" fontId="8" fillId="8" borderId="40" xfId="21" applyNumberFormat="1" applyFont="1" applyFill="1" applyBorder="1" applyAlignment="1">
      <alignment horizontal="center" vertical="center" wrapText="1"/>
    </xf>
    <xf numFmtId="3" fontId="6" fillId="10" borderId="14" xfId="21" applyNumberFormat="1" applyFont="1" applyFill="1" applyBorder="1" applyAlignment="1">
      <alignment horizontal="center" vertical="center" wrapText="1"/>
    </xf>
    <xf numFmtId="3" fontId="6" fillId="2" borderId="14" xfId="21" applyNumberFormat="1" applyFont="1" applyFill="1" applyBorder="1" applyAlignment="1">
      <alignment horizontal="center" vertical="center" wrapText="1"/>
    </xf>
    <xf numFmtId="3" fontId="6" fillId="6" borderId="14" xfId="21" applyNumberFormat="1" applyFont="1" applyFill="1" applyBorder="1" applyAlignment="1">
      <alignment horizontal="center" vertical="center" wrapText="1"/>
    </xf>
    <xf numFmtId="3" fontId="6" fillId="6" borderId="19" xfId="21" applyNumberFormat="1" applyFont="1" applyFill="1" applyBorder="1" applyAlignment="1">
      <alignment horizontal="center" vertical="center" wrapText="1"/>
    </xf>
    <xf numFmtId="3" fontId="6" fillId="16" borderId="20" xfId="21" applyNumberFormat="1" applyFont="1" applyFill="1" applyBorder="1" applyAlignment="1">
      <alignment horizontal="center" vertical="center" wrapText="1"/>
    </xf>
    <xf numFmtId="3" fontId="6" fillId="2" borderId="23" xfId="21" applyNumberFormat="1" applyFont="1" applyFill="1" applyBorder="1" applyAlignment="1">
      <alignment vertical="center"/>
    </xf>
    <xf numFmtId="3" fontId="6" fillId="2" borderId="20" xfId="21" applyNumberFormat="1" applyFont="1" applyFill="1" applyBorder="1" applyAlignment="1">
      <alignment vertical="center"/>
    </xf>
    <xf numFmtId="3" fontId="6" fillId="12" borderId="21" xfId="21" applyNumberFormat="1" applyFont="1" applyFill="1" applyBorder="1" applyAlignment="1">
      <alignment horizontal="center" vertical="center"/>
    </xf>
    <xf numFmtId="3" fontId="6" fillId="12" borderId="21" xfId="21" applyNumberFormat="1" applyFont="1" applyFill="1" applyBorder="1" applyAlignment="1">
      <alignment horizontal="center" vertical="center" wrapText="1"/>
    </xf>
    <xf numFmtId="3" fontId="6" fillId="12" borderId="22" xfId="21" applyNumberFormat="1" applyFont="1" applyFill="1" applyBorder="1" applyAlignment="1">
      <alignment horizontal="center" vertical="center"/>
    </xf>
    <xf numFmtId="3" fontId="8" fillId="2" borderId="17" xfId="21" applyNumberFormat="1" applyFont="1" applyFill="1" applyBorder="1" applyAlignment="1">
      <alignment vertical="center"/>
    </xf>
    <xf numFmtId="3" fontId="8" fillId="2" borderId="14" xfId="21" applyNumberFormat="1" applyFont="1" applyFill="1" applyBorder="1" applyAlignment="1">
      <alignment vertical="center"/>
    </xf>
    <xf numFmtId="4" fontId="8" fillId="0" borderId="0" xfId="21" applyNumberFormat="1" applyFont="1" applyFill="1" applyBorder="1" applyAlignment="1">
      <alignment horizontal="left" vertical="center"/>
    </xf>
    <xf numFmtId="4" fontId="2" fillId="0" borderId="0" xfId="21" applyNumberFormat="1" applyFill="1" applyBorder="1" applyAlignment="1">
      <alignment vertical="center"/>
    </xf>
    <xf numFmtId="4" fontId="2" fillId="10" borderId="21" xfId="21" applyNumberFormat="1" applyFill="1" applyBorder="1" applyAlignment="1">
      <alignment vertical="center"/>
    </xf>
    <xf numFmtId="4" fontId="2" fillId="2" borderId="21" xfId="21" applyNumberFormat="1" applyFill="1" applyBorder="1" applyAlignment="1">
      <alignment vertical="center"/>
    </xf>
    <xf numFmtId="4" fontId="2" fillId="8" borderId="63" xfId="21" applyNumberFormat="1" applyFill="1" applyBorder="1" applyAlignment="1">
      <alignment vertical="center"/>
    </xf>
    <xf numFmtId="4" fontId="2" fillId="2" borderId="17" xfId="21" applyNumberFormat="1" applyFill="1" applyBorder="1" applyAlignment="1">
      <alignment vertical="center"/>
    </xf>
    <xf numFmtId="4" fontId="2" fillId="8" borderId="41" xfId="21" applyNumberFormat="1" applyFill="1" applyBorder="1" applyAlignment="1">
      <alignment horizontal="right" vertical="center"/>
    </xf>
    <xf numFmtId="4" fontId="2" fillId="2" borderId="63" xfId="21" applyNumberFormat="1" applyFill="1" applyBorder="1" applyAlignment="1">
      <alignment horizontal="right" vertical="center"/>
    </xf>
    <xf numFmtId="4" fontId="2" fillId="2" borderId="63" xfId="21" applyNumberFormat="1" applyFill="1" applyBorder="1" applyAlignment="1">
      <alignment vertical="center"/>
    </xf>
    <xf numFmtId="4" fontId="2" fillId="2" borderId="74" xfId="21" applyNumberFormat="1" applyFill="1" applyBorder="1" applyAlignment="1">
      <alignment vertical="center"/>
    </xf>
    <xf numFmtId="4" fontId="2" fillId="2" borderId="61" xfId="21" applyNumberFormat="1" applyFill="1" applyBorder="1" applyAlignment="1">
      <alignment vertical="center"/>
    </xf>
    <xf numFmtId="4" fontId="2" fillId="2" borderId="76" xfId="21" applyNumberFormat="1" applyFill="1" applyBorder="1" applyAlignment="1">
      <alignment vertical="center"/>
    </xf>
    <xf numFmtId="4" fontId="2" fillId="2" borderId="40" xfId="21" applyNumberFormat="1" applyFill="1" applyBorder="1" applyAlignment="1">
      <alignment vertical="center"/>
    </xf>
    <xf numFmtId="4" fontId="2" fillId="2" borderId="14" xfId="21" applyNumberFormat="1" applyFill="1" applyBorder="1" applyAlignment="1">
      <alignment vertical="center"/>
    </xf>
    <xf numFmtId="3" fontId="6" fillId="2" borderId="16" xfId="21" applyNumberFormat="1" applyFont="1" applyFill="1" applyBorder="1" applyAlignment="1">
      <alignment horizontal="left" vertical="center"/>
    </xf>
    <xf numFmtId="3" fontId="6" fillId="2" borderId="18" xfId="21" applyNumberFormat="1" applyFont="1" applyFill="1" applyBorder="1" applyAlignment="1">
      <alignment horizontal="left" vertical="center"/>
    </xf>
    <xf numFmtId="4" fontId="2" fillId="2" borderId="60" xfId="21" applyNumberFormat="1" applyFill="1" applyBorder="1" applyAlignment="1">
      <alignment horizontal="right" vertical="center"/>
    </xf>
    <xf numFmtId="4" fontId="8" fillId="4" borderId="88" xfId="21" applyNumberFormat="1" applyFont="1" applyFill="1" applyBorder="1" applyAlignment="1">
      <alignment horizontal="center" vertical="center"/>
    </xf>
    <xf numFmtId="4" fontId="8" fillId="4" borderId="89" xfId="21" applyNumberFormat="1" applyFont="1" applyFill="1" applyBorder="1" applyAlignment="1">
      <alignment horizontal="center" vertical="center"/>
    </xf>
    <xf numFmtId="4" fontId="8" fillId="4" borderId="59" xfId="21" applyNumberFormat="1" applyFont="1" applyFill="1" applyBorder="1" applyAlignment="1">
      <alignment horizontal="center" vertical="center"/>
    </xf>
    <xf numFmtId="4" fontId="8" fillId="4" borderId="77" xfId="21" applyNumberFormat="1" applyFont="1" applyFill="1" applyBorder="1" applyAlignment="1">
      <alignment horizontal="center" vertical="center"/>
    </xf>
    <xf numFmtId="4" fontId="8" fillId="4" borderId="69" xfId="21" applyNumberFormat="1" applyFont="1" applyFill="1" applyBorder="1" applyAlignment="1">
      <alignment horizontal="center" vertical="center"/>
    </xf>
    <xf numFmtId="4" fontId="2" fillId="16" borderId="73" xfId="21" applyNumberFormat="1" applyFill="1" applyBorder="1" applyAlignment="1">
      <alignment vertical="center"/>
    </xf>
    <xf numFmtId="4" fontId="2" fillId="2" borderId="71" xfId="21" applyNumberFormat="1" applyFill="1" applyBorder="1" applyAlignment="1">
      <alignment vertical="center"/>
    </xf>
    <xf numFmtId="4" fontId="2" fillId="16" borderId="36" xfId="21" applyNumberFormat="1" applyFill="1" applyBorder="1" applyAlignment="1">
      <alignment vertical="center"/>
    </xf>
    <xf numFmtId="4" fontId="2" fillId="16" borderId="7" xfId="21" applyNumberFormat="1" applyFill="1" applyBorder="1" applyAlignment="1">
      <alignment vertical="center"/>
    </xf>
    <xf numFmtId="4" fontId="6" fillId="0" borderId="17" xfId="21" applyNumberFormat="1" applyFont="1" applyFill="1" applyBorder="1" applyAlignment="1">
      <alignment horizontal="center" vertical="center"/>
    </xf>
    <xf numFmtId="4" fontId="6" fillId="0" borderId="23" xfId="21" applyNumberFormat="1" applyFont="1" applyFill="1" applyBorder="1" applyAlignment="1">
      <alignment horizontal="center" vertical="center"/>
    </xf>
    <xf numFmtId="4" fontId="6" fillId="0" borderId="14" xfId="21" applyNumberFormat="1" applyFont="1" applyFill="1" applyBorder="1" applyAlignment="1">
      <alignment horizontal="center" vertical="center"/>
    </xf>
    <xf numFmtId="4" fontId="6" fillId="0" borderId="20" xfId="21" applyNumberFormat="1" applyFont="1" applyFill="1" applyBorder="1" applyAlignment="1">
      <alignment horizontal="center" vertical="center"/>
    </xf>
    <xf numFmtId="4" fontId="2" fillId="4" borderId="34" xfId="21" applyNumberFormat="1" applyFill="1" applyBorder="1" applyAlignment="1">
      <alignment horizontal="center" vertical="center"/>
    </xf>
    <xf numFmtId="4" fontId="2" fillId="2" borderId="22" xfId="21" applyNumberFormat="1" applyFill="1" applyBorder="1" applyAlignment="1">
      <alignment horizontal="center" vertical="center"/>
    </xf>
    <xf numFmtId="4" fontId="2" fillId="4" borderId="17" xfId="21" applyNumberFormat="1" applyFill="1" applyBorder="1" applyAlignment="1">
      <alignment horizontal="center" vertical="center"/>
    </xf>
    <xf numFmtId="4" fontId="2" fillId="4" borderId="14" xfId="21" applyNumberFormat="1" applyFill="1" applyBorder="1" applyAlignment="1">
      <alignment horizontal="center" vertical="center"/>
    </xf>
    <xf numFmtId="4" fontId="2" fillId="2" borderId="20" xfId="21" applyNumberFormat="1" applyFill="1" applyBorder="1" applyAlignment="1">
      <alignment horizontal="center" vertical="center"/>
    </xf>
    <xf numFmtId="0" fontId="2" fillId="4" borderId="17" xfId="21" applyNumberFormat="1" applyFill="1" applyBorder="1" applyAlignment="1">
      <alignment horizontal="center" vertical="center"/>
    </xf>
    <xf numFmtId="0" fontId="2" fillId="12" borderId="23" xfId="21" applyNumberFormat="1" applyFill="1" applyBorder="1" applyAlignment="1">
      <alignment horizontal="center"/>
    </xf>
    <xf numFmtId="0" fontId="2" fillId="4" borderId="14" xfId="21" applyNumberFormat="1" applyFill="1" applyBorder="1" applyAlignment="1">
      <alignment horizontal="center" vertical="center"/>
    </xf>
    <xf numFmtId="0" fontId="2" fillId="12" borderId="14" xfId="21" applyNumberFormat="1" applyFill="1" applyBorder="1" applyAlignment="1">
      <alignment horizontal="center"/>
    </xf>
    <xf numFmtId="0" fontId="2" fillId="12" borderId="20" xfId="21" applyNumberFormat="1" applyFill="1" applyBorder="1" applyAlignment="1">
      <alignment horizontal="center"/>
    </xf>
    <xf numFmtId="3" fontId="2" fillId="12" borderId="17" xfId="21" applyNumberFormat="1" applyFill="1" applyBorder="1" applyAlignment="1">
      <alignment horizontal="center"/>
    </xf>
    <xf numFmtId="3" fontId="68" fillId="4" borderId="15" xfId="21" applyNumberFormat="1" applyFont="1" applyFill="1" applyBorder="1" applyAlignment="1">
      <alignment horizontal="center" vertical="center"/>
    </xf>
    <xf numFmtId="3" fontId="68" fillId="4" borderId="21" xfId="21" applyNumberFormat="1" applyFont="1" applyFill="1" applyBorder="1" applyAlignment="1">
      <alignment horizontal="center" vertical="center"/>
    </xf>
    <xf numFmtId="3" fontId="12" fillId="4" borderId="22" xfId="2" applyNumberFormat="1" applyFont="1" applyFill="1" applyBorder="1" applyAlignment="1">
      <alignment horizontal="center" vertical="center"/>
    </xf>
    <xf numFmtId="3" fontId="68" fillId="4" borderId="9" xfId="21" applyNumberFormat="1" applyFont="1" applyFill="1" applyBorder="1" applyAlignment="1">
      <alignment horizontal="center" vertical="center"/>
    </xf>
    <xf numFmtId="3" fontId="68" fillId="4" borderId="17" xfId="21" applyNumberFormat="1" applyFont="1" applyFill="1" applyBorder="1" applyAlignment="1">
      <alignment horizontal="center" vertical="center"/>
    </xf>
    <xf numFmtId="3" fontId="12" fillId="4" borderId="23" xfId="2" applyNumberFormat="1" applyFont="1" applyFill="1" applyBorder="1" applyAlignment="1">
      <alignment horizontal="center" vertical="center"/>
    </xf>
    <xf numFmtId="3" fontId="12" fillId="4" borderId="23" xfId="21" applyNumberFormat="1" applyFont="1" applyFill="1" applyBorder="1" applyAlignment="1">
      <alignment horizontal="center" vertical="center"/>
    </xf>
    <xf numFmtId="3" fontId="12" fillId="4" borderId="10" xfId="21" applyNumberFormat="1" applyFont="1" applyFill="1" applyBorder="1" applyAlignment="1">
      <alignment horizontal="center" vertical="center"/>
    </xf>
    <xf numFmtId="3" fontId="12" fillId="4" borderId="14" xfId="21" applyNumberFormat="1" applyFont="1" applyFill="1" applyBorder="1" applyAlignment="1">
      <alignment horizontal="center" vertical="center"/>
    </xf>
    <xf numFmtId="3" fontId="12" fillId="4" borderId="20" xfId="21" applyNumberFormat="1" applyFont="1" applyFill="1" applyBorder="1" applyAlignment="1">
      <alignment horizontal="center" vertical="center"/>
    </xf>
    <xf numFmtId="4" fontId="2" fillId="4" borderId="17" xfId="21" applyNumberFormat="1" applyFont="1" applyFill="1" applyBorder="1" applyAlignment="1">
      <alignment horizontal="center" vertical="center"/>
    </xf>
    <xf numFmtId="170" fontId="6" fillId="0" borderId="17" xfId="22" applyNumberFormat="1" applyFont="1" applyBorder="1" applyAlignment="1">
      <alignment horizontal="right" vertical="center" wrapText="1"/>
    </xf>
    <xf numFmtId="0" fontId="25" fillId="12" borderId="41" xfId="22" applyFont="1" applyFill="1" applyBorder="1" applyAlignment="1">
      <alignment horizontal="center" vertical="center" wrapText="1"/>
    </xf>
    <xf numFmtId="0" fontId="25" fillId="12" borderId="44" xfId="22" applyFont="1" applyFill="1" applyBorder="1" applyAlignment="1">
      <alignment horizontal="center" vertical="center" wrapText="1"/>
    </xf>
    <xf numFmtId="4" fontId="8" fillId="13" borderId="17" xfId="7" applyNumberFormat="1" applyFont="1" applyFill="1" applyBorder="1" applyAlignment="1">
      <alignment horizontal="center" vertical="center"/>
    </xf>
    <xf numFmtId="0" fontId="107" fillId="0" borderId="17" xfId="22" applyFont="1" applyBorder="1" applyAlignment="1">
      <alignment horizontal="center" vertical="center" wrapText="1"/>
    </xf>
    <xf numFmtId="4" fontId="2" fillId="0" borderId="0" xfId="22" applyNumberFormat="1" applyFont="1" applyAlignment="1">
      <alignment vertical="center"/>
    </xf>
    <xf numFmtId="4" fontId="2" fillId="0" borderId="0" xfId="22" applyNumberFormat="1" applyFont="1" applyAlignment="1">
      <alignment horizontal="center" vertical="center"/>
    </xf>
    <xf numFmtId="0" fontId="145" fillId="0" borderId="0" xfId="22" applyFont="1" applyAlignment="1">
      <alignment vertical="center"/>
    </xf>
    <xf numFmtId="0" fontId="145" fillId="0" borderId="0" xfId="22" applyFont="1"/>
    <xf numFmtId="4" fontId="2" fillId="0" borderId="21" xfId="22" applyNumberFormat="1" applyFont="1" applyBorder="1" applyAlignment="1">
      <alignment horizontal="center" vertical="center" wrapText="1"/>
    </xf>
    <xf numFmtId="4" fontId="2" fillId="0" borderId="21" xfId="22" applyNumberFormat="1" applyFont="1" applyBorder="1" applyAlignment="1">
      <alignment vertical="center" wrapText="1"/>
    </xf>
    <xf numFmtId="4" fontId="2" fillId="0" borderId="34" xfId="22" applyNumberFormat="1" applyFont="1" applyBorder="1" applyAlignment="1">
      <alignment horizontal="center" vertical="center" wrapText="1"/>
    </xf>
    <xf numFmtId="4" fontId="19" fillId="0" borderId="0" xfId="22" applyNumberFormat="1" applyFont="1" applyFill="1" applyAlignment="1">
      <alignment horizontal="center"/>
    </xf>
    <xf numFmtId="4" fontId="2" fillId="15" borderId="21" xfId="21" applyNumberFormat="1" applyFill="1" applyBorder="1" applyAlignment="1">
      <alignment vertical="center"/>
    </xf>
    <xf numFmtId="170" fontId="46" fillId="0" borderId="9" xfId="22" applyNumberFormat="1" applyFont="1" applyBorder="1" applyAlignment="1">
      <alignment horizontal="center" vertical="center" wrapText="1"/>
    </xf>
    <xf numFmtId="4" fontId="46" fillId="0" borderId="23" xfId="22" applyNumberFormat="1" applyFont="1" applyBorder="1" applyAlignment="1">
      <alignment horizontal="center" vertical="center" wrapText="1"/>
    </xf>
    <xf numFmtId="3" fontId="46" fillId="0" borderId="0" xfId="22" applyNumberFormat="1" applyFont="1" applyAlignment="1">
      <alignment horizontal="center" vertical="center"/>
    </xf>
    <xf numFmtId="4" fontId="2" fillId="0" borderId="28" xfId="22" applyNumberFormat="1" applyFont="1" applyBorder="1" applyAlignment="1">
      <alignment horizontal="center" vertical="center" wrapText="1"/>
    </xf>
    <xf numFmtId="4" fontId="2" fillId="0" borderId="11" xfId="22" applyNumberFormat="1" applyFont="1" applyBorder="1" applyAlignment="1">
      <alignment horizontal="center" vertical="center" wrapText="1"/>
    </xf>
    <xf numFmtId="4" fontId="2" fillId="13" borderId="9" xfId="22" applyNumberFormat="1" applyFont="1" applyFill="1" applyBorder="1" applyAlignment="1">
      <alignment horizontal="center" vertical="center" wrapText="1"/>
    </xf>
    <xf numFmtId="4" fontId="2" fillId="0" borderId="14" xfId="22" applyNumberFormat="1" applyFont="1" applyBorder="1" applyAlignment="1">
      <alignment vertical="center" wrapText="1"/>
    </xf>
    <xf numFmtId="4" fontId="2" fillId="0" borderId="20" xfId="22" applyNumberFormat="1" applyFont="1" applyBorder="1" applyAlignment="1">
      <alignment vertical="center" wrapText="1"/>
    </xf>
    <xf numFmtId="3" fontId="2" fillId="0" borderId="0" xfId="22" applyNumberFormat="1" applyFont="1" applyAlignment="1">
      <alignment vertical="center"/>
    </xf>
    <xf numFmtId="4" fontId="2" fillId="0" borderId="0" xfId="22" applyNumberFormat="1" applyFont="1"/>
    <xf numFmtId="4" fontId="2" fillId="0" borderId="17" xfId="6" applyNumberFormat="1" applyFont="1" applyBorder="1" applyAlignment="1">
      <alignment horizontal="center"/>
    </xf>
    <xf numFmtId="4" fontId="2" fillId="0" borderId="17" xfId="6" applyNumberFormat="1" applyFont="1" applyFill="1" applyBorder="1" applyAlignment="1">
      <alignment horizontal="right" vertical="center"/>
    </xf>
    <xf numFmtId="0" fontId="120" fillId="13" borderId="17" xfId="22" applyFont="1" applyFill="1" applyBorder="1" applyAlignment="1">
      <alignment horizontal="left" vertical="center" wrapText="1"/>
    </xf>
    <xf numFmtId="3" fontId="120" fillId="13" borderId="17" xfId="22" applyNumberFormat="1" applyFont="1" applyFill="1" applyBorder="1" applyAlignment="1">
      <alignment horizontal="center" vertical="center" wrapText="1"/>
    </xf>
    <xf numFmtId="0" fontId="120" fillId="13" borderId="17" xfId="10" applyFont="1" applyFill="1" applyBorder="1" applyAlignment="1">
      <alignment horizontal="center" vertical="center" wrapText="1"/>
    </xf>
    <xf numFmtId="0" fontId="120" fillId="13" borderId="17" xfId="22" applyFont="1" applyFill="1" applyBorder="1" applyAlignment="1">
      <alignment horizontal="center" wrapText="1"/>
    </xf>
    <xf numFmtId="4" fontId="120" fillId="13" borderId="17" xfId="22" applyNumberFormat="1" applyFont="1" applyFill="1" applyBorder="1" applyAlignment="1">
      <alignment horizontal="center" vertical="center" wrapText="1"/>
    </xf>
    <xf numFmtId="170" fontId="120" fillId="13" borderId="17" xfId="22" applyNumberFormat="1" applyFont="1" applyFill="1" applyBorder="1" applyAlignment="1">
      <alignment horizontal="center" vertical="center" wrapText="1"/>
    </xf>
    <xf numFmtId="0" fontId="2" fillId="13" borderId="17" xfId="22" applyFont="1" applyFill="1" applyBorder="1" applyAlignment="1">
      <alignment vertical="center" wrapText="1"/>
    </xf>
    <xf numFmtId="0" fontId="19" fillId="13" borderId="17" xfId="22" applyFont="1" applyFill="1" applyBorder="1" applyAlignment="1">
      <alignment vertical="center" wrapText="1"/>
    </xf>
    <xf numFmtId="4" fontId="5" fillId="13" borderId="17" xfId="22" applyNumberFormat="1" applyFont="1" applyFill="1" applyBorder="1" applyAlignment="1">
      <alignment horizontal="center" vertical="center" wrapText="1"/>
    </xf>
    <xf numFmtId="3" fontId="19" fillId="13" borderId="17" xfId="22" applyNumberFormat="1" applyFont="1" applyFill="1" applyBorder="1" applyAlignment="1">
      <alignment horizontal="center" vertical="center" wrapText="1"/>
    </xf>
    <xf numFmtId="9" fontId="2" fillId="13" borderId="17" xfId="22" applyNumberFormat="1" applyFont="1" applyFill="1" applyBorder="1" applyAlignment="1">
      <alignment horizontal="center" vertical="center" wrapText="1"/>
    </xf>
    <xf numFmtId="0" fontId="12" fillId="13" borderId="17" xfId="22" applyFont="1" applyFill="1" applyBorder="1" applyAlignment="1">
      <alignment horizontal="center" vertical="center" wrapText="1"/>
    </xf>
    <xf numFmtId="4" fontId="6" fillId="0" borderId="17" xfId="6" applyNumberFormat="1" applyFont="1" applyBorder="1" applyAlignment="1">
      <alignment horizontal="right"/>
    </xf>
    <xf numFmtId="0" fontId="144" fillId="0" borderId="17" xfId="6" applyFont="1" applyBorder="1" applyAlignment="1">
      <alignment vertical="center" wrapText="1"/>
    </xf>
    <xf numFmtId="9" fontId="120" fillId="0" borderId="17" xfId="22" applyNumberFormat="1" applyFont="1" applyBorder="1" applyAlignment="1">
      <alignment horizontal="center" vertical="center" wrapText="1"/>
    </xf>
    <xf numFmtId="0" fontId="119" fillId="0" borderId="17" xfId="22" applyFont="1" applyBorder="1" applyAlignment="1">
      <alignment horizontal="center" vertical="center" wrapText="1"/>
    </xf>
    <xf numFmtId="0" fontId="144" fillId="13" borderId="17" xfId="6" applyFont="1" applyFill="1" applyBorder="1" applyAlignment="1">
      <alignment shrinkToFit="1"/>
    </xf>
    <xf numFmtId="0" fontId="29" fillId="0" borderId="17" xfId="22" applyFont="1" applyBorder="1"/>
    <xf numFmtId="0" fontId="2" fillId="0" borderId="17" xfId="6" applyFont="1" applyBorder="1" applyAlignment="1">
      <alignment horizontal="left" shrinkToFit="1"/>
    </xf>
    <xf numFmtId="0" fontId="0" fillId="0" borderId="17" xfId="0" applyBorder="1" applyAlignment="1">
      <alignment horizontal="left" shrinkToFit="1"/>
    </xf>
    <xf numFmtId="4" fontId="2" fillId="0" borderId="17" xfId="6" applyNumberFormat="1" applyFont="1" applyBorder="1" applyAlignment="1">
      <alignment horizontal="center" vertical="center" shrinkToFit="1"/>
    </xf>
    <xf numFmtId="4" fontId="119" fillId="0" borderId="17" xfId="6" applyNumberFormat="1" applyFont="1" applyBorder="1" applyAlignment="1">
      <alignment horizontal="center" vertical="center" shrinkToFit="1"/>
    </xf>
    <xf numFmtId="4" fontId="120" fillId="0" borderId="61" xfId="6" applyNumberFormat="1" applyFont="1" applyBorder="1" applyAlignment="1">
      <alignment horizontal="center" vertical="center" wrapText="1" shrinkToFit="1"/>
    </xf>
    <xf numFmtId="175" fontId="120" fillId="0" borderId="17" xfId="27" applyNumberFormat="1" applyFont="1" applyBorder="1" applyAlignment="1">
      <alignment horizontal="center" vertical="center" wrapText="1"/>
    </xf>
    <xf numFmtId="0" fontId="120" fillId="13" borderId="17" xfId="22" applyFont="1" applyFill="1" applyBorder="1" applyAlignment="1">
      <alignment vertical="center" wrapText="1"/>
    </xf>
    <xf numFmtId="4" fontId="120" fillId="13" borderId="17" xfId="10" applyNumberFormat="1" applyFont="1" applyFill="1" applyBorder="1" applyAlignment="1">
      <alignment horizontal="center" vertical="center"/>
    </xf>
    <xf numFmtId="0" fontId="144" fillId="0" borderId="63" xfId="22" applyFont="1" applyBorder="1" applyAlignment="1">
      <alignment horizontal="center" vertical="center" wrapText="1"/>
    </xf>
    <xf numFmtId="0" fontId="120" fillId="13" borderId="63" xfId="22" applyFont="1" applyFill="1" applyBorder="1" applyAlignment="1">
      <alignment horizontal="center" vertical="center" wrapText="1"/>
    </xf>
    <xf numFmtId="0" fontId="2" fillId="4" borderId="17" xfId="22" applyFont="1" applyFill="1" applyBorder="1"/>
    <xf numFmtId="0" fontId="5" fillId="0" borderId="17" xfId="22" applyFont="1" applyBorder="1" applyAlignment="1">
      <alignment horizontal="center" vertical="center" wrapText="1"/>
    </xf>
    <xf numFmtId="0" fontId="5" fillId="0" borderId="17" xfId="22" applyFont="1" applyBorder="1" applyAlignment="1">
      <alignment horizontal="center"/>
    </xf>
    <xf numFmtId="4" fontId="120" fillId="0" borderId="17" xfId="6" applyNumberFormat="1" applyFont="1" applyBorder="1" applyAlignment="1">
      <alignment horizontal="center"/>
    </xf>
    <xf numFmtId="4" fontId="120" fillId="0" borderId="17" xfId="6" applyNumberFormat="1" applyFont="1" applyBorder="1" applyAlignment="1">
      <alignment horizontal="left"/>
    </xf>
    <xf numFmtId="3" fontId="120" fillId="0" borderId="17" xfId="22" applyNumberFormat="1" applyFont="1" applyBorder="1" applyAlignment="1">
      <alignment horizontal="center" vertical="center" shrinkToFit="1"/>
    </xf>
    <xf numFmtId="0" fontId="120" fillId="0" borderId="17" xfId="22" applyFont="1" applyBorder="1" applyAlignment="1">
      <alignment vertical="center" shrinkToFit="1"/>
    </xf>
    <xf numFmtId="4" fontId="120" fillId="13" borderId="17" xfId="6" applyNumberFormat="1" applyFont="1" applyFill="1" applyBorder="1" applyAlignment="1">
      <alignment horizontal="left"/>
    </xf>
    <xf numFmtId="4" fontId="120" fillId="13" borderId="17" xfId="22" applyNumberFormat="1" applyFont="1" applyFill="1" applyBorder="1" applyAlignment="1">
      <alignment horizontal="right" vertical="center" wrapText="1"/>
    </xf>
    <xf numFmtId="3" fontId="120" fillId="13" borderId="17" xfId="22" applyNumberFormat="1" applyFont="1" applyFill="1" applyBorder="1" applyAlignment="1">
      <alignment horizontal="center" wrapText="1"/>
    </xf>
    <xf numFmtId="4" fontId="120" fillId="13" borderId="17" xfId="22" applyNumberFormat="1" applyFont="1" applyFill="1" applyBorder="1" applyAlignment="1">
      <alignment horizontal="center" wrapText="1"/>
    </xf>
    <xf numFmtId="0" fontId="2" fillId="4" borderId="0" xfId="22" applyFont="1" applyFill="1"/>
    <xf numFmtId="0" fontId="12" fillId="0" borderId="17" xfId="22" applyFont="1" applyBorder="1" applyAlignment="1">
      <alignment horizontal="center" vertical="center" wrapText="1"/>
    </xf>
    <xf numFmtId="4" fontId="120" fillId="0" borderId="17" xfId="0" applyNumberFormat="1" applyFont="1" applyBorder="1" applyAlignment="1">
      <alignment horizontal="center" vertical="center" wrapText="1" shrinkToFit="1"/>
    </xf>
    <xf numFmtId="0" fontId="147" fillId="0" borderId="17" xfId="22" applyFont="1" applyBorder="1" applyAlignment="1">
      <alignment horizontal="center" vertical="center" wrapText="1"/>
    </xf>
    <xf numFmtId="176" fontId="120" fillId="0" borderId="17" xfId="22" applyNumberFormat="1" applyFont="1" applyBorder="1" applyAlignment="1">
      <alignment horizontal="center" vertical="center" wrapText="1"/>
    </xf>
    <xf numFmtId="176" fontId="120" fillId="13" borderId="17" xfId="22" applyNumberFormat="1" applyFont="1" applyFill="1" applyBorder="1" applyAlignment="1">
      <alignment horizontal="center" vertical="center" wrapText="1"/>
    </xf>
    <xf numFmtId="176" fontId="120" fillId="0" borderId="17" xfId="22" applyNumberFormat="1" applyFont="1" applyBorder="1" applyAlignment="1">
      <alignment vertical="center" wrapText="1"/>
    </xf>
    <xf numFmtId="176" fontId="132" fillId="0" borderId="17" xfId="22" applyNumberFormat="1" applyFont="1" applyBorder="1" applyAlignment="1">
      <alignment horizontal="center" vertical="center" wrapText="1"/>
    </xf>
    <xf numFmtId="176" fontId="135" fillId="0" borderId="17" xfId="22" applyNumberFormat="1" applyFont="1" applyBorder="1" applyAlignment="1">
      <alignment horizontal="center" vertical="center" wrapText="1"/>
    </xf>
    <xf numFmtId="4" fontId="120" fillId="0" borderId="17" xfId="22" applyNumberFormat="1" applyFont="1" applyBorder="1" applyAlignment="1">
      <alignment horizontal="left" vertical="center" wrapText="1"/>
    </xf>
    <xf numFmtId="4" fontId="2" fillId="0" borderId="0" xfId="22" applyNumberFormat="1" applyFont="1" applyBorder="1" applyAlignment="1">
      <alignment horizontal="center" vertical="center" wrapText="1"/>
    </xf>
    <xf numFmtId="0" fontId="140" fillId="0" borderId="8" xfId="22" applyFont="1" applyBorder="1" applyAlignment="1">
      <alignment horizontal="center" vertical="center" wrapText="1"/>
    </xf>
    <xf numFmtId="4" fontId="2" fillId="9" borderId="21" xfId="21" applyNumberFormat="1" applyFill="1" applyBorder="1" applyAlignment="1">
      <alignment horizontal="center" vertical="center" wrapText="1"/>
    </xf>
    <xf numFmtId="4" fontId="2" fillId="8" borderId="9" xfId="21" applyNumberFormat="1" applyFill="1" applyBorder="1" applyAlignment="1">
      <alignment horizontal="center" vertical="center"/>
    </xf>
    <xf numFmtId="4" fontId="2" fillId="9" borderId="17" xfId="21" applyNumberFormat="1" applyFill="1" applyBorder="1" applyAlignment="1">
      <alignment horizontal="center" vertical="center"/>
    </xf>
    <xf numFmtId="4" fontId="2" fillId="8" borderId="41" xfId="21" applyNumberFormat="1" applyFill="1" applyBorder="1" applyAlignment="1">
      <alignment horizontal="center" vertical="center" wrapText="1"/>
    </xf>
    <xf numFmtId="0" fontId="144" fillId="0" borderId="17" xfId="6" applyFont="1" applyBorder="1" applyAlignment="1">
      <alignment vertical="center" shrinkToFit="1"/>
    </xf>
    <xf numFmtId="4" fontId="2" fillId="8" borderId="15" xfId="21" applyNumberFormat="1" applyFill="1" applyBorder="1" applyAlignment="1">
      <alignment horizontal="center" vertical="center"/>
    </xf>
    <xf numFmtId="4" fontId="2" fillId="17" borderId="43" xfId="21" applyNumberFormat="1" applyFont="1" applyFill="1" applyBorder="1" applyAlignment="1">
      <alignment horizontal="center" vertical="center"/>
    </xf>
    <xf numFmtId="4" fontId="2" fillId="8" borderId="63" xfId="21" applyNumberFormat="1" applyFill="1" applyBorder="1" applyAlignment="1">
      <alignment horizontal="center" vertical="center"/>
    </xf>
    <xf numFmtId="4" fontId="2" fillId="8" borderId="41" xfId="21" applyNumberFormat="1" applyFill="1" applyBorder="1" applyAlignment="1">
      <alignment horizontal="center" vertical="center"/>
    </xf>
    <xf numFmtId="4" fontId="2" fillId="16" borderId="22" xfId="21" applyNumberFormat="1" applyFill="1" applyBorder="1" applyAlignment="1">
      <alignment horizontal="center" vertical="center"/>
    </xf>
    <xf numFmtId="4" fontId="2" fillId="6" borderId="17" xfId="21" applyNumberFormat="1" applyFill="1" applyBorder="1" applyAlignment="1">
      <alignment horizontal="center" vertical="center"/>
    </xf>
    <xf numFmtId="4" fontId="144" fillId="0" borderId="17" xfId="6" applyNumberFormat="1" applyFont="1" applyFill="1" applyBorder="1" applyAlignment="1">
      <alignment horizontal="center" vertical="center" wrapText="1"/>
    </xf>
    <xf numFmtId="170" fontId="144" fillId="0" borderId="17" xfId="22" applyNumberFormat="1" applyFont="1" applyBorder="1" applyAlignment="1">
      <alignment horizontal="center" vertical="center" wrapText="1"/>
    </xf>
    <xf numFmtId="0" fontId="148" fillId="0" borderId="17" xfId="22" applyFont="1" applyBorder="1" applyAlignment="1">
      <alignment horizontal="center" vertical="center" wrapText="1"/>
    </xf>
    <xf numFmtId="0" fontId="149" fillId="0" borderId="17" xfId="22" applyFont="1" applyBorder="1" applyAlignment="1">
      <alignment horizontal="center" vertical="center" wrapText="1"/>
    </xf>
    <xf numFmtId="9" fontId="2" fillId="0" borderId="17" xfId="22" applyNumberFormat="1" applyFont="1" applyBorder="1" applyAlignment="1">
      <alignment horizontal="center" vertical="center" wrapText="1"/>
    </xf>
    <xf numFmtId="0" fontId="144" fillId="13" borderId="17" xfId="22" applyFont="1" applyFill="1" applyBorder="1" applyAlignment="1">
      <alignment horizontal="center" vertical="center" wrapText="1"/>
    </xf>
    <xf numFmtId="0" fontId="5" fillId="13" borderId="17" xfId="22" applyFont="1" applyFill="1" applyBorder="1" applyAlignment="1">
      <alignment horizontal="center" vertical="center" wrapText="1"/>
    </xf>
    <xf numFmtId="4" fontId="120" fillId="13" borderId="17" xfId="10" applyNumberFormat="1" applyFont="1" applyFill="1" applyBorder="1" applyAlignment="1">
      <alignment horizontal="center" vertical="center" wrapText="1"/>
    </xf>
    <xf numFmtId="4" fontId="120" fillId="13" borderId="17" xfId="6" applyNumberFormat="1" applyFont="1" applyFill="1" applyBorder="1" applyAlignment="1">
      <alignment horizontal="left" vertical="center" wrapText="1"/>
    </xf>
    <xf numFmtId="4" fontId="120" fillId="13" borderId="17" xfId="6" applyNumberFormat="1" applyFont="1" applyFill="1" applyBorder="1" applyAlignment="1">
      <alignment horizontal="right" vertical="center" wrapText="1"/>
    </xf>
    <xf numFmtId="4" fontId="120" fillId="13" borderId="17" xfId="6" applyNumberFormat="1" applyFont="1" applyFill="1" applyBorder="1" applyAlignment="1">
      <alignment horizontal="right"/>
    </xf>
    <xf numFmtId="0" fontId="5" fillId="13" borderId="17" xfId="22" applyFont="1" applyFill="1" applyBorder="1" applyAlignment="1">
      <alignment horizontal="center"/>
    </xf>
    <xf numFmtId="4" fontId="122" fillId="0" borderId="17" xfId="6" applyNumberFormat="1" applyFont="1" applyBorder="1" applyAlignment="1">
      <alignment horizontal="center" vertical="center" shrinkToFit="1"/>
    </xf>
    <xf numFmtId="4" fontId="2" fillId="6" borderId="17" xfId="21" applyNumberFormat="1" applyFill="1" applyBorder="1" applyAlignment="1">
      <alignment horizontal="right" vertical="center"/>
    </xf>
    <xf numFmtId="3" fontId="12" fillId="13" borderId="17" xfId="22" applyNumberFormat="1" applyFont="1" applyFill="1" applyBorder="1" applyAlignment="1">
      <alignment horizontal="center" vertical="center" wrapText="1"/>
    </xf>
    <xf numFmtId="4" fontId="8" fillId="10" borderId="21" xfId="21" applyNumberFormat="1" applyFont="1" applyFill="1" applyBorder="1" applyAlignment="1">
      <alignment horizontal="center" vertical="center" wrapText="1"/>
    </xf>
    <xf numFmtId="168" fontId="46" fillId="13" borderId="21" xfId="22" applyNumberFormat="1" applyFont="1" applyFill="1" applyBorder="1" applyAlignment="1">
      <alignment horizontal="center" vertical="center" wrapText="1"/>
    </xf>
    <xf numFmtId="168" fontId="46" fillId="13" borderId="34" xfId="22" applyNumberFormat="1" applyFont="1" applyFill="1" applyBorder="1" applyAlignment="1">
      <alignment horizontal="center" vertical="center" wrapText="1"/>
    </xf>
    <xf numFmtId="0" fontId="150" fillId="0" borderId="17" xfId="22" applyFont="1" applyBorder="1" applyAlignment="1">
      <alignment vertical="center" wrapText="1"/>
    </xf>
    <xf numFmtId="3" fontId="61" fillId="13" borderId="21" xfId="22" applyNumberFormat="1" applyFont="1" applyFill="1" applyBorder="1" applyAlignment="1">
      <alignment horizontal="center" vertical="center" wrapText="1"/>
    </xf>
    <xf numFmtId="0" fontId="46" fillId="13" borderId="21" xfId="22" applyFont="1" applyFill="1" applyBorder="1" applyAlignment="1">
      <alignment horizontal="center" vertical="center" wrapText="1"/>
    </xf>
    <xf numFmtId="3" fontId="61" fillId="13" borderId="34" xfId="22" applyNumberFormat="1" applyFont="1" applyFill="1" applyBorder="1" applyAlignment="1">
      <alignment horizontal="center" vertical="center" wrapText="1"/>
    </xf>
    <xf numFmtId="0" fontId="46" fillId="13" borderId="34" xfId="22" applyFont="1" applyFill="1" applyBorder="1" applyAlignment="1">
      <alignment horizontal="center" vertical="center" wrapText="1"/>
    </xf>
    <xf numFmtId="4" fontId="90" fillId="13" borderId="0" xfId="22" applyNumberFormat="1" applyFont="1" applyFill="1"/>
    <xf numFmtId="4" fontId="91" fillId="13" borderId="0" xfId="22" applyNumberFormat="1" applyFont="1" applyFill="1" applyAlignment="1">
      <alignment horizontal="center"/>
    </xf>
    <xf numFmtId="3" fontId="91" fillId="13" borderId="0" xfId="22" applyNumberFormat="1" applyFont="1" applyFill="1" applyAlignment="1">
      <alignment horizontal="center"/>
    </xf>
    <xf numFmtId="3" fontId="91" fillId="13" borderId="0" xfId="22" applyNumberFormat="1" applyFont="1" applyFill="1"/>
    <xf numFmtId="4" fontId="90" fillId="13" borderId="0" xfId="22" applyNumberFormat="1" applyFont="1" applyFill="1" applyAlignment="1">
      <alignment horizontal="center"/>
    </xf>
    <xf numFmtId="3" fontId="90" fillId="13" borderId="0" xfId="22" applyNumberFormat="1" applyFont="1" applyFill="1" applyAlignment="1">
      <alignment horizontal="center"/>
    </xf>
    <xf numFmtId="168" fontId="12" fillId="13" borderId="17" xfId="22" applyNumberFormat="1" applyFont="1" applyFill="1" applyBorder="1" applyAlignment="1">
      <alignment horizontal="center" vertical="center" wrapText="1"/>
    </xf>
    <xf numFmtId="0" fontId="135" fillId="0" borderId="17" xfId="6" applyFont="1" applyBorder="1" applyAlignment="1">
      <alignment vertical="center" wrapText="1" shrinkToFit="1"/>
    </xf>
    <xf numFmtId="3" fontId="57" fillId="0" borderId="7" xfId="0" applyNumberFormat="1" applyFont="1" applyBorder="1" applyAlignment="1">
      <alignment horizontal="center" vertical="center"/>
    </xf>
    <xf numFmtId="9" fontId="0" fillId="0" borderId="7" xfId="0" applyNumberFormat="1" applyBorder="1" applyAlignment="1">
      <alignment horizontal="center" vertical="center"/>
    </xf>
    <xf numFmtId="9" fontId="0" fillId="0" borderId="7" xfId="0" applyNumberFormat="1" applyBorder="1" applyAlignment="1">
      <alignment horizontal="center" vertical="center" shrinkToFit="1"/>
    </xf>
    <xf numFmtId="4" fontId="2" fillId="0" borderId="0" xfId="22" applyNumberFormat="1" applyAlignment="1">
      <alignment vertical="center"/>
    </xf>
    <xf numFmtId="0" fontId="146" fillId="0" borderId="0" xfId="22" applyFont="1"/>
    <xf numFmtId="3" fontId="146" fillId="0" borderId="0" xfId="22" applyNumberFormat="1" applyFont="1" applyAlignment="1">
      <alignment horizontal="center"/>
    </xf>
    <xf numFmtId="0" fontId="145" fillId="0" borderId="0" xfId="22" applyFont="1" applyAlignment="1">
      <alignment horizontal="center"/>
    </xf>
    <xf numFmtId="4" fontId="145" fillId="0" borderId="0" xfId="22" applyNumberFormat="1" applyFont="1" applyAlignment="1">
      <alignment horizontal="right"/>
    </xf>
    <xf numFmtId="4" fontId="146" fillId="0" borderId="0" xfId="22" applyNumberFormat="1" applyFont="1" applyAlignment="1"/>
    <xf numFmtId="0" fontId="146" fillId="0" borderId="0" xfId="22" applyFont="1" applyAlignment="1">
      <alignment horizontal="center"/>
    </xf>
    <xf numFmtId="0" fontId="145" fillId="0" borderId="0" xfId="0" applyFont="1" applyFill="1" applyBorder="1" applyAlignment="1">
      <alignment vertical="center"/>
    </xf>
    <xf numFmtId="3" fontId="145" fillId="0" borderId="0" xfId="0" applyNumberFormat="1" applyFont="1"/>
    <xf numFmtId="0" fontId="145" fillId="0" borderId="0" xfId="0" applyFont="1"/>
    <xf numFmtId="0" fontId="145" fillId="0" borderId="0" xfId="0" applyFont="1" applyFill="1" applyBorder="1"/>
    <xf numFmtId="1" fontId="145" fillId="0" borderId="0" xfId="0" applyNumberFormat="1" applyFont="1"/>
    <xf numFmtId="0" fontId="151" fillId="0" borderId="0" xfId="24" applyFont="1" applyFill="1"/>
    <xf numFmtId="171" fontId="151" fillId="0" borderId="0" xfId="24" applyNumberFormat="1" applyFont="1" applyFill="1"/>
    <xf numFmtId="1" fontId="151" fillId="0" borderId="0" xfId="24" applyNumberFormat="1" applyFont="1" applyFill="1"/>
    <xf numFmtId="0" fontId="145" fillId="0" borderId="0" xfId="0" applyFont="1" applyAlignment="1">
      <alignment horizontal="center"/>
    </xf>
    <xf numFmtId="171" fontId="145" fillId="0" borderId="0" xfId="0" applyNumberFormat="1" applyFont="1" applyAlignment="1">
      <alignment horizontal="center"/>
    </xf>
    <xf numFmtId="171" fontId="145" fillId="0" borderId="0" xfId="0" applyNumberFormat="1" applyFont="1"/>
    <xf numFmtId="0" fontId="152" fillId="0" borderId="0" xfId="0" applyFont="1"/>
    <xf numFmtId="171" fontId="152" fillId="0" borderId="0" xfId="0" applyNumberFormat="1" applyFont="1"/>
    <xf numFmtId="1" fontId="152" fillId="0" borderId="0" xfId="0" applyNumberFormat="1" applyFont="1"/>
    <xf numFmtId="1" fontId="145" fillId="0" borderId="0" xfId="0" applyNumberFormat="1" applyFont="1" applyAlignment="1">
      <alignment horizontal="right"/>
    </xf>
    <xf numFmtId="3" fontId="0" fillId="0" borderId="7" xfId="0" applyNumberFormat="1" applyFont="1" applyBorder="1" applyAlignment="1">
      <alignment vertical="center"/>
    </xf>
    <xf numFmtId="4" fontId="0" fillId="0" borderId="7" xfId="0" applyNumberFormat="1" applyFont="1" applyBorder="1" applyAlignment="1">
      <alignment vertical="center"/>
    </xf>
    <xf numFmtId="0" fontId="0" fillId="0" borderId="7" xfId="0" applyFont="1" applyBorder="1" applyAlignment="1">
      <alignment horizontal="center" vertical="center"/>
    </xf>
    <xf numFmtId="3" fontId="0" fillId="0" borderId="36" xfId="0" applyNumberFormat="1" applyFont="1" applyBorder="1" applyAlignment="1">
      <alignment horizontal="center" vertical="center"/>
    </xf>
    <xf numFmtId="0" fontId="152" fillId="0" borderId="0" xfId="22" applyFont="1" applyAlignment="1">
      <alignment horizontal="center"/>
    </xf>
    <xf numFmtId="4" fontId="152" fillId="0" borderId="0" xfId="22" applyNumberFormat="1" applyFont="1" applyAlignment="1">
      <alignment horizontal="right"/>
    </xf>
    <xf numFmtId="0" fontId="152" fillId="0" borderId="0" xfId="22" applyFont="1"/>
    <xf numFmtId="3" fontId="8" fillId="0" borderId="0" xfId="22" applyNumberFormat="1" applyFont="1" applyAlignment="1">
      <alignment horizontal="center"/>
    </xf>
    <xf numFmtId="4" fontId="8" fillId="0" borderId="0" xfId="22" applyNumberFormat="1" applyFont="1" applyAlignment="1">
      <alignment horizontal="center"/>
    </xf>
    <xf numFmtId="168" fontId="152" fillId="0" borderId="0" xfId="22" applyNumberFormat="1" applyFont="1" applyAlignment="1">
      <alignment horizontal="center"/>
    </xf>
    <xf numFmtId="4" fontId="0" fillId="0" borderId="7" xfId="0" applyNumberFormat="1" applyFont="1" applyBorder="1" applyAlignment="1">
      <alignment horizontal="right" vertical="center"/>
    </xf>
    <xf numFmtId="9" fontId="0" fillId="0" borderId="7" xfId="0" applyNumberFormat="1" applyFont="1" applyBorder="1" applyAlignment="1">
      <alignment horizontal="center" vertical="center"/>
    </xf>
    <xf numFmtId="0" fontId="2" fillId="0" borderId="7" xfId="0" applyFont="1" applyBorder="1" applyAlignment="1">
      <alignment horizontal="center" vertical="center"/>
    </xf>
    <xf numFmtId="3" fontId="8" fillId="0" borderId="0" xfId="22" applyNumberFormat="1" applyFont="1" applyAlignment="1">
      <alignment vertical="center"/>
    </xf>
    <xf numFmtId="3" fontId="152" fillId="0" borderId="0" xfId="22" applyNumberFormat="1" applyFont="1" applyAlignment="1">
      <alignment vertical="center"/>
    </xf>
    <xf numFmtId="9" fontId="152" fillId="0" borderId="0" xfId="22" applyNumberFormat="1" applyFont="1"/>
    <xf numFmtId="4" fontId="152" fillId="0" borderId="0" xfId="22" applyNumberFormat="1" applyFont="1" applyAlignment="1">
      <alignment horizontal="center"/>
    </xf>
    <xf numFmtId="0" fontId="0" fillId="13" borderId="7" xfId="0" applyFont="1" applyFill="1" applyBorder="1" applyAlignment="1">
      <alignment vertical="center"/>
    </xf>
    <xf numFmtId="0" fontId="0" fillId="13" borderId="7" xfId="0" applyFont="1" applyFill="1" applyBorder="1" applyAlignment="1">
      <alignment horizontal="center" vertical="center"/>
    </xf>
    <xf numFmtId="3" fontId="0" fillId="13" borderId="7" xfId="0" applyNumberFormat="1" applyFont="1" applyFill="1" applyBorder="1" applyAlignment="1">
      <alignment horizontal="center" vertical="center"/>
    </xf>
    <xf numFmtId="3" fontId="0" fillId="13" borderId="7" xfId="0" applyNumberFormat="1" applyFont="1" applyFill="1" applyBorder="1" applyAlignment="1">
      <alignment vertical="center"/>
    </xf>
    <xf numFmtId="3" fontId="0" fillId="13" borderId="7" xfId="0" applyNumberFormat="1" applyFont="1" applyFill="1" applyBorder="1" applyAlignment="1">
      <alignment horizontal="right" vertical="center"/>
    </xf>
    <xf numFmtId="0" fontId="46" fillId="0" borderId="16" xfId="22" applyFont="1" applyBorder="1" applyAlignment="1">
      <alignment horizontal="center" vertical="center" wrapText="1"/>
    </xf>
    <xf numFmtId="0" fontId="46" fillId="0" borderId="18" xfId="22" applyFont="1" applyBorder="1" applyAlignment="1">
      <alignment horizontal="center" vertical="center" wrapText="1"/>
    </xf>
    <xf numFmtId="0" fontId="46" fillId="0" borderId="19" xfId="22" applyFont="1" applyBorder="1" applyAlignment="1">
      <alignment horizontal="center" vertical="center" wrapText="1"/>
    </xf>
    <xf numFmtId="0" fontId="46" fillId="0" borderId="43" xfId="22" applyFont="1" applyBorder="1" applyAlignment="1">
      <alignment horizontal="center" vertical="center" wrapText="1"/>
    </xf>
    <xf numFmtId="4" fontId="2" fillId="0" borderId="15" xfId="22" applyNumberFormat="1" applyFont="1" applyBorder="1" applyAlignment="1">
      <alignment horizontal="center" vertical="center" wrapText="1"/>
    </xf>
    <xf numFmtId="4" fontId="2" fillId="0" borderId="22" xfId="22" applyNumberFormat="1" applyFont="1" applyBorder="1" applyAlignment="1">
      <alignment vertical="center" wrapText="1"/>
    </xf>
    <xf numFmtId="4" fontId="2" fillId="0" borderId="10" xfId="22" applyNumberFormat="1" applyFont="1" applyBorder="1" applyAlignment="1">
      <alignment horizontal="center" vertical="center" wrapText="1"/>
    </xf>
    <xf numFmtId="3" fontId="46" fillId="0" borderId="0" xfId="22" applyNumberFormat="1" applyFont="1" applyFill="1" applyAlignment="1">
      <alignment vertical="center"/>
    </xf>
    <xf numFmtId="4" fontId="46" fillId="0" borderId="0" xfId="22" applyNumberFormat="1" applyFont="1" applyFill="1" applyAlignment="1">
      <alignment horizontal="center" vertical="center"/>
    </xf>
    <xf numFmtId="9" fontId="46" fillId="0" borderId="8" xfId="22" applyNumberFormat="1" applyFont="1" applyBorder="1" applyAlignment="1">
      <alignment vertical="center" wrapText="1"/>
    </xf>
    <xf numFmtId="3" fontId="154" fillId="0" borderId="0" xfId="22" applyNumberFormat="1" applyFont="1" applyAlignment="1">
      <alignment vertical="center"/>
    </xf>
    <xf numFmtId="0" fontId="154" fillId="0" borderId="0" xfId="22" applyFont="1"/>
    <xf numFmtId="4" fontId="8" fillId="0" borderId="0" xfId="22" applyNumberFormat="1" applyFont="1" applyAlignment="1"/>
    <xf numFmtId="4" fontId="8" fillId="0" borderId="0" xfId="22" applyNumberFormat="1" applyFont="1"/>
    <xf numFmtId="0" fontId="155" fillId="0" borderId="0" xfId="22" applyFont="1"/>
    <xf numFmtId="4" fontId="2" fillId="13" borderId="63" xfId="22" applyNumberFormat="1" applyFont="1" applyFill="1" applyBorder="1" applyAlignment="1">
      <alignment horizontal="center" vertical="center" wrapText="1"/>
    </xf>
    <xf numFmtId="4" fontId="2" fillId="13" borderId="17" xfId="22" applyNumberFormat="1" applyFont="1" applyFill="1" applyBorder="1" applyAlignment="1">
      <alignment vertical="center" wrapText="1"/>
    </xf>
    <xf numFmtId="4" fontId="2" fillId="0" borderId="22" xfId="22" applyNumberFormat="1" applyFont="1" applyBorder="1" applyAlignment="1">
      <alignment horizontal="center" vertical="center" wrapText="1"/>
    </xf>
    <xf numFmtId="4" fontId="2" fillId="0" borderId="23" xfId="22" applyNumberFormat="1" applyFont="1" applyBorder="1" applyAlignment="1">
      <alignment horizontal="center" vertical="center" wrapText="1"/>
    </xf>
    <xf numFmtId="0" fontId="46" fillId="0" borderId="0" xfId="22" applyFont="1" applyFill="1" applyAlignment="1">
      <alignment horizontal="center"/>
    </xf>
    <xf numFmtId="3" fontId="46" fillId="0" borderId="0" xfId="22" applyNumberFormat="1" applyFont="1" applyAlignment="1">
      <alignment vertical="center"/>
    </xf>
    <xf numFmtId="4" fontId="46" fillId="0" borderId="0" xfId="22" applyNumberFormat="1" applyFont="1"/>
    <xf numFmtId="4" fontId="90" fillId="0" borderId="0" xfId="22" applyNumberFormat="1" applyFont="1" applyAlignment="1">
      <alignment horizontal="center"/>
    </xf>
    <xf numFmtId="3" fontId="8" fillId="0" borderId="0" xfId="22" applyNumberFormat="1" applyFont="1" applyAlignment="1">
      <alignment horizontal="center" vertical="center"/>
    </xf>
    <xf numFmtId="9" fontId="46" fillId="0" borderId="8" xfId="22" applyNumberFormat="1" applyFont="1" applyBorder="1" applyAlignment="1">
      <alignment horizontal="center" vertical="center" wrapText="1"/>
    </xf>
    <xf numFmtId="4" fontId="46" fillId="0" borderId="0" xfId="22" applyNumberFormat="1" applyFont="1" applyAlignment="1">
      <alignment horizontal="center" vertical="center"/>
    </xf>
    <xf numFmtId="9" fontId="46" fillId="0" borderId="17" xfId="22" applyNumberFormat="1" applyFont="1" applyBorder="1" applyAlignment="1">
      <alignment horizontal="center" vertical="center" wrapText="1"/>
    </xf>
    <xf numFmtId="0" fontId="158" fillId="0" borderId="17" xfId="22" applyFont="1" applyBorder="1" applyAlignment="1">
      <alignment horizontal="center" vertical="center" wrapText="1"/>
    </xf>
    <xf numFmtId="0" fontId="142" fillId="0" borderId="17" xfId="22" applyFont="1" applyBorder="1" applyAlignment="1">
      <alignment horizontal="center" vertical="top" wrapText="1"/>
    </xf>
    <xf numFmtId="170" fontId="123" fillId="0" borderId="0" xfId="22" applyNumberFormat="1" applyFont="1" applyAlignment="1">
      <alignment vertical="center"/>
    </xf>
    <xf numFmtId="4" fontId="123" fillId="0" borderId="0" xfId="22" applyNumberFormat="1" applyFont="1" applyAlignment="1">
      <alignment vertical="center"/>
    </xf>
    <xf numFmtId="3" fontId="2" fillId="8" borderId="9" xfId="21" applyNumberFormat="1" applyFill="1" applyBorder="1" applyAlignment="1">
      <alignment horizontal="center" vertical="center"/>
    </xf>
    <xf numFmtId="4" fontId="114" fillId="0" borderId="17" xfId="22" applyNumberFormat="1" applyFont="1" applyBorder="1"/>
    <xf numFmtId="4" fontId="121" fillId="0" borderId="17" xfId="22" applyNumberFormat="1" applyFont="1" applyBorder="1" applyAlignment="1">
      <alignment horizontal="center" vertical="center" wrapText="1"/>
    </xf>
    <xf numFmtId="174" fontId="8" fillId="8" borderId="15" xfId="21" applyNumberFormat="1" applyFont="1" applyFill="1" applyBorder="1" applyAlignment="1">
      <alignment horizontal="center" vertical="center" wrapText="1"/>
    </xf>
    <xf numFmtId="174" fontId="8" fillId="9" borderId="21" xfId="21" applyNumberFormat="1" applyFont="1" applyFill="1" applyBorder="1" applyAlignment="1">
      <alignment horizontal="center" vertical="center" wrapText="1"/>
    </xf>
    <xf numFmtId="174" fontId="8" fillId="6" borderId="21" xfId="21" applyNumberFormat="1" applyFont="1" applyFill="1" applyBorder="1" applyAlignment="1">
      <alignment horizontal="center" vertical="center" wrapText="1"/>
    </xf>
    <xf numFmtId="3" fontId="6" fillId="18" borderId="27" xfId="21" applyNumberFormat="1" applyFont="1" applyFill="1" applyBorder="1" applyAlignment="1">
      <alignment horizontal="left" vertical="center"/>
    </xf>
    <xf numFmtId="3" fontId="6" fillId="18" borderId="29" xfId="21" applyNumberFormat="1" applyFont="1" applyFill="1" applyBorder="1" applyAlignment="1">
      <alignment horizontal="left" vertical="center"/>
    </xf>
    <xf numFmtId="3" fontId="6" fillId="18" borderId="29" xfId="21" applyNumberFormat="1" applyFont="1" applyFill="1" applyBorder="1" applyAlignment="1">
      <alignment vertical="center"/>
    </xf>
    <xf numFmtId="0" fontId="12" fillId="18" borderId="2" xfId="21" applyFont="1" applyFill="1" applyBorder="1" applyAlignment="1">
      <alignment horizontal="center" vertical="center"/>
    </xf>
    <xf numFmtId="3" fontId="6" fillId="18" borderId="30" xfId="21" applyNumberFormat="1" applyFont="1" applyFill="1" applyBorder="1" applyAlignment="1">
      <alignment vertical="center"/>
    </xf>
    <xf numFmtId="0" fontId="52" fillId="0" borderId="0" xfId="5"/>
    <xf numFmtId="174" fontId="2" fillId="0" borderId="0" xfId="21" applyNumberFormat="1"/>
    <xf numFmtId="3" fontId="2" fillId="2" borderId="17" xfId="21" applyNumberFormat="1" applyFill="1" applyBorder="1" applyAlignment="1">
      <alignment horizontal="center"/>
    </xf>
    <xf numFmtId="3" fontId="2" fillId="10" borderId="14" xfId="21" applyNumberFormat="1" applyFill="1" applyBorder="1" applyAlignment="1">
      <alignment horizontal="center"/>
    </xf>
    <xf numFmtId="3" fontId="2" fillId="10" borderId="20" xfId="21" applyNumberFormat="1" applyFill="1" applyBorder="1" applyAlignment="1">
      <alignment horizontal="center"/>
    </xf>
    <xf numFmtId="3" fontId="2" fillId="10" borderId="10" xfId="21" applyNumberFormat="1" applyFill="1" applyBorder="1" applyAlignment="1">
      <alignment horizontal="center"/>
    </xf>
    <xf numFmtId="0" fontId="25" fillId="19" borderId="23" xfId="22" applyFont="1" applyFill="1" applyBorder="1" applyAlignment="1">
      <alignment vertical="center" wrapText="1"/>
    </xf>
    <xf numFmtId="0" fontId="25" fillId="19" borderId="20" xfId="22" applyFont="1" applyFill="1" applyBorder="1" applyAlignment="1">
      <alignment vertical="center" wrapText="1"/>
    </xf>
    <xf numFmtId="0" fontId="39" fillId="2" borderId="15" xfId="22" applyFont="1" applyFill="1" applyBorder="1" applyAlignment="1">
      <alignment horizontal="center" vertical="center" wrapText="1"/>
    </xf>
    <xf numFmtId="4" fontId="39" fillId="2" borderId="21" xfId="22" applyNumberFormat="1" applyFont="1" applyFill="1" applyBorder="1" applyAlignment="1">
      <alignment horizontal="center" vertical="center" wrapText="1"/>
    </xf>
    <xf numFmtId="0" fontId="39" fillId="2" borderId="22" xfId="22" applyFont="1" applyFill="1" applyBorder="1" applyAlignment="1">
      <alignment horizontal="center" vertical="center" wrapText="1"/>
    </xf>
    <xf numFmtId="0" fontId="27" fillId="8" borderId="14" xfId="22" applyFont="1" applyFill="1" applyBorder="1" applyAlignment="1">
      <alignment horizontal="center" vertical="center"/>
    </xf>
    <xf numFmtId="0" fontId="27" fillId="8" borderId="14" xfId="22" applyFont="1" applyFill="1" applyBorder="1" applyAlignment="1">
      <alignment horizontal="center" vertical="center" wrapText="1"/>
    </xf>
    <xf numFmtId="0" fontId="39" fillId="2" borderId="10" xfId="22" applyFont="1" applyFill="1" applyBorder="1" applyAlignment="1">
      <alignment horizontal="center" vertical="center" wrapText="1"/>
    </xf>
    <xf numFmtId="4" fontId="39" fillId="2" borderId="14" xfId="22" applyNumberFormat="1" applyFont="1" applyFill="1" applyBorder="1" applyAlignment="1">
      <alignment horizontal="center" vertical="center" wrapText="1"/>
    </xf>
    <xf numFmtId="0" fontId="39" fillId="2" borderId="20" xfId="22" applyFont="1" applyFill="1" applyBorder="1" applyAlignment="1">
      <alignment horizontal="center" vertical="center" wrapText="1"/>
    </xf>
    <xf numFmtId="0" fontId="39" fillId="12" borderId="10" xfId="22" applyFont="1" applyFill="1" applyBorder="1" applyAlignment="1">
      <alignment horizontal="center" vertical="center"/>
    </xf>
    <xf numFmtId="4" fontId="39" fillId="12" borderId="20" xfId="22" applyNumberFormat="1" applyFont="1" applyFill="1" applyBorder="1" applyAlignment="1">
      <alignment horizontal="center" vertical="center"/>
    </xf>
    <xf numFmtId="0" fontId="132" fillId="0" borderId="34" xfId="22" applyFont="1" applyFill="1" applyBorder="1" applyAlignment="1">
      <alignment horizontal="center" vertical="center" wrapText="1"/>
    </xf>
    <xf numFmtId="0" fontId="66" fillId="0" borderId="34" xfId="22" applyFont="1" applyFill="1" applyBorder="1" applyAlignment="1">
      <alignment horizontal="center" vertical="center" wrapText="1"/>
    </xf>
    <xf numFmtId="0" fontId="132" fillId="13" borderId="34" xfId="22" applyFont="1" applyFill="1" applyBorder="1" applyAlignment="1">
      <alignment horizontal="center" vertical="distributed" wrapText="1"/>
    </xf>
    <xf numFmtId="3" fontId="132" fillId="0" borderId="45" xfId="8" applyNumberFormat="1" applyFont="1" applyBorder="1" applyAlignment="1">
      <alignment horizontal="center" vertical="center" wrapText="1"/>
    </xf>
    <xf numFmtId="177" fontId="132" fillId="0" borderId="34" xfId="22" applyNumberFormat="1" applyFont="1" applyFill="1" applyBorder="1" applyAlignment="1">
      <alignment horizontal="center" vertical="center" wrapText="1"/>
    </xf>
    <xf numFmtId="1" fontId="132" fillId="0" borderId="34" xfId="22" applyNumberFormat="1" applyFont="1" applyFill="1" applyBorder="1" applyAlignment="1">
      <alignment horizontal="center" vertical="center" wrapText="1"/>
    </xf>
    <xf numFmtId="0" fontId="132" fillId="0" borderId="17" xfId="22" applyFont="1" applyFill="1" applyBorder="1" applyAlignment="1">
      <alignment horizontal="center" vertical="center" wrapText="1"/>
    </xf>
    <xf numFmtId="0" fontId="66" fillId="0" borderId="17" xfId="22" applyFont="1" applyFill="1" applyBorder="1" applyAlignment="1">
      <alignment horizontal="center" vertical="center" wrapText="1"/>
    </xf>
    <xf numFmtId="0" fontId="132" fillId="13" borderId="17" xfId="22" applyFont="1" applyFill="1" applyBorder="1" applyAlignment="1">
      <alignment horizontal="center" vertical="distributed" wrapText="1"/>
    </xf>
    <xf numFmtId="3" fontId="132" fillId="0" borderId="76" xfId="8" applyNumberFormat="1" applyFont="1" applyBorder="1" applyAlignment="1">
      <alignment horizontal="center" vertical="center" wrapText="1"/>
    </xf>
    <xf numFmtId="177" fontId="132" fillId="0" borderId="17" xfId="22" applyNumberFormat="1" applyFont="1" applyFill="1" applyBorder="1" applyAlignment="1">
      <alignment horizontal="center" vertical="center" wrapText="1"/>
    </xf>
    <xf numFmtId="1" fontId="132" fillId="0" borderId="17" xfId="22" applyNumberFormat="1" applyFont="1" applyFill="1" applyBorder="1" applyAlignment="1">
      <alignment horizontal="center" vertical="center" wrapText="1"/>
    </xf>
    <xf numFmtId="3" fontId="132" fillId="0" borderId="76" xfId="8" applyNumberFormat="1" applyFont="1" applyBorder="1" applyAlignment="1">
      <alignment horizontal="center" vertical="center"/>
    </xf>
    <xf numFmtId="0" fontId="132" fillId="0" borderId="18" xfId="8" applyFont="1" applyBorder="1" applyAlignment="1">
      <alignment horizontal="center" vertical="center" wrapText="1"/>
    </xf>
    <xf numFmtId="0" fontId="132" fillId="0" borderId="17" xfId="8" applyFont="1" applyBorder="1" applyAlignment="1">
      <alignment horizontal="center" vertical="center"/>
    </xf>
    <xf numFmtId="0" fontId="132" fillId="0" borderId="61" xfId="8" applyFont="1" applyBorder="1" applyAlignment="1">
      <alignment horizontal="center" vertical="center"/>
    </xf>
    <xf numFmtId="0" fontId="132" fillId="0" borderId="17" xfId="8" applyFont="1" applyBorder="1" applyAlignment="1">
      <alignment horizontal="left" vertical="center" wrapText="1"/>
    </xf>
    <xf numFmtId="0" fontId="132" fillId="0" borderId="18" xfId="8" applyFont="1" applyBorder="1" applyAlignment="1">
      <alignment horizontal="center" vertical="center"/>
    </xf>
    <xf numFmtId="0" fontId="27" fillId="0" borderId="17" xfId="22" applyFont="1" applyBorder="1" applyAlignment="1">
      <alignment horizontal="center" vertical="center"/>
    </xf>
    <xf numFmtId="0" fontId="27" fillId="0" borderId="17" xfId="22" applyFont="1" applyBorder="1" applyAlignment="1">
      <alignment horizontal="left" vertical="center"/>
    </xf>
    <xf numFmtId="0" fontId="27" fillId="0" borderId="17" xfId="22" applyFont="1" applyBorder="1"/>
    <xf numFmtId="0" fontId="55" fillId="0" borderId="0" xfId="0" applyFont="1"/>
    <xf numFmtId="4" fontId="39" fillId="6" borderId="15" xfId="22" applyNumberFormat="1" applyFont="1" applyFill="1" applyBorder="1" applyAlignment="1">
      <alignment horizontal="center" vertical="center" wrapText="1"/>
    </xf>
    <xf numFmtId="4" fontId="39" fillId="6" borderId="21" xfId="22" applyNumberFormat="1" applyFont="1" applyFill="1" applyBorder="1" applyAlignment="1">
      <alignment horizontal="center" vertical="center" wrapText="1"/>
    </xf>
    <xf numFmtId="3" fontId="39" fillId="6" borderId="21" xfId="22" applyNumberFormat="1" applyFont="1" applyFill="1" applyBorder="1" applyAlignment="1">
      <alignment horizontal="center" vertical="center" wrapText="1"/>
    </xf>
    <xf numFmtId="4" fontId="66" fillId="6" borderId="10" xfId="22" applyNumberFormat="1" applyFont="1" applyFill="1" applyBorder="1" applyAlignment="1">
      <alignment horizontal="center" vertical="center"/>
    </xf>
    <xf numFmtId="4" fontId="66" fillId="6" borderId="14" xfId="22" applyNumberFormat="1" applyFont="1" applyFill="1" applyBorder="1" applyAlignment="1">
      <alignment horizontal="center" vertical="center"/>
    </xf>
    <xf numFmtId="4" fontId="39" fillId="6" borderId="14" xfId="22" applyNumberFormat="1" applyFont="1" applyFill="1" applyBorder="1" applyAlignment="1">
      <alignment horizontal="center" vertical="center"/>
    </xf>
    <xf numFmtId="3" fontId="39" fillId="6" borderId="14" xfId="22" applyNumberFormat="1" applyFont="1" applyFill="1" applyBorder="1" applyAlignment="1">
      <alignment horizontal="center" vertical="center"/>
    </xf>
    <xf numFmtId="0" fontId="132" fillId="0" borderId="34" xfId="0" applyFont="1" applyFill="1" applyBorder="1" applyAlignment="1">
      <alignment horizontal="center" vertical="center"/>
    </xf>
    <xf numFmtId="49" fontId="167" fillId="0" borderId="34" xfId="22" applyNumberFormat="1" applyFont="1" applyFill="1" applyBorder="1" applyAlignment="1">
      <alignment horizontal="center" vertical="center" wrapText="1"/>
    </xf>
    <xf numFmtId="3" fontId="132" fillId="0" borderId="18" xfId="8" applyNumberFormat="1" applyFont="1" applyBorder="1" applyAlignment="1">
      <alignment horizontal="center" vertical="center" wrapText="1"/>
    </xf>
    <xf numFmtId="0" fontId="163" fillId="0" borderId="21" xfId="22" applyFont="1" applyFill="1" applyBorder="1" applyAlignment="1">
      <alignment horizontal="center" vertical="center" wrapText="1"/>
    </xf>
    <xf numFmtId="0" fontId="167" fillId="0" borderId="60" xfId="22" applyFont="1" applyFill="1" applyBorder="1" applyAlignment="1">
      <alignment horizontal="center" vertical="center" wrapText="1"/>
    </xf>
    <xf numFmtId="0" fontId="167" fillId="0" borderId="34" xfId="22" applyFont="1" applyFill="1" applyBorder="1" applyAlignment="1">
      <alignment horizontal="center" vertical="center" wrapText="1"/>
    </xf>
    <xf numFmtId="4" fontId="132" fillId="0" borderId="34" xfId="22" applyNumberFormat="1" applyFont="1" applyFill="1" applyBorder="1" applyAlignment="1">
      <alignment horizontal="center" vertical="center" wrapText="1"/>
    </xf>
    <xf numFmtId="3" fontId="167" fillId="0" borderId="34" xfId="22" applyNumberFormat="1" applyFont="1" applyFill="1" applyBorder="1" applyAlignment="1">
      <alignment horizontal="center" vertical="center" wrapText="1"/>
    </xf>
    <xf numFmtId="3" fontId="132" fillId="0" borderId="34" xfId="22" applyNumberFormat="1" applyFont="1" applyFill="1" applyBorder="1" applyAlignment="1">
      <alignment horizontal="center" vertical="center" wrapText="1"/>
    </xf>
    <xf numFmtId="168" fontId="167" fillId="0" borderId="34" xfId="22" applyNumberFormat="1" applyFont="1" applyFill="1" applyBorder="1" applyAlignment="1">
      <alignment horizontal="center" vertical="center" wrapText="1"/>
    </xf>
    <xf numFmtId="4" fontId="132" fillId="0" borderId="34" xfId="0" applyNumberFormat="1" applyFont="1" applyFill="1" applyBorder="1" applyAlignment="1">
      <alignment horizontal="center" vertical="center"/>
    </xf>
    <xf numFmtId="0" fontId="132" fillId="0" borderId="17" xfId="0" applyFont="1" applyFill="1" applyBorder="1" applyAlignment="1">
      <alignment horizontal="center" vertical="center"/>
    </xf>
    <xf numFmtId="0" fontId="163" fillId="0" borderId="17" xfId="22" applyFont="1" applyFill="1" applyBorder="1" applyAlignment="1">
      <alignment horizontal="center" vertical="center" wrapText="1"/>
    </xf>
    <xf numFmtId="0" fontId="167" fillId="0" borderId="17" xfId="22" applyFont="1" applyFill="1" applyBorder="1" applyAlignment="1">
      <alignment horizontal="center" vertical="center" wrapText="1"/>
    </xf>
    <xf numFmtId="4" fontId="132" fillId="0" borderId="17" xfId="22" applyNumberFormat="1" applyFont="1" applyFill="1" applyBorder="1" applyAlignment="1">
      <alignment horizontal="center" vertical="center" wrapText="1"/>
    </xf>
    <xf numFmtId="3" fontId="132" fillId="0" borderId="17" xfId="22" applyNumberFormat="1" applyFont="1" applyFill="1" applyBorder="1" applyAlignment="1">
      <alignment horizontal="center" vertical="center" wrapText="1"/>
    </xf>
    <xf numFmtId="4" fontId="132" fillId="0" borderId="17" xfId="0" applyNumberFormat="1" applyFont="1" applyFill="1" applyBorder="1" applyAlignment="1">
      <alignment horizontal="center" vertical="center"/>
    </xf>
    <xf numFmtId="4" fontId="66" fillId="0" borderId="17" xfId="22" applyNumberFormat="1" applyFont="1" applyFill="1" applyBorder="1" applyAlignment="1">
      <alignment horizontal="center" vertical="center" wrapText="1"/>
    </xf>
    <xf numFmtId="0" fontId="163" fillId="0" borderId="34" xfId="22" applyFont="1" applyFill="1" applyBorder="1" applyAlignment="1">
      <alignment horizontal="center" vertical="center" wrapText="1"/>
    </xf>
    <xf numFmtId="4" fontId="132" fillId="13" borderId="17" xfId="0" applyNumberFormat="1" applyFont="1" applyFill="1" applyBorder="1" applyAlignment="1">
      <alignment horizontal="center" vertical="center" wrapText="1"/>
    </xf>
    <xf numFmtId="3" fontId="132" fillId="13" borderId="17" xfId="0" applyNumberFormat="1" applyFont="1" applyFill="1" applyBorder="1" applyAlignment="1">
      <alignment horizontal="center" vertical="center" wrapText="1"/>
    </xf>
    <xf numFmtId="0" fontId="164" fillId="0" borderId="17" xfId="22" applyFont="1" applyFill="1" applyBorder="1" applyAlignment="1">
      <alignment horizontal="center" vertical="center" wrapText="1"/>
    </xf>
    <xf numFmtId="49" fontId="167" fillId="0" borderId="17" xfId="22" applyNumberFormat="1" applyFont="1" applyFill="1" applyBorder="1" applyAlignment="1">
      <alignment horizontal="center" vertical="center" wrapText="1"/>
    </xf>
    <xf numFmtId="0" fontId="167" fillId="0" borderId="63" xfId="22" applyFont="1" applyFill="1" applyBorder="1" applyAlignment="1">
      <alignment horizontal="center" vertical="center" wrapText="1"/>
    </xf>
    <xf numFmtId="3" fontId="167" fillId="0" borderId="17" xfId="22" applyNumberFormat="1" applyFont="1" applyFill="1" applyBorder="1" applyAlignment="1">
      <alignment horizontal="center" vertical="center" wrapText="1"/>
    </xf>
    <xf numFmtId="168" fontId="167" fillId="0" borderId="17" xfId="22" applyNumberFormat="1" applyFont="1" applyFill="1" applyBorder="1" applyAlignment="1">
      <alignment horizontal="center" vertical="center" wrapText="1"/>
    </xf>
    <xf numFmtId="0" fontId="167" fillId="0" borderId="17" xfId="0" applyFont="1" applyFill="1" applyBorder="1" applyAlignment="1">
      <alignment vertical="center"/>
    </xf>
    <xf numFmtId="0" fontId="168" fillId="0" borderId="0" xfId="22" applyFont="1"/>
    <xf numFmtId="0" fontId="168" fillId="0" borderId="0" xfId="22" applyFont="1" applyAlignment="1">
      <alignment vertical="center" wrapText="1"/>
    </xf>
    <xf numFmtId="0" fontId="132" fillId="0" borderId="0" xfId="22" applyFont="1" applyAlignment="1">
      <alignment vertical="center" wrapText="1"/>
    </xf>
    <xf numFmtId="0" fontId="132" fillId="0" borderId="0" xfId="22" applyFont="1" applyFill="1" applyAlignment="1">
      <alignment vertical="center" wrapText="1"/>
    </xf>
    <xf numFmtId="4" fontId="168" fillId="0" borderId="0" xfId="22" applyNumberFormat="1" applyFont="1" applyAlignment="1">
      <alignment vertical="center" wrapText="1"/>
    </xf>
    <xf numFmtId="0" fontId="51" fillId="2" borderId="15" xfId="22" applyFont="1" applyFill="1" applyBorder="1" applyAlignment="1">
      <alignment horizontal="center" vertical="center" wrapText="1"/>
    </xf>
    <xf numFmtId="4" fontId="51" fillId="2" borderId="21" xfId="22" applyNumberFormat="1" applyFont="1" applyFill="1" applyBorder="1" applyAlignment="1">
      <alignment horizontal="center" vertical="center" wrapText="1"/>
    </xf>
    <xf numFmtId="0" fontId="51" fillId="2" borderId="22" xfId="22" applyFont="1" applyFill="1" applyBorder="1" applyAlignment="1">
      <alignment horizontal="center" vertical="center" wrapText="1"/>
    </xf>
    <xf numFmtId="0" fontId="51" fillId="8" borderId="14" xfId="22" applyFont="1" applyFill="1" applyBorder="1" applyAlignment="1">
      <alignment horizontal="center" vertical="center"/>
    </xf>
    <xf numFmtId="0" fontId="51" fillId="8" borderId="14" xfId="22" applyFont="1" applyFill="1" applyBorder="1" applyAlignment="1">
      <alignment horizontal="center" vertical="center" wrapText="1"/>
    </xf>
    <xf numFmtId="0" fontId="51" fillId="2" borderId="10" xfId="22" applyFont="1" applyFill="1" applyBorder="1" applyAlignment="1">
      <alignment horizontal="center" vertical="center" wrapText="1"/>
    </xf>
    <xf numFmtId="4" fontId="51" fillId="2" borderId="14" xfId="22" applyNumberFormat="1" applyFont="1" applyFill="1" applyBorder="1" applyAlignment="1">
      <alignment horizontal="center" vertical="center" wrapText="1"/>
    </xf>
    <xf numFmtId="0" fontId="51" fillId="2" borderId="20" xfId="22" applyFont="1" applyFill="1" applyBorder="1" applyAlignment="1">
      <alignment horizontal="center" vertical="center" wrapText="1"/>
    </xf>
    <xf numFmtId="0" fontId="51" fillId="10" borderId="14" xfId="22" applyFont="1" applyFill="1" applyBorder="1" applyAlignment="1">
      <alignment horizontal="center" vertical="center" wrapText="1"/>
    </xf>
    <xf numFmtId="0" fontId="51" fillId="10" borderId="20" xfId="22" applyFont="1" applyFill="1" applyBorder="1" applyAlignment="1">
      <alignment horizontal="center" vertical="center" wrapText="1"/>
    </xf>
    <xf numFmtId="0" fontId="51" fillId="12" borderId="10" xfId="22" applyFont="1" applyFill="1" applyBorder="1" applyAlignment="1">
      <alignment horizontal="center" vertical="center"/>
    </xf>
    <xf numFmtId="4" fontId="51" fillId="12" borderId="20" xfId="22" applyNumberFormat="1" applyFont="1" applyFill="1" applyBorder="1" applyAlignment="1">
      <alignment horizontal="center" vertical="center"/>
    </xf>
    <xf numFmtId="0" fontId="132" fillId="0" borderId="8" xfId="22" applyFont="1" applyBorder="1" applyAlignment="1">
      <alignment horizontal="center" vertical="center" wrapText="1"/>
    </xf>
    <xf numFmtId="0" fontId="66" fillId="0" borderId="34" xfId="22" applyFont="1" applyBorder="1" applyAlignment="1">
      <alignment horizontal="center" vertical="center" wrapText="1"/>
    </xf>
    <xf numFmtId="0" fontId="132" fillId="0" borderId="34" xfId="22" applyFont="1" applyBorder="1" applyAlignment="1">
      <alignment horizontal="center" vertical="center" wrapText="1"/>
    </xf>
    <xf numFmtId="1" fontId="132" fillId="0" borderId="8" xfId="22" applyNumberFormat="1" applyFont="1" applyBorder="1" applyAlignment="1">
      <alignment horizontal="center" vertical="center" wrapText="1"/>
    </xf>
    <xf numFmtId="1" fontId="132" fillId="0" borderId="34" xfId="22" applyNumberFormat="1" applyFont="1" applyBorder="1" applyAlignment="1">
      <alignment horizontal="center" vertical="center" wrapText="1"/>
    </xf>
    <xf numFmtId="1" fontId="132" fillId="0" borderId="57" xfId="22" applyNumberFormat="1" applyFont="1" applyBorder="1" applyAlignment="1">
      <alignment horizontal="center" vertical="center" wrapText="1"/>
    </xf>
    <xf numFmtId="177" fontId="132" fillId="0" borderId="8" xfId="22" applyNumberFormat="1" applyFont="1" applyBorder="1" applyAlignment="1">
      <alignment vertical="center" wrapText="1"/>
    </xf>
    <xf numFmtId="177" fontId="132" fillId="0" borderId="57" xfId="22" applyNumberFormat="1" applyFont="1" applyBorder="1" applyAlignment="1">
      <alignment vertical="center" wrapText="1"/>
    </xf>
    <xf numFmtId="0" fontId="132" fillId="0" borderId="57" xfId="22" applyFont="1" applyBorder="1" applyAlignment="1">
      <alignment vertical="center" wrapText="1"/>
    </xf>
    <xf numFmtId="0" fontId="132" fillId="0" borderId="9" xfId="22" applyFont="1" applyBorder="1" applyAlignment="1">
      <alignment horizontal="center" vertical="center" wrapText="1"/>
    </xf>
    <xf numFmtId="0" fontId="66" fillId="0" borderId="17" xfId="22" applyFont="1" applyBorder="1" applyAlignment="1">
      <alignment horizontal="center" vertical="center" wrapText="1"/>
    </xf>
    <xf numFmtId="3" fontId="132" fillId="0" borderId="17" xfId="22" applyNumberFormat="1" applyFont="1" applyBorder="1" applyAlignment="1">
      <alignment horizontal="center" vertical="center" wrapText="1"/>
    </xf>
    <xf numFmtId="0" fontId="132" fillId="0" borderId="23" xfId="22" applyFont="1" applyBorder="1" applyAlignment="1">
      <alignment horizontal="center" vertical="center" wrapText="1"/>
    </xf>
    <xf numFmtId="1" fontId="132" fillId="0" borderId="9" xfId="22" applyNumberFormat="1" applyFont="1" applyBorder="1" applyAlignment="1">
      <alignment horizontal="center" vertical="center" wrapText="1"/>
    </xf>
    <xf numFmtId="1" fontId="132" fillId="0" borderId="17" xfId="22" applyNumberFormat="1" applyFont="1" applyBorder="1" applyAlignment="1">
      <alignment horizontal="center" vertical="center" wrapText="1"/>
    </xf>
    <xf numFmtId="1" fontId="132" fillId="0" borderId="23" xfId="22" applyNumberFormat="1" applyFont="1" applyBorder="1" applyAlignment="1">
      <alignment horizontal="center" vertical="center" wrapText="1"/>
    </xf>
    <xf numFmtId="177" fontId="132" fillId="0" borderId="9" xfId="22" applyNumberFormat="1" applyFont="1" applyBorder="1" applyAlignment="1">
      <alignment vertical="center" wrapText="1"/>
    </xf>
    <xf numFmtId="177" fontId="132" fillId="0" borderId="23" xfId="22" applyNumberFormat="1" applyFont="1" applyBorder="1" applyAlignment="1">
      <alignment vertical="center" wrapText="1"/>
    </xf>
    <xf numFmtId="0" fontId="132" fillId="0" borderId="23" xfId="22" applyFont="1" applyBorder="1" applyAlignment="1">
      <alignment vertical="center" wrapText="1"/>
    </xf>
    <xf numFmtId="4" fontId="0" fillId="0" borderId="0" xfId="0" applyNumberFormat="1"/>
    <xf numFmtId="3" fontId="42" fillId="19" borderId="17" xfId="21" applyNumberFormat="1" applyFont="1" applyFill="1" applyBorder="1" applyAlignment="1">
      <alignment horizontal="center" vertical="center" wrapText="1"/>
    </xf>
    <xf numFmtId="3" fontId="42" fillId="16" borderId="9" xfId="21" applyNumberFormat="1" applyFont="1" applyFill="1" applyBorder="1" applyAlignment="1">
      <alignment horizontal="center" vertical="center" wrapText="1"/>
    </xf>
    <xf numFmtId="3" fontId="42" fillId="16" borderId="17" xfId="21" applyNumberFormat="1" applyFont="1" applyFill="1" applyBorder="1" applyAlignment="1">
      <alignment horizontal="center" vertical="center" wrapText="1"/>
    </xf>
    <xf numFmtId="3" fontId="42" fillId="16" borderId="23" xfId="21" applyNumberFormat="1" applyFont="1" applyFill="1" applyBorder="1" applyAlignment="1">
      <alignment horizontal="center" vertical="center" wrapText="1"/>
    </xf>
    <xf numFmtId="3" fontId="25" fillId="2" borderId="17" xfId="23" applyNumberFormat="1" applyFont="1" applyFill="1" applyBorder="1" applyAlignment="1">
      <alignment horizontal="center" vertical="center" wrapText="1"/>
    </xf>
    <xf numFmtId="3" fontId="42" fillId="2" borderId="23" xfId="21" applyNumberFormat="1" applyFont="1" applyFill="1" applyBorder="1" applyAlignment="1">
      <alignment horizontal="center" vertical="center"/>
    </xf>
    <xf numFmtId="3" fontId="38" fillId="2" borderId="9" xfId="23" applyNumberFormat="1" applyFont="1" applyFill="1" applyBorder="1" applyAlignment="1">
      <alignment horizontal="center" vertical="center" wrapText="1"/>
    </xf>
    <xf numFmtId="3" fontId="25" fillId="3" borderId="17" xfId="23" applyNumberFormat="1" applyFont="1" applyFill="1" applyBorder="1" applyAlignment="1">
      <alignment horizontal="center" vertical="center" wrapText="1"/>
    </xf>
    <xf numFmtId="3" fontId="42" fillId="3" borderId="23" xfId="21" applyNumberFormat="1" applyFont="1" applyFill="1" applyBorder="1" applyAlignment="1">
      <alignment horizontal="center" vertical="center"/>
    </xf>
    <xf numFmtId="3" fontId="25" fillId="10" borderId="17" xfId="23" applyNumberFormat="1" applyFont="1" applyFill="1" applyBorder="1" applyAlignment="1">
      <alignment horizontal="center" vertical="center" wrapText="1"/>
    </xf>
    <xf numFmtId="3" fontId="42" fillId="10" borderId="23" xfId="21" applyNumberFormat="1" applyFont="1" applyFill="1" applyBorder="1" applyAlignment="1">
      <alignment horizontal="center" vertical="center"/>
    </xf>
    <xf numFmtId="3" fontId="25" fillId="12" borderId="17" xfId="23" applyNumberFormat="1" applyFont="1" applyFill="1" applyBorder="1" applyAlignment="1">
      <alignment horizontal="center" vertical="center" wrapText="1"/>
    </xf>
    <xf numFmtId="3" fontId="42" fillId="12" borderId="23" xfId="21" applyNumberFormat="1" applyFont="1" applyFill="1" applyBorder="1" applyAlignment="1">
      <alignment horizontal="center" vertical="center"/>
    </xf>
    <xf numFmtId="3" fontId="25" fillId="6" borderId="17" xfId="23" applyNumberFormat="1" applyFont="1" applyFill="1" applyBorder="1" applyAlignment="1">
      <alignment horizontal="center" vertical="center" wrapText="1"/>
    </xf>
    <xf numFmtId="3" fontId="42" fillId="6" borderId="23" xfId="21" applyNumberFormat="1" applyFont="1" applyFill="1" applyBorder="1" applyAlignment="1">
      <alignment horizontal="center" vertical="center"/>
    </xf>
    <xf numFmtId="3" fontId="25" fillId="2" borderId="14" xfId="23" applyNumberFormat="1" applyFont="1" applyFill="1" applyBorder="1" applyAlignment="1">
      <alignment horizontal="center" vertical="center" wrapText="1"/>
    </xf>
    <xf numFmtId="3" fontId="42" fillId="2" borderId="20" xfId="21" applyNumberFormat="1" applyFont="1" applyFill="1" applyBorder="1" applyAlignment="1">
      <alignment horizontal="center" vertical="center"/>
    </xf>
    <xf numFmtId="3" fontId="38" fillId="2" borderId="10" xfId="23" applyNumberFormat="1" applyFont="1" applyFill="1" applyBorder="1" applyAlignment="1">
      <alignment horizontal="center" vertical="center" wrapText="1"/>
    </xf>
    <xf numFmtId="3" fontId="25" fillId="3" borderId="14" xfId="23" applyNumberFormat="1" applyFont="1" applyFill="1" applyBorder="1" applyAlignment="1">
      <alignment horizontal="center" vertical="center" wrapText="1"/>
    </xf>
    <xf numFmtId="3" fontId="42" fillId="3" borderId="20" xfId="21" applyNumberFormat="1" applyFont="1" applyFill="1" applyBorder="1" applyAlignment="1">
      <alignment horizontal="center" vertical="center"/>
    </xf>
    <xf numFmtId="3" fontId="25" fillId="10" borderId="14" xfId="23" applyNumberFormat="1" applyFont="1" applyFill="1" applyBorder="1" applyAlignment="1">
      <alignment horizontal="center" vertical="center" wrapText="1"/>
    </xf>
    <xf numFmtId="3" fontId="42" fillId="10" borderId="20" xfId="21" applyNumberFormat="1" applyFont="1" applyFill="1" applyBorder="1" applyAlignment="1">
      <alignment horizontal="center" vertical="center"/>
    </xf>
    <xf numFmtId="3" fontId="25" fillId="12" borderId="14" xfId="23" applyNumberFormat="1" applyFont="1" applyFill="1" applyBorder="1" applyAlignment="1">
      <alignment horizontal="center" vertical="center" wrapText="1"/>
    </xf>
    <xf numFmtId="3" fontId="42" fillId="12" borderId="20" xfId="21" applyNumberFormat="1" applyFont="1" applyFill="1" applyBorder="1" applyAlignment="1">
      <alignment horizontal="center" vertical="center"/>
    </xf>
    <xf numFmtId="3" fontId="25" fillId="6" borderId="14" xfId="23" applyNumberFormat="1" applyFont="1" applyFill="1" applyBorder="1" applyAlignment="1">
      <alignment horizontal="center" vertical="center" wrapText="1"/>
    </xf>
    <xf numFmtId="3" fontId="42" fillId="6" borderId="20" xfId="21" applyNumberFormat="1" applyFont="1" applyFill="1" applyBorder="1" applyAlignment="1">
      <alignment horizontal="center" vertical="center"/>
    </xf>
    <xf numFmtId="3" fontId="42" fillId="2" borderId="9" xfId="21" applyNumberFormat="1" applyFont="1" applyFill="1" applyBorder="1" applyAlignment="1">
      <alignment horizontal="center" vertical="center" wrapText="1"/>
    </xf>
    <xf numFmtId="3" fontId="42" fillId="2" borderId="9" xfId="21" applyNumberFormat="1" applyFont="1" applyFill="1" applyBorder="1" applyAlignment="1">
      <alignment horizontal="center" wrapText="1"/>
    </xf>
    <xf numFmtId="3" fontId="42" fillId="2" borderId="9" xfId="21" applyNumberFormat="1" applyFont="1" applyFill="1" applyBorder="1" applyAlignment="1">
      <alignment horizontal="center" vertical="center"/>
    </xf>
    <xf numFmtId="3" fontId="42" fillId="2" borderId="9" xfId="21" applyNumberFormat="1" applyFont="1" applyFill="1" applyBorder="1" applyAlignment="1">
      <alignment horizontal="center"/>
    </xf>
    <xf numFmtId="3" fontId="42" fillId="2" borderId="40" xfId="2" applyNumberFormat="1" applyFont="1" applyFill="1" applyBorder="1" applyAlignment="1">
      <alignment horizontal="center" vertical="center"/>
    </xf>
    <xf numFmtId="3" fontId="42" fillId="2" borderId="19" xfId="2" applyNumberFormat="1" applyFont="1" applyFill="1" applyBorder="1" applyAlignment="1">
      <alignment horizontal="center" vertical="center"/>
    </xf>
    <xf numFmtId="3" fontId="42" fillId="2" borderId="10" xfId="21" applyNumberFormat="1" applyFont="1" applyFill="1" applyBorder="1" applyAlignment="1">
      <alignment horizontal="center" vertical="center" wrapText="1"/>
    </xf>
    <xf numFmtId="3" fontId="42" fillId="3" borderId="14" xfId="2" applyNumberFormat="1" applyFont="1" applyFill="1" applyBorder="1" applyAlignment="1">
      <alignment horizontal="center" vertical="center"/>
    </xf>
    <xf numFmtId="3" fontId="42" fillId="3" borderId="20" xfId="2" applyNumberFormat="1" applyFont="1" applyFill="1" applyBorder="1" applyAlignment="1">
      <alignment horizontal="center" vertical="center"/>
    </xf>
    <xf numFmtId="3" fontId="42" fillId="10" borderId="14" xfId="2" applyNumberFormat="1" applyFont="1" applyFill="1" applyBorder="1" applyAlignment="1">
      <alignment horizontal="center" vertical="center"/>
    </xf>
    <xf numFmtId="3" fontId="42" fillId="10" borderId="20" xfId="2" applyNumberFormat="1" applyFont="1" applyFill="1" applyBorder="1" applyAlignment="1">
      <alignment horizontal="center" vertical="center"/>
    </xf>
    <xf numFmtId="3" fontId="42" fillId="12" borderId="14" xfId="2" applyNumberFormat="1" applyFont="1" applyFill="1" applyBorder="1" applyAlignment="1">
      <alignment horizontal="center" vertical="center"/>
    </xf>
    <xf numFmtId="3" fontId="42" fillId="12" borderId="20" xfId="2" applyNumberFormat="1" applyFont="1" applyFill="1" applyBorder="1" applyAlignment="1">
      <alignment horizontal="center" vertical="center"/>
    </xf>
    <xf numFmtId="3" fontId="42" fillId="2" borderId="10" xfId="21" applyNumberFormat="1" applyFont="1" applyFill="1" applyBorder="1" applyAlignment="1">
      <alignment horizontal="center" wrapText="1"/>
    </xf>
    <xf numFmtId="3" fontId="42" fillId="6" borderId="14" xfId="2" applyNumberFormat="1" applyFont="1" applyFill="1" applyBorder="1" applyAlignment="1">
      <alignment horizontal="center"/>
    </xf>
    <xf numFmtId="3" fontId="42" fillId="6" borderId="20" xfId="2" applyNumberFormat="1" applyFont="1" applyFill="1" applyBorder="1" applyAlignment="1">
      <alignment horizontal="center"/>
    </xf>
    <xf numFmtId="3" fontId="42" fillId="2" borderId="14" xfId="21" applyNumberFormat="1" applyFont="1" applyFill="1" applyBorder="1" applyAlignment="1">
      <alignment horizontal="center" vertical="center" wrapText="1"/>
    </xf>
    <xf numFmtId="3" fontId="42" fillId="10" borderId="10" xfId="21" applyNumberFormat="1" applyFont="1" applyFill="1" applyBorder="1" applyAlignment="1">
      <alignment horizontal="center" vertical="center" wrapText="1"/>
    </xf>
    <xf numFmtId="3" fontId="42" fillId="10" borderId="14" xfId="21" applyNumberFormat="1" applyFont="1" applyFill="1" applyBorder="1" applyAlignment="1">
      <alignment horizontal="center" vertical="center" wrapText="1"/>
    </xf>
    <xf numFmtId="3" fontId="169" fillId="2" borderId="14" xfId="5" applyNumberFormat="1" applyFont="1" applyFill="1" applyBorder="1" applyAlignment="1">
      <alignment horizontal="center" vertical="center" wrapText="1"/>
    </xf>
    <xf numFmtId="3" fontId="169" fillId="2" borderId="19" xfId="5" applyNumberFormat="1" applyFont="1" applyFill="1" applyBorder="1" applyAlignment="1">
      <alignment horizontal="center" vertical="center" wrapText="1"/>
    </xf>
    <xf numFmtId="3" fontId="169" fillId="10" borderId="10" xfId="5" applyNumberFormat="1" applyFont="1" applyFill="1" applyBorder="1" applyAlignment="1">
      <alignment horizontal="center" vertical="center" wrapText="1"/>
    </xf>
    <xf numFmtId="3" fontId="169" fillId="10" borderId="14" xfId="5" applyNumberFormat="1" applyFont="1" applyFill="1" applyBorder="1" applyAlignment="1">
      <alignment horizontal="center" vertical="center" wrapText="1"/>
    </xf>
    <xf numFmtId="3" fontId="169" fillId="10" borderId="20" xfId="5" applyNumberFormat="1" applyFont="1" applyFill="1" applyBorder="1" applyAlignment="1">
      <alignment horizontal="center" vertical="center" wrapText="1"/>
    </xf>
    <xf numFmtId="3" fontId="42" fillId="2" borderId="21" xfId="5" applyNumberFormat="1" applyFont="1" applyFill="1" applyBorder="1" applyAlignment="1">
      <alignment horizontal="center" vertical="center" wrapText="1"/>
    </xf>
    <xf numFmtId="3" fontId="42" fillId="2" borderId="21" xfId="5" applyNumberFormat="1" applyFont="1" applyFill="1" applyBorder="1" applyAlignment="1">
      <alignment horizontal="center" vertical="center"/>
    </xf>
    <xf numFmtId="3" fontId="169" fillId="2" borderId="22" xfId="5" applyNumberFormat="1" applyFont="1" applyFill="1" applyBorder="1" applyAlignment="1">
      <alignment horizontal="center" vertical="center" wrapText="1"/>
    </xf>
    <xf numFmtId="3" fontId="19" fillId="10" borderId="15" xfId="21" applyNumberFormat="1" applyFont="1" applyFill="1" applyBorder="1" applyAlignment="1">
      <alignment horizontal="center" vertical="center"/>
    </xf>
    <xf numFmtId="3" fontId="19" fillId="10" borderId="21" xfId="21" applyNumberFormat="1" applyFont="1" applyFill="1" applyBorder="1" applyAlignment="1">
      <alignment horizontal="center" vertical="center"/>
    </xf>
    <xf numFmtId="3" fontId="19" fillId="10" borderId="22" xfId="21" applyNumberFormat="1" applyFont="1" applyFill="1" applyBorder="1" applyAlignment="1">
      <alignment horizontal="center" vertical="center"/>
    </xf>
    <xf numFmtId="3" fontId="42" fillId="2" borderId="17" xfId="5" applyNumberFormat="1" applyFont="1" applyFill="1" applyBorder="1" applyAlignment="1">
      <alignment horizontal="center" vertical="center" wrapText="1"/>
    </xf>
    <xf numFmtId="3" fontId="42" fillId="2" borderId="17" xfId="5" applyNumberFormat="1" applyFont="1" applyFill="1" applyBorder="1" applyAlignment="1">
      <alignment horizontal="center" vertical="center"/>
    </xf>
    <xf numFmtId="3" fontId="169" fillId="2" borderId="23" xfId="5" applyNumberFormat="1" applyFont="1" applyFill="1" applyBorder="1" applyAlignment="1">
      <alignment horizontal="center" vertical="center" wrapText="1"/>
    </xf>
    <xf numFmtId="3" fontId="19" fillId="10" borderId="9" xfId="21" applyNumberFormat="1" applyFont="1" applyFill="1" applyBorder="1" applyAlignment="1">
      <alignment horizontal="center" vertical="center"/>
    </xf>
    <xf numFmtId="3" fontId="19" fillId="10" borderId="17" xfId="21" applyNumberFormat="1" applyFont="1" applyFill="1" applyBorder="1" applyAlignment="1">
      <alignment horizontal="center" vertical="center"/>
    </xf>
    <xf numFmtId="3" fontId="19" fillId="10" borderId="23" xfId="21" applyNumberFormat="1" applyFont="1" applyFill="1" applyBorder="1" applyAlignment="1">
      <alignment horizontal="center" vertical="center"/>
    </xf>
    <xf numFmtId="3" fontId="42" fillId="2" borderId="14" xfId="5" applyNumberFormat="1" applyFont="1" applyFill="1" applyBorder="1" applyAlignment="1">
      <alignment horizontal="center" vertical="center" wrapText="1"/>
    </xf>
    <xf numFmtId="3" fontId="42" fillId="2" borderId="14" xfId="5" applyNumberFormat="1" applyFont="1" applyFill="1" applyBorder="1" applyAlignment="1">
      <alignment horizontal="center" vertical="center"/>
    </xf>
    <xf numFmtId="3" fontId="169" fillId="2" borderId="20" xfId="5" applyNumberFormat="1" applyFont="1" applyFill="1" applyBorder="1" applyAlignment="1">
      <alignment horizontal="center" vertical="center" wrapText="1"/>
    </xf>
    <xf numFmtId="3" fontId="19" fillId="10" borderId="10" xfId="21" applyNumberFormat="1" applyFont="1" applyFill="1" applyBorder="1" applyAlignment="1">
      <alignment horizontal="center" vertical="center"/>
    </xf>
    <xf numFmtId="3" fontId="19" fillId="10" borderId="14" xfId="21" applyNumberFormat="1" applyFont="1" applyFill="1" applyBorder="1" applyAlignment="1">
      <alignment horizontal="center" vertical="center"/>
    </xf>
    <xf numFmtId="3" fontId="19" fillId="10" borderId="20" xfId="21" applyNumberFormat="1" applyFont="1" applyFill="1" applyBorder="1" applyAlignment="1">
      <alignment horizontal="center" vertical="center"/>
    </xf>
    <xf numFmtId="3" fontId="42" fillId="2" borderId="15" xfId="5" applyNumberFormat="1" applyFont="1" applyFill="1" applyBorder="1" applyAlignment="1">
      <alignment horizontal="center" vertical="center" wrapText="1"/>
    </xf>
    <xf numFmtId="3" fontId="42" fillId="2" borderId="8" xfId="5" applyNumberFormat="1" applyFont="1" applyFill="1" applyBorder="1" applyAlignment="1">
      <alignment horizontal="center" vertical="center" wrapText="1"/>
    </xf>
    <xf numFmtId="3" fontId="42" fillId="2" borderId="34" xfId="5" applyNumberFormat="1" applyFont="1" applyFill="1" applyBorder="1" applyAlignment="1">
      <alignment horizontal="center" vertical="center" wrapText="1"/>
    </xf>
    <xf numFmtId="3" fontId="169" fillId="2" borderId="57" xfId="5" applyNumberFormat="1" applyFont="1" applyFill="1" applyBorder="1" applyAlignment="1">
      <alignment horizontal="center" vertical="center" wrapText="1"/>
    </xf>
    <xf numFmtId="3" fontId="19" fillId="10" borderId="8" xfId="21" applyNumberFormat="1" applyFont="1" applyFill="1" applyBorder="1" applyAlignment="1">
      <alignment horizontal="center" vertical="center"/>
    </xf>
    <xf numFmtId="3" fontId="19" fillId="10" borderId="34" xfId="21" applyNumberFormat="1" applyFont="1" applyFill="1" applyBorder="1" applyAlignment="1">
      <alignment horizontal="center" vertical="center"/>
    </xf>
    <xf numFmtId="3" fontId="19" fillId="10" borderId="57" xfId="21" applyNumberFormat="1" applyFont="1" applyFill="1" applyBorder="1" applyAlignment="1">
      <alignment horizontal="center" vertical="center"/>
    </xf>
    <xf numFmtId="3" fontId="42" fillId="2" borderId="9" xfId="5" applyNumberFormat="1" applyFont="1" applyFill="1" applyBorder="1" applyAlignment="1">
      <alignment horizontal="center" vertical="center" wrapText="1"/>
    </xf>
    <xf numFmtId="3" fontId="42" fillId="2" borderId="10" xfId="5" applyNumberFormat="1" applyFont="1" applyFill="1" applyBorder="1" applyAlignment="1">
      <alignment horizontal="center" vertical="center" wrapText="1"/>
    </xf>
    <xf numFmtId="0" fontId="19" fillId="0" borderId="0" xfId="21" applyFont="1"/>
    <xf numFmtId="3" fontId="19" fillId="0" borderId="0" xfId="21" applyNumberFormat="1" applyFont="1"/>
    <xf numFmtId="3" fontId="19" fillId="0" borderId="0" xfId="21" applyNumberFormat="1" applyFont="1" applyBorder="1"/>
    <xf numFmtId="0" fontId="42" fillId="10" borderId="17" xfId="21" applyNumberFormat="1" applyFont="1" applyFill="1" applyBorder="1" applyAlignment="1">
      <alignment horizontal="center" vertical="center"/>
    </xf>
    <xf numFmtId="3" fontId="42" fillId="0" borderId="2" xfId="21" applyNumberFormat="1" applyFont="1" applyFill="1" applyBorder="1" applyAlignment="1">
      <alignment horizontal="center" vertical="center"/>
    </xf>
    <xf numFmtId="3" fontId="42" fillId="10" borderId="17" xfId="21" applyNumberFormat="1" applyFont="1" applyFill="1" applyBorder="1" applyAlignment="1">
      <alignment horizontal="center" vertical="center"/>
    </xf>
    <xf numFmtId="3" fontId="42" fillId="10" borderId="14" xfId="21" applyNumberFormat="1" applyFont="1" applyFill="1" applyBorder="1" applyAlignment="1">
      <alignment horizontal="center" vertical="center"/>
    </xf>
    <xf numFmtId="3" fontId="42" fillId="0" borderId="0" xfId="21" applyNumberFormat="1" applyFont="1" applyBorder="1"/>
    <xf numFmtId="0" fontId="42" fillId="0" borderId="9" xfId="17" applyFont="1" applyBorder="1" applyAlignment="1">
      <alignment horizontal="justify" vertical="center"/>
    </xf>
    <xf numFmtId="0" fontId="42" fillId="0" borderId="9" xfId="17" applyFont="1" applyBorder="1" applyAlignment="1">
      <alignment wrapText="1"/>
    </xf>
    <xf numFmtId="0" fontId="42" fillId="0" borderId="10" xfId="17" applyFont="1" applyBorder="1" applyAlignment="1">
      <alignment wrapText="1"/>
    </xf>
    <xf numFmtId="3" fontId="25" fillId="2" borderId="17" xfId="2" applyNumberFormat="1" applyFont="1" applyFill="1" applyBorder="1" applyAlignment="1">
      <alignment horizontal="center" vertical="center"/>
    </xf>
    <xf numFmtId="3" fontId="25" fillId="2" borderId="45" xfId="2" applyNumberFormat="1" applyFont="1" applyFill="1" applyBorder="1" applyAlignment="1">
      <alignment horizontal="center" vertical="center"/>
    </xf>
    <xf numFmtId="3" fontId="25" fillId="3" borderId="17" xfId="2" applyNumberFormat="1" applyFont="1" applyFill="1" applyBorder="1" applyAlignment="1">
      <alignment horizontal="center" vertical="center"/>
    </xf>
    <xf numFmtId="3" fontId="25" fillId="3" borderId="23" xfId="2" applyNumberFormat="1" applyFont="1" applyFill="1" applyBorder="1" applyAlignment="1">
      <alignment horizontal="center" vertical="center"/>
    </xf>
    <xf numFmtId="3" fontId="25" fillId="10" borderId="17" xfId="2" applyNumberFormat="1" applyFont="1" applyFill="1" applyBorder="1" applyAlignment="1">
      <alignment horizontal="center" vertical="center"/>
    </xf>
    <xf numFmtId="3" fontId="25" fillId="10" borderId="23" xfId="2" applyNumberFormat="1" applyFont="1" applyFill="1" applyBorder="1" applyAlignment="1">
      <alignment horizontal="center" vertical="center"/>
    </xf>
    <xf numFmtId="3" fontId="25" fillId="12" borderId="17" xfId="2" applyNumberFormat="1" applyFont="1" applyFill="1" applyBorder="1" applyAlignment="1">
      <alignment horizontal="center" vertical="center"/>
    </xf>
    <xf numFmtId="3" fontId="25" fillId="12" borderId="23" xfId="2" applyNumberFormat="1" applyFont="1" applyFill="1" applyBorder="1" applyAlignment="1">
      <alignment horizontal="center" vertical="center"/>
    </xf>
    <xf numFmtId="3" fontId="25" fillId="6" borderId="17" xfId="2" applyNumberFormat="1" applyFont="1" applyFill="1" applyBorder="1" applyAlignment="1">
      <alignment horizontal="center"/>
    </xf>
    <xf numFmtId="3" fontId="25" fillId="6" borderId="23" xfId="2" applyNumberFormat="1" applyFont="1" applyFill="1" applyBorder="1" applyAlignment="1">
      <alignment horizontal="center"/>
    </xf>
    <xf numFmtId="3" fontId="25" fillId="2" borderId="18" xfId="2" applyNumberFormat="1" applyFont="1" applyFill="1" applyBorder="1" applyAlignment="1">
      <alignment horizontal="center" vertical="center"/>
    </xf>
    <xf numFmtId="3" fontId="42" fillId="2" borderId="17" xfId="2" applyNumberFormat="1" applyFont="1" applyFill="1" applyBorder="1" applyAlignment="1">
      <alignment horizontal="center" vertical="center"/>
    </xf>
    <xf numFmtId="3" fontId="42" fillId="2" borderId="18" xfId="2" applyNumberFormat="1" applyFont="1" applyFill="1" applyBorder="1" applyAlignment="1">
      <alignment horizontal="center" vertical="center"/>
    </xf>
    <xf numFmtId="3" fontId="42" fillId="3" borderId="17" xfId="2" applyNumberFormat="1" applyFont="1" applyFill="1" applyBorder="1" applyAlignment="1">
      <alignment horizontal="center" vertical="center"/>
    </xf>
    <xf numFmtId="3" fontId="42" fillId="3" borderId="23" xfId="2" applyNumberFormat="1" applyFont="1" applyFill="1" applyBorder="1" applyAlignment="1">
      <alignment horizontal="center" vertical="center"/>
    </xf>
    <xf numFmtId="3" fontId="42" fillId="10" borderId="17" xfId="2" applyNumberFormat="1" applyFont="1" applyFill="1" applyBorder="1" applyAlignment="1">
      <alignment horizontal="center" vertical="center"/>
    </xf>
    <xf numFmtId="3" fontId="42" fillId="10" borderId="23" xfId="2" applyNumberFormat="1" applyFont="1" applyFill="1" applyBorder="1" applyAlignment="1">
      <alignment horizontal="center" vertical="center"/>
    </xf>
    <xf numFmtId="3" fontId="42" fillId="12" borderId="17" xfId="2" applyNumberFormat="1" applyFont="1" applyFill="1" applyBorder="1" applyAlignment="1">
      <alignment horizontal="center" vertical="center"/>
    </xf>
    <xf numFmtId="3" fontId="42" fillId="12" borderId="23" xfId="2" applyNumberFormat="1" applyFont="1" applyFill="1" applyBorder="1" applyAlignment="1">
      <alignment horizontal="center" vertical="center"/>
    </xf>
    <xf numFmtId="3" fontId="42" fillId="6" borderId="17" xfId="2" applyNumberFormat="1" applyFont="1" applyFill="1" applyBorder="1" applyAlignment="1">
      <alignment horizontal="center"/>
    </xf>
    <xf numFmtId="3" fontId="42" fillId="6" borderId="23" xfId="2" applyNumberFormat="1" applyFont="1" applyFill="1" applyBorder="1" applyAlignment="1">
      <alignment horizontal="center"/>
    </xf>
    <xf numFmtId="0" fontId="19" fillId="0" borderId="17" xfId="0" applyFont="1" applyFill="1" applyBorder="1" applyAlignment="1">
      <alignment horizontal="center" vertical="center" wrapText="1"/>
    </xf>
    <xf numFmtId="0" fontId="19" fillId="0" borderId="17" xfId="8" applyFont="1" applyBorder="1" applyAlignment="1">
      <alignment horizontal="center" vertical="center" wrapText="1"/>
    </xf>
    <xf numFmtId="3" fontId="132" fillId="0" borderId="17" xfId="8" applyNumberFormat="1" applyFont="1" applyBorder="1" applyAlignment="1">
      <alignment horizontal="center" vertical="center"/>
    </xf>
    <xf numFmtId="3" fontId="132" fillId="0" borderId="17" xfId="8" applyNumberFormat="1" applyFont="1" applyBorder="1" applyAlignment="1">
      <alignment horizontal="center" vertical="center" wrapText="1"/>
    </xf>
    <xf numFmtId="4" fontId="19" fillId="13" borderId="17" xfId="8" applyNumberFormat="1" applyFont="1" applyFill="1" applyBorder="1" applyAlignment="1">
      <alignment horizontal="center" vertical="center" wrapText="1"/>
    </xf>
    <xf numFmtId="0" fontId="170" fillId="0" borderId="0" xfId="0" applyFont="1"/>
    <xf numFmtId="0" fontId="171" fillId="0" borderId="0" xfId="0" applyFont="1"/>
    <xf numFmtId="0" fontId="4" fillId="0" borderId="17" xfId="8" applyFont="1" applyBorder="1" applyAlignment="1">
      <alignment horizontal="center" vertical="center" wrapText="1"/>
    </xf>
    <xf numFmtId="0" fontId="19" fillId="0" borderId="17" xfId="8" applyFont="1" applyBorder="1" applyAlignment="1">
      <alignment horizontal="center" vertical="center"/>
    </xf>
    <xf numFmtId="0" fontId="19" fillId="13" borderId="17" xfId="8" applyFont="1" applyFill="1" applyBorder="1" applyAlignment="1">
      <alignment horizontal="center" vertical="center" wrapText="1" shrinkToFit="1"/>
    </xf>
    <xf numFmtId="0" fontId="19" fillId="13" borderId="17" xfId="8" applyFont="1" applyFill="1" applyBorder="1" applyAlignment="1">
      <alignment horizontal="center" vertical="center"/>
    </xf>
    <xf numFmtId="0" fontId="19" fillId="13" borderId="17" xfId="8" applyFont="1" applyFill="1" applyBorder="1" applyAlignment="1">
      <alignment horizontal="center" vertical="center" wrapText="1"/>
    </xf>
    <xf numFmtId="0" fontId="4" fillId="0" borderId="17" xfId="8" applyFont="1" applyBorder="1" applyAlignment="1">
      <alignment horizontal="left" vertical="center" wrapText="1"/>
    </xf>
    <xf numFmtId="0" fontId="4" fillId="0" borderId="17" xfId="8" applyFont="1" applyBorder="1" applyAlignment="1">
      <alignment vertical="center" wrapText="1"/>
    </xf>
    <xf numFmtId="3" fontId="19" fillId="2" borderId="15" xfId="21" applyNumberFormat="1" applyFont="1" applyFill="1" applyBorder="1" applyAlignment="1">
      <alignment horizontal="center" vertical="center"/>
    </xf>
    <xf numFmtId="3" fontId="19" fillId="2" borderId="21" xfId="21" applyNumberFormat="1" applyFont="1" applyFill="1" applyBorder="1" applyAlignment="1">
      <alignment horizontal="center" vertical="center"/>
    </xf>
    <xf numFmtId="3" fontId="42" fillId="2" borderId="22" xfId="2" applyNumberFormat="1" applyFont="1" applyFill="1" applyBorder="1" applyAlignment="1">
      <alignment horizontal="center" vertical="center"/>
    </xf>
    <xf numFmtId="3" fontId="19" fillId="2" borderId="9" xfId="21" applyNumberFormat="1" applyFont="1" applyFill="1" applyBorder="1" applyAlignment="1">
      <alignment horizontal="center" vertical="center"/>
    </xf>
    <xf numFmtId="3" fontId="19" fillId="2" borderId="17" xfId="21" applyNumberFormat="1" applyFont="1" applyFill="1" applyBorder="1" applyAlignment="1">
      <alignment horizontal="center" vertical="center"/>
    </xf>
    <xf numFmtId="3" fontId="19" fillId="2" borderId="17" xfId="21" applyNumberFormat="1" applyFont="1" applyFill="1" applyBorder="1" applyAlignment="1" applyProtection="1">
      <alignment horizontal="center" vertical="center"/>
    </xf>
    <xf numFmtId="3" fontId="42" fillId="2" borderId="23" xfId="2" applyNumberFormat="1" applyFont="1" applyFill="1" applyBorder="1" applyAlignment="1">
      <alignment horizontal="center" vertical="center"/>
    </xf>
    <xf numFmtId="3" fontId="42" fillId="2" borderId="10" xfId="21" applyNumberFormat="1" applyFont="1" applyFill="1" applyBorder="1" applyAlignment="1">
      <alignment horizontal="center" vertical="center"/>
    </xf>
    <xf numFmtId="3" fontId="42" fillId="2" borderId="14" xfId="21" applyNumberFormat="1" applyFont="1" applyFill="1" applyBorder="1" applyAlignment="1">
      <alignment horizontal="center" vertical="center"/>
    </xf>
    <xf numFmtId="0" fontId="132" fillId="0" borderId="60" xfId="22" applyFont="1" applyFill="1" applyBorder="1" applyAlignment="1">
      <alignment horizontal="center" vertical="center" wrapText="1"/>
    </xf>
    <xf numFmtId="0" fontId="27" fillId="0" borderId="63" xfId="22" applyFont="1" applyBorder="1" applyAlignment="1">
      <alignment horizontal="center" vertical="center"/>
    </xf>
    <xf numFmtId="0" fontId="20" fillId="0" borderId="17" xfId="0" applyFont="1" applyBorder="1" applyAlignment="1">
      <alignment horizontal="center"/>
    </xf>
    <xf numFmtId="4" fontId="19" fillId="0" borderId="17" xfId="8" applyNumberFormat="1" applyFont="1" applyBorder="1" applyAlignment="1">
      <alignment horizontal="center" vertical="center" wrapText="1"/>
    </xf>
    <xf numFmtId="0" fontId="19" fillId="0" borderId="17" xfId="8" applyFont="1" applyBorder="1" applyAlignment="1">
      <alignment horizontal="center" vertical="center" shrinkToFit="1"/>
    </xf>
    <xf numFmtId="0" fontId="177" fillId="0" borderId="17" xfId="0" applyFont="1" applyBorder="1" applyAlignment="1">
      <alignment horizontal="center" vertical="center" wrapText="1"/>
    </xf>
    <xf numFmtId="0" fontId="166" fillId="0" borderId="17" xfId="22" applyFont="1" applyFill="1" applyBorder="1" applyAlignment="1">
      <alignment horizontal="center" vertical="center" wrapText="1"/>
    </xf>
    <xf numFmtId="0" fontId="39" fillId="2" borderId="41" xfId="22" applyFont="1" applyFill="1" applyBorder="1" applyAlignment="1">
      <alignment horizontal="center" vertical="center" wrapText="1"/>
    </xf>
    <xf numFmtId="4" fontId="39" fillId="2" borderId="61" xfId="22" applyNumberFormat="1" applyFont="1" applyFill="1" applyBorder="1" applyAlignment="1">
      <alignment horizontal="center" vertical="center" wrapText="1"/>
    </xf>
    <xf numFmtId="0" fontId="39" fillId="2" borderId="44" xfId="22" applyFont="1" applyFill="1" applyBorder="1" applyAlignment="1">
      <alignment horizontal="center" vertical="center" wrapText="1"/>
    </xf>
    <xf numFmtId="0" fontId="133" fillId="0" borderId="17" xfId="22" applyFont="1" applyBorder="1" applyAlignment="1">
      <alignment horizontal="center" vertical="center" wrapText="1"/>
    </xf>
    <xf numFmtId="0" fontId="133" fillId="13" borderId="17" xfId="10" applyFont="1" applyFill="1" applyBorder="1" applyAlignment="1">
      <alignment horizontal="center" wrapText="1"/>
    </xf>
    <xf numFmtId="0" fontId="132" fillId="0" borderId="17" xfId="8" applyFont="1" applyBorder="1" applyAlignment="1">
      <alignment horizontal="center" vertical="center" wrapText="1"/>
    </xf>
    <xf numFmtId="0" fontId="163" fillId="0" borderId="17" xfId="8" applyFont="1" applyFill="1" applyBorder="1" applyAlignment="1">
      <alignment horizontal="center" vertical="center"/>
    </xf>
    <xf numFmtId="0" fontId="177" fillId="0" borderId="17" xfId="0" applyFont="1" applyFill="1" applyBorder="1" applyAlignment="1">
      <alignment horizontal="center" vertical="center" wrapText="1"/>
    </xf>
    <xf numFmtId="0" fontId="172" fillId="0" borderId="17" xfId="22" applyFont="1" applyFill="1" applyBorder="1" applyAlignment="1">
      <alignment horizontal="center" vertical="center" wrapText="1"/>
    </xf>
    <xf numFmtId="0" fontId="163" fillId="0" borderId="63" xfId="22" applyFont="1" applyFill="1" applyBorder="1" applyAlignment="1">
      <alignment horizontal="center" vertical="center" wrapText="1"/>
    </xf>
    <xf numFmtId="0" fontId="0" fillId="0" borderId="17" xfId="0" applyBorder="1" applyAlignment="1">
      <alignment horizontal="center" vertical="center"/>
    </xf>
    <xf numFmtId="0" fontId="178" fillId="0" borderId="17" xfId="0" applyFont="1" applyBorder="1" applyAlignment="1">
      <alignment horizontal="center" vertical="center" wrapText="1"/>
    </xf>
    <xf numFmtId="0" fontId="179" fillId="0" borderId="17" xfId="0" applyFont="1" applyBorder="1" applyAlignment="1">
      <alignment horizontal="center" vertical="center" wrapText="1"/>
    </xf>
    <xf numFmtId="0" fontId="180" fillId="0" borderId="17" xfId="0" applyFont="1" applyBorder="1" applyAlignment="1">
      <alignment horizontal="center" vertical="center" wrapText="1"/>
    </xf>
    <xf numFmtId="0" fontId="2" fillId="0" borderId="17" xfId="8" applyFont="1" applyBorder="1" applyAlignment="1">
      <alignment horizontal="center" vertical="center" wrapText="1"/>
    </xf>
    <xf numFmtId="49" fontId="167" fillId="0" borderId="18" xfId="22" applyNumberFormat="1" applyFont="1" applyFill="1" applyBorder="1" applyAlignment="1">
      <alignment horizontal="center" vertical="center" wrapText="1"/>
    </xf>
    <xf numFmtId="0" fontId="2" fillId="0" borderId="17" xfId="8" applyFont="1" applyBorder="1" applyAlignment="1">
      <alignment horizontal="left"/>
    </xf>
    <xf numFmtId="4" fontId="2" fillId="13" borderId="17" xfId="8" applyNumberFormat="1" applyFont="1" applyFill="1" applyBorder="1" applyAlignment="1">
      <alignment horizontal="center" vertical="center" wrapText="1"/>
    </xf>
    <xf numFmtId="4" fontId="2" fillId="0" borderId="17" xfId="8" applyNumberFormat="1" applyFont="1" applyBorder="1" applyAlignment="1">
      <alignment horizontal="center" vertical="center"/>
    </xf>
    <xf numFmtId="4" fontId="2" fillId="0" borderId="17" xfId="8" applyNumberFormat="1" applyFont="1" applyBorder="1" applyAlignment="1">
      <alignment horizontal="center" vertical="center" wrapText="1"/>
    </xf>
    <xf numFmtId="4" fontId="2" fillId="0" borderId="17" xfId="25" applyNumberFormat="1" applyFont="1" applyBorder="1" applyAlignment="1">
      <alignment horizontal="center" vertical="center" wrapText="1"/>
    </xf>
    <xf numFmtId="0" fontId="4" fillId="0" borderId="17" xfId="8" applyFont="1" applyBorder="1" applyAlignment="1">
      <alignment horizontal="left" vertical="center"/>
    </xf>
    <xf numFmtId="4" fontId="135" fillId="0" borderId="17" xfId="8" applyNumberFormat="1" applyFont="1" applyBorder="1" applyAlignment="1">
      <alignment horizontal="center" vertical="center"/>
    </xf>
    <xf numFmtId="3" fontId="66" fillId="0" borderId="18" xfId="8" applyNumberFormat="1" applyFont="1" applyBorder="1" applyAlignment="1">
      <alignment horizontal="center" vertical="center" wrapText="1"/>
    </xf>
    <xf numFmtId="3" fontId="66" fillId="0" borderId="17" xfId="8" applyNumberFormat="1" applyFont="1" applyBorder="1" applyAlignment="1">
      <alignment horizontal="center" vertical="center" wrapText="1"/>
    </xf>
    <xf numFmtId="0" fontId="39" fillId="0" borderId="17" xfId="22" applyFont="1" applyFill="1" applyBorder="1" applyAlignment="1">
      <alignment horizontal="center" vertical="center" wrapText="1"/>
    </xf>
    <xf numFmtId="0" fontId="39" fillId="0" borderId="18" xfId="22" applyFont="1" applyFill="1" applyBorder="1" applyAlignment="1">
      <alignment horizontal="center" vertical="center" wrapText="1"/>
    </xf>
    <xf numFmtId="4" fontId="119" fillId="0" borderId="34" xfId="8" applyNumberFormat="1" applyFont="1" applyBorder="1" applyAlignment="1">
      <alignment horizontal="center" vertical="center"/>
    </xf>
    <xf numFmtId="3" fontId="181" fillId="13" borderId="17" xfId="0" applyNumberFormat="1" applyFont="1" applyFill="1" applyBorder="1" applyAlignment="1">
      <alignment horizontal="center" vertical="center" wrapText="1"/>
    </xf>
    <xf numFmtId="3" fontId="27" fillId="13" borderId="17" xfId="0" applyNumberFormat="1" applyFont="1" applyFill="1" applyBorder="1" applyAlignment="1">
      <alignment horizontal="center" vertical="center" wrapText="1"/>
    </xf>
    <xf numFmtId="4" fontId="27" fillId="13" borderId="17" xfId="0" applyNumberFormat="1" applyFont="1" applyFill="1" applyBorder="1" applyAlignment="1">
      <alignment horizontal="center" vertical="center" wrapText="1"/>
    </xf>
    <xf numFmtId="0" fontId="182" fillId="0" borderId="0" xfId="22" applyFont="1" applyAlignment="1">
      <alignment vertical="center" wrapText="1"/>
    </xf>
    <xf numFmtId="0" fontId="182" fillId="0" borderId="0" xfId="22" applyFont="1" applyFill="1" applyAlignment="1">
      <alignment vertical="center" wrapText="1"/>
    </xf>
    <xf numFmtId="0" fontId="183" fillId="0" borderId="17" xfId="22" applyFont="1" applyBorder="1" applyAlignment="1">
      <alignment horizontal="center" vertical="center"/>
    </xf>
    <xf numFmtId="0" fontId="184" fillId="0" borderId="0" xfId="0" applyFont="1"/>
    <xf numFmtId="0" fontId="185" fillId="0" borderId="0" xfId="0" applyFont="1"/>
    <xf numFmtId="0" fontId="0" fillId="0" borderId="17" xfId="0" applyBorder="1" applyAlignment="1">
      <alignment horizontal="center"/>
    </xf>
    <xf numFmtId="0" fontId="186" fillId="0" borderId="0" xfId="22" applyFont="1" applyAlignment="1">
      <alignment vertical="center" wrapText="1"/>
    </xf>
    <xf numFmtId="0" fontId="19" fillId="0" borderId="17" xfId="8" applyFont="1" applyFill="1" applyBorder="1" applyAlignment="1">
      <alignment horizontal="center" vertical="center" wrapText="1"/>
    </xf>
    <xf numFmtId="0" fontId="19" fillId="0" borderId="17" xfId="8" applyFont="1" applyFill="1" applyBorder="1" applyAlignment="1">
      <alignment horizontal="center" vertical="center"/>
    </xf>
    <xf numFmtId="4" fontId="187" fillId="0" borderId="17" xfId="0" applyNumberFormat="1" applyFont="1" applyBorder="1" applyAlignment="1">
      <alignment horizontal="center" vertical="center" wrapText="1"/>
    </xf>
    <xf numFmtId="0" fontId="2" fillId="0" borderId="17" xfId="8" applyFont="1" applyFill="1" applyBorder="1" applyAlignment="1">
      <alignment horizontal="center" vertical="center"/>
    </xf>
    <xf numFmtId="0" fontId="2" fillId="0" borderId="17" xfId="8" applyFont="1" applyFill="1" applyBorder="1" applyAlignment="1">
      <alignment horizontal="center" vertical="center" wrapText="1"/>
    </xf>
    <xf numFmtId="0" fontId="135" fillId="0" borderId="34" xfId="22" applyFont="1" applyBorder="1" applyAlignment="1">
      <alignment horizontal="center" vertical="center" wrapText="1"/>
    </xf>
    <xf numFmtId="0" fontId="107" fillId="0" borderId="17" xfId="8" applyFont="1" applyFill="1" applyBorder="1" applyAlignment="1">
      <alignment horizontal="center" vertical="center" wrapText="1"/>
    </xf>
    <xf numFmtId="3" fontId="135" fillId="0" borderId="34" xfId="22" applyNumberFormat="1" applyFont="1" applyBorder="1" applyAlignment="1">
      <alignment horizontal="center" vertical="center" wrapText="1"/>
    </xf>
    <xf numFmtId="170" fontId="0" fillId="0" borderId="0" xfId="0" applyNumberFormat="1"/>
    <xf numFmtId="170" fontId="132" fillId="0" borderId="8" xfId="22" applyNumberFormat="1" applyFont="1" applyBorder="1" applyAlignment="1">
      <alignment horizontal="center" vertical="center" wrapText="1"/>
    </xf>
    <xf numFmtId="170" fontId="132" fillId="0" borderId="60" xfId="22" applyNumberFormat="1" applyFont="1" applyBorder="1" applyAlignment="1">
      <alignment horizontal="center" vertical="center" wrapText="1"/>
    </xf>
    <xf numFmtId="4" fontId="132" fillId="0" borderId="34" xfId="22" applyNumberFormat="1" applyFont="1" applyBorder="1" applyAlignment="1">
      <alignment horizontal="center" vertical="center" wrapText="1"/>
    </xf>
    <xf numFmtId="4" fontId="132" fillId="0" borderId="57" xfId="22" applyNumberFormat="1" applyFont="1" applyBorder="1" applyAlignment="1">
      <alignment horizontal="center" vertical="center" wrapText="1"/>
    </xf>
    <xf numFmtId="170" fontId="66" fillId="0" borderId="8" xfId="22" applyNumberFormat="1" applyFont="1" applyBorder="1" applyAlignment="1">
      <alignment horizontal="center" vertical="center" wrapText="1"/>
    </xf>
    <xf numFmtId="170" fontId="66" fillId="0" borderId="60" xfId="22" applyNumberFormat="1" applyFont="1" applyBorder="1" applyAlignment="1">
      <alignment horizontal="center" vertical="center" wrapText="1"/>
    </xf>
    <xf numFmtId="4" fontId="66" fillId="0" borderId="34" xfId="22" applyNumberFormat="1" applyFont="1" applyBorder="1" applyAlignment="1">
      <alignment horizontal="center" vertical="center" wrapText="1"/>
    </xf>
    <xf numFmtId="4" fontId="66" fillId="0" borderId="57" xfId="22" applyNumberFormat="1" applyFont="1" applyBorder="1" applyAlignment="1">
      <alignment horizontal="center" vertical="center" wrapText="1"/>
    </xf>
    <xf numFmtId="4" fontId="8" fillId="8" borderId="15" xfId="21" applyNumberFormat="1" applyFont="1" applyFill="1" applyBorder="1" applyAlignment="1">
      <alignment horizontal="center" vertical="center" wrapText="1"/>
    </xf>
    <xf numFmtId="4" fontId="8" fillId="9" borderId="21" xfId="21" applyNumberFormat="1" applyFont="1" applyFill="1" applyBorder="1" applyAlignment="1">
      <alignment horizontal="center" vertical="center" wrapText="1"/>
    </xf>
    <xf numFmtId="4" fontId="8" fillId="2" borderId="21" xfId="21" applyNumberFormat="1" applyFont="1" applyFill="1" applyBorder="1" applyAlignment="1">
      <alignment horizontal="center" vertical="center" wrapText="1"/>
    </xf>
    <xf numFmtId="4" fontId="8" fillId="6" borderId="21" xfId="21" applyNumberFormat="1" applyFont="1" applyFill="1" applyBorder="1" applyAlignment="1">
      <alignment horizontal="center" vertical="center" wrapText="1"/>
    </xf>
    <xf numFmtId="4" fontId="8" fillId="16" borderId="22" xfId="21" applyNumberFormat="1" applyFont="1" applyFill="1" applyBorder="1" applyAlignment="1">
      <alignment horizontal="center" vertical="center" wrapText="1"/>
    </xf>
    <xf numFmtId="4" fontId="8" fillId="8" borderId="43" xfId="21" applyNumberFormat="1" applyFont="1" applyFill="1" applyBorder="1" applyAlignment="1">
      <alignment horizontal="center" vertical="center" wrapText="1"/>
    </xf>
    <xf numFmtId="4" fontId="8" fillId="9" borderId="43" xfId="21" applyNumberFormat="1" applyFont="1" applyFill="1" applyBorder="1" applyAlignment="1">
      <alignment horizontal="center" vertical="center" wrapText="1"/>
    </xf>
    <xf numFmtId="4" fontId="8" fillId="10" borderId="43" xfId="21" applyNumberFormat="1" applyFont="1" applyFill="1" applyBorder="1" applyAlignment="1">
      <alignment horizontal="center" vertical="center" wrapText="1"/>
    </xf>
    <xf numFmtId="4" fontId="8" fillId="2" borderId="43" xfId="21" applyNumberFormat="1" applyFont="1" applyFill="1" applyBorder="1" applyAlignment="1">
      <alignment horizontal="center" vertical="center" wrapText="1"/>
    </xf>
    <xf numFmtId="4" fontId="8" fillId="6" borderId="43" xfId="21" applyNumberFormat="1" applyFont="1" applyFill="1" applyBorder="1" applyAlignment="1">
      <alignment horizontal="center" vertical="center" wrapText="1"/>
    </xf>
    <xf numFmtId="4" fontId="6" fillId="8" borderId="15" xfId="21" applyNumberFormat="1" applyFont="1" applyFill="1" applyBorder="1" applyAlignment="1">
      <alignment horizontal="center" vertical="center" wrapText="1"/>
    </xf>
    <xf numFmtId="4" fontId="8" fillId="2" borderId="17" xfId="21" applyNumberFormat="1" applyFont="1" applyFill="1" applyBorder="1" applyAlignment="1">
      <alignment horizontal="center"/>
    </xf>
    <xf numFmtId="0" fontId="121" fillId="13" borderId="17" xfId="22" applyFont="1" applyFill="1" applyBorder="1" applyAlignment="1">
      <alignment horizontal="center" vertical="center" wrapText="1"/>
    </xf>
    <xf numFmtId="0" fontId="120" fillId="13" borderId="17" xfId="6" applyFont="1" applyFill="1" applyBorder="1" applyAlignment="1">
      <alignment vertical="center" wrapText="1"/>
    </xf>
    <xf numFmtId="0" fontId="120" fillId="13" borderId="17" xfId="6" applyNumberFormat="1" applyFont="1" applyFill="1" applyBorder="1" applyAlignment="1">
      <alignment vertical="center" wrapText="1"/>
    </xf>
    <xf numFmtId="0" fontId="163" fillId="0" borderId="23" xfId="22" applyFont="1" applyFill="1" applyBorder="1" applyAlignment="1">
      <alignment horizontal="center" vertical="center" wrapText="1"/>
    </xf>
    <xf numFmtId="4" fontId="39" fillId="6" borderId="61" xfId="22" applyNumberFormat="1" applyFont="1" applyFill="1" applyBorder="1" applyAlignment="1">
      <alignment horizontal="center" vertical="center" wrapText="1"/>
    </xf>
    <xf numFmtId="4" fontId="39" fillId="6" borderId="44" xfId="22" applyNumberFormat="1" applyFont="1" applyFill="1" applyBorder="1" applyAlignment="1">
      <alignment horizontal="center" vertical="center" wrapText="1"/>
    </xf>
    <xf numFmtId="0" fontId="39" fillId="12" borderId="41" xfId="22" applyFont="1" applyFill="1" applyBorder="1" applyAlignment="1">
      <alignment horizontal="center" vertical="center"/>
    </xf>
    <xf numFmtId="4" fontId="39" fillId="12" borderId="44" xfId="22" applyNumberFormat="1" applyFont="1" applyFill="1" applyBorder="1" applyAlignment="1">
      <alignment horizontal="center" vertical="center"/>
    </xf>
    <xf numFmtId="0" fontId="188" fillId="0" borderId="17" xfId="0" applyFont="1" applyBorder="1" applyAlignment="1">
      <alignment horizontal="center" vertical="center" wrapText="1"/>
    </xf>
    <xf numFmtId="0" fontId="188" fillId="0" borderId="17" xfId="0" applyFont="1" applyFill="1" applyBorder="1" applyAlignment="1">
      <alignment horizontal="center" vertical="center" wrapText="1"/>
    </xf>
    <xf numFmtId="0" fontId="163" fillId="0" borderId="57" xfId="22" applyFont="1" applyFill="1" applyBorder="1" applyAlignment="1">
      <alignment horizontal="center" vertical="center" wrapText="1"/>
    </xf>
    <xf numFmtId="0" fontId="116" fillId="0" borderId="17" xfId="22" applyFont="1" applyFill="1" applyBorder="1" applyAlignment="1">
      <alignment horizontal="center" vertical="center" wrapText="1"/>
    </xf>
    <xf numFmtId="0" fontId="189" fillId="13" borderId="17" xfId="6" applyFont="1" applyFill="1" applyBorder="1" applyAlignment="1">
      <alignment shrinkToFit="1"/>
    </xf>
    <xf numFmtId="4" fontId="66" fillId="0" borderId="18" xfId="22" applyNumberFormat="1" applyFont="1" applyFill="1" applyBorder="1" applyAlignment="1">
      <alignment horizontal="center" vertical="center" wrapText="1"/>
    </xf>
    <xf numFmtId="0" fontId="132" fillId="0" borderId="18" xfId="22" applyFont="1" applyFill="1" applyBorder="1" applyAlignment="1">
      <alignment horizontal="center" vertical="center" wrapText="1"/>
    </xf>
    <xf numFmtId="0" fontId="116" fillId="0" borderId="63" xfId="22" applyFont="1" applyFill="1" applyBorder="1" applyAlignment="1">
      <alignment horizontal="center" vertical="center" wrapText="1"/>
    </xf>
    <xf numFmtId="9" fontId="163" fillId="0" borderId="15" xfId="22" applyNumberFormat="1" applyFont="1" applyFill="1" applyBorder="1" applyAlignment="1">
      <alignment horizontal="center" vertical="center" wrapText="1"/>
    </xf>
    <xf numFmtId="9" fontId="163" fillId="0" borderId="9" xfId="22" applyNumberFormat="1" applyFont="1" applyFill="1" applyBorder="1" applyAlignment="1">
      <alignment horizontal="center" vertical="center" wrapText="1"/>
    </xf>
    <xf numFmtId="9" fontId="163" fillId="0" borderId="23" xfId="22" applyNumberFormat="1" applyFont="1" applyFill="1" applyBorder="1" applyAlignment="1">
      <alignment horizontal="center" vertical="center" wrapText="1"/>
    </xf>
    <xf numFmtId="9" fontId="163" fillId="0" borderId="10" xfId="22" applyNumberFormat="1" applyFont="1" applyFill="1" applyBorder="1" applyAlignment="1">
      <alignment horizontal="center" vertical="center" wrapText="1"/>
    </xf>
    <xf numFmtId="9" fontId="163" fillId="0" borderId="20" xfId="22" applyNumberFormat="1" applyFont="1" applyFill="1" applyBorder="1" applyAlignment="1">
      <alignment horizontal="center" vertical="center" wrapText="1"/>
    </xf>
    <xf numFmtId="3" fontId="19" fillId="0" borderId="0" xfId="21" applyNumberFormat="1" applyFont="1" applyAlignment="1">
      <alignment horizontal="center"/>
    </xf>
    <xf numFmtId="0" fontId="0" fillId="10" borderId="17" xfId="0" applyFont="1" applyFill="1" applyBorder="1" applyAlignment="1">
      <alignment horizontal="center" vertical="center"/>
    </xf>
    <xf numFmtId="0" fontId="107" fillId="2" borderId="17" xfId="21" applyNumberFormat="1" applyFont="1" applyFill="1" applyBorder="1" applyAlignment="1">
      <alignment horizontal="center" vertical="center"/>
    </xf>
    <xf numFmtId="0" fontId="107" fillId="10" borderId="17" xfId="21" applyNumberFormat="1" applyFont="1" applyFill="1" applyBorder="1" applyAlignment="1">
      <alignment horizontal="center" vertical="center"/>
    </xf>
    <xf numFmtId="0" fontId="107" fillId="10" borderId="23" xfId="21" applyNumberFormat="1" applyFont="1" applyFill="1" applyBorder="1" applyAlignment="1">
      <alignment horizontal="center" vertical="center"/>
    </xf>
    <xf numFmtId="0" fontId="107" fillId="2" borderId="14" xfId="21" applyNumberFormat="1" applyFont="1" applyFill="1" applyBorder="1" applyAlignment="1">
      <alignment horizontal="center" vertical="center"/>
    </xf>
    <xf numFmtId="0" fontId="6" fillId="10" borderId="14" xfId="21" applyNumberFormat="1" applyFont="1" applyFill="1" applyBorder="1" applyAlignment="1">
      <alignment horizontal="center" vertical="center"/>
    </xf>
    <xf numFmtId="0" fontId="107" fillId="10" borderId="14" xfId="21" applyNumberFormat="1" applyFont="1" applyFill="1" applyBorder="1" applyAlignment="1">
      <alignment horizontal="center" vertical="center"/>
    </xf>
    <xf numFmtId="0" fontId="107" fillId="10" borderId="20" xfId="21" applyNumberFormat="1" applyFont="1" applyFill="1" applyBorder="1" applyAlignment="1">
      <alignment horizontal="center" vertical="center"/>
    </xf>
    <xf numFmtId="0" fontId="190" fillId="0" borderId="63" xfId="22" applyFont="1" applyBorder="1" applyAlignment="1">
      <alignment horizontal="center" vertical="center" wrapText="1"/>
    </xf>
    <xf numFmtId="0" fontId="190" fillId="13" borderId="17" xfId="22" applyFont="1" applyFill="1" applyBorder="1" applyAlignment="1">
      <alignment horizontal="center" vertical="center" wrapText="1"/>
    </xf>
    <xf numFmtId="0" fontId="190" fillId="13" borderId="63" xfId="22" applyFont="1" applyFill="1" applyBorder="1" applyAlignment="1">
      <alignment horizontal="center" vertical="center" wrapText="1"/>
    </xf>
    <xf numFmtId="4" fontId="2" fillId="2" borderId="23" xfId="21" applyNumberFormat="1" applyFill="1" applyBorder="1" applyAlignment="1">
      <alignment horizontal="center" vertical="center"/>
    </xf>
    <xf numFmtId="4" fontId="2" fillId="2" borderId="23" xfId="21" applyNumberFormat="1" applyFill="1" applyBorder="1" applyAlignment="1" applyProtection="1">
      <alignment horizontal="center" vertical="center"/>
    </xf>
    <xf numFmtId="4" fontId="2" fillId="2" borderId="17" xfId="21" applyNumberFormat="1" applyFont="1" applyFill="1" applyBorder="1" applyAlignment="1">
      <alignment horizontal="center" vertical="center"/>
    </xf>
    <xf numFmtId="4" fontId="2" fillId="2" borderId="17" xfId="21" applyNumberFormat="1" applyFill="1" applyBorder="1" applyAlignment="1">
      <alignment horizontal="center" vertical="center"/>
    </xf>
    <xf numFmtId="3" fontId="2" fillId="2" borderId="23" xfId="21" applyNumberFormat="1" applyFill="1" applyBorder="1" applyAlignment="1">
      <alignment horizontal="right" vertical="center"/>
    </xf>
    <xf numFmtId="3" fontId="2" fillId="2" borderId="23" xfId="21" applyNumberFormat="1" applyFill="1" applyBorder="1" applyAlignment="1">
      <alignment vertical="center"/>
    </xf>
    <xf numFmtId="168" fontId="2" fillId="2" borderId="23" xfId="21" applyNumberFormat="1" applyFill="1" applyBorder="1" applyAlignment="1">
      <alignment vertical="center"/>
    </xf>
    <xf numFmtId="4" fontId="0" fillId="0" borderId="17" xfId="0" applyNumberFormat="1" applyBorder="1" applyAlignment="1">
      <alignment horizontal="center" vertical="center" shrinkToFit="1"/>
    </xf>
    <xf numFmtId="0" fontId="125" fillId="0" borderId="17" xfId="22" applyFont="1" applyBorder="1" applyAlignment="1">
      <alignment vertical="center" wrapText="1"/>
    </xf>
    <xf numFmtId="0" fontId="31" fillId="0" borderId="17" xfId="22" applyFont="1" applyBorder="1" applyAlignment="1">
      <alignment vertical="center" wrapText="1"/>
    </xf>
    <xf numFmtId="0" fontId="123" fillId="0" borderId="17" xfId="22" applyFont="1" applyBorder="1" applyAlignment="1">
      <alignment vertical="center" wrapText="1"/>
    </xf>
    <xf numFmtId="0" fontId="126" fillId="0" borderId="17" xfId="22" applyFont="1" applyBorder="1" applyAlignment="1">
      <alignment vertical="center" wrapText="1"/>
    </xf>
    <xf numFmtId="3" fontId="2" fillId="0" borderId="17" xfId="22" applyNumberFormat="1" applyFont="1" applyBorder="1" applyAlignment="1">
      <alignment horizontal="center" vertical="center" shrinkToFit="1"/>
    </xf>
    <xf numFmtId="0" fontId="0" fillId="0" borderId="17" xfId="0" applyFont="1" applyBorder="1" applyAlignment="1">
      <alignment vertical="center" shrinkToFit="1"/>
    </xf>
    <xf numFmtId="0" fontId="2" fillId="0" borderId="17" xfId="22" applyFont="1" applyBorder="1" applyAlignment="1">
      <alignment vertical="center" shrinkToFit="1"/>
    </xf>
    <xf numFmtId="4" fontId="6" fillId="0" borderId="17" xfId="6" applyNumberFormat="1" applyFont="1" applyBorder="1" applyAlignment="1">
      <alignment horizontal="left" vertical="center"/>
    </xf>
    <xf numFmtId="0" fontId="120" fillId="0" borderId="57" xfId="22" applyFont="1" applyBorder="1" applyAlignment="1">
      <alignment horizontal="center" vertical="center" wrapText="1"/>
    </xf>
    <xf numFmtId="0" fontId="191" fillId="0" borderId="17" xfId="22" applyFont="1" applyBorder="1" applyAlignment="1">
      <alignment horizontal="center" vertical="center" wrapText="1"/>
    </xf>
    <xf numFmtId="3" fontId="8" fillId="4" borderId="14" xfId="21" applyNumberFormat="1" applyFont="1" applyFill="1" applyBorder="1" applyAlignment="1">
      <alignment horizontal="center" vertical="center" wrapText="1"/>
    </xf>
    <xf numFmtId="0" fontId="192" fillId="0" borderId="17" xfId="22" applyFont="1" applyFill="1" applyBorder="1" applyAlignment="1">
      <alignment horizontal="center" vertical="center" wrapText="1"/>
    </xf>
    <xf numFmtId="0" fontId="193" fillId="0" borderId="17" xfId="22" applyFont="1" applyFill="1" applyBorder="1" applyAlignment="1">
      <alignment horizontal="center" vertical="center" wrapText="1"/>
    </xf>
    <xf numFmtId="49" fontId="192" fillId="0" borderId="18" xfId="22" applyNumberFormat="1" applyFont="1" applyFill="1" applyBorder="1" applyAlignment="1">
      <alignment horizontal="center" vertical="center" wrapText="1"/>
    </xf>
    <xf numFmtId="0" fontId="194" fillId="13" borderId="17" xfId="8" applyFont="1" applyFill="1" applyBorder="1" applyAlignment="1">
      <alignment horizontal="center" vertical="center" wrapText="1" shrinkToFit="1"/>
    </xf>
    <xf numFmtId="0" fontId="181" fillId="0" borderId="23" xfId="22" applyFont="1" applyFill="1" applyBorder="1" applyAlignment="1">
      <alignment horizontal="center" vertical="center" wrapText="1"/>
    </xf>
    <xf numFmtId="0" fontId="191" fillId="0" borderId="17" xfId="22" applyFont="1" applyFill="1" applyBorder="1" applyAlignment="1">
      <alignment horizontal="center" vertical="center" wrapText="1"/>
    </xf>
    <xf numFmtId="0" fontId="19" fillId="0" borderId="17" xfId="8" applyFont="1" applyBorder="1" applyAlignment="1">
      <alignment horizontal="center"/>
    </xf>
    <xf numFmtId="0" fontId="188" fillId="13" borderId="17" xfId="0" applyFont="1" applyFill="1" applyBorder="1" applyAlignment="1">
      <alignment horizontal="center" vertical="center" wrapText="1"/>
    </xf>
    <xf numFmtId="0" fontId="2" fillId="0" borderId="17" xfId="8" applyFont="1" applyBorder="1" applyAlignment="1">
      <alignment horizontal="center"/>
    </xf>
    <xf numFmtId="0" fontId="181" fillId="0" borderId="34" xfId="22" applyFont="1" applyFill="1" applyBorder="1" applyAlignment="1">
      <alignment horizontal="center" vertical="center" wrapText="1"/>
    </xf>
    <xf numFmtId="0" fontId="173" fillId="0" borderId="17" xfId="22" applyFont="1" applyBorder="1" applyAlignment="1">
      <alignment horizontal="center" vertical="center" wrapText="1"/>
    </xf>
    <xf numFmtId="0" fontId="30" fillId="0" borderId="17" xfId="0" applyFont="1" applyBorder="1" applyAlignment="1">
      <alignment horizontal="center" vertical="center"/>
    </xf>
    <xf numFmtId="0" fontId="120" fillId="13" borderId="17" xfId="6" applyFont="1" applyFill="1" applyBorder="1" applyAlignment="1">
      <alignment vertical="center" shrinkToFit="1"/>
    </xf>
    <xf numFmtId="0" fontId="148" fillId="0" borderId="17" xfId="22" applyFont="1" applyBorder="1" applyAlignment="1">
      <alignment horizontal="center" vertical="center" wrapText="1" shrinkToFit="1"/>
    </xf>
    <xf numFmtId="0" fontId="190" fillId="0" borderId="17" xfId="22" applyFont="1" applyBorder="1" applyAlignment="1">
      <alignment horizontal="center" vertical="center" wrapText="1"/>
    </xf>
    <xf numFmtId="0" fontId="190" fillId="0" borderId="18" xfId="22" applyFont="1" applyBorder="1" applyAlignment="1">
      <alignment horizontal="center" vertical="center" wrapText="1"/>
    </xf>
    <xf numFmtId="0" fontId="189" fillId="13" borderId="17" xfId="6" applyFont="1" applyFill="1" applyBorder="1" applyAlignment="1">
      <alignment vertical="center" shrinkToFit="1"/>
    </xf>
    <xf numFmtId="0" fontId="135" fillId="0" borderId="17" xfId="22" applyFont="1" applyBorder="1" applyAlignment="1">
      <alignment horizontal="center" vertical="center" wrapText="1"/>
    </xf>
    <xf numFmtId="0" fontId="119" fillId="13" borderId="17" xfId="22" applyFont="1" applyFill="1" applyBorder="1" applyAlignment="1">
      <alignment horizontal="center" vertical="center" wrapText="1"/>
    </xf>
    <xf numFmtId="0" fontId="181" fillId="0" borderId="17" xfId="0" applyFont="1" applyFill="1" applyBorder="1" applyAlignment="1">
      <alignment horizontal="center" vertical="center"/>
    </xf>
    <xf numFmtId="0" fontId="195" fillId="0" borderId="34" xfId="22" applyFont="1" applyBorder="1" applyAlignment="1">
      <alignment horizontal="center" vertical="center" wrapText="1"/>
    </xf>
    <xf numFmtId="4" fontId="181" fillId="0" borderId="17" xfId="22" applyNumberFormat="1" applyFont="1" applyFill="1" applyBorder="1" applyAlignment="1">
      <alignment horizontal="center" vertical="center" wrapText="1"/>
    </xf>
    <xf numFmtId="0" fontId="0" fillId="0" borderId="17" xfId="0" applyBorder="1" applyAlignment="1">
      <alignment vertical="center"/>
    </xf>
    <xf numFmtId="0" fontId="0" fillId="0" borderId="0" xfId="0" applyAlignment="1">
      <alignment horizontal="center"/>
    </xf>
    <xf numFmtId="1" fontId="119" fillId="0" borderId="17" xfId="22" applyNumberFormat="1" applyFont="1" applyBorder="1" applyAlignment="1">
      <alignment horizontal="center" vertical="center"/>
    </xf>
    <xf numFmtId="1" fontId="119" fillId="0" borderId="34" xfId="22" applyNumberFormat="1" applyFont="1" applyFill="1" applyBorder="1" applyAlignment="1">
      <alignment horizontal="center" vertical="center" wrapText="1"/>
    </xf>
    <xf numFmtId="0" fontId="190" fillId="0" borderId="17" xfId="22" applyFont="1" applyBorder="1" applyAlignment="1">
      <alignment horizontal="left" vertical="center" wrapText="1"/>
    </xf>
    <xf numFmtId="0" fontId="132" fillId="0" borderId="23" xfId="22" applyFont="1" applyFill="1" applyBorder="1" applyAlignment="1">
      <alignment horizontal="center" vertical="center" wrapText="1"/>
    </xf>
    <xf numFmtId="4" fontId="107" fillId="0" borderId="17" xfId="8" applyNumberFormat="1" applyFont="1" applyFill="1" applyBorder="1" applyAlignment="1">
      <alignment horizontal="center" vertical="center" wrapText="1"/>
    </xf>
    <xf numFmtId="164" fontId="107" fillId="0" borderId="17" xfId="8" applyNumberFormat="1" applyFont="1" applyBorder="1" applyAlignment="1">
      <alignment horizontal="center" vertical="center"/>
    </xf>
    <xf numFmtId="175" fontId="107" fillId="0" borderId="17" xfId="8" applyNumberFormat="1" applyFont="1" applyBorder="1" applyAlignment="1">
      <alignment horizontal="center" vertical="center"/>
    </xf>
    <xf numFmtId="4" fontId="107" fillId="0" borderId="34" xfId="0" applyNumberFormat="1" applyFont="1" applyBorder="1" applyAlignment="1">
      <alignment horizontal="center" vertical="center"/>
    </xf>
    <xf numFmtId="4" fontId="107" fillId="0" borderId="17" xfId="0" applyNumberFormat="1" applyFont="1" applyBorder="1" applyAlignment="1">
      <alignment horizontal="center"/>
    </xf>
    <xf numFmtId="4" fontId="6" fillId="0" borderId="17" xfId="0" applyNumberFormat="1" applyFont="1" applyBorder="1" applyAlignment="1">
      <alignment horizontal="center"/>
    </xf>
    <xf numFmtId="164" fontId="6" fillId="0" borderId="17" xfId="0" applyNumberFormat="1" applyFont="1" applyBorder="1" applyAlignment="1">
      <alignment horizontal="center"/>
    </xf>
    <xf numFmtId="9" fontId="163" fillId="0" borderId="22" xfId="22" applyNumberFormat="1" applyFont="1" applyFill="1" applyBorder="1" applyAlignment="1">
      <alignment horizontal="center" vertical="center" wrapText="1"/>
    </xf>
    <xf numFmtId="0" fontId="196" fillId="0" borderId="17" xfId="0" applyFont="1" applyBorder="1" applyAlignment="1">
      <alignment horizontal="center" vertical="center" wrapText="1"/>
    </xf>
    <xf numFmtId="0" fontId="194" fillId="0" borderId="17" xfId="8" applyFont="1" applyBorder="1" applyAlignment="1">
      <alignment horizontal="center" vertical="center" wrapText="1"/>
    </xf>
    <xf numFmtId="177" fontId="46" fillId="0" borderId="17" xfId="22" applyNumberFormat="1" applyFont="1" applyBorder="1" applyAlignment="1">
      <alignment horizontal="center" vertical="center" wrapText="1"/>
    </xf>
    <xf numFmtId="4" fontId="167" fillId="0" borderId="34" xfId="22" applyNumberFormat="1" applyFont="1" applyFill="1" applyBorder="1" applyAlignment="1">
      <alignment horizontal="center" vertical="center" wrapText="1"/>
    </xf>
    <xf numFmtId="0" fontId="181" fillId="0" borderId="60" xfId="22" applyFont="1" applyFill="1" applyBorder="1" applyAlignment="1">
      <alignment horizontal="center" vertical="center" wrapText="1"/>
    </xf>
    <xf numFmtId="0" fontId="193" fillId="0" borderId="34" xfId="22" applyFont="1" applyFill="1" applyBorder="1" applyAlignment="1">
      <alignment horizontal="center" vertical="center" wrapText="1"/>
    </xf>
    <xf numFmtId="0" fontId="181" fillId="13" borderId="17" xfId="22" applyFont="1" applyFill="1" applyBorder="1" applyAlignment="1">
      <alignment horizontal="center" vertical="distributed" wrapText="1"/>
    </xf>
    <xf numFmtId="0" fontId="181" fillId="0" borderId="17" xfId="22" applyFont="1" applyFill="1" applyBorder="1" applyAlignment="1">
      <alignment horizontal="center" vertical="center" wrapText="1"/>
    </xf>
    <xf numFmtId="4" fontId="194" fillId="13" borderId="17" xfId="8" applyNumberFormat="1" applyFont="1" applyFill="1" applyBorder="1" applyAlignment="1">
      <alignment horizontal="center" vertical="center" wrapText="1"/>
    </xf>
    <xf numFmtId="177" fontId="181" fillId="0" borderId="34" xfId="22" applyNumberFormat="1" applyFont="1" applyFill="1" applyBorder="1" applyAlignment="1">
      <alignment horizontal="center" vertical="center" wrapText="1"/>
    </xf>
    <xf numFmtId="1" fontId="181" fillId="0" borderId="34" xfId="22" applyNumberFormat="1" applyFont="1" applyFill="1" applyBorder="1" applyAlignment="1">
      <alignment horizontal="center" vertical="center" wrapText="1"/>
    </xf>
    <xf numFmtId="0" fontId="193" fillId="0" borderId="63" xfId="22" applyFont="1" applyFill="1" applyBorder="1" applyAlignment="1">
      <alignment horizontal="center" vertical="center" wrapText="1"/>
    </xf>
    <xf numFmtId="4" fontId="167" fillId="0" borderId="17" xfId="22" applyNumberFormat="1" applyFont="1" applyFill="1" applyBorder="1" applyAlignment="1">
      <alignment horizontal="center" vertical="center" wrapText="1"/>
    </xf>
    <xf numFmtId="0" fontId="191" fillId="0" borderId="34" xfId="22" applyFont="1" applyFill="1" applyBorder="1" applyAlignment="1">
      <alignment horizontal="center" vertical="center" wrapText="1"/>
    </xf>
    <xf numFmtId="0" fontId="8" fillId="0" borderId="17" xfId="22" applyFont="1" applyFill="1" applyBorder="1" applyAlignment="1">
      <alignment horizontal="center" vertical="center" wrapText="1"/>
    </xf>
    <xf numFmtId="4" fontId="167" fillId="0" borderId="63" xfId="22" applyNumberFormat="1" applyFont="1" applyFill="1" applyBorder="1" applyAlignment="1">
      <alignment horizontal="center" vertical="center" wrapText="1"/>
    </xf>
    <xf numFmtId="4" fontId="52" fillId="0" borderId="0" xfId="5" applyNumberFormat="1"/>
    <xf numFmtId="9" fontId="163" fillId="0" borderId="41" xfId="22" applyNumberFormat="1" applyFont="1" applyFill="1" applyBorder="1" applyAlignment="1">
      <alignment horizontal="center" vertical="center" wrapText="1"/>
    </xf>
    <xf numFmtId="9" fontId="163" fillId="0" borderId="44" xfId="22" applyNumberFormat="1" applyFont="1" applyFill="1" applyBorder="1" applyAlignment="1">
      <alignment horizontal="center" vertical="center" wrapText="1"/>
    </xf>
    <xf numFmtId="4" fontId="2" fillId="0" borderId="17" xfId="0" applyNumberFormat="1" applyFont="1" applyBorder="1" applyAlignment="1">
      <alignment horizontal="center" vertical="center" wrapText="1"/>
    </xf>
    <xf numFmtId="0" fontId="134" fillId="0" borderId="34" xfId="22" applyFont="1" applyFill="1" applyBorder="1" applyAlignment="1">
      <alignment horizontal="center" vertical="center" wrapText="1"/>
    </xf>
    <xf numFmtId="9" fontId="163" fillId="0" borderId="8" xfId="22" applyNumberFormat="1" applyFont="1" applyFill="1" applyBorder="1" applyAlignment="1">
      <alignment horizontal="center" vertical="center" wrapText="1"/>
    </xf>
    <xf numFmtId="9" fontId="163" fillId="0" borderId="57" xfId="22" applyNumberFormat="1" applyFont="1" applyFill="1" applyBorder="1" applyAlignment="1">
      <alignment horizontal="center" vertical="center" wrapText="1"/>
    </xf>
    <xf numFmtId="168" fontId="133" fillId="0" borderId="17" xfId="22" applyNumberFormat="1" applyFont="1" applyFill="1" applyBorder="1" applyAlignment="1">
      <alignment horizontal="center" vertical="center" wrapText="1"/>
    </xf>
    <xf numFmtId="3" fontId="66" fillId="0" borderId="17" xfId="22" applyNumberFormat="1" applyFont="1" applyFill="1" applyBorder="1" applyAlignment="1">
      <alignment horizontal="center" vertical="center" wrapText="1"/>
    </xf>
    <xf numFmtId="3" fontId="8" fillId="10" borderId="10" xfId="21" applyNumberFormat="1" applyFont="1" applyFill="1" applyBorder="1" applyAlignment="1">
      <alignment horizontal="center"/>
    </xf>
    <xf numFmtId="3" fontId="0" fillId="0" borderId="0" xfId="0" applyNumberFormat="1"/>
    <xf numFmtId="4" fontId="136" fillId="0" borderId="0" xfId="0" applyNumberFormat="1" applyFont="1"/>
    <xf numFmtId="177" fontId="136" fillId="0" borderId="0" xfId="0" applyNumberFormat="1" applyFont="1"/>
    <xf numFmtId="1" fontId="136" fillId="0" borderId="0" xfId="0" applyNumberFormat="1" applyFont="1"/>
    <xf numFmtId="1" fontId="119" fillId="0" borderId="67" xfId="22" applyNumberFormat="1" applyFont="1" applyFill="1" applyBorder="1" applyAlignment="1">
      <alignment horizontal="center" vertical="center"/>
    </xf>
    <xf numFmtId="0" fontId="191" fillId="0" borderId="23" xfId="22" applyFont="1" applyFill="1" applyBorder="1" applyAlignment="1">
      <alignment horizontal="center" vertical="center" wrapText="1"/>
    </xf>
    <xf numFmtId="0" fontId="197" fillId="13" borderId="17" xfId="0" applyFont="1" applyFill="1" applyBorder="1" applyAlignment="1">
      <alignment horizontal="center" vertical="center" wrapText="1"/>
    </xf>
    <xf numFmtId="0" fontId="197" fillId="0" borderId="17" xfId="0" applyFont="1" applyBorder="1" applyAlignment="1">
      <alignment horizontal="center" vertical="center" wrapText="1"/>
    </xf>
    <xf numFmtId="0" fontId="179" fillId="13" borderId="17" xfId="0" applyFont="1" applyFill="1" applyBorder="1" applyAlignment="1">
      <alignment horizontal="center" vertical="center" wrapText="1"/>
    </xf>
    <xf numFmtId="0" fontId="194" fillId="0" borderId="17" xfId="8" applyFont="1" applyBorder="1" applyAlignment="1">
      <alignment horizontal="center" vertical="center"/>
    </xf>
    <xf numFmtId="0" fontId="133" fillId="0" borderId="17" xfId="22" applyFont="1" applyFill="1" applyBorder="1" applyAlignment="1">
      <alignment horizontal="center" vertical="center" wrapText="1"/>
    </xf>
    <xf numFmtId="164" fontId="0" fillId="0" borderId="0" xfId="0" applyNumberFormat="1"/>
    <xf numFmtId="3" fontId="42" fillId="10" borderId="22" xfId="2" applyNumberFormat="1" applyFont="1" applyFill="1" applyBorder="1" applyAlignment="1">
      <alignment horizontal="center" vertical="center"/>
    </xf>
    <xf numFmtId="3" fontId="19" fillId="10" borderId="17" xfId="21" applyNumberFormat="1" applyFont="1" applyFill="1" applyBorder="1" applyAlignment="1" applyProtection="1">
      <alignment horizontal="center" vertical="center"/>
    </xf>
    <xf numFmtId="3" fontId="42" fillId="10" borderId="10" xfId="21" applyNumberFormat="1" applyFont="1" applyFill="1" applyBorder="1" applyAlignment="1">
      <alignment horizontal="center" vertical="center"/>
    </xf>
    <xf numFmtId="3" fontId="135" fillId="0" borderId="17" xfId="22" applyNumberFormat="1" applyFont="1" applyBorder="1" applyAlignment="1">
      <alignment horizontal="center" vertical="center" wrapText="1"/>
    </xf>
    <xf numFmtId="3" fontId="27" fillId="0" borderId="17" xfId="22" applyNumberFormat="1" applyFont="1" applyBorder="1" applyAlignment="1">
      <alignment horizontal="center" vertical="center" wrapText="1"/>
    </xf>
    <xf numFmtId="0" fontId="133" fillId="13" borderId="17" xfId="10" applyFont="1" applyFill="1" applyBorder="1" applyAlignment="1">
      <alignment horizontal="center" vertical="center" wrapText="1"/>
    </xf>
    <xf numFmtId="49" fontId="133" fillId="0" borderId="17" xfId="22" applyNumberFormat="1" applyFont="1" applyFill="1" applyBorder="1" applyAlignment="1">
      <alignment horizontal="center" vertical="center" wrapText="1"/>
    </xf>
    <xf numFmtId="4" fontId="2" fillId="13" borderId="17" xfId="8" applyNumberFormat="1" applyFont="1" applyFill="1" applyBorder="1" applyAlignment="1">
      <alignment horizontal="center" vertical="center"/>
    </xf>
    <xf numFmtId="3" fontId="132" fillId="0" borderId="17" xfId="8" applyNumberFormat="1" applyFont="1" applyBorder="1" applyAlignment="1">
      <alignment horizontal="center" vertical="center" shrinkToFit="1"/>
    </xf>
    <xf numFmtId="0" fontId="2" fillId="0" borderId="17" xfId="8" applyFont="1" applyBorder="1" applyAlignment="1">
      <alignment horizontal="center" vertical="center" shrinkToFit="1"/>
    </xf>
    <xf numFmtId="0" fontId="2" fillId="13" borderId="17" xfId="8" applyFont="1" applyFill="1" applyBorder="1" applyAlignment="1">
      <alignment horizontal="center" vertical="center" wrapText="1" shrinkToFit="1"/>
    </xf>
    <xf numFmtId="1" fontId="175" fillId="0" borderId="17" xfId="0" applyNumberFormat="1" applyFont="1" applyFill="1" applyBorder="1" applyAlignment="1">
      <alignment horizontal="center" vertical="center"/>
    </xf>
    <xf numFmtId="0" fontId="175" fillId="0" borderId="17" xfId="0" applyFont="1" applyFill="1" applyBorder="1" applyAlignment="1">
      <alignment horizontal="center" vertical="center"/>
    </xf>
    <xf numFmtId="0" fontId="19" fillId="13" borderId="17" xfId="8" applyFont="1" applyFill="1" applyBorder="1" applyAlignment="1">
      <alignment horizontal="left" vertical="center" wrapText="1"/>
    </xf>
    <xf numFmtId="0" fontId="19" fillId="0" borderId="17" xfId="8" applyFont="1" applyFill="1" applyBorder="1" applyAlignment="1">
      <alignment horizontal="left" vertical="center" wrapText="1"/>
    </xf>
    <xf numFmtId="0" fontId="0" fillId="13" borderId="7" xfId="0" applyFill="1" applyBorder="1" applyAlignment="1">
      <alignment horizontal="center" vertical="center" wrapText="1"/>
    </xf>
    <xf numFmtId="4" fontId="2" fillId="10" borderId="15" xfId="21" applyNumberFormat="1" applyFill="1" applyBorder="1" applyAlignment="1">
      <alignment vertical="center"/>
    </xf>
    <xf numFmtId="4" fontId="2" fillId="10" borderId="9" xfId="21" applyNumberFormat="1" applyFill="1" applyBorder="1" applyAlignment="1">
      <alignment vertical="center"/>
    </xf>
    <xf numFmtId="4" fontId="2" fillId="10" borderId="9" xfId="21" applyNumberFormat="1" applyFill="1" applyBorder="1" applyAlignment="1">
      <alignment horizontal="right" vertical="center"/>
    </xf>
    <xf numFmtId="3" fontId="199" fillId="4" borderId="47" xfId="21" applyNumberFormat="1" applyFont="1" applyFill="1" applyBorder="1" applyAlignment="1">
      <alignment horizontal="center" vertical="center" wrapText="1"/>
    </xf>
    <xf numFmtId="3" fontId="2" fillId="0" borderId="17" xfId="16" applyNumberFormat="1" applyFont="1" applyFill="1" applyBorder="1" applyAlignment="1">
      <alignment horizontal="center" vertical="center" wrapText="1"/>
    </xf>
    <xf numFmtId="0" fontId="0" fillId="0" borderId="65" xfId="0" applyBorder="1" applyAlignment="1">
      <alignment horizontal="center" vertical="center" wrapText="1"/>
    </xf>
    <xf numFmtId="0" fontId="153" fillId="0" borderId="7" xfId="0" applyFont="1" applyBorder="1" applyAlignment="1">
      <alignment horizontal="center" vertical="center" wrapText="1"/>
    </xf>
    <xf numFmtId="0" fontId="46" fillId="0" borderId="57" xfId="22" applyFont="1" applyBorder="1" applyAlignment="1">
      <alignment horizontal="center" vertical="center" wrapText="1"/>
    </xf>
    <xf numFmtId="0" fontId="129" fillId="0" borderId="17" xfId="22" applyFont="1" applyBorder="1" applyAlignment="1">
      <alignment horizontal="center" vertical="center"/>
    </xf>
    <xf numFmtId="0" fontId="61" fillId="0" borderId="17" xfId="22" applyFont="1" applyBorder="1" applyAlignment="1">
      <alignment horizontal="center" vertical="center"/>
    </xf>
    <xf numFmtId="0" fontId="181" fillId="0" borderId="17" xfId="22" applyFont="1" applyBorder="1" applyAlignment="1">
      <alignment horizontal="center" vertical="center" wrapText="1"/>
    </xf>
    <xf numFmtId="0" fontId="147" fillId="13" borderId="17" xfId="22" applyFont="1" applyFill="1" applyBorder="1" applyAlignment="1">
      <alignment horizontal="center" vertical="center" wrapText="1"/>
    </xf>
    <xf numFmtId="0" fontId="149" fillId="13" borderId="17" xfId="22" applyFont="1" applyFill="1" applyBorder="1" applyAlignment="1">
      <alignment horizontal="center" vertical="center" wrapText="1"/>
    </xf>
    <xf numFmtId="4" fontId="2" fillId="13" borderId="17" xfId="22" applyNumberFormat="1" applyFont="1" applyFill="1" applyBorder="1" applyAlignment="1">
      <alignment horizontal="center" vertical="center" wrapText="1"/>
    </xf>
    <xf numFmtId="1" fontId="0" fillId="0" borderId="0" xfId="0" applyNumberFormat="1"/>
    <xf numFmtId="4" fontId="12" fillId="8" borderId="15" xfId="21" applyNumberFormat="1" applyFont="1" applyFill="1" applyBorder="1" applyAlignment="1">
      <alignment horizontal="center" vertical="center" wrapText="1"/>
    </xf>
    <xf numFmtId="4" fontId="12" fillId="8" borderId="43" xfId="21" applyNumberFormat="1" applyFont="1" applyFill="1" applyBorder="1" applyAlignment="1">
      <alignment horizontal="center" vertical="center" wrapText="1"/>
    </xf>
    <xf numFmtId="3" fontId="38" fillId="14" borderId="9" xfId="23" applyNumberFormat="1" applyFont="1" applyFill="1" applyBorder="1" applyAlignment="1">
      <alignment horizontal="center" vertical="center" wrapText="1"/>
    </xf>
    <xf numFmtId="3" fontId="38" fillId="14" borderId="10" xfId="23" applyNumberFormat="1" applyFont="1" applyFill="1" applyBorder="1" applyAlignment="1">
      <alignment horizontal="center" vertical="center" wrapText="1"/>
    </xf>
    <xf numFmtId="3" fontId="42" fillId="14" borderId="9" xfId="21" applyNumberFormat="1" applyFont="1" applyFill="1" applyBorder="1" applyAlignment="1">
      <alignment horizontal="center" vertical="center" wrapText="1"/>
    </xf>
    <xf numFmtId="3" fontId="42" fillId="14" borderId="9" xfId="21" applyNumberFormat="1" applyFont="1" applyFill="1" applyBorder="1" applyAlignment="1">
      <alignment horizontal="center" vertical="center"/>
    </xf>
    <xf numFmtId="3" fontId="42" fillId="14" borderId="10" xfId="21" applyNumberFormat="1" applyFont="1" applyFill="1" applyBorder="1" applyAlignment="1">
      <alignment horizontal="center" vertical="center" wrapText="1"/>
    </xf>
    <xf numFmtId="4" fontId="8" fillId="2" borderId="17" xfId="21" applyNumberFormat="1" applyFont="1" applyFill="1" applyBorder="1" applyAlignment="1">
      <alignment horizontal="center" vertical="center"/>
    </xf>
    <xf numFmtId="0" fontId="20" fillId="0" borderId="17" xfId="0" applyFont="1" applyBorder="1" applyAlignment="1">
      <alignment horizontal="center" vertical="center"/>
    </xf>
    <xf numFmtId="3" fontId="52" fillId="0" borderId="2" xfId="2" applyNumberFormat="1" applyFont="1" applyFill="1" applyBorder="1" applyAlignment="1">
      <alignment horizontal="center" vertical="center"/>
    </xf>
    <xf numFmtId="3" fontId="8" fillId="0" borderId="2" xfId="2" applyNumberFormat="1" applyFont="1" applyBorder="1" applyAlignment="1">
      <alignment horizontal="center" vertical="center"/>
    </xf>
    <xf numFmtId="3" fontId="6" fillId="4" borderId="35" xfId="21" applyNumberFormat="1" applyFont="1" applyFill="1" applyBorder="1" applyAlignment="1">
      <alignment horizontal="center" vertical="center" wrapText="1"/>
    </xf>
    <xf numFmtId="3" fontId="8" fillId="0" borderId="0" xfId="2" applyNumberFormat="1" applyFont="1" applyFill="1" applyBorder="1" applyAlignment="1">
      <alignment horizontal="right"/>
    </xf>
    <xf numFmtId="3" fontId="8" fillId="7" borderId="20" xfId="21" applyNumberFormat="1" applyFont="1" applyFill="1" applyBorder="1" applyAlignment="1">
      <alignment horizontal="center" vertical="center"/>
    </xf>
    <xf numFmtId="3" fontId="52" fillId="6" borderId="17" xfId="2" applyNumberFormat="1" applyFont="1" applyFill="1" applyBorder="1" applyAlignment="1">
      <alignment horizontal="center" vertical="center"/>
    </xf>
    <xf numFmtId="3" fontId="52" fillId="6" borderId="18" xfId="2" applyNumberFormat="1" applyFont="1" applyFill="1" applyBorder="1" applyAlignment="1">
      <alignment horizontal="center" vertical="center"/>
    </xf>
    <xf numFmtId="3" fontId="52" fillId="7" borderId="17" xfId="2" applyNumberFormat="1" applyFont="1" applyFill="1" applyBorder="1" applyAlignment="1">
      <alignment horizontal="center" vertical="center"/>
    </xf>
    <xf numFmtId="3" fontId="52" fillId="7" borderId="18" xfId="2" applyNumberFormat="1" applyFont="1" applyFill="1" applyBorder="1" applyAlignment="1">
      <alignment horizontal="center" vertical="center"/>
    </xf>
    <xf numFmtId="3" fontId="8" fillId="6" borderId="14" xfId="2" applyNumberFormat="1" applyFont="1" applyFill="1" applyBorder="1" applyAlignment="1">
      <alignment horizontal="center" vertical="center"/>
    </xf>
    <xf numFmtId="3" fontId="8" fillId="6" borderId="19" xfId="2" applyNumberFormat="1" applyFont="1" applyFill="1" applyBorder="1" applyAlignment="1">
      <alignment horizontal="center" vertical="center"/>
    </xf>
    <xf numFmtId="3" fontId="8" fillId="7" borderId="14" xfId="2" applyNumberFormat="1" applyFont="1" applyFill="1" applyBorder="1" applyAlignment="1">
      <alignment horizontal="center" vertical="center"/>
    </xf>
    <xf numFmtId="3" fontId="8" fillId="7" borderId="19" xfId="2" applyNumberFormat="1" applyFont="1" applyFill="1" applyBorder="1" applyAlignment="1">
      <alignment horizontal="center" vertical="center"/>
    </xf>
    <xf numFmtId="3" fontId="8" fillId="4" borderId="55" xfId="2" applyNumberFormat="1" applyFont="1" applyFill="1" applyBorder="1" applyAlignment="1">
      <alignment horizontal="center" vertical="center"/>
    </xf>
    <xf numFmtId="3" fontId="16" fillId="4" borderId="7" xfId="21" applyNumberFormat="1" applyFont="1" applyFill="1" applyBorder="1" applyAlignment="1">
      <alignment horizontal="center" vertical="center"/>
    </xf>
    <xf numFmtId="4" fontId="2" fillId="2" borderId="17" xfId="21" applyNumberFormat="1" applyFill="1" applyBorder="1" applyAlignment="1">
      <alignment horizontal="center"/>
    </xf>
    <xf numFmtId="4" fontId="2" fillId="2" borderId="23" xfId="21" applyNumberFormat="1" applyFill="1" applyBorder="1" applyAlignment="1">
      <alignment horizontal="center"/>
    </xf>
    <xf numFmtId="4" fontId="8" fillId="2" borderId="9" xfId="21" applyNumberFormat="1" applyFont="1" applyFill="1" applyBorder="1" applyAlignment="1">
      <alignment horizontal="center"/>
    </xf>
    <xf numFmtId="4" fontId="8" fillId="2" borderId="23" xfId="21" applyNumberFormat="1" applyFont="1" applyFill="1" applyBorder="1" applyAlignment="1">
      <alignment horizontal="center"/>
    </xf>
    <xf numFmtId="4" fontId="8" fillId="2" borderId="23" xfId="21" applyNumberFormat="1" applyFont="1" applyFill="1" applyBorder="1" applyAlignment="1">
      <alignment horizontal="center" vertical="center"/>
    </xf>
    <xf numFmtId="3" fontId="0" fillId="10" borderId="17" xfId="0" applyNumberFormat="1" applyFont="1" applyFill="1" applyBorder="1" applyAlignment="1">
      <alignment horizontal="center" vertical="center"/>
    </xf>
    <xf numFmtId="4" fontId="12" fillId="9" borderId="21" xfId="21" applyNumberFormat="1" applyFont="1" applyFill="1" applyBorder="1" applyAlignment="1">
      <alignment horizontal="center" vertical="center" wrapText="1"/>
    </xf>
    <xf numFmtId="4" fontId="12" fillId="10" borderId="21" xfId="21" applyNumberFormat="1" applyFont="1" applyFill="1" applyBorder="1" applyAlignment="1">
      <alignment horizontal="center" vertical="center" wrapText="1"/>
    </xf>
    <xf numFmtId="4" fontId="12" fillId="2" borderId="21" xfId="21" applyNumberFormat="1" applyFont="1" applyFill="1" applyBorder="1" applyAlignment="1">
      <alignment horizontal="center" vertical="center" wrapText="1"/>
    </xf>
    <xf numFmtId="4" fontId="12" fillId="6" borderId="21" xfId="21" applyNumberFormat="1" applyFont="1" applyFill="1" applyBorder="1" applyAlignment="1">
      <alignment horizontal="center" vertical="center" wrapText="1"/>
    </xf>
    <xf numFmtId="4" fontId="12" fillId="9" borderId="43" xfId="21" applyNumberFormat="1" applyFont="1" applyFill="1" applyBorder="1" applyAlignment="1">
      <alignment horizontal="center" vertical="center" wrapText="1"/>
    </xf>
    <xf numFmtId="4" fontId="12" fillId="10" borderId="43" xfId="21" applyNumberFormat="1" applyFont="1" applyFill="1" applyBorder="1" applyAlignment="1">
      <alignment horizontal="center" vertical="center" wrapText="1"/>
    </xf>
    <xf numFmtId="4" fontId="12" fillId="2" borderId="43" xfId="21" applyNumberFormat="1" applyFont="1" applyFill="1" applyBorder="1" applyAlignment="1">
      <alignment horizontal="center" vertical="center" wrapText="1"/>
    </xf>
    <xf numFmtId="4" fontId="12" fillId="6" borderId="43" xfId="21" applyNumberFormat="1" applyFont="1" applyFill="1" applyBorder="1" applyAlignment="1">
      <alignment horizontal="center" vertical="center" wrapText="1"/>
    </xf>
    <xf numFmtId="3" fontId="8" fillId="2" borderId="17" xfId="21" applyNumberFormat="1" applyFont="1" applyFill="1" applyBorder="1" applyAlignment="1">
      <alignment horizontal="center" vertical="center"/>
    </xf>
    <xf numFmtId="4" fontId="8" fillId="10" borderId="14" xfId="21" applyNumberFormat="1" applyFont="1" applyFill="1" applyBorder="1" applyAlignment="1">
      <alignment horizontal="center" vertical="center"/>
    </xf>
    <xf numFmtId="3" fontId="8" fillId="10" borderId="14" xfId="21" applyNumberFormat="1" applyFont="1" applyFill="1" applyBorder="1" applyAlignment="1">
      <alignment horizontal="center" vertical="center"/>
    </xf>
    <xf numFmtId="3" fontId="2" fillId="2" borderId="17" xfId="21" applyNumberFormat="1" applyFill="1" applyBorder="1" applyAlignment="1">
      <alignment horizontal="center" vertical="center"/>
    </xf>
    <xf numFmtId="3" fontId="2" fillId="2" borderId="23" xfId="21" applyNumberFormat="1" applyFill="1" applyBorder="1" applyAlignment="1">
      <alignment horizontal="center" vertical="center"/>
    </xf>
    <xf numFmtId="3" fontId="8" fillId="10" borderId="10" xfId="21" applyNumberFormat="1" applyFont="1" applyFill="1" applyBorder="1" applyAlignment="1">
      <alignment horizontal="center" vertical="center"/>
    </xf>
    <xf numFmtId="3" fontId="2" fillId="10" borderId="10" xfId="21" applyNumberFormat="1" applyFill="1" applyBorder="1" applyAlignment="1">
      <alignment horizontal="center" vertical="center"/>
    </xf>
    <xf numFmtId="0" fontId="200" fillId="0" borderId="17" xfId="0" applyFont="1" applyBorder="1" applyAlignment="1">
      <alignment horizontal="center" vertical="center"/>
    </xf>
    <xf numFmtId="4" fontId="0" fillId="0" borderId="17" xfId="0" applyNumberFormat="1" applyFont="1" applyBorder="1" applyAlignment="1">
      <alignment horizontal="center" vertical="center"/>
    </xf>
    <xf numFmtId="4" fontId="30" fillId="0" borderId="17" xfId="0" applyNumberFormat="1" applyFont="1" applyBorder="1" applyAlignment="1">
      <alignment horizontal="center" vertical="center"/>
    </xf>
    <xf numFmtId="4" fontId="198" fillId="13" borderId="17" xfId="8" applyNumberFormat="1" applyFont="1" applyFill="1" applyBorder="1" applyAlignment="1">
      <alignment horizontal="center" vertical="center"/>
    </xf>
    <xf numFmtId="4" fontId="198" fillId="0" borderId="17" xfId="8" applyNumberFormat="1" applyFont="1" applyBorder="1" applyAlignment="1">
      <alignment horizontal="center" vertical="center"/>
    </xf>
    <xf numFmtId="0" fontId="0" fillId="0" borderId="17" xfId="0" applyBorder="1" applyAlignment="1">
      <alignment horizontal="center" vertical="center" wrapText="1" shrinkToFit="1"/>
    </xf>
    <xf numFmtId="3" fontId="25" fillId="6" borderId="17" xfId="2" applyNumberFormat="1" applyFont="1" applyFill="1" applyBorder="1" applyAlignment="1">
      <alignment horizontal="center" vertical="center"/>
    </xf>
    <xf numFmtId="3" fontId="25" fillId="6" borderId="23" xfId="2" applyNumberFormat="1" applyFont="1" applyFill="1" applyBorder="1" applyAlignment="1">
      <alignment horizontal="center" vertical="center"/>
    </xf>
    <xf numFmtId="3" fontId="42" fillId="6" borderId="17" xfId="2" applyNumberFormat="1" applyFont="1" applyFill="1" applyBorder="1" applyAlignment="1">
      <alignment horizontal="center" vertical="center"/>
    </xf>
    <xf numFmtId="3" fontId="42" fillId="6" borderId="23" xfId="2" applyNumberFormat="1" applyFont="1" applyFill="1" applyBorder="1" applyAlignment="1">
      <alignment horizontal="center" vertical="center"/>
    </xf>
    <xf numFmtId="3" fontId="42" fillId="6" borderId="14" xfId="2" applyNumberFormat="1" applyFont="1" applyFill="1" applyBorder="1" applyAlignment="1">
      <alignment horizontal="center" vertical="center"/>
    </xf>
    <xf numFmtId="3" fontId="42" fillId="6" borderId="20" xfId="2" applyNumberFormat="1" applyFont="1" applyFill="1" applyBorder="1" applyAlignment="1">
      <alignment horizontal="center" vertical="center"/>
    </xf>
    <xf numFmtId="3" fontId="6" fillId="18" borderId="12" xfId="21" applyNumberFormat="1" applyFont="1" applyFill="1" applyBorder="1" applyAlignment="1">
      <alignment horizontal="left" vertical="center"/>
    </xf>
    <xf numFmtId="4" fontId="2" fillId="10" borderId="14" xfId="21" applyNumberFormat="1" applyFill="1" applyBorder="1" applyAlignment="1">
      <alignment horizontal="center" vertical="center"/>
    </xf>
    <xf numFmtId="3" fontId="6" fillId="18" borderId="12" xfId="21" applyNumberFormat="1" applyFont="1" applyFill="1" applyBorder="1" applyAlignment="1">
      <alignment vertical="center"/>
    </xf>
    <xf numFmtId="3" fontId="6" fillId="18" borderId="13" xfId="21" applyNumberFormat="1" applyFont="1" applyFill="1" applyBorder="1" applyAlignment="1">
      <alignment vertical="center"/>
    </xf>
    <xf numFmtId="4" fontId="12" fillId="8" borderId="78" xfId="21" applyNumberFormat="1" applyFont="1" applyFill="1" applyBorder="1" applyAlignment="1">
      <alignment horizontal="center" vertical="center" wrapText="1"/>
    </xf>
    <xf numFmtId="4" fontId="12" fillId="8" borderId="8" xfId="21" applyNumberFormat="1" applyFont="1" applyFill="1" applyBorder="1" applyAlignment="1">
      <alignment horizontal="center" vertical="center" wrapText="1"/>
    </xf>
    <xf numFmtId="4" fontId="12" fillId="8" borderId="17" xfId="21" applyNumberFormat="1" applyFont="1" applyFill="1" applyBorder="1" applyAlignment="1">
      <alignment horizontal="center" vertical="center" shrinkToFit="1"/>
    </xf>
    <xf numFmtId="4" fontId="37" fillId="8" borderId="17" xfId="0" applyNumberFormat="1" applyFont="1" applyFill="1" applyBorder="1" applyAlignment="1">
      <alignment horizontal="center" vertical="center" shrinkToFit="1"/>
    </xf>
    <xf numFmtId="3" fontId="132" fillId="13" borderId="17" xfId="8" applyNumberFormat="1" applyFont="1" applyFill="1" applyBorder="1" applyAlignment="1">
      <alignment horizontal="center" vertical="center"/>
    </xf>
    <xf numFmtId="0" fontId="132" fillId="13" borderId="17" xfId="22" applyFont="1" applyFill="1" applyBorder="1" applyAlignment="1">
      <alignment horizontal="center" vertical="center" wrapText="1"/>
    </xf>
    <xf numFmtId="0" fontId="66" fillId="13" borderId="17" xfId="22" applyFont="1" applyFill="1" applyBorder="1" applyAlignment="1">
      <alignment horizontal="center" vertical="center" wrapText="1"/>
    </xf>
    <xf numFmtId="0" fontId="0" fillId="0" borderId="17" xfId="0" applyBorder="1" applyAlignment="1">
      <alignment horizontal="center" vertical="center" wrapText="1"/>
    </xf>
    <xf numFmtId="4" fontId="0" fillId="0" borderId="17" xfId="0" applyNumberFormat="1" applyBorder="1" applyAlignment="1">
      <alignment horizontal="center" vertical="center"/>
    </xf>
    <xf numFmtId="0" fontId="0" fillId="0" borderId="17" xfId="0" applyBorder="1" applyAlignment="1">
      <alignment wrapText="1"/>
    </xf>
    <xf numFmtId="0" fontId="0" fillId="0" borderId="17" xfId="0" applyBorder="1" applyAlignment="1">
      <alignment vertical="center" wrapText="1"/>
    </xf>
    <xf numFmtId="0" fontId="202" fillId="0" borderId="17" xfId="0" applyFont="1" applyBorder="1" applyAlignment="1">
      <alignment horizontal="center" vertical="center"/>
    </xf>
    <xf numFmtId="0" fontId="203" fillId="0" borderId="17" xfId="0" applyFont="1" applyBorder="1" applyAlignment="1">
      <alignment horizontal="center" vertical="center"/>
    </xf>
    <xf numFmtId="4" fontId="132" fillId="13" borderId="17" xfId="0" applyNumberFormat="1" applyFont="1" applyFill="1" applyBorder="1" applyAlignment="1">
      <alignment horizontal="center" vertical="center"/>
    </xf>
    <xf numFmtId="0" fontId="74" fillId="0" borderId="17" xfId="0" applyFont="1" applyBorder="1" applyAlignment="1">
      <alignment horizontal="center" vertical="center" wrapText="1"/>
    </xf>
    <xf numFmtId="0" fontId="27" fillId="8" borderId="17" xfId="22" applyFont="1" applyFill="1" applyBorder="1" applyAlignment="1">
      <alignment horizontal="center" vertical="center"/>
    </xf>
    <xf numFmtId="4" fontId="39" fillId="2" borderId="17" xfId="22" applyNumberFormat="1" applyFont="1" applyFill="1" applyBorder="1" applyAlignment="1">
      <alignment horizontal="center" vertical="center" wrapText="1"/>
    </xf>
    <xf numFmtId="4" fontId="39" fillId="6" borderId="17" xfId="22" applyNumberFormat="1" applyFont="1" applyFill="1" applyBorder="1" applyAlignment="1">
      <alignment horizontal="center" vertical="center" wrapText="1"/>
    </xf>
    <xf numFmtId="4" fontId="66" fillId="6" borderId="17" xfId="22" applyNumberFormat="1" applyFont="1" applyFill="1" applyBorder="1" applyAlignment="1">
      <alignment horizontal="center" vertical="center"/>
    </xf>
    <xf numFmtId="4" fontId="39" fillId="6" borderId="17" xfId="22" applyNumberFormat="1" applyFont="1" applyFill="1" applyBorder="1" applyAlignment="1">
      <alignment horizontal="center" vertical="center"/>
    </xf>
    <xf numFmtId="0" fontId="0" fillId="0" borderId="17" xfId="0" applyFont="1" applyBorder="1" applyAlignment="1">
      <alignment horizontal="center" vertical="center"/>
    </xf>
    <xf numFmtId="4" fontId="204" fillId="0" borderId="17" xfId="0" applyNumberFormat="1" applyFont="1" applyBorder="1" applyAlignment="1">
      <alignment horizontal="center" vertical="center"/>
    </xf>
    <xf numFmtId="0" fontId="204" fillId="0" borderId="17" xfId="0" applyFont="1" applyBorder="1" applyAlignment="1">
      <alignment horizontal="center" vertical="center"/>
    </xf>
    <xf numFmtId="3" fontId="204" fillId="0" borderId="17" xfId="0" applyNumberFormat="1" applyFont="1" applyBorder="1" applyAlignment="1">
      <alignment horizontal="center" vertical="center"/>
    </xf>
    <xf numFmtId="9" fontId="0" fillId="0" borderId="17" xfId="0" applyNumberFormat="1" applyBorder="1" applyAlignment="1">
      <alignment horizontal="center" vertical="center"/>
    </xf>
    <xf numFmtId="4" fontId="0" fillId="0" borderId="17" xfId="0" applyNumberFormat="1" applyBorder="1" applyAlignment="1">
      <alignment horizontal="center" vertical="center" wrapText="1"/>
    </xf>
    <xf numFmtId="0" fontId="2" fillId="0" borderId="17" xfId="8" applyFont="1" applyBorder="1" applyAlignment="1">
      <alignment horizontal="center" vertical="center" wrapText="1" shrinkToFit="1"/>
    </xf>
    <xf numFmtId="3" fontId="181" fillId="0" borderId="17" xfId="8" applyNumberFormat="1" applyFont="1" applyBorder="1" applyAlignment="1">
      <alignment horizontal="center" vertical="center" wrapText="1"/>
    </xf>
    <xf numFmtId="0" fontId="206" fillId="0" borderId="17" xfId="0" applyFont="1" applyBorder="1" applyAlignment="1">
      <alignment horizontal="center" vertical="center"/>
    </xf>
    <xf numFmtId="4" fontId="12" fillId="20" borderId="22" xfId="21" applyNumberFormat="1" applyFont="1" applyFill="1" applyBorder="1" applyAlignment="1">
      <alignment horizontal="center" vertical="center" wrapText="1"/>
    </xf>
    <xf numFmtId="4" fontId="12" fillId="20" borderId="73" xfId="21" applyNumberFormat="1" applyFont="1" applyFill="1" applyBorder="1" applyAlignment="1">
      <alignment horizontal="center" vertical="center" wrapText="1"/>
    </xf>
    <xf numFmtId="4" fontId="12" fillId="20" borderId="17" xfId="21" applyNumberFormat="1" applyFont="1" applyFill="1" applyBorder="1" applyAlignment="1">
      <alignment horizontal="center" vertical="center" shrinkToFit="1"/>
    </xf>
    <xf numFmtId="3" fontId="8" fillId="20" borderId="22" xfId="21" applyNumberFormat="1" applyFont="1" applyFill="1" applyBorder="1" applyAlignment="1">
      <alignment horizontal="center" vertical="center" wrapText="1"/>
    </xf>
    <xf numFmtId="4" fontId="12" fillId="20" borderId="57" xfId="21" applyNumberFormat="1" applyFont="1" applyFill="1" applyBorder="1" applyAlignment="1">
      <alignment horizontal="center" vertical="center" wrapText="1"/>
    </xf>
    <xf numFmtId="3" fontId="167" fillId="0" borderId="17" xfId="22" applyNumberFormat="1" applyFont="1" applyFill="1" applyBorder="1" applyAlignment="1">
      <alignment horizontal="center" vertical="center"/>
    </xf>
    <xf numFmtId="0" fontId="0" fillId="0" borderId="17" xfId="0" applyFont="1" applyBorder="1" applyAlignment="1">
      <alignment horizontal="center" vertical="center" wrapText="1"/>
    </xf>
    <xf numFmtId="0" fontId="107" fillId="0" borderId="17" xfId="8" applyFont="1" applyBorder="1" applyAlignment="1">
      <alignment horizontal="center" vertical="center" wrapText="1"/>
    </xf>
    <xf numFmtId="0" fontId="0" fillId="0" borderId="17" xfId="0" applyBorder="1" applyAlignment="1">
      <alignment horizontal="left" vertical="center" wrapText="1"/>
    </xf>
    <xf numFmtId="0" fontId="0" fillId="0" borderId="17" xfId="0" applyFont="1" applyBorder="1" applyAlignment="1">
      <alignment horizontal="left" vertical="center" wrapText="1"/>
    </xf>
    <xf numFmtId="4" fontId="0" fillId="0" borderId="17" xfId="0" applyNumberFormat="1" applyFont="1" applyBorder="1" applyAlignment="1">
      <alignment horizontal="center" vertical="center" wrapText="1"/>
    </xf>
    <xf numFmtId="0" fontId="20" fillId="0" borderId="17" xfId="0" applyFont="1" applyBorder="1" applyAlignment="1">
      <alignment horizontal="center" vertical="center" wrapText="1"/>
    </xf>
    <xf numFmtId="0" fontId="137" fillId="0" borderId="17" xfId="0" applyFont="1" applyBorder="1" applyAlignment="1">
      <alignment horizontal="center" vertical="center" wrapText="1"/>
    </xf>
    <xf numFmtId="0" fontId="207" fillId="0" borderId="0" xfId="0" applyFont="1"/>
    <xf numFmtId="0" fontId="208" fillId="0" borderId="0" xfId="0" applyFont="1"/>
    <xf numFmtId="4" fontId="19" fillId="13" borderId="17" xfId="8" applyNumberFormat="1" applyFont="1" applyFill="1" applyBorder="1" applyAlignment="1">
      <alignment horizontal="center" vertical="center"/>
    </xf>
    <xf numFmtId="1" fontId="132" fillId="0" borderId="17" xfId="22" applyNumberFormat="1" applyFont="1" applyFill="1" applyBorder="1" applyAlignment="1">
      <alignment horizontal="center" vertical="center"/>
    </xf>
    <xf numFmtId="1" fontId="181" fillId="0" borderId="17" xfId="22" applyNumberFormat="1" applyFont="1" applyFill="1" applyBorder="1" applyAlignment="1">
      <alignment horizontal="center" vertical="center"/>
    </xf>
    <xf numFmtId="1" fontId="119" fillId="0" borderId="17" xfId="22" applyNumberFormat="1" applyFont="1" applyFill="1" applyBorder="1" applyAlignment="1">
      <alignment horizontal="center" vertical="center"/>
    </xf>
    <xf numFmtId="1" fontId="66" fillId="0" borderId="17" xfId="22" applyNumberFormat="1" applyFont="1" applyFill="1" applyBorder="1" applyAlignment="1">
      <alignment horizontal="center" vertical="center"/>
    </xf>
    <xf numFmtId="3" fontId="209" fillId="0" borderId="17" xfId="8" applyNumberFormat="1" applyFont="1" applyBorder="1" applyAlignment="1">
      <alignment horizontal="center" vertical="center" wrapText="1"/>
    </xf>
    <xf numFmtId="3" fontId="210" fillId="0" borderId="17" xfId="8" applyNumberFormat="1" applyFont="1" applyBorder="1" applyAlignment="1">
      <alignment horizontal="center" vertical="center" wrapText="1"/>
    </xf>
    <xf numFmtId="0" fontId="2" fillId="0" borderId="17" xfId="8" applyFont="1" applyBorder="1" applyAlignment="1">
      <alignment horizontal="center" vertical="center"/>
    </xf>
    <xf numFmtId="0" fontId="168" fillId="0" borderId="0" xfId="22" applyFont="1" applyFill="1" applyAlignment="1">
      <alignment vertical="center" wrapText="1"/>
    </xf>
    <xf numFmtId="4" fontId="2" fillId="0" borderId="17" xfId="26" applyNumberFormat="1" applyFont="1" applyBorder="1" applyAlignment="1">
      <alignment horizontal="center" vertical="center" wrapText="1"/>
    </xf>
    <xf numFmtId="0" fontId="39" fillId="13" borderId="17" xfId="22" applyFont="1" applyFill="1" applyBorder="1" applyAlignment="1">
      <alignment horizontal="center" vertical="center" wrapText="1"/>
    </xf>
    <xf numFmtId="49" fontId="133" fillId="13" borderId="17" xfId="22" applyNumberFormat="1" applyFont="1" applyFill="1" applyBorder="1" applyAlignment="1">
      <alignment horizontal="center" vertical="center" wrapText="1"/>
    </xf>
    <xf numFmtId="4" fontId="2" fillId="13" borderId="17" xfId="26" applyNumberFormat="1" applyFont="1" applyFill="1" applyBorder="1" applyAlignment="1">
      <alignment horizontal="center" vertical="center" wrapText="1"/>
    </xf>
    <xf numFmtId="4" fontId="31" fillId="13" borderId="17" xfId="26" applyNumberFormat="1" applyFont="1" applyFill="1" applyBorder="1" applyAlignment="1">
      <alignment horizontal="center" vertical="center" wrapText="1"/>
    </xf>
    <xf numFmtId="0" fontId="2" fillId="13" borderId="17" xfId="8" applyFont="1" applyFill="1" applyBorder="1" applyAlignment="1">
      <alignment horizontal="center" vertical="center" wrapText="1"/>
    </xf>
    <xf numFmtId="0" fontId="163" fillId="0" borderId="17" xfId="8" applyFont="1" applyFill="1" applyBorder="1" applyAlignment="1">
      <alignment horizontal="center" vertical="center" wrapText="1"/>
    </xf>
    <xf numFmtId="4" fontId="0" fillId="0" borderId="17" xfId="0" applyNumberFormat="1" applyBorder="1" applyAlignment="1">
      <alignment horizontal="center" vertical="center" wrapText="1" shrinkToFit="1"/>
    </xf>
    <xf numFmtId="9" fontId="2" fillId="0" borderId="17" xfId="22" applyNumberFormat="1" applyFont="1" applyBorder="1" applyAlignment="1">
      <alignment horizontal="center" vertical="center"/>
    </xf>
    <xf numFmtId="4" fontId="0" fillId="4" borderId="17" xfId="0" applyNumberFormat="1" applyFill="1" applyBorder="1" applyAlignment="1">
      <alignment horizontal="center" vertical="center"/>
    </xf>
    <xf numFmtId="4" fontId="52" fillId="21" borderId="17" xfId="0" applyNumberFormat="1" applyFont="1" applyFill="1" applyBorder="1" applyAlignment="1">
      <alignment horizontal="center" vertical="center" wrapText="1"/>
    </xf>
    <xf numFmtId="4" fontId="0" fillId="21" borderId="17" xfId="0" applyNumberFormat="1" applyFill="1" applyBorder="1" applyAlignment="1">
      <alignment horizontal="center" vertical="center" wrapText="1"/>
    </xf>
    <xf numFmtId="4" fontId="133" fillId="0" borderId="17" xfId="22" applyNumberFormat="1" applyFont="1" applyFill="1" applyBorder="1" applyAlignment="1">
      <alignment horizontal="center" vertical="center" wrapText="1"/>
    </xf>
    <xf numFmtId="4" fontId="163" fillId="0" borderId="17" xfId="22" applyNumberFormat="1" applyFont="1" applyFill="1" applyBorder="1" applyAlignment="1">
      <alignment horizontal="center" vertical="center" wrapText="1"/>
    </xf>
    <xf numFmtId="3" fontId="132" fillId="13" borderId="17" xfId="8" applyNumberFormat="1" applyFont="1" applyFill="1" applyBorder="1" applyAlignment="1">
      <alignment horizontal="center" vertical="center" wrapText="1"/>
    </xf>
    <xf numFmtId="0" fontId="55" fillId="0" borderId="17" xfId="0" applyFont="1" applyBorder="1" applyAlignment="1">
      <alignment horizontal="center" vertical="center" wrapText="1"/>
    </xf>
    <xf numFmtId="4" fontId="19" fillId="0" borderId="17" xfId="26" applyNumberFormat="1" applyFont="1" applyBorder="1" applyAlignment="1">
      <alignment horizontal="center" vertical="center" wrapText="1"/>
    </xf>
    <xf numFmtId="4" fontId="19" fillId="13" borderId="17" xfId="26" applyNumberFormat="1" applyFont="1" applyFill="1" applyBorder="1" applyAlignment="1">
      <alignment horizontal="center" vertical="center" wrapText="1"/>
    </xf>
    <xf numFmtId="1" fontId="133" fillId="0" borderId="17" xfId="22" applyNumberFormat="1" applyFont="1" applyFill="1" applyBorder="1" applyAlignment="1">
      <alignment horizontal="center" vertical="center"/>
    </xf>
    <xf numFmtId="0" fontId="74" fillId="0" borderId="17" xfId="0" applyFont="1" applyBorder="1" applyAlignment="1">
      <alignment horizontal="center" vertical="center"/>
    </xf>
    <xf numFmtId="4" fontId="4" fillId="13" borderId="17" xfId="8" applyNumberFormat="1" applyFont="1" applyFill="1" applyBorder="1" applyAlignment="1">
      <alignment horizontal="center" vertical="center"/>
    </xf>
    <xf numFmtId="4" fontId="4" fillId="13" borderId="17" xfId="8" applyNumberFormat="1" applyFont="1" applyFill="1" applyBorder="1" applyAlignment="1">
      <alignment horizontal="center" vertical="center" shrinkToFit="1"/>
    </xf>
    <xf numFmtId="0" fontId="205" fillId="0" borderId="17" xfId="0" applyFont="1" applyBorder="1" applyAlignment="1">
      <alignment horizontal="center" vertical="center"/>
    </xf>
    <xf numFmtId="0" fontId="211" fillId="0" borderId="17" xfId="0" applyFont="1" applyBorder="1" applyAlignment="1">
      <alignment horizontal="center" vertical="center"/>
    </xf>
    <xf numFmtId="4" fontId="207" fillId="0" borderId="17" xfId="0" applyNumberFormat="1" applyFont="1" applyBorder="1" applyAlignment="1">
      <alignment horizontal="center" vertical="center"/>
    </xf>
    <xf numFmtId="4" fontId="20" fillId="0" borderId="17" xfId="0" applyNumberFormat="1" applyFont="1" applyBorder="1" applyAlignment="1">
      <alignment horizontal="center" vertical="center"/>
    </xf>
    <xf numFmtId="4" fontId="211" fillId="0" borderId="17" xfId="0" applyNumberFormat="1" applyFont="1" applyBorder="1" applyAlignment="1">
      <alignment horizontal="center" vertical="center"/>
    </xf>
    <xf numFmtId="0" fontId="212" fillId="0" borderId="17" xfId="22" applyFont="1" applyFill="1" applyBorder="1" applyAlignment="1">
      <alignment horizontal="center" vertical="center" wrapText="1"/>
    </xf>
    <xf numFmtId="4" fontId="213" fillId="13" borderId="17" xfId="22" applyNumberFormat="1" applyFont="1" applyFill="1" applyBorder="1" applyAlignment="1">
      <alignment horizontal="center" vertical="center"/>
    </xf>
    <xf numFmtId="9" fontId="213" fillId="13" borderId="17" xfId="22" applyNumberFormat="1" applyFont="1" applyFill="1" applyBorder="1" applyAlignment="1">
      <alignment horizontal="center" vertical="center"/>
    </xf>
    <xf numFmtId="4" fontId="213" fillId="0" borderId="34" xfId="8" applyNumberFormat="1" applyFont="1" applyBorder="1" applyAlignment="1">
      <alignment horizontal="center" vertical="center"/>
    </xf>
    <xf numFmtId="0" fontId="214" fillId="0" borderId="17" xfId="0" applyFont="1" applyBorder="1" applyAlignment="1">
      <alignment horizontal="center" vertical="center"/>
    </xf>
    <xf numFmtId="0" fontId="0" fillId="0" borderId="0" xfId="0" applyAlignment="1">
      <alignment shrinkToFit="1"/>
    </xf>
    <xf numFmtId="0" fontId="168" fillId="0" borderId="0" xfId="22" applyFont="1" applyAlignment="1">
      <alignment vertical="center" shrinkToFit="1"/>
    </xf>
    <xf numFmtId="9" fontId="0" fillId="0" borderId="17" xfId="0" applyNumberFormat="1" applyBorder="1" applyAlignment="1">
      <alignment horizontal="center" vertical="center" wrapText="1"/>
    </xf>
    <xf numFmtId="0" fontId="0" fillId="0" borderId="0" xfId="0" applyAlignment="1">
      <alignment wrapText="1"/>
    </xf>
    <xf numFmtId="0" fontId="216" fillId="0" borderId="17" xfId="0" applyFont="1" applyBorder="1" applyAlignment="1">
      <alignment horizontal="center" vertical="center"/>
    </xf>
    <xf numFmtId="4" fontId="0" fillId="0" borderId="18" xfId="0" applyNumberFormat="1" applyBorder="1" applyAlignment="1">
      <alignment horizontal="center" vertical="center" wrapText="1"/>
    </xf>
    <xf numFmtId="0" fontId="25" fillId="0" borderId="17" xfId="0" applyFont="1" applyBorder="1" applyAlignment="1">
      <alignment horizontal="center" vertical="center" wrapText="1"/>
    </xf>
    <xf numFmtId="3" fontId="20" fillId="0" borderId="17" xfId="0" applyNumberFormat="1" applyFont="1" applyBorder="1" applyAlignment="1">
      <alignment horizontal="center" vertical="center" wrapText="1"/>
    </xf>
    <xf numFmtId="4" fontId="55" fillId="0" borderId="17" xfId="0" applyNumberFormat="1" applyFont="1" applyBorder="1" applyAlignment="1">
      <alignment horizontal="center" vertical="center" wrapText="1"/>
    </xf>
    <xf numFmtId="4" fontId="132" fillId="0" borderId="17" xfId="8" applyNumberFormat="1" applyFont="1" applyBorder="1" applyAlignment="1">
      <alignment horizontal="center" vertical="center" wrapText="1"/>
    </xf>
    <xf numFmtId="4" fontId="74" fillId="0" borderId="17" xfId="0" applyNumberFormat="1" applyFont="1" applyBorder="1" applyAlignment="1">
      <alignment horizontal="center" vertical="center" wrapText="1"/>
    </xf>
    <xf numFmtId="0" fontId="217" fillId="0" borderId="17" xfId="0" applyFont="1" applyBorder="1" applyAlignment="1">
      <alignment horizontal="center" vertical="center" wrapText="1"/>
    </xf>
    <xf numFmtId="4" fontId="30" fillId="0" borderId="17" xfId="0" applyNumberFormat="1" applyFont="1" applyBorder="1" applyAlignment="1">
      <alignment horizontal="center" vertical="center" wrapText="1"/>
    </xf>
    <xf numFmtId="4" fontId="20" fillId="0" borderId="17" xfId="0" applyNumberFormat="1" applyFont="1" applyBorder="1" applyAlignment="1">
      <alignment horizontal="center" vertical="center" wrapText="1"/>
    </xf>
    <xf numFmtId="0" fontId="215" fillId="0" borderId="17" xfId="0" applyFont="1" applyBorder="1" applyAlignment="1">
      <alignment horizontal="center" vertical="center" wrapText="1"/>
    </xf>
    <xf numFmtId="0" fontId="27" fillId="8" borderId="61" xfId="22" applyFont="1" applyFill="1" applyBorder="1" applyAlignment="1">
      <alignment horizontal="center" vertical="center" wrapText="1"/>
    </xf>
    <xf numFmtId="0" fontId="219" fillId="0" borderId="17" xfId="0" applyFont="1" applyBorder="1" applyAlignment="1">
      <alignment horizontal="center" vertical="center"/>
    </xf>
    <xf numFmtId="4" fontId="136" fillId="0" borderId="17" xfId="0" applyNumberFormat="1" applyFont="1" applyBorder="1" applyAlignment="1">
      <alignment horizontal="center" vertical="center" wrapText="1"/>
    </xf>
    <xf numFmtId="0" fontId="68" fillId="0" borderId="17" xfId="0" applyFont="1" applyBorder="1" applyAlignment="1">
      <alignment horizontal="center" vertical="center" wrapText="1"/>
    </xf>
    <xf numFmtId="0" fontId="68" fillId="0" borderId="17" xfId="8" applyFont="1" applyFill="1" applyBorder="1" applyAlignment="1">
      <alignment horizontal="center" vertical="center" wrapText="1"/>
    </xf>
    <xf numFmtId="0" fontId="12" fillId="0" borderId="17" xfId="0" applyFont="1" applyBorder="1" applyAlignment="1">
      <alignment horizontal="center" vertical="center" wrapText="1"/>
    </xf>
    <xf numFmtId="0" fontId="27" fillId="8" borderId="61" xfId="22" applyFont="1" applyFill="1" applyBorder="1" applyAlignment="1">
      <alignment horizontal="center" vertical="center"/>
    </xf>
    <xf numFmtId="4" fontId="66" fillId="6" borderId="41" xfId="22" applyNumberFormat="1" applyFont="1" applyFill="1" applyBorder="1" applyAlignment="1">
      <alignment horizontal="center" vertical="center"/>
    </xf>
    <xf numFmtId="4" fontId="66" fillId="6" borderId="61" xfId="22" applyNumberFormat="1" applyFont="1" applyFill="1" applyBorder="1" applyAlignment="1">
      <alignment horizontal="center" vertical="center"/>
    </xf>
    <xf numFmtId="4" fontId="39" fillId="6" borderId="61" xfId="22" applyNumberFormat="1" applyFont="1" applyFill="1" applyBorder="1" applyAlignment="1">
      <alignment horizontal="center" vertical="center"/>
    </xf>
    <xf numFmtId="3" fontId="39" fillId="6" borderId="61" xfId="22" applyNumberFormat="1" applyFont="1" applyFill="1" applyBorder="1" applyAlignment="1">
      <alignment horizontal="center" vertical="center"/>
    </xf>
    <xf numFmtId="0" fontId="132" fillId="0" borderId="17" xfId="0" applyFont="1" applyFill="1" applyBorder="1" applyAlignment="1">
      <alignment horizontal="center" vertical="center" wrapText="1"/>
    </xf>
    <xf numFmtId="3" fontId="42" fillId="10" borderId="21" xfId="21" applyNumberFormat="1" applyFont="1" applyFill="1" applyBorder="1" applyAlignment="1">
      <alignment horizontal="center" vertical="center"/>
    </xf>
    <xf numFmtId="0" fontId="27" fillId="8" borderId="61" xfId="22" applyFont="1" applyFill="1" applyBorder="1" applyAlignment="1">
      <alignment horizontal="center" vertical="center" wrapText="1"/>
    </xf>
    <xf numFmtId="0" fontId="51" fillId="8" borderId="17" xfId="22" applyFont="1" applyFill="1" applyBorder="1" applyAlignment="1">
      <alignment horizontal="center" vertical="center" wrapText="1"/>
    </xf>
    <xf numFmtId="0" fontId="0" fillId="0" borderId="17" xfId="0" applyBorder="1" applyAlignment="1">
      <alignment horizontal="center" vertical="center" wrapText="1"/>
    </xf>
    <xf numFmtId="0" fontId="51" fillId="8" borderId="61" xfId="22" applyFont="1" applyFill="1" applyBorder="1" applyAlignment="1">
      <alignment horizontal="center" vertical="center"/>
    </xf>
    <xf numFmtId="0" fontId="27" fillId="8" borderId="61" xfId="22" applyFont="1" applyFill="1" applyBorder="1" applyAlignment="1">
      <alignment horizontal="center" vertical="center"/>
    </xf>
    <xf numFmtId="0" fontId="0" fillId="0" borderId="0" xfId="0" applyBorder="1" applyAlignment="1">
      <alignment horizontal="center" vertical="center" wrapText="1"/>
    </xf>
    <xf numFmtId="0" fontId="39" fillId="2" borderId="17" xfId="22" applyFont="1" applyFill="1" applyBorder="1" applyAlignment="1">
      <alignment horizontal="center" vertical="center" wrapText="1"/>
    </xf>
    <xf numFmtId="3" fontId="39" fillId="6" borderId="17" xfId="22" applyNumberFormat="1" applyFont="1" applyFill="1" applyBorder="1" applyAlignment="1">
      <alignment horizontal="center" vertical="center" wrapText="1"/>
    </xf>
    <xf numFmtId="0" fontId="39" fillId="2" borderId="61" xfId="22" applyFont="1" applyFill="1" applyBorder="1" applyAlignment="1">
      <alignment horizontal="center" vertical="center" wrapText="1"/>
    </xf>
    <xf numFmtId="3" fontId="39" fillId="6" borderId="61" xfId="22" applyNumberFormat="1" applyFont="1" applyFill="1" applyBorder="1" applyAlignment="1">
      <alignment horizontal="center" vertical="center" wrapText="1"/>
    </xf>
    <xf numFmtId="0" fontId="39" fillId="12" borderId="61" xfId="22" applyFont="1" applyFill="1" applyBorder="1" applyAlignment="1">
      <alignment horizontal="center" vertical="center"/>
    </xf>
    <xf numFmtId="4" fontId="39" fillId="12" borderId="61" xfId="22" applyNumberFormat="1" applyFont="1" applyFill="1" applyBorder="1" applyAlignment="1">
      <alignment horizontal="center" vertical="center"/>
    </xf>
    <xf numFmtId="2" fontId="39" fillId="9" borderId="61" xfId="16" applyNumberFormat="1" applyFont="1" applyFill="1" applyBorder="1" applyAlignment="1">
      <alignment horizontal="center" vertical="center" wrapText="1"/>
    </xf>
    <xf numFmtId="0" fontId="39" fillId="9" borderId="61" xfId="16" applyFont="1" applyFill="1" applyBorder="1" applyAlignment="1">
      <alignment horizontal="center" vertical="center" wrapText="1"/>
    </xf>
    <xf numFmtId="0" fontId="223" fillId="0" borderId="17" xfId="0" applyFont="1" applyBorder="1" applyAlignment="1">
      <alignment horizontal="center" vertical="center" wrapText="1"/>
    </xf>
    <xf numFmtId="0" fontId="0" fillId="0" borderId="17" xfId="0" applyBorder="1" applyAlignment="1">
      <alignment horizontal="center" vertical="center" wrapText="1"/>
    </xf>
    <xf numFmtId="0" fontId="27" fillId="8" borderId="17" xfId="22" applyFont="1" applyFill="1" applyBorder="1" applyAlignment="1">
      <alignment horizontal="center" vertical="center"/>
    </xf>
    <xf numFmtId="0" fontId="0" fillId="0" borderId="17" xfId="0" applyBorder="1" applyAlignment="1">
      <alignment horizontal="center" vertical="center" wrapText="1"/>
    </xf>
    <xf numFmtId="0" fontId="132" fillId="0" borderId="17" xfId="22" applyFont="1" applyFill="1" applyBorder="1" applyAlignment="1">
      <alignment horizontal="center" vertical="center" wrapText="1"/>
    </xf>
    <xf numFmtId="0" fontId="0" fillId="0" borderId="0" xfId="0"/>
    <xf numFmtId="4" fontId="39" fillId="6" borderId="17" xfId="22" applyNumberFormat="1" applyFont="1" applyFill="1" applyBorder="1" applyAlignment="1">
      <alignment horizontal="center" vertical="center" wrapText="1"/>
    </xf>
    <xf numFmtId="0" fontId="0" fillId="0" borderId="17" xfId="0" applyBorder="1" applyAlignment="1">
      <alignment horizontal="center" vertical="center"/>
    </xf>
    <xf numFmtId="4" fontId="0" fillId="0" borderId="17" xfId="0" applyNumberFormat="1" applyBorder="1" applyAlignment="1">
      <alignment horizontal="center" vertical="center"/>
    </xf>
    <xf numFmtId="0" fontId="0" fillId="0" borderId="17" xfId="0" applyBorder="1" applyAlignment="1">
      <alignment horizontal="center" vertical="center" wrapText="1"/>
    </xf>
    <xf numFmtId="0" fontId="0" fillId="0" borderId="17" xfId="0" applyBorder="1" applyAlignment="1">
      <alignment horizontal="center" vertical="center"/>
    </xf>
    <xf numFmtId="0" fontId="74" fillId="4" borderId="74" xfId="0" applyFont="1" applyFill="1" applyBorder="1" applyAlignment="1">
      <alignment horizontal="center" vertical="center" wrapText="1"/>
    </xf>
    <xf numFmtId="0" fontId="0" fillId="22" borderId="17" xfId="0" applyFill="1" applyBorder="1" applyAlignment="1">
      <alignment horizontal="center" vertical="center"/>
    </xf>
    <xf numFmtId="0" fontId="224" fillId="0" borderId="17" xfId="0" applyFont="1" applyBorder="1" applyAlignment="1">
      <alignment horizontal="center" vertical="center" wrapText="1"/>
    </xf>
    <xf numFmtId="0" fontId="0" fillId="0" borderId="0" xfId="0" applyAlignment="1">
      <alignment horizontal="center" vertical="center"/>
    </xf>
    <xf numFmtId="0" fontId="224" fillId="0" borderId="17" xfId="0" applyFont="1" applyBorder="1" applyAlignment="1">
      <alignment horizontal="center" vertical="center"/>
    </xf>
    <xf numFmtId="4" fontId="224" fillId="0" borderId="17" xfId="0" applyNumberFormat="1" applyFont="1" applyBorder="1" applyAlignment="1">
      <alignment horizontal="center" vertical="center"/>
    </xf>
    <xf numFmtId="4" fontId="225" fillId="0" borderId="17" xfId="0" applyNumberFormat="1" applyFont="1" applyBorder="1" applyAlignment="1">
      <alignment horizontal="center" vertical="center"/>
    </xf>
    <xf numFmtId="4" fontId="0" fillId="4" borderId="17" xfId="0" applyNumberFormat="1" applyFill="1" applyBorder="1" applyAlignment="1">
      <alignment horizontal="center" vertical="center" wrapText="1"/>
    </xf>
    <xf numFmtId="0" fontId="51" fillId="8" borderId="17" xfId="22" applyFont="1" applyFill="1" applyBorder="1" applyAlignment="1">
      <alignment horizontal="center" vertical="center" wrapText="1"/>
    </xf>
    <xf numFmtId="0" fontId="0" fillId="0" borderId="17" xfId="0" applyBorder="1" applyAlignment="1">
      <alignment horizontal="center" vertical="center" wrapText="1"/>
    </xf>
    <xf numFmtId="4" fontId="0" fillId="0" borderId="17" xfId="0" applyNumberFormat="1" applyBorder="1" applyAlignment="1">
      <alignment horizontal="center" vertical="center"/>
    </xf>
    <xf numFmtId="4" fontId="0" fillId="0" borderId="17" xfId="0" applyNumberFormat="1" applyBorder="1" applyAlignment="1">
      <alignment horizontal="center" vertical="center" wrapText="1"/>
    </xf>
    <xf numFmtId="0" fontId="51" fillId="8" borderId="61" xfId="22" applyFont="1" applyFill="1" applyBorder="1" applyAlignment="1">
      <alignment horizontal="center" vertical="center"/>
    </xf>
    <xf numFmtId="0" fontId="27" fillId="8" borderId="61" xfId="22" applyFont="1" applyFill="1" applyBorder="1" applyAlignment="1">
      <alignment horizontal="center" vertical="center"/>
    </xf>
    <xf numFmtId="0" fontId="0" fillId="0" borderId="0" xfId="0"/>
    <xf numFmtId="0" fontId="0" fillId="0" borderId="17" xfId="0" applyBorder="1"/>
    <xf numFmtId="4" fontId="39" fillId="6" borderId="17" xfId="22" applyNumberFormat="1" applyFont="1" applyFill="1" applyBorder="1" applyAlignment="1">
      <alignment horizontal="center" vertical="center" wrapText="1"/>
    </xf>
    <xf numFmtId="0" fontId="136" fillId="0" borderId="17" xfId="0" applyFont="1" applyBorder="1" applyAlignment="1">
      <alignment horizontal="center" vertical="center" wrapText="1"/>
    </xf>
    <xf numFmtId="0" fontId="68" fillId="0" borderId="17" xfId="8" applyFont="1" applyBorder="1" applyAlignment="1">
      <alignment horizontal="center" vertical="center" wrapText="1"/>
    </xf>
    <xf numFmtId="0" fontId="227" fillId="0" borderId="17" xfId="0" applyFont="1" applyBorder="1" applyAlignment="1">
      <alignment horizontal="center" vertical="center" wrapText="1"/>
    </xf>
    <xf numFmtId="0" fontId="228" fillId="23" borderId="17" xfId="0" applyFont="1" applyFill="1" applyBorder="1" applyAlignment="1">
      <alignment horizontal="center" vertical="center"/>
    </xf>
    <xf numFmtId="0" fontId="68" fillId="23" borderId="61" xfId="8" applyFont="1" applyFill="1" applyBorder="1" applyAlignment="1">
      <alignment horizontal="center" vertical="center"/>
    </xf>
    <xf numFmtId="0" fontId="68" fillId="23" borderId="17" xfId="8" applyFont="1" applyFill="1" applyBorder="1" applyAlignment="1">
      <alignment horizontal="center" vertical="center"/>
    </xf>
    <xf numFmtId="175" fontId="68" fillId="23" borderId="17" xfId="25" applyNumberFormat="1" applyFont="1" applyFill="1" applyBorder="1" applyAlignment="1">
      <alignment horizontal="center" vertical="center"/>
    </xf>
    <xf numFmtId="0" fontId="2" fillId="0" borderId="17" xfId="0" applyFont="1" applyBorder="1" applyAlignment="1">
      <alignment horizontal="left" vertical="center" wrapText="1"/>
    </xf>
    <xf numFmtId="0" fontId="30" fillId="8" borderId="61" xfId="22" applyFont="1" applyFill="1" applyBorder="1" applyAlignment="1">
      <alignment horizontal="center" vertical="center"/>
    </xf>
    <xf numFmtId="0" fontId="30" fillId="8" borderId="61" xfId="22" applyFont="1"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vertical="center" wrapText="1"/>
    </xf>
    <xf numFmtId="4" fontId="0" fillId="0" borderId="17" xfId="0" applyNumberFormat="1" applyBorder="1" applyAlignment="1">
      <alignment horizontal="center" vertical="center" wrapText="1"/>
    </xf>
    <xf numFmtId="0" fontId="0" fillId="0" borderId="0" xfId="0"/>
    <xf numFmtId="0" fontId="0" fillId="0" borderId="17" xfId="0" applyBorder="1"/>
    <xf numFmtId="0" fontId="0" fillId="0" borderId="17" xfId="0" applyBorder="1" applyAlignment="1">
      <alignment horizontal="center" vertical="center"/>
    </xf>
    <xf numFmtId="0" fontId="42" fillId="10" borderId="17" xfId="21" applyNumberFormat="1" applyFont="1" applyFill="1" applyBorder="1" applyAlignment="1">
      <alignment horizontal="center" vertical="center"/>
    </xf>
    <xf numFmtId="3" fontId="42" fillId="10" borderId="21" xfId="21" applyNumberFormat="1" applyFont="1" applyFill="1" applyBorder="1" applyAlignment="1">
      <alignment horizontal="center" vertical="center"/>
    </xf>
    <xf numFmtId="0" fontId="25" fillId="19" borderId="23" xfId="22" applyFont="1" applyFill="1" applyBorder="1" applyAlignment="1">
      <alignment vertical="center" wrapText="1"/>
    </xf>
    <xf numFmtId="3" fontId="42" fillId="2" borderId="14" xfId="21" applyNumberFormat="1" applyFont="1" applyFill="1" applyBorder="1" applyAlignment="1">
      <alignment horizontal="center" vertical="center" wrapText="1"/>
    </xf>
    <xf numFmtId="3" fontId="42" fillId="10" borderId="17" xfId="21" applyNumberFormat="1" applyFont="1" applyFill="1" applyBorder="1" applyAlignment="1">
      <alignment horizontal="center" vertical="center"/>
    </xf>
    <xf numFmtId="0" fontId="0" fillId="0" borderId="17" xfId="0" applyBorder="1" applyAlignment="1">
      <alignment horizontal="center" vertical="center" wrapText="1"/>
    </xf>
    <xf numFmtId="4" fontId="0" fillId="0" borderId="17" xfId="0" applyNumberFormat="1" applyBorder="1" applyAlignment="1">
      <alignment horizontal="center" vertical="center" wrapText="1"/>
    </xf>
    <xf numFmtId="0" fontId="0" fillId="0" borderId="0" xfId="0"/>
    <xf numFmtId="0" fontId="0" fillId="0" borderId="17" xfId="0" applyBorder="1" applyAlignment="1">
      <alignment horizontal="center" vertical="center"/>
    </xf>
    <xf numFmtId="0" fontId="107" fillId="0" borderId="17" xfId="8" applyFont="1" applyFill="1" applyBorder="1" applyAlignment="1">
      <alignment horizontal="center" vertical="center"/>
    </xf>
    <xf numFmtId="4" fontId="107" fillId="0" borderId="17" xfId="8" applyNumberFormat="1" applyFont="1" applyBorder="1" applyAlignment="1">
      <alignment horizontal="center" vertical="center"/>
    </xf>
    <xf numFmtId="0" fontId="226" fillId="0" borderId="17" xfId="0" applyFont="1" applyBorder="1" applyAlignment="1">
      <alignment horizontal="left" vertical="center" wrapText="1"/>
    </xf>
    <xf numFmtId="0" fontId="227" fillId="0" borderId="17" xfId="0" applyFont="1" applyBorder="1" applyAlignment="1">
      <alignment horizontal="left" vertical="center" wrapText="1"/>
    </xf>
    <xf numFmtId="0" fontId="68" fillId="23" borderId="17" xfId="8" applyFont="1" applyFill="1" applyBorder="1" applyAlignment="1">
      <alignment horizontal="left" vertical="center"/>
    </xf>
    <xf numFmtId="0" fontId="68" fillId="23" borderId="17" xfId="8" applyFont="1" applyFill="1" applyBorder="1" applyAlignment="1">
      <alignment horizontal="left" vertical="center" wrapText="1"/>
    </xf>
    <xf numFmtId="4" fontId="68" fillId="0" borderId="17" xfId="0" applyNumberFormat="1" applyFont="1" applyBorder="1" applyAlignment="1">
      <alignment horizontal="center" vertical="center" wrapText="1"/>
    </xf>
    <xf numFmtId="0" fontId="68" fillId="0" borderId="17" xfId="0" applyFont="1" applyBorder="1" applyAlignment="1">
      <alignment horizontal="center" vertical="center"/>
    </xf>
    <xf numFmtId="4" fontId="0" fillId="0" borderId="63" xfId="0" applyNumberFormat="1" applyBorder="1" applyAlignment="1">
      <alignment horizontal="center" vertical="center" wrapText="1"/>
    </xf>
    <xf numFmtId="0" fontId="0" fillId="0" borderId="63" xfId="0" applyBorder="1"/>
    <xf numFmtId="166" fontId="2" fillId="23" borderId="17" xfId="27" applyFont="1" applyFill="1" applyBorder="1" applyAlignment="1">
      <alignment vertical="center" wrapText="1"/>
    </xf>
    <xf numFmtId="0" fontId="68" fillId="0" borderId="17" xfId="8" applyFont="1" applyFill="1" applyBorder="1" applyAlignment="1">
      <alignment horizontal="left" vertical="center" wrapText="1"/>
    </xf>
    <xf numFmtId="4" fontId="2" fillId="0" borderId="17" xfId="0" applyNumberFormat="1" applyFont="1" applyBorder="1" applyAlignment="1">
      <alignment horizontal="center" vertical="center"/>
    </xf>
    <xf numFmtId="0" fontId="68" fillId="0" borderId="17" xfId="8" applyFont="1" applyBorder="1" applyAlignment="1">
      <alignment vertical="center"/>
    </xf>
    <xf numFmtId="178" fontId="68" fillId="0" borderId="17" xfId="8" applyNumberFormat="1" applyFont="1" applyFill="1" applyBorder="1" applyAlignment="1">
      <alignment horizontal="center" vertical="center" shrinkToFit="1"/>
    </xf>
    <xf numFmtId="0" fontId="0" fillId="0" borderId="34" xfId="0" applyBorder="1"/>
    <xf numFmtId="178" fontId="68" fillId="0" borderId="17" xfId="8" applyNumberFormat="1" applyFont="1" applyBorder="1" applyAlignment="1">
      <alignment horizontal="center" vertical="center" shrinkToFit="1"/>
    </xf>
    <xf numFmtId="178" fontId="68" fillId="0" borderId="17" xfId="8" applyNumberFormat="1" applyFont="1" applyBorder="1" applyAlignment="1">
      <alignment horizontal="center" vertical="center" wrapText="1" shrinkToFit="1"/>
    </xf>
    <xf numFmtId="3" fontId="0" fillId="0" borderId="17" xfId="0" applyNumberFormat="1" applyBorder="1" applyAlignment="1">
      <alignment horizontal="center" vertical="center" shrinkToFit="1"/>
    </xf>
    <xf numFmtId="3" fontId="0" fillId="0" borderId="17" xfId="0" applyNumberFormat="1" applyBorder="1" applyAlignment="1">
      <alignment horizontal="center" vertical="center"/>
    </xf>
    <xf numFmtId="3" fontId="136" fillId="0" borderId="17" xfId="0" applyNumberFormat="1" applyFont="1" applyBorder="1" applyAlignment="1">
      <alignment horizontal="center" vertical="center"/>
    </xf>
    <xf numFmtId="3" fontId="68" fillId="0" borderId="17" xfId="8" applyNumberFormat="1" applyFont="1" applyBorder="1" applyAlignment="1">
      <alignment horizontal="center" vertical="center" shrinkToFit="1"/>
    </xf>
    <xf numFmtId="4" fontId="2" fillId="0" borderId="17" xfId="8" applyNumberFormat="1" applyFont="1" applyBorder="1" applyAlignment="1">
      <alignment horizontal="center" vertical="center" shrinkToFit="1"/>
    </xf>
    <xf numFmtId="0" fontId="68" fillId="23" borderId="17" xfId="8" applyFont="1" applyFill="1" applyBorder="1" applyAlignment="1">
      <alignment horizontal="center" vertical="center" shrinkToFit="1"/>
    </xf>
    <xf numFmtId="4" fontId="2" fillId="23" borderId="17" xfId="8" applyNumberFormat="1" applyFont="1" applyFill="1" applyBorder="1" applyAlignment="1">
      <alignment horizontal="center" vertical="center" shrinkToFit="1"/>
    </xf>
    <xf numFmtId="0" fontId="2" fillId="0" borderId="17" xfId="8" applyFont="1" applyFill="1" applyBorder="1" applyAlignment="1">
      <alignment horizontal="left" vertical="center" wrapText="1"/>
    </xf>
    <xf numFmtId="0" fontId="2" fillId="0" borderId="17" xfId="8" applyFont="1" applyFill="1" applyBorder="1" applyAlignment="1">
      <alignment horizontal="center" vertical="center" shrinkToFit="1"/>
    </xf>
    <xf numFmtId="4" fontId="2" fillId="0" borderId="17" xfId="8" applyNumberFormat="1" applyFont="1" applyFill="1" applyBorder="1" applyAlignment="1">
      <alignment horizontal="center" vertical="center" shrinkToFit="1"/>
    </xf>
    <xf numFmtId="0" fontId="2" fillId="0" borderId="17" xfId="8" applyFont="1" applyFill="1" applyBorder="1" applyAlignment="1">
      <alignment horizontal="left" vertical="center"/>
    </xf>
    <xf numFmtId="0" fontId="2" fillId="0" borderId="61" xfId="8" applyFont="1" applyFill="1" applyBorder="1" applyAlignment="1">
      <alignment horizontal="left" vertical="center"/>
    </xf>
    <xf numFmtId="0" fontId="2" fillId="0" borderId="61" xfId="8" applyFont="1" applyFill="1" applyBorder="1" applyAlignment="1">
      <alignment horizontal="center" vertical="center" shrinkToFit="1"/>
    </xf>
    <xf numFmtId="0" fontId="223" fillId="0" borderId="34" xfId="0" applyFont="1" applyBorder="1" applyAlignment="1">
      <alignment horizontal="center" vertical="center" wrapText="1"/>
    </xf>
    <xf numFmtId="0" fontId="0" fillId="0" borderId="34" xfId="0" applyBorder="1" applyAlignment="1">
      <alignment horizontal="center"/>
    </xf>
    <xf numFmtId="0" fontId="2" fillId="0" borderId="17" xfId="8" applyFont="1" applyBorder="1" applyAlignment="1">
      <alignment horizontal="left" vertical="center" wrapText="1"/>
    </xf>
    <xf numFmtId="4" fontId="2" fillId="0" borderId="61" xfId="8" applyNumberFormat="1" applyFont="1" applyFill="1" applyBorder="1" applyAlignment="1">
      <alignment horizontal="center" vertical="center" shrinkToFit="1"/>
    </xf>
    <xf numFmtId="4" fontId="37" fillId="0" borderId="17" xfId="0" applyNumberFormat="1" applyFont="1" applyBorder="1" applyAlignment="1">
      <alignment horizontal="center" vertical="center" wrapText="1"/>
    </xf>
    <xf numFmtId="4" fontId="37" fillId="0" borderId="34" xfId="0" applyNumberFormat="1" applyFont="1" applyBorder="1" applyAlignment="1">
      <alignment horizontal="center" vertical="center"/>
    </xf>
    <xf numFmtId="0" fontId="37" fillId="0" borderId="34" xfId="0" applyFont="1" applyBorder="1" applyAlignment="1">
      <alignment horizontal="center" vertical="center"/>
    </xf>
    <xf numFmtId="0" fontId="37" fillId="0" borderId="17" xfId="0" applyFont="1" applyBorder="1" applyAlignment="1">
      <alignment horizontal="center" vertical="center"/>
    </xf>
    <xf numFmtId="4" fontId="37" fillId="0" borderId="17" xfId="0" applyNumberFormat="1" applyFont="1" applyBorder="1" applyAlignment="1">
      <alignment horizontal="center" vertical="center"/>
    </xf>
    <xf numFmtId="0" fontId="232" fillId="0" borderId="17" xfId="0" applyFont="1" applyBorder="1" applyAlignment="1">
      <alignment horizontal="center" vertical="center" wrapText="1"/>
    </xf>
    <xf numFmtId="4" fontId="233" fillId="0" borderId="17" xfId="8" applyNumberFormat="1" applyFont="1" applyFill="1" applyBorder="1" applyAlignment="1">
      <alignment horizontal="center" vertical="center" shrinkToFit="1"/>
    </xf>
    <xf numFmtId="4" fontId="233" fillId="0" borderId="61" xfId="8" applyNumberFormat="1" applyFont="1" applyFill="1" applyBorder="1" applyAlignment="1">
      <alignment horizontal="center" vertical="center" shrinkToFit="1"/>
    </xf>
    <xf numFmtId="0" fontId="0" fillId="0" borderId="17" xfId="0" applyBorder="1" applyAlignment="1">
      <alignment horizontal="center" vertical="center" wrapText="1"/>
    </xf>
    <xf numFmtId="4" fontId="0" fillId="0" borderId="17" xfId="0" applyNumberFormat="1" applyBorder="1" applyAlignment="1">
      <alignment horizontal="center" vertical="center" wrapText="1"/>
    </xf>
    <xf numFmtId="0" fontId="0" fillId="0" borderId="17" xfId="0" applyBorder="1" applyAlignment="1">
      <alignment horizontal="center" vertical="center" wrapText="1"/>
    </xf>
    <xf numFmtId="4" fontId="0" fillId="0" borderId="17" xfId="0" applyNumberFormat="1" applyBorder="1" applyAlignment="1">
      <alignment horizontal="center" vertical="center" wrapText="1"/>
    </xf>
    <xf numFmtId="0" fontId="51" fillId="8" borderId="17" xfId="22" applyFont="1" applyFill="1" applyBorder="1" applyAlignment="1">
      <alignment horizontal="center" vertical="center" wrapText="1"/>
    </xf>
    <xf numFmtId="0" fontId="51" fillId="8" borderId="17" xfId="22" applyFont="1" applyFill="1" applyBorder="1" applyAlignment="1">
      <alignment horizontal="center" vertical="center"/>
    </xf>
    <xf numFmtId="0" fontId="0" fillId="0" borderId="17" xfId="0" applyBorder="1" applyAlignment="1">
      <alignment horizontal="center" vertical="center" wrapText="1"/>
    </xf>
    <xf numFmtId="4" fontId="0" fillId="0" borderId="17" xfId="0" applyNumberFormat="1" applyBorder="1" applyAlignment="1">
      <alignment horizontal="center" vertical="center" wrapText="1"/>
    </xf>
    <xf numFmtId="0" fontId="0" fillId="0" borderId="0" xfId="0"/>
    <xf numFmtId="0" fontId="0" fillId="0" borderId="17" xfId="0" applyBorder="1"/>
    <xf numFmtId="0" fontId="0" fillId="0" borderId="17" xfId="0" applyBorder="1" applyAlignment="1">
      <alignment horizontal="center" vertical="center"/>
    </xf>
    <xf numFmtId="0" fontId="136" fillId="0" borderId="17" xfId="0" applyFont="1" applyBorder="1" applyAlignment="1">
      <alignment horizontal="center" vertical="center"/>
    </xf>
    <xf numFmtId="0" fontId="0" fillId="0" borderId="61" xfId="0" applyFont="1" applyBorder="1" applyAlignment="1">
      <alignment horizontal="center" vertical="center" wrapText="1"/>
    </xf>
    <xf numFmtId="0" fontId="0" fillId="0" borderId="61" xfId="0" applyFont="1" applyBorder="1" applyAlignment="1">
      <alignment horizontal="center" vertical="center"/>
    </xf>
    <xf numFmtId="0" fontId="232" fillId="0" borderId="61" xfId="0" applyFont="1" applyBorder="1" applyAlignment="1">
      <alignment horizontal="center" vertical="center" wrapText="1"/>
    </xf>
    <xf numFmtId="0" fontId="232" fillId="0" borderId="61" xfId="0" applyFont="1" applyBorder="1" applyAlignment="1">
      <alignment horizontal="center" vertical="center"/>
    </xf>
    <xf numFmtId="0" fontId="233" fillId="0" borderId="61" xfId="8" applyFont="1" applyFill="1" applyBorder="1" applyAlignment="1">
      <alignment horizontal="left" vertical="center"/>
    </xf>
    <xf numFmtId="0" fontId="232" fillId="0" borderId="17" xfId="0" applyFont="1" applyBorder="1" applyAlignment="1">
      <alignment horizontal="center" vertical="center"/>
    </xf>
    <xf numFmtId="0" fontId="233" fillId="0" borderId="17" xfId="8" applyFont="1" applyFill="1" applyBorder="1" applyAlignment="1">
      <alignment horizontal="left" vertical="center" wrapText="1"/>
    </xf>
    <xf numFmtId="0" fontId="2" fillId="0" borderId="61" xfId="8" applyFont="1" applyFill="1" applyBorder="1" applyAlignment="1">
      <alignment horizontal="center" vertical="center" wrapText="1" shrinkToFit="1"/>
    </xf>
    <xf numFmtId="0" fontId="232" fillId="0" borderId="0" xfId="0" applyFont="1" applyAlignment="1">
      <alignment horizontal="center" vertical="center"/>
    </xf>
    <xf numFmtId="3" fontId="37" fillId="0" borderId="17" xfId="0" applyNumberFormat="1" applyFont="1" applyBorder="1" applyAlignment="1">
      <alignment horizontal="center" vertical="center" wrapText="1"/>
    </xf>
    <xf numFmtId="0" fontId="37" fillId="0" borderId="17" xfId="0" applyFont="1" applyBorder="1" applyAlignment="1">
      <alignment horizontal="center" vertical="center" wrapText="1"/>
    </xf>
    <xf numFmtId="0" fontId="51" fillId="2" borderId="17" xfId="22" applyFont="1" applyFill="1" applyBorder="1" applyAlignment="1">
      <alignment horizontal="center" vertical="center" wrapText="1"/>
    </xf>
    <xf numFmtId="4" fontId="51" fillId="2" borderId="17" xfId="22" applyNumberFormat="1" applyFont="1" applyFill="1" applyBorder="1" applyAlignment="1">
      <alignment horizontal="center" vertical="center" wrapText="1"/>
    </xf>
    <xf numFmtId="0" fontId="51" fillId="10" borderId="17" xfId="22" applyFont="1" applyFill="1" applyBorder="1" applyAlignment="1">
      <alignment horizontal="center" vertical="center" wrapText="1"/>
    </xf>
    <xf numFmtId="0" fontId="51" fillId="12" borderId="17" xfId="22" applyFont="1" applyFill="1" applyBorder="1" applyAlignment="1">
      <alignment horizontal="center" vertical="center"/>
    </xf>
    <xf numFmtId="4" fontId="51" fillId="12" borderId="17" xfId="22" applyNumberFormat="1" applyFont="1" applyFill="1" applyBorder="1" applyAlignment="1">
      <alignment horizontal="center" vertical="center"/>
    </xf>
    <xf numFmtId="2" fontId="39" fillId="9" borderId="17" xfId="16" applyNumberFormat="1" applyFont="1" applyFill="1" applyBorder="1" applyAlignment="1">
      <alignment horizontal="center" vertical="center" wrapText="1"/>
    </xf>
    <xf numFmtId="4" fontId="39" fillId="9" borderId="17" xfId="16" applyNumberFormat="1" applyFont="1" applyFill="1" applyBorder="1" applyAlignment="1">
      <alignment horizontal="center" vertical="center" wrapText="1"/>
    </xf>
    <xf numFmtId="0" fontId="39" fillId="9" borderId="17" xfId="16" applyFont="1" applyFill="1" applyBorder="1" applyAlignment="1">
      <alignment horizontal="center" vertical="center" wrapText="1"/>
    </xf>
    <xf numFmtId="3" fontId="8" fillId="24" borderId="22" xfId="21" applyNumberFormat="1" applyFont="1" applyFill="1" applyBorder="1" applyAlignment="1">
      <alignment horizontal="center" vertical="center" wrapText="1"/>
    </xf>
    <xf numFmtId="4" fontId="12" fillId="24" borderId="22" xfId="21" applyNumberFormat="1" applyFont="1" applyFill="1" applyBorder="1" applyAlignment="1">
      <alignment horizontal="center" vertical="center" wrapText="1"/>
    </xf>
    <xf numFmtId="0" fontId="0" fillId="0" borderId="17" xfId="0" applyBorder="1" applyAlignment="1">
      <alignment horizontal="center" vertical="center" wrapText="1"/>
    </xf>
    <xf numFmtId="4" fontId="0" fillId="0" borderId="17" xfId="0" applyNumberFormat="1" applyBorder="1" applyAlignment="1">
      <alignment horizontal="center" vertical="center" wrapText="1"/>
    </xf>
    <xf numFmtId="0" fontId="0" fillId="0" borderId="0" xfId="0"/>
    <xf numFmtId="0" fontId="68" fillId="0" borderId="17" xfId="8" applyFont="1" applyBorder="1" applyAlignment="1">
      <alignment horizontal="left" vertical="center"/>
    </xf>
    <xf numFmtId="0" fontId="0" fillId="0" borderId="17" xfId="0" applyBorder="1" applyAlignment="1">
      <alignment horizontal="center" vertical="center" wrapText="1"/>
    </xf>
    <xf numFmtId="0" fontId="0" fillId="0" borderId="0" xfId="0"/>
    <xf numFmtId="4" fontId="136" fillId="0" borderId="17" xfId="0" applyNumberFormat="1" applyFont="1" applyBorder="1" applyAlignment="1">
      <alignment horizontal="center" vertical="center"/>
    </xf>
    <xf numFmtId="4" fontId="68" fillId="0" borderId="17" xfId="8" applyNumberFormat="1" applyFont="1" applyBorder="1" applyAlignment="1">
      <alignment horizontal="center" vertical="center"/>
    </xf>
    <xf numFmtId="0" fontId="68" fillId="0" borderId="17" xfId="8" applyFont="1" applyFill="1" applyBorder="1" applyAlignment="1">
      <alignment horizontal="center" vertical="center"/>
    </xf>
    <xf numFmtId="3" fontId="6" fillId="25" borderId="27" xfId="21" applyNumberFormat="1" applyFont="1" applyFill="1" applyBorder="1" applyAlignment="1">
      <alignment horizontal="left" vertical="center"/>
    </xf>
    <xf numFmtId="3" fontId="6" fillId="25" borderId="29" xfId="21" applyNumberFormat="1" applyFont="1" applyFill="1" applyBorder="1" applyAlignment="1">
      <alignment horizontal="left" vertical="center"/>
    </xf>
    <xf numFmtId="3" fontId="6" fillId="25" borderId="12" xfId="21" applyNumberFormat="1" applyFont="1" applyFill="1" applyBorder="1" applyAlignment="1">
      <alignment horizontal="left" vertical="center"/>
    </xf>
    <xf numFmtId="3" fontId="6" fillId="25" borderId="12" xfId="21" applyNumberFormat="1" applyFont="1" applyFill="1" applyBorder="1" applyAlignment="1">
      <alignment vertical="center"/>
    </xf>
    <xf numFmtId="0" fontId="12" fillId="25" borderId="2" xfId="21" applyFont="1" applyFill="1" applyBorder="1" applyAlignment="1">
      <alignment horizontal="center" vertical="center"/>
    </xf>
    <xf numFmtId="3" fontId="6" fillId="25" borderId="13" xfId="21" applyNumberFormat="1" applyFont="1" applyFill="1" applyBorder="1" applyAlignment="1">
      <alignment vertical="center"/>
    </xf>
    <xf numFmtId="4" fontId="12" fillId="0" borderId="17" xfId="0" applyNumberFormat="1" applyFont="1" applyBorder="1" applyAlignment="1">
      <alignment horizontal="center" vertical="center" wrapText="1"/>
    </xf>
    <xf numFmtId="174" fontId="8" fillId="26" borderId="21" xfId="21" applyNumberFormat="1" applyFont="1" applyFill="1" applyBorder="1" applyAlignment="1">
      <alignment horizontal="center" vertical="center" wrapText="1"/>
    </xf>
    <xf numFmtId="4" fontId="12" fillId="26" borderId="21" xfId="21" applyNumberFormat="1" applyFont="1" applyFill="1" applyBorder="1" applyAlignment="1">
      <alignment horizontal="center" vertical="center" wrapText="1"/>
    </xf>
    <xf numFmtId="4" fontId="12" fillId="26" borderId="43" xfId="21" applyNumberFormat="1" applyFont="1" applyFill="1" applyBorder="1" applyAlignment="1">
      <alignment horizontal="center" vertical="center" wrapText="1"/>
    </xf>
    <xf numFmtId="0" fontId="0" fillId="0" borderId="0" xfId="0"/>
    <xf numFmtId="0" fontId="0" fillId="0" borderId="17" xfId="0" applyBorder="1" applyAlignment="1">
      <alignment horizontal="center" vertical="center" wrapText="1"/>
    </xf>
    <xf numFmtId="0" fontId="68" fillId="0" borderId="17" xfId="8" applyFont="1" applyBorder="1" applyAlignment="1">
      <alignment horizontal="left" vertical="center" wrapText="1"/>
    </xf>
    <xf numFmtId="175" fontId="234" fillId="23" borderId="17" xfId="25" applyNumberFormat="1" applyFont="1" applyFill="1" applyBorder="1" applyAlignment="1">
      <alignment horizontal="center" vertical="center"/>
    </xf>
    <xf numFmtId="0" fontId="0" fillId="0" borderId="0" xfId="0"/>
    <xf numFmtId="0" fontId="107" fillId="0" borderId="17" xfId="0" applyFont="1" applyBorder="1" applyAlignment="1">
      <alignment horizontal="center" vertical="center" wrapText="1"/>
    </xf>
    <xf numFmtId="0" fontId="136" fillId="0" borderId="17" xfId="0" applyFont="1" applyBorder="1" applyAlignment="1">
      <alignment horizontal="left" vertical="center" wrapText="1"/>
    </xf>
    <xf numFmtId="9" fontId="136" fillId="0" borderId="17" xfId="0" applyNumberFormat="1" applyFont="1" applyBorder="1" applyAlignment="1">
      <alignment horizontal="center" vertical="center" wrapText="1"/>
    </xf>
    <xf numFmtId="0" fontId="235" fillId="0" borderId="17" xfId="0" applyFont="1" applyBorder="1" applyAlignment="1">
      <alignment horizontal="center" vertical="center" wrapText="1"/>
    </xf>
    <xf numFmtId="0" fontId="236" fillId="0" borderId="17" xfId="0" applyFont="1" applyBorder="1" applyAlignment="1">
      <alignment horizontal="center" vertical="center" wrapText="1"/>
    </xf>
    <xf numFmtId="0" fontId="228" fillId="0" borderId="17" xfId="0" applyFont="1" applyBorder="1" applyAlignment="1">
      <alignment horizontal="center" vertical="center" wrapText="1"/>
    </xf>
    <xf numFmtId="3" fontId="136" fillId="0" borderId="17" xfId="0" applyNumberFormat="1" applyFont="1" applyBorder="1" applyAlignment="1">
      <alignment horizontal="center" vertical="center" wrapText="1"/>
    </xf>
    <xf numFmtId="0" fontId="136" fillId="0" borderId="63" xfId="0" applyFont="1" applyBorder="1"/>
    <xf numFmtId="0" fontId="136" fillId="0" borderId="17" xfId="0" applyFont="1" applyBorder="1"/>
    <xf numFmtId="3" fontId="136" fillId="0" borderId="17" xfId="0" applyNumberFormat="1" applyFont="1" applyBorder="1" applyAlignment="1">
      <alignment horizontal="center" vertical="center" shrinkToFit="1"/>
    </xf>
    <xf numFmtId="9" fontId="136" fillId="0" borderId="63" xfId="30" applyFont="1" applyBorder="1" applyAlignment="1">
      <alignment horizontal="center" vertical="center"/>
    </xf>
    <xf numFmtId="0" fontId="68" fillId="0" borderId="17" xfId="8" applyFont="1" applyFill="1" applyBorder="1" applyAlignment="1">
      <alignment horizontal="center" vertical="center" shrinkToFit="1"/>
    </xf>
    <xf numFmtId="0" fontId="68" fillId="0" borderId="17" xfId="8" applyFont="1" applyFill="1" applyBorder="1" applyAlignment="1">
      <alignment horizontal="left" vertical="center"/>
    </xf>
    <xf numFmtId="0" fontId="68" fillId="0" borderId="61" xfId="8" applyFont="1" applyFill="1" applyBorder="1" applyAlignment="1">
      <alignment horizontal="center" vertical="center" shrinkToFit="1"/>
    </xf>
    <xf numFmtId="0" fontId="136" fillId="0" borderId="61" xfId="0" applyFont="1" applyBorder="1" applyAlignment="1">
      <alignment horizontal="center" vertical="center" wrapText="1"/>
    </xf>
    <xf numFmtId="0" fontId="136" fillId="0" borderId="61" xfId="0" applyFont="1" applyBorder="1" applyAlignment="1">
      <alignment horizontal="center" vertical="center"/>
    </xf>
    <xf numFmtId="0" fontId="68" fillId="0" borderId="61" xfId="8" applyFont="1" applyFill="1" applyBorder="1" applyAlignment="1">
      <alignment horizontal="left" vertical="center"/>
    </xf>
    <xf numFmtId="9" fontId="136" fillId="0" borderId="17" xfId="30" applyFont="1" applyBorder="1" applyAlignment="1">
      <alignment horizontal="center" vertical="center"/>
    </xf>
    <xf numFmtId="0" fontId="68" fillId="0" borderId="17" xfId="8" applyFont="1" applyBorder="1" applyAlignment="1">
      <alignment horizontal="center" vertical="center" wrapText="1" shrinkToFit="1"/>
    </xf>
    <xf numFmtId="4" fontId="136" fillId="0" borderId="17" xfId="0" applyNumberFormat="1" applyFont="1" applyBorder="1" applyAlignment="1">
      <alignment horizontal="left" vertical="center" wrapText="1"/>
    </xf>
    <xf numFmtId="0" fontId="0" fillId="0" borderId="17" xfId="0" applyBorder="1" applyAlignment="1">
      <alignment horizontal="center" vertical="center" wrapText="1"/>
    </xf>
    <xf numFmtId="4" fontId="0" fillId="0" borderId="17" xfId="0" applyNumberFormat="1" applyBorder="1" applyAlignment="1">
      <alignment horizontal="center" vertical="center" wrapText="1"/>
    </xf>
    <xf numFmtId="0" fontId="136" fillId="0" borderId="67" xfId="0" applyFont="1" applyFill="1" applyBorder="1" applyAlignment="1">
      <alignment horizontal="center" vertical="center"/>
    </xf>
    <xf numFmtId="0" fontId="30" fillId="8" borderId="14" xfId="22" applyFont="1" applyFill="1" applyBorder="1" applyAlignment="1">
      <alignment horizontal="center" vertical="center"/>
    </xf>
    <xf numFmtId="0" fontId="30" fillId="8" borderId="14" xfId="22" applyFont="1" applyFill="1" applyBorder="1" applyAlignment="1">
      <alignment horizontal="center" vertical="center" wrapText="1"/>
    </xf>
    <xf numFmtId="170" fontId="46" fillId="0" borderId="60" xfId="22" applyNumberFormat="1" applyFont="1" applyBorder="1" applyAlignment="1">
      <alignment horizontal="center" vertical="center" wrapText="1"/>
    </xf>
    <xf numFmtId="0" fontId="30" fillId="8" borderId="61" xfId="22" applyFont="1" applyFill="1" applyBorder="1" applyAlignment="1">
      <alignment horizontal="center" vertical="center"/>
    </xf>
    <xf numFmtId="0" fontId="30" fillId="8" borderId="61" xfId="22" applyFont="1" applyFill="1" applyBorder="1" applyAlignment="1">
      <alignment horizontal="center" vertical="center" wrapText="1"/>
    </xf>
    <xf numFmtId="0" fontId="8" fillId="0" borderId="17" xfId="22" applyFont="1" applyBorder="1" applyAlignment="1">
      <alignment horizontal="center" vertical="center" wrapText="1"/>
    </xf>
    <xf numFmtId="0" fontId="0" fillId="0" borderId="17" xfId="0" applyBorder="1" applyAlignment="1">
      <alignment horizontal="center" vertical="center"/>
    </xf>
    <xf numFmtId="0" fontId="20" fillId="0" borderId="17" xfId="0" applyFont="1" applyBorder="1" applyAlignment="1">
      <alignment horizontal="center" vertical="center" wrapText="1"/>
    </xf>
    <xf numFmtId="0" fontId="19" fillId="0" borderId="17" xfId="6" applyFont="1" applyFill="1" applyBorder="1" applyAlignment="1">
      <alignment horizontal="center" vertical="center" wrapText="1"/>
    </xf>
    <xf numFmtId="170" fontId="46" fillId="0" borderId="17" xfId="22" applyNumberFormat="1" applyFont="1" applyBorder="1" applyAlignment="1">
      <alignment horizontal="center" vertical="center" wrapText="1"/>
    </xf>
    <xf numFmtId="0" fontId="2" fillId="0" borderId="82" xfId="22" applyFont="1" applyBorder="1"/>
    <xf numFmtId="0" fontId="2" fillId="0" borderId="6" xfId="22" applyFont="1" applyBorder="1"/>
    <xf numFmtId="0" fontId="2" fillId="0" borderId="6" xfId="22" applyFont="1" applyBorder="1" applyAlignment="1">
      <alignment vertical="center"/>
    </xf>
    <xf numFmtId="0" fontId="2" fillId="0" borderId="6" xfId="22" applyFont="1" applyBorder="1" applyAlignment="1">
      <alignment horizontal="center" vertical="center"/>
    </xf>
    <xf numFmtId="0" fontId="2" fillId="0" borderId="83" xfId="22" applyFont="1" applyBorder="1"/>
    <xf numFmtId="0" fontId="2" fillId="0" borderId="10" xfId="22" applyFont="1" applyBorder="1" applyAlignment="1">
      <alignment horizontal="center" vertical="center" wrapText="1"/>
    </xf>
    <xf numFmtId="0" fontId="8" fillId="0" borderId="14" xfId="22" applyFont="1" applyBorder="1" applyAlignment="1">
      <alignment horizontal="center" vertical="center" wrapText="1"/>
    </xf>
    <xf numFmtId="0" fontId="49" fillId="0" borderId="14" xfId="22" applyFont="1" applyBorder="1" applyAlignment="1">
      <alignment horizontal="center" vertical="center" wrapText="1"/>
    </xf>
    <xf numFmtId="0" fontId="49" fillId="0" borderId="20" xfId="22" applyFont="1" applyBorder="1" applyAlignment="1">
      <alignment horizontal="center" vertical="center" wrapText="1"/>
    </xf>
    <xf numFmtId="4" fontId="46" fillId="0" borderId="14" xfId="22" applyNumberFormat="1" applyFont="1" applyBorder="1" applyAlignment="1">
      <alignment horizontal="center" vertical="center" wrapText="1"/>
    </xf>
    <xf numFmtId="4" fontId="45" fillId="0" borderId="20" xfId="22" applyNumberFormat="1" applyFont="1" applyBorder="1" applyAlignment="1">
      <alignment horizontal="center" vertical="center" wrapText="1"/>
    </xf>
    <xf numFmtId="0" fontId="49" fillId="0" borderId="17" xfId="6" applyFont="1" applyFill="1" applyBorder="1" applyAlignment="1">
      <alignment horizontal="center" vertical="center" wrapText="1"/>
    </xf>
    <xf numFmtId="4" fontId="46" fillId="0" borderId="8" xfId="22" applyNumberFormat="1" applyFont="1" applyBorder="1" applyAlignment="1">
      <alignment horizontal="center" vertical="center" wrapText="1"/>
    </xf>
    <xf numFmtId="4" fontId="46" fillId="0" borderId="15" xfId="22" applyNumberFormat="1" applyFont="1" applyBorder="1" applyAlignment="1">
      <alignment horizontal="center" vertical="center" wrapText="1"/>
    </xf>
    <xf numFmtId="4" fontId="46" fillId="0" borderId="22" xfId="22" applyNumberFormat="1" applyFont="1" applyBorder="1" applyAlignment="1">
      <alignment horizontal="center" vertical="center" wrapText="1"/>
    </xf>
    <xf numFmtId="4" fontId="49" fillId="0" borderId="17" xfId="6" applyNumberFormat="1" applyFont="1" applyFill="1" applyBorder="1" applyAlignment="1">
      <alignment horizontal="center" vertical="center"/>
    </xf>
    <xf numFmtId="170" fontId="46" fillId="0" borderId="63" xfId="22" applyNumberFormat="1" applyFont="1" applyBorder="1" applyAlignment="1">
      <alignment horizontal="center" vertical="center" wrapText="1"/>
    </xf>
    <xf numFmtId="4" fontId="46" fillId="0" borderId="9" xfId="22" applyNumberFormat="1" applyFont="1" applyBorder="1" applyAlignment="1">
      <alignment horizontal="center" vertical="center" wrapText="1"/>
    </xf>
    <xf numFmtId="0" fontId="47" fillId="0" borderId="9" xfId="22" applyFont="1" applyBorder="1" applyAlignment="1">
      <alignment horizontal="center" vertical="center" wrapText="1"/>
    </xf>
    <xf numFmtId="0" fontId="2" fillId="0" borderId="17" xfId="6" applyFont="1" applyFill="1" applyBorder="1" applyAlignment="1">
      <alignment horizontal="center" vertical="center" wrapText="1"/>
    </xf>
    <xf numFmtId="0" fontId="49" fillId="0" borderId="14" xfId="6" applyFont="1" applyFill="1" applyBorder="1" applyAlignment="1">
      <alignment horizontal="center" vertical="center" wrapText="1"/>
    </xf>
    <xf numFmtId="170" fontId="49" fillId="0" borderId="10" xfId="22" applyNumberFormat="1" applyFont="1" applyBorder="1" applyAlignment="1">
      <alignment horizontal="center" vertical="center" wrapText="1"/>
    </xf>
    <xf numFmtId="170" fontId="46" fillId="0" borderId="40" xfId="22" applyNumberFormat="1" applyFont="1" applyBorder="1" applyAlignment="1">
      <alignment horizontal="center" vertical="center" wrapText="1"/>
    </xf>
    <xf numFmtId="4" fontId="46" fillId="0" borderId="10" xfId="22" applyNumberFormat="1" applyFont="1" applyBorder="1" applyAlignment="1">
      <alignment horizontal="center" vertical="center" wrapText="1"/>
    </xf>
    <xf numFmtId="4" fontId="46" fillId="0" borderId="20" xfId="22" applyNumberFormat="1" applyFont="1" applyBorder="1" applyAlignment="1">
      <alignment horizontal="center" vertical="center" wrapText="1"/>
    </xf>
    <xf numFmtId="0" fontId="47" fillId="0" borderId="10" xfId="22" applyFont="1" applyBorder="1" applyAlignment="1">
      <alignment horizontal="center" vertical="center" wrapText="1"/>
    </xf>
    <xf numFmtId="0" fontId="8" fillId="13" borderId="17" xfId="7" applyFont="1" applyFill="1" applyBorder="1" applyAlignment="1">
      <alignment horizontal="center" vertical="center"/>
    </xf>
    <xf numFmtId="0" fontId="8" fillId="13" borderId="17" xfId="7" applyFont="1" applyFill="1" applyBorder="1" applyAlignment="1">
      <alignment horizontal="center" vertical="center" wrapText="1"/>
    </xf>
    <xf numFmtId="0" fontId="8" fillId="0" borderId="9" xfId="22" applyFont="1" applyBorder="1" applyAlignment="1">
      <alignment horizontal="center" vertical="center" wrapText="1"/>
    </xf>
    <xf numFmtId="0" fontId="237" fillId="0" borderId="9" xfId="22" applyFont="1" applyBorder="1" applyAlignment="1">
      <alignment horizontal="center" vertical="center" wrapText="1"/>
    </xf>
    <xf numFmtId="0" fontId="8" fillId="0" borderId="10" xfId="22" applyFont="1" applyBorder="1" applyAlignment="1">
      <alignment horizontal="center" vertical="center" wrapText="1"/>
    </xf>
    <xf numFmtId="0" fontId="8" fillId="0" borderId="14" xfId="7" applyFont="1" applyFill="1" applyBorder="1" applyAlignment="1">
      <alignment horizontal="center" vertical="center" wrapText="1"/>
    </xf>
    <xf numFmtId="4" fontId="8" fillId="0" borderId="14" xfId="7" applyNumberFormat="1" applyFont="1" applyBorder="1" applyAlignment="1">
      <alignment horizontal="center" vertical="center"/>
    </xf>
    <xf numFmtId="170" fontId="8" fillId="0" borderId="14" xfId="22" applyNumberFormat="1" applyFont="1" applyBorder="1" applyAlignment="1">
      <alignment vertical="center" wrapText="1"/>
    </xf>
    <xf numFmtId="4" fontId="8" fillId="0" borderId="14" xfId="22" applyNumberFormat="1" applyFont="1" applyBorder="1" applyAlignment="1">
      <alignment horizontal="center" vertical="center" wrapText="1"/>
    </xf>
    <xf numFmtId="4" fontId="8" fillId="0" borderId="14" xfId="22" applyNumberFormat="1" applyFont="1" applyBorder="1" applyAlignment="1">
      <alignment vertical="center" wrapText="1"/>
    </xf>
    <xf numFmtId="9" fontId="2" fillId="0" borderId="14" xfId="22" applyNumberFormat="1" applyFont="1" applyBorder="1" applyAlignment="1">
      <alignment horizontal="center" vertical="center" wrapText="1"/>
    </xf>
    <xf numFmtId="0" fontId="2" fillId="0" borderId="14" xfId="22" applyFont="1" applyBorder="1" applyAlignment="1">
      <alignment horizontal="center" vertical="center" wrapText="1"/>
    </xf>
    <xf numFmtId="0" fontId="2" fillId="0" borderId="14" xfId="22" applyFont="1" applyBorder="1" applyAlignment="1">
      <alignment vertical="center" wrapText="1"/>
    </xf>
    <xf numFmtId="0" fontId="2" fillId="0" borderId="20" xfId="22" applyFont="1" applyBorder="1" applyAlignment="1">
      <alignment horizontal="center" vertical="center" wrapText="1"/>
    </xf>
    <xf numFmtId="0" fontId="30" fillId="8" borderId="61" xfId="22" applyFont="1" applyFill="1" applyBorder="1" applyAlignment="1">
      <alignment horizontal="center" vertical="center"/>
    </xf>
    <xf numFmtId="0" fontId="30" fillId="8" borderId="61" xfId="22" applyFont="1" applyFill="1" applyBorder="1" applyAlignment="1">
      <alignment horizontal="center" vertical="center" wrapText="1"/>
    </xf>
    <xf numFmtId="0" fontId="8" fillId="0" borderId="17" xfId="22" applyFont="1" applyBorder="1" applyAlignment="1">
      <alignment horizontal="center" vertical="center" wrapText="1"/>
    </xf>
    <xf numFmtId="0" fontId="142" fillId="0" borderId="17" xfId="22" applyFont="1" applyBorder="1" applyAlignment="1">
      <alignment horizontal="center" vertical="center" wrapText="1"/>
    </xf>
    <xf numFmtId="0" fontId="132" fillId="0" borderId="17" xfId="22" applyFont="1" applyFill="1" applyBorder="1" applyAlignment="1">
      <alignment horizontal="center" vertical="center" wrapText="1"/>
    </xf>
    <xf numFmtId="0" fontId="0" fillId="0" borderId="17" xfId="0" applyBorder="1" applyAlignment="1">
      <alignment horizontal="center" vertical="center" wrapText="1"/>
    </xf>
    <xf numFmtId="0" fontId="0" fillId="0" borderId="0" xfId="0" applyAlignment="1">
      <alignment horizontal="center" vertical="center"/>
    </xf>
    <xf numFmtId="0" fontId="0" fillId="0" borderId="17" xfId="0" applyBorder="1" applyAlignment="1">
      <alignment horizontal="center" vertical="center"/>
    </xf>
    <xf numFmtId="3" fontId="2" fillId="0" borderId="84" xfId="21" applyNumberFormat="1" applyBorder="1"/>
    <xf numFmtId="4" fontId="2" fillId="0" borderId="57" xfId="22" applyNumberFormat="1" applyFont="1" applyBorder="1" applyAlignment="1">
      <alignment horizontal="center" vertical="center" wrapText="1"/>
    </xf>
    <xf numFmtId="0" fontId="107" fillId="0" borderId="8" xfId="22" applyFont="1" applyBorder="1" applyAlignment="1">
      <alignment horizontal="center" vertical="center" wrapText="1"/>
    </xf>
    <xf numFmtId="0" fontId="6" fillId="0" borderId="34" xfId="22" applyFont="1" applyBorder="1" applyAlignment="1">
      <alignment horizontal="center" vertical="center" wrapText="1"/>
    </xf>
    <xf numFmtId="0" fontId="107" fillId="0" borderId="34" xfId="22" applyFont="1" applyBorder="1" applyAlignment="1">
      <alignment horizontal="center" vertical="center" wrapText="1"/>
    </xf>
    <xf numFmtId="0" fontId="107" fillId="0" borderId="34" xfId="22" applyFont="1" applyBorder="1" applyAlignment="1">
      <alignment horizontal="left" vertical="center" wrapText="1"/>
    </xf>
    <xf numFmtId="0" fontId="107" fillId="0" borderId="57" xfId="22" applyFont="1" applyBorder="1" applyAlignment="1">
      <alignment horizontal="center" vertical="center" wrapText="1"/>
    </xf>
    <xf numFmtId="170" fontId="107" fillId="0" borderId="8" xfId="22" applyNumberFormat="1" applyFont="1" applyBorder="1" applyAlignment="1">
      <alignment vertical="center" wrapText="1"/>
    </xf>
    <xf numFmtId="4" fontId="107" fillId="0" borderId="57" xfId="22" applyNumberFormat="1" applyFont="1" applyBorder="1" applyAlignment="1">
      <alignment vertical="center" wrapText="1"/>
    </xf>
    <xf numFmtId="4" fontId="107" fillId="0" borderId="57" xfId="22" applyNumberFormat="1" applyFont="1" applyBorder="1" applyAlignment="1">
      <alignment horizontal="center" vertical="center" wrapText="1"/>
    </xf>
    <xf numFmtId="0" fontId="107" fillId="0" borderId="57" xfId="22" applyFont="1" applyBorder="1" applyAlignment="1">
      <alignment vertical="center" wrapText="1"/>
    </xf>
    <xf numFmtId="0" fontId="107" fillId="0" borderId="9" xfId="22" applyFont="1" applyBorder="1" applyAlignment="1">
      <alignment horizontal="center" vertical="center" wrapText="1"/>
    </xf>
    <xf numFmtId="0" fontId="107" fillId="0" borderId="17" xfId="22" applyFont="1" applyBorder="1" applyAlignment="1">
      <alignment horizontal="left" vertical="center" wrapText="1"/>
    </xf>
    <xf numFmtId="0" fontId="107" fillId="0" borderId="23" xfId="22" applyFont="1" applyBorder="1" applyAlignment="1">
      <alignment horizontal="center" vertical="center" wrapText="1"/>
    </xf>
    <xf numFmtId="170" fontId="107" fillId="0" borderId="9" xfId="22" applyNumberFormat="1" applyFont="1" applyBorder="1" applyAlignment="1">
      <alignment vertical="center" wrapText="1"/>
    </xf>
    <xf numFmtId="3" fontId="107" fillId="0" borderId="23" xfId="22" applyNumberFormat="1" applyFont="1" applyBorder="1" applyAlignment="1">
      <alignment horizontal="center" vertical="center" wrapText="1"/>
    </xf>
    <xf numFmtId="0" fontId="107" fillId="0" borderId="23" xfId="22" applyFont="1" applyBorder="1" applyAlignment="1">
      <alignment vertical="center" wrapText="1"/>
    </xf>
    <xf numFmtId="0" fontId="107" fillId="0" borderId="10" xfId="22" applyFont="1" applyBorder="1" applyAlignment="1">
      <alignment horizontal="center" vertical="center" wrapText="1"/>
    </xf>
    <xf numFmtId="0" fontId="6" fillId="0" borderId="14" xfId="22" applyFont="1" applyBorder="1" applyAlignment="1">
      <alignment horizontal="center" vertical="center" wrapText="1"/>
    </xf>
    <xf numFmtId="0" fontId="107" fillId="0" borderId="14" xfId="22" applyFont="1" applyBorder="1" applyAlignment="1">
      <alignment horizontal="center" vertical="center" wrapText="1"/>
    </xf>
    <xf numFmtId="0" fontId="107" fillId="0" borderId="14" xfId="22" applyFont="1" applyBorder="1" applyAlignment="1">
      <alignment horizontal="left" vertical="center" wrapText="1"/>
    </xf>
    <xf numFmtId="0" fontId="107" fillId="0" borderId="20" xfId="22" applyFont="1" applyBorder="1" applyAlignment="1">
      <alignment horizontal="center" vertical="center" wrapText="1"/>
    </xf>
    <xf numFmtId="170" fontId="107" fillId="0" borderId="10" xfId="22" applyNumberFormat="1" applyFont="1" applyBorder="1" applyAlignment="1">
      <alignment vertical="center" wrapText="1"/>
    </xf>
    <xf numFmtId="4" fontId="107" fillId="0" borderId="69" xfId="22" applyNumberFormat="1" applyFont="1" applyBorder="1" applyAlignment="1">
      <alignment vertical="center" wrapText="1"/>
    </xf>
    <xf numFmtId="3" fontId="107" fillId="0" borderId="20" xfId="22" applyNumberFormat="1" applyFont="1" applyBorder="1" applyAlignment="1">
      <alignment horizontal="center" vertical="center" wrapText="1"/>
    </xf>
    <xf numFmtId="0" fontId="107" fillId="0" borderId="20" xfId="22" applyFont="1" applyBorder="1" applyAlignment="1">
      <alignment vertical="center" wrapText="1"/>
    </xf>
    <xf numFmtId="4" fontId="19" fillId="0" borderId="17" xfId="22" applyNumberFormat="1" applyFont="1" applyFill="1" applyBorder="1" applyAlignment="1">
      <alignment horizontal="center" vertical="center"/>
    </xf>
    <xf numFmtId="4" fontId="146" fillId="0" borderId="17" xfId="22" applyNumberFormat="1" applyFont="1" applyFill="1" applyBorder="1" applyAlignment="1">
      <alignment horizontal="center" vertical="center"/>
    </xf>
    <xf numFmtId="4" fontId="91" fillId="13" borderId="17" xfId="22" applyNumberFormat="1" applyFont="1" applyFill="1" applyBorder="1" applyAlignment="1">
      <alignment horizontal="center" vertical="center"/>
    </xf>
    <xf numFmtId="3" fontId="91" fillId="13" borderId="17" xfId="22" applyNumberFormat="1" applyFont="1" applyFill="1" applyBorder="1" applyAlignment="1">
      <alignment horizontal="center" vertical="center"/>
    </xf>
    <xf numFmtId="3" fontId="91" fillId="0" borderId="17" xfId="22" applyNumberFormat="1" applyFont="1" applyFill="1" applyBorder="1" applyAlignment="1">
      <alignment horizontal="center" vertical="center"/>
    </xf>
    <xf numFmtId="3" fontId="108" fillId="0" borderId="17" xfId="22" applyNumberFormat="1" applyFont="1" applyFill="1" applyBorder="1" applyAlignment="1">
      <alignment horizontal="center" vertical="center"/>
    </xf>
    <xf numFmtId="0" fontId="64" fillId="0" borderId="21" xfId="22" applyFont="1" applyBorder="1" applyAlignment="1">
      <alignment horizontal="center" vertical="center" wrapText="1"/>
    </xf>
    <xf numFmtId="0" fontId="44" fillId="0" borderId="21" xfId="22" applyFont="1" applyBorder="1" applyAlignment="1">
      <alignment horizontal="center" vertical="center" wrapText="1"/>
    </xf>
    <xf numFmtId="0" fontId="44" fillId="0" borderId="22" xfId="22" applyFont="1" applyBorder="1" applyAlignment="1">
      <alignment horizontal="center" vertical="center" wrapText="1"/>
    </xf>
    <xf numFmtId="4" fontId="2" fillId="0" borderId="73" xfId="22" applyNumberFormat="1" applyFont="1" applyBorder="1" applyAlignment="1">
      <alignment horizontal="center" vertical="center" wrapText="1"/>
    </xf>
    <xf numFmtId="0" fontId="61" fillId="13" borderId="15" xfId="22" applyFont="1" applyFill="1" applyBorder="1" applyAlignment="1">
      <alignment horizontal="center" vertical="center" wrapText="1"/>
    </xf>
    <xf numFmtId="0" fontId="61" fillId="13" borderId="21" xfId="22" applyFont="1" applyFill="1" applyBorder="1" applyAlignment="1">
      <alignment horizontal="center" vertical="center" wrapText="1"/>
    </xf>
    <xf numFmtId="0" fontId="46" fillId="0" borderId="22" xfId="22" applyFont="1" applyBorder="1" applyAlignment="1">
      <alignment horizontal="center" vertical="center" wrapText="1"/>
    </xf>
    <xf numFmtId="0" fontId="64" fillId="0" borderId="17" xfId="22" applyFont="1" applyBorder="1" applyAlignment="1">
      <alignment horizontal="center" vertical="center" wrapText="1"/>
    </xf>
    <xf numFmtId="0" fontId="44" fillId="0" borderId="23" xfId="22" applyFont="1" applyBorder="1" applyAlignment="1">
      <alignment horizontal="center" vertical="center" wrapText="1"/>
    </xf>
    <xf numFmtId="0" fontId="61" fillId="13" borderId="63" xfId="22" applyFont="1" applyFill="1" applyBorder="1" applyAlignment="1">
      <alignment horizontal="center" vertical="center" wrapText="1"/>
    </xf>
    <xf numFmtId="0" fontId="2" fillId="0" borderId="17" xfId="6" applyFont="1" applyBorder="1" applyAlignment="1">
      <alignment horizontal="center" vertical="center"/>
    </xf>
    <xf numFmtId="0" fontId="157" fillId="0" borderId="17" xfId="22" applyFont="1" applyBorder="1" applyAlignment="1">
      <alignment horizontal="center" vertical="center" wrapText="1"/>
    </xf>
    <xf numFmtId="0" fontId="64" fillId="0" borderId="34" xfId="22" applyFont="1" applyBorder="1" applyAlignment="1">
      <alignment horizontal="center" vertical="center" wrapText="1"/>
    </xf>
    <xf numFmtId="0" fontId="44" fillId="0" borderId="34" xfId="22" applyFont="1" applyBorder="1" applyAlignment="1">
      <alignment horizontal="center" vertical="center" wrapText="1"/>
    </xf>
    <xf numFmtId="0" fontId="44" fillId="0" borderId="57" xfId="22" applyFont="1" applyBorder="1" applyAlignment="1">
      <alignment horizontal="center" vertical="center" wrapText="1"/>
    </xf>
    <xf numFmtId="0" fontId="61" fillId="13" borderId="8" xfId="22" applyFont="1" applyFill="1" applyBorder="1" applyAlignment="1">
      <alignment horizontal="center" vertical="center" wrapText="1"/>
    </xf>
    <xf numFmtId="0" fontId="61" fillId="13" borderId="34" xfId="22" applyFont="1" applyFill="1" applyBorder="1" applyAlignment="1">
      <alignment horizontal="center" vertical="center" wrapText="1"/>
    </xf>
    <xf numFmtId="0" fontId="46" fillId="0" borderId="0" xfId="22" applyFont="1" applyAlignment="1">
      <alignment horizontal="center" vertical="center" wrapText="1"/>
    </xf>
    <xf numFmtId="0" fontId="156" fillId="0" borderId="23" xfId="22" applyFont="1" applyBorder="1" applyAlignment="1">
      <alignment horizontal="center" vertical="center" wrapText="1"/>
    </xf>
    <xf numFmtId="0" fontId="98" fillId="0" borderId="17" xfId="22" applyFont="1" applyFill="1" applyBorder="1" applyAlignment="1">
      <alignment horizontal="center" vertical="center"/>
    </xf>
    <xf numFmtId="0" fontId="90" fillId="0" borderId="17" xfId="22" applyFont="1" applyFill="1" applyBorder="1" applyAlignment="1">
      <alignment horizontal="center" vertical="center"/>
    </xf>
    <xf numFmtId="0" fontId="91" fillId="0" borderId="17" xfId="22" applyFont="1" applyFill="1" applyBorder="1" applyAlignment="1">
      <alignment horizontal="center" vertical="center"/>
    </xf>
    <xf numFmtId="0" fontId="146" fillId="0" borderId="17" xfId="22" applyFont="1" applyFill="1" applyBorder="1" applyAlignment="1">
      <alignment horizontal="center" vertical="center"/>
    </xf>
    <xf numFmtId="0" fontId="2" fillId="0" borderId="17" xfId="22" applyFont="1" applyBorder="1" applyAlignment="1">
      <alignment horizontal="center" vertical="center"/>
    </xf>
    <xf numFmtId="0" fontId="238" fillId="0" borderId="15" xfId="22" applyFont="1" applyBorder="1" applyAlignment="1">
      <alignment horizontal="center" vertical="center" wrapText="1"/>
    </xf>
    <xf numFmtId="0" fontId="239" fillId="0" borderId="21" xfId="22" applyFont="1" applyBorder="1" applyAlignment="1">
      <alignment horizontal="center" vertical="center" wrapText="1"/>
    </xf>
    <xf numFmtId="0" fontId="238" fillId="0" borderId="16" xfId="22" applyFont="1" applyBorder="1" applyAlignment="1">
      <alignment horizontal="center" vertical="center" wrapText="1"/>
    </xf>
    <xf numFmtId="0" fontId="238" fillId="0" borderId="27" xfId="22" applyFont="1" applyBorder="1" applyAlignment="1">
      <alignment horizontal="center" vertical="center" wrapText="1"/>
    </xf>
    <xf numFmtId="0" fontId="238" fillId="0" borderId="43" xfId="22" applyFont="1" applyBorder="1" applyAlignment="1">
      <alignment horizontal="center" vertical="center" wrapText="1"/>
    </xf>
    <xf numFmtId="0" fontId="238" fillId="0" borderId="21" xfId="22" applyFont="1" applyBorder="1" applyAlignment="1">
      <alignment horizontal="center" vertical="center" wrapText="1"/>
    </xf>
    <xf numFmtId="0" fontId="238" fillId="0" borderId="22" xfId="22" applyFont="1" applyBorder="1" applyAlignment="1">
      <alignment horizontal="center" vertical="center" wrapText="1"/>
    </xf>
    <xf numFmtId="4" fontId="107" fillId="0" borderId="28" xfId="22" applyNumberFormat="1" applyFont="1" applyBorder="1" applyAlignment="1">
      <alignment horizontal="center" vertical="center" wrapText="1"/>
    </xf>
    <xf numFmtId="4" fontId="107" fillId="0" borderId="21" xfId="22" applyNumberFormat="1" applyFont="1" applyBorder="1" applyAlignment="1">
      <alignment horizontal="center" vertical="center" wrapText="1"/>
    </xf>
    <xf numFmtId="4" fontId="107" fillId="0" borderId="23" xfId="22" applyNumberFormat="1" applyFont="1" applyBorder="1" applyAlignment="1">
      <alignment horizontal="center" vertical="center" wrapText="1"/>
    </xf>
    <xf numFmtId="3" fontId="238" fillId="0" borderId="21" xfId="22" applyNumberFormat="1" applyFont="1" applyBorder="1" applyAlignment="1">
      <alignment horizontal="center" vertical="center" wrapText="1"/>
    </xf>
    <xf numFmtId="168" fontId="107" fillId="0" borderId="21" xfId="22" applyNumberFormat="1" applyFont="1" applyBorder="1" applyAlignment="1">
      <alignment horizontal="center" vertical="center" wrapText="1"/>
    </xf>
    <xf numFmtId="0" fontId="107" fillId="0" borderId="21" xfId="22" applyFont="1" applyBorder="1" applyAlignment="1">
      <alignment horizontal="center" vertical="center" wrapText="1"/>
    </xf>
    <xf numFmtId="0" fontId="107" fillId="0" borderId="22" xfId="22" applyFont="1" applyBorder="1" applyAlignment="1">
      <alignment horizontal="center" vertical="center" wrapText="1"/>
    </xf>
    <xf numFmtId="0" fontId="107" fillId="0" borderId="15" xfId="22" applyFont="1" applyBorder="1" applyAlignment="1">
      <alignment horizontal="center" vertical="center" wrapText="1"/>
    </xf>
    <xf numFmtId="4" fontId="107" fillId="0" borderId="22" xfId="22" applyNumberFormat="1" applyFont="1" applyBorder="1" applyAlignment="1">
      <alignment horizontal="center" vertical="center" wrapText="1"/>
    </xf>
    <xf numFmtId="0" fontId="107" fillId="0" borderId="72" xfId="22" applyFont="1" applyBorder="1" applyAlignment="1">
      <alignment horizontal="center" vertical="center" wrapText="1"/>
    </xf>
    <xf numFmtId="0" fontId="107" fillId="0" borderId="73" xfId="22" applyFont="1" applyBorder="1" applyAlignment="1">
      <alignment horizontal="center" vertical="center" wrapText="1"/>
    </xf>
    <xf numFmtId="0" fontId="238" fillId="0" borderId="9" xfId="22" applyFont="1" applyBorder="1" applyAlignment="1">
      <alignment horizontal="center" vertical="center" wrapText="1"/>
    </xf>
    <xf numFmtId="0" fontId="239" fillId="0" borderId="17" xfId="22" applyFont="1" applyBorder="1" applyAlignment="1">
      <alignment horizontal="center" vertical="center" wrapText="1"/>
    </xf>
    <xf numFmtId="0" fontId="238" fillId="0" borderId="17" xfId="22" applyFont="1" applyBorder="1" applyAlignment="1">
      <alignment horizontal="center" vertical="center" wrapText="1"/>
    </xf>
    <xf numFmtId="0" fontId="107" fillId="0" borderId="46" xfId="6" applyFont="1" applyBorder="1" applyAlignment="1">
      <alignment horizontal="center" vertical="center"/>
    </xf>
    <xf numFmtId="0" fontId="107" fillId="0" borderId="74" xfId="6" applyFont="1" applyBorder="1" applyAlignment="1">
      <alignment horizontal="center" vertical="center"/>
    </xf>
    <xf numFmtId="0" fontId="238" fillId="0" borderId="23" xfId="22" applyFont="1" applyBorder="1" applyAlignment="1">
      <alignment horizontal="center" vertical="center" wrapText="1"/>
    </xf>
    <xf numFmtId="4" fontId="107" fillId="0" borderId="9" xfId="22" applyNumberFormat="1" applyFont="1" applyBorder="1" applyAlignment="1">
      <alignment horizontal="center" vertical="center" wrapText="1"/>
    </xf>
    <xf numFmtId="4" fontId="107" fillId="0" borderId="17" xfId="22" applyNumberFormat="1" applyFont="1" applyBorder="1" applyAlignment="1">
      <alignment horizontal="center" vertical="center" wrapText="1"/>
    </xf>
    <xf numFmtId="0" fontId="238" fillId="0" borderId="63" xfId="22" applyFont="1" applyBorder="1" applyAlignment="1">
      <alignment horizontal="center" vertical="center" wrapText="1"/>
    </xf>
    <xf numFmtId="3" fontId="238" fillId="0" borderId="17" xfId="22" applyNumberFormat="1" applyFont="1" applyBorder="1" applyAlignment="1">
      <alignment horizontal="center" vertical="center" wrapText="1"/>
    </xf>
    <xf numFmtId="168" fontId="107" fillId="0" borderId="17" xfId="22" applyNumberFormat="1" applyFont="1" applyBorder="1" applyAlignment="1">
      <alignment horizontal="center" vertical="center" wrapText="1"/>
    </xf>
    <xf numFmtId="4" fontId="107" fillId="0" borderId="12" xfId="22" applyNumberFormat="1" applyFont="1" applyBorder="1" applyAlignment="1">
      <alignment horizontal="center" vertical="center" wrapText="1"/>
    </xf>
    <xf numFmtId="0" fontId="238" fillId="0" borderId="18" xfId="22" applyFont="1" applyBorder="1" applyAlignment="1">
      <alignment horizontal="center" vertical="center" wrapText="1"/>
    </xf>
    <xf numFmtId="4" fontId="107" fillId="0" borderId="17" xfId="22" applyNumberFormat="1" applyFont="1" applyBorder="1" applyAlignment="1">
      <alignment horizontal="center" vertical="center"/>
    </xf>
    <xf numFmtId="0" fontId="107" fillId="0" borderId="61" xfId="6" applyFont="1" applyBorder="1" applyAlignment="1">
      <alignment horizontal="center" vertical="center"/>
    </xf>
    <xf numFmtId="0" fontId="107" fillId="0" borderId="63" xfId="6" applyFont="1" applyBorder="1" applyAlignment="1">
      <alignment horizontal="center" vertical="center"/>
    </xf>
    <xf numFmtId="0" fontId="107" fillId="0" borderId="0" xfId="22" applyFont="1" applyAlignment="1">
      <alignment horizontal="center" vertical="center" wrapText="1"/>
    </xf>
    <xf numFmtId="0" fontId="107" fillId="0" borderId="63" xfId="22" applyFont="1" applyBorder="1" applyAlignment="1">
      <alignment horizontal="center" vertical="center" wrapText="1"/>
    </xf>
    <xf numFmtId="0" fontId="107" fillId="0" borderId="18" xfId="22" applyFont="1" applyBorder="1" applyAlignment="1">
      <alignment horizontal="center" vertical="center" wrapText="1"/>
    </xf>
    <xf numFmtId="0" fontId="107" fillId="0" borderId="63" xfId="22" applyFont="1" applyBorder="1" applyAlignment="1">
      <alignment horizontal="center" vertical="center"/>
    </xf>
    <xf numFmtId="0" fontId="107" fillId="0" borderId="17" xfId="22" applyFont="1" applyBorder="1" applyAlignment="1">
      <alignment horizontal="center" vertical="center"/>
    </xf>
    <xf numFmtId="4" fontId="107" fillId="0" borderId="42" xfId="22" applyNumberFormat="1" applyFont="1" applyBorder="1" applyAlignment="1">
      <alignment horizontal="center" vertical="center" wrapText="1"/>
    </xf>
    <xf numFmtId="0" fontId="107" fillId="0" borderId="74" xfId="6" applyFont="1" applyBorder="1" applyAlignment="1">
      <alignment horizontal="center" vertical="center" wrapText="1"/>
    </xf>
    <xf numFmtId="4" fontId="107" fillId="0" borderId="41" xfId="22" applyNumberFormat="1" applyFont="1" applyBorder="1" applyAlignment="1">
      <alignment horizontal="center" vertical="center" wrapText="1"/>
    </xf>
    <xf numFmtId="4" fontId="107" fillId="0" borderId="74" xfId="22" applyNumberFormat="1" applyFont="1" applyBorder="1" applyAlignment="1">
      <alignment horizontal="center" vertical="center" wrapText="1"/>
    </xf>
    <xf numFmtId="0" fontId="107" fillId="0" borderId="29" xfId="6" applyFont="1" applyBorder="1" applyAlignment="1">
      <alignment horizontal="center" vertical="center"/>
    </xf>
    <xf numFmtId="4" fontId="107" fillId="13" borderId="9" xfId="22" applyNumberFormat="1" applyFont="1" applyFill="1" applyBorder="1" applyAlignment="1">
      <alignment horizontal="center" vertical="center" wrapText="1"/>
    </xf>
    <xf numFmtId="170" fontId="107" fillId="0" borderId="8" xfId="22" applyNumberFormat="1" applyFont="1" applyBorder="1" applyAlignment="1">
      <alignment horizontal="center" vertical="center" wrapText="1"/>
    </xf>
    <xf numFmtId="170" fontId="107" fillId="0" borderId="9" xfId="22" applyNumberFormat="1" applyFont="1" applyBorder="1" applyAlignment="1">
      <alignment horizontal="center" vertical="center" wrapText="1"/>
    </xf>
    <xf numFmtId="0" fontId="107" fillId="0" borderId="29" xfId="6" applyFont="1" applyBorder="1" applyAlignment="1">
      <alignment horizontal="center" vertical="center" wrapText="1"/>
    </xf>
    <xf numFmtId="0" fontId="107" fillId="0" borderId="63" xfId="6" applyFont="1" applyBorder="1" applyAlignment="1">
      <alignment horizontal="center" vertical="center" wrapText="1"/>
    </xf>
    <xf numFmtId="0" fontId="107" fillId="0" borderId="46" xfId="6" applyFont="1" applyBorder="1" applyAlignment="1">
      <alignment horizontal="center" vertical="center" wrapText="1"/>
    </xf>
    <xf numFmtId="0" fontId="107" fillId="0" borderId="71" xfId="22" applyFont="1" applyBorder="1" applyAlignment="1">
      <alignment horizontal="center" vertical="center" wrapText="1"/>
    </xf>
    <xf numFmtId="0" fontId="239" fillId="0" borderId="34" xfId="22" applyFont="1" applyBorder="1" applyAlignment="1">
      <alignment horizontal="center" vertical="center" wrapText="1"/>
    </xf>
    <xf numFmtId="0" fontId="238" fillId="0" borderId="34" xfId="22" applyFont="1" applyBorder="1" applyAlignment="1">
      <alignment horizontal="center" vertical="center" wrapText="1"/>
    </xf>
    <xf numFmtId="4" fontId="107" fillId="0" borderId="34" xfId="22" applyNumberFormat="1" applyFont="1" applyBorder="1" applyAlignment="1">
      <alignment horizontal="center" vertical="center" wrapText="1"/>
    </xf>
    <xf numFmtId="0" fontId="238" fillId="0" borderId="8" xfId="22" applyFont="1" applyBorder="1" applyAlignment="1">
      <alignment horizontal="center" vertical="center" wrapText="1"/>
    </xf>
    <xf numFmtId="3" fontId="238" fillId="0" borderId="34" xfId="22" applyNumberFormat="1" applyFont="1" applyBorder="1" applyAlignment="1">
      <alignment horizontal="center" vertical="center" wrapText="1"/>
    </xf>
    <xf numFmtId="168" fontId="107" fillId="0" borderId="34" xfId="22" applyNumberFormat="1" applyFont="1" applyBorder="1" applyAlignment="1">
      <alignment horizontal="center" vertical="center" wrapText="1"/>
    </xf>
    <xf numFmtId="0" fontId="238" fillId="0" borderId="75" xfId="22" applyFont="1" applyBorder="1" applyAlignment="1">
      <alignment horizontal="center" vertical="center" wrapText="1"/>
    </xf>
    <xf numFmtId="0" fontId="239" fillId="0" borderId="67" xfId="22" applyFont="1" applyBorder="1" applyAlignment="1">
      <alignment horizontal="center" vertical="center" wrapText="1"/>
    </xf>
    <xf numFmtId="0" fontId="238" fillId="0" borderId="76" xfId="22" applyFont="1" applyBorder="1" applyAlignment="1">
      <alignment horizontal="center" vertical="center" wrapText="1"/>
    </xf>
    <xf numFmtId="0" fontId="107" fillId="0" borderId="41" xfId="6" applyFont="1" applyBorder="1" applyAlignment="1">
      <alignment horizontal="center" vertical="center" wrapText="1"/>
    </xf>
    <xf numFmtId="0" fontId="238" fillId="0" borderId="61" xfId="22" applyFont="1" applyBorder="1" applyAlignment="1">
      <alignment horizontal="center" vertical="center" wrapText="1"/>
    </xf>
    <xf numFmtId="0" fontId="238" fillId="0" borderId="44" xfId="22" applyFont="1" applyBorder="1" applyAlignment="1">
      <alignment horizontal="center" vertical="center" wrapText="1"/>
    </xf>
    <xf numFmtId="4" fontId="107" fillId="0" borderId="79" xfId="22" applyNumberFormat="1" applyFont="1" applyBorder="1" applyAlignment="1">
      <alignment horizontal="center" vertical="center" wrapText="1"/>
    </xf>
    <xf numFmtId="4" fontId="107" fillId="0" borderId="61" xfId="22" applyNumberFormat="1" applyFont="1" applyBorder="1" applyAlignment="1">
      <alignment horizontal="center" vertical="center" wrapText="1"/>
    </xf>
    <xf numFmtId="0" fontId="238" fillId="0" borderId="74" xfId="22" applyFont="1" applyBorder="1" applyAlignment="1">
      <alignment horizontal="center" vertical="center" wrapText="1"/>
    </xf>
    <xf numFmtId="3" fontId="238" fillId="0" borderId="61" xfId="22" applyNumberFormat="1" applyFont="1" applyBorder="1" applyAlignment="1">
      <alignment horizontal="center" vertical="center" wrapText="1"/>
    </xf>
    <xf numFmtId="168" fontId="107" fillId="0" borderId="61" xfId="22" applyNumberFormat="1" applyFont="1" applyBorder="1" applyAlignment="1">
      <alignment horizontal="center" vertical="center" wrapText="1"/>
    </xf>
    <xf numFmtId="0" fontId="107" fillId="0" borderId="61" xfId="22" applyFont="1" applyBorder="1" applyAlignment="1">
      <alignment horizontal="center" vertical="center" wrapText="1"/>
    </xf>
    <xf numFmtId="0" fontId="107" fillId="0" borderId="44" xfId="22" applyFont="1" applyBorder="1" applyAlignment="1">
      <alignment horizontal="center" vertical="center" wrapText="1"/>
    </xf>
    <xf numFmtId="0" fontId="107" fillId="0" borderId="41" xfId="22" applyFont="1" applyBorder="1" applyAlignment="1">
      <alignment horizontal="center" vertical="center" wrapText="1"/>
    </xf>
    <xf numFmtId="4" fontId="107" fillId="0" borderId="44" xfId="22" applyNumberFormat="1" applyFont="1" applyBorder="1" applyAlignment="1">
      <alignment horizontal="center" vertical="center" wrapText="1"/>
    </xf>
    <xf numFmtId="0" fontId="107" fillId="0" borderId="67" xfId="22" applyFont="1" applyBorder="1" applyAlignment="1">
      <alignment horizontal="center" vertical="center" wrapText="1"/>
    </xf>
    <xf numFmtId="0" fontId="107" fillId="0" borderId="9" xfId="6" applyFont="1" applyBorder="1" applyAlignment="1">
      <alignment horizontal="center" vertical="center" wrapText="1"/>
    </xf>
    <xf numFmtId="4" fontId="107" fillId="0" borderId="63" xfId="22" applyNumberFormat="1" applyFont="1" applyBorder="1" applyAlignment="1">
      <alignment horizontal="center" vertical="center" wrapText="1"/>
    </xf>
    <xf numFmtId="0" fontId="238" fillId="0" borderId="14" xfId="22" applyFont="1" applyBorder="1" applyAlignment="1">
      <alignment horizontal="center" vertical="center" wrapText="1"/>
    </xf>
    <xf numFmtId="0" fontId="239" fillId="0" borderId="14" xfId="22" applyFont="1" applyBorder="1" applyAlignment="1">
      <alignment horizontal="center" vertical="center" wrapText="1"/>
    </xf>
    <xf numFmtId="0" fontId="238" fillId="0" borderId="19" xfId="22" applyFont="1" applyBorder="1" applyAlignment="1">
      <alignment horizontal="center" vertical="center" wrapText="1"/>
    </xf>
    <xf numFmtId="0" fontId="107" fillId="0" borderId="30" xfId="6" applyFont="1" applyBorder="1" applyAlignment="1">
      <alignment horizontal="center" vertical="center"/>
    </xf>
    <xf numFmtId="0" fontId="107" fillId="0" borderId="10" xfId="6" applyFont="1" applyBorder="1" applyAlignment="1">
      <alignment horizontal="center" vertical="center" wrapText="1"/>
    </xf>
    <xf numFmtId="0" fontId="238" fillId="0" borderId="20" xfId="22" applyFont="1" applyBorder="1" applyAlignment="1">
      <alignment horizontal="center" vertical="center" wrapText="1"/>
    </xf>
    <xf numFmtId="4" fontId="107" fillId="0" borderId="40" xfId="22" applyNumberFormat="1" applyFont="1" applyBorder="1" applyAlignment="1">
      <alignment horizontal="center" vertical="center" wrapText="1"/>
    </xf>
    <xf numFmtId="4" fontId="107" fillId="0" borderId="14" xfId="22" applyNumberFormat="1" applyFont="1" applyBorder="1" applyAlignment="1">
      <alignment horizontal="center" vertical="center" wrapText="1"/>
    </xf>
    <xf numFmtId="4" fontId="107" fillId="0" borderId="20" xfId="22" applyNumberFormat="1" applyFont="1" applyBorder="1" applyAlignment="1">
      <alignment horizontal="center" vertical="center" wrapText="1"/>
    </xf>
    <xf numFmtId="0" fontId="238" fillId="0" borderId="40" xfId="22" applyFont="1" applyBorder="1" applyAlignment="1">
      <alignment horizontal="center" vertical="center" wrapText="1"/>
    </xf>
    <xf numFmtId="3" fontId="238" fillId="0" borderId="14" xfId="22" applyNumberFormat="1" applyFont="1" applyBorder="1" applyAlignment="1">
      <alignment horizontal="center" vertical="center" wrapText="1"/>
    </xf>
    <xf numFmtId="168" fontId="107" fillId="0" borderId="14" xfId="22" applyNumberFormat="1" applyFont="1" applyBorder="1" applyAlignment="1">
      <alignment horizontal="center" vertical="center" wrapText="1"/>
    </xf>
    <xf numFmtId="0" fontId="107" fillId="0" borderId="19" xfId="22" applyFont="1" applyBorder="1" applyAlignment="1">
      <alignment horizontal="center" vertical="center" wrapText="1"/>
    </xf>
    <xf numFmtId="0" fontId="107" fillId="0" borderId="40" xfId="22" applyFont="1" applyBorder="1" applyAlignment="1">
      <alignment horizontal="center" vertical="center" wrapText="1"/>
    </xf>
    <xf numFmtId="0" fontId="2" fillId="0" borderId="17" xfId="6" applyFont="1" applyBorder="1" applyAlignment="1">
      <alignment horizontal="center" vertical="center" wrapText="1"/>
    </xf>
    <xf numFmtId="0" fontId="4" fillId="0" borderId="17" xfId="6" applyFont="1" applyBorder="1" applyAlignment="1">
      <alignment horizontal="center" vertical="center" wrapText="1"/>
    </xf>
    <xf numFmtId="172" fontId="2" fillId="0" borderId="17" xfId="22" applyNumberFormat="1" applyFont="1" applyBorder="1" applyAlignment="1">
      <alignment horizontal="center" vertical="center" wrapText="1"/>
    </xf>
    <xf numFmtId="0" fontId="19" fillId="0" borderId="17" xfId="22" applyFont="1" applyBorder="1" applyAlignment="1">
      <alignment horizontal="center" vertical="center"/>
    </xf>
    <xf numFmtId="0" fontId="19" fillId="0" borderId="17" xfId="6" applyFont="1" applyBorder="1" applyAlignment="1">
      <alignment horizontal="center" vertical="center" wrapText="1"/>
    </xf>
    <xf numFmtId="3" fontId="2" fillId="0" borderId="17" xfId="6" applyNumberFormat="1" applyFont="1" applyBorder="1" applyAlignment="1">
      <alignment horizontal="center" vertical="center" wrapText="1"/>
    </xf>
    <xf numFmtId="0" fontId="233" fillId="0" borderId="17" xfId="22" applyFont="1" applyBorder="1" applyAlignment="1">
      <alignment horizontal="center" vertical="center"/>
    </xf>
    <xf numFmtId="0" fontId="72" fillId="0" borderId="17" xfId="6" applyFont="1" applyBorder="1" applyAlignment="1">
      <alignment horizontal="center" vertical="center"/>
    </xf>
    <xf numFmtId="0" fontId="105" fillId="0" borderId="17" xfId="0" applyFont="1" applyBorder="1" applyAlignment="1">
      <alignment horizontal="center" vertical="center" wrapText="1"/>
    </xf>
    <xf numFmtId="0" fontId="106" fillId="0" borderId="17" xfId="0" applyFont="1" applyBorder="1" applyAlignment="1">
      <alignment horizontal="center" vertical="center" wrapText="1"/>
    </xf>
    <xf numFmtId="0" fontId="2" fillId="0" borderId="17" xfId="22" applyBorder="1" applyAlignment="1">
      <alignment horizontal="center" vertical="center" wrapText="1"/>
    </xf>
    <xf numFmtId="0" fontId="2" fillId="0" borderId="17" xfId="22" applyBorder="1" applyAlignment="1">
      <alignment horizontal="center" vertical="center"/>
    </xf>
    <xf numFmtId="0" fontId="2" fillId="0" borderId="17" xfId="7" applyNumberFormat="1" applyFont="1" applyFill="1" applyBorder="1" applyAlignment="1">
      <alignment horizontal="center" vertical="center"/>
    </xf>
    <xf numFmtId="0" fontId="72" fillId="13" borderId="17" xfId="0" applyFont="1" applyFill="1" applyBorder="1" applyAlignment="1">
      <alignment horizontal="center" vertical="center" wrapText="1"/>
    </xf>
    <xf numFmtId="0" fontId="72" fillId="13" borderId="17" xfId="0" applyFont="1" applyFill="1" applyBorder="1" applyAlignment="1">
      <alignment horizontal="center" vertical="center"/>
    </xf>
    <xf numFmtId="0" fontId="233" fillId="0" borderId="17" xfId="22" applyFont="1" applyBorder="1" applyAlignment="1">
      <alignment horizontal="center" vertical="center" wrapText="1"/>
    </xf>
    <xf numFmtId="0" fontId="25" fillId="10" borderId="61" xfId="22" applyFont="1" applyFill="1" applyBorder="1" applyAlignment="1">
      <alignment horizontal="center" vertical="center" wrapText="1"/>
    </xf>
    <xf numFmtId="0" fontId="25" fillId="10" borderId="44" xfId="22" applyFont="1" applyFill="1" applyBorder="1" applyAlignment="1">
      <alignment horizontal="center" vertical="center" wrapText="1"/>
    </xf>
    <xf numFmtId="170" fontId="107" fillId="0" borderId="17" xfId="22" applyNumberFormat="1" applyFont="1" applyBorder="1" applyAlignment="1">
      <alignment horizontal="center" vertical="center" wrapText="1"/>
    </xf>
    <xf numFmtId="4" fontId="107" fillId="0" borderId="17" xfId="6" applyNumberFormat="1" applyFont="1" applyFill="1" applyBorder="1" applyAlignment="1">
      <alignment horizontal="center" vertical="center" wrapText="1"/>
    </xf>
    <xf numFmtId="0" fontId="240" fillId="0" borderId="17" xfId="22" applyFont="1" applyBorder="1" applyAlignment="1">
      <alignment horizontal="center" vertical="center" wrapText="1"/>
    </xf>
    <xf numFmtId="0" fontId="107" fillId="0" borderId="17" xfId="6"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7" xfId="6" applyFont="1" applyBorder="1" applyAlignment="1">
      <alignment horizontal="left" vertical="center"/>
    </xf>
    <xf numFmtId="0" fontId="8" fillId="13" borderId="17" xfId="0" applyFont="1" applyFill="1" applyBorder="1" applyAlignment="1">
      <alignment horizontal="left" vertical="center" wrapText="1"/>
    </xf>
    <xf numFmtId="0" fontId="96" fillId="0" borderId="17" xfId="6" applyFont="1" applyBorder="1" applyAlignment="1">
      <alignment vertical="center" wrapText="1"/>
    </xf>
    <xf numFmtId="0" fontId="8" fillId="13" borderId="17" xfId="0" applyFont="1" applyFill="1" applyBorder="1" applyAlignment="1">
      <alignment vertical="center" wrapText="1"/>
    </xf>
    <xf numFmtId="0" fontId="113" fillId="0" borderId="17" xfId="6" applyFont="1" applyBorder="1" applyAlignment="1">
      <alignment horizontal="center" vertical="center" wrapText="1"/>
    </xf>
    <xf numFmtId="0" fontId="115" fillId="0" borderId="17" xfId="0" applyFont="1" applyBorder="1" applyAlignment="1">
      <alignment horizontal="center" vertical="center" wrapText="1"/>
    </xf>
    <xf numFmtId="0" fontId="113" fillId="0" borderId="17" xfId="0" applyFont="1" applyBorder="1" applyAlignment="1">
      <alignment horizontal="center" vertical="center" wrapText="1"/>
    </xf>
    <xf numFmtId="0" fontId="142" fillId="0" borderId="17" xfId="22" applyFont="1" applyBorder="1" applyAlignment="1">
      <alignment horizontal="center" vertical="center" wrapText="1" shrinkToFit="1"/>
    </xf>
    <xf numFmtId="0" fontId="140" fillId="0" borderId="61" xfId="22" applyFont="1" applyBorder="1" applyAlignment="1">
      <alignment horizontal="center" vertical="center" wrapText="1" shrinkToFit="1"/>
    </xf>
    <xf numFmtId="0" fontId="20" fillId="0" borderId="17" xfId="0" applyFont="1" applyBorder="1" applyAlignment="1">
      <alignment horizontal="center" vertical="center" wrapText="1" shrinkToFit="1"/>
    </xf>
    <xf numFmtId="0" fontId="8" fillId="0" borderId="61" xfId="6" applyFont="1" applyBorder="1" applyAlignment="1">
      <alignment horizontal="center" vertical="center" wrapText="1"/>
    </xf>
    <xf numFmtId="0" fontId="8" fillId="0" borderId="17" xfId="6" applyFont="1" applyBorder="1" applyAlignment="1">
      <alignment horizontal="center" vertical="center" wrapText="1"/>
    </xf>
    <xf numFmtId="0" fontId="8" fillId="0" borderId="17" xfId="6" applyFont="1" applyFill="1" applyBorder="1" applyAlignment="1">
      <alignment horizontal="center" vertical="center" wrapText="1"/>
    </xf>
    <xf numFmtId="0" fontId="8" fillId="0" borderId="18" xfId="6" applyFont="1" applyFill="1" applyBorder="1" applyAlignment="1">
      <alignment horizontal="center" vertical="center" wrapText="1"/>
    </xf>
    <xf numFmtId="0" fontId="8" fillId="13" borderId="18" xfId="6" applyFont="1" applyFill="1" applyBorder="1" applyAlignment="1">
      <alignment horizontal="center" vertical="center" wrapText="1"/>
    </xf>
    <xf numFmtId="0" fontId="140" fillId="0" borderId="17" xfId="7" applyFont="1" applyBorder="1" applyAlignment="1">
      <alignment horizontal="center" vertical="center" wrapText="1"/>
    </xf>
    <xf numFmtId="4" fontId="8" fillId="0" borderId="17" xfId="6" applyNumberFormat="1" applyFont="1" applyBorder="1" applyAlignment="1">
      <alignment horizontal="center" vertical="center" wrapText="1"/>
    </xf>
    <xf numFmtId="9" fontId="8" fillId="0" borderId="17" xfId="22" applyNumberFormat="1" applyFont="1" applyBorder="1" applyAlignment="1">
      <alignment horizontal="center" vertical="center" wrapText="1"/>
    </xf>
    <xf numFmtId="0" fontId="8" fillId="0" borderId="17" xfId="7" applyFont="1" applyFill="1" applyBorder="1" applyAlignment="1">
      <alignment horizontal="center" vertical="center" wrapText="1"/>
    </xf>
    <xf numFmtId="1" fontId="8" fillId="0" borderId="17" xfId="22" applyNumberFormat="1" applyFont="1" applyBorder="1" applyAlignment="1">
      <alignment horizontal="center" vertical="center" wrapText="1"/>
    </xf>
    <xf numFmtId="4" fontId="8" fillId="0" borderId="17" xfId="6" applyNumberFormat="1" applyFont="1" applyFill="1" applyBorder="1" applyAlignment="1">
      <alignment horizontal="center" vertical="center" wrapText="1"/>
    </xf>
    <xf numFmtId="0" fontId="114" fillId="0" borderId="17" xfId="22" applyFont="1" applyBorder="1" applyAlignment="1">
      <alignment horizontal="center" vertical="center" wrapText="1"/>
    </xf>
    <xf numFmtId="0" fontId="8" fillId="0" borderId="61" xfId="22" applyFont="1" applyBorder="1" applyAlignment="1">
      <alignment horizontal="center" vertical="center" wrapText="1"/>
    </xf>
    <xf numFmtId="4" fontId="8" fillId="0" borderId="63" xfId="22" applyNumberFormat="1" applyFont="1" applyBorder="1" applyAlignment="1">
      <alignment horizontal="center" vertical="center" wrapText="1"/>
    </xf>
    <xf numFmtId="4" fontId="140" fillId="0" borderId="17" xfId="7" applyNumberFormat="1" applyFont="1" applyBorder="1" applyAlignment="1">
      <alignment horizontal="center" vertical="center" wrapText="1"/>
    </xf>
    <xf numFmtId="4" fontId="140" fillId="0" borderId="63" xfId="22" applyNumberFormat="1" applyFont="1" applyBorder="1" applyAlignment="1">
      <alignment horizontal="center" vertical="center" wrapText="1"/>
    </xf>
    <xf numFmtId="4" fontId="8" fillId="0" borderId="17" xfId="7" applyNumberFormat="1" applyFont="1" applyBorder="1" applyAlignment="1">
      <alignment horizontal="center" vertical="center" wrapText="1"/>
    </xf>
    <xf numFmtId="0" fontId="77" fillId="0" borderId="17" xfId="22" applyFont="1" applyBorder="1" applyAlignment="1">
      <alignment horizontal="center" vertical="center" wrapText="1"/>
    </xf>
    <xf numFmtId="3" fontId="0" fillId="0" borderId="17" xfId="0" applyNumberFormat="1" applyBorder="1" applyAlignment="1">
      <alignment horizontal="center" vertical="center" wrapText="1"/>
    </xf>
    <xf numFmtId="4" fontId="241" fillId="0" borderId="17" xfId="0" applyNumberFormat="1" applyFont="1" applyBorder="1" applyAlignment="1">
      <alignment horizontal="center" vertical="center" wrapText="1"/>
    </xf>
    <xf numFmtId="3" fontId="66" fillId="8" borderId="61" xfId="22" applyNumberFormat="1" applyFont="1" applyFill="1" applyBorder="1" applyAlignment="1">
      <alignment horizontal="center" vertical="center" textRotation="90" wrapText="1"/>
    </xf>
    <xf numFmtId="0" fontId="27" fillId="8" borderId="61" xfId="22" applyFont="1" applyFill="1" applyBorder="1" applyAlignment="1">
      <alignment horizontal="center" vertical="center" wrapText="1"/>
    </xf>
    <xf numFmtId="0" fontId="51" fillId="8" borderId="61" xfId="22" applyFont="1" applyFill="1" applyBorder="1" applyAlignment="1">
      <alignment horizontal="center" vertical="center"/>
    </xf>
    <xf numFmtId="0" fontId="27" fillId="8" borderId="61" xfId="22" applyFont="1" applyFill="1" applyBorder="1" applyAlignment="1">
      <alignment horizontal="center" vertical="center"/>
    </xf>
    <xf numFmtId="0" fontId="0" fillId="0" borderId="0" xfId="0"/>
    <xf numFmtId="0" fontId="119" fillId="8" borderId="61" xfId="22" applyFont="1" applyFill="1" applyBorder="1" applyAlignment="1">
      <alignment horizontal="center" vertical="center" wrapText="1"/>
    </xf>
    <xf numFmtId="0" fontId="51" fillId="8" borderId="61" xfId="22" applyFont="1" applyFill="1" applyBorder="1" applyAlignment="1">
      <alignment horizontal="center" vertical="center" wrapText="1"/>
    </xf>
    <xf numFmtId="0" fontId="27" fillId="8" borderId="34" xfId="22" applyFont="1" applyFill="1" applyBorder="1" applyAlignment="1">
      <alignment horizontal="center" vertical="center" wrapText="1"/>
    </xf>
    <xf numFmtId="0" fontId="27" fillId="8" borderId="61" xfId="22" applyFont="1" applyFill="1" applyBorder="1" applyAlignment="1">
      <alignment horizontal="center" vertical="center" wrapText="1"/>
    </xf>
    <xf numFmtId="0" fontId="27" fillId="8" borderId="61" xfId="22" applyFont="1" applyFill="1" applyBorder="1" applyAlignment="1">
      <alignment horizontal="center" vertical="center"/>
    </xf>
    <xf numFmtId="0" fontId="39" fillId="2" borderId="74" xfId="22" applyFont="1" applyFill="1" applyBorder="1" applyAlignment="1">
      <alignment horizontal="center" vertical="center" wrapText="1"/>
    </xf>
    <xf numFmtId="0" fontId="39" fillId="2" borderId="76" xfId="22" applyFont="1" applyFill="1" applyBorder="1" applyAlignment="1">
      <alignment horizontal="center" vertical="center" wrapText="1"/>
    </xf>
    <xf numFmtId="0" fontId="39" fillId="12" borderId="74" xfId="22" applyFont="1" applyFill="1" applyBorder="1" applyAlignment="1">
      <alignment horizontal="center" vertical="center"/>
    </xf>
    <xf numFmtId="4" fontId="39" fillId="12" borderId="76" xfId="22" applyNumberFormat="1" applyFont="1" applyFill="1" applyBorder="1" applyAlignment="1">
      <alignment horizontal="center" vertical="center"/>
    </xf>
    <xf numFmtId="4" fontId="37" fillId="23" borderId="17" xfId="0" applyNumberFormat="1" applyFont="1" applyFill="1" applyBorder="1" applyAlignment="1">
      <alignment horizontal="center" vertical="center" wrapText="1"/>
    </xf>
    <xf numFmtId="0" fontId="0" fillId="0" borderId="17" xfId="0" applyBorder="1" applyAlignment="1">
      <alignment horizontal="center" vertical="center" wrapText="1"/>
    </xf>
    <xf numFmtId="0" fontId="107" fillId="0" borderId="17" xfId="0" applyFont="1" applyBorder="1" applyAlignment="1">
      <alignment horizontal="left" vertical="center" wrapText="1"/>
    </xf>
    <xf numFmtId="0" fontId="242" fillId="0" borderId="17" xfId="0" applyFont="1" applyBorder="1" applyAlignment="1">
      <alignment horizontal="left" vertical="center" wrapText="1"/>
    </xf>
    <xf numFmtId="166" fontId="68" fillId="23" borderId="17" xfId="27" applyFont="1" applyFill="1" applyBorder="1" applyAlignment="1">
      <alignment vertical="center" wrapText="1"/>
    </xf>
    <xf numFmtId="175" fontId="68" fillId="23" borderId="17" xfId="27" applyNumberFormat="1" applyFont="1" applyFill="1" applyBorder="1" applyAlignment="1">
      <alignment horizontal="center" vertical="center" wrapText="1"/>
    </xf>
    <xf numFmtId="4" fontId="68" fillId="0" borderId="17" xfId="0" applyNumberFormat="1" applyFont="1" applyBorder="1" applyAlignment="1">
      <alignment horizontal="center" vertical="center"/>
    </xf>
    <xf numFmtId="4" fontId="68" fillId="0" borderId="17" xfId="8" applyNumberFormat="1" applyFont="1" applyBorder="1" applyAlignment="1">
      <alignment horizontal="center" vertical="center" shrinkToFit="1"/>
    </xf>
    <xf numFmtId="4" fontId="68" fillId="23" borderId="17" xfId="8" applyNumberFormat="1" applyFont="1" applyFill="1" applyBorder="1" applyAlignment="1">
      <alignment horizontal="center" vertical="center" shrinkToFit="1"/>
    </xf>
    <xf numFmtId="4" fontId="235" fillId="0" borderId="17" xfId="0" applyNumberFormat="1" applyFont="1" applyBorder="1" applyAlignment="1">
      <alignment horizontal="center" vertical="center" wrapText="1"/>
    </xf>
    <xf numFmtId="4" fontId="68" fillId="0" borderId="17" xfId="8" applyNumberFormat="1" applyFont="1" applyFill="1" applyBorder="1" applyAlignment="1">
      <alignment horizontal="center" vertical="center" shrinkToFit="1"/>
    </xf>
    <xf numFmtId="4" fontId="68" fillId="0" borderId="61" xfId="8" applyNumberFormat="1" applyFont="1" applyFill="1" applyBorder="1" applyAlignment="1">
      <alignment horizontal="center" vertical="center" shrinkToFit="1"/>
    </xf>
    <xf numFmtId="4" fontId="243" fillId="0" borderId="17" xfId="0" applyNumberFormat="1" applyFont="1" applyBorder="1" applyAlignment="1">
      <alignment horizontal="center" vertical="center" wrapText="1"/>
    </xf>
    <xf numFmtId="3" fontId="42" fillId="10" borderId="17" xfId="21" applyNumberFormat="1" applyFont="1" applyFill="1" applyBorder="1" applyAlignment="1">
      <alignment horizontal="center" vertical="center"/>
    </xf>
    <xf numFmtId="4" fontId="68" fillId="23" borderId="17" xfId="27" applyNumberFormat="1" applyFont="1" applyFill="1" applyBorder="1" applyAlignment="1">
      <alignment horizontal="center" vertical="center" wrapText="1"/>
    </xf>
    <xf numFmtId="0" fontId="30" fillId="8" borderId="61" xfId="22" applyFont="1" applyFill="1" applyBorder="1" applyAlignment="1">
      <alignment horizontal="center" vertical="center"/>
    </xf>
    <xf numFmtId="0" fontId="30" fillId="8" borderId="61" xfId="22" applyFont="1" applyFill="1" applyBorder="1" applyAlignment="1">
      <alignment horizontal="center" vertical="center" wrapText="1"/>
    </xf>
    <xf numFmtId="3" fontId="66" fillId="8" borderId="61" xfId="22" applyNumberFormat="1" applyFont="1" applyFill="1" applyBorder="1" applyAlignment="1">
      <alignment horizontal="center" vertical="center" textRotation="90" wrapText="1"/>
    </xf>
    <xf numFmtId="3" fontId="42" fillId="2" borderId="14" xfId="21" applyNumberFormat="1" applyFont="1" applyFill="1" applyBorder="1" applyAlignment="1">
      <alignment horizontal="center" vertical="center" wrapText="1"/>
    </xf>
    <xf numFmtId="3" fontId="42" fillId="10" borderId="17" xfId="21" applyNumberFormat="1" applyFont="1" applyFill="1" applyBorder="1" applyAlignment="1">
      <alignment horizontal="center" vertical="center"/>
    </xf>
    <xf numFmtId="3" fontId="42" fillId="10" borderId="21" xfId="21" applyNumberFormat="1" applyFont="1" applyFill="1" applyBorder="1" applyAlignment="1">
      <alignment horizontal="center" vertical="center"/>
    </xf>
    <xf numFmtId="0" fontId="25" fillId="19" borderId="23" xfId="22" applyFont="1" applyFill="1" applyBorder="1" applyAlignment="1">
      <alignment vertical="center" wrapText="1"/>
    </xf>
    <xf numFmtId="0" fontId="42" fillId="10" borderId="17" xfId="21" applyNumberFormat="1" applyFont="1" applyFill="1" applyBorder="1" applyAlignment="1">
      <alignment horizontal="center" vertical="center"/>
    </xf>
    <xf numFmtId="0" fontId="0" fillId="0" borderId="0" xfId="0" applyAlignment="1">
      <alignment wrapText="1"/>
    </xf>
    <xf numFmtId="0" fontId="51" fillId="8" borderId="17" xfId="22" applyFont="1" applyFill="1" applyBorder="1" applyAlignment="1">
      <alignment horizontal="center" vertical="center" wrapText="1"/>
    </xf>
    <xf numFmtId="0" fontId="51" fillId="8" borderId="17" xfId="22" applyFont="1" applyFill="1" applyBorder="1" applyAlignment="1">
      <alignment horizontal="center" vertical="center"/>
    </xf>
    <xf numFmtId="0" fontId="27" fillId="8" borderId="61" xfId="22" applyFont="1" applyFill="1" applyBorder="1" applyAlignment="1">
      <alignment horizontal="center" vertical="center" wrapText="1"/>
    </xf>
    <xf numFmtId="0" fontId="0" fillId="0" borderId="17" xfId="0" applyBorder="1" applyAlignment="1">
      <alignment horizontal="center" vertical="center" wrapText="1"/>
    </xf>
    <xf numFmtId="0" fontId="51" fillId="8" borderId="61" xfId="22" applyFont="1" applyFill="1" applyBorder="1" applyAlignment="1">
      <alignment horizontal="center" vertical="center"/>
    </xf>
    <xf numFmtId="0" fontId="27" fillId="8" borderId="61" xfId="22" applyFont="1" applyFill="1" applyBorder="1" applyAlignment="1">
      <alignment horizontal="center" vertical="center"/>
    </xf>
    <xf numFmtId="0" fontId="0" fillId="0" borderId="0" xfId="0"/>
    <xf numFmtId="0" fontId="119" fillId="8" borderId="61" xfId="22" applyFont="1" applyFill="1" applyBorder="1" applyAlignment="1">
      <alignment horizontal="center" vertical="center" wrapText="1"/>
    </xf>
    <xf numFmtId="0" fontId="51" fillId="8" borderId="61" xfId="22" applyFont="1" applyFill="1" applyBorder="1" applyAlignment="1">
      <alignment horizontal="center" vertical="center" wrapText="1"/>
    </xf>
    <xf numFmtId="4" fontId="39" fillId="6" borderId="17" xfId="22" applyNumberFormat="1" applyFont="1" applyFill="1" applyBorder="1" applyAlignment="1">
      <alignment horizontal="center" vertical="center" wrapText="1"/>
    </xf>
    <xf numFmtId="0" fontId="27" fillId="8" borderId="34" xfId="22" applyFont="1" applyFill="1" applyBorder="1" applyAlignment="1">
      <alignment horizontal="center" vertical="center" wrapText="1"/>
    </xf>
    <xf numFmtId="0" fontId="51" fillId="10" borderId="17" xfId="22" applyFont="1" applyFill="1" applyBorder="1" applyAlignment="1">
      <alignment horizontal="center" vertical="center" wrapText="1"/>
    </xf>
    <xf numFmtId="0" fontId="0" fillId="0" borderId="17" xfId="0" applyBorder="1" applyAlignment="1">
      <alignment horizontal="center" vertical="center" wrapText="1"/>
    </xf>
    <xf numFmtId="0" fontId="0" fillId="0" borderId="17" xfId="0" applyBorder="1" applyAlignment="1">
      <alignment horizontal="center" vertical="center" shrinkToFit="1"/>
    </xf>
    <xf numFmtId="0" fontId="242" fillId="0" borderId="17" xfId="0" applyFont="1" applyFill="1" applyBorder="1" applyAlignment="1">
      <alignment horizontal="center" vertical="center" wrapText="1"/>
    </xf>
    <xf numFmtId="4" fontId="107" fillId="0" borderId="17" xfId="8" applyNumberFormat="1" applyFont="1" applyBorder="1" applyAlignment="1">
      <alignment horizontal="center" vertical="center" shrinkToFit="1"/>
    </xf>
    <xf numFmtId="0" fontId="0" fillId="0" borderId="17" xfId="0" applyFont="1" applyBorder="1" applyAlignment="1">
      <alignment horizontal="center" vertical="center" shrinkToFit="1"/>
    </xf>
    <xf numFmtId="0" fontId="0" fillId="0" borderId="17" xfId="0" applyFont="1" applyBorder="1" applyAlignment="1">
      <alignment horizontal="center" vertical="center" wrapText="1" shrinkToFit="1"/>
    </xf>
    <xf numFmtId="0" fontId="68" fillId="23" borderId="17" xfId="8" applyFont="1" applyFill="1" applyBorder="1" applyAlignment="1">
      <alignment horizontal="center" vertical="center" wrapText="1"/>
    </xf>
    <xf numFmtId="9" fontId="136" fillId="0" borderId="18" xfId="0" applyNumberFormat="1" applyFont="1" applyBorder="1" applyAlignment="1">
      <alignment horizontal="center" vertical="center" wrapText="1"/>
    </xf>
    <xf numFmtId="4" fontId="107" fillId="23" borderId="17" xfId="8" applyNumberFormat="1" applyFont="1" applyFill="1" applyBorder="1" applyAlignment="1">
      <alignment horizontal="center" vertical="center" shrinkToFit="1"/>
    </xf>
    <xf numFmtId="0" fontId="107" fillId="23" borderId="17" xfId="8" applyFont="1" applyFill="1" applyBorder="1" applyAlignment="1">
      <alignment horizontal="center" vertical="center" wrapText="1"/>
    </xf>
    <xf numFmtId="0" fontId="242" fillId="23" borderId="17" xfId="0" applyFont="1" applyFill="1" applyBorder="1" applyAlignment="1">
      <alignment horizontal="center" vertical="center" wrapText="1"/>
    </xf>
    <xf numFmtId="0" fontId="107" fillId="0" borderId="17" xfId="8" applyFont="1" applyBorder="1" applyAlignment="1">
      <alignment horizontal="center" vertical="center"/>
    </xf>
    <xf numFmtId="0" fontId="68" fillId="0" borderId="17" xfId="8" applyFont="1" applyBorder="1" applyAlignment="1">
      <alignment horizontal="center" vertical="center" shrinkToFit="1"/>
    </xf>
    <xf numFmtId="0" fontId="132" fillId="0" borderId="17" xfId="22" applyFont="1" applyFill="1" applyBorder="1" applyAlignment="1">
      <alignment horizontal="center" vertical="center" wrapText="1"/>
    </xf>
    <xf numFmtId="0" fontId="0" fillId="0" borderId="17" xfId="0" applyBorder="1" applyAlignment="1">
      <alignment horizontal="center" vertical="center" wrapText="1"/>
    </xf>
    <xf numFmtId="0" fontId="0" fillId="0" borderId="17" xfId="0" applyBorder="1" applyAlignment="1">
      <alignment horizontal="center" vertical="center" wrapText="1"/>
    </xf>
    <xf numFmtId="4" fontId="0" fillId="0" borderId="17" xfId="0" applyNumberFormat="1" applyBorder="1" applyAlignment="1">
      <alignment horizontal="center" vertical="center" wrapText="1"/>
    </xf>
    <xf numFmtId="0" fontId="20" fillId="0" borderId="17" xfId="0" applyFont="1" applyBorder="1" applyAlignment="1">
      <alignment horizontal="center" vertical="center" wrapText="1"/>
    </xf>
    <xf numFmtId="0" fontId="228" fillId="23" borderId="17" xfId="0" applyFont="1" applyFill="1" applyBorder="1" applyAlignment="1">
      <alignment horizontal="center" vertical="center" wrapText="1"/>
    </xf>
    <xf numFmtId="0" fontId="107" fillId="0" borderId="18" xfId="8" applyFont="1" applyBorder="1" applyAlignment="1">
      <alignment horizontal="center" vertical="center" shrinkToFit="1"/>
    </xf>
    <xf numFmtId="4" fontId="68" fillId="0" borderId="18" xfId="8" applyNumberFormat="1" applyFont="1" applyBorder="1" applyAlignment="1">
      <alignment horizontal="center" vertical="center" shrinkToFit="1"/>
    </xf>
    <xf numFmtId="0" fontId="68" fillId="0" borderId="17" xfId="8" applyFont="1" applyBorder="1" applyAlignment="1">
      <alignment horizontal="center" vertical="center"/>
    </xf>
    <xf numFmtId="0" fontId="68" fillId="0" borderId="18" xfId="8" applyFont="1" applyBorder="1" applyAlignment="1">
      <alignment horizontal="center" vertical="center" wrapText="1" shrinkToFit="1"/>
    </xf>
    <xf numFmtId="4" fontId="137" fillId="0" borderId="17" xfId="0" applyNumberFormat="1" applyFont="1" applyBorder="1" applyAlignment="1">
      <alignment horizontal="center" vertical="center" wrapText="1"/>
    </xf>
    <xf numFmtId="4" fontId="68" fillId="23" borderId="18" xfId="8" applyNumberFormat="1" applyFont="1" applyFill="1" applyBorder="1" applyAlignment="1">
      <alignment horizontal="center" vertical="center" shrinkToFit="1"/>
    </xf>
    <xf numFmtId="170" fontId="68" fillId="23" borderId="18" xfId="8" applyNumberFormat="1" applyFont="1" applyFill="1" applyBorder="1" applyAlignment="1">
      <alignment horizontal="center" vertical="center" shrinkToFit="1"/>
    </xf>
    <xf numFmtId="49" fontId="68" fillId="0" borderId="17" xfId="8" applyNumberFormat="1" applyFont="1" applyBorder="1" applyAlignment="1">
      <alignment horizontal="center" vertical="center" shrinkToFit="1"/>
    </xf>
    <xf numFmtId="0" fontId="68" fillId="23" borderId="18" xfId="8" applyFont="1" applyFill="1" applyBorder="1" applyAlignment="1">
      <alignment horizontal="center" vertical="center" wrapText="1" shrinkToFit="1"/>
    </xf>
    <xf numFmtId="3" fontId="68" fillId="23" borderId="17" xfId="8" applyNumberFormat="1" applyFont="1" applyFill="1" applyBorder="1" applyAlignment="1">
      <alignment horizontal="center" vertical="center" wrapText="1"/>
    </xf>
    <xf numFmtId="0" fontId="68" fillId="23" borderId="61" xfId="8" applyFont="1" applyFill="1" applyBorder="1" applyAlignment="1">
      <alignment horizontal="center" vertical="center" wrapText="1"/>
    </xf>
    <xf numFmtId="0" fontId="107" fillId="0" borderId="17" xfId="8" applyFont="1" applyBorder="1" applyAlignment="1">
      <alignment horizontal="center" vertical="center" shrinkToFit="1"/>
    </xf>
    <xf numFmtId="4" fontId="107" fillId="0" borderId="17" xfId="8" applyNumberFormat="1" applyFont="1" applyFill="1" applyBorder="1" applyAlignment="1">
      <alignment horizontal="center" vertical="center" shrinkToFit="1"/>
    </xf>
    <xf numFmtId="0" fontId="136" fillId="0" borderId="17" xfId="0" applyFont="1" applyBorder="1" applyAlignment="1" applyProtection="1">
      <alignment horizontal="center" vertical="center" wrapText="1"/>
      <protection locked="0"/>
    </xf>
    <xf numFmtId="0" fontId="244" fillId="0" borderId="17" xfId="0" applyFont="1" applyBorder="1" applyAlignment="1">
      <alignment horizontal="center" vertical="center" wrapText="1"/>
    </xf>
    <xf numFmtId="4" fontId="12" fillId="23" borderId="17" xfId="8" applyNumberFormat="1" applyFont="1" applyFill="1" applyBorder="1" applyAlignment="1">
      <alignment horizontal="center" vertical="center" shrinkToFit="1"/>
    </xf>
    <xf numFmtId="9" fontId="37" fillId="0" borderId="17" xfId="0" applyNumberFormat="1" applyFont="1" applyBorder="1" applyAlignment="1">
      <alignment horizontal="center" vertical="center" wrapText="1"/>
    </xf>
    <xf numFmtId="3" fontId="68" fillId="23" borderId="17" xfId="8" applyNumberFormat="1" applyFont="1" applyFill="1" applyBorder="1" applyAlignment="1">
      <alignment horizontal="center" vertical="center" shrinkToFit="1"/>
    </xf>
    <xf numFmtId="3" fontId="107" fillId="0" borderId="17" xfId="8" applyNumberFormat="1" applyFont="1" applyBorder="1" applyAlignment="1">
      <alignment horizontal="center" vertical="center" wrapText="1"/>
    </xf>
    <xf numFmtId="0" fontId="107" fillId="23" borderId="17" xfId="8" applyFont="1" applyFill="1" applyBorder="1" applyAlignment="1">
      <alignment horizontal="center" vertical="center" shrinkToFit="1"/>
    </xf>
    <xf numFmtId="3" fontId="6" fillId="25" borderId="12" xfId="21" applyNumberFormat="1" applyFont="1" applyFill="1" applyBorder="1" applyAlignment="1">
      <alignment horizontal="left" vertical="center"/>
    </xf>
    <xf numFmtId="3" fontId="6" fillId="25" borderId="42" xfId="21" applyNumberFormat="1" applyFont="1" applyFill="1" applyBorder="1" applyAlignment="1">
      <alignment vertical="center"/>
    </xf>
    <xf numFmtId="4" fontId="37" fillId="8" borderId="61" xfId="0" applyNumberFormat="1" applyFont="1" applyFill="1" applyBorder="1" applyAlignment="1">
      <alignment horizontal="center" vertical="center" shrinkToFit="1"/>
    </xf>
    <xf numFmtId="4" fontId="12" fillId="9" borderId="78" xfId="21" applyNumberFormat="1" applyFont="1" applyFill="1" applyBorder="1" applyAlignment="1">
      <alignment horizontal="center" vertical="center" wrapText="1"/>
    </xf>
    <xf numFmtId="4" fontId="12" fillId="10" borderId="78" xfId="21" applyNumberFormat="1" applyFont="1" applyFill="1" applyBorder="1" applyAlignment="1">
      <alignment horizontal="center" vertical="center" wrapText="1"/>
    </xf>
    <xf numFmtId="4" fontId="12" fillId="2" borderId="78" xfId="21" applyNumberFormat="1" applyFont="1" applyFill="1" applyBorder="1" applyAlignment="1">
      <alignment horizontal="center" vertical="center" wrapText="1"/>
    </xf>
    <xf numFmtId="4" fontId="12" fillId="24" borderId="73" xfId="21" applyNumberFormat="1" applyFont="1" applyFill="1" applyBorder="1" applyAlignment="1">
      <alignment horizontal="center" vertical="center" wrapText="1"/>
    </xf>
    <xf numFmtId="4" fontId="12" fillId="8" borderId="1" xfId="21" applyNumberFormat="1" applyFont="1" applyFill="1" applyBorder="1" applyAlignment="1">
      <alignment horizontal="center" vertical="center" wrapText="1"/>
    </xf>
    <xf numFmtId="4" fontId="12" fillId="24" borderId="35" xfId="21" applyNumberFormat="1" applyFont="1" applyFill="1" applyBorder="1" applyAlignment="1">
      <alignment horizontal="center" vertical="center" wrapText="1"/>
    </xf>
    <xf numFmtId="4" fontId="243" fillId="23" borderId="17" xfId="0" applyNumberFormat="1" applyFont="1" applyFill="1" applyBorder="1" applyAlignment="1">
      <alignment horizontal="center" vertical="center" wrapText="1"/>
    </xf>
    <xf numFmtId="0" fontId="0" fillId="0" borderId="17" xfId="0" applyBorder="1" applyAlignment="1">
      <alignment horizontal="center" vertical="center" wrapText="1"/>
    </xf>
    <xf numFmtId="0" fontId="0" fillId="0" borderId="0" xfId="0"/>
    <xf numFmtId="3" fontId="136" fillId="0" borderId="18" xfId="0" applyNumberFormat="1" applyFont="1" applyBorder="1" applyAlignment="1">
      <alignment horizontal="center" vertical="center" wrapText="1"/>
    </xf>
    <xf numFmtId="0" fontId="0" fillId="0" borderId="0" xfId="0"/>
    <xf numFmtId="0" fontId="246" fillId="0" borderId="17" xfId="0" applyFont="1" applyBorder="1" applyAlignment="1">
      <alignment horizontal="center" vertical="center" wrapText="1"/>
    </xf>
    <xf numFmtId="0" fontId="245" fillId="23" borderId="17" xfId="8" applyFont="1" applyFill="1" applyBorder="1" applyAlignment="1">
      <alignment horizontal="center" vertical="center" wrapText="1"/>
    </xf>
    <xf numFmtId="0" fontId="245" fillId="23" borderId="17" xfId="8" applyFont="1" applyFill="1" applyBorder="1" applyAlignment="1">
      <alignment horizontal="center" vertical="center" shrinkToFit="1"/>
    </xf>
    <xf numFmtId="0" fontId="232" fillId="0" borderId="63" xfId="0" applyFont="1" applyBorder="1" applyAlignment="1">
      <alignment horizontal="center" vertical="center" shrinkToFit="1"/>
    </xf>
    <xf numFmtId="0" fontId="0" fillId="0" borderId="17" xfId="0" applyBorder="1" applyAlignment="1">
      <alignment horizontal="center" vertical="center" wrapText="1"/>
    </xf>
    <xf numFmtId="0" fontId="0" fillId="0" borderId="0" xfId="0"/>
    <xf numFmtId="0" fontId="20" fillId="0" borderId="17" xfId="0" applyFont="1" applyBorder="1" applyAlignment="1">
      <alignment horizontal="center" vertical="center" wrapText="1"/>
    </xf>
    <xf numFmtId="0" fontId="136" fillId="0" borderId="63" xfId="0" applyFont="1" applyBorder="1" applyAlignment="1">
      <alignment horizontal="center" vertical="center" wrapText="1"/>
    </xf>
    <xf numFmtId="4" fontId="107" fillId="23" borderId="17" xfId="8" applyNumberFormat="1" applyFont="1" applyFill="1" applyBorder="1" applyAlignment="1">
      <alignment horizontal="center" vertical="center" wrapText="1" shrinkToFit="1"/>
    </xf>
    <xf numFmtId="4" fontId="119" fillId="0" borderId="17" xfId="0" applyNumberFormat="1" applyFont="1" applyBorder="1" applyAlignment="1">
      <alignment horizontal="center" vertical="center" shrinkToFit="1"/>
    </xf>
    <xf numFmtId="0" fontId="119" fillId="0" borderId="17" xfId="0" applyFont="1" applyBorder="1" applyAlignment="1">
      <alignment horizontal="center" vertical="center" shrinkToFit="1"/>
    </xf>
    <xf numFmtId="0" fontId="119" fillId="0" borderId="17" xfId="0" applyFont="1" applyBorder="1" applyAlignment="1">
      <alignment horizontal="center" vertical="center" wrapText="1"/>
    </xf>
    <xf numFmtId="0" fontId="119" fillId="0" borderId="17" xfId="8" applyFont="1" applyFill="1" applyBorder="1" applyAlignment="1">
      <alignment horizontal="center" vertical="center"/>
    </xf>
    <xf numFmtId="4" fontId="119" fillId="0" borderId="17" xfId="8" applyNumberFormat="1" applyFont="1" applyBorder="1" applyAlignment="1">
      <alignment horizontal="center" vertical="center"/>
    </xf>
    <xf numFmtId="9" fontId="119" fillId="0" borderId="17" xfId="0" applyNumberFormat="1" applyFont="1" applyBorder="1" applyAlignment="1">
      <alignment horizontal="center" vertical="center" shrinkToFit="1"/>
    </xf>
    <xf numFmtId="0" fontId="119" fillId="0" borderId="34" xfId="0" applyFont="1" applyBorder="1" applyAlignment="1">
      <alignment horizontal="center" vertical="center" wrapText="1"/>
    </xf>
    <xf numFmtId="0" fontId="119" fillId="0" borderId="17" xfId="8" applyFont="1" applyFill="1" applyBorder="1" applyAlignment="1">
      <alignment horizontal="center" vertical="center" wrapText="1"/>
    </xf>
    <xf numFmtId="4" fontId="119" fillId="0" borderId="17" xfId="0" applyNumberFormat="1" applyFont="1" applyBorder="1" applyAlignment="1">
      <alignment horizontal="center" vertical="center" wrapText="1"/>
    </xf>
    <xf numFmtId="0" fontId="0" fillId="0" borderId="17" xfId="0" applyBorder="1" applyAlignment="1">
      <alignment horizontal="center" vertical="center" wrapText="1"/>
    </xf>
    <xf numFmtId="0" fontId="2" fillId="23" borderId="18" xfId="8" applyFont="1" applyFill="1" applyBorder="1" applyAlignment="1">
      <alignment horizontal="center" vertical="center" wrapText="1" shrinkToFit="1"/>
    </xf>
    <xf numFmtId="0" fontId="0" fillId="0" borderId="0" xfId="0"/>
    <xf numFmtId="0" fontId="0" fillId="0" borderId="17" xfId="0" applyBorder="1" applyAlignment="1">
      <alignment horizontal="center" vertical="center" wrapText="1"/>
    </xf>
    <xf numFmtId="9" fontId="247" fillId="0" borderId="63" xfId="30" applyFont="1" applyBorder="1" applyAlignment="1">
      <alignment horizontal="center" vertical="center"/>
    </xf>
    <xf numFmtId="4" fontId="248" fillId="0" borderId="17" xfId="0" applyNumberFormat="1" applyFont="1" applyBorder="1" applyAlignment="1">
      <alignment horizontal="center" vertical="center" shrinkToFit="1"/>
    </xf>
    <xf numFmtId="0" fontId="0" fillId="0" borderId="17" xfId="0" applyBorder="1" applyAlignment="1">
      <alignment horizontal="center" vertical="center" wrapText="1"/>
    </xf>
    <xf numFmtId="4" fontId="0" fillId="0" borderId="17" xfId="0" applyNumberFormat="1" applyBorder="1" applyAlignment="1">
      <alignment horizontal="center" vertical="center" wrapText="1"/>
    </xf>
    <xf numFmtId="0" fontId="20" fillId="0" borderId="17" xfId="0" applyFont="1" applyBorder="1" applyAlignment="1">
      <alignment horizontal="center" vertical="center" wrapText="1"/>
    </xf>
    <xf numFmtId="4" fontId="68" fillId="0" borderId="17" xfId="0" applyNumberFormat="1" applyFont="1" applyBorder="1" applyAlignment="1">
      <alignment horizontal="center" vertical="center" shrinkToFit="1"/>
    </xf>
    <xf numFmtId="4" fontId="241" fillId="23" borderId="17" xfId="8" applyNumberFormat="1" applyFont="1" applyFill="1" applyBorder="1" applyAlignment="1">
      <alignment horizontal="center" vertical="center" shrinkToFit="1"/>
    </xf>
    <xf numFmtId="0" fontId="27" fillId="8" borderId="61" xfId="22" applyFont="1" applyFill="1" applyBorder="1" applyAlignment="1">
      <alignment horizontal="center" vertical="center" wrapText="1"/>
    </xf>
    <xf numFmtId="0" fontId="0" fillId="0" borderId="0" xfId="0"/>
    <xf numFmtId="0" fontId="27" fillId="8" borderId="34" xfId="22" applyFont="1" applyFill="1" applyBorder="1" applyAlignment="1">
      <alignment horizontal="center" vertical="center" wrapText="1"/>
    </xf>
    <xf numFmtId="0" fontId="136" fillId="0" borderId="61" xfId="0" applyFont="1" applyBorder="1" applyAlignment="1">
      <alignment horizontal="center" vertical="center" wrapText="1"/>
    </xf>
    <xf numFmtId="0" fontId="27" fillId="2" borderId="15" xfId="22" applyFont="1" applyFill="1" applyBorder="1" applyAlignment="1">
      <alignment horizontal="center" vertical="center" wrapText="1"/>
    </xf>
    <xf numFmtId="4" fontId="27" fillId="2" borderId="21" xfId="22" applyNumberFormat="1" applyFont="1" applyFill="1" applyBorder="1" applyAlignment="1">
      <alignment horizontal="center" vertical="center" wrapText="1"/>
    </xf>
    <xf numFmtId="0" fontId="27" fillId="2" borderId="22" xfId="22" applyFont="1" applyFill="1" applyBorder="1" applyAlignment="1">
      <alignment horizontal="center" vertical="center" wrapText="1"/>
    </xf>
    <xf numFmtId="0" fontId="27" fillId="2" borderId="41" xfId="22" applyFont="1" applyFill="1" applyBorder="1" applyAlignment="1">
      <alignment horizontal="center" vertical="center" wrapText="1"/>
    </xf>
    <xf numFmtId="4" fontId="27" fillId="2" borderId="61" xfId="22" applyNumberFormat="1" applyFont="1" applyFill="1" applyBorder="1" applyAlignment="1">
      <alignment horizontal="center" vertical="center" wrapText="1"/>
    </xf>
    <xf numFmtId="0" fontId="27" fillId="2" borderId="44" xfId="22" applyFont="1" applyFill="1" applyBorder="1" applyAlignment="1">
      <alignment horizontal="center" vertical="center" wrapText="1"/>
    </xf>
    <xf numFmtId="0" fontId="27" fillId="12" borderId="41" xfId="22" applyFont="1" applyFill="1" applyBorder="1" applyAlignment="1">
      <alignment horizontal="center" vertical="center"/>
    </xf>
    <xf numFmtId="4" fontId="27" fillId="12" borderId="44" xfId="22" applyNumberFormat="1" applyFont="1" applyFill="1" applyBorder="1" applyAlignment="1">
      <alignment horizontal="center" vertical="center"/>
    </xf>
    <xf numFmtId="2" fontId="27" fillId="9" borderId="41" xfId="16" applyNumberFormat="1" applyFont="1" applyFill="1" applyBorder="1" applyAlignment="1">
      <alignment horizontal="center" vertical="center" wrapText="1"/>
    </xf>
    <xf numFmtId="4" fontId="27" fillId="9" borderId="61" xfId="16" applyNumberFormat="1" applyFont="1" applyFill="1" applyBorder="1" applyAlignment="1">
      <alignment horizontal="center" vertical="center" wrapText="1"/>
    </xf>
    <xf numFmtId="3" fontId="27" fillId="8" borderId="61" xfId="22" applyNumberFormat="1" applyFont="1" applyFill="1" applyBorder="1" applyAlignment="1">
      <alignment horizontal="center" vertical="center" textRotation="90" wrapText="1"/>
    </xf>
    <xf numFmtId="0" fontId="27" fillId="2" borderId="74" xfId="22" applyFont="1" applyFill="1" applyBorder="1" applyAlignment="1">
      <alignment horizontal="center" vertical="center" wrapText="1"/>
    </xf>
    <xf numFmtId="0" fontId="27" fillId="2" borderId="76" xfId="22" applyFont="1" applyFill="1" applyBorder="1" applyAlignment="1">
      <alignment horizontal="center" vertical="center" wrapText="1"/>
    </xf>
    <xf numFmtId="0" fontId="27" fillId="12" borderId="74" xfId="22" applyFont="1" applyFill="1" applyBorder="1" applyAlignment="1">
      <alignment horizontal="center" vertical="center"/>
    </xf>
    <xf numFmtId="4" fontId="27" fillId="12" borderId="76" xfId="22" applyNumberFormat="1" applyFont="1" applyFill="1" applyBorder="1" applyAlignment="1">
      <alignment horizontal="center" vertical="center"/>
    </xf>
    <xf numFmtId="2" fontId="27" fillId="9" borderId="74" xfId="16" applyNumberFormat="1" applyFont="1" applyFill="1" applyBorder="1" applyAlignment="1">
      <alignment horizontal="center" vertical="center" wrapText="1"/>
    </xf>
    <xf numFmtId="0" fontId="136" fillId="0" borderId="67" xfId="0" applyFont="1" applyBorder="1" applyAlignment="1">
      <alignment horizontal="center" vertical="center" wrapText="1"/>
    </xf>
    <xf numFmtId="49" fontId="136" fillId="0" borderId="17" xfId="0" applyNumberFormat="1" applyFont="1" applyBorder="1" applyAlignment="1">
      <alignment horizontal="center" vertical="center" wrapText="1"/>
    </xf>
    <xf numFmtId="49" fontId="68" fillId="0" borderId="17" xfId="8" applyNumberFormat="1" applyFont="1" applyBorder="1" applyAlignment="1">
      <alignment horizontal="center" vertical="center" wrapText="1"/>
    </xf>
    <xf numFmtId="49" fontId="68" fillId="0" borderId="17" xfId="8" applyNumberFormat="1" applyFont="1" applyFill="1" applyBorder="1" applyAlignment="1">
      <alignment horizontal="center" vertical="center" wrapText="1"/>
    </xf>
    <xf numFmtId="49" fontId="226" fillId="0" borderId="17" xfId="0" applyNumberFormat="1" applyFont="1" applyBorder="1" applyAlignment="1">
      <alignment horizontal="left" vertical="center" wrapText="1"/>
    </xf>
    <xf numFmtId="49" fontId="68" fillId="0" borderId="17" xfId="0" applyNumberFormat="1" applyFont="1" applyBorder="1" applyAlignment="1">
      <alignment horizontal="center" vertical="center" wrapText="1"/>
    </xf>
    <xf numFmtId="49" fontId="228" fillId="0" borderId="17" xfId="0" applyNumberFormat="1" applyFont="1" applyBorder="1" applyAlignment="1">
      <alignment horizontal="center" vertical="center" wrapText="1"/>
    </xf>
    <xf numFmtId="49" fontId="68" fillId="0" borderId="17" xfId="0" applyNumberFormat="1" applyFont="1" applyBorder="1" applyAlignment="1">
      <alignment horizontal="center" vertical="center"/>
    </xf>
    <xf numFmtId="49" fontId="68" fillId="0" borderId="17" xfId="8" applyNumberFormat="1" applyFont="1" applyFill="1" applyBorder="1" applyAlignment="1">
      <alignment horizontal="center" vertical="center" shrinkToFit="1"/>
    </xf>
    <xf numFmtId="49" fontId="68" fillId="0" borderId="17" xfId="8" applyNumberFormat="1" applyFont="1" applyBorder="1" applyAlignment="1">
      <alignment horizontal="center" vertical="center" wrapText="1" shrinkToFit="1"/>
    </xf>
    <xf numFmtId="49" fontId="68" fillId="23" borderId="17" xfId="8" applyNumberFormat="1" applyFont="1" applyFill="1" applyBorder="1" applyAlignment="1">
      <alignment horizontal="center" vertical="center" shrinkToFit="1"/>
    </xf>
    <xf numFmtId="49" fontId="236" fillId="0" borderId="17" xfId="0" applyNumberFormat="1" applyFont="1" applyBorder="1" applyAlignment="1">
      <alignment horizontal="center" vertical="center" wrapText="1"/>
    </xf>
    <xf numFmtId="49" fontId="68" fillId="0" borderId="61" xfId="8" applyNumberFormat="1" applyFont="1" applyFill="1" applyBorder="1" applyAlignment="1">
      <alignment horizontal="center" vertical="center" shrinkToFit="1"/>
    </xf>
    <xf numFmtId="49" fontId="68" fillId="0" borderId="61" xfId="8" applyNumberFormat="1" applyFont="1" applyFill="1" applyBorder="1" applyAlignment="1">
      <alignment horizontal="center" vertical="center" wrapText="1" shrinkToFit="1"/>
    </xf>
    <xf numFmtId="3" fontId="42" fillId="2" borderId="61" xfId="2" applyNumberFormat="1" applyFont="1" applyFill="1" applyBorder="1" applyAlignment="1">
      <alignment horizontal="center" vertical="center"/>
    </xf>
    <xf numFmtId="3" fontId="42" fillId="2" borderId="7" xfId="2" applyNumberFormat="1" applyFont="1" applyFill="1" applyBorder="1" applyAlignment="1">
      <alignment horizontal="center" vertical="center"/>
    </xf>
    <xf numFmtId="3" fontId="42" fillId="3" borderId="19" xfId="2" applyNumberFormat="1" applyFont="1" applyFill="1" applyBorder="1" applyAlignment="1">
      <alignment horizontal="center" vertical="center"/>
    </xf>
    <xf numFmtId="3" fontId="25" fillId="3" borderId="44" xfId="2" applyNumberFormat="1" applyFont="1" applyFill="1" applyBorder="1" applyAlignment="1">
      <alignment horizontal="center" vertical="center"/>
    </xf>
    <xf numFmtId="3" fontId="25" fillId="3" borderId="7" xfId="2" applyNumberFormat="1" applyFont="1" applyFill="1" applyBorder="1" applyAlignment="1">
      <alignment horizontal="center" vertical="center"/>
    </xf>
    <xf numFmtId="3" fontId="42" fillId="10" borderId="19" xfId="2" applyNumberFormat="1" applyFont="1" applyFill="1" applyBorder="1" applyAlignment="1">
      <alignment horizontal="center" vertical="center"/>
    </xf>
    <xf numFmtId="3" fontId="42" fillId="10" borderId="44" xfId="2" applyNumberFormat="1" applyFont="1" applyFill="1" applyBorder="1" applyAlignment="1">
      <alignment horizontal="center" vertical="center"/>
    </xf>
    <xf numFmtId="3" fontId="42" fillId="10" borderId="7" xfId="2" applyNumberFormat="1" applyFont="1" applyFill="1" applyBorder="1" applyAlignment="1">
      <alignment horizontal="center" vertical="center"/>
    </xf>
    <xf numFmtId="3" fontId="42" fillId="12" borderId="19" xfId="2" applyNumberFormat="1" applyFont="1" applyFill="1" applyBorder="1" applyAlignment="1">
      <alignment horizontal="center" vertical="center"/>
    </xf>
    <xf numFmtId="3" fontId="25" fillId="12" borderId="44" xfId="2" applyNumberFormat="1" applyFont="1" applyFill="1" applyBorder="1" applyAlignment="1">
      <alignment horizontal="center" vertical="center"/>
    </xf>
    <xf numFmtId="3" fontId="25" fillId="12" borderId="7" xfId="2" applyNumberFormat="1" applyFont="1" applyFill="1" applyBorder="1" applyAlignment="1">
      <alignment horizontal="center" vertical="center"/>
    </xf>
    <xf numFmtId="0" fontId="5" fillId="0" borderId="86" xfId="21" applyFont="1" applyBorder="1" applyAlignment="1">
      <alignment horizontal="center" vertical="center"/>
    </xf>
    <xf numFmtId="3" fontId="8" fillId="2" borderId="7" xfId="21" applyNumberFormat="1" applyFont="1" applyFill="1" applyBorder="1" applyAlignment="1">
      <alignment horizontal="center" vertical="center"/>
    </xf>
    <xf numFmtId="3" fontId="7" fillId="2" borderId="15" xfId="23" applyNumberFormat="1" applyFont="1" applyFill="1" applyBorder="1" applyAlignment="1">
      <alignment horizontal="center" vertical="center"/>
    </xf>
    <xf numFmtId="3" fontId="7" fillId="2" borderId="21" xfId="23" applyNumberFormat="1" applyFont="1" applyFill="1" applyBorder="1" applyAlignment="1">
      <alignment horizontal="center" vertical="center"/>
    </xf>
    <xf numFmtId="3" fontId="7" fillId="2" borderId="22" xfId="23" applyNumberFormat="1" applyFont="1" applyFill="1" applyBorder="1" applyAlignment="1">
      <alignment horizontal="center" vertical="center"/>
    </xf>
    <xf numFmtId="3" fontId="7" fillId="3" borderId="15" xfId="23" applyNumberFormat="1" applyFont="1" applyFill="1" applyBorder="1" applyAlignment="1">
      <alignment horizontal="center" vertical="center"/>
    </xf>
    <xf numFmtId="3" fontId="7" fillId="3" borderId="21" xfId="23" applyNumberFormat="1" applyFont="1" applyFill="1" applyBorder="1" applyAlignment="1">
      <alignment horizontal="center" vertical="center"/>
    </xf>
    <xf numFmtId="3" fontId="7" fillId="3" borderId="22" xfId="23" applyNumberFormat="1" applyFont="1" applyFill="1" applyBorder="1" applyAlignment="1">
      <alignment horizontal="center" vertical="center"/>
    </xf>
    <xf numFmtId="3" fontId="7" fillId="4" borderId="83" xfId="23" applyNumberFormat="1" applyFont="1" applyFill="1" applyBorder="1" applyAlignment="1">
      <alignment horizontal="center" vertical="center" wrapText="1"/>
    </xf>
    <xf numFmtId="3" fontId="7" fillId="4" borderId="87" xfId="23" applyNumberFormat="1" applyFont="1" applyFill="1" applyBorder="1" applyAlignment="1">
      <alignment horizontal="center" vertical="center" wrapText="1"/>
    </xf>
    <xf numFmtId="1" fontId="7" fillId="0" borderId="66" xfId="23" applyNumberFormat="1" applyFont="1" applyBorder="1" applyAlignment="1">
      <alignment horizontal="center" vertical="center"/>
    </xf>
    <xf numFmtId="1" fontId="7" fillId="0" borderId="90" xfId="23" applyNumberFormat="1" applyFont="1" applyBorder="1" applyAlignment="1">
      <alignment horizontal="center" vertical="center"/>
    </xf>
    <xf numFmtId="1" fontId="7" fillId="0" borderId="36" xfId="23" applyNumberFormat="1" applyFont="1" applyBorder="1" applyAlignment="1">
      <alignment horizontal="center" vertical="center"/>
    </xf>
    <xf numFmtId="3" fontId="8" fillId="2" borderId="82" xfId="21" applyNumberFormat="1" applyFont="1" applyFill="1" applyBorder="1" applyAlignment="1">
      <alignment horizontal="center" vertical="center" wrapText="1"/>
    </xf>
    <xf numFmtId="3" fontId="8" fillId="2" borderId="85" xfId="21" applyNumberFormat="1" applyFont="1" applyFill="1" applyBorder="1" applyAlignment="1">
      <alignment horizontal="center" vertical="center" wrapText="1"/>
    </xf>
    <xf numFmtId="3" fontId="8" fillId="2" borderId="66" xfId="21" applyNumberFormat="1" applyFont="1" applyFill="1" applyBorder="1" applyAlignment="1">
      <alignment horizontal="center" vertical="center" wrapText="1"/>
    </xf>
    <xf numFmtId="3" fontId="8" fillId="2" borderId="36" xfId="21" applyNumberFormat="1" applyFont="1" applyFill="1" applyBorder="1" applyAlignment="1">
      <alignment horizontal="center" vertical="center" wrapText="1"/>
    </xf>
    <xf numFmtId="3" fontId="10" fillId="4" borderId="92" xfId="23" applyNumberFormat="1" applyFont="1" applyFill="1" applyBorder="1" applyAlignment="1">
      <alignment horizontal="center" vertical="center"/>
    </xf>
    <xf numFmtId="3" fontId="10" fillId="4" borderId="93" xfId="23" applyNumberFormat="1" applyFont="1" applyFill="1" applyBorder="1" applyAlignment="1">
      <alignment horizontal="center" vertical="center"/>
    </xf>
    <xf numFmtId="3" fontId="10" fillId="4" borderId="38" xfId="23" applyNumberFormat="1" applyFont="1" applyFill="1" applyBorder="1" applyAlignment="1">
      <alignment horizontal="center" vertical="center"/>
    </xf>
    <xf numFmtId="3" fontId="8" fillId="4" borderId="92" xfId="21" applyNumberFormat="1" applyFont="1" applyFill="1" applyBorder="1" applyAlignment="1">
      <alignment horizontal="center" vertical="center" wrapText="1"/>
    </xf>
    <xf numFmtId="3" fontId="8" fillId="4" borderId="38" xfId="21" applyNumberFormat="1" applyFont="1" applyFill="1" applyBorder="1" applyAlignment="1">
      <alignment horizontal="center" vertical="center" wrapText="1"/>
    </xf>
    <xf numFmtId="3" fontId="7" fillId="0" borderId="66" xfId="23" applyNumberFormat="1" applyFont="1" applyBorder="1" applyAlignment="1">
      <alignment horizontal="center" vertical="center"/>
    </xf>
    <xf numFmtId="3" fontId="7" fillId="0" borderId="36" xfId="23" applyNumberFormat="1" applyFont="1" applyBorder="1" applyAlignment="1">
      <alignment horizontal="center" vertical="center"/>
    </xf>
    <xf numFmtId="1" fontId="14" fillId="0" borderId="86" xfId="23" applyNumberFormat="1" applyFont="1" applyBorder="1" applyAlignment="1">
      <alignment horizontal="center" vertical="center"/>
    </xf>
    <xf numFmtId="1" fontId="11" fillId="0" borderId="86" xfId="23" applyNumberFormat="1" applyFont="1" applyBorder="1" applyAlignment="1">
      <alignment horizontal="center" vertical="center"/>
    </xf>
    <xf numFmtId="3" fontId="8" fillId="4" borderId="66" xfId="21" applyNumberFormat="1" applyFont="1" applyFill="1" applyBorder="1" applyAlignment="1">
      <alignment horizontal="center" vertical="center" wrapText="1" shrinkToFit="1"/>
    </xf>
    <xf numFmtId="3" fontId="8" fillId="4" borderId="36" xfId="21" applyNumberFormat="1" applyFont="1" applyFill="1" applyBorder="1" applyAlignment="1">
      <alignment horizontal="center" vertical="center" wrapText="1" shrinkToFit="1"/>
    </xf>
    <xf numFmtId="0" fontId="12" fillId="0" borderId="66" xfId="21" applyFont="1" applyBorder="1" applyAlignment="1">
      <alignment horizontal="center" vertical="center"/>
    </xf>
    <xf numFmtId="0" fontId="12" fillId="0" borderId="90" xfId="21" applyFont="1" applyBorder="1" applyAlignment="1">
      <alignment horizontal="center" vertical="center"/>
    </xf>
    <xf numFmtId="0" fontId="12" fillId="0" borderId="36" xfId="21" applyFont="1" applyBorder="1" applyAlignment="1">
      <alignment horizontal="center" vertical="center"/>
    </xf>
    <xf numFmtId="0" fontId="16" fillId="0" borderId="66" xfId="21" applyFont="1" applyBorder="1" applyAlignment="1">
      <alignment horizontal="center" vertical="center"/>
    </xf>
    <xf numFmtId="0" fontId="17" fillId="0" borderId="90" xfId="21" applyFont="1" applyBorder="1" applyAlignment="1">
      <alignment horizontal="center" vertical="center"/>
    </xf>
    <xf numFmtId="0" fontId="17" fillId="0" borderId="36" xfId="21" applyFont="1" applyBorder="1" applyAlignment="1">
      <alignment horizontal="center" vertical="center"/>
    </xf>
    <xf numFmtId="3" fontId="15" fillId="0" borderId="66" xfId="23" applyNumberFormat="1" applyFont="1" applyBorder="1" applyAlignment="1">
      <alignment horizontal="center" vertical="center"/>
    </xf>
    <xf numFmtId="3" fontId="15" fillId="0" borderId="90" xfId="23" applyNumberFormat="1" applyFont="1" applyBorder="1" applyAlignment="1">
      <alignment horizontal="center" vertical="center"/>
    </xf>
    <xf numFmtId="3" fontId="15" fillId="0" borderId="36" xfId="23" applyNumberFormat="1" applyFont="1" applyBorder="1" applyAlignment="1">
      <alignment horizontal="center" vertical="center"/>
    </xf>
    <xf numFmtId="3" fontId="15" fillId="2" borderId="82" xfId="23" applyNumberFormat="1" applyFont="1" applyFill="1" applyBorder="1" applyAlignment="1">
      <alignment horizontal="center" vertical="center"/>
    </xf>
    <xf numFmtId="3" fontId="15" fillId="2" borderId="6" xfId="23" applyNumberFormat="1" applyFont="1" applyFill="1" applyBorder="1" applyAlignment="1">
      <alignment horizontal="center" vertical="center"/>
    </xf>
    <xf numFmtId="3" fontId="15" fillId="2" borderId="91" xfId="23" applyNumberFormat="1" applyFont="1" applyFill="1" applyBorder="1" applyAlignment="1">
      <alignment horizontal="center" vertical="center"/>
    </xf>
    <xf numFmtId="3" fontId="9" fillId="4" borderId="66" xfId="21" applyNumberFormat="1" applyFont="1" applyFill="1" applyBorder="1" applyAlignment="1">
      <alignment horizontal="center" vertical="center" wrapText="1"/>
    </xf>
    <xf numFmtId="3" fontId="9" fillId="4" borderId="36" xfId="21" applyNumberFormat="1" applyFont="1" applyFill="1" applyBorder="1" applyAlignment="1">
      <alignment horizontal="center" vertical="center" wrapText="1"/>
    </xf>
    <xf numFmtId="3" fontId="9" fillId="4" borderId="37" xfId="21" applyNumberFormat="1" applyFont="1" applyFill="1" applyBorder="1" applyAlignment="1">
      <alignment horizontal="center" vertical="center"/>
    </xf>
    <xf numFmtId="3" fontId="9" fillId="4" borderId="38" xfId="21" applyNumberFormat="1" applyFont="1" applyFill="1" applyBorder="1" applyAlignment="1">
      <alignment horizontal="center" vertical="center"/>
    </xf>
    <xf numFmtId="3" fontId="15" fillId="4" borderId="37" xfId="23" applyNumberFormat="1" applyFont="1" applyFill="1" applyBorder="1" applyAlignment="1">
      <alignment horizontal="center" vertical="center"/>
    </xf>
    <xf numFmtId="3" fontId="15" fillId="4" borderId="93" xfId="23" applyNumberFormat="1" applyFont="1" applyFill="1" applyBorder="1" applyAlignment="1">
      <alignment horizontal="center" vertical="center"/>
    </xf>
    <xf numFmtId="3" fontId="15" fillId="4" borderId="38" xfId="23" applyNumberFormat="1" applyFont="1" applyFill="1" applyBorder="1" applyAlignment="1">
      <alignment horizontal="center" vertical="center"/>
    </xf>
    <xf numFmtId="3" fontId="6" fillId="4" borderId="66" xfId="21" applyNumberFormat="1" applyFont="1" applyFill="1" applyBorder="1" applyAlignment="1">
      <alignment horizontal="center" vertical="center" wrapText="1"/>
    </xf>
    <xf numFmtId="3" fontId="6" fillId="4" borderId="36" xfId="21" applyNumberFormat="1" applyFont="1" applyFill="1" applyBorder="1" applyAlignment="1">
      <alignment horizontal="center" vertical="center" wrapText="1"/>
    </xf>
    <xf numFmtId="3" fontId="6" fillId="2" borderId="82" xfId="21" applyNumberFormat="1" applyFont="1" applyFill="1" applyBorder="1" applyAlignment="1">
      <alignment horizontal="center" vertical="center" wrapText="1"/>
    </xf>
    <xf numFmtId="3" fontId="6" fillId="2" borderId="85" xfId="21" applyNumberFormat="1" applyFont="1" applyFill="1" applyBorder="1" applyAlignment="1">
      <alignment horizontal="center" vertical="center" wrapText="1"/>
    </xf>
    <xf numFmtId="3" fontId="6" fillId="2" borderId="66" xfId="21" applyNumberFormat="1" applyFont="1" applyFill="1" applyBorder="1" applyAlignment="1">
      <alignment horizontal="center" vertical="center" wrapText="1" shrinkToFit="1"/>
    </xf>
    <xf numFmtId="3" fontId="6" fillId="2" borderId="36" xfId="21" applyNumberFormat="1" applyFont="1" applyFill="1" applyBorder="1" applyAlignment="1">
      <alignment horizontal="center" vertical="center" shrinkToFit="1"/>
    </xf>
    <xf numFmtId="3" fontId="6" fillId="2" borderId="7" xfId="21" applyNumberFormat="1" applyFont="1" applyFill="1" applyBorder="1" applyAlignment="1">
      <alignment horizontal="center" vertical="center"/>
    </xf>
    <xf numFmtId="0" fontId="21" fillId="0" borderId="86" xfId="21" applyFont="1" applyBorder="1" applyAlignment="1">
      <alignment horizontal="center" vertical="center"/>
    </xf>
    <xf numFmtId="3" fontId="22" fillId="0" borderId="0" xfId="21" applyNumberFormat="1" applyFont="1" applyBorder="1" applyAlignment="1">
      <alignment horizontal="left" vertical="center" wrapText="1"/>
    </xf>
    <xf numFmtId="3" fontId="7" fillId="4" borderId="66" xfId="23" applyNumberFormat="1" applyFont="1" applyFill="1" applyBorder="1" applyAlignment="1">
      <alignment horizontal="center" vertical="center" wrapText="1"/>
    </xf>
    <xf numFmtId="3" fontId="7" fillId="4" borderId="36" xfId="23" applyNumberFormat="1" applyFont="1" applyFill="1" applyBorder="1" applyAlignment="1">
      <alignment horizontal="center" vertical="center"/>
    </xf>
    <xf numFmtId="3" fontId="7" fillId="6" borderId="15" xfId="23" applyNumberFormat="1" applyFont="1" applyFill="1" applyBorder="1" applyAlignment="1">
      <alignment horizontal="center" vertical="center"/>
    </xf>
    <xf numFmtId="3" fontId="7" fillId="6" borderId="21" xfId="23" applyNumberFormat="1" applyFont="1" applyFill="1" applyBorder="1" applyAlignment="1">
      <alignment horizontal="center" vertical="center"/>
    </xf>
    <xf numFmtId="3" fontId="7" fillId="6" borderId="22" xfId="23" applyNumberFormat="1" applyFont="1" applyFill="1" applyBorder="1" applyAlignment="1">
      <alignment horizontal="center" vertical="center"/>
    </xf>
    <xf numFmtId="3" fontId="7" fillId="7" borderId="15" xfId="23" applyNumberFormat="1" applyFont="1" applyFill="1" applyBorder="1" applyAlignment="1">
      <alignment horizontal="center" vertical="center"/>
    </xf>
    <xf numFmtId="3" fontId="7" fillId="7" borderId="21" xfId="23" applyNumberFormat="1" applyFont="1" applyFill="1" applyBorder="1" applyAlignment="1">
      <alignment horizontal="center" vertical="center"/>
    </xf>
    <xf numFmtId="3" fontId="7" fillId="7" borderId="22" xfId="23" applyNumberFormat="1" applyFont="1" applyFill="1" applyBorder="1" applyAlignment="1">
      <alignment horizontal="center" vertical="center"/>
    </xf>
    <xf numFmtId="3" fontId="6" fillId="4" borderId="66" xfId="21" applyNumberFormat="1" applyFont="1" applyFill="1" applyBorder="1" applyAlignment="1">
      <alignment horizontal="center" vertical="center" wrapText="1" shrinkToFit="1"/>
    </xf>
    <xf numFmtId="3" fontId="6" fillId="4" borderId="36" xfId="21" applyNumberFormat="1" applyFont="1" applyFill="1" applyBorder="1" applyAlignment="1">
      <alignment horizontal="center" vertical="center" wrapText="1" shrinkToFit="1"/>
    </xf>
    <xf numFmtId="3" fontId="15" fillId="4" borderId="92" xfId="23" applyNumberFormat="1" applyFont="1" applyFill="1" applyBorder="1" applyAlignment="1">
      <alignment horizontal="center" vertical="center"/>
    </xf>
    <xf numFmtId="1" fontId="15" fillId="0" borderId="82" xfId="23" applyNumberFormat="1" applyFont="1" applyBorder="1" applyAlignment="1">
      <alignment horizontal="center" vertical="center"/>
    </xf>
    <xf numFmtId="1" fontId="15" fillId="0" borderId="2" xfId="23" applyNumberFormat="1" applyFont="1" applyBorder="1" applyAlignment="1">
      <alignment horizontal="center" vertical="center"/>
    </xf>
    <xf numFmtId="1" fontId="15" fillId="0" borderId="85" xfId="23" applyNumberFormat="1" applyFont="1" applyBorder="1" applyAlignment="1">
      <alignment horizontal="center" vertical="center"/>
    </xf>
    <xf numFmtId="0" fontId="5" fillId="0" borderId="86" xfId="21" applyFont="1" applyBorder="1" applyAlignment="1">
      <alignment horizontal="center" vertical="center" wrapText="1"/>
    </xf>
    <xf numFmtId="3" fontId="5" fillId="0" borderId="0" xfId="21" applyNumberFormat="1" applyFont="1" applyBorder="1" applyAlignment="1">
      <alignment horizontal="left" vertical="center" wrapText="1"/>
    </xf>
    <xf numFmtId="49" fontId="20" fillId="0" borderId="17" xfId="1" applyNumberFormat="1" applyFont="1" applyFill="1" applyBorder="1" applyAlignment="1">
      <alignment horizontal="center"/>
    </xf>
    <xf numFmtId="49" fontId="20" fillId="0" borderId="23" xfId="1" applyNumberFormat="1" applyFont="1" applyFill="1" applyBorder="1" applyAlignment="1">
      <alignment horizontal="center"/>
    </xf>
    <xf numFmtId="4" fontId="3" fillId="0" borderId="14" xfId="3" applyNumberFormat="1" applyFill="1" applyBorder="1" applyAlignment="1" applyProtection="1">
      <alignment horizontal="center"/>
    </xf>
    <xf numFmtId="4" fontId="20" fillId="0" borderId="20" xfId="1" applyNumberFormat="1" applyFont="1" applyFill="1" applyBorder="1" applyAlignment="1">
      <alignment horizontal="center"/>
    </xf>
    <xf numFmtId="0" fontId="12" fillId="0" borderId="15" xfId="17" applyFont="1" applyBorder="1" applyAlignment="1">
      <alignment horizontal="center" vertical="center"/>
    </xf>
    <xf numFmtId="0" fontId="12" fillId="0" borderId="21" xfId="17" applyFont="1" applyBorder="1" applyAlignment="1">
      <alignment horizontal="center" vertical="center"/>
    </xf>
    <xf numFmtId="0" fontId="12" fillId="0" borderId="22" xfId="17" applyFont="1" applyBorder="1" applyAlignment="1">
      <alignment horizontal="center" vertical="center"/>
    </xf>
    <xf numFmtId="4" fontId="20" fillId="0" borderId="17" xfId="1" applyNumberFormat="1" applyFont="1" applyFill="1" applyBorder="1" applyAlignment="1">
      <alignment horizontal="center"/>
    </xf>
    <xf numFmtId="4" fontId="20" fillId="0" borderId="23" xfId="1" applyNumberFormat="1" applyFont="1" applyFill="1" applyBorder="1" applyAlignment="1">
      <alignment horizontal="center"/>
    </xf>
    <xf numFmtId="1" fontId="7" fillId="4" borderId="66" xfId="23" applyNumberFormat="1" applyFont="1" applyFill="1" applyBorder="1" applyAlignment="1">
      <alignment horizontal="center" vertical="center"/>
    </xf>
    <xf numFmtId="1" fontId="7" fillId="4" borderId="90" xfId="23" applyNumberFormat="1" applyFont="1" applyFill="1" applyBorder="1" applyAlignment="1">
      <alignment horizontal="center" vertical="center"/>
    </xf>
    <xf numFmtId="1" fontId="7" fillId="4" borderId="36" xfId="23" applyNumberFormat="1" applyFont="1" applyFill="1" applyBorder="1" applyAlignment="1">
      <alignment horizontal="center" vertical="center"/>
    </xf>
    <xf numFmtId="3" fontId="7" fillId="4" borderId="66" xfId="23" applyNumberFormat="1" applyFont="1" applyFill="1" applyBorder="1" applyAlignment="1">
      <alignment horizontal="center" vertical="center"/>
    </xf>
    <xf numFmtId="0" fontId="16" fillId="3" borderId="94" xfId="21" applyFont="1" applyFill="1" applyBorder="1" applyAlignment="1">
      <alignment horizontal="center" vertical="center"/>
    </xf>
    <xf numFmtId="0" fontId="16" fillId="3" borderId="75" xfId="21" applyFont="1" applyFill="1" applyBorder="1" applyAlignment="1">
      <alignment horizontal="center" vertical="center"/>
    </xf>
    <xf numFmtId="0" fontId="16" fillId="3" borderId="88" xfId="21" applyFont="1" applyFill="1" applyBorder="1" applyAlignment="1">
      <alignment horizontal="center" vertical="center"/>
    </xf>
    <xf numFmtId="0" fontId="16" fillId="3" borderId="66" xfId="21" applyFont="1" applyFill="1" applyBorder="1" applyAlignment="1">
      <alignment horizontal="center" vertical="center"/>
    </xf>
    <xf numFmtId="0" fontId="16" fillId="3" borderId="90" xfId="21" applyFont="1" applyFill="1" applyBorder="1" applyAlignment="1">
      <alignment horizontal="center" vertical="center"/>
    </xf>
    <xf numFmtId="0" fontId="16" fillId="3" borderId="36" xfId="21" applyFont="1" applyFill="1" applyBorder="1" applyAlignment="1">
      <alignment horizontal="center" vertical="center"/>
    </xf>
    <xf numFmtId="3" fontId="7" fillId="10" borderId="15" xfId="23" applyNumberFormat="1" applyFont="1" applyFill="1" applyBorder="1" applyAlignment="1">
      <alignment horizontal="center" vertical="center"/>
    </xf>
    <xf numFmtId="3" fontId="7" fillId="10" borderId="21" xfId="23" applyNumberFormat="1" applyFont="1" applyFill="1" applyBorder="1" applyAlignment="1">
      <alignment horizontal="center" vertical="center"/>
    </xf>
    <xf numFmtId="3" fontId="7" fillId="10" borderId="22" xfId="23" applyNumberFormat="1" applyFont="1" applyFill="1" applyBorder="1" applyAlignment="1">
      <alignment horizontal="center" vertical="center"/>
    </xf>
    <xf numFmtId="3" fontId="6" fillId="3" borderId="66" xfId="21" applyNumberFormat="1" applyFont="1" applyFill="1" applyBorder="1" applyAlignment="1">
      <alignment horizontal="center" vertical="center" wrapText="1" shrinkToFit="1"/>
    </xf>
    <xf numFmtId="3" fontId="6" fillId="3" borderId="36" xfId="21" applyNumberFormat="1" applyFont="1" applyFill="1" applyBorder="1" applyAlignment="1">
      <alignment horizontal="center" vertical="center" wrapText="1" shrinkToFit="1"/>
    </xf>
    <xf numFmtId="3" fontId="15" fillId="3" borderId="92" xfId="23" applyNumberFormat="1" applyFont="1" applyFill="1" applyBorder="1" applyAlignment="1">
      <alignment horizontal="center" vertical="center"/>
    </xf>
    <xf numFmtId="3" fontId="15" fillId="3" borderId="93" xfId="23" applyNumberFormat="1" applyFont="1" applyFill="1" applyBorder="1" applyAlignment="1">
      <alignment horizontal="center" vertical="center"/>
    </xf>
    <xf numFmtId="3" fontId="15" fillId="3" borderId="38" xfId="23" applyNumberFormat="1" applyFont="1" applyFill="1" applyBorder="1" applyAlignment="1">
      <alignment horizontal="center" vertical="center"/>
    </xf>
    <xf numFmtId="3" fontId="6" fillId="3" borderId="66" xfId="21" applyNumberFormat="1" applyFont="1" applyFill="1" applyBorder="1" applyAlignment="1">
      <alignment horizontal="center" vertical="center" wrapText="1"/>
    </xf>
    <xf numFmtId="3" fontId="6" fillId="3" borderId="36" xfId="21" applyNumberFormat="1" applyFont="1" applyFill="1" applyBorder="1" applyAlignment="1">
      <alignment horizontal="center" vertical="center" wrapText="1"/>
    </xf>
    <xf numFmtId="3" fontId="6" fillId="3" borderId="37" xfId="21" applyNumberFormat="1" applyFont="1" applyFill="1" applyBorder="1" applyAlignment="1">
      <alignment horizontal="center" vertical="center"/>
    </xf>
    <xf numFmtId="3" fontId="6" fillId="3" borderId="38" xfId="21" applyNumberFormat="1" applyFont="1" applyFill="1" applyBorder="1" applyAlignment="1">
      <alignment horizontal="center" vertical="center"/>
    </xf>
    <xf numFmtId="1" fontId="15" fillId="3" borderId="82" xfId="23" applyNumberFormat="1" applyFont="1" applyFill="1" applyBorder="1" applyAlignment="1">
      <alignment horizontal="center" vertical="center"/>
    </xf>
    <xf numFmtId="1" fontId="15" fillId="3" borderId="2" xfId="23" applyNumberFormat="1" applyFont="1" applyFill="1" applyBorder="1" applyAlignment="1">
      <alignment horizontal="center" vertical="center"/>
    </xf>
    <xf numFmtId="1" fontId="15" fillId="3" borderId="85" xfId="23" applyNumberFormat="1" applyFont="1" applyFill="1" applyBorder="1" applyAlignment="1">
      <alignment horizontal="center" vertical="center"/>
    </xf>
    <xf numFmtId="3" fontId="6" fillId="3" borderId="92" xfId="21" applyNumberFormat="1" applyFont="1" applyFill="1" applyBorder="1" applyAlignment="1">
      <alignment horizontal="center" vertical="center" wrapText="1"/>
    </xf>
    <xf numFmtId="3" fontId="6" fillId="3" borderId="38" xfId="21" applyNumberFormat="1" applyFont="1" applyFill="1" applyBorder="1" applyAlignment="1">
      <alignment horizontal="center" vertical="center" wrapText="1"/>
    </xf>
    <xf numFmtId="0" fontId="12" fillId="2" borderId="90" xfId="21" applyFont="1" applyFill="1" applyBorder="1" applyAlignment="1">
      <alignment horizontal="center" vertical="center"/>
    </xf>
    <xf numFmtId="0" fontId="12" fillId="2" borderId="36" xfId="21" applyFont="1" applyFill="1" applyBorder="1" applyAlignment="1">
      <alignment horizontal="center" vertical="center"/>
    </xf>
    <xf numFmtId="3" fontId="15" fillId="4" borderId="82" xfId="23" applyNumberFormat="1" applyFont="1" applyFill="1" applyBorder="1" applyAlignment="1">
      <alignment horizontal="center" vertical="center"/>
    </xf>
    <xf numFmtId="3" fontId="15" fillId="4" borderId="6" xfId="23" applyNumberFormat="1" applyFont="1" applyFill="1" applyBorder="1" applyAlignment="1">
      <alignment horizontal="center" vertical="center"/>
    </xf>
    <xf numFmtId="3" fontId="15" fillId="4" borderId="91" xfId="23" applyNumberFormat="1" applyFont="1" applyFill="1" applyBorder="1" applyAlignment="1">
      <alignment horizontal="center" vertical="center"/>
    </xf>
    <xf numFmtId="3" fontId="6" fillId="4" borderId="7" xfId="21" applyNumberFormat="1" applyFont="1" applyFill="1" applyBorder="1" applyAlignment="1">
      <alignment horizontal="center" vertical="center"/>
    </xf>
    <xf numFmtId="3" fontId="8" fillId="4" borderId="66" xfId="21" applyNumberFormat="1" applyFont="1" applyFill="1" applyBorder="1" applyAlignment="1">
      <alignment horizontal="center" vertical="center" wrapText="1"/>
    </xf>
    <xf numFmtId="3" fontId="8" fillId="4" borderId="36" xfId="21" applyNumberFormat="1" applyFont="1" applyFill="1" applyBorder="1" applyAlignment="1">
      <alignment horizontal="center" vertical="center" wrapText="1"/>
    </xf>
    <xf numFmtId="3" fontId="15" fillId="3" borderId="66" xfId="23" applyNumberFormat="1" applyFont="1" applyFill="1" applyBorder="1" applyAlignment="1">
      <alignment horizontal="center" vertical="center"/>
    </xf>
    <xf numFmtId="3" fontId="15" fillId="3" borderId="90" xfId="23" applyNumberFormat="1" applyFont="1" applyFill="1" applyBorder="1" applyAlignment="1">
      <alignment horizontal="center" vertical="center"/>
    </xf>
    <xf numFmtId="3" fontId="15" fillId="3" borderId="36" xfId="23" applyNumberFormat="1" applyFont="1" applyFill="1" applyBorder="1" applyAlignment="1">
      <alignment horizontal="center" vertical="center"/>
    </xf>
    <xf numFmtId="3" fontId="8" fillId="4" borderId="82" xfId="21" applyNumberFormat="1" applyFont="1" applyFill="1" applyBorder="1" applyAlignment="1">
      <alignment horizontal="center" vertical="center" wrapText="1"/>
    </xf>
    <xf numFmtId="3" fontId="8" fillId="4" borderId="85" xfId="21" applyNumberFormat="1" applyFont="1" applyFill="1" applyBorder="1" applyAlignment="1">
      <alignment horizontal="center" vertical="center" wrapText="1"/>
    </xf>
    <xf numFmtId="0" fontId="5" fillId="0" borderId="86" xfId="21" applyFont="1" applyBorder="1" applyAlignment="1">
      <alignment horizontal="center"/>
    </xf>
    <xf numFmtId="3" fontId="12" fillId="4" borderId="21" xfId="21" applyNumberFormat="1" applyFont="1" applyFill="1" applyBorder="1" applyAlignment="1">
      <alignment horizontal="center" vertical="center"/>
    </xf>
    <xf numFmtId="3" fontId="12" fillId="10" borderId="21" xfId="21" applyNumberFormat="1" applyFont="1" applyFill="1" applyBorder="1" applyAlignment="1">
      <alignment horizontal="center" vertical="center"/>
    </xf>
    <xf numFmtId="3" fontId="12" fillId="10" borderId="22" xfId="21" applyNumberFormat="1" applyFont="1" applyFill="1" applyBorder="1" applyAlignment="1">
      <alignment horizontal="center" vertical="center"/>
    </xf>
    <xf numFmtId="3" fontId="56" fillId="3" borderId="21" xfId="0" applyNumberFormat="1" applyFont="1" applyFill="1" applyBorder="1" applyAlignment="1">
      <alignment horizontal="center" vertical="center" wrapText="1"/>
    </xf>
    <xf numFmtId="3" fontId="56" fillId="3" borderId="17" xfId="0" applyNumberFormat="1" applyFont="1" applyFill="1" applyBorder="1" applyAlignment="1">
      <alignment horizontal="center" vertical="center" wrapText="1"/>
    </xf>
    <xf numFmtId="0" fontId="16" fillId="0" borderId="90" xfId="21" applyFont="1" applyBorder="1" applyAlignment="1">
      <alignment horizontal="center" vertical="center"/>
    </xf>
    <xf numFmtId="0" fontId="16" fillId="0" borderId="36" xfId="21" applyFont="1" applyBorder="1" applyAlignment="1">
      <alignment horizontal="center" vertical="center"/>
    </xf>
    <xf numFmtId="3" fontId="8" fillId="4" borderId="37" xfId="21" applyNumberFormat="1" applyFont="1" applyFill="1" applyBorder="1" applyAlignment="1">
      <alignment horizontal="center" vertical="center"/>
    </xf>
    <xf numFmtId="3" fontId="8" fillId="4" borderId="38" xfId="21" applyNumberFormat="1" applyFont="1" applyFill="1" applyBorder="1" applyAlignment="1">
      <alignment horizontal="center" vertical="center"/>
    </xf>
    <xf numFmtId="0" fontId="5" fillId="0" borderId="37" xfId="21" applyFont="1" applyBorder="1" applyAlignment="1">
      <alignment horizontal="center" vertical="center"/>
    </xf>
    <xf numFmtId="0" fontId="5" fillId="0" borderId="93" xfId="21" applyFont="1" applyBorder="1" applyAlignment="1">
      <alignment horizontal="center" vertical="center"/>
    </xf>
    <xf numFmtId="0" fontId="5" fillId="0" borderId="38" xfId="21" applyFont="1" applyBorder="1" applyAlignment="1">
      <alignment horizontal="center" vertical="center"/>
    </xf>
    <xf numFmtId="0" fontId="21" fillId="0" borderId="37" xfId="21" applyFont="1" applyBorder="1" applyAlignment="1">
      <alignment horizontal="center" vertical="center"/>
    </xf>
    <xf numFmtId="0" fontId="21" fillId="0" borderId="93" xfId="21" applyFont="1" applyBorder="1" applyAlignment="1">
      <alignment horizontal="center" vertical="center"/>
    </xf>
    <xf numFmtId="0" fontId="21" fillId="0" borderId="38" xfId="21" applyFont="1" applyBorder="1" applyAlignment="1">
      <alignment horizontal="center" vertical="center"/>
    </xf>
    <xf numFmtId="0" fontId="5" fillId="0" borderId="37" xfId="21" applyFont="1" applyBorder="1" applyAlignment="1">
      <alignment horizontal="center" vertical="center" wrapText="1"/>
    </xf>
    <xf numFmtId="0" fontId="12" fillId="4" borderId="1" xfId="21" applyFont="1" applyFill="1" applyBorder="1" applyAlignment="1">
      <alignment horizontal="center" vertical="center"/>
    </xf>
    <xf numFmtId="0" fontId="12" fillId="4" borderId="33" xfId="21" applyFont="1" applyFill="1" applyBorder="1" applyAlignment="1">
      <alignment horizontal="center" vertical="center"/>
    </xf>
    <xf numFmtId="0" fontId="12" fillId="4" borderId="96" xfId="21" applyFont="1" applyFill="1" applyBorder="1" applyAlignment="1">
      <alignment horizontal="center" vertical="center"/>
    </xf>
    <xf numFmtId="0" fontId="2" fillId="11" borderId="85" xfId="21" applyFill="1" applyBorder="1" applyAlignment="1">
      <alignment horizontal="left" vertical="center"/>
    </xf>
    <xf numFmtId="0" fontId="2" fillId="11" borderId="86" xfId="21" applyFill="1" applyBorder="1" applyAlignment="1">
      <alignment horizontal="left" vertical="center"/>
    </xf>
    <xf numFmtId="0" fontId="2" fillId="11" borderId="87" xfId="21" applyFill="1" applyBorder="1" applyAlignment="1">
      <alignment horizontal="left" vertical="center"/>
    </xf>
    <xf numFmtId="0" fontId="2" fillId="2" borderId="2" xfId="21" applyFill="1" applyBorder="1" applyAlignment="1">
      <alignment horizontal="left"/>
    </xf>
    <xf numFmtId="0" fontId="2" fillId="2" borderId="0" xfId="21" applyFill="1" applyBorder="1" applyAlignment="1">
      <alignment horizontal="left"/>
    </xf>
    <xf numFmtId="0" fontId="2" fillId="2" borderId="84" xfId="21" applyFill="1" applyBorder="1" applyAlignment="1">
      <alignment horizontal="left"/>
    </xf>
    <xf numFmtId="0" fontId="2" fillId="8" borderId="2" xfId="21" applyFill="1" applyBorder="1" applyAlignment="1">
      <alignment horizontal="left" vertical="center"/>
    </xf>
    <xf numFmtId="0" fontId="2" fillId="8" borderId="0" xfId="21" applyFill="1" applyBorder="1" applyAlignment="1">
      <alignment horizontal="left" vertical="center"/>
    </xf>
    <xf numFmtId="0" fontId="2" fillId="8" borderId="84" xfId="21" applyFill="1" applyBorder="1" applyAlignment="1">
      <alignment horizontal="left" vertical="center"/>
    </xf>
    <xf numFmtId="0" fontId="8" fillId="9" borderId="2" xfId="21" applyFont="1" applyFill="1" applyBorder="1" applyAlignment="1">
      <alignment horizontal="left" vertical="center" wrapText="1"/>
    </xf>
    <xf numFmtId="0" fontId="8" fillId="9" borderId="0" xfId="21" applyFont="1" applyFill="1" applyBorder="1" applyAlignment="1">
      <alignment horizontal="left" vertical="center" wrapText="1"/>
    </xf>
    <xf numFmtId="0" fontId="8" fillId="9" borderId="84" xfId="21" applyFont="1" applyFill="1" applyBorder="1" applyAlignment="1">
      <alignment horizontal="left" vertical="center" wrapText="1"/>
    </xf>
    <xf numFmtId="0" fontId="2" fillId="10" borderId="2" xfId="21" applyFill="1" applyBorder="1" applyAlignment="1">
      <alignment horizontal="left" vertical="center"/>
    </xf>
    <xf numFmtId="0" fontId="2" fillId="10" borderId="0" xfId="21" applyFill="1" applyBorder="1" applyAlignment="1">
      <alignment horizontal="left" vertical="center"/>
    </xf>
    <xf numFmtId="0" fontId="2" fillId="10" borderId="84" xfId="21" applyFill="1" applyBorder="1" applyAlignment="1">
      <alignment horizontal="left" vertical="center"/>
    </xf>
    <xf numFmtId="0" fontId="5" fillId="0" borderId="93" xfId="21" applyFont="1" applyBorder="1" applyAlignment="1">
      <alignment horizontal="center" vertical="center" wrapText="1"/>
    </xf>
    <xf numFmtId="0" fontId="5" fillId="0" borderId="38" xfId="21" applyFont="1" applyBorder="1" applyAlignment="1">
      <alignment horizontal="center" vertical="center" wrapText="1"/>
    </xf>
    <xf numFmtId="3" fontId="7" fillId="4" borderId="15" xfId="23" applyNumberFormat="1" applyFont="1" applyFill="1" applyBorder="1" applyAlignment="1">
      <alignment horizontal="center" vertical="center"/>
    </xf>
    <xf numFmtId="3" fontId="7" fillId="4" borderId="16" xfId="23" applyNumberFormat="1" applyFont="1" applyFill="1" applyBorder="1" applyAlignment="1">
      <alignment horizontal="center" vertical="center"/>
    </xf>
    <xf numFmtId="3" fontId="7" fillId="4" borderId="10" xfId="23" applyNumberFormat="1" applyFont="1" applyFill="1" applyBorder="1" applyAlignment="1">
      <alignment horizontal="center" vertical="center"/>
    </xf>
    <xf numFmtId="3" fontId="7" fillId="4" borderId="19" xfId="23" applyNumberFormat="1" applyFont="1" applyFill="1" applyBorder="1" applyAlignment="1">
      <alignment horizontal="center" vertical="center"/>
    </xf>
    <xf numFmtId="3" fontId="6" fillId="4" borderId="90" xfId="21" applyNumberFormat="1" applyFont="1" applyFill="1" applyBorder="1" applyAlignment="1">
      <alignment horizontal="center" vertical="center" textRotation="90"/>
    </xf>
    <xf numFmtId="3" fontId="6" fillId="4" borderId="36" xfId="21" applyNumberFormat="1" applyFont="1" applyFill="1" applyBorder="1" applyAlignment="1">
      <alignment horizontal="center" vertical="center" textRotation="90"/>
    </xf>
    <xf numFmtId="1" fontId="14" fillId="0" borderId="37" xfId="23" applyNumberFormat="1" applyFont="1" applyBorder="1" applyAlignment="1">
      <alignment horizontal="center" vertical="center"/>
    </xf>
    <xf numFmtId="1" fontId="14" fillId="0" borderId="93" xfId="23" applyNumberFormat="1" applyFont="1" applyBorder="1" applyAlignment="1">
      <alignment horizontal="center" vertical="center"/>
    </xf>
    <xf numFmtId="1" fontId="14" fillId="0" borderId="38" xfId="23" applyNumberFormat="1" applyFont="1" applyBorder="1" applyAlignment="1">
      <alignment horizontal="center" vertical="center"/>
    </xf>
    <xf numFmtId="3" fontId="6" fillId="4" borderId="11" xfId="21" applyNumberFormat="1" applyFont="1" applyFill="1" applyBorder="1" applyAlignment="1">
      <alignment horizontal="left" vertical="center"/>
    </xf>
    <xf numFmtId="3" fontId="6" fillId="4" borderId="95" xfId="21" applyNumberFormat="1" applyFont="1" applyFill="1" applyBorder="1" applyAlignment="1">
      <alignment horizontal="left" vertical="center"/>
    </xf>
    <xf numFmtId="3" fontId="6" fillId="4" borderId="12" xfId="21" applyNumberFormat="1" applyFont="1" applyFill="1" applyBorder="1" applyAlignment="1">
      <alignment horizontal="left" vertical="center"/>
    </xf>
    <xf numFmtId="3" fontId="6" fillId="4" borderId="71" xfId="21" applyNumberFormat="1" applyFont="1" applyFill="1" applyBorder="1" applyAlignment="1">
      <alignment horizontal="left" vertical="center"/>
    </xf>
    <xf numFmtId="0" fontId="12" fillId="4" borderId="66" xfId="21" applyFont="1" applyFill="1" applyBorder="1" applyAlignment="1">
      <alignment horizontal="center" vertical="center"/>
    </xf>
    <xf numFmtId="0" fontId="12" fillId="4" borderId="90" xfId="21" applyFont="1" applyFill="1" applyBorder="1" applyAlignment="1">
      <alignment horizontal="center" vertical="center"/>
    </xf>
    <xf numFmtId="0" fontId="12" fillId="4" borderId="36" xfId="21" applyFont="1" applyFill="1" applyBorder="1" applyAlignment="1">
      <alignment horizontal="center" vertical="center"/>
    </xf>
    <xf numFmtId="3" fontId="6" fillId="4" borderId="13" xfId="21" applyNumberFormat="1" applyFont="1" applyFill="1" applyBorder="1" applyAlignment="1">
      <alignment horizontal="left" vertical="center"/>
    </xf>
    <xf numFmtId="3" fontId="6" fillId="4" borderId="81" xfId="21" applyNumberFormat="1" applyFont="1" applyFill="1" applyBorder="1" applyAlignment="1">
      <alignment horizontal="left" vertical="center"/>
    </xf>
    <xf numFmtId="0" fontId="3" fillId="0" borderId="19" xfId="3" applyBorder="1" applyAlignment="1" applyProtection="1">
      <alignment horizontal="center" vertical="center" wrapText="1"/>
    </xf>
    <xf numFmtId="0" fontId="8" fillId="0" borderId="81" xfId="17" applyFont="1" applyBorder="1" applyAlignment="1">
      <alignment horizontal="center" vertical="center" wrapText="1"/>
    </xf>
    <xf numFmtId="0" fontId="8" fillId="0" borderId="26" xfId="17" applyFont="1" applyBorder="1" applyAlignment="1">
      <alignment horizontal="center" vertical="center" wrapText="1"/>
    </xf>
    <xf numFmtId="0" fontId="12" fillId="0" borderId="43" xfId="17" applyFont="1" applyBorder="1" applyAlignment="1">
      <alignment horizontal="center" vertical="center"/>
    </xf>
    <xf numFmtId="0" fontId="8" fillId="0" borderId="18" xfId="17" applyFont="1" applyBorder="1" applyAlignment="1">
      <alignment horizontal="center" vertical="center" wrapText="1"/>
    </xf>
    <xf numFmtId="0" fontId="8" fillId="0" borderId="71" xfId="17" applyFont="1" applyBorder="1" applyAlignment="1">
      <alignment horizontal="center" vertical="center" wrapText="1"/>
    </xf>
    <xf numFmtId="0" fontId="8" fillId="0" borderId="25" xfId="17" applyFont="1" applyBorder="1" applyAlignment="1">
      <alignment horizontal="center" vertical="center" wrapText="1"/>
    </xf>
    <xf numFmtId="0" fontId="25" fillId="14" borderId="9" xfId="22" applyFont="1" applyFill="1" applyBorder="1" applyAlignment="1">
      <alignment vertical="center" wrapText="1"/>
    </xf>
    <xf numFmtId="0" fontId="25" fillId="14" borderId="23" xfId="22" applyFont="1" applyFill="1" applyBorder="1" applyAlignment="1">
      <alignment vertical="center" wrapText="1"/>
    </xf>
    <xf numFmtId="3" fontId="69" fillId="3" borderId="28" xfId="0" applyNumberFormat="1" applyFont="1" applyFill="1" applyBorder="1" applyAlignment="1">
      <alignment horizontal="center" vertical="center" wrapText="1"/>
    </xf>
    <xf numFmtId="3" fontId="69" fillId="3" borderId="43" xfId="0" applyNumberFormat="1" applyFont="1" applyFill="1" applyBorder="1" applyAlignment="1">
      <alignment horizontal="center" vertical="center" wrapText="1"/>
    </xf>
    <xf numFmtId="3" fontId="69" fillId="3" borderId="13" xfId="0" applyNumberFormat="1" applyFont="1" applyFill="1" applyBorder="1" applyAlignment="1">
      <alignment horizontal="center" vertical="center" wrapText="1"/>
    </xf>
    <xf numFmtId="3" fontId="69" fillId="3" borderId="40" xfId="0" applyNumberFormat="1" applyFont="1" applyFill="1" applyBorder="1" applyAlignment="1">
      <alignment horizontal="center" vertical="center" wrapText="1"/>
    </xf>
    <xf numFmtId="3" fontId="12" fillId="3" borderId="11" xfId="21" applyNumberFormat="1" applyFont="1" applyFill="1" applyBorder="1" applyAlignment="1">
      <alignment vertical="center"/>
    </xf>
    <xf numFmtId="3" fontId="12" fillId="3" borderId="60" xfId="21" applyNumberFormat="1" applyFont="1" applyFill="1" applyBorder="1" applyAlignment="1">
      <alignment vertical="center"/>
    </xf>
    <xf numFmtId="3" fontId="12" fillId="3" borderId="13" xfId="21" applyNumberFormat="1" applyFont="1" applyFill="1" applyBorder="1" applyAlignment="1">
      <alignment vertical="center"/>
    </xf>
    <xf numFmtId="3" fontId="12" fillId="3" borderId="40" xfId="21" applyNumberFormat="1" applyFont="1" applyFill="1" applyBorder="1" applyAlignment="1">
      <alignment vertical="center"/>
    </xf>
    <xf numFmtId="3" fontId="12" fillId="3" borderId="12" xfId="21" applyNumberFormat="1" applyFont="1" applyFill="1" applyBorder="1" applyAlignment="1">
      <alignment vertical="center"/>
    </xf>
    <xf numFmtId="3" fontId="12" fillId="3" borderId="63" xfId="21" applyNumberFormat="1" applyFont="1" applyFill="1" applyBorder="1" applyAlignment="1">
      <alignment vertical="center"/>
    </xf>
    <xf numFmtId="0" fontId="16" fillId="3" borderId="82" xfId="21" applyFont="1" applyFill="1" applyBorder="1" applyAlignment="1">
      <alignment horizontal="center" vertical="center"/>
    </xf>
    <xf numFmtId="0" fontId="16" fillId="3" borderId="2" xfId="21" applyFont="1" applyFill="1" applyBorder="1" applyAlignment="1">
      <alignment horizontal="center" vertical="center"/>
    </xf>
    <xf numFmtId="0" fontId="16" fillId="3" borderId="85" xfId="21" applyFont="1" applyFill="1" applyBorder="1" applyAlignment="1">
      <alignment horizontal="center" vertical="center"/>
    </xf>
    <xf numFmtId="3" fontId="12" fillId="10" borderId="15" xfId="21" applyNumberFormat="1" applyFont="1" applyFill="1" applyBorder="1" applyAlignment="1">
      <alignment horizontal="center" vertical="center"/>
    </xf>
    <xf numFmtId="3" fontId="6" fillId="3" borderId="17" xfId="21" applyNumberFormat="1" applyFont="1" applyFill="1" applyBorder="1" applyAlignment="1">
      <alignment horizontal="center" vertical="center" wrapText="1" shrinkToFit="1"/>
    </xf>
    <xf numFmtId="3" fontId="6" fillId="3" borderId="14" xfId="21" applyNumberFormat="1" applyFont="1" applyFill="1" applyBorder="1" applyAlignment="1">
      <alignment horizontal="center" vertical="center" wrapText="1" shrinkToFit="1"/>
    </xf>
    <xf numFmtId="3" fontId="12" fillId="3" borderId="12" xfId="21" applyNumberFormat="1" applyFont="1" applyFill="1" applyBorder="1" applyAlignment="1">
      <alignment horizontal="left" vertical="center"/>
    </xf>
    <xf numFmtId="3" fontId="12" fillId="3" borderId="25" xfId="21" applyNumberFormat="1" applyFont="1" applyFill="1" applyBorder="1" applyAlignment="1">
      <alignment horizontal="left" vertical="center"/>
    </xf>
    <xf numFmtId="3" fontId="12" fillId="3" borderId="28" xfId="21" applyNumberFormat="1" applyFont="1" applyFill="1" applyBorder="1" applyAlignment="1">
      <alignment horizontal="left" vertical="center"/>
    </xf>
    <xf numFmtId="3" fontId="12" fillId="3" borderId="24" xfId="21" applyNumberFormat="1" applyFont="1" applyFill="1" applyBorder="1" applyAlignment="1">
      <alignment horizontal="left" vertical="center"/>
    </xf>
    <xf numFmtId="2" fontId="25" fillId="14" borderId="9" xfId="22" applyNumberFormat="1" applyFont="1" applyFill="1" applyBorder="1" applyAlignment="1">
      <alignment vertical="center" textRotation="90" wrapText="1"/>
    </xf>
    <xf numFmtId="2" fontId="25" fillId="14" borderId="10" xfId="22" applyNumberFormat="1" applyFont="1" applyFill="1" applyBorder="1" applyAlignment="1">
      <alignment vertical="center" textRotation="90" wrapText="1"/>
    </xf>
    <xf numFmtId="3" fontId="12" fillId="3" borderId="13" xfId="21" applyNumberFormat="1" applyFont="1" applyFill="1" applyBorder="1" applyAlignment="1">
      <alignment horizontal="left" vertical="center"/>
    </xf>
    <xf numFmtId="3" fontId="12" fillId="3" borderId="26" xfId="21" applyNumberFormat="1" applyFont="1" applyFill="1" applyBorder="1" applyAlignment="1">
      <alignment horizontal="left" vertical="center"/>
    </xf>
    <xf numFmtId="3" fontId="15" fillId="3" borderId="82" xfId="23" applyNumberFormat="1" applyFont="1" applyFill="1" applyBorder="1" applyAlignment="1">
      <alignment horizontal="center" vertical="center"/>
    </xf>
    <xf numFmtId="3" fontId="15" fillId="3" borderId="83" xfId="23" applyNumberFormat="1" applyFont="1" applyFill="1" applyBorder="1" applyAlignment="1">
      <alignment horizontal="center" vertical="center"/>
    </xf>
    <xf numFmtId="3" fontId="15" fillId="3" borderId="2" xfId="23" applyNumberFormat="1" applyFont="1" applyFill="1" applyBorder="1" applyAlignment="1">
      <alignment horizontal="center" vertical="center"/>
    </xf>
    <xf numFmtId="3" fontId="15" fillId="3" borderId="84" xfId="23" applyNumberFormat="1" applyFont="1" applyFill="1" applyBorder="1" applyAlignment="1">
      <alignment horizontal="center" vertical="center"/>
    </xf>
    <xf numFmtId="3" fontId="15" fillId="3" borderId="85" xfId="23" applyNumberFormat="1" applyFont="1" applyFill="1" applyBorder="1" applyAlignment="1">
      <alignment horizontal="center" vertical="center"/>
    </xf>
    <xf numFmtId="3" fontId="15" fillId="3" borderId="87" xfId="23" applyNumberFormat="1" applyFont="1" applyFill="1" applyBorder="1" applyAlignment="1">
      <alignment horizontal="center" vertical="center"/>
    </xf>
    <xf numFmtId="3" fontId="6" fillId="4" borderId="17" xfId="21" applyNumberFormat="1" applyFont="1" applyFill="1" applyBorder="1" applyAlignment="1">
      <alignment horizontal="center" vertical="center" wrapText="1"/>
    </xf>
    <xf numFmtId="3" fontId="6" fillId="4" borderId="14" xfId="21" applyNumberFormat="1" applyFont="1" applyFill="1" applyBorder="1" applyAlignment="1">
      <alignment horizontal="center" vertical="center" wrapText="1"/>
    </xf>
    <xf numFmtId="3" fontId="6" fillId="3" borderId="23" xfId="21" applyNumberFormat="1" applyFont="1" applyFill="1" applyBorder="1" applyAlignment="1">
      <alignment horizontal="center" vertical="center" wrapText="1" shrinkToFit="1"/>
    </xf>
    <xf numFmtId="3" fontId="6" fillId="3" borderId="20" xfId="21" applyNumberFormat="1" applyFont="1" applyFill="1" applyBorder="1" applyAlignment="1">
      <alignment horizontal="center" vertical="center" wrapText="1" shrinkToFit="1"/>
    </xf>
    <xf numFmtId="3" fontId="7" fillId="4" borderId="21" xfId="23" applyNumberFormat="1" applyFont="1" applyFill="1" applyBorder="1" applyAlignment="1">
      <alignment horizontal="center" vertical="center"/>
    </xf>
    <xf numFmtId="3" fontId="7" fillId="4" borderId="22" xfId="23" applyNumberFormat="1" applyFont="1" applyFill="1" applyBorder="1" applyAlignment="1">
      <alignment horizontal="center" vertical="center"/>
    </xf>
    <xf numFmtId="3" fontId="12" fillId="4" borderId="98" xfId="21" applyNumberFormat="1" applyFont="1" applyFill="1" applyBorder="1" applyAlignment="1">
      <alignment horizontal="center" vertical="center"/>
    </xf>
    <xf numFmtId="3" fontId="12" fillId="4" borderId="6" xfId="21" applyNumberFormat="1" applyFont="1" applyFill="1" applyBorder="1" applyAlignment="1">
      <alignment horizontal="center" vertical="center"/>
    </xf>
    <xf numFmtId="3" fontId="12" fillId="4" borderId="83" xfId="21" applyNumberFormat="1" applyFont="1" applyFill="1" applyBorder="1" applyAlignment="1">
      <alignment horizontal="center" vertical="center"/>
    </xf>
    <xf numFmtId="0" fontId="25" fillId="14" borderId="15" xfId="22" applyFont="1" applyFill="1" applyBorder="1" applyAlignment="1">
      <alignment vertical="center" wrapText="1"/>
    </xf>
    <xf numFmtId="0" fontId="25" fillId="14" borderId="22" xfId="22" applyFont="1" applyFill="1" applyBorder="1" applyAlignment="1">
      <alignment vertical="center" wrapText="1"/>
    </xf>
    <xf numFmtId="3" fontId="6" fillId="2" borderId="12" xfId="21" applyNumberFormat="1" applyFont="1" applyFill="1" applyBorder="1" applyAlignment="1">
      <alignment horizontal="left" vertical="center"/>
    </xf>
    <xf numFmtId="3" fontId="6" fillId="2" borderId="63" xfId="21" applyNumberFormat="1" applyFont="1" applyFill="1" applyBorder="1" applyAlignment="1">
      <alignment horizontal="left" vertical="center"/>
    </xf>
    <xf numFmtId="3" fontId="6" fillId="2" borderId="13" xfId="21" applyNumberFormat="1" applyFont="1" applyFill="1" applyBorder="1" applyAlignment="1">
      <alignment horizontal="left" vertical="center"/>
    </xf>
    <xf numFmtId="3" fontId="6" fillId="2" borderId="40" xfId="21" applyNumberFormat="1" applyFont="1" applyFill="1" applyBorder="1" applyAlignment="1">
      <alignment horizontal="left" vertical="center"/>
    </xf>
    <xf numFmtId="3" fontId="6" fillId="3" borderId="17" xfId="21" applyNumberFormat="1" applyFont="1" applyFill="1" applyBorder="1" applyAlignment="1">
      <alignment horizontal="center" vertical="center"/>
    </xf>
    <xf numFmtId="3" fontId="6" fillId="3" borderId="9" xfId="21" applyNumberFormat="1" applyFont="1" applyFill="1" applyBorder="1" applyAlignment="1">
      <alignment horizontal="center" vertical="center" wrapText="1"/>
    </xf>
    <xf numFmtId="3" fontId="6" fillId="3" borderId="17" xfId="21" applyNumberFormat="1" applyFont="1" applyFill="1" applyBorder="1" applyAlignment="1">
      <alignment horizontal="center" vertical="center" wrapText="1"/>
    </xf>
    <xf numFmtId="3" fontId="6" fillId="4" borderId="17" xfId="21" applyNumberFormat="1" applyFont="1" applyFill="1" applyBorder="1" applyAlignment="1">
      <alignment horizontal="center" vertical="center"/>
    </xf>
    <xf numFmtId="3" fontId="6" fillId="4" borderId="23" xfId="21" applyNumberFormat="1" applyFont="1" applyFill="1" applyBorder="1" applyAlignment="1">
      <alignment horizontal="center" vertical="center" wrapText="1"/>
    </xf>
    <xf numFmtId="3" fontId="6" fillId="4" borderId="20" xfId="21" applyNumberFormat="1" applyFont="1" applyFill="1" applyBorder="1" applyAlignment="1">
      <alignment horizontal="center" vertical="center" wrapText="1"/>
    </xf>
    <xf numFmtId="3" fontId="7" fillId="12" borderId="37" xfId="23" applyNumberFormat="1" applyFont="1" applyFill="1" applyBorder="1" applyAlignment="1">
      <alignment horizontal="center" vertical="center"/>
    </xf>
    <xf numFmtId="3" fontId="7" fillId="12" borderId="58" xfId="23" applyNumberFormat="1" applyFont="1" applyFill="1" applyBorder="1" applyAlignment="1">
      <alignment horizontal="center" vertical="center"/>
    </xf>
    <xf numFmtId="3" fontId="8" fillId="4" borderId="13" xfId="21" applyNumberFormat="1" applyFont="1" applyFill="1" applyBorder="1" applyAlignment="1">
      <alignment horizontal="left" vertical="center" wrapText="1"/>
    </xf>
    <xf numFmtId="3" fontId="8" fillId="4" borderId="97" xfId="21" applyNumberFormat="1" applyFont="1" applyFill="1" applyBorder="1" applyAlignment="1">
      <alignment horizontal="left" vertical="center" wrapText="1"/>
    </xf>
    <xf numFmtId="3" fontId="8" fillId="4" borderId="12" xfId="21" applyNumberFormat="1" applyFont="1" applyFill="1" applyBorder="1" applyAlignment="1">
      <alignment horizontal="left" vertical="center"/>
    </xf>
    <xf numFmtId="3" fontId="8" fillId="4" borderId="25" xfId="21" applyNumberFormat="1" applyFont="1" applyFill="1" applyBorder="1" applyAlignment="1">
      <alignment horizontal="left" vertical="center"/>
    </xf>
    <xf numFmtId="3" fontId="8" fillId="4" borderId="12" xfId="21" applyNumberFormat="1" applyFont="1" applyFill="1" applyBorder="1" applyAlignment="1">
      <alignment horizontal="left" vertical="center" wrapText="1"/>
    </xf>
    <xf numFmtId="3" fontId="8" fillId="4" borderId="25" xfId="21" applyNumberFormat="1" applyFont="1" applyFill="1" applyBorder="1" applyAlignment="1">
      <alignment horizontal="left" vertical="center" wrapText="1"/>
    </xf>
    <xf numFmtId="3" fontId="8" fillId="4" borderId="28" xfId="21" applyNumberFormat="1" applyFont="1" applyFill="1" applyBorder="1" applyAlignment="1">
      <alignment horizontal="left" vertical="center" wrapText="1"/>
    </xf>
    <xf numFmtId="3" fontId="8" fillId="4" borderId="24" xfId="21" applyNumberFormat="1" applyFont="1" applyFill="1" applyBorder="1" applyAlignment="1">
      <alignment horizontal="left" vertical="center" wrapText="1"/>
    </xf>
    <xf numFmtId="3" fontId="7" fillId="4" borderId="82" xfId="23" applyNumberFormat="1" applyFont="1" applyFill="1" applyBorder="1" applyAlignment="1">
      <alignment horizontal="center" vertical="center"/>
    </xf>
    <xf numFmtId="3" fontId="7" fillId="4" borderId="83" xfId="23" applyNumberFormat="1" applyFont="1" applyFill="1" applyBorder="1" applyAlignment="1">
      <alignment horizontal="center" vertical="center"/>
    </xf>
    <xf numFmtId="3" fontId="7" fillId="4" borderId="2" xfId="23" applyNumberFormat="1" applyFont="1" applyFill="1" applyBorder="1" applyAlignment="1">
      <alignment horizontal="center" vertical="center"/>
    </xf>
    <xf numFmtId="3" fontId="7" fillId="4" borderId="84" xfId="23" applyNumberFormat="1" applyFont="1" applyFill="1" applyBorder="1" applyAlignment="1">
      <alignment horizontal="center" vertical="center"/>
    </xf>
    <xf numFmtId="3" fontId="7" fillId="4" borderId="85" xfId="23" applyNumberFormat="1" applyFont="1" applyFill="1" applyBorder="1" applyAlignment="1">
      <alignment horizontal="center" vertical="center"/>
    </xf>
    <xf numFmtId="3" fontId="7" fillId="4" borderId="87" xfId="23" applyNumberFormat="1" applyFont="1" applyFill="1" applyBorder="1" applyAlignment="1">
      <alignment horizontal="center" vertical="center"/>
    </xf>
    <xf numFmtId="0" fontId="5" fillId="0" borderId="0" xfId="21" applyFont="1" applyBorder="1" applyAlignment="1">
      <alignment horizontal="center"/>
    </xf>
    <xf numFmtId="3" fontId="7" fillId="12" borderId="15" xfId="23" applyNumberFormat="1" applyFont="1" applyFill="1" applyBorder="1" applyAlignment="1">
      <alignment horizontal="center" vertical="center"/>
    </xf>
    <xf numFmtId="3" fontId="7" fillId="12" borderId="21" xfId="23" applyNumberFormat="1" applyFont="1" applyFill="1" applyBorder="1" applyAlignment="1">
      <alignment horizontal="center" vertical="center"/>
    </xf>
    <xf numFmtId="3" fontId="7" fillId="12" borderId="22" xfId="23" applyNumberFormat="1" applyFont="1" applyFill="1" applyBorder="1" applyAlignment="1">
      <alignment horizontal="center" vertical="center"/>
    </xf>
    <xf numFmtId="0" fontId="8" fillId="12" borderId="10" xfId="21" applyFont="1" applyFill="1" applyBorder="1" applyAlignment="1">
      <alignment horizontal="center"/>
    </xf>
    <xf numFmtId="0" fontId="8" fillId="12" borderId="14" xfId="21" applyFont="1" applyFill="1" applyBorder="1" applyAlignment="1">
      <alignment horizontal="center"/>
    </xf>
    <xf numFmtId="0" fontId="8" fillId="12" borderId="82" xfId="21" applyFont="1" applyFill="1" applyBorder="1" applyAlignment="1">
      <alignment horizontal="center" vertical="center" wrapText="1"/>
    </xf>
    <xf numFmtId="0" fontId="8" fillId="12" borderId="2" xfId="21" applyFont="1" applyFill="1" applyBorder="1" applyAlignment="1">
      <alignment horizontal="center" vertical="center" wrapText="1"/>
    </xf>
    <xf numFmtId="0" fontId="8" fillId="12" borderId="11" xfId="21" applyFont="1" applyFill="1" applyBorder="1" applyAlignment="1">
      <alignment horizontal="center" vertical="center" wrapText="1"/>
    </xf>
    <xf numFmtId="3" fontId="6" fillId="2" borderId="28" xfId="21" applyNumberFormat="1" applyFont="1" applyFill="1" applyBorder="1" applyAlignment="1">
      <alignment horizontal="left" vertical="center"/>
    </xf>
    <xf numFmtId="3" fontId="6" fillId="2" borderId="43" xfId="21" applyNumberFormat="1" applyFont="1" applyFill="1" applyBorder="1" applyAlignment="1">
      <alignment horizontal="left" vertical="center"/>
    </xf>
    <xf numFmtId="3" fontId="7" fillId="2" borderId="37" xfId="23" applyNumberFormat="1" applyFont="1" applyFill="1" applyBorder="1" applyAlignment="1">
      <alignment horizontal="center" vertical="center"/>
    </xf>
    <xf numFmtId="3" fontId="7" fillId="2" borderId="58" xfId="23" applyNumberFormat="1" applyFont="1" applyFill="1" applyBorder="1" applyAlignment="1">
      <alignment horizontal="center" vertical="center"/>
    </xf>
    <xf numFmtId="3" fontId="6" fillId="4" borderId="66" xfId="21" applyNumberFormat="1" applyFont="1" applyFill="1" applyBorder="1" applyAlignment="1">
      <alignment horizontal="center" vertical="center" textRotation="90"/>
    </xf>
    <xf numFmtId="0" fontId="2" fillId="8" borderId="17" xfId="21" applyFill="1" applyBorder="1" applyAlignment="1">
      <alignment horizontal="left" vertical="center"/>
    </xf>
    <xf numFmtId="0" fontId="2" fillId="2" borderId="17" xfId="21" applyFont="1" applyFill="1" applyBorder="1" applyAlignment="1">
      <alignment horizontal="left" vertical="center"/>
    </xf>
    <xf numFmtId="0" fontId="2" fillId="2" borderId="17" xfId="21" applyFill="1" applyBorder="1" applyAlignment="1">
      <alignment horizontal="left" vertical="center"/>
    </xf>
    <xf numFmtId="0" fontId="8" fillId="9" borderId="17" xfId="21" applyFont="1" applyFill="1" applyBorder="1" applyAlignment="1">
      <alignment horizontal="left" vertical="center" wrapText="1"/>
    </xf>
    <xf numFmtId="0" fontId="2" fillId="10" borderId="17" xfId="21" applyFill="1" applyBorder="1" applyAlignment="1">
      <alignment horizontal="left" vertical="center"/>
    </xf>
    <xf numFmtId="0" fontId="8" fillId="4" borderId="17" xfId="21" applyFont="1" applyFill="1" applyBorder="1" applyAlignment="1">
      <alignment horizontal="left" vertical="center" wrapText="1"/>
    </xf>
    <xf numFmtId="0" fontId="2" fillId="4" borderId="17" xfId="21" applyFill="1" applyBorder="1" applyAlignment="1">
      <alignment horizontal="left" vertical="center" wrapText="1"/>
    </xf>
    <xf numFmtId="0" fontId="2" fillId="16" borderId="17" xfId="21" applyFill="1" applyBorder="1" applyAlignment="1">
      <alignment horizontal="left" vertical="center"/>
    </xf>
    <xf numFmtId="0" fontId="8" fillId="15" borderId="18" xfId="21" applyFont="1" applyFill="1" applyBorder="1" applyAlignment="1">
      <alignment horizontal="left" vertical="center"/>
    </xf>
    <xf numFmtId="0" fontId="2" fillId="15" borderId="71" xfId="21" applyFont="1" applyFill="1" applyBorder="1" applyAlignment="1">
      <alignment horizontal="left" vertical="center"/>
    </xf>
    <xf numFmtId="0" fontId="2" fillId="15" borderId="63" xfId="21" applyFont="1" applyFill="1" applyBorder="1" applyAlignment="1">
      <alignment horizontal="left" vertical="center"/>
    </xf>
    <xf numFmtId="0" fontId="2" fillId="6" borderId="17" xfId="21" applyFont="1" applyFill="1" applyBorder="1" applyAlignment="1">
      <alignment horizontal="left" vertical="center"/>
    </xf>
    <xf numFmtId="0" fontId="2" fillId="6" borderId="17" xfId="21" applyFill="1" applyBorder="1" applyAlignment="1">
      <alignment horizontal="left" vertical="center"/>
    </xf>
    <xf numFmtId="0" fontId="5" fillId="0" borderId="37" xfId="21" applyFont="1" applyBorder="1" applyAlignment="1">
      <alignment horizontal="center"/>
    </xf>
    <xf numFmtId="0" fontId="5" fillId="0" borderId="93" xfId="21" applyFont="1" applyBorder="1" applyAlignment="1">
      <alignment horizontal="center"/>
    </xf>
    <xf numFmtId="0" fontId="5" fillId="0" borderId="38" xfId="21" applyFont="1" applyBorder="1" applyAlignment="1">
      <alignment horizontal="center"/>
    </xf>
    <xf numFmtId="3" fontId="6" fillId="4" borderId="12" xfId="21" applyNumberFormat="1" applyFont="1" applyFill="1" applyBorder="1" applyAlignment="1">
      <alignment horizontal="center" vertical="center" wrapText="1"/>
    </xf>
    <xf numFmtId="3" fontId="6" fillId="4" borderId="63" xfId="21" applyNumberFormat="1" applyFont="1" applyFill="1" applyBorder="1" applyAlignment="1">
      <alignment horizontal="center" vertical="center" wrapText="1"/>
    </xf>
    <xf numFmtId="3" fontId="6" fillId="12" borderId="16" xfId="21" applyNumberFormat="1" applyFont="1" applyFill="1" applyBorder="1" applyAlignment="1">
      <alignment horizontal="center" vertical="center" wrapText="1"/>
    </xf>
    <xf numFmtId="3" fontId="6" fillId="12" borderId="99" xfId="21" applyNumberFormat="1" applyFont="1" applyFill="1" applyBorder="1" applyAlignment="1">
      <alignment horizontal="center" vertical="center" wrapText="1"/>
    </xf>
    <xf numFmtId="3" fontId="6" fillId="12" borderId="24" xfId="21" applyNumberFormat="1" applyFont="1" applyFill="1" applyBorder="1" applyAlignment="1">
      <alignment horizontal="center" vertical="center" wrapText="1"/>
    </xf>
    <xf numFmtId="3" fontId="7" fillId="12" borderId="82" xfId="23" applyNumberFormat="1" applyFont="1" applyFill="1" applyBorder="1" applyAlignment="1">
      <alignment horizontal="center" vertical="center" wrapText="1"/>
    </xf>
    <xf numFmtId="3" fontId="7" fillId="12" borderId="78" xfId="23" applyNumberFormat="1" applyFont="1" applyFill="1" applyBorder="1" applyAlignment="1">
      <alignment horizontal="center" vertical="center" wrapText="1"/>
    </xf>
    <xf numFmtId="3" fontId="7" fillId="12" borderId="2" xfId="23" applyNumberFormat="1" applyFont="1" applyFill="1" applyBorder="1" applyAlignment="1">
      <alignment horizontal="center" vertical="center" wrapText="1"/>
    </xf>
    <xf numFmtId="3" fontId="7" fillId="12" borderId="62" xfId="23" applyNumberFormat="1" applyFont="1" applyFill="1" applyBorder="1" applyAlignment="1">
      <alignment horizontal="center" vertical="center" wrapText="1"/>
    </xf>
    <xf numFmtId="3" fontId="7" fillId="12" borderId="11" xfId="23" applyNumberFormat="1" applyFont="1" applyFill="1" applyBorder="1" applyAlignment="1">
      <alignment horizontal="center" vertical="center" wrapText="1"/>
    </xf>
    <xf numFmtId="3" fontId="7" fillId="12" borderId="60" xfId="23" applyNumberFormat="1" applyFont="1" applyFill="1" applyBorder="1" applyAlignment="1">
      <alignment horizontal="center" vertical="center" wrapText="1"/>
    </xf>
    <xf numFmtId="3" fontId="8" fillId="4" borderId="72" xfId="21" applyNumberFormat="1" applyFont="1" applyFill="1" applyBorder="1" applyAlignment="1">
      <alignment horizontal="center" vertical="center" wrapText="1"/>
    </xf>
    <xf numFmtId="3" fontId="8" fillId="4" borderId="67" xfId="21" applyNumberFormat="1" applyFont="1" applyFill="1" applyBorder="1" applyAlignment="1">
      <alignment horizontal="center" vertical="center" wrapText="1"/>
    </xf>
    <xf numFmtId="3" fontId="8" fillId="4" borderId="34" xfId="21" applyNumberFormat="1" applyFont="1" applyFill="1" applyBorder="1" applyAlignment="1">
      <alignment horizontal="center" vertical="center" wrapText="1"/>
    </xf>
    <xf numFmtId="0" fontId="6" fillId="12" borderId="17" xfId="21" applyNumberFormat="1" applyFont="1" applyFill="1" applyBorder="1" applyAlignment="1">
      <alignment horizontal="center" vertical="center" wrapText="1"/>
    </xf>
    <xf numFmtId="0" fontId="6" fillId="12" borderId="17" xfId="21" applyNumberFormat="1" applyFont="1" applyFill="1" applyBorder="1" applyAlignment="1">
      <alignment horizontal="center" vertical="center"/>
    </xf>
    <xf numFmtId="0" fontId="6" fillId="12" borderId="21" xfId="21" applyNumberFormat="1" applyFont="1" applyFill="1" applyBorder="1" applyAlignment="1">
      <alignment horizontal="center" vertical="center" wrapText="1"/>
    </xf>
    <xf numFmtId="0" fontId="6" fillId="12" borderId="22" xfId="21" applyNumberFormat="1" applyFont="1" applyFill="1" applyBorder="1" applyAlignment="1">
      <alignment horizontal="center" vertical="center" wrapText="1"/>
    </xf>
    <xf numFmtId="0" fontId="8" fillId="12" borderId="12" xfId="21" applyNumberFormat="1" applyFont="1" applyFill="1" applyBorder="1" applyAlignment="1">
      <alignment horizontal="left" vertical="center" wrapText="1"/>
    </xf>
    <xf numFmtId="0" fontId="8" fillId="12" borderId="63" xfId="21" applyNumberFormat="1" applyFont="1" applyFill="1" applyBorder="1" applyAlignment="1">
      <alignment horizontal="left" vertical="center" wrapText="1"/>
    </xf>
    <xf numFmtId="0" fontId="7" fillId="12" borderId="15" xfId="23" applyNumberFormat="1" applyFont="1" applyFill="1" applyBorder="1" applyAlignment="1">
      <alignment horizontal="center" vertical="center" wrapText="1"/>
    </xf>
    <xf numFmtId="0" fontId="7" fillId="12" borderId="21" xfId="23" applyNumberFormat="1" applyFont="1" applyFill="1" applyBorder="1" applyAlignment="1">
      <alignment horizontal="center" vertical="center" wrapText="1"/>
    </xf>
    <xf numFmtId="0" fontId="7" fillId="12" borderId="9" xfId="23" applyNumberFormat="1" applyFont="1" applyFill="1" applyBorder="1" applyAlignment="1">
      <alignment horizontal="center" vertical="center" wrapText="1"/>
    </xf>
    <xf numFmtId="0" fontId="7" fillId="12" borderId="17" xfId="23" applyNumberFormat="1" applyFont="1" applyFill="1" applyBorder="1" applyAlignment="1">
      <alignment horizontal="center" vertical="center" wrapText="1"/>
    </xf>
    <xf numFmtId="0" fontId="6" fillId="12" borderId="23" xfId="21" applyNumberFormat="1" applyFont="1" applyFill="1" applyBorder="1" applyAlignment="1">
      <alignment horizontal="center" vertical="center"/>
    </xf>
    <xf numFmtId="0" fontId="8" fillId="4" borderId="21" xfId="21" applyNumberFormat="1" applyFont="1" applyFill="1" applyBorder="1" applyAlignment="1">
      <alignment horizontal="center" vertical="center" wrapText="1"/>
    </xf>
    <xf numFmtId="0" fontId="8" fillId="4" borderId="17" xfId="21" applyNumberFormat="1" applyFont="1" applyFill="1" applyBorder="1" applyAlignment="1">
      <alignment horizontal="center" vertical="center" wrapText="1"/>
    </xf>
    <xf numFmtId="3" fontId="6" fillId="4" borderId="25" xfId="21" applyNumberFormat="1" applyFont="1" applyFill="1" applyBorder="1" applyAlignment="1">
      <alignment horizontal="left" vertical="center"/>
    </xf>
    <xf numFmtId="3" fontId="6" fillId="4" borderId="2" xfId="21" applyNumberFormat="1" applyFont="1" applyFill="1" applyBorder="1" applyAlignment="1">
      <alignment horizontal="center" vertical="center" textRotation="90"/>
    </xf>
    <xf numFmtId="3" fontId="6" fillId="4" borderId="85" xfId="21" applyNumberFormat="1" applyFont="1" applyFill="1" applyBorder="1" applyAlignment="1">
      <alignment horizontal="center" vertical="center" textRotation="90"/>
    </xf>
    <xf numFmtId="3" fontId="6" fillId="4" borderId="26" xfId="21" applyNumberFormat="1" applyFont="1" applyFill="1" applyBorder="1" applyAlignment="1">
      <alignment horizontal="left" vertical="center"/>
    </xf>
    <xf numFmtId="3" fontId="7" fillId="12" borderId="9" xfId="23" applyNumberFormat="1" applyFont="1" applyFill="1" applyBorder="1" applyAlignment="1">
      <alignment horizontal="center" vertical="center"/>
    </xf>
    <xf numFmtId="3" fontId="7" fillId="12" borderId="17" xfId="23" applyNumberFormat="1" applyFont="1" applyFill="1" applyBorder="1" applyAlignment="1">
      <alignment horizontal="center" vertical="center"/>
    </xf>
    <xf numFmtId="3" fontId="8" fillId="4" borderId="21" xfId="21" applyNumberFormat="1" applyFont="1" applyFill="1" applyBorder="1" applyAlignment="1">
      <alignment horizontal="center" vertical="center" wrapText="1"/>
    </xf>
    <xf numFmtId="3" fontId="8" fillId="4" borderId="17" xfId="21" applyNumberFormat="1" applyFont="1" applyFill="1" applyBorder="1" applyAlignment="1">
      <alignment horizontal="center" vertical="center" wrapText="1"/>
    </xf>
    <xf numFmtId="3" fontId="6" fillId="12" borderId="21" xfId="21" applyNumberFormat="1" applyFont="1" applyFill="1" applyBorder="1" applyAlignment="1">
      <alignment horizontal="center" vertical="center" wrapText="1"/>
    </xf>
    <xf numFmtId="3" fontId="6" fillId="12" borderId="22" xfId="21" applyNumberFormat="1" applyFont="1" applyFill="1" applyBorder="1" applyAlignment="1">
      <alignment horizontal="center" vertical="center" wrapText="1"/>
    </xf>
    <xf numFmtId="3" fontId="8" fillId="4" borderId="81" xfId="21" applyNumberFormat="1" applyFont="1" applyFill="1" applyBorder="1" applyAlignment="1">
      <alignment horizontal="left" vertical="center" wrapText="1"/>
    </xf>
    <xf numFmtId="2" fontId="159" fillId="0" borderId="99" xfId="21" applyNumberFormat="1" applyFont="1" applyBorder="1" applyAlignment="1">
      <alignment horizontal="center" wrapText="1"/>
    </xf>
    <xf numFmtId="2" fontId="160" fillId="0" borderId="99" xfId="0" applyNumberFormat="1" applyFont="1" applyBorder="1" applyAlignment="1">
      <alignment horizontal="center" wrapText="1"/>
    </xf>
    <xf numFmtId="3" fontId="6" fillId="12" borderId="17" xfId="21" applyNumberFormat="1" applyFont="1" applyFill="1" applyBorder="1" applyAlignment="1">
      <alignment horizontal="center" vertical="center" wrapText="1"/>
    </xf>
    <xf numFmtId="3" fontId="6" fillId="2" borderId="17" xfId="21" applyNumberFormat="1" applyFont="1" applyFill="1" applyBorder="1" applyAlignment="1">
      <alignment horizontal="left" vertical="center"/>
    </xf>
    <xf numFmtId="0" fontId="0" fillId="0" borderId="93" xfId="0" applyBorder="1"/>
    <xf numFmtId="0" fontId="0" fillId="0" borderId="38" xfId="0" applyBorder="1"/>
    <xf numFmtId="0" fontId="12" fillId="2" borderId="2" xfId="21" applyFont="1" applyFill="1" applyBorder="1" applyAlignment="1">
      <alignment horizontal="center" vertical="center"/>
    </xf>
    <xf numFmtId="0" fontId="12" fillId="2" borderId="85" xfId="21" applyFont="1" applyFill="1" applyBorder="1" applyAlignment="1">
      <alignment horizontal="center" vertical="center"/>
    </xf>
    <xf numFmtId="0" fontId="8" fillId="0" borderId="6" xfId="21" applyFont="1" applyBorder="1" applyAlignment="1">
      <alignment horizontal="left" vertical="center" wrapText="1"/>
    </xf>
    <xf numFmtId="4" fontId="2" fillId="2" borderId="27" xfId="21" applyNumberFormat="1" applyFill="1" applyBorder="1" applyAlignment="1">
      <alignment horizontal="right" vertical="center"/>
    </xf>
    <xf numFmtId="0" fontId="0" fillId="0" borderId="30" xfId="0" applyBorder="1" applyAlignment="1">
      <alignment horizontal="right" vertical="center"/>
    </xf>
    <xf numFmtId="0" fontId="0" fillId="2" borderId="6" xfId="0" applyFill="1" applyBorder="1" applyAlignment="1">
      <alignment vertical="center"/>
    </xf>
    <xf numFmtId="0" fontId="0" fillId="2" borderId="95" xfId="0" applyFill="1" applyBorder="1" applyAlignment="1">
      <alignment vertical="center"/>
    </xf>
    <xf numFmtId="3" fontId="6" fillId="4" borderId="28" xfId="21" applyNumberFormat="1" applyFont="1" applyFill="1" applyBorder="1" applyAlignment="1">
      <alignment horizontal="left" vertical="center"/>
    </xf>
    <xf numFmtId="3" fontId="6" fillId="4" borderId="24" xfId="21" applyNumberFormat="1" applyFont="1" applyFill="1" applyBorder="1" applyAlignment="1">
      <alignment horizontal="left" vertical="center"/>
    </xf>
    <xf numFmtId="3" fontId="6" fillId="4" borderId="42" xfId="21" applyNumberFormat="1" applyFont="1" applyFill="1" applyBorder="1" applyAlignment="1">
      <alignment horizontal="left" vertical="center"/>
    </xf>
    <xf numFmtId="3" fontId="6" fillId="4" borderId="100" xfId="21" applyNumberFormat="1" applyFont="1" applyFill="1" applyBorder="1" applyAlignment="1">
      <alignment horizontal="left" vertical="center"/>
    </xf>
    <xf numFmtId="3" fontId="6" fillId="2" borderId="15" xfId="21" applyNumberFormat="1" applyFont="1" applyFill="1" applyBorder="1" applyAlignment="1">
      <alignment horizontal="center" vertical="center" textRotation="90"/>
    </xf>
    <xf numFmtId="3" fontId="6" fillId="2" borderId="9" xfId="21" applyNumberFormat="1" applyFont="1" applyFill="1" applyBorder="1" applyAlignment="1">
      <alignment horizontal="center" vertical="center" textRotation="90"/>
    </xf>
    <xf numFmtId="3" fontId="6" fillId="2" borderId="10" xfId="21" applyNumberFormat="1" applyFont="1" applyFill="1" applyBorder="1" applyAlignment="1">
      <alignment horizontal="center" vertical="center" textRotation="90"/>
    </xf>
    <xf numFmtId="4" fontId="2" fillId="16" borderId="66" xfId="21" applyNumberFormat="1" applyFill="1" applyBorder="1" applyAlignment="1">
      <alignment vertical="center"/>
    </xf>
    <xf numFmtId="0" fontId="0" fillId="0" borderId="36" xfId="0" applyBorder="1" applyAlignment="1">
      <alignment vertical="center"/>
    </xf>
    <xf numFmtId="1" fontId="14" fillId="0" borderId="82" xfId="23" applyNumberFormat="1" applyFont="1" applyBorder="1" applyAlignment="1">
      <alignment horizontal="center" vertical="center"/>
    </xf>
    <xf numFmtId="1" fontId="14" fillId="0" borderId="6" xfId="23" applyNumberFormat="1" applyFont="1" applyBorder="1" applyAlignment="1">
      <alignment horizontal="center" vertical="center"/>
    </xf>
    <xf numFmtId="1" fontId="14" fillId="0" borderId="83" xfId="23" applyNumberFormat="1" applyFont="1" applyBorder="1" applyAlignment="1">
      <alignment horizontal="center" vertical="center"/>
    </xf>
    <xf numFmtId="1" fontId="14" fillId="0" borderId="85" xfId="23" applyNumberFormat="1" applyFont="1" applyBorder="1" applyAlignment="1">
      <alignment horizontal="center" vertical="center"/>
    </xf>
    <xf numFmtId="1" fontId="14" fillId="0" borderId="87" xfId="23" applyNumberFormat="1" applyFont="1" applyBorder="1" applyAlignment="1">
      <alignment horizontal="center" vertical="center"/>
    </xf>
    <xf numFmtId="0" fontId="8" fillId="4" borderId="37" xfId="21" applyFont="1" applyFill="1" applyBorder="1" applyAlignment="1">
      <alignment horizontal="center"/>
    </xf>
    <xf numFmtId="0" fontId="8" fillId="4" borderId="93" xfId="21" applyFont="1" applyFill="1" applyBorder="1" applyAlignment="1">
      <alignment horizontal="center"/>
    </xf>
    <xf numFmtId="0" fontId="8" fillId="4" borderId="38" xfId="21" applyFont="1" applyFill="1" applyBorder="1" applyAlignment="1">
      <alignment horizontal="center"/>
    </xf>
    <xf numFmtId="0" fontId="8" fillId="2" borderId="15" xfId="21" applyFont="1" applyFill="1" applyBorder="1" applyAlignment="1">
      <alignment horizontal="center" vertical="center"/>
    </xf>
    <xf numFmtId="0" fontId="8" fillId="2" borderId="21" xfId="21" applyFont="1" applyFill="1" applyBorder="1" applyAlignment="1">
      <alignment horizontal="center" vertical="center"/>
    </xf>
    <xf numFmtId="3" fontId="8" fillId="2" borderId="42" xfId="21" applyNumberFormat="1" applyFont="1" applyFill="1" applyBorder="1" applyAlignment="1">
      <alignment horizontal="center" vertical="center"/>
    </xf>
    <xf numFmtId="3" fontId="8" fillId="2" borderId="74" xfId="21" applyNumberFormat="1" applyFont="1" applyFill="1" applyBorder="1" applyAlignment="1">
      <alignment horizontal="center" vertical="center"/>
    </xf>
    <xf numFmtId="3" fontId="8" fillId="2" borderId="2" xfId="21" applyNumberFormat="1" applyFont="1" applyFill="1" applyBorder="1" applyAlignment="1">
      <alignment horizontal="center" vertical="center"/>
    </xf>
    <xf numFmtId="3" fontId="8" fillId="2" borderId="62" xfId="21" applyNumberFormat="1" applyFont="1" applyFill="1" applyBorder="1" applyAlignment="1">
      <alignment horizontal="center" vertical="center"/>
    </xf>
    <xf numFmtId="3" fontId="8" fillId="2" borderId="85" xfId="21" applyNumberFormat="1" applyFont="1" applyFill="1" applyBorder="1" applyAlignment="1">
      <alignment horizontal="center" vertical="center"/>
    </xf>
    <xf numFmtId="3" fontId="8" fillId="2" borderId="89" xfId="21" applyNumberFormat="1" applyFont="1" applyFill="1" applyBorder="1" applyAlignment="1">
      <alignment horizontal="center" vertical="center"/>
    </xf>
    <xf numFmtId="0" fontId="12" fillId="0" borderId="28" xfId="17" applyFont="1" applyBorder="1" applyAlignment="1">
      <alignment horizontal="center" vertical="center"/>
    </xf>
    <xf numFmtId="0" fontId="12" fillId="0" borderId="99" xfId="17" applyFont="1" applyBorder="1" applyAlignment="1">
      <alignment horizontal="center" vertical="center"/>
    </xf>
    <xf numFmtId="0" fontId="12" fillId="0" borderId="24" xfId="17" applyFont="1" applyBorder="1" applyAlignment="1">
      <alignment horizontal="center" vertical="center"/>
    </xf>
    <xf numFmtId="3" fontId="12" fillId="4" borderId="16" xfId="21" applyNumberFormat="1" applyFont="1" applyFill="1" applyBorder="1" applyAlignment="1">
      <alignment horizontal="center" vertical="center"/>
    </xf>
    <xf numFmtId="3" fontId="12" fillId="4" borderId="99" xfId="21" applyNumberFormat="1" applyFont="1" applyFill="1" applyBorder="1" applyAlignment="1">
      <alignment horizontal="center" vertical="center"/>
    </xf>
    <xf numFmtId="3" fontId="12" fillId="4" borderId="24" xfId="21" applyNumberFormat="1" applyFont="1" applyFill="1" applyBorder="1" applyAlignment="1">
      <alignment horizontal="center" vertical="center"/>
    </xf>
    <xf numFmtId="3" fontId="7" fillId="4" borderId="28" xfId="23" applyNumberFormat="1" applyFont="1" applyFill="1" applyBorder="1" applyAlignment="1">
      <alignment horizontal="center" vertical="center"/>
    </xf>
    <xf numFmtId="3" fontId="7" fillId="4" borderId="99" xfId="23" applyNumberFormat="1" applyFont="1" applyFill="1" applyBorder="1" applyAlignment="1">
      <alignment horizontal="center" vertical="center"/>
    </xf>
    <xf numFmtId="3" fontId="7" fillId="4" borderId="24" xfId="23" applyNumberFormat="1" applyFont="1" applyFill="1" applyBorder="1" applyAlignment="1">
      <alignment horizontal="center" vertical="center"/>
    </xf>
    <xf numFmtId="3" fontId="7" fillId="12" borderId="13" xfId="23" applyNumberFormat="1" applyFont="1" applyFill="1" applyBorder="1" applyAlignment="1">
      <alignment vertical="center" wrapText="1"/>
    </xf>
    <xf numFmtId="0" fontId="0" fillId="0" borderId="40" xfId="0" applyBorder="1" applyAlignment="1">
      <alignment vertical="center" wrapText="1"/>
    </xf>
    <xf numFmtId="3" fontId="14" fillId="0" borderId="37" xfId="24" applyNumberFormat="1" applyFont="1" applyFill="1" applyBorder="1" applyAlignment="1">
      <alignment horizontal="center"/>
    </xf>
    <xf numFmtId="3" fontId="14" fillId="0" borderId="93" xfId="24" applyNumberFormat="1" applyFont="1" applyFill="1" applyBorder="1" applyAlignment="1">
      <alignment horizontal="center"/>
    </xf>
    <xf numFmtId="3" fontId="14" fillId="0" borderId="38" xfId="24" applyNumberFormat="1" applyFont="1" applyFill="1" applyBorder="1" applyAlignment="1">
      <alignment horizontal="center"/>
    </xf>
    <xf numFmtId="0" fontId="37" fillId="0" borderId="17" xfId="24" applyFont="1" applyFill="1" applyBorder="1" applyAlignment="1">
      <alignment horizontal="center" vertical="center"/>
    </xf>
    <xf numFmtId="0" fontId="30" fillId="0" borderId="17" xfId="24" applyFont="1" applyFill="1" applyBorder="1" applyAlignment="1">
      <alignment horizontal="center" vertical="center"/>
    </xf>
    <xf numFmtId="0" fontId="2" fillId="13" borderId="17" xfId="0" applyFont="1" applyFill="1" applyBorder="1" applyAlignment="1">
      <alignment horizontal="left" vertical="center" wrapText="1"/>
    </xf>
    <xf numFmtId="0" fontId="27" fillId="0" borderId="17" xfId="16" applyFont="1" applyFill="1" applyBorder="1" applyAlignment="1">
      <alignment horizontal="center" vertical="center"/>
    </xf>
    <xf numFmtId="3" fontId="30" fillId="0" borderId="17" xfId="24" applyNumberFormat="1" applyFont="1" applyFill="1" applyBorder="1" applyAlignment="1">
      <alignment horizontal="center" vertical="center" textRotation="90" wrapText="1"/>
    </xf>
    <xf numFmtId="3" fontId="30" fillId="0" borderId="17" xfId="24" applyNumberFormat="1" applyFont="1" applyFill="1" applyBorder="1" applyAlignment="1">
      <alignment horizontal="center" vertical="center" wrapText="1"/>
    </xf>
    <xf numFmtId="3" fontId="30" fillId="0" borderId="17" xfId="24" applyNumberFormat="1" applyFont="1" applyFill="1" applyBorder="1" applyAlignment="1">
      <alignment horizontal="center" vertical="center"/>
    </xf>
    <xf numFmtId="0" fontId="25" fillId="0" borderId="17" xfId="24" applyFont="1" applyFill="1" applyBorder="1" applyAlignment="1">
      <alignment horizontal="center" vertical="center" wrapText="1"/>
    </xf>
    <xf numFmtId="0" fontId="2" fillId="0" borderId="17" xfId="0" applyFont="1" applyFill="1" applyBorder="1" applyAlignment="1">
      <alignment horizontal="left" vertical="center" wrapText="1"/>
    </xf>
    <xf numFmtId="0" fontId="2" fillId="0" borderId="17" xfId="24" applyFont="1" applyFill="1" applyBorder="1" applyAlignment="1">
      <alignment horizontal="left" vertical="center"/>
    </xf>
    <xf numFmtId="0" fontId="2" fillId="0" borderId="17" xfId="24" applyFont="1" applyFill="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63" xfId="0" applyFont="1" applyBorder="1" applyAlignment="1">
      <alignment horizontal="left" vertical="center"/>
    </xf>
    <xf numFmtId="0" fontId="2" fillId="0" borderId="17" xfId="0" applyFont="1" applyBorder="1" applyAlignment="1">
      <alignment vertical="center"/>
    </xf>
    <xf numFmtId="0" fontId="2" fillId="0" borderId="17" xfId="0" applyFont="1" applyBorder="1" applyAlignment="1">
      <alignment horizontal="left" wrapText="1"/>
    </xf>
    <xf numFmtId="0" fontId="2" fillId="0" borderId="17" xfId="0" applyFont="1" applyBorder="1" applyAlignment="1">
      <alignment horizontal="left" vertical="center" wrapText="1"/>
    </xf>
    <xf numFmtId="0" fontId="2" fillId="0" borderId="18" xfId="0" applyFont="1" applyFill="1" applyBorder="1" applyAlignment="1">
      <alignment horizontal="left" vertical="center" wrapText="1"/>
    </xf>
    <xf numFmtId="0" fontId="2" fillId="0" borderId="71" xfId="0" applyFont="1" applyFill="1" applyBorder="1" applyAlignment="1">
      <alignment horizontal="left" vertical="center" wrapText="1"/>
    </xf>
    <xf numFmtId="0" fontId="2" fillId="0" borderId="63" xfId="0" applyFont="1" applyFill="1" applyBorder="1" applyAlignment="1">
      <alignment horizontal="left" vertical="center" wrapText="1"/>
    </xf>
    <xf numFmtId="0" fontId="19" fillId="0" borderId="18" xfId="0" applyFont="1" applyBorder="1" applyAlignment="1">
      <alignment horizontal="left" wrapText="1"/>
    </xf>
    <xf numFmtId="0" fontId="19" fillId="0" borderId="63" xfId="0" applyFont="1" applyBorder="1" applyAlignment="1">
      <alignment horizontal="left" wrapText="1"/>
    </xf>
    <xf numFmtId="0" fontId="57" fillId="0" borderId="17" xfId="0" applyFont="1" applyBorder="1" applyAlignment="1">
      <alignment horizontal="left"/>
    </xf>
    <xf numFmtId="0" fontId="57" fillId="0" borderId="17" xfId="0" applyFont="1" applyBorder="1" applyAlignment="1">
      <alignment horizontal="left" vertical="justify"/>
    </xf>
    <xf numFmtId="0" fontId="57" fillId="0" borderId="18" xfId="0" applyFont="1" applyBorder="1" applyAlignment="1">
      <alignment horizontal="left" vertical="center" wrapText="1"/>
    </xf>
    <xf numFmtId="0" fontId="57" fillId="0" borderId="63" xfId="0" applyFont="1" applyBorder="1" applyAlignment="1">
      <alignment horizontal="left" vertical="center" wrapText="1"/>
    </xf>
    <xf numFmtId="0" fontId="57" fillId="0" borderId="17" xfId="0" applyFont="1" applyBorder="1" applyAlignment="1">
      <alignment horizontal="left" vertical="justify" wrapText="1"/>
    </xf>
    <xf numFmtId="0" fontId="2" fillId="0" borderId="18" xfId="0" applyFont="1" applyFill="1" applyBorder="1" applyAlignment="1">
      <alignment vertical="center" wrapText="1"/>
    </xf>
    <xf numFmtId="0" fontId="2" fillId="0" borderId="63" xfId="0" applyFont="1" applyFill="1" applyBorder="1" applyAlignment="1">
      <alignment vertical="center" wrapText="1"/>
    </xf>
    <xf numFmtId="0" fontId="57" fillId="0" borderId="18" xfId="0" applyFont="1" applyBorder="1" applyAlignment="1">
      <alignment horizontal="left" vertical="justify"/>
    </xf>
    <xf numFmtId="0" fontId="57" fillId="0" borderId="63" xfId="0" applyFont="1" applyBorder="1" applyAlignment="1">
      <alignment horizontal="left" vertical="justify"/>
    </xf>
    <xf numFmtId="0" fontId="1" fillId="0" borderId="17" xfId="24" applyFont="1" applyFill="1" applyBorder="1" applyAlignment="1">
      <alignment horizontal="left" vertical="center"/>
    </xf>
    <xf numFmtId="0" fontId="1" fillId="0" borderId="17" xfId="24" applyFont="1" applyFill="1" applyBorder="1" applyAlignment="1">
      <alignment horizontal="left" vertical="center" wrapText="1"/>
    </xf>
    <xf numFmtId="2" fontId="27" fillId="9" borderId="7" xfId="16" applyNumberFormat="1" applyFont="1" applyFill="1" applyBorder="1" applyAlignment="1">
      <alignment horizontal="center" vertical="center"/>
    </xf>
    <xf numFmtId="0" fontId="51" fillId="8" borderId="7" xfId="22" applyFont="1" applyFill="1" applyBorder="1" applyAlignment="1">
      <alignment horizontal="center" vertical="center" wrapText="1"/>
    </xf>
    <xf numFmtId="0" fontId="51" fillId="8" borderId="7" xfId="22" applyFont="1" applyFill="1" applyBorder="1" applyAlignment="1">
      <alignment horizontal="center" vertical="center"/>
    </xf>
    <xf numFmtId="0" fontId="25" fillId="8" borderId="66" xfId="22" applyFont="1" applyFill="1" applyBorder="1" applyAlignment="1">
      <alignment horizontal="center" vertical="center" wrapText="1"/>
    </xf>
    <xf numFmtId="0" fontId="25" fillId="8" borderId="36" xfId="22" applyFont="1" applyFill="1" applyBorder="1" applyAlignment="1">
      <alignment horizontal="center" vertical="center" wrapText="1"/>
    </xf>
    <xf numFmtId="0" fontId="30" fillId="8" borderId="7" xfId="22" applyFont="1" applyFill="1" applyBorder="1" applyAlignment="1">
      <alignment horizontal="center" vertical="center"/>
    </xf>
    <xf numFmtId="3" fontId="20" fillId="8" borderId="7" xfId="22" applyNumberFormat="1" applyFont="1" applyFill="1" applyBorder="1" applyAlignment="1">
      <alignment horizontal="center" vertical="center" textRotation="90" wrapText="1"/>
    </xf>
    <xf numFmtId="0" fontId="30" fillId="8" borderId="7" xfId="22" applyFont="1" applyFill="1" applyBorder="1" applyAlignment="1">
      <alignment horizontal="center" vertical="center" textRotation="90" wrapText="1"/>
    </xf>
    <xf numFmtId="4" fontId="25" fillId="6" borderId="7" xfId="22" applyNumberFormat="1" applyFont="1" applyFill="1" applyBorder="1" applyAlignment="1">
      <alignment horizontal="center" vertical="center" wrapText="1"/>
    </xf>
    <xf numFmtId="0" fontId="30" fillId="8" borderId="7" xfId="22" applyFont="1" applyFill="1" applyBorder="1" applyAlignment="1">
      <alignment horizontal="center" vertical="center" wrapText="1"/>
    </xf>
    <xf numFmtId="0" fontId="25" fillId="12" borderId="7" xfId="22" applyFont="1" applyFill="1" applyBorder="1" applyAlignment="1">
      <alignment horizontal="center" vertical="center" wrapText="1"/>
    </xf>
    <xf numFmtId="0" fontId="37" fillId="8" borderId="7" xfId="22" applyFont="1" applyFill="1" applyBorder="1" applyAlignment="1">
      <alignment horizontal="center" vertical="center"/>
    </xf>
    <xf numFmtId="0" fontId="21" fillId="0" borderId="37" xfId="22" applyFont="1" applyBorder="1" applyAlignment="1">
      <alignment horizontal="center" vertical="center"/>
    </xf>
    <xf numFmtId="0" fontId="21" fillId="0" borderId="93" xfId="22" applyFont="1" applyBorder="1" applyAlignment="1">
      <alignment horizontal="center" vertical="center"/>
    </xf>
    <xf numFmtId="0" fontId="21" fillId="0" borderId="38" xfId="22" applyFont="1" applyBorder="1" applyAlignment="1">
      <alignment horizontal="center" vertical="center"/>
    </xf>
    <xf numFmtId="0" fontId="50" fillId="0" borderId="0" xfId="22" applyFont="1" applyAlignment="1">
      <alignment horizontal="left"/>
    </xf>
    <xf numFmtId="0" fontId="0" fillId="0" borderId="65"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vertical="center"/>
    </xf>
    <xf numFmtId="3" fontId="0" fillId="0" borderId="65" xfId="0" applyNumberFormat="1" applyBorder="1" applyAlignment="1">
      <alignment horizontal="right" vertical="center"/>
    </xf>
    <xf numFmtId="0" fontId="0" fillId="0" borderId="65" xfId="0" applyBorder="1" applyAlignment="1">
      <alignment horizontal="left" vertical="center"/>
    </xf>
    <xf numFmtId="3" fontId="0" fillId="0" borderId="65" xfId="0" applyNumberFormat="1" applyBorder="1" applyAlignment="1">
      <alignment horizontal="center" vertical="center"/>
    </xf>
    <xf numFmtId="0" fontId="0" fillId="0" borderId="65" xfId="0" applyFill="1" applyBorder="1" applyAlignment="1">
      <alignment horizontal="center" vertical="center"/>
    </xf>
    <xf numFmtId="0" fontId="0" fillId="0" borderId="64" xfId="0" applyBorder="1" applyAlignment="1">
      <alignment vertical="center"/>
    </xf>
    <xf numFmtId="0" fontId="0" fillId="0" borderId="64" xfId="0" applyBorder="1" applyAlignment="1">
      <alignment horizontal="left" vertical="center"/>
    </xf>
    <xf numFmtId="3" fontId="0" fillId="0" borderId="64" xfId="0" applyNumberFormat="1" applyBorder="1" applyAlignment="1">
      <alignment horizontal="right" vertical="center"/>
    </xf>
    <xf numFmtId="0" fontId="0" fillId="0" borderId="65" xfId="0" applyBorder="1" applyAlignment="1">
      <alignment horizontal="right"/>
    </xf>
    <xf numFmtId="0" fontId="0" fillId="0" borderId="65" xfId="0" applyBorder="1" applyAlignment="1">
      <alignment horizontal="left"/>
    </xf>
    <xf numFmtId="0" fontId="0" fillId="0" borderId="65" xfId="0" applyBorder="1" applyAlignment="1">
      <alignment horizontal="center"/>
    </xf>
    <xf numFmtId="3" fontId="0" fillId="0" borderId="65" xfId="0" applyNumberFormat="1" applyBorder="1" applyAlignment="1">
      <alignment horizontal="left" vertical="center"/>
    </xf>
    <xf numFmtId="168" fontId="0" fillId="0" borderId="65" xfId="0" applyNumberFormat="1" applyBorder="1" applyAlignment="1">
      <alignment horizontal="center" vertical="center"/>
    </xf>
    <xf numFmtId="0" fontId="0" fillId="0" borderId="65" xfId="0" applyBorder="1" applyAlignment="1">
      <alignment horizontal="right" vertical="center"/>
    </xf>
    <xf numFmtId="3" fontId="0" fillId="0" borderId="65" xfId="0" applyNumberFormat="1" applyFill="1" applyBorder="1" applyAlignment="1">
      <alignment horizontal="right" vertical="center"/>
    </xf>
    <xf numFmtId="0" fontId="0" fillId="0" borderId="65" xfId="0" applyFill="1" applyBorder="1" applyAlignment="1">
      <alignment horizontal="left" vertical="center"/>
    </xf>
    <xf numFmtId="0" fontId="0" fillId="0" borderId="65" xfId="0" applyFill="1" applyBorder="1" applyAlignment="1">
      <alignment vertical="center"/>
    </xf>
    <xf numFmtId="0" fontId="5" fillId="0" borderId="37" xfId="22" applyFont="1" applyBorder="1" applyAlignment="1">
      <alignment horizontal="center" vertical="center"/>
    </xf>
    <xf numFmtId="0" fontId="5" fillId="0" borderId="93" xfId="22" applyFont="1" applyBorder="1" applyAlignment="1">
      <alignment horizontal="center" vertical="center"/>
    </xf>
    <xf numFmtId="0" fontId="5" fillId="0" borderId="38" xfId="22" applyFont="1" applyBorder="1" applyAlignment="1">
      <alignment horizontal="center" vertical="center"/>
    </xf>
    <xf numFmtId="0" fontId="51" fillId="8" borderId="66" xfId="22" applyFont="1" applyFill="1" applyBorder="1" applyAlignment="1">
      <alignment horizontal="center" vertical="center"/>
    </xf>
    <xf numFmtId="0" fontId="37" fillId="8" borderId="66" xfId="22" applyFont="1" applyFill="1" applyBorder="1" applyAlignment="1">
      <alignment horizontal="center" vertical="center"/>
    </xf>
    <xf numFmtId="0" fontId="30" fillId="8" borderId="66" xfId="22" applyFont="1" applyFill="1" applyBorder="1" applyAlignment="1">
      <alignment horizontal="center" vertical="center"/>
    </xf>
    <xf numFmtId="0" fontId="30" fillId="8" borderId="66" xfId="22" applyFont="1" applyFill="1" applyBorder="1" applyAlignment="1">
      <alignment horizontal="center" vertical="center" wrapText="1"/>
    </xf>
    <xf numFmtId="3" fontId="30" fillId="8" borderId="7" xfId="22" applyNumberFormat="1" applyFont="1" applyFill="1" applyBorder="1" applyAlignment="1">
      <alignment horizontal="center" vertical="center" textRotation="90" wrapText="1"/>
    </xf>
    <xf numFmtId="3" fontId="30" fillId="8" borderId="66" xfId="22" applyNumberFormat="1" applyFont="1" applyFill="1" applyBorder="1" applyAlignment="1">
      <alignment horizontal="center" vertical="center" textRotation="90" wrapText="1"/>
    </xf>
    <xf numFmtId="0" fontId="58" fillId="0" borderId="65" xfId="0" applyFont="1" applyBorder="1" applyAlignment="1">
      <alignment horizontal="center" vertical="center"/>
    </xf>
    <xf numFmtId="0" fontId="0" fillId="0" borderId="65" xfId="0" applyFill="1" applyBorder="1" applyAlignment="1">
      <alignment horizontal="center"/>
    </xf>
    <xf numFmtId="0" fontId="0" fillId="0" borderId="7" xfId="0" applyBorder="1" applyAlignment="1">
      <alignment horizontal="center" vertical="center"/>
    </xf>
    <xf numFmtId="0" fontId="0" fillId="0" borderId="7" xfId="0" applyBorder="1" applyAlignment="1">
      <alignment horizontal="left" vertical="center"/>
    </xf>
    <xf numFmtId="3" fontId="0" fillId="0" borderId="7" xfId="0" applyNumberFormat="1" applyBorder="1" applyAlignment="1">
      <alignment horizontal="right" vertical="center"/>
    </xf>
    <xf numFmtId="0" fontId="0" fillId="0" borderId="7" xfId="0" applyBorder="1" applyAlignment="1">
      <alignment horizontal="center"/>
    </xf>
    <xf numFmtId="0" fontId="0" fillId="0" borderId="7" xfId="0" applyBorder="1" applyAlignment="1">
      <alignment horizontal="right" vertical="center"/>
    </xf>
    <xf numFmtId="0" fontId="0" fillId="0" borderId="7" xfId="0" applyFill="1" applyBorder="1" applyAlignment="1">
      <alignment horizontal="center" vertical="center"/>
    </xf>
    <xf numFmtId="0" fontId="0" fillId="0" borderId="7" xfId="0" applyFill="1" applyBorder="1" applyAlignment="1">
      <alignment horizontal="center"/>
    </xf>
    <xf numFmtId="0" fontId="0" fillId="0" borderId="7" xfId="0" applyBorder="1" applyAlignment="1">
      <alignment vertical="center"/>
    </xf>
    <xf numFmtId="0" fontId="0" fillId="0" borderId="7" xfId="0" applyBorder="1" applyAlignment="1">
      <alignment horizontal="left" vertical="center" wrapText="1"/>
    </xf>
    <xf numFmtId="3" fontId="0" fillId="0" borderId="7" xfId="0" applyNumberFormat="1" applyBorder="1" applyAlignment="1">
      <alignment horizontal="center" vertical="center"/>
    </xf>
    <xf numFmtId="0" fontId="0" fillId="0" borderId="7" xfId="0" applyBorder="1" applyAlignment="1">
      <alignment horizontal="left"/>
    </xf>
    <xf numFmtId="3" fontId="0" fillId="0" borderId="7" xfId="0" applyNumberFormat="1" applyBorder="1" applyAlignment="1">
      <alignment horizontal="left" vertical="center"/>
    </xf>
    <xf numFmtId="168" fontId="0" fillId="0" borderId="7" xfId="0" applyNumberFormat="1" applyBorder="1" applyAlignment="1">
      <alignment horizontal="center" vertical="center"/>
    </xf>
    <xf numFmtId="0" fontId="58" fillId="0" borderId="7" xfId="0" applyFont="1" applyBorder="1" applyAlignment="1">
      <alignment horizontal="center" vertical="center"/>
    </xf>
    <xf numFmtId="0" fontId="0" fillId="0" borderId="7" xfId="0" applyBorder="1" applyAlignment="1">
      <alignment horizontal="right"/>
    </xf>
    <xf numFmtId="3" fontId="0" fillId="13" borderId="7" xfId="0" applyNumberFormat="1" applyFill="1" applyBorder="1" applyAlignment="1">
      <alignment horizontal="center" vertical="center"/>
    </xf>
    <xf numFmtId="0" fontId="0" fillId="13" borderId="7" xfId="0" applyFill="1" applyBorder="1" applyAlignment="1">
      <alignment horizontal="left" vertical="center"/>
    </xf>
    <xf numFmtId="3" fontId="57" fillId="0" borderId="7" xfId="0" applyNumberFormat="1" applyFont="1" applyBorder="1" applyAlignment="1">
      <alignment horizontal="right" vertical="center"/>
    </xf>
    <xf numFmtId="3" fontId="0" fillId="13" borderId="7" xfId="0" applyNumberFormat="1" applyFont="1" applyFill="1" applyBorder="1" applyAlignment="1">
      <alignment horizontal="center" vertical="center"/>
    </xf>
    <xf numFmtId="3" fontId="0" fillId="0" borderId="7" xfId="0" applyNumberFormat="1" applyFont="1" applyBorder="1" applyAlignment="1">
      <alignment horizontal="center" vertical="center"/>
    </xf>
    <xf numFmtId="0" fontId="58" fillId="0" borderId="7" xfId="0" applyFont="1" applyBorder="1" applyAlignment="1">
      <alignment horizontal="left" vertical="center"/>
    </xf>
    <xf numFmtId="0" fontId="0" fillId="0" borderId="7" xfId="0" applyFont="1" applyBorder="1" applyAlignment="1">
      <alignment horizontal="center" vertical="center"/>
    </xf>
    <xf numFmtId="3" fontId="57" fillId="0" borderId="7" xfId="0" applyNumberFormat="1" applyFont="1" applyBorder="1" applyAlignment="1">
      <alignment horizontal="center" vertical="center"/>
    </xf>
    <xf numFmtId="3" fontId="57" fillId="0" borderId="66" xfId="0" applyNumberFormat="1" applyFont="1" applyBorder="1" applyAlignment="1">
      <alignment horizontal="center" vertical="center"/>
    </xf>
    <xf numFmtId="3" fontId="57" fillId="0" borderId="90" xfId="0" applyNumberFormat="1" applyFont="1" applyBorder="1" applyAlignment="1">
      <alignment horizontal="center" vertical="center"/>
    </xf>
    <xf numFmtId="3" fontId="57" fillId="0" borderId="36" xfId="0" applyNumberFormat="1" applyFont="1" applyBorder="1" applyAlignment="1">
      <alignment horizontal="center" vertical="center"/>
    </xf>
    <xf numFmtId="168" fontId="57" fillId="0" borderId="7" xfId="0" applyNumberFormat="1" applyFont="1" applyBorder="1" applyAlignment="1">
      <alignment horizontal="center" vertical="center"/>
    </xf>
    <xf numFmtId="0" fontId="176" fillId="0" borderId="93" xfId="0" applyFont="1" applyBorder="1" applyAlignment="1">
      <alignment vertical="center"/>
    </xf>
    <xf numFmtId="0" fontId="176" fillId="0" borderId="38" xfId="0" applyFont="1" applyBorder="1" applyAlignment="1">
      <alignment vertical="center"/>
    </xf>
    <xf numFmtId="0" fontId="57" fillId="0" borderId="7" xfId="0" applyFont="1" applyBorder="1" applyAlignment="1">
      <alignment horizontal="left" vertical="center"/>
    </xf>
    <xf numFmtId="0" fontId="57" fillId="0" borderId="7" xfId="0" applyFont="1" applyBorder="1" applyAlignment="1">
      <alignment horizontal="center" vertical="center"/>
    </xf>
    <xf numFmtId="49" fontId="57" fillId="0" borderId="7" xfId="0" applyNumberFormat="1" applyFont="1" applyBorder="1" applyAlignment="1">
      <alignment horizontal="center" vertical="center"/>
    </xf>
    <xf numFmtId="0" fontId="0" fillId="13" borderId="7" xfId="0" applyFill="1" applyBorder="1" applyAlignment="1">
      <alignment vertical="center"/>
    </xf>
    <xf numFmtId="0" fontId="0" fillId="13" borderId="7" xfId="0" applyFill="1" applyBorder="1" applyAlignment="1">
      <alignment horizontal="center" vertical="center"/>
    </xf>
    <xf numFmtId="0" fontId="0" fillId="13" borderId="7" xfId="0" applyFill="1" applyBorder="1" applyAlignment="1">
      <alignment horizontal="center" vertical="center" wrapText="1"/>
    </xf>
    <xf numFmtId="3" fontId="57" fillId="13" borderId="7" xfId="0" applyNumberFormat="1" applyFont="1" applyFill="1" applyBorder="1" applyAlignment="1">
      <alignment horizontal="right" vertical="center"/>
    </xf>
    <xf numFmtId="0" fontId="57" fillId="13" borderId="7" xfId="0" applyFont="1" applyFill="1" applyBorder="1" applyAlignment="1">
      <alignment horizontal="left" vertical="center"/>
    </xf>
    <xf numFmtId="0" fontId="57" fillId="13" borderId="7" xfId="0" applyFont="1" applyFill="1" applyBorder="1" applyAlignment="1">
      <alignment horizontal="left" vertical="center" wrapText="1"/>
    </xf>
    <xf numFmtId="0" fontId="0" fillId="0" borderId="66" xfId="0" applyBorder="1" applyAlignment="1">
      <alignment horizontal="center" vertical="center"/>
    </xf>
    <xf numFmtId="0" fontId="0" fillId="0" borderId="90" xfId="0" applyBorder="1" applyAlignment="1">
      <alignment horizontal="center" vertical="center"/>
    </xf>
    <xf numFmtId="0" fontId="0" fillId="0" borderId="36" xfId="0" applyBorder="1" applyAlignment="1">
      <alignment horizontal="center" vertical="center"/>
    </xf>
    <xf numFmtId="0" fontId="0" fillId="0" borderId="66" xfId="0" applyBorder="1" applyAlignment="1">
      <alignment horizontal="left" vertical="center"/>
    </xf>
    <xf numFmtId="0" fontId="0" fillId="0" borderId="90" xfId="0" applyBorder="1" applyAlignment="1">
      <alignment horizontal="left" vertical="center"/>
    </xf>
    <xf numFmtId="0" fontId="0" fillId="0" borderId="36" xfId="0" applyBorder="1" applyAlignment="1">
      <alignment horizontal="left" vertical="center"/>
    </xf>
    <xf numFmtId="0" fontId="57" fillId="0" borderId="66" xfId="0" applyFont="1" applyBorder="1" applyAlignment="1">
      <alignment horizontal="left" vertical="center" wrapText="1"/>
    </xf>
    <xf numFmtId="0" fontId="57" fillId="0" borderId="90" xfId="0" applyFont="1" applyBorder="1" applyAlignment="1">
      <alignment horizontal="left" vertical="center" wrapText="1"/>
    </xf>
    <xf numFmtId="0" fontId="57" fillId="0" borderId="36" xfId="0" applyFont="1" applyBorder="1" applyAlignment="1">
      <alignment horizontal="left" vertical="center" wrapText="1"/>
    </xf>
    <xf numFmtId="0" fontId="0" fillId="0" borderId="66" xfId="0" applyFont="1" applyBorder="1" applyAlignment="1">
      <alignment horizontal="center" vertical="center"/>
    </xf>
    <xf numFmtId="0" fontId="0" fillId="0" borderId="90" xfId="0" applyFont="1" applyBorder="1" applyAlignment="1">
      <alignment horizontal="center" vertical="center"/>
    </xf>
    <xf numFmtId="0" fontId="0" fillId="0" borderId="36" xfId="0" applyFont="1" applyBorder="1" applyAlignment="1">
      <alignment horizontal="center" vertical="center"/>
    </xf>
    <xf numFmtId="3" fontId="57" fillId="0" borderId="66" xfId="0" applyNumberFormat="1" applyFont="1" applyBorder="1" applyAlignment="1">
      <alignment horizontal="right" vertical="center"/>
    </xf>
    <xf numFmtId="3" fontId="57" fillId="0" borderId="90" xfId="0" applyNumberFormat="1" applyFont="1" applyBorder="1" applyAlignment="1">
      <alignment horizontal="right" vertical="center"/>
    </xf>
    <xf numFmtId="3" fontId="57" fillId="0" borderId="36" xfId="0" applyNumberFormat="1" applyFont="1" applyBorder="1" applyAlignment="1">
      <alignment horizontal="right" vertical="center"/>
    </xf>
    <xf numFmtId="4" fontId="0" fillId="0" borderId="66" xfId="0" applyNumberFormat="1" applyFont="1" applyBorder="1" applyAlignment="1">
      <alignment vertical="center"/>
    </xf>
    <xf numFmtId="4" fontId="0" fillId="0" borderId="90" xfId="0" applyNumberFormat="1" applyFont="1" applyBorder="1" applyAlignment="1">
      <alignment vertical="center"/>
    </xf>
    <xf numFmtId="4" fontId="0" fillId="0" borderId="36" xfId="0" applyNumberFormat="1" applyFont="1" applyBorder="1" applyAlignment="1">
      <alignment vertical="center"/>
    </xf>
    <xf numFmtId="3" fontId="0" fillId="0" borderId="66" xfId="0" applyNumberFormat="1" applyFont="1" applyBorder="1" applyAlignment="1">
      <alignment horizontal="right" vertical="center"/>
    </xf>
    <xf numFmtId="3" fontId="0" fillId="0" borderId="90" xfId="0" applyNumberFormat="1" applyFont="1" applyBorder="1" applyAlignment="1">
      <alignment horizontal="right" vertical="center"/>
    </xf>
    <xf numFmtId="3" fontId="0" fillId="0" borderId="36" xfId="0" applyNumberFormat="1" applyFont="1" applyBorder="1" applyAlignment="1">
      <alignment horizontal="right" vertical="center"/>
    </xf>
    <xf numFmtId="3" fontId="0" fillId="0" borderId="66" xfId="0" applyNumberFormat="1" applyBorder="1" applyAlignment="1">
      <alignment horizontal="center" vertical="center"/>
    </xf>
    <xf numFmtId="3" fontId="0" fillId="0" borderId="36" xfId="0" applyNumberFormat="1" applyBorder="1" applyAlignment="1">
      <alignment horizontal="center" vertical="center"/>
    </xf>
    <xf numFmtId="4" fontId="0" fillId="0" borderId="66" xfId="0" applyNumberFormat="1" applyBorder="1" applyAlignment="1">
      <alignment horizontal="center" vertical="center"/>
    </xf>
    <xf numFmtId="4" fontId="0" fillId="0" borderId="36" xfId="0" applyNumberFormat="1" applyBorder="1" applyAlignment="1">
      <alignment horizontal="center" vertical="center"/>
    </xf>
    <xf numFmtId="3" fontId="0" fillId="0" borderId="66" xfId="0" applyNumberFormat="1" applyFont="1" applyBorder="1" applyAlignment="1">
      <alignment horizontal="center" vertical="center"/>
    </xf>
    <xf numFmtId="3" fontId="0" fillId="0" borderId="36" xfId="0" applyNumberFormat="1" applyFont="1" applyBorder="1" applyAlignment="1">
      <alignment horizontal="center" vertical="center"/>
    </xf>
    <xf numFmtId="0" fontId="57" fillId="0" borderId="66" xfId="0" applyFont="1" applyBorder="1" applyAlignment="1">
      <alignment horizontal="left" vertical="center"/>
    </xf>
    <xf numFmtId="0" fontId="57" fillId="0" borderId="36" xfId="0" applyFont="1" applyBorder="1" applyAlignment="1">
      <alignment horizontal="left" vertical="center"/>
    </xf>
    <xf numFmtId="3" fontId="57" fillId="0" borderId="66" xfId="0" applyNumberFormat="1" applyFont="1" applyBorder="1" applyAlignment="1">
      <alignment horizontal="center" vertical="center" wrapText="1"/>
    </xf>
    <xf numFmtId="3" fontId="57" fillId="0" borderId="36" xfId="0" applyNumberFormat="1" applyFont="1" applyBorder="1" applyAlignment="1">
      <alignment horizontal="center" vertical="center" wrapText="1"/>
    </xf>
    <xf numFmtId="0" fontId="57" fillId="0" borderId="7" xfId="0" applyFont="1" applyBorder="1" applyAlignment="1">
      <alignment horizontal="center" vertical="center" wrapText="1"/>
    </xf>
    <xf numFmtId="0" fontId="57" fillId="0" borderId="66" xfId="0" applyFont="1" applyBorder="1" applyAlignment="1">
      <alignment horizontal="center" vertical="center" wrapText="1"/>
    </xf>
    <xf numFmtId="0" fontId="57" fillId="0" borderId="90" xfId="0" applyFont="1" applyBorder="1" applyAlignment="1">
      <alignment horizontal="center" vertical="center" wrapText="1"/>
    </xf>
    <xf numFmtId="0" fontId="57" fillId="0" borderId="36" xfId="0" applyFont="1" applyBorder="1" applyAlignment="1">
      <alignment horizontal="center" vertical="center" wrapText="1"/>
    </xf>
    <xf numFmtId="168" fontId="57" fillId="0" borderId="66" xfId="0" applyNumberFormat="1" applyFont="1" applyBorder="1" applyAlignment="1">
      <alignment horizontal="center" vertical="center" wrapText="1"/>
    </xf>
    <xf numFmtId="168" fontId="57" fillId="0" borderId="36" xfId="0" applyNumberFormat="1" applyFont="1" applyBorder="1" applyAlignment="1">
      <alignment horizontal="center" vertical="center" wrapText="1"/>
    </xf>
    <xf numFmtId="0" fontId="57" fillId="0" borderId="7" xfId="0" applyFont="1" applyBorder="1" applyAlignment="1">
      <alignment horizontal="left" vertical="center" wrapText="1"/>
    </xf>
    <xf numFmtId="4" fontId="57" fillId="0" borderId="66" xfId="0" applyNumberFormat="1" applyFont="1" applyBorder="1" applyAlignment="1">
      <alignment vertical="center" wrapText="1"/>
    </xf>
    <xf numFmtId="4" fontId="57" fillId="0" borderId="90" xfId="0" applyNumberFormat="1" applyFont="1" applyBorder="1" applyAlignment="1">
      <alignment vertical="center" wrapText="1"/>
    </xf>
    <xf numFmtId="4" fontId="57" fillId="0" borderId="36" xfId="0" applyNumberFormat="1" applyFont="1" applyBorder="1" applyAlignment="1">
      <alignment vertical="center" wrapText="1"/>
    </xf>
    <xf numFmtId="3" fontId="57" fillId="0" borderId="7" xfId="0" applyNumberFormat="1" applyFont="1" applyBorder="1" applyAlignment="1">
      <alignment horizontal="right" vertical="center" wrapText="1"/>
    </xf>
    <xf numFmtId="3" fontId="57" fillId="0" borderId="66" xfId="0" applyNumberFormat="1" applyFont="1" applyBorder="1" applyAlignment="1">
      <alignment horizontal="right" vertical="center" wrapText="1"/>
    </xf>
    <xf numFmtId="3" fontId="57" fillId="0" borderId="90" xfId="0" applyNumberFormat="1" applyFont="1" applyBorder="1" applyAlignment="1">
      <alignment horizontal="right" vertical="center" wrapText="1"/>
    </xf>
    <xf numFmtId="3" fontId="57" fillId="0" borderId="36" xfId="0" applyNumberFormat="1" applyFont="1" applyBorder="1" applyAlignment="1">
      <alignment horizontal="right" vertical="center" wrapText="1"/>
    </xf>
    <xf numFmtId="4" fontId="0" fillId="0" borderId="36" xfId="0" applyNumberFormat="1" applyFont="1" applyBorder="1" applyAlignment="1"/>
    <xf numFmtId="4" fontId="0" fillId="0" borderId="7" xfId="0" applyNumberFormat="1" applyFont="1" applyBorder="1" applyAlignment="1">
      <alignment vertical="center"/>
    </xf>
    <xf numFmtId="4" fontId="0" fillId="0" borderId="7" xfId="0" applyNumberFormat="1" applyFont="1" applyBorder="1" applyAlignment="1">
      <alignment horizontal="center" vertical="center"/>
    </xf>
    <xf numFmtId="4" fontId="0" fillId="0" borderId="66" xfId="0" applyNumberFormat="1" applyBorder="1" applyAlignment="1">
      <alignment horizontal="left" vertical="center"/>
    </xf>
    <xf numFmtId="4" fontId="0" fillId="0" borderId="36" xfId="0" applyNumberFormat="1" applyBorder="1" applyAlignment="1">
      <alignment horizontal="left" vertical="center"/>
    </xf>
    <xf numFmtId="3" fontId="57" fillId="0" borderId="66" xfId="0" applyNumberFormat="1" applyFont="1" applyBorder="1" applyAlignment="1">
      <alignment horizontal="left" vertical="center" wrapText="1"/>
    </xf>
    <xf numFmtId="3" fontId="57" fillId="0" borderId="36" xfId="0" applyNumberFormat="1" applyFont="1" applyBorder="1" applyAlignment="1">
      <alignment horizontal="left" vertical="center" wrapText="1"/>
    </xf>
    <xf numFmtId="0" fontId="29" fillId="0" borderId="2" xfId="22" applyFont="1" applyBorder="1" applyAlignment="1">
      <alignment horizontal="right" vertical="center" wrapText="1"/>
    </xf>
    <xf numFmtId="4" fontId="0" fillId="0" borderId="7" xfId="0" applyNumberFormat="1" applyFont="1" applyBorder="1" applyAlignment="1">
      <alignment horizontal="right" vertical="center"/>
    </xf>
    <xf numFmtId="0" fontId="5" fillId="0" borderId="0" xfId="22" applyFont="1" applyAlignment="1">
      <alignment horizontal="center"/>
    </xf>
    <xf numFmtId="0" fontId="25" fillId="10" borderId="66" xfId="22" applyFont="1" applyFill="1" applyBorder="1" applyAlignment="1">
      <alignment horizontal="center" vertical="center" wrapText="1"/>
    </xf>
    <xf numFmtId="0" fontId="25" fillId="10" borderId="36" xfId="22" applyFont="1" applyFill="1" applyBorder="1" applyAlignment="1">
      <alignment horizontal="center" vertical="center" wrapText="1"/>
    </xf>
    <xf numFmtId="0" fontId="25" fillId="12" borderId="15" xfId="22" applyFont="1" applyFill="1" applyBorder="1" applyAlignment="1">
      <alignment horizontal="center" vertical="center" wrapText="1"/>
    </xf>
    <xf numFmtId="0" fontId="25" fillId="12" borderId="22" xfId="22" applyFont="1" applyFill="1" applyBorder="1" applyAlignment="1">
      <alignment horizontal="center" vertical="center" wrapText="1"/>
    </xf>
    <xf numFmtId="2" fontId="27" fillId="9" borderId="15" xfId="16" applyNumberFormat="1" applyFont="1" applyFill="1" applyBorder="1" applyAlignment="1">
      <alignment horizontal="center" vertical="center"/>
    </xf>
    <xf numFmtId="2" fontId="27" fillId="9" borderId="21" xfId="16" applyNumberFormat="1" applyFont="1" applyFill="1" applyBorder="1" applyAlignment="1">
      <alignment horizontal="center" vertical="center"/>
    </xf>
    <xf numFmtId="2" fontId="27" fillId="9" borderId="22" xfId="16" applyNumberFormat="1" applyFont="1" applyFill="1" applyBorder="1" applyAlignment="1">
      <alignment horizontal="center" vertical="center"/>
    </xf>
    <xf numFmtId="0" fontId="5" fillId="0" borderId="0" xfId="22" applyFont="1" applyBorder="1" applyAlignment="1">
      <alignment horizontal="center" vertical="center"/>
    </xf>
    <xf numFmtId="0" fontId="51" fillId="8" borderId="15" xfId="22" applyFont="1" applyFill="1" applyBorder="1" applyAlignment="1">
      <alignment horizontal="center" vertical="center" wrapText="1"/>
    </xf>
    <xf numFmtId="0" fontId="51" fillId="8" borderId="10" xfId="22" applyFont="1" applyFill="1" applyBorder="1" applyAlignment="1">
      <alignment horizontal="center" vertical="center"/>
    </xf>
    <xf numFmtId="0" fontId="37" fillId="8" borderId="21" xfId="22" applyFont="1" applyFill="1" applyBorder="1" applyAlignment="1">
      <alignment horizontal="center" vertical="center"/>
    </xf>
    <xf numFmtId="0" fontId="37" fillId="8" borderId="14" xfId="22" applyFont="1" applyFill="1" applyBorder="1" applyAlignment="1">
      <alignment horizontal="center" vertical="center"/>
    </xf>
    <xf numFmtId="0" fontId="30" fillId="8" borderId="21" xfId="22" applyFont="1" applyFill="1" applyBorder="1" applyAlignment="1">
      <alignment horizontal="center" vertical="center"/>
    </xf>
    <xf numFmtId="0" fontId="30" fillId="8" borderId="14" xfId="22" applyFont="1" applyFill="1" applyBorder="1" applyAlignment="1">
      <alignment horizontal="center" vertical="center"/>
    </xf>
    <xf numFmtId="0" fontId="30" fillId="8" borderId="21" xfId="22" applyFont="1" applyFill="1" applyBorder="1" applyAlignment="1">
      <alignment horizontal="center" vertical="center" textRotation="90" wrapText="1"/>
    </xf>
    <xf numFmtId="0" fontId="30" fillId="8" borderId="14" xfId="22" applyFont="1" applyFill="1" applyBorder="1" applyAlignment="1">
      <alignment horizontal="center" vertical="center" textRotation="90" wrapText="1"/>
    </xf>
    <xf numFmtId="3" fontId="20" fillId="8" borderId="21" xfId="22" applyNumberFormat="1" applyFont="1" applyFill="1" applyBorder="1" applyAlignment="1">
      <alignment horizontal="center" vertical="center" textRotation="90" wrapText="1"/>
    </xf>
    <xf numFmtId="3" fontId="20" fillId="8" borderId="14" xfId="22" applyNumberFormat="1" applyFont="1" applyFill="1" applyBorder="1" applyAlignment="1">
      <alignment horizontal="center" vertical="center" textRotation="90" wrapText="1"/>
    </xf>
    <xf numFmtId="0" fontId="25" fillId="8" borderId="22" xfId="22" applyFont="1" applyFill="1" applyBorder="1" applyAlignment="1">
      <alignment horizontal="center" vertical="center" wrapText="1"/>
    </xf>
    <xf numFmtId="0" fontId="25" fillId="8" borderId="20" xfId="22" applyFont="1" applyFill="1" applyBorder="1" applyAlignment="1">
      <alignment horizontal="center" vertical="center" wrapText="1"/>
    </xf>
    <xf numFmtId="0" fontId="30" fillId="8" borderId="21" xfId="22" applyFont="1" applyFill="1" applyBorder="1" applyAlignment="1">
      <alignment horizontal="center" vertical="center" wrapText="1"/>
    </xf>
    <xf numFmtId="0" fontId="30" fillId="8" borderId="14" xfId="22" applyFont="1" applyFill="1" applyBorder="1" applyAlignment="1">
      <alignment horizontal="center" vertical="center" wrapText="1"/>
    </xf>
    <xf numFmtId="0" fontId="25" fillId="8" borderId="21" xfId="22" applyFont="1" applyFill="1" applyBorder="1" applyAlignment="1">
      <alignment horizontal="center" vertical="center" wrapText="1"/>
    </xf>
    <xf numFmtId="0" fontId="25" fillId="8" borderId="14" xfId="22" applyFont="1" applyFill="1" applyBorder="1" applyAlignment="1">
      <alignment horizontal="center" vertical="center" wrapText="1"/>
    </xf>
    <xf numFmtId="4" fontId="25" fillId="6" borderId="21" xfId="22" applyNumberFormat="1" applyFont="1" applyFill="1" applyBorder="1" applyAlignment="1">
      <alignment horizontal="center" vertical="center" wrapText="1"/>
    </xf>
    <xf numFmtId="4" fontId="25" fillId="6" borderId="22" xfId="22" applyNumberFormat="1" applyFont="1" applyFill="1" applyBorder="1" applyAlignment="1">
      <alignment horizontal="center" vertical="center" wrapText="1"/>
    </xf>
    <xf numFmtId="3" fontId="30" fillId="8" borderId="21" xfId="22" applyNumberFormat="1" applyFont="1" applyFill="1" applyBorder="1" applyAlignment="1">
      <alignment horizontal="center" vertical="center" textRotation="90" wrapText="1"/>
    </xf>
    <xf numFmtId="3" fontId="30" fillId="8" borderId="14" xfId="22" applyNumberFormat="1" applyFont="1" applyFill="1" applyBorder="1" applyAlignment="1">
      <alignment horizontal="center" vertical="center" textRotation="90" wrapText="1"/>
    </xf>
    <xf numFmtId="0" fontId="30" fillId="8" borderId="22" xfId="22" applyFont="1" applyFill="1" applyBorder="1" applyAlignment="1">
      <alignment horizontal="center" vertical="center" wrapText="1"/>
    </xf>
    <xf numFmtId="0" fontId="30" fillId="8" borderId="20" xfId="22" applyFont="1" applyFill="1" applyBorder="1" applyAlignment="1">
      <alignment horizontal="center" vertical="center" wrapText="1"/>
    </xf>
    <xf numFmtId="0" fontId="25" fillId="10" borderId="21" xfId="22" applyFont="1" applyFill="1" applyBorder="1" applyAlignment="1">
      <alignment horizontal="center" vertical="center" wrapText="1"/>
    </xf>
    <xf numFmtId="0" fontId="25" fillId="10" borderId="14" xfId="22" applyFont="1" applyFill="1" applyBorder="1" applyAlignment="1">
      <alignment horizontal="center" vertical="center" wrapText="1"/>
    </xf>
    <xf numFmtId="2" fontId="25" fillId="10" borderId="21" xfId="22" applyNumberFormat="1" applyFont="1" applyFill="1" applyBorder="1" applyAlignment="1">
      <alignment horizontal="center" vertical="center" wrapText="1"/>
    </xf>
    <xf numFmtId="2" fontId="25" fillId="10" borderId="22" xfId="22" applyNumberFormat="1" applyFont="1" applyFill="1" applyBorder="1" applyAlignment="1">
      <alignment horizontal="center" vertical="center" wrapText="1"/>
    </xf>
    <xf numFmtId="0" fontId="25" fillId="10" borderId="15" xfId="22" applyFont="1" applyFill="1" applyBorder="1" applyAlignment="1">
      <alignment horizontal="center" vertical="center" wrapText="1"/>
    </xf>
    <xf numFmtId="0" fontId="25" fillId="10" borderId="10" xfId="22" applyFont="1" applyFill="1" applyBorder="1" applyAlignment="1">
      <alignment horizontal="center" vertical="center" wrapText="1"/>
    </xf>
    <xf numFmtId="0" fontId="37" fillId="0" borderId="86" xfId="0" applyFont="1" applyBorder="1" applyAlignment="1">
      <alignment horizontal="center" vertical="center"/>
    </xf>
    <xf numFmtId="2" fontId="66" fillId="9" borderId="15" xfId="16" applyNumberFormat="1" applyFont="1" applyFill="1" applyBorder="1" applyAlignment="1">
      <alignment horizontal="center" vertical="center"/>
    </xf>
    <xf numFmtId="2" fontId="66" fillId="9" borderId="21" xfId="16" applyNumberFormat="1" applyFont="1" applyFill="1" applyBorder="1" applyAlignment="1">
      <alignment horizontal="center" vertical="center"/>
    </xf>
    <xf numFmtId="2" fontId="66" fillId="9" borderId="22" xfId="16" applyNumberFormat="1" applyFont="1" applyFill="1" applyBorder="1" applyAlignment="1">
      <alignment horizontal="center" vertical="center"/>
    </xf>
    <xf numFmtId="0" fontId="65" fillId="4" borderId="15" xfId="0" applyFont="1" applyFill="1" applyBorder="1" applyAlignment="1">
      <alignment horizontal="center" vertical="center" wrapText="1"/>
    </xf>
    <xf numFmtId="0" fontId="65" fillId="4" borderId="10" xfId="0" applyFont="1" applyFill="1" applyBorder="1" applyAlignment="1">
      <alignment horizontal="center" vertical="center" wrapText="1"/>
    </xf>
    <xf numFmtId="0" fontId="65" fillId="4" borderId="21" xfId="0" applyFont="1" applyFill="1" applyBorder="1" applyAlignment="1">
      <alignment horizontal="center" vertical="center" wrapText="1"/>
    </xf>
    <xf numFmtId="0" fontId="65" fillId="4" borderId="14" xfId="0" applyFont="1" applyFill="1" applyBorder="1" applyAlignment="1">
      <alignment horizontal="center" vertical="center" wrapText="1"/>
    </xf>
    <xf numFmtId="3" fontId="65" fillId="4" borderId="21" xfId="0" applyNumberFormat="1" applyFont="1" applyFill="1" applyBorder="1" applyAlignment="1">
      <alignment horizontal="center" vertical="center" wrapText="1"/>
    </xf>
    <xf numFmtId="3" fontId="65" fillId="4" borderId="14" xfId="0" applyNumberFormat="1" applyFont="1" applyFill="1" applyBorder="1" applyAlignment="1">
      <alignment horizontal="center" vertical="center" wrapText="1"/>
    </xf>
    <xf numFmtId="4" fontId="65" fillId="4" borderId="16" xfId="0" applyNumberFormat="1" applyFont="1" applyFill="1" applyBorder="1" applyAlignment="1">
      <alignment horizontal="center" vertical="center" wrapText="1"/>
    </xf>
    <xf numFmtId="4" fontId="65" fillId="4" borderId="19" xfId="0" applyNumberFormat="1" applyFont="1" applyFill="1" applyBorder="1" applyAlignment="1">
      <alignment horizontal="center" vertical="center" wrapText="1"/>
    </xf>
    <xf numFmtId="0" fontId="5" fillId="0" borderId="86" xfId="22" applyFont="1" applyBorder="1" applyAlignment="1">
      <alignment horizontal="center" vertical="center"/>
    </xf>
    <xf numFmtId="0" fontId="25" fillId="12" borderId="94" xfId="22" applyFont="1" applyFill="1" applyBorder="1" applyAlignment="1">
      <alignment horizontal="center" vertical="center" wrapText="1"/>
    </xf>
    <xf numFmtId="0" fontId="25" fillId="12" borderId="88" xfId="22" applyFont="1" applyFill="1" applyBorder="1" applyAlignment="1">
      <alignment horizontal="center" vertical="center" wrapText="1"/>
    </xf>
    <xf numFmtId="0" fontId="37" fillId="0" borderId="0" xfId="18" applyFont="1" applyBorder="1" applyAlignment="1">
      <alignment horizontal="center" vertical="center"/>
    </xf>
    <xf numFmtId="0" fontId="72" fillId="4" borderId="15" xfId="18" applyFont="1" applyFill="1" applyBorder="1" applyAlignment="1">
      <alignment horizontal="center" vertical="center" wrapText="1"/>
    </xf>
    <xf numFmtId="0" fontId="72" fillId="4" borderId="9" xfId="18" applyFont="1" applyFill="1" applyBorder="1" applyAlignment="1">
      <alignment horizontal="center" vertical="center" wrapText="1"/>
    </xf>
    <xf numFmtId="0" fontId="72" fillId="4" borderId="10" xfId="18" applyFont="1" applyFill="1" applyBorder="1" applyAlignment="1">
      <alignment horizontal="center" vertical="center" wrapText="1"/>
    </xf>
    <xf numFmtId="0" fontId="72" fillId="4" borderId="21" xfId="18" applyFont="1" applyFill="1" applyBorder="1" applyAlignment="1">
      <alignment horizontal="center" vertical="center" wrapText="1"/>
    </xf>
    <xf numFmtId="0" fontId="72" fillId="4" borderId="17" xfId="18" applyFont="1" applyFill="1" applyBorder="1" applyAlignment="1">
      <alignment horizontal="center" vertical="center" wrapText="1"/>
    </xf>
    <xf numFmtId="0" fontId="72" fillId="4" borderId="14" xfId="18" applyFont="1" applyFill="1" applyBorder="1" applyAlignment="1">
      <alignment horizontal="center" vertical="center" wrapText="1"/>
    </xf>
    <xf numFmtId="0" fontId="73" fillId="4" borderId="21" xfId="22" applyFont="1" applyFill="1" applyBorder="1" applyAlignment="1">
      <alignment horizontal="center" vertical="center" wrapText="1"/>
    </xf>
    <xf numFmtId="0" fontId="73" fillId="4" borderId="17" xfId="22" applyFont="1" applyFill="1" applyBorder="1" applyAlignment="1">
      <alignment horizontal="center" vertical="center" wrapText="1"/>
    </xf>
    <xf numFmtId="0" fontId="73" fillId="4" borderId="14" xfId="22" applyFont="1" applyFill="1" applyBorder="1" applyAlignment="1">
      <alignment horizontal="center" vertical="center" wrapText="1"/>
    </xf>
    <xf numFmtId="2" fontId="66" fillId="2" borderId="15" xfId="16" applyNumberFormat="1" applyFont="1" applyFill="1" applyBorder="1" applyAlignment="1">
      <alignment horizontal="center" vertical="center"/>
    </xf>
    <xf numFmtId="2" fontId="66" fillId="2" borderId="21" xfId="16" applyNumberFormat="1" applyFont="1" applyFill="1" applyBorder="1" applyAlignment="1">
      <alignment horizontal="center" vertical="center"/>
    </xf>
    <xf numFmtId="2" fontId="66" fillId="2" borderId="22" xfId="16" applyNumberFormat="1" applyFont="1" applyFill="1" applyBorder="1" applyAlignment="1">
      <alignment horizontal="center" vertical="center"/>
    </xf>
    <xf numFmtId="2" fontId="66" fillId="2" borderId="9" xfId="16" applyNumberFormat="1" applyFont="1" applyFill="1" applyBorder="1" applyAlignment="1">
      <alignment horizontal="center" vertical="center" wrapText="1"/>
    </xf>
    <xf numFmtId="2" fontId="66" fillId="2" borderId="10" xfId="16" applyNumberFormat="1" applyFont="1" applyFill="1" applyBorder="1" applyAlignment="1">
      <alignment horizontal="center" vertical="center" wrapText="1"/>
    </xf>
    <xf numFmtId="4" fontId="66" fillId="2" borderId="17" xfId="16" applyNumberFormat="1" applyFont="1" applyFill="1" applyBorder="1" applyAlignment="1">
      <alignment horizontal="center" vertical="center" wrapText="1"/>
    </xf>
    <xf numFmtId="4" fontId="66" fillId="2" borderId="14" xfId="16" applyNumberFormat="1" applyFont="1" applyFill="1" applyBorder="1" applyAlignment="1">
      <alignment horizontal="center" vertical="center" wrapText="1"/>
    </xf>
    <xf numFmtId="0" fontId="66" fillId="2" borderId="23" xfId="16" applyFont="1" applyFill="1" applyBorder="1" applyAlignment="1">
      <alignment horizontal="center" vertical="center" wrapText="1"/>
    </xf>
    <xf numFmtId="0" fontId="66" fillId="2" borderId="20" xfId="16" applyFont="1" applyFill="1" applyBorder="1" applyAlignment="1">
      <alignment horizontal="center" vertical="center" wrapText="1"/>
    </xf>
    <xf numFmtId="0" fontId="72" fillId="4" borderId="21" xfId="22" applyFont="1" applyFill="1" applyBorder="1" applyAlignment="1">
      <alignment horizontal="center" vertical="center"/>
    </xf>
    <xf numFmtId="0" fontId="72" fillId="4" borderId="17" xfId="22" applyFont="1" applyFill="1" applyBorder="1" applyAlignment="1">
      <alignment horizontal="center" vertical="center"/>
    </xf>
    <xf numFmtId="0" fontId="72" fillId="4" borderId="14" xfId="22" applyFont="1" applyFill="1" applyBorder="1" applyAlignment="1">
      <alignment horizontal="center" vertical="center"/>
    </xf>
    <xf numFmtId="0" fontId="72" fillId="4" borderId="21" xfId="22" applyFont="1" applyFill="1" applyBorder="1" applyAlignment="1">
      <alignment horizontal="center" vertical="center" wrapText="1"/>
    </xf>
    <xf numFmtId="0" fontId="72" fillId="4" borderId="17" xfId="22" applyFont="1" applyFill="1" applyBorder="1" applyAlignment="1">
      <alignment horizontal="center" vertical="center" wrapText="1"/>
    </xf>
    <xf numFmtId="0" fontId="72" fillId="4" borderId="14" xfId="22" applyFont="1" applyFill="1" applyBorder="1" applyAlignment="1">
      <alignment horizontal="center" vertical="center" wrapText="1"/>
    </xf>
    <xf numFmtId="0" fontId="55" fillId="4" borderId="21" xfId="18" applyFont="1" applyFill="1" applyBorder="1" applyAlignment="1">
      <alignment horizontal="center" vertical="center" wrapText="1"/>
    </xf>
    <xf numFmtId="0" fontId="55" fillId="4" borderId="17" xfId="18" applyFont="1" applyFill="1" applyBorder="1" applyAlignment="1">
      <alignment horizontal="center" vertical="center" wrapText="1"/>
    </xf>
    <xf numFmtId="0" fontId="55" fillId="4" borderId="14" xfId="18" applyFont="1" applyFill="1" applyBorder="1" applyAlignment="1">
      <alignment horizontal="center" vertical="center" wrapText="1"/>
    </xf>
    <xf numFmtId="4" fontId="25" fillId="4" borderId="21" xfId="22" applyNumberFormat="1" applyFont="1" applyFill="1" applyBorder="1" applyAlignment="1">
      <alignment horizontal="center" vertical="center" wrapText="1"/>
    </xf>
    <xf numFmtId="4" fontId="25" fillId="4" borderId="17" xfId="22" applyNumberFormat="1" applyFont="1" applyFill="1" applyBorder="1" applyAlignment="1">
      <alignment horizontal="center" vertical="center" wrapText="1"/>
    </xf>
    <xf numFmtId="4" fontId="25" fillId="4" borderId="16" xfId="22" applyNumberFormat="1" applyFont="1" applyFill="1" applyBorder="1" applyAlignment="1">
      <alignment horizontal="center" vertical="center" wrapText="1"/>
    </xf>
    <xf numFmtId="4" fontId="25" fillId="4" borderId="18" xfId="22" applyNumberFormat="1" applyFont="1" applyFill="1" applyBorder="1" applyAlignment="1">
      <alignment horizontal="center" vertical="center" wrapText="1"/>
    </xf>
    <xf numFmtId="0" fontId="5" fillId="0" borderId="86" xfId="22" applyFont="1" applyBorder="1" applyAlignment="1">
      <alignment horizontal="left" vertical="center"/>
    </xf>
    <xf numFmtId="0" fontId="46" fillId="0" borderId="42" xfId="22" applyFont="1" applyBorder="1" applyAlignment="1">
      <alignment horizontal="center" vertical="center" wrapText="1"/>
    </xf>
    <xf numFmtId="0" fontId="46" fillId="0" borderId="79" xfId="22" applyFont="1" applyBorder="1" applyAlignment="1">
      <alignment horizontal="center" vertical="center" wrapText="1"/>
    </xf>
    <xf numFmtId="0" fontId="46" fillId="0" borderId="74" xfId="22" applyFont="1" applyBorder="1" applyAlignment="1">
      <alignment horizontal="center" vertical="center" wrapText="1"/>
    </xf>
    <xf numFmtId="0" fontId="46" fillId="0" borderId="11" xfId="22" applyFont="1" applyBorder="1" applyAlignment="1">
      <alignment horizontal="center" vertical="center" wrapText="1"/>
    </xf>
    <xf numFmtId="0" fontId="46" fillId="0" borderId="95" xfId="22" applyFont="1" applyBorder="1" applyAlignment="1">
      <alignment horizontal="center" vertical="center" wrapText="1"/>
    </xf>
    <xf numFmtId="0" fontId="46" fillId="0" borderId="60" xfId="22" applyFont="1" applyBorder="1" applyAlignment="1">
      <alignment horizontal="center" vertical="center" wrapText="1"/>
    </xf>
    <xf numFmtId="0" fontId="155" fillId="0" borderId="79" xfId="22" applyFont="1" applyFill="1" applyBorder="1" applyAlignment="1"/>
    <xf numFmtId="0" fontId="153" fillId="0" borderId="79" xfId="0" applyFont="1" applyBorder="1" applyAlignment="1"/>
    <xf numFmtId="0" fontId="37" fillId="0" borderId="0" xfId="19" applyFont="1" applyBorder="1" applyAlignment="1">
      <alignment horizontal="center" vertical="center"/>
    </xf>
    <xf numFmtId="0" fontId="72" fillId="4" borderId="15" xfId="19" applyFont="1" applyFill="1" applyBorder="1" applyAlignment="1">
      <alignment horizontal="center" vertical="center" wrapText="1"/>
    </xf>
    <xf numFmtId="0" fontId="72" fillId="4" borderId="9" xfId="19" applyFont="1" applyFill="1" applyBorder="1" applyAlignment="1">
      <alignment horizontal="center" vertical="center" wrapText="1"/>
    </xf>
    <xf numFmtId="0" fontId="72" fillId="4" borderId="10" xfId="19" applyFont="1" applyFill="1" applyBorder="1" applyAlignment="1">
      <alignment horizontal="center" vertical="center" wrapText="1"/>
    </xf>
    <xf numFmtId="0" fontId="72" fillId="4" borderId="21" xfId="19" applyFont="1" applyFill="1" applyBorder="1" applyAlignment="1">
      <alignment horizontal="center" vertical="center" wrapText="1"/>
    </xf>
    <xf numFmtId="0" fontId="72" fillId="4" borderId="17" xfId="19" applyFont="1" applyFill="1" applyBorder="1" applyAlignment="1">
      <alignment horizontal="center" vertical="center" wrapText="1"/>
    </xf>
    <xf numFmtId="0" fontId="72" fillId="4" borderId="14" xfId="19" applyFont="1" applyFill="1" applyBorder="1" applyAlignment="1">
      <alignment horizontal="center" vertical="center" wrapText="1"/>
    </xf>
    <xf numFmtId="0" fontId="55" fillId="4" borderId="21" xfId="19" applyFont="1" applyFill="1" applyBorder="1" applyAlignment="1">
      <alignment horizontal="center" vertical="center" wrapText="1"/>
    </xf>
    <xf numFmtId="0" fontId="55" fillId="4" borderId="17" xfId="19" applyFont="1" applyFill="1" applyBorder="1" applyAlignment="1">
      <alignment horizontal="center" vertical="center" wrapText="1"/>
    </xf>
    <xf numFmtId="0" fontId="55" fillId="4" borderId="14" xfId="19" applyFont="1" applyFill="1" applyBorder="1" applyAlignment="1">
      <alignment horizontal="center" vertical="center" wrapText="1"/>
    </xf>
    <xf numFmtId="0" fontId="77" fillId="0" borderId="0" xfId="4" applyFont="1" applyAlignment="1">
      <alignment horizontal="left" vertical="center" wrapText="1"/>
    </xf>
    <xf numFmtId="0" fontId="79" fillId="0" borderId="0" xfId="4" applyFont="1" applyAlignment="1">
      <alignment horizontal="left" vertical="center" wrapText="1"/>
    </xf>
    <xf numFmtId="0" fontId="77" fillId="0" borderId="6" xfId="4" applyFont="1" applyBorder="1" applyAlignment="1">
      <alignment horizontal="left" vertical="center" wrapText="1"/>
    </xf>
    <xf numFmtId="0" fontId="77" fillId="0" borderId="86" xfId="4" applyFont="1" applyBorder="1" applyAlignment="1">
      <alignment horizontal="center" vertical="center" wrapText="1"/>
    </xf>
    <xf numFmtId="0" fontId="78" fillId="0" borderId="15" xfId="4" applyFont="1" applyBorder="1" applyAlignment="1">
      <alignment horizontal="center" vertical="center" wrapText="1"/>
    </xf>
    <xf numFmtId="0" fontId="78" fillId="0" borderId="9" xfId="4" applyFont="1" applyBorder="1" applyAlignment="1">
      <alignment horizontal="center" vertical="center" wrapText="1"/>
    </xf>
    <xf numFmtId="0" fontId="78" fillId="0" borderId="21" xfId="4" applyFont="1" applyBorder="1" applyAlignment="1">
      <alignment horizontal="center" vertical="center" wrapText="1"/>
    </xf>
    <xf numFmtId="0" fontId="78" fillId="0" borderId="17" xfId="4" applyFont="1" applyBorder="1" applyAlignment="1">
      <alignment horizontal="center" vertical="center" wrapText="1"/>
    </xf>
    <xf numFmtId="0" fontId="78" fillId="0" borderId="22" xfId="4" applyFont="1" applyBorder="1" applyAlignment="1">
      <alignment horizontal="center" vertical="center" wrapText="1"/>
    </xf>
    <xf numFmtId="0" fontId="78" fillId="0" borderId="23" xfId="4" applyFont="1" applyBorder="1" applyAlignment="1">
      <alignment horizontal="center" vertical="center" wrapText="1"/>
    </xf>
    <xf numFmtId="0" fontId="107" fillId="0" borderId="44" xfId="22" applyFont="1" applyBorder="1" applyAlignment="1">
      <alignment horizontal="center" vertical="center" wrapText="1"/>
    </xf>
    <xf numFmtId="0" fontId="107" fillId="0" borderId="101" xfId="22" applyFont="1" applyBorder="1" applyAlignment="1">
      <alignment horizontal="center" vertical="center" wrapText="1"/>
    </xf>
    <xf numFmtId="0" fontId="51" fillId="8" borderId="41" xfId="22" applyFont="1" applyFill="1" applyBorder="1" applyAlignment="1">
      <alignment horizontal="center" vertical="center"/>
    </xf>
    <xf numFmtId="0" fontId="37" fillId="8" borderId="61" xfId="22" applyFont="1" applyFill="1" applyBorder="1" applyAlignment="1">
      <alignment horizontal="center" vertical="center"/>
    </xf>
    <xf numFmtId="0" fontId="30" fillId="8" borderId="61" xfId="22" applyFont="1" applyFill="1" applyBorder="1" applyAlignment="1">
      <alignment horizontal="center" vertical="center"/>
    </xf>
    <xf numFmtId="3" fontId="30" fillId="8" borderId="61" xfId="22" applyNumberFormat="1" applyFont="1" applyFill="1" applyBorder="1" applyAlignment="1">
      <alignment horizontal="center" vertical="center" textRotation="90" wrapText="1"/>
    </xf>
    <xf numFmtId="0" fontId="30" fillId="8" borderId="61" xfId="22" applyFont="1" applyFill="1" applyBorder="1" applyAlignment="1">
      <alignment horizontal="center" vertical="center" wrapText="1"/>
    </xf>
    <xf numFmtId="0" fontId="30" fillId="8" borderId="44" xfId="22" applyFont="1" applyFill="1" applyBorder="1" applyAlignment="1">
      <alignment horizontal="center" vertical="center" wrapText="1"/>
    </xf>
    <xf numFmtId="170" fontId="95" fillId="0" borderId="17" xfId="22" applyNumberFormat="1" applyFont="1" applyBorder="1" applyAlignment="1">
      <alignment horizontal="center" vertical="center" wrapText="1"/>
    </xf>
    <xf numFmtId="170" fontId="46" fillId="0" borderId="17" xfId="22" applyNumberFormat="1" applyFont="1" applyBorder="1" applyAlignment="1">
      <alignment horizontal="center" vertical="center" wrapText="1"/>
    </xf>
    <xf numFmtId="0" fontId="25" fillId="12" borderId="75" xfId="22" applyFont="1" applyFill="1" applyBorder="1" applyAlignment="1">
      <alignment horizontal="center" vertical="center" wrapText="1"/>
    </xf>
    <xf numFmtId="0" fontId="37" fillId="0" borderId="0" xfId="20" applyFont="1" applyBorder="1" applyAlignment="1">
      <alignment horizontal="center" vertical="center"/>
    </xf>
    <xf numFmtId="0" fontId="72" fillId="4" borderId="15" xfId="20" applyFont="1" applyFill="1" applyBorder="1" applyAlignment="1">
      <alignment horizontal="center" vertical="center" wrapText="1"/>
    </xf>
    <xf numFmtId="0" fontId="72" fillId="4" borderId="9" xfId="20" applyFont="1" applyFill="1" applyBorder="1" applyAlignment="1">
      <alignment horizontal="center" vertical="center" wrapText="1"/>
    </xf>
    <xf numFmtId="0" fontId="72" fillId="4" borderId="10" xfId="20" applyFont="1" applyFill="1" applyBorder="1" applyAlignment="1">
      <alignment horizontal="center" vertical="center" wrapText="1"/>
    </xf>
    <xf numFmtId="0" fontId="72" fillId="4" borderId="21" xfId="20" applyFont="1" applyFill="1" applyBorder="1" applyAlignment="1">
      <alignment horizontal="center" vertical="center" wrapText="1"/>
    </xf>
    <xf numFmtId="0" fontId="72" fillId="4" borderId="17" xfId="20" applyFont="1" applyFill="1" applyBorder="1" applyAlignment="1">
      <alignment horizontal="center" vertical="center" wrapText="1"/>
    </xf>
    <xf numFmtId="0" fontId="72" fillId="4" borderId="14" xfId="20" applyFont="1" applyFill="1" applyBorder="1" applyAlignment="1">
      <alignment horizontal="center" vertical="center" wrapText="1"/>
    </xf>
    <xf numFmtId="0" fontId="55" fillId="4" borderId="21" xfId="20" applyFont="1" applyFill="1" applyBorder="1" applyAlignment="1">
      <alignment horizontal="center" vertical="center" wrapText="1"/>
    </xf>
    <xf numFmtId="0" fontId="55" fillId="4" borderId="17" xfId="20" applyFont="1" applyFill="1" applyBorder="1" applyAlignment="1">
      <alignment horizontal="center" vertical="center" wrapText="1"/>
    </xf>
    <xf numFmtId="0" fontId="55" fillId="4" borderId="14" xfId="20" applyFont="1" applyFill="1" applyBorder="1" applyAlignment="1">
      <alignment horizontal="center" vertical="center" wrapText="1"/>
    </xf>
    <xf numFmtId="0" fontId="30" fillId="8" borderId="61" xfId="22" applyFont="1" applyFill="1" applyBorder="1" applyAlignment="1">
      <alignment horizontal="center" vertical="center" textRotation="90" wrapText="1"/>
    </xf>
    <xf numFmtId="3" fontId="20" fillId="8" borderId="61" xfId="22" applyNumberFormat="1" applyFont="1" applyFill="1" applyBorder="1" applyAlignment="1">
      <alignment horizontal="center" vertical="center" textRotation="90" wrapText="1"/>
    </xf>
    <xf numFmtId="0" fontId="25" fillId="8" borderId="61" xfId="22" applyFont="1" applyFill="1" applyBorder="1" applyAlignment="1">
      <alignment horizontal="center" vertical="center" wrapText="1"/>
    </xf>
    <xf numFmtId="0" fontId="8" fillId="0" borderId="17" xfId="22" applyFont="1" applyBorder="1" applyAlignment="1">
      <alignment horizontal="center" vertical="center" wrapText="1"/>
    </xf>
    <xf numFmtId="0" fontId="46" fillId="0" borderId="0" xfId="22" applyFont="1" applyBorder="1" applyAlignment="1">
      <alignment vertical="center" wrapText="1"/>
    </xf>
    <xf numFmtId="0" fontId="46" fillId="0" borderId="17" xfId="22" applyFont="1" applyBorder="1" applyAlignment="1">
      <alignment vertical="center" wrapText="1"/>
    </xf>
    <xf numFmtId="0" fontId="25" fillId="8" borderId="44" xfId="22" applyFont="1" applyFill="1" applyBorder="1" applyAlignment="1">
      <alignment horizontal="center" vertical="center" wrapText="1"/>
    </xf>
    <xf numFmtId="0" fontId="25" fillId="12" borderId="16" xfId="22" applyFont="1" applyFill="1" applyBorder="1" applyAlignment="1">
      <alignment horizontal="center" vertical="center" wrapText="1"/>
    </xf>
    <xf numFmtId="2" fontId="27" fillId="9" borderId="0" xfId="16" applyNumberFormat="1" applyFont="1" applyFill="1" applyBorder="1" applyAlignment="1">
      <alignment horizontal="center" vertical="center"/>
    </xf>
    <xf numFmtId="0" fontId="142" fillId="0" borderId="17" xfId="22" applyFont="1" applyBorder="1" applyAlignment="1">
      <alignment horizontal="center" vertical="center" wrapText="1"/>
    </xf>
    <xf numFmtId="0" fontId="25" fillId="10" borderId="41" xfId="22" applyFont="1" applyFill="1" applyBorder="1" applyAlignment="1">
      <alignment horizontal="center" vertical="center" wrapText="1"/>
    </xf>
    <xf numFmtId="0" fontId="25" fillId="10" borderId="61" xfId="22" applyFont="1" applyFill="1" applyBorder="1" applyAlignment="1">
      <alignment horizontal="center" vertical="center" wrapText="1"/>
    </xf>
    <xf numFmtId="0" fontId="5" fillId="0" borderId="37" xfId="22" applyFont="1" applyBorder="1" applyAlignment="1">
      <alignment horizontal="center"/>
    </xf>
    <xf numFmtId="0" fontId="5" fillId="0" borderId="93" xfId="22" applyFont="1" applyBorder="1" applyAlignment="1">
      <alignment horizontal="center"/>
    </xf>
    <xf numFmtId="0" fontId="5" fillId="0" borderId="38" xfId="22" applyFont="1" applyBorder="1" applyAlignment="1">
      <alignment horizontal="center"/>
    </xf>
    <xf numFmtId="3" fontId="20" fillId="8" borderId="72" xfId="22" applyNumberFormat="1" applyFont="1" applyFill="1" applyBorder="1" applyAlignment="1">
      <alignment horizontal="center" vertical="center" textRotation="90" wrapText="1"/>
    </xf>
    <xf numFmtId="0" fontId="0" fillId="0" borderId="67" xfId="0" applyBorder="1"/>
    <xf numFmtId="0" fontId="110" fillId="0" borderId="0" xfId="19" applyFont="1" applyBorder="1" applyAlignment="1">
      <alignment horizontal="center" vertical="center"/>
    </xf>
    <xf numFmtId="4" fontId="161" fillId="13" borderId="17" xfId="22" applyNumberFormat="1" applyFont="1" applyFill="1" applyBorder="1" applyAlignment="1">
      <alignment horizontal="center" vertical="center" wrapText="1"/>
    </xf>
    <xf numFmtId="4" fontId="162" fillId="13" borderId="17" xfId="0" applyNumberFormat="1" applyFont="1" applyFill="1" applyBorder="1" applyAlignment="1">
      <alignment horizontal="center" vertical="center" wrapText="1"/>
    </xf>
    <xf numFmtId="0" fontId="51" fillId="8" borderId="43" xfId="22" applyFont="1" applyFill="1" applyBorder="1" applyAlignment="1">
      <alignment horizontal="center" vertical="center" wrapText="1"/>
    </xf>
    <xf numFmtId="0" fontId="51" fillId="8" borderId="74" xfId="22" applyFont="1" applyFill="1" applyBorder="1" applyAlignment="1">
      <alignment horizontal="center" vertical="center"/>
    </xf>
    <xf numFmtId="0" fontId="52" fillId="0" borderId="67" xfId="0" applyFont="1" applyBorder="1"/>
    <xf numFmtId="4" fontId="74" fillId="6" borderId="21" xfId="22" applyNumberFormat="1" applyFont="1" applyFill="1" applyBorder="1" applyAlignment="1">
      <alignment horizontal="center" vertical="center" wrapText="1"/>
    </xf>
    <xf numFmtId="4" fontId="74" fillId="6" borderId="22" xfId="22" applyNumberFormat="1" applyFont="1" applyFill="1" applyBorder="1" applyAlignment="1">
      <alignment horizontal="center" vertical="center" wrapText="1"/>
    </xf>
    <xf numFmtId="0" fontId="74" fillId="12" borderId="15" xfId="22" applyFont="1" applyFill="1" applyBorder="1" applyAlignment="1">
      <alignment horizontal="center" vertical="center" wrapText="1"/>
    </xf>
    <xf numFmtId="0" fontId="74" fillId="12" borderId="22" xfId="22" applyFont="1" applyFill="1" applyBorder="1" applyAlignment="1">
      <alignment horizontal="center" vertical="center" wrapText="1"/>
    </xf>
    <xf numFmtId="2" fontId="135" fillId="9" borderId="15" xfId="16" applyNumberFormat="1" applyFont="1" applyFill="1" applyBorder="1" applyAlignment="1">
      <alignment horizontal="center" vertical="center"/>
    </xf>
    <xf numFmtId="2" fontId="135" fillId="9" borderId="21" xfId="16" applyNumberFormat="1" applyFont="1" applyFill="1" applyBorder="1" applyAlignment="1">
      <alignment horizontal="center" vertical="center"/>
    </xf>
    <xf numFmtId="2" fontId="135" fillId="9" borderId="22" xfId="16" applyNumberFormat="1" applyFont="1" applyFill="1" applyBorder="1" applyAlignment="1">
      <alignment horizontal="center" vertical="center"/>
    </xf>
    <xf numFmtId="0" fontId="21" fillId="0" borderId="0" xfId="22" applyFont="1" applyBorder="1" applyAlignment="1">
      <alignment horizontal="center" vertical="center"/>
    </xf>
    <xf numFmtId="0" fontId="0" fillId="0" borderId="0" xfId="0" applyAlignment="1"/>
    <xf numFmtId="0" fontId="134" fillId="8" borderId="15" xfId="22" applyFont="1" applyFill="1" applyBorder="1" applyAlignment="1">
      <alignment horizontal="center" vertical="center" wrapText="1"/>
    </xf>
    <xf numFmtId="0" fontId="134" fillId="8" borderId="41" xfId="22" applyFont="1" applyFill="1" applyBorder="1" applyAlignment="1">
      <alignment horizontal="center" vertical="center"/>
    </xf>
    <xf numFmtId="0" fontId="136" fillId="8" borderId="21" xfId="22" applyFont="1" applyFill="1" applyBorder="1" applyAlignment="1">
      <alignment horizontal="center" vertical="center"/>
    </xf>
    <xf numFmtId="0" fontId="136" fillId="8" borderId="61" xfId="22" applyFont="1" applyFill="1" applyBorder="1" applyAlignment="1">
      <alignment horizontal="center" vertical="center"/>
    </xf>
    <xf numFmtId="0" fontId="137" fillId="8" borderId="21" xfId="22" applyFont="1" applyFill="1" applyBorder="1" applyAlignment="1">
      <alignment horizontal="center" vertical="center"/>
    </xf>
    <xf numFmtId="0" fontId="137" fillId="8" borderId="61" xfId="22" applyFont="1" applyFill="1" applyBorder="1" applyAlignment="1">
      <alignment horizontal="center" vertical="center"/>
    </xf>
    <xf numFmtId="0" fontId="137" fillId="8" borderId="21" xfId="22" applyFont="1" applyFill="1" applyBorder="1" applyAlignment="1">
      <alignment horizontal="center" vertical="center" textRotation="90" wrapText="1"/>
    </xf>
    <xf numFmtId="0" fontId="137" fillId="8" borderId="61" xfId="22" applyFont="1" applyFill="1" applyBorder="1" applyAlignment="1">
      <alignment horizontal="center" vertical="center" textRotation="90" wrapText="1"/>
    </xf>
    <xf numFmtId="3" fontId="52" fillId="8" borderId="72" xfId="22" applyNumberFormat="1" applyFont="1" applyFill="1" applyBorder="1" applyAlignment="1">
      <alignment horizontal="center" vertical="center" textRotation="90" wrapText="1"/>
    </xf>
    <xf numFmtId="0" fontId="0" fillId="0" borderId="67" xfId="0" applyFont="1" applyBorder="1"/>
    <xf numFmtId="0" fontId="137" fillId="8" borderId="21" xfId="22" applyFont="1" applyFill="1" applyBorder="1" applyAlignment="1">
      <alignment horizontal="center" vertical="center" wrapText="1"/>
    </xf>
    <xf numFmtId="0" fontId="137" fillId="8" borderId="61" xfId="22" applyFont="1" applyFill="1" applyBorder="1" applyAlignment="1">
      <alignment horizontal="center" vertical="center" wrapText="1"/>
    </xf>
    <xf numFmtId="0" fontId="74" fillId="8" borderId="21" xfId="22" applyFont="1" applyFill="1" applyBorder="1" applyAlignment="1">
      <alignment horizontal="center" vertical="center" wrapText="1"/>
    </xf>
    <xf numFmtId="0" fontId="74" fillId="8" borderId="61" xfId="22" applyFont="1" applyFill="1" applyBorder="1" applyAlignment="1">
      <alignment horizontal="center" vertical="center" wrapText="1"/>
    </xf>
    <xf numFmtId="0" fontId="74" fillId="8" borderId="22" xfId="22" applyFont="1" applyFill="1" applyBorder="1" applyAlignment="1">
      <alignment horizontal="center" vertical="center" wrapText="1"/>
    </xf>
    <xf numFmtId="0" fontId="74" fillId="8" borderId="44" xfId="22" applyFont="1" applyFill="1" applyBorder="1" applyAlignment="1">
      <alignment horizontal="center" vertical="center" wrapText="1"/>
    </xf>
    <xf numFmtId="0" fontId="121" fillId="0" borderId="61" xfId="22" applyFont="1" applyBorder="1" applyAlignment="1">
      <alignment horizontal="center" vertical="center" wrapText="1"/>
    </xf>
    <xf numFmtId="0" fontId="0" fillId="0" borderId="67" xfId="0" applyBorder="1" applyAlignment="1">
      <alignment horizontal="center" vertical="center" wrapText="1"/>
    </xf>
    <xf numFmtId="0" fontId="0" fillId="0" borderId="34" xfId="0" applyBorder="1" applyAlignment="1">
      <alignment horizontal="center" vertical="center" wrapText="1"/>
    </xf>
    <xf numFmtId="0" fontId="148" fillId="0" borderId="61" xfId="22" applyFont="1" applyBorder="1" applyAlignment="1">
      <alignment horizontal="center" vertical="center" wrapText="1"/>
    </xf>
    <xf numFmtId="0" fontId="55" fillId="0" borderId="34" xfId="0" applyFont="1" applyBorder="1" applyAlignment="1">
      <alignment horizontal="center" vertical="center" wrapText="1"/>
    </xf>
    <xf numFmtId="0" fontId="147" fillId="0" borderId="61" xfId="22" applyFont="1" applyBorder="1" applyAlignment="1">
      <alignment horizontal="center" vertical="center" wrapText="1"/>
    </xf>
    <xf numFmtId="0" fontId="153" fillId="0" borderId="34" xfId="0" applyFont="1" applyBorder="1" applyAlignment="1">
      <alignment horizontal="center" vertical="center" wrapText="1"/>
    </xf>
    <xf numFmtId="0" fontId="132" fillId="0" borderId="18" xfId="22" applyFont="1" applyBorder="1" applyAlignment="1">
      <alignment horizontal="center" vertical="center" wrapText="1"/>
    </xf>
    <xf numFmtId="0" fontId="0" fillId="0" borderId="71" xfId="0" applyBorder="1" applyAlignment="1">
      <alignment horizontal="center" vertical="center" wrapText="1"/>
    </xf>
    <xf numFmtId="0" fontId="0" fillId="0" borderId="63" xfId="0" applyBorder="1" applyAlignment="1">
      <alignment horizontal="center" vertical="center" wrapText="1"/>
    </xf>
    <xf numFmtId="0" fontId="119" fillId="0" borderId="0" xfId="22" applyFont="1" applyAlignment="1">
      <alignment horizontal="center" vertical="center"/>
    </xf>
    <xf numFmtId="0" fontId="66" fillId="8" borderId="15" xfId="22" applyFont="1" applyFill="1" applyBorder="1" applyAlignment="1">
      <alignment horizontal="center" vertical="center" wrapText="1"/>
    </xf>
    <xf numFmtId="0" fontId="66" fillId="8" borderId="41" xfId="22" applyFont="1" applyFill="1" applyBorder="1" applyAlignment="1">
      <alignment horizontal="center" vertical="center"/>
    </xf>
    <xf numFmtId="0" fontId="66" fillId="8" borderId="21" xfId="22" applyFont="1" applyFill="1" applyBorder="1" applyAlignment="1">
      <alignment horizontal="center" vertical="center"/>
    </xf>
    <xf numFmtId="0" fontId="66" fillId="8" borderId="61" xfId="22" applyFont="1" applyFill="1" applyBorder="1" applyAlignment="1">
      <alignment horizontal="center" vertical="center"/>
    </xf>
    <xf numFmtId="3" fontId="66" fillId="8" borderId="21" xfId="22" applyNumberFormat="1" applyFont="1" applyFill="1" applyBorder="1" applyAlignment="1">
      <alignment horizontal="center" vertical="center" textRotation="90" wrapText="1"/>
    </xf>
    <xf numFmtId="3" fontId="66" fillId="8" borderId="61" xfId="22" applyNumberFormat="1" applyFont="1" applyFill="1" applyBorder="1" applyAlignment="1">
      <alignment horizontal="center" vertical="center" textRotation="90" wrapText="1"/>
    </xf>
    <xf numFmtId="0" fontId="66" fillId="8" borderId="21" xfId="22" applyFont="1" applyFill="1" applyBorder="1" applyAlignment="1">
      <alignment horizontal="center" vertical="center" wrapText="1"/>
    </xf>
    <xf numFmtId="0" fontId="66" fillId="8" borderId="61" xfId="22" applyFont="1" applyFill="1" applyBorder="1" applyAlignment="1">
      <alignment horizontal="center" vertical="center" wrapText="1"/>
    </xf>
    <xf numFmtId="0" fontId="66" fillId="8" borderId="22" xfId="22" applyFont="1" applyFill="1" applyBorder="1" applyAlignment="1">
      <alignment horizontal="center" vertical="center" wrapText="1"/>
    </xf>
    <xf numFmtId="0" fontId="66" fillId="8" borderId="44" xfId="22" applyFont="1" applyFill="1" applyBorder="1" applyAlignment="1">
      <alignment horizontal="center" vertical="center" wrapText="1"/>
    </xf>
    <xf numFmtId="0" fontId="66" fillId="12" borderId="94" xfId="22" applyFont="1" applyFill="1" applyBorder="1" applyAlignment="1">
      <alignment horizontal="center" vertical="center" wrapText="1"/>
    </xf>
    <xf numFmtId="0" fontId="66" fillId="12" borderId="75" xfId="22" applyFont="1" applyFill="1" applyBorder="1" applyAlignment="1">
      <alignment horizontal="center" vertical="center" wrapText="1"/>
    </xf>
    <xf numFmtId="0" fontId="66" fillId="12" borderId="15" xfId="22" applyFont="1" applyFill="1" applyBorder="1" applyAlignment="1">
      <alignment horizontal="center" vertical="center" wrapText="1"/>
    </xf>
    <xf numFmtId="0" fontId="66" fillId="12" borderId="22" xfId="22" applyFont="1" applyFill="1" applyBorder="1" applyAlignment="1">
      <alignment horizontal="center" vertical="center" wrapText="1"/>
    </xf>
    <xf numFmtId="0" fontId="12" fillId="18" borderId="66" xfId="21" applyFont="1" applyFill="1" applyBorder="1" applyAlignment="1">
      <alignment horizontal="center" vertical="center" wrapText="1"/>
    </xf>
    <xf numFmtId="0" fontId="12" fillId="18" borderId="90" xfId="21" applyFont="1" applyFill="1" applyBorder="1" applyAlignment="1">
      <alignment horizontal="center" vertical="center" wrapText="1"/>
    </xf>
    <xf numFmtId="0" fontId="12" fillId="18" borderId="2" xfId="21" applyFont="1" applyFill="1" applyBorder="1" applyAlignment="1">
      <alignment horizontal="center" vertical="center" wrapText="1"/>
    </xf>
    <xf numFmtId="3" fontId="7" fillId="18" borderId="15" xfId="23" applyNumberFormat="1" applyFont="1" applyFill="1" applyBorder="1" applyAlignment="1">
      <alignment horizontal="center" vertical="center"/>
    </xf>
    <xf numFmtId="3" fontId="7" fillId="18" borderId="16" xfId="23" applyNumberFormat="1" applyFont="1" applyFill="1" applyBorder="1" applyAlignment="1">
      <alignment horizontal="center" vertical="center"/>
    </xf>
    <xf numFmtId="3" fontId="7" fillId="18" borderId="10" xfId="23" applyNumberFormat="1" applyFont="1" applyFill="1" applyBorder="1" applyAlignment="1">
      <alignment horizontal="center" vertical="center"/>
    </xf>
    <xf numFmtId="3" fontId="7" fillId="18" borderId="19" xfId="23" applyNumberFormat="1" applyFont="1" applyFill="1" applyBorder="1" applyAlignment="1">
      <alignment horizontal="center" vertical="center"/>
    </xf>
    <xf numFmtId="3" fontId="6" fillId="18" borderId="11" xfId="21" applyNumberFormat="1" applyFont="1" applyFill="1" applyBorder="1" applyAlignment="1">
      <alignment horizontal="left" vertical="center"/>
    </xf>
    <xf numFmtId="3" fontId="6" fillId="18" borderId="95" xfId="21" applyNumberFormat="1" applyFont="1" applyFill="1" applyBorder="1" applyAlignment="1">
      <alignment horizontal="left" vertical="center"/>
    </xf>
    <xf numFmtId="3" fontId="6" fillId="18" borderId="12" xfId="21" applyNumberFormat="1" applyFont="1" applyFill="1" applyBorder="1" applyAlignment="1">
      <alignment horizontal="left" vertical="center"/>
    </xf>
    <xf numFmtId="3" fontId="6" fillId="18" borderId="71" xfId="21" applyNumberFormat="1" applyFont="1" applyFill="1" applyBorder="1" applyAlignment="1">
      <alignment horizontal="left" vertical="center"/>
    </xf>
    <xf numFmtId="3" fontId="6" fillId="18" borderId="42" xfId="21" applyNumberFormat="1" applyFont="1" applyFill="1" applyBorder="1" applyAlignment="1">
      <alignment horizontal="left" vertical="center"/>
    </xf>
    <xf numFmtId="3" fontId="6" fillId="18" borderId="79" xfId="21" applyNumberFormat="1" applyFont="1" applyFill="1" applyBorder="1" applyAlignment="1">
      <alignment horizontal="left" vertical="center"/>
    </xf>
    <xf numFmtId="3" fontId="6" fillId="18" borderId="82" xfId="21" applyNumberFormat="1" applyFont="1" applyFill="1" applyBorder="1" applyAlignment="1">
      <alignment horizontal="center" vertical="center" textRotation="90"/>
    </xf>
    <xf numFmtId="3" fontId="6" fillId="18" borderId="2" xfId="21" applyNumberFormat="1" applyFont="1" applyFill="1" applyBorder="1" applyAlignment="1">
      <alignment horizontal="center" vertical="center" textRotation="90"/>
    </xf>
    <xf numFmtId="3" fontId="6" fillId="18" borderId="85" xfId="21" applyNumberFormat="1" applyFont="1" applyFill="1" applyBorder="1" applyAlignment="1">
      <alignment horizontal="center" vertical="center" textRotation="90"/>
    </xf>
    <xf numFmtId="0" fontId="12" fillId="18" borderId="1" xfId="21" applyFont="1" applyFill="1" applyBorder="1" applyAlignment="1">
      <alignment horizontal="center" vertical="center"/>
    </xf>
    <xf numFmtId="0" fontId="12" fillId="18" borderId="33" xfId="21" applyFont="1" applyFill="1" applyBorder="1" applyAlignment="1">
      <alignment horizontal="center" vertical="center"/>
    </xf>
    <xf numFmtId="0" fontId="12" fillId="18" borderId="77" xfId="21" applyFont="1" applyFill="1" applyBorder="1" applyAlignment="1">
      <alignment horizontal="center" vertical="center"/>
    </xf>
    <xf numFmtId="0" fontId="20" fillId="10" borderId="18" xfId="0" applyFont="1" applyFill="1" applyBorder="1" applyAlignment="1">
      <alignment horizontal="center" vertical="center"/>
    </xf>
    <xf numFmtId="0" fontId="20" fillId="10" borderId="63" xfId="0" applyFont="1" applyFill="1" applyBorder="1" applyAlignment="1">
      <alignment horizontal="center" vertical="center"/>
    </xf>
    <xf numFmtId="0" fontId="42" fillId="0" borderId="18" xfId="17" applyFont="1" applyBorder="1" applyAlignment="1">
      <alignment horizontal="center" vertical="center" wrapText="1"/>
    </xf>
    <xf numFmtId="0" fontId="42" fillId="0" borderId="71" xfId="17" applyFont="1" applyBorder="1" applyAlignment="1">
      <alignment horizontal="center" vertical="center" wrapText="1"/>
    </xf>
    <xf numFmtId="0" fontId="42" fillId="0" borderId="25" xfId="17" applyFont="1" applyBorder="1" applyAlignment="1">
      <alignment horizontal="center" vertical="center" wrapText="1"/>
    </xf>
    <xf numFmtId="0" fontId="42" fillId="0" borderId="81" xfId="17" applyFont="1" applyBorder="1" applyAlignment="1">
      <alignment horizontal="center" vertical="center" wrapText="1"/>
    </xf>
    <xf numFmtId="0" fontId="42" fillId="0" borderId="26" xfId="17" applyFont="1" applyBorder="1" applyAlignment="1">
      <alignment horizontal="center" vertical="center" wrapText="1"/>
    </xf>
    <xf numFmtId="3" fontId="38" fillId="19" borderId="15" xfId="23" applyNumberFormat="1" applyFont="1" applyFill="1" applyBorder="1" applyAlignment="1">
      <alignment horizontal="center" vertical="center"/>
    </xf>
    <xf numFmtId="3" fontId="38" fillId="19" borderId="21" xfId="23" applyNumberFormat="1" applyFont="1" applyFill="1" applyBorder="1" applyAlignment="1">
      <alignment horizontal="center" vertical="center"/>
    </xf>
    <xf numFmtId="3" fontId="38" fillId="19" borderId="9" xfId="23" applyNumberFormat="1" applyFont="1" applyFill="1" applyBorder="1" applyAlignment="1">
      <alignment horizontal="center" vertical="center"/>
    </xf>
    <xf numFmtId="3" fontId="38" fillId="19" borderId="17" xfId="23" applyNumberFormat="1" applyFont="1" applyFill="1" applyBorder="1" applyAlignment="1">
      <alignment horizontal="center" vertical="center"/>
    </xf>
    <xf numFmtId="3" fontId="42" fillId="2" borderId="21" xfId="21" applyNumberFormat="1" applyFont="1" applyFill="1" applyBorder="1" applyAlignment="1">
      <alignment horizontal="center" vertical="center" wrapText="1"/>
    </xf>
    <xf numFmtId="3" fontId="42" fillId="2" borderId="17" xfId="21" applyNumberFormat="1" applyFont="1" applyFill="1" applyBorder="1" applyAlignment="1">
      <alignment horizontal="center" vertical="center" wrapText="1"/>
    </xf>
    <xf numFmtId="3" fontId="42" fillId="10" borderId="21" xfId="21" applyNumberFormat="1" applyFont="1" applyFill="1" applyBorder="1" applyAlignment="1">
      <alignment horizontal="center" vertical="center" wrapText="1"/>
    </xf>
    <xf numFmtId="3" fontId="42" fillId="10" borderId="72" xfId="21" applyNumberFormat="1" applyFont="1" applyFill="1" applyBorder="1" applyAlignment="1">
      <alignment horizontal="center" vertical="center" wrapText="1"/>
    </xf>
    <xf numFmtId="3" fontId="42" fillId="10" borderId="73" xfId="21" applyNumberFormat="1" applyFont="1" applyFill="1" applyBorder="1" applyAlignment="1">
      <alignment horizontal="center" vertical="center" wrapText="1"/>
    </xf>
    <xf numFmtId="3" fontId="38" fillId="19" borderId="13" xfId="23" applyNumberFormat="1" applyFont="1" applyFill="1" applyBorder="1" applyAlignment="1">
      <alignment horizontal="left" vertical="center" wrapText="1"/>
    </xf>
    <xf numFmtId="3" fontId="38" fillId="19" borderId="40" xfId="23" applyNumberFormat="1" applyFont="1" applyFill="1" applyBorder="1" applyAlignment="1">
      <alignment horizontal="left" vertical="center" wrapText="1"/>
    </xf>
    <xf numFmtId="0" fontId="42" fillId="0" borderId="28" xfId="17" applyFont="1" applyBorder="1" applyAlignment="1">
      <alignment horizontal="center" vertical="center"/>
    </xf>
    <xf numFmtId="0" fontId="42" fillId="0" borderId="99" xfId="17" applyFont="1" applyBorder="1" applyAlignment="1">
      <alignment horizontal="center" vertical="center"/>
    </xf>
    <xf numFmtId="0" fontId="42" fillId="0" borderId="24" xfId="17" applyFont="1" applyBorder="1" applyAlignment="1">
      <alignment horizontal="center" vertical="center"/>
    </xf>
    <xf numFmtId="0" fontId="42" fillId="19" borderId="12" xfId="21" applyNumberFormat="1" applyFont="1" applyFill="1" applyBorder="1" applyAlignment="1">
      <alignment horizontal="left" vertical="center" wrapText="1"/>
    </xf>
    <xf numFmtId="0" fontId="42" fillId="19" borderId="63" xfId="21" applyNumberFormat="1" applyFont="1" applyFill="1" applyBorder="1" applyAlignment="1">
      <alignment horizontal="left" vertical="center" wrapText="1"/>
    </xf>
    <xf numFmtId="0" fontId="42" fillId="19" borderId="13" xfId="21" applyNumberFormat="1" applyFont="1" applyFill="1" applyBorder="1" applyAlignment="1">
      <alignment horizontal="left" vertical="center" wrapText="1"/>
    </xf>
    <xf numFmtId="0" fontId="42" fillId="19" borderId="40" xfId="21" applyNumberFormat="1" applyFont="1" applyFill="1" applyBorder="1" applyAlignment="1">
      <alignment horizontal="left" vertical="center" wrapText="1"/>
    </xf>
    <xf numFmtId="1" fontId="11" fillId="0" borderId="37" xfId="23" applyNumberFormat="1" applyFont="1" applyBorder="1" applyAlignment="1">
      <alignment horizontal="center" vertical="center"/>
    </xf>
    <xf numFmtId="1" fontId="11" fillId="0" borderId="93" xfId="23" applyNumberFormat="1" applyFont="1" applyBorder="1" applyAlignment="1">
      <alignment horizontal="center" vertical="center"/>
    </xf>
    <xf numFmtId="1" fontId="11" fillId="0" borderId="38" xfId="23" applyNumberFormat="1" applyFont="1" applyBorder="1" applyAlignment="1">
      <alignment horizontal="center" vertical="center"/>
    </xf>
    <xf numFmtId="0" fontId="38" fillId="19" borderId="15" xfId="23" applyNumberFormat="1" applyFont="1" applyFill="1" applyBorder="1" applyAlignment="1">
      <alignment horizontal="center" vertical="center" wrapText="1"/>
    </xf>
    <xf numFmtId="0" fontId="38" fillId="19" borderId="21" xfId="23" applyNumberFormat="1" applyFont="1" applyFill="1" applyBorder="1" applyAlignment="1">
      <alignment horizontal="center" vertical="center" wrapText="1"/>
    </xf>
    <xf numFmtId="0" fontId="38" fillId="19" borderId="9" xfId="23" applyNumberFormat="1" applyFont="1" applyFill="1" applyBorder="1" applyAlignment="1">
      <alignment horizontal="center" vertical="center" wrapText="1"/>
    </xf>
    <xf numFmtId="0" fontId="38" fillId="19" borderId="17" xfId="23" applyNumberFormat="1" applyFont="1" applyFill="1" applyBorder="1" applyAlignment="1">
      <alignment horizontal="center" vertical="center" wrapText="1"/>
    </xf>
    <xf numFmtId="0" fontId="42" fillId="2" borderId="72" xfId="21" applyNumberFormat="1" applyFont="1" applyFill="1" applyBorder="1" applyAlignment="1">
      <alignment horizontal="center" vertical="center" wrapText="1"/>
    </xf>
    <xf numFmtId="0" fontId="42" fillId="2" borderId="67" xfId="21" applyNumberFormat="1" applyFont="1" applyFill="1" applyBorder="1" applyAlignment="1">
      <alignment horizontal="center" vertical="center" wrapText="1"/>
    </xf>
    <xf numFmtId="0" fontId="42" fillId="2" borderId="34" xfId="21" applyNumberFormat="1" applyFont="1" applyFill="1" applyBorder="1" applyAlignment="1">
      <alignment horizontal="center" vertical="center" wrapText="1"/>
    </xf>
    <xf numFmtId="0" fontId="42" fillId="10" borderId="21" xfId="21" applyNumberFormat="1" applyFont="1" applyFill="1" applyBorder="1" applyAlignment="1">
      <alignment horizontal="center" vertical="center" wrapText="1"/>
    </xf>
    <xf numFmtId="0" fontId="42" fillId="10" borderId="22" xfId="21" applyNumberFormat="1" applyFont="1" applyFill="1" applyBorder="1" applyAlignment="1">
      <alignment horizontal="center" vertical="center" wrapText="1"/>
    </xf>
    <xf numFmtId="0" fontId="42" fillId="10" borderId="17" xfId="21" applyNumberFormat="1" applyFont="1" applyFill="1" applyBorder="1" applyAlignment="1">
      <alignment horizontal="center" vertical="center" wrapText="1"/>
    </xf>
    <xf numFmtId="0" fontId="42" fillId="10" borderId="17" xfId="21" applyNumberFormat="1" applyFont="1" applyFill="1" applyBorder="1" applyAlignment="1">
      <alignment horizontal="center" vertical="center"/>
    </xf>
    <xf numFmtId="0" fontId="42" fillId="10" borderId="23" xfId="21" applyNumberFormat="1" applyFont="1" applyFill="1" applyBorder="1" applyAlignment="1">
      <alignment horizontal="center" vertical="center"/>
    </xf>
    <xf numFmtId="0" fontId="12" fillId="0" borderId="37" xfId="21" applyFont="1" applyBorder="1" applyAlignment="1">
      <alignment horizontal="center"/>
    </xf>
    <xf numFmtId="0" fontId="12" fillId="0" borderId="93" xfId="21" applyFont="1" applyBorder="1" applyAlignment="1">
      <alignment horizontal="center"/>
    </xf>
    <xf numFmtId="0" fontId="12" fillId="0" borderId="38" xfId="21" applyFont="1" applyBorder="1" applyAlignment="1">
      <alignment horizontal="center"/>
    </xf>
    <xf numFmtId="0" fontId="42" fillId="19" borderId="82" xfId="21" applyFont="1" applyFill="1" applyBorder="1" applyAlignment="1">
      <alignment horizontal="center" vertical="center"/>
    </xf>
    <xf numFmtId="0" fontId="42" fillId="19" borderId="2" xfId="21" applyFont="1" applyFill="1" applyBorder="1" applyAlignment="1">
      <alignment horizontal="center" vertical="center"/>
    </xf>
    <xf numFmtId="0" fontId="42" fillId="19" borderId="85" xfId="21" applyFont="1" applyFill="1" applyBorder="1" applyAlignment="1">
      <alignment horizontal="center" vertical="center"/>
    </xf>
    <xf numFmtId="3" fontId="169" fillId="19" borderId="28" xfId="5" applyNumberFormat="1" applyFont="1" applyFill="1" applyBorder="1" applyAlignment="1">
      <alignment horizontal="center" vertical="center" wrapText="1"/>
    </xf>
    <xf numFmtId="3" fontId="169" fillId="19" borderId="43" xfId="5" applyNumberFormat="1" applyFont="1" applyFill="1" applyBorder="1" applyAlignment="1">
      <alignment horizontal="center" vertical="center" wrapText="1"/>
    </xf>
    <xf numFmtId="3" fontId="169" fillId="19" borderId="13" xfId="5" applyNumberFormat="1" applyFont="1" applyFill="1" applyBorder="1" applyAlignment="1">
      <alignment horizontal="center" vertical="center" wrapText="1"/>
    </xf>
    <xf numFmtId="3" fontId="169" fillId="19" borderId="40" xfId="5" applyNumberFormat="1" applyFont="1" applyFill="1" applyBorder="1" applyAlignment="1">
      <alignment horizontal="center" vertical="center" wrapText="1"/>
    </xf>
    <xf numFmtId="3" fontId="42" fillId="2" borderId="16" xfId="21" applyNumberFormat="1" applyFont="1" applyFill="1" applyBorder="1" applyAlignment="1">
      <alignment horizontal="center" vertical="center"/>
    </xf>
    <xf numFmtId="3" fontId="42" fillId="2" borderId="99" xfId="21" applyNumberFormat="1" applyFont="1" applyFill="1" applyBorder="1" applyAlignment="1">
      <alignment horizontal="center" vertical="center"/>
    </xf>
    <xf numFmtId="3" fontId="42" fillId="2" borderId="24" xfId="21" applyNumberFormat="1" applyFont="1" applyFill="1" applyBorder="1" applyAlignment="1">
      <alignment horizontal="center" vertical="center"/>
    </xf>
    <xf numFmtId="3" fontId="42" fillId="10" borderId="15" xfId="21" applyNumberFormat="1" applyFont="1" applyFill="1" applyBorder="1" applyAlignment="1">
      <alignment horizontal="center" vertical="center"/>
    </xf>
    <xf numFmtId="3" fontId="42" fillId="10" borderId="21" xfId="21" applyNumberFormat="1" applyFont="1" applyFill="1" applyBorder="1" applyAlignment="1">
      <alignment horizontal="center" vertical="center"/>
    </xf>
    <xf numFmtId="3" fontId="42" fillId="10" borderId="22" xfId="21" applyNumberFormat="1" applyFont="1" applyFill="1" applyBorder="1" applyAlignment="1">
      <alignment horizontal="center" vertical="center"/>
    </xf>
    <xf numFmtId="3" fontId="42" fillId="19" borderId="11" xfId="21" applyNumberFormat="1" applyFont="1" applyFill="1" applyBorder="1" applyAlignment="1">
      <alignment vertical="center"/>
    </xf>
    <xf numFmtId="3" fontId="42" fillId="19" borderId="60" xfId="21" applyNumberFormat="1" applyFont="1" applyFill="1" applyBorder="1" applyAlignment="1">
      <alignment vertical="center"/>
    </xf>
    <xf numFmtId="3" fontId="42" fillId="19" borderId="12" xfId="21" applyNumberFormat="1" applyFont="1" applyFill="1" applyBorder="1" applyAlignment="1">
      <alignment vertical="center"/>
    </xf>
    <xf numFmtId="3" fontId="42" fillId="19" borderId="63" xfId="21" applyNumberFormat="1" applyFont="1" applyFill="1" applyBorder="1" applyAlignment="1">
      <alignment vertical="center"/>
    </xf>
    <xf numFmtId="3" fontId="42" fillId="19" borderId="13" xfId="21" applyNumberFormat="1" applyFont="1" applyFill="1" applyBorder="1" applyAlignment="1">
      <alignment vertical="center"/>
    </xf>
    <xf numFmtId="3" fontId="42" fillId="19" borderId="40" xfId="21" applyNumberFormat="1" applyFont="1" applyFill="1" applyBorder="1" applyAlignment="1">
      <alignment vertical="center"/>
    </xf>
    <xf numFmtId="0" fontId="25" fillId="19" borderId="15" xfId="22" applyFont="1" applyFill="1" applyBorder="1" applyAlignment="1">
      <alignment vertical="center" wrapText="1"/>
    </xf>
    <xf numFmtId="0" fontId="25" fillId="19" borderId="22" xfId="22" applyFont="1" applyFill="1" applyBorder="1" applyAlignment="1">
      <alignment vertical="center" wrapText="1"/>
    </xf>
    <xf numFmtId="0" fontId="25" fillId="19" borderId="9" xfId="22" applyFont="1" applyFill="1" applyBorder="1" applyAlignment="1">
      <alignment vertical="center" wrapText="1"/>
    </xf>
    <xf numFmtId="0" fontId="25" fillId="19" borderId="23" xfId="22" applyFont="1" applyFill="1" applyBorder="1" applyAlignment="1">
      <alignment vertical="center" wrapText="1"/>
    </xf>
    <xf numFmtId="2" fontId="25" fillId="19" borderId="9" xfId="22" applyNumberFormat="1" applyFont="1" applyFill="1" applyBorder="1" applyAlignment="1">
      <alignment vertical="center" textRotation="90" wrapText="1"/>
    </xf>
    <xf numFmtId="2" fontId="25" fillId="19" borderId="10" xfId="22" applyNumberFormat="1" applyFont="1" applyFill="1" applyBorder="1" applyAlignment="1">
      <alignment vertical="center" textRotation="90" wrapText="1"/>
    </xf>
    <xf numFmtId="0" fontId="42" fillId="19" borderId="66" xfId="21" applyFont="1" applyFill="1" applyBorder="1" applyAlignment="1">
      <alignment horizontal="center" vertical="center"/>
    </xf>
    <xf numFmtId="0" fontId="42" fillId="19" borderId="90" xfId="21" applyFont="1" applyFill="1" applyBorder="1" applyAlignment="1">
      <alignment horizontal="center" vertical="center"/>
    </xf>
    <xf numFmtId="0" fontId="42" fillId="19" borderId="36" xfId="21" applyFont="1" applyFill="1" applyBorder="1" applyAlignment="1">
      <alignment horizontal="center" vertical="center"/>
    </xf>
    <xf numFmtId="3" fontId="42" fillId="19" borderId="28" xfId="21" applyNumberFormat="1" applyFont="1" applyFill="1" applyBorder="1" applyAlignment="1">
      <alignment horizontal="left" vertical="center"/>
    </xf>
    <xf numFmtId="3" fontId="42" fillId="19" borderId="24" xfId="21" applyNumberFormat="1" applyFont="1" applyFill="1" applyBorder="1" applyAlignment="1">
      <alignment horizontal="left" vertical="center"/>
    </xf>
    <xf numFmtId="3" fontId="42" fillId="19" borderId="12" xfId="21" applyNumberFormat="1" applyFont="1" applyFill="1" applyBorder="1" applyAlignment="1">
      <alignment horizontal="left" vertical="center"/>
    </xf>
    <xf numFmtId="3" fontId="42" fillId="19" borderId="25" xfId="21" applyNumberFormat="1" applyFont="1" applyFill="1" applyBorder="1" applyAlignment="1">
      <alignment horizontal="left" vertical="center"/>
    </xf>
    <xf numFmtId="3" fontId="42" fillId="19" borderId="13" xfId="21" applyNumberFormat="1" applyFont="1" applyFill="1" applyBorder="1" applyAlignment="1">
      <alignment horizontal="left" vertical="center"/>
    </xf>
    <xf numFmtId="3" fontId="42" fillId="19" borderId="26" xfId="21" applyNumberFormat="1" applyFont="1" applyFill="1" applyBorder="1" applyAlignment="1">
      <alignment horizontal="left" vertical="center"/>
    </xf>
    <xf numFmtId="3" fontId="8" fillId="2" borderId="9" xfId="21" applyNumberFormat="1" applyFont="1" applyFill="1" applyBorder="1" applyAlignment="1">
      <alignment horizontal="center" vertical="center" wrapText="1"/>
    </xf>
    <xf numFmtId="3" fontId="8" fillId="2" borderId="17" xfId="21" applyNumberFormat="1" applyFont="1" applyFill="1" applyBorder="1" applyAlignment="1">
      <alignment horizontal="center" vertical="center" wrapText="1"/>
    </xf>
    <xf numFmtId="3" fontId="6" fillId="10" borderId="10" xfId="21" applyNumberFormat="1" applyFont="1" applyFill="1" applyBorder="1" applyAlignment="1">
      <alignment horizontal="center" vertical="center" wrapText="1"/>
    </xf>
    <xf numFmtId="3" fontId="6" fillId="10" borderId="14" xfId="21" applyNumberFormat="1" applyFont="1" applyFill="1" applyBorder="1" applyAlignment="1">
      <alignment horizontal="center" vertical="center" wrapText="1"/>
    </xf>
    <xf numFmtId="1" fontId="38" fillId="19" borderId="82" xfId="23" applyNumberFormat="1" applyFont="1" applyFill="1" applyBorder="1" applyAlignment="1">
      <alignment horizontal="center" vertical="center"/>
    </xf>
    <xf numFmtId="1" fontId="38" fillId="19" borderId="2" xfId="23" applyNumberFormat="1" applyFont="1" applyFill="1" applyBorder="1" applyAlignment="1">
      <alignment horizontal="center" vertical="center"/>
    </xf>
    <xf numFmtId="1" fontId="38" fillId="19" borderId="85" xfId="23" applyNumberFormat="1" applyFont="1" applyFill="1" applyBorder="1" applyAlignment="1">
      <alignment horizontal="center" vertical="center"/>
    </xf>
    <xf numFmtId="3" fontId="38" fillId="19" borderId="82" xfId="23" applyNumberFormat="1" applyFont="1" applyFill="1" applyBorder="1" applyAlignment="1">
      <alignment horizontal="center" vertical="center"/>
    </xf>
    <xf numFmtId="3" fontId="38" fillId="19" borderId="83" xfId="23" applyNumberFormat="1" applyFont="1" applyFill="1" applyBorder="1" applyAlignment="1">
      <alignment horizontal="center" vertical="center"/>
    </xf>
    <xf numFmtId="3" fontId="38" fillId="19" borderId="2" xfId="23" applyNumberFormat="1" applyFont="1" applyFill="1" applyBorder="1" applyAlignment="1">
      <alignment horizontal="center" vertical="center"/>
    </xf>
    <xf numFmtId="3" fontId="38" fillId="19" borderId="84" xfId="23" applyNumberFormat="1" applyFont="1" applyFill="1" applyBorder="1" applyAlignment="1">
      <alignment horizontal="center" vertical="center"/>
    </xf>
    <xf numFmtId="3" fontId="38" fillId="19" borderId="85" xfId="23" applyNumberFormat="1" applyFont="1" applyFill="1" applyBorder="1" applyAlignment="1">
      <alignment horizontal="center" vertical="center"/>
    </xf>
    <xf numFmtId="3" fontId="38" fillId="19" borderId="87" xfId="23" applyNumberFormat="1" applyFont="1" applyFill="1" applyBorder="1" applyAlignment="1">
      <alignment horizontal="center" vertical="center"/>
    </xf>
    <xf numFmtId="3" fontId="38" fillId="2" borderId="28" xfId="23" applyNumberFormat="1" applyFont="1" applyFill="1" applyBorder="1" applyAlignment="1">
      <alignment horizontal="center" vertical="center"/>
    </xf>
    <xf numFmtId="3" fontId="38" fillId="2" borderId="99" xfId="23" applyNumberFormat="1" applyFont="1" applyFill="1" applyBorder="1" applyAlignment="1">
      <alignment horizontal="center" vertical="center"/>
    </xf>
    <xf numFmtId="3" fontId="38" fillId="2" borderId="24" xfId="23" applyNumberFormat="1" applyFont="1" applyFill="1" applyBorder="1" applyAlignment="1">
      <alignment horizontal="center" vertical="center"/>
    </xf>
    <xf numFmtId="3" fontId="38" fillId="10" borderId="15" xfId="23" applyNumberFormat="1" applyFont="1" applyFill="1" applyBorder="1" applyAlignment="1">
      <alignment horizontal="center" vertical="center"/>
    </xf>
    <xf numFmtId="3" fontId="38" fillId="10" borderId="21" xfId="23" applyNumberFormat="1" applyFont="1" applyFill="1" applyBorder="1" applyAlignment="1">
      <alignment horizontal="center" vertical="center"/>
    </xf>
    <xf numFmtId="3" fontId="38" fillId="10" borderId="22" xfId="23" applyNumberFormat="1" applyFont="1" applyFill="1" applyBorder="1" applyAlignment="1">
      <alignment horizontal="center" vertical="center"/>
    </xf>
    <xf numFmtId="3" fontId="42" fillId="2" borderId="12" xfId="21" applyNumberFormat="1" applyFont="1" applyFill="1" applyBorder="1" applyAlignment="1">
      <alignment horizontal="center" vertical="center" wrapText="1"/>
    </xf>
    <xf numFmtId="3" fontId="42" fillId="2" borderId="63" xfId="21" applyNumberFormat="1" applyFont="1" applyFill="1" applyBorder="1" applyAlignment="1">
      <alignment horizontal="center" vertical="center" wrapText="1"/>
    </xf>
    <xf numFmtId="3" fontId="42" fillId="2" borderId="17" xfId="21" applyNumberFormat="1" applyFont="1" applyFill="1" applyBorder="1" applyAlignment="1">
      <alignment horizontal="center" vertical="center"/>
    </xf>
    <xf numFmtId="3" fontId="42" fillId="2" borderId="14" xfId="21" applyNumberFormat="1" applyFont="1" applyFill="1" applyBorder="1" applyAlignment="1">
      <alignment horizontal="center" vertical="center" wrapText="1"/>
    </xf>
    <xf numFmtId="3" fontId="42" fillId="2" borderId="23" xfId="21" applyNumberFormat="1" applyFont="1" applyFill="1" applyBorder="1" applyAlignment="1">
      <alignment horizontal="center" vertical="center" wrapText="1"/>
    </xf>
    <xf numFmtId="3" fontId="42" fillId="2" borderId="20" xfId="21" applyNumberFormat="1" applyFont="1" applyFill="1" applyBorder="1" applyAlignment="1">
      <alignment horizontal="center" vertical="center" wrapText="1"/>
    </xf>
    <xf numFmtId="3" fontId="42" fillId="10" borderId="9" xfId="21" applyNumberFormat="1" applyFont="1" applyFill="1" applyBorder="1" applyAlignment="1">
      <alignment horizontal="center" vertical="center" wrapText="1"/>
    </xf>
    <xf numFmtId="3" fontId="42" fillId="10" borderId="17" xfId="21" applyNumberFormat="1" applyFont="1" applyFill="1" applyBorder="1" applyAlignment="1">
      <alignment horizontal="center" vertical="center" wrapText="1"/>
    </xf>
    <xf numFmtId="3" fontId="42" fillId="10" borderId="17" xfId="21" applyNumberFormat="1" applyFont="1" applyFill="1" applyBorder="1" applyAlignment="1">
      <alignment horizontal="center" vertical="center"/>
    </xf>
    <xf numFmtId="3" fontId="42" fillId="10" borderId="17" xfId="21" applyNumberFormat="1" applyFont="1" applyFill="1" applyBorder="1" applyAlignment="1">
      <alignment horizontal="center" vertical="center" wrapText="1" shrinkToFit="1"/>
    </xf>
    <xf numFmtId="3" fontId="42" fillId="10" borderId="14" xfId="21" applyNumberFormat="1" applyFont="1" applyFill="1" applyBorder="1" applyAlignment="1">
      <alignment horizontal="center" vertical="center" wrapText="1" shrinkToFit="1"/>
    </xf>
    <xf numFmtId="3" fontId="42" fillId="10" borderId="23" xfId="21" applyNumberFormat="1" applyFont="1" applyFill="1" applyBorder="1" applyAlignment="1">
      <alignment horizontal="center" vertical="center" wrapText="1" shrinkToFit="1"/>
    </xf>
    <xf numFmtId="3" fontId="42" fillId="10" borderId="20" xfId="21" applyNumberFormat="1" applyFont="1" applyFill="1" applyBorder="1" applyAlignment="1">
      <alignment horizontal="center" vertical="center" wrapText="1" shrinkToFit="1"/>
    </xf>
    <xf numFmtId="0" fontId="37" fillId="0" borderId="82" xfId="21" applyFont="1" applyFill="1" applyBorder="1" applyAlignment="1">
      <alignment horizontal="center" vertical="center"/>
    </xf>
    <xf numFmtId="0" fontId="37" fillId="0" borderId="6" xfId="21" applyFont="1" applyFill="1" applyBorder="1" applyAlignment="1">
      <alignment horizontal="center" vertical="center"/>
    </xf>
    <xf numFmtId="0" fontId="37" fillId="0" borderId="83" xfId="21" applyFont="1" applyFill="1" applyBorder="1" applyAlignment="1">
      <alignment horizontal="center" vertical="center"/>
    </xf>
    <xf numFmtId="3" fontId="42" fillId="19" borderId="82" xfId="21" applyNumberFormat="1" applyFont="1" applyFill="1" applyBorder="1" applyAlignment="1">
      <alignment horizontal="center" vertical="center" wrapText="1"/>
    </xf>
    <xf numFmtId="3" fontId="42" fillId="19" borderId="6" xfId="21" applyNumberFormat="1" applyFont="1" applyFill="1" applyBorder="1" applyAlignment="1">
      <alignment horizontal="center" vertical="center" wrapText="1"/>
    </xf>
    <xf numFmtId="3" fontId="42" fillId="19" borderId="78" xfId="21" applyNumberFormat="1" applyFont="1" applyFill="1" applyBorder="1" applyAlignment="1">
      <alignment horizontal="center" vertical="center" wrapText="1"/>
    </xf>
    <xf numFmtId="3" fontId="42" fillId="19" borderId="11" xfId="21" applyNumberFormat="1" applyFont="1" applyFill="1" applyBorder="1" applyAlignment="1">
      <alignment horizontal="center" vertical="center" wrapText="1"/>
    </xf>
    <xf numFmtId="3" fontId="42" fillId="19" borderId="95" xfId="21" applyNumberFormat="1" applyFont="1" applyFill="1" applyBorder="1" applyAlignment="1">
      <alignment horizontal="center" vertical="center" wrapText="1"/>
    </xf>
    <xf numFmtId="3" fontId="42" fillId="19" borderId="60" xfId="21" applyNumberFormat="1" applyFont="1" applyFill="1" applyBorder="1" applyAlignment="1">
      <alignment horizontal="center" vertical="center" wrapText="1"/>
    </xf>
    <xf numFmtId="3" fontId="42" fillId="19" borderId="72" xfId="21" applyNumberFormat="1" applyFont="1" applyFill="1" applyBorder="1" applyAlignment="1">
      <alignment horizontal="center" vertical="center" wrapText="1"/>
    </xf>
    <xf numFmtId="3" fontId="42" fillId="19" borderId="34" xfId="21" applyNumberFormat="1" applyFont="1" applyFill="1" applyBorder="1" applyAlignment="1">
      <alignment horizontal="center" vertical="center" wrapText="1"/>
    </xf>
    <xf numFmtId="3" fontId="42" fillId="19" borderId="16" xfId="21" applyNumberFormat="1" applyFont="1" applyFill="1" applyBorder="1" applyAlignment="1">
      <alignment horizontal="center" vertical="center" wrapText="1"/>
    </xf>
    <xf numFmtId="3" fontId="42" fillId="19" borderId="99" xfId="21" applyNumberFormat="1" applyFont="1" applyFill="1" applyBorder="1" applyAlignment="1">
      <alignment horizontal="center" vertical="center" wrapText="1"/>
    </xf>
    <xf numFmtId="3" fontId="42" fillId="19" borderId="43" xfId="21" applyNumberFormat="1" applyFont="1" applyFill="1" applyBorder="1" applyAlignment="1">
      <alignment horizontal="center" vertical="center" wrapText="1"/>
    </xf>
    <xf numFmtId="3" fontId="42" fillId="19" borderId="73" xfId="21" applyNumberFormat="1" applyFont="1" applyFill="1" applyBorder="1" applyAlignment="1">
      <alignment horizontal="center" vertical="center" wrapText="1"/>
    </xf>
    <xf numFmtId="3" fontId="42" fillId="19" borderId="57" xfId="21" applyNumberFormat="1" applyFont="1" applyFill="1" applyBorder="1" applyAlignment="1">
      <alignment horizontal="center" vertical="center" wrapText="1"/>
    </xf>
    <xf numFmtId="3" fontId="42" fillId="16" borderId="28" xfId="21" applyNumberFormat="1" applyFont="1" applyFill="1" applyBorder="1" applyAlignment="1">
      <alignment horizontal="center" vertical="center" wrapText="1"/>
    </xf>
    <xf numFmtId="3" fontId="42" fillId="16" borderId="99" xfId="21" applyNumberFormat="1" applyFont="1" applyFill="1" applyBorder="1" applyAlignment="1">
      <alignment horizontal="center" vertical="center" wrapText="1"/>
    </xf>
    <xf numFmtId="3" fontId="42" fillId="16" borderId="24" xfId="21" applyNumberFormat="1" applyFont="1" applyFill="1" applyBorder="1" applyAlignment="1">
      <alignment horizontal="center" vertical="center" wrapText="1"/>
    </xf>
    <xf numFmtId="1" fontId="38" fillId="19" borderId="66" xfId="23" applyNumberFormat="1" applyFont="1" applyFill="1" applyBorder="1" applyAlignment="1">
      <alignment horizontal="center" vertical="center"/>
    </xf>
    <xf numFmtId="1" fontId="38" fillId="19" borderId="90" xfId="23" applyNumberFormat="1" applyFont="1" applyFill="1" applyBorder="1" applyAlignment="1">
      <alignment horizontal="center" vertical="center"/>
    </xf>
    <xf numFmtId="1" fontId="38" fillId="19" borderId="36" xfId="23" applyNumberFormat="1" applyFont="1" applyFill="1" applyBorder="1" applyAlignment="1">
      <alignment horizontal="center" vertical="center"/>
    </xf>
    <xf numFmtId="3" fontId="10" fillId="2" borderId="15" xfId="23" applyNumberFormat="1" applyFont="1" applyFill="1" applyBorder="1" applyAlignment="1">
      <alignment horizontal="center" vertical="center"/>
    </xf>
    <xf numFmtId="3" fontId="10" fillId="2" borderId="21" xfId="23" applyNumberFormat="1" applyFont="1" applyFill="1" applyBorder="1" applyAlignment="1">
      <alignment horizontal="center" vertical="center"/>
    </xf>
    <xf numFmtId="3" fontId="10" fillId="2" borderId="22" xfId="23" applyNumberFormat="1" applyFont="1" applyFill="1" applyBorder="1" applyAlignment="1">
      <alignment horizontal="center" vertical="center"/>
    </xf>
    <xf numFmtId="3" fontId="10" fillId="3" borderId="15" xfId="23" applyNumberFormat="1" applyFont="1" applyFill="1" applyBorder="1" applyAlignment="1">
      <alignment horizontal="center" vertical="center"/>
    </xf>
    <xf numFmtId="3" fontId="10" fillId="3" borderId="21" xfId="23" applyNumberFormat="1" applyFont="1" applyFill="1" applyBorder="1" applyAlignment="1">
      <alignment horizontal="center" vertical="center"/>
    </xf>
    <xf numFmtId="3" fontId="10" fillId="3" borderId="22" xfId="23" applyNumberFormat="1" applyFont="1" applyFill="1" applyBorder="1" applyAlignment="1">
      <alignment horizontal="center" vertical="center"/>
    </xf>
    <xf numFmtId="3" fontId="10" fillId="10" borderId="15" xfId="23" applyNumberFormat="1" applyFont="1" applyFill="1" applyBorder="1" applyAlignment="1">
      <alignment horizontal="center" vertical="center"/>
    </xf>
    <xf numFmtId="3" fontId="10" fillId="10" borderId="21" xfId="23" applyNumberFormat="1" applyFont="1" applyFill="1" applyBorder="1" applyAlignment="1">
      <alignment horizontal="center" vertical="center"/>
    </xf>
    <xf numFmtId="3" fontId="10" fillId="10" borderId="22" xfId="23" applyNumberFormat="1" applyFont="1" applyFill="1" applyBorder="1" applyAlignment="1">
      <alignment horizontal="center" vertical="center"/>
    </xf>
    <xf numFmtId="3" fontId="10" fillId="12" borderId="15" xfId="23" applyNumberFormat="1" applyFont="1" applyFill="1" applyBorder="1" applyAlignment="1">
      <alignment horizontal="center" vertical="center"/>
    </xf>
    <xf numFmtId="3" fontId="10" fillId="12" borderId="21" xfId="23" applyNumberFormat="1" applyFont="1" applyFill="1" applyBorder="1" applyAlignment="1">
      <alignment horizontal="center" vertical="center"/>
    </xf>
    <xf numFmtId="3" fontId="10" fillId="12" borderId="22" xfId="23" applyNumberFormat="1" applyFont="1" applyFill="1" applyBorder="1" applyAlignment="1">
      <alignment horizontal="center" vertical="center"/>
    </xf>
    <xf numFmtId="3" fontId="10" fillId="6" borderId="15" xfId="23" applyNumberFormat="1" applyFont="1" applyFill="1" applyBorder="1" applyAlignment="1">
      <alignment horizontal="center" vertical="center"/>
    </xf>
    <xf numFmtId="3" fontId="10" fillId="6" borderId="21" xfId="23" applyNumberFormat="1" applyFont="1" applyFill="1" applyBorder="1" applyAlignment="1">
      <alignment horizontal="center" vertical="center"/>
    </xf>
    <xf numFmtId="3" fontId="10" fillId="6" borderId="22" xfId="23" applyNumberFormat="1" applyFont="1" applyFill="1" applyBorder="1" applyAlignment="1">
      <alignment horizontal="center" vertical="center"/>
    </xf>
    <xf numFmtId="3" fontId="42" fillId="19" borderId="97" xfId="21" applyNumberFormat="1" applyFont="1" applyFill="1" applyBorder="1" applyAlignment="1">
      <alignment horizontal="left" vertical="center"/>
    </xf>
    <xf numFmtId="0" fontId="27" fillId="4" borderId="61" xfId="0" applyFont="1" applyFill="1" applyBorder="1" applyAlignment="1">
      <alignment vertical="center" wrapText="1"/>
    </xf>
    <xf numFmtId="0" fontId="27" fillId="0" borderId="34" xfId="0" applyFont="1" applyBorder="1" applyAlignment="1">
      <alignment vertical="center" wrapText="1"/>
    </xf>
    <xf numFmtId="0" fontId="181" fillId="0" borderId="61" xfId="22" applyFont="1" applyFill="1" applyBorder="1" applyAlignment="1">
      <alignment horizontal="center" vertical="center" wrapText="1"/>
    </xf>
    <xf numFmtId="0" fontId="201" fillId="0" borderId="67" xfId="0" applyFont="1" applyBorder="1" applyAlignment="1">
      <alignment horizontal="center" vertical="center" wrapText="1"/>
    </xf>
    <xf numFmtId="0" fontId="201" fillId="0" borderId="34" xfId="0" applyFont="1" applyBorder="1" applyAlignment="1">
      <alignment horizontal="center" vertical="center" wrapText="1"/>
    </xf>
    <xf numFmtId="0" fontId="122" fillId="0" borderId="0" xfId="22" applyFont="1" applyBorder="1" applyAlignment="1">
      <alignment horizontal="center" vertical="center"/>
    </xf>
    <xf numFmtId="0" fontId="39" fillId="12" borderId="15" xfId="22" applyFont="1" applyFill="1" applyBorder="1" applyAlignment="1">
      <alignment horizontal="center" vertical="center" wrapText="1"/>
    </xf>
    <xf numFmtId="0" fontId="39" fillId="12" borderId="22" xfId="22" applyFont="1" applyFill="1" applyBorder="1" applyAlignment="1">
      <alignment horizontal="center" vertical="center" wrapText="1"/>
    </xf>
    <xf numFmtId="0" fontId="51" fillId="4" borderId="43" xfId="22" applyFont="1" applyFill="1" applyBorder="1" applyAlignment="1">
      <alignment horizontal="center" vertical="center" wrapText="1"/>
    </xf>
    <xf numFmtId="0" fontId="51" fillId="4" borderId="40" xfId="22" applyFont="1" applyFill="1" applyBorder="1" applyAlignment="1">
      <alignment horizontal="center" vertical="center"/>
    </xf>
    <xf numFmtId="0" fontId="119" fillId="4" borderId="21" xfId="22" applyFont="1" applyFill="1" applyBorder="1" applyAlignment="1">
      <alignment horizontal="center" vertical="center"/>
    </xf>
    <xf numFmtId="0" fontId="119" fillId="4" borderId="14" xfId="22" applyFont="1" applyFill="1" applyBorder="1" applyAlignment="1">
      <alignment horizontal="center" vertical="center"/>
    </xf>
    <xf numFmtId="0" fontId="27" fillId="4" borderId="21" xfId="22" applyFont="1" applyFill="1" applyBorder="1" applyAlignment="1">
      <alignment horizontal="center" vertical="center"/>
    </xf>
    <xf numFmtId="0" fontId="27" fillId="4" borderId="14" xfId="22" applyFont="1" applyFill="1" applyBorder="1" applyAlignment="1">
      <alignment horizontal="center" vertical="center"/>
    </xf>
    <xf numFmtId="0" fontId="27" fillId="8" borderId="21" xfId="22" applyFont="1" applyFill="1" applyBorder="1" applyAlignment="1">
      <alignment horizontal="center" vertical="center"/>
    </xf>
    <xf numFmtId="3" fontId="66" fillId="8" borderId="14" xfId="22" applyNumberFormat="1" applyFont="1" applyFill="1" applyBorder="1" applyAlignment="1">
      <alignment horizontal="center" vertical="center" textRotation="90" wrapText="1"/>
    </xf>
    <xf numFmtId="0" fontId="27" fillId="8" borderId="21" xfId="22" applyFont="1" applyFill="1" applyBorder="1" applyAlignment="1">
      <alignment horizontal="center" vertical="center" wrapText="1"/>
    </xf>
    <xf numFmtId="0" fontId="27" fillId="8" borderId="14" xfId="22" applyFont="1" applyFill="1" applyBorder="1" applyAlignment="1">
      <alignment horizontal="center" vertical="center" wrapText="1"/>
    </xf>
    <xf numFmtId="0" fontId="27" fillId="8" borderId="22" xfId="22" applyFont="1" applyFill="1" applyBorder="1" applyAlignment="1">
      <alignment horizontal="center" vertical="center" wrapText="1"/>
    </xf>
    <xf numFmtId="0" fontId="27" fillId="8" borderId="20" xfId="22" applyFont="1" applyFill="1" applyBorder="1" applyAlignment="1">
      <alignment horizontal="center" vertical="center" wrapText="1"/>
    </xf>
    <xf numFmtId="0" fontId="39" fillId="8" borderId="22" xfId="22" applyFont="1" applyFill="1" applyBorder="1" applyAlignment="1">
      <alignment horizontal="center" vertical="center" wrapText="1"/>
    </xf>
    <xf numFmtId="0" fontId="39" fillId="8" borderId="44" xfId="22" applyFont="1" applyFill="1" applyBorder="1" applyAlignment="1">
      <alignment horizontal="center" vertical="center" wrapText="1"/>
    </xf>
    <xf numFmtId="0" fontId="122" fillId="0" borderId="0" xfId="22" applyFont="1" applyBorder="1" applyAlignment="1">
      <alignment horizontal="center" vertical="center" wrapText="1"/>
    </xf>
    <xf numFmtId="0" fontId="0" fillId="0" borderId="0" xfId="0" applyAlignment="1">
      <alignment wrapText="1"/>
    </xf>
    <xf numFmtId="0" fontId="20" fillId="4" borderId="61" xfId="0" applyFont="1" applyFill="1" applyBorder="1" applyAlignment="1">
      <alignment vertical="center" wrapText="1"/>
    </xf>
    <xf numFmtId="0" fontId="20" fillId="4" borderId="34" xfId="0" applyFont="1" applyFill="1" applyBorder="1" applyAlignment="1">
      <alignment vertical="center" wrapText="1"/>
    </xf>
    <xf numFmtId="4" fontId="39" fillId="6" borderId="21" xfId="22" applyNumberFormat="1" applyFont="1" applyFill="1" applyBorder="1" applyAlignment="1">
      <alignment horizontal="center" vertical="center" wrapText="1"/>
    </xf>
    <xf numFmtId="4" fontId="39" fillId="6" borderId="22" xfId="22" applyNumberFormat="1" applyFont="1" applyFill="1" applyBorder="1" applyAlignment="1">
      <alignment horizontal="center" vertical="center" wrapText="1"/>
    </xf>
    <xf numFmtId="0" fontId="51" fillId="8" borderId="17" xfId="22" applyFont="1" applyFill="1" applyBorder="1" applyAlignment="1">
      <alignment horizontal="center" vertical="center" wrapText="1"/>
    </xf>
    <xf numFmtId="0" fontId="51" fillId="8" borderId="17" xfId="22" applyFont="1" applyFill="1" applyBorder="1" applyAlignment="1">
      <alignment horizontal="center" vertical="center"/>
    </xf>
    <xf numFmtId="0" fontId="119" fillId="8" borderId="17" xfId="22" applyFont="1" applyFill="1" applyBorder="1" applyAlignment="1">
      <alignment horizontal="center" vertical="center"/>
    </xf>
    <xf numFmtId="0" fontId="27" fillId="8" borderId="17" xfId="22" applyFont="1" applyFill="1" applyBorder="1" applyAlignment="1">
      <alignment horizontal="center" vertical="center"/>
    </xf>
    <xf numFmtId="0" fontId="27" fillId="8" borderId="21" xfId="22" applyFont="1" applyFill="1" applyBorder="1" applyAlignment="1">
      <alignment horizontal="center" vertical="center" textRotation="90" wrapText="1"/>
    </xf>
    <xf numFmtId="0" fontId="27" fillId="8" borderId="61" xfId="22" applyFont="1" applyFill="1" applyBorder="1" applyAlignment="1">
      <alignment horizontal="center" vertical="center" textRotation="90" wrapText="1"/>
    </xf>
    <xf numFmtId="0" fontId="27" fillId="8" borderId="61" xfId="22" applyFont="1" applyFill="1" applyBorder="1" applyAlignment="1">
      <alignment horizontal="center" vertical="center" wrapText="1"/>
    </xf>
    <xf numFmtId="0" fontId="39" fillId="8" borderId="21" xfId="22" applyFont="1" applyFill="1" applyBorder="1" applyAlignment="1">
      <alignment horizontal="center" vertical="center" wrapText="1"/>
    </xf>
    <xf numFmtId="0" fontId="39" fillId="8" borderId="61" xfId="22" applyFont="1" applyFill="1" applyBorder="1" applyAlignment="1">
      <alignment horizontal="center" vertical="center" wrapText="1"/>
    </xf>
    <xf numFmtId="0" fontId="174" fillId="0" borderId="61" xfId="22" applyFont="1" applyBorder="1" applyAlignment="1">
      <alignment horizontal="center" vertical="center" wrapText="1"/>
    </xf>
    <xf numFmtId="3" fontId="51" fillId="8" borderId="21" xfId="22" applyNumberFormat="1" applyFont="1" applyFill="1" applyBorder="1" applyAlignment="1">
      <alignment horizontal="center" vertical="center" textRotation="90" wrapText="1"/>
    </xf>
    <xf numFmtId="3" fontId="51" fillId="8" borderId="61" xfId="22" applyNumberFormat="1" applyFont="1" applyFill="1" applyBorder="1" applyAlignment="1">
      <alignment horizontal="center" vertical="center" textRotation="90" wrapText="1"/>
    </xf>
    <xf numFmtId="0" fontId="5" fillId="0" borderId="0" xfId="22" applyFont="1" applyAlignment="1">
      <alignment horizontal="center" vertical="center"/>
    </xf>
    <xf numFmtId="0" fontId="30" fillId="8" borderId="17" xfId="0" applyFont="1" applyFill="1" applyBorder="1" applyAlignment="1">
      <alignment vertical="center" wrapText="1"/>
    </xf>
    <xf numFmtId="0" fontId="30" fillId="8" borderId="61" xfId="0" applyFont="1" applyFill="1" applyBorder="1" applyAlignment="1">
      <alignment vertical="center" wrapText="1"/>
    </xf>
    <xf numFmtId="2" fontId="51" fillId="9" borderId="15" xfId="16" applyNumberFormat="1" applyFont="1" applyFill="1" applyBorder="1" applyAlignment="1">
      <alignment horizontal="center" vertical="center"/>
    </xf>
    <xf numFmtId="2" fontId="51" fillId="9" borderId="21" xfId="16" applyNumberFormat="1" applyFont="1" applyFill="1" applyBorder="1" applyAlignment="1">
      <alignment horizontal="center" vertical="center"/>
    </xf>
    <xf numFmtId="2" fontId="51" fillId="9" borderId="22" xfId="16" applyNumberFormat="1" applyFont="1" applyFill="1" applyBorder="1" applyAlignment="1">
      <alignment horizontal="center" vertical="center"/>
    </xf>
    <xf numFmtId="0" fontId="122" fillId="0" borderId="0" xfId="22" applyFont="1" applyAlignment="1">
      <alignment horizontal="center"/>
    </xf>
    <xf numFmtId="0" fontId="51" fillId="8" borderId="21" xfId="22" applyFont="1" applyFill="1" applyBorder="1" applyAlignment="1">
      <alignment horizontal="center" vertical="center"/>
    </xf>
    <xf numFmtId="0" fontId="51" fillId="8" borderId="14" xfId="22" applyFont="1" applyFill="1" applyBorder="1" applyAlignment="1">
      <alignment horizontal="center" vertical="center"/>
    </xf>
    <xf numFmtId="3" fontId="51" fillId="8" borderId="14" xfId="22" applyNumberFormat="1" applyFont="1" applyFill="1" applyBorder="1" applyAlignment="1">
      <alignment horizontal="center" vertical="center" textRotation="90" wrapText="1"/>
    </xf>
    <xf numFmtId="0" fontId="51" fillId="8" borderId="21" xfId="22" applyFont="1" applyFill="1" applyBorder="1" applyAlignment="1">
      <alignment horizontal="center" vertical="center" wrapText="1"/>
    </xf>
    <xf numFmtId="0" fontId="51" fillId="8" borderId="14" xfId="22" applyFont="1" applyFill="1" applyBorder="1" applyAlignment="1">
      <alignment horizontal="center" vertical="center" wrapText="1"/>
    </xf>
    <xf numFmtId="0" fontId="51" fillId="8" borderId="22" xfId="22" applyFont="1" applyFill="1" applyBorder="1" applyAlignment="1">
      <alignment horizontal="center" vertical="center" wrapText="1"/>
    </xf>
    <xf numFmtId="0" fontId="51" fillId="8" borderId="20" xfId="22" applyFont="1" applyFill="1" applyBorder="1" applyAlignment="1">
      <alignment horizontal="center" vertical="center" wrapText="1"/>
    </xf>
    <xf numFmtId="0" fontId="51" fillId="10" borderId="15" xfId="22" applyFont="1" applyFill="1" applyBorder="1" applyAlignment="1">
      <alignment horizontal="center" vertical="center" wrapText="1"/>
    </xf>
    <xf numFmtId="0" fontId="51" fillId="10" borderId="10" xfId="22" applyFont="1" applyFill="1" applyBorder="1" applyAlignment="1">
      <alignment horizontal="center" vertical="center" wrapText="1"/>
    </xf>
    <xf numFmtId="0" fontId="51" fillId="10" borderId="21" xfId="22" applyFont="1" applyFill="1" applyBorder="1" applyAlignment="1">
      <alignment horizontal="center" vertical="center" wrapText="1"/>
    </xf>
    <xf numFmtId="0" fontId="51" fillId="10" borderId="14" xfId="22" applyFont="1" applyFill="1" applyBorder="1" applyAlignment="1">
      <alignment horizontal="center" vertical="center" wrapText="1"/>
    </xf>
    <xf numFmtId="2" fontId="51" fillId="10" borderId="21" xfId="22" applyNumberFormat="1" applyFont="1" applyFill="1" applyBorder="1" applyAlignment="1">
      <alignment horizontal="center" vertical="center" wrapText="1"/>
    </xf>
    <xf numFmtId="2" fontId="51" fillId="10" borderId="22" xfId="22" applyNumberFormat="1" applyFont="1" applyFill="1" applyBorder="1" applyAlignment="1">
      <alignment horizontal="center" vertical="center" wrapText="1"/>
    </xf>
    <xf numFmtId="0" fontId="51" fillId="12" borderId="15" xfId="22" applyFont="1" applyFill="1" applyBorder="1" applyAlignment="1">
      <alignment horizontal="center" vertical="center" wrapText="1"/>
    </xf>
    <xf numFmtId="0" fontId="51" fillId="12" borderId="22" xfId="22" applyFont="1" applyFill="1" applyBorder="1" applyAlignment="1">
      <alignment horizontal="center" vertical="center" wrapText="1"/>
    </xf>
    <xf numFmtId="4" fontId="0" fillId="0" borderId="17" xfId="0" applyNumberFormat="1" applyBorder="1" applyAlignment="1">
      <alignment horizontal="center" vertical="center"/>
    </xf>
    <xf numFmtId="0" fontId="132" fillId="0" borderId="17" xfId="22" applyFont="1" applyFill="1" applyBorder="1" applyAlignment="1">
      <alignment horizontal="center" vertical="center" wrapText="1"/>
    </xf>
    <xf numFmtId="0" fontId="0" fillId="0" borderId="17" xfId="0" applyBorder="1" applyAlignment="1">
      <alignment horizontal="center" vertical="center" wrapText="1"/>
    </xf>
    <xf numFmtId="0" fontId="122" fillId="0" borderId="17" xfId="22" applyFont="1" applyBorder="1" applyAlignment="1">
      <alignment horizontal="center" vertical="center"/>
    </xf>
    <xf numFmtId="0" fontId="0" fillId="0" borderId="17" xfId="0" applyBorder="1" applyAlignment="1"/>
    <xf numFmtId="0" fontId="122" fillId="0" borderId="17" xfId="22" applyFont="1" applyBorder="1" applyAlignment="1">
      <alignment horizontal="center" vertical="center" wrapText="1"/>
    </xf>
    <xf numFmtId="0" fontId="0" fillId="0" borderId="17" xfId="0" applyBorder="1" applyAlignment="1">
      <alignment wrapText="1"/>
    </xf>
    <xf numFmtId="0" fontId="20" fillId="4" borderId="67" xfId="0" applyFont="1" applyFill="1" applyBorder="1" applyAlignment="1">
      <alignment vertical="center" wrapText="1"/>
    </xf>
    <xf numFmtId="0" fontId="51" fillId="8" borderId="61" xfId="22" applyFont="1" applyFill="1" applyBorder="1" applyAlignment="1">
      <alignment horizontal="center" vertical="center"/>
    </xf>
    <xf numFmtId="0" fontId="119" fillId="8" borderId="61" xfId="22" applyFont="1" applyFill="1" applyBorder="1" applyAlignment="1">
      <alignment horizontal="center" vertical="center"/>
    </xf>
    <xf numFmtId="0" fontId="27" fillId="8" borderId="61" xfId="22" applyFont="1" applyFill="1" applyBorder="1" applyAlignment="1">
      <alignment horizontal="center" vertical="center"/>
    </xf>
    <xf numFmtId="4" fontId="0" fillId="0" borderId="17" xfId="0" applyNumberFormat="1" applyBorder="1" applyAlignment="1">
      <alignment horizontal="center" vertical="center" wrapText="1"/>
    </xf>
    <xf numFmtId="0" fontId="122" fillId="0" borderId="18" xfId="22" applyFont="1" applyBorder="1" applyAlignment="1">
      <alignment horizontal="center" vertical="center" wrapText="1"/>
    </xf>
    <xf numFmtId="0" fontId="122" fillId="0" borderId="71" xfId="22" applyFont="1" applyBorder="1" applyAlignment="1">
      <alignment horizontal="center" vertical="center" wrapText="1"/>
    </xf>
    <xf numFmtId="0" fontId="122" fillId="0" borderId="63" xfId="22" applyFont="1" applyBorder="1" applyAlignment="1">
      <alignment horizontal="center" vertical="center" wrapText="1"/>
    </xf>
    <xf numFmtId="0" fontId="27" fillId="8" borderId="74" xfId="22" applyFont="1" applyFill="1" applyBorder="1" applyAlignment="1">
      <alignment horizontal="center" vertical="center" wrapText="1"/>
    </xf>
    <xf numFmtId="0" fontId="27" fillId="8" borderId="60" xfId="22" applyFont="1" applyFill="1" applyBorder="1" applyAlignment="1">
      <alignment horizontal="center" vertical="center" wrapText="1"/>
    </xf>
    <xf numFmtId="0" fontId="27" fillId="8" borderId="34" xfId="22" applyFont="1" applyFill="1" applyBorder="1" applyAlignment="1">
      <alignment horizontal="center" vertical="center" textRotation="90" wrapText="1"/>
    </xf>
    <xf numFmtId="3" fontId="66" fillId="8" borderId="34" xfId="22" applyNumberFormat="1" applyFont="1" applyFill="1" applyBorder="1" applyAlignment="1">
      <alignment horizontal="center" vertical="center" textRotation="90" wrapText="1"/>
    </xf>
    <xf numFmtId="0" fontId="0" fillId="22" borderId="79" xfId="0" applyFill="1" applyBorder="1" applyAlignment="1">
      <alignment horizontal="center" vertical="center"/>
    </xf>
    <xf numFmtId="0" fontId="74" fillId="4" borderId="76" xfId="0" applyFont="1" applyFill="1" applyBorder="1" applyAlignment="1">
      <alignment horizontal="center" vertical="center" wrapText="1"/>
    </xf>
    <xf numFmtId="0" fontId="74" fillId="4" borderId="45" xfId="0" applyFont="1" applyFill="1" applyBorder="1" applyAlignment="1">
      <alignment horizontal="center" vertical="center" wrapText="1"/>
    </xf>
    <xf numFmtId="0" fontId="74" fillId="4" borderId="79" xfId="0" applyFont="1" applyFill="1" applyBorder="1" applyAlignment="1">
      <alignment horizontal="center" vertical="center" wrapText="1"/>
    </xf>
    <xf numFmtId="0" fontId="74" fillId="4" borderId="95" xfId="0" applyFont="1" applyFill="1" applyBorder="1" applyAlignment="1">
      <alignment horizontal="center" vertical="center" wrapText="1"/>
    </xf>
    <xf numFmtId="0" fontId="74" fillId="4" borderId="74" xfId="0" applyFont="1" applyFill="1" applyBorder="1" applyAlignment="1">
      <alignment horizontal="center" vertical="center" wrapText="1"/>
    </xf>
    <xf numFmtId="0" fontId="74" fillId="4" borderId="60" xfId="0" applyFont="1" applyFill="1" applyBorder="1" applyAlignment="1">
      <alignment horizontal="center" vertical="center" wrapText="1"/>
    </xf>
    <xf numFmtId="0" fontId="27" fillId="8" borderId="18" xfId="22" applyFont="1" applyFill="1" applyBorder="1" applyAlignment="1">
      <alignment horizontal="center" vertical="center"/>
    </xf>
    <xf numFmtId="0" fontId="27" fillId="8" borderId="63" xfId="22" applyFont="1" applyFill="1" applyBorder="1" applyAlignment="1">
      <alignment horizontal="center" vertical="center"/>
    </xf>
    <xf numFmtId="0" fontId="0" fillId="0" borderId="0" xfId="0"/>
    <xf numFmtId="0" fontId="0" fillId="0" borderId="0" xfId="0" applyAlignment="1">
      <alignment horizontal="center" vertical="center"/>
    </xf>
    <xf numFmtId="0" fontId="27" fillId="4" borderId="17" xfId="0" applyFont="1" applyFill="1" applyBorder="1" applyAlignment="1">
      <alignment vertical="center" wrapText="1"/>
    </xf>
    <xf numFmtId="0" fontId="0" fillId="0" borderId="17" xfId="0" applyBorder="1"/>
    <xf numFmtId="0" fontId="51" fillId="4" borderId="17" xfId="22" applyFont="1" applyFill="1" applyBorder="1" applyAlignment="1">
      <alignment horizontal="center" vertical="center" wrapText="1"/>
    </xf>
    <xf numFmtId="0" fontId="119" fillId="4" borderId="17" xfId="22" applyFont="1" applyFill="1" applyBorder="1" applyAlignment="1">
      <alignment horizontal="center" vertical="center"/>
    </xf>
    <xf numFmtId="0" fontId="27" fillId="4" borderId="17" xfId="22" applyFont="1" applyFill="1" applyBorder="1" applyAlignment="1">
      <alignment horizontal="center" vertical="center"/>
    </xf>
    <xf numFmtId="0" fontId="0" fillId="0" borderId="17" xfId="0" applyBorder="1" applyAlignment="1">
      <alignment horizontal="center" vertical="center"/>
    </xf>
    <xf numFmtId="0" fontId="27" fillId="8" borderId="17" xfId="22" applyFont="1" applyFill="1" applyBorder="1" applyAlignment="1">
      <alignment horizontal="center" vertical="center" wrapText="1"/>
    </xf>
    <xf numFmtId="0" fontId="74" fillId="4" borderId="61" xfId="0" applyFont="1" applyFill="1" applyBorder="1" applyAlignment="1">
      <alignment horizontal="center" vertical="center" wrapText="1"/>
    </xf>
    <xf numFmtId="4" fontId="52" fillId="21" borderId="18" xfId="0" applyNumberFormat="1" applyFont="1" applyFill="1" applyBorder="1" applyAlignment="1">
      <alignment horizontal="center" vertical="center" wrapText="1"/>
    </xf>
    <xf numFmtId="4" fontId="52" fillId="21" borderId="71" xfId="0" applyNumberFormat="1" applyFont="1" applyFill="1" applyBorder="1" applyAlignment="1">
      <alignment horizontal="center" vertical="center" wrapText="1"/>
    </xf>
    <xf numFmtId="4" fontId="52" fillId="21" borderId="63" xfId="0" applyNumberFormat="1" applyFont="1" applyFill="1" applyBorder="1" applyAlignment="1">
      <alignment horizontal="center" vertical="center" wrapText="1"/>
    </xf>
    <xf numFmtId="0" fontId="37" fillId="0" borderId="0" xfId="0" applyFont="1" applyAlignment="1">
      <alignment horizontal="center" vertical="center"/>
    </xf>
    <xf numFmtId="0" fontId="0" fillId="0" borderId="61" xfId="0" applyBorder="1" applyAlignment="1">
      <alignment horizontal="center" vertical="center" wrapText="1"/>
    </xf>
    <xf numFmtId="4" fontId="0" fillId="0" borderId="61" xfId="0" applyNumberFormat="1" applyBorder="1" applyAlignment="1">
      <alignment horizontal="center" vertical="center" wrapText="1"/>
    </xf>
    <xf numFmtId="0" fontId="39" fillId="8" borderId="17" xfId="22" applyFont="1" applyFill="1" applyBorder="1" applyAlignment="1">
      <alignment horizontal="center" vertical="center" wrapText="1"/>
    </xf>
    <xf numFmtId="0" fontId="0" fillId="0" borderId="61" xfId="0" applyBorder="1"/>
    <xf numFmtId="4" fontId="39" fillId="6" borderId="17" xfId="22" applyNumberFormat="1" applyFont="1" applyFill="1" applyBorder="1" applyAlignment="1">
      <alignment horizontal="center" vertical="center" wrapText="1"/>
    </xf>
    <xf numFmtId="0" fontId="39" fillId="12" borderId="17" xfId="22" applyFont="1" applyFill="1" applyBorder="1" applyAlignment="1">
      <alignment horizontal="center" vertical="center" wrapText="1"/>
    </xf>
    <xf numFmtId="2" fontId="27" fillId="9" borderId="17" xfId="16" applyNumberFormat="1" applyFont="1" applyFill="1" applyBorder="1" applyAlignment="1">
      <alignment horizontal="center" vertical="center"/>
    </xf>
    <xf numFmtId="3" fontId="66" fillId="8" borderId="17" xfId="22" applyNumberFormat="1" applyFont="1" applyFill="1" applyBorder="1" applyAlignment="1">
      <alignment horizontal="center" vertical="center" textRotation="90" wrapText="1"/>
    </xf>
    <xf numFmtId="0" fontId="55" fillId="0" borderId="61" xfId="0" applyFont="1" applyBorder="1"/>
    <xf numFmtId="0" fontId="110" fillId="0" borderId="95" xfId="0" applyFont="1" applyBorder="1" applyAlignment="1">
      <alignment horizontal="center" vertical="center"/>
    </xf>
    <xf numFmtId="0" fontId="119" fillId="8" borderId="17" xfId="22" applyFont="1" applyFill="1" applyBorder="1" applyAlignment="1">
      <alignment horizontal="center" vertical="center" wrapText="1"/>
    </xf>
    <xf numFmtId="0" fontId="119" fillId="8" borderId="61" xfId="22" applyFont="1" applyFill="1" applyBorder="1" applyAlignment="1">
      <alignment horizontal="center" vertical="center" wrapText="1"/>
    </xf>
    <xf numFmtId="0" fontId="51" fillId="8" borderId="61" xfId="22" applyFont="1" applyFill="1" applyBorder="1" applyAlignment="1">
      <alignment horizontal="center" vertical="center" wrapText="1"/>
    </xf>
    <xf numFmtId="0" fontId="27" fillId="8" borderId="17" xfId="22" applyFont="1" applyFill="1" applyBorder="1" applyAlignment="1">
      <alignment horizontal="center" vertical="center" textRotation="90" wrapText="1"/>
    </xf>
    <xf numFmtId="0" fontId="110" fillId="0" borderId="0" xfId="0" applyFont="1" applyAlignment="1">
      <alignment horizontal="center" vertical="center"/>
    </xf>
    <xf numFmtId="0" fontId="137" fillId="0" borderId="61" xfId="0" applyFont="1" applyBorder="1" applyAlignment="1">
      <alignment horizontal="center" vertical="center" wrapText="1"/>
    </xf>
    <xf numFmtId="0" fontId="137" fillId="0" borderId="34" xfId="0" applyFont="1" applyBorder="1" applyAlignment="1">
      <alignment horizontal="center" vertical="center" wrapText="1"/>
    </xf>
    <xf numFmtId="0" fontId="137" fillId="0" borderId="0" xfId="0" applyFont="1"/>
    <xf numFmtId="0" fontId="27" fillId="12" borderId="15" xfId="22" applyFont="1" applyFill="1" applyBorder="1" applyAlignment="1">
      <alignment horizontal="center" vertical="center" wrapText="1"/>
    </xf>
    <xf numFmtId="0" fontId="27" fillId="12" borderId="22" xfId="22" applyFont="1" applyFill="1" applyBorder="1" applyAlignment="1">
      <alignment horizontal="center" vertical="center" wrapText="1"/>
    </xf>
    <xf numFmtId="0" fontId="20" fillId="0" borderId="17" xfId="0" applyFont="1" applyBorder="1" applyAlignment="1"/>
    <xf numFmtId="0" fontId="27" fillId="8" borderId="34" xfId="22" applyFont="1" applyFill="1" applyBorder="1" applyAlignment="1">
      <alignment horizontal="center" vertical="center" wrapText="1"/>
    </xf>
    <xf numFmtId="0" fontId="27" fillId="8" borderId="16" xfId="22" applyFont="1" applyFill="1" applyBorder="1" applyAlignment="1">
      <alignment horizontal="center" vertical="center"/>
    </xf>
    <xf numFmtId="0" fontId="27" fillId="8" borderId="43" xfId="22" applyFont="1" applyFill="1" applyBorder="1" applyAlignment="1">
      <alignment horizontal="center" vertical="center"/>
    </xf>
    <xf numFmtId="3" fontId="27" fillId="8" borderId="21" xfId="22" applyNumberFormat="1" applyFont="1" applyFill="1" applyBorder="1" applyAlignment="1">
      <alignment horizontal="center" vertical="center" textRotation="90" wrapText="1"/>
    </xf>
    <xf numFmtId="3" fontId="27" fillId="8" borderId="61" xfId="22" applyNumberFormat="1" applyFont="1" applyFill="1" applyBorder="1" applyAlignment="1">
      <alignment horizontal="center" vertical="center" textRotation="90" wrapText="1"/>
    </xf>
    <xf numFmtId="0" fontId="136" fillId="0" borderId="61" xfId="0" applyFont="1" applyBorder="1" applyAlignment="1">
      <alignment horizontal="center" vertical="center" wrapText="1"/>
    </xf>
    <xf numFmtId="0" fontId="136" fillId="0" borderId="67" xfId="0" applyFont="1" applyBorder="1" applyAlignment="1">
      <alignment horizontal="center" vertical="center" wrapText="1"/>
    </xf>
    <xf numFmtId="0" fontId="136" fillId="0" borderId="34" xfId="0" applyFont="1" applyBorder="1" applyAlignment="1">
      <alignment horizontal="center" vertical="center" wrapText="1"/>
    </xf>
    <xf numFmtId="0" fontId="68" fillId="0" borderId="61"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34" xfId="0" applyFont="1" applyBorder="1" applyAlignment="1">
      <alignment horizontal="center" vertical="center" wrapText="1"/>
    </xf>
    <xf numFmtId="4" fontId="136" fillId="0" borderId="61" xfId="0" applyNumberFormat="1" applyFont="1" applyBorder="1" applyAlignment="1">
      <alignment horizontal="center" vertical="center"/>
    </xf>
    <xf numFmtId="0" fontId="0" fillId="0" borderId="67" xfId="0" applyBorder="1" applyAlignment="1">
      <alignment horizontal="center" vertical="center"/>
    </xf>
    <xf numFmtId="0" fontId="0" fillId="0" borderId="34" xfId="0" applyBorder="1" applyAlignment="1">
      <alignment horizontal="center" vertical="center"/>
    </xf>
    <xf numFmtId="0" fontId="20" fillId="0" borderId="17" xfId="0" applyFont="1" applyBorder="1" applyAlignment="1">
      <alignment horizontal="center" vertical="center" wrapText="1"/>
    </xf>
    <xf numFmtId="0" fontId="51" fillId="12" borderId="17" xfId="22" applyFont="1" applyFill="1" applyBorder="1" applyAlignment="1">
      <alignment horizontal="center" vertical="center" wrapText="1"/>
    </xf>
    <xf numFmtId="0" fontId="110" fillId="0" borderId="17" xfId="0" applyFont="1" applyBorder="1" applyAlignment="1">
      <alignment horizontal="center" vertical="center"/>
    </xf>
    <xf numFmtId="2" fontId="51" fillId="9" borderId="17" xfId="16" applyNumberFormat="1" applyFont="1" applyFill="1" applyBorder="1" applyAlignment="1">
      <alignment horizontal="center" vertical="center"/>
    </xf>
    <xf numFmtId="3" fontId="51" fillId="8" borderId="17" xfId="22" applyNumberFormat="1" applyFont="1" applyFill="1" applyBorder="1" applyAlignment="1">
      <alignment horizontal="center" vertical="center" textRotation="90" wrapText="1"/>
    </xf>
    <xf numFmtId="0" fontId="51" fillId="10" borderId="17" xfId="22" applyFont="1" applyFill="1" applyBorder="1" applyAlignment="1">
      <alignment horizontal="center" vertical="center" wrapText="1"/>
    </xf>
    <xf numFmtId="2" fontId="51" fillId="10" borderId="17" xfId="22" applyNumberFormat="1" applyFont="1" applyFill="1" applyBorder="1" applyAlignment="1">
      <alignment horizontal="center" vertical="center" wrapText="1"/>
    </xf>
    <xf numFmtId="0" fontId="12" fillId="25" borderId="66" xfId="21" applyFont="1" applyFill="1" applyBorder="1" applyAlignment="1">
      <alignment horizontal="center" vertical="center" wrapText="1"/>
    </xf>
    <xf numFmtId="0" fontId="12" fillId="25" borderId="90" xfId="21" applyFont="1" applyFill="1" applyBorder="1" applyAlignment="1">
      <alignment horizontal="center" vertical="center" wrapText="1"/>
    </xf>
    <xf numFmtId="0" fontId="12" fillId="25" borderId="2" xfId="21" applyFont="1" applyFill="1" applyBorder="1" applyAlignment="1">
      <alignment horizontal="center" vertical="center" wrapText="1"/>
    </xf>
    <xf numFmtId="3" fontId="7" fillId="25" borderId="15" xfId="23" applyNumberFormat="1" applyFont="1" applyFill="1" applyBorder="1" applyAlignment="1">
      <alignment horizontal="center" vertical="center"/>
    </xf>
    <xf numFmtId="3" fontId="7" fillId="25" borderId="16" xfId="23" applyNumberFormat="1" applyFont="1" applyFill="1" applyBorder="1" applyAlignment="1">
      <alignment horizontal="center" vertical="center"/>
    </xf>
    <xf numFmtId="3" fontId="7" fillId="25" borderId="10" xfId="23" applyNumberFormat="1" applyFont="1" applyFill="1" applyBorder="1" applyAlignment="1">
      <alignment horizontal="center" vertical="center"/>
    </xf>
    <xf numFmtId="3" fontId="7" fillId="25" borderId="19" xfId="23" applyNumberFormat="1" applyFont="1" applyFill="1" applyBorder="1" applyAlignment="1">
      <alignment horizontal="center" vertical="center"/>
    </xf>
    <xf numFmtId="3" fontId="6" fillId="25" borderId="11" xfId="21" applyNumberFormat="1" applyFont="1" applyFill="1" applyBorder="1" applyAlignment="1">
      <alignment horizontal="left" vertical="center"/>
    </xf>
    <xf numFmtId="3" fontId="6" fillId="25" borderId="95" xfId="21" applyNumberFormat="1" applyFont="1" applyFill="1" applyBorder="1" applyAlignment="1">
      <alignment horizontal="left" vertical="center"/>
    </xf>
    <xf numFmtId="3" fontId="6" fillId="25" borderId="12" xfId="21" applyNumberFormat="1" applyFont="1" applyFill="1" applyBorder="1" applyAlignment="1">
      <alignment horizontal="left" vertical="center"/>
    </xf>
    <xf numFmtId="3" fontId="6" fillId="25" borderId="71" xfId="21" applyNumberFormat="1" applyFont="1" applyFill="1" applyBorder="1" applyAlignment="1">
      <alignment horizontal="left" vertical="center"/>
    </xf>
    <xf numFmtId="3" fontId="6" fillId="25" borderId="42" xfId="21" applyNumberFormat="1" applyFont="1" applyFill="1" applyBorder="1" applyAlignment="1">
      <alignment horizontal="left" vertical="center"/>
    </xf>
    <xf numFmtId="3" fontId="6" fillId="25" borderId="79" xfId="21" applyNumberFormat="1" applyFont="1" applyFill="1" applyBorder="1" applyAlignment="1">
      <alignment horizontal="left" vertical="center"/>
    </xf>
    <xf numFmtId="3" fontId="6" fillId="25" borderId="82" xfId="21" applyNumberFormat="1" applyFont="1" applyFill="1" applyBorder="1" applyAlignment="1">
      <alignment horizontal="center" vertical="center" textRotation="90"/>
    </xf>
    <xf numFmtId="3" fontId="6" fillId="25" borderId="2" xfId="21" applyNumberFormat="1" applyFont="1" applyFill="1" applyBorder="1" applyAlignment="1">
      <alignment horizontal="center" vertical="center" textRotation="90"/>
    </xf>
    <xf numFmtId="3" fontId="6" fillId="25" borderId="85" xfId="21" applyNumberFormat="1" applyFont="1" applyFill="1" applyBorder="1" applyAlignment="1">
      <alignment horizontal="center" vertical="center" textRotation="90"/>
    </xf>
    <xf numFmtId="0" fontId="12" fillId="25" borderId="1" xfId="21" applyFont="1" applyFill="1" applyBorder="1" applyAlignment="1">
      <alignment horizontal="center" vertical="center"/>
    </xf>
    <xf numFmtId="0" fontId="12" fillId="25" borderId="33" xfId="21" applyFont="1" applyFill="1" applyBorder="1" applyAlignment="1">
      <alignment horizontal="center" vertical="center"/>
    </xf>
    <xf numFmtId="0" fontId="12" fillId="25" borderId="77" xfId="21" applyFont="1" applyFill="1" applyBorder="1" applyAlignment="1">
      <alignment horizontal="center" vertical="center"/>
    </xf>
    <xf numFmtId="0" fontId="5" fillId="0" borderId="17" xfId="22" applyFont="1" applyBorder="1" applyAlignment="1">
      <alignment horizontal="center" vertical="center"/>
    </xf>
    <xf numFmtId="0" fontId="8" fillId="0" borderId="17" xfId="0" applyFont="1" applyBorder="1" applyAlignment="1"/>
    <xf numFmtId="0" fontId="8" fillId="0" borderId="61" xfId="0" applyFont="1" applyBorder="1" applyAlignment="1"/>
    <xf numFmtId="4" fontId="107" fillId="23" borderId="61" xfId="8" applyNumberFormat="1" applyFont="1" applyFill="1" applyBorder="1" applyAlignment="1">
      <alignment horizontal="center" vertical="center" wrapText="1" shrinkToFit="1"/>
    </xf>
    <xf numFmtId="0" fontId="137" fillId="0" borderId="67" xfId="0" applyFont="1" applyBorder="1" applyAlignment="1">
      <alignment horizontal="center" vertical="center" wrapText="1" shrinkToFit="1"/>
    </xf>
    <xf numFmtId="0" fontId="137" fillId="0" borderId="34" xfId="0" applyFont="1" applyBorder="1" applyAlignment="1">
      <alignment horizontal="center" vertical="center" wrapText="1" shrinkToFit="1"/>
    </xf>
    <xf numFmtId="0" fontId="39" fillId="12" borderId="16" xfId="22" applyFont="1" applyFill="1" applyBorder="1" applyAlignment="1">
      <alignment horizontal="center" vertical="center" wrapText="1"/>
    </xf>
    <xf numFmtId="0" fontId="119" fillId="0" borderId="61" xfId="0" applyFont="1" applyBorder="1" applyAlignment="1">
      <alignment horizontal="center" vertical="center" wrapText="1" shrinkToFit="1"/>
    </xf>
    <xf numFmtId="0" fontId="119" fillId="0" borderId="67" xfId="0" applyFont="1" applyBorder="1" applyAlignment="1">
      <alignment horizontal="center" vertical="center" wrapText="1" shrinkToFit="1"/>
    </xf>
    <xf numFmtId="0" fontId="119" fillId="0" borderId="34" xfId="0" applyFont="1" applyBorder="1" applyAlignment="1">
      <alignment horizontal="center" vertical="center" wrapText="1" shrinkToFit="1"/>
    </xf>
    <xf numFmtId="3" fontId="12" fillId="25" borderId="82" xfId="21" applyNumberFormat="1" applyFont="1" applyFill="1" applyBorder="1" applyAlignment="1">
      <alignment horizontal="center" vertical="center" textRotation="90"/>
    </xf>
    <xf numFmtId="3" fontId="12" fillId="25" borderId="2" xfId="21" applyNumberFormat="1" applyFont="1" applyFill="1" applyBorder="1" applyAlignment="1">
      <alignment horizontal="center" vertical="center" textRotation="90"/>
    </xf>
    <xf numFmtId="0" fontId="12" fillId="25" borderId="96" xfId="21" applyFont="1" applyFill="1" applyBorder="1" applyAlignment="1">
      <alignment horizontal="center" vertical="center"/>
    </xf>
  </cellXfs>
  <cellStyles count="31">
    <cellStyle name="Binlik Ayracı_2005-2006 çalışmaları icmal tablolarına ait formatlar" xfId="1"/>
    <cellStyle name="Binlik Ayracı_ADANA KOYDES_IS_ICMAL_TABLOSU19(1).12.2006" xfId="2"/>
    <cellStyle name="Köprü" xfId="3" builtinId="8"/>
    <cellStyle name="Normal" xfId="0" builtinId="0"/>
    <cellStyle name="Normal 2" xfId="4"/>
    <cellStyle name="Normal 2 2" xfId="5"/>
    <cellStyle name="Normal 3" xfId="6"/>
    <cellStyle name="Normal 3 2" xfId="7"/>
    <cellStyle name="Normal 3 2 2" xfId="8"/>
    <cellStyle name="Normal 3 2_KÖYDES2005-2006-2007-2008-2009-2010-2011-2012-2013 NİSAN AYI İZLEME" xfId="9"/>
    <cellStyle name="Normal 3 3" xfId="10"/>
    <cellStyle name="Normal 3 4" xfId="11"/>
    <cellStyle name="Normal 3 5" xfId="12"/>
    <cellStyle name="Normal 4" xfId="13"/>
    <cellStyle name="Normal 5" xfId="14"/>
    <cellStyle name="Normal 6" xfId="15"/>
    <cellStyle name="Normal_2. ETAP Susuz köy 25 TRİLYON" xfId="16"/>
    <cellStyle name="Normal_2005-2006 çalışmaları icmal tablolarına ait formatlar" xfId="17"/>
    <cellStyle name="Normal_2011 YILI KÖYDES İZLEME FORMATI" xfId="18"/>
    <cellStyle name="Normal_2011 YILI KÖYDES İZLEME FORMATI 2" xfId="19"/>
    <cellStyle name="Normal_2011 YILI KÖYDES İZLEME FORMATI 2_KÖYDES2005-2006-2007-2008-2009-2010-2011-2012-2013 NİSAN AYI İZLEME" xfId="20"/>
    <cellStyle name="Normal_ADANA KOYDES_IS_ICMAL_TABLOSU19(1).12.2006" xfId="21"/>
    <cellStyle name="Normal_AMASYA KÖYDES 2006-2007 İZLEME TABLOLARIbakanlık Temmuz" xfId="22"/>
    <cellStyle name="Normal_EK_I_II_ III" xfId="23"/>
    <cellStyle name="Normal_EYLÜL2006 İZLEMELERİ" xfId="24"/>
    <cellStyle name="ParaBirimi" xfId="25" builtinId="4"/>
    <cellStyle name="ParaBirimi 2" xfId="26"/>
    <cellStyle name="Virgül" xfId="27" builtinId="3"/>
    <cellStyle name="Virgül [0]_ENV_YOL" xfId="28"/>
    <cellStyle name="Virgül 2" xfId="29"/>
    <cellStyle name="Yüzde" xfId="30"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xml"/><Relationship Id="rId128"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2.xml"/><Relationship Id="rId129" Type="http://schemas.openxmlformats.org/officeDocument/2006/relationships/externalLink" Target="externalLinks/externalLink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K&#214;YDES%20DURUM%20RAPORU%2021.10.2005\Yeni%20Klas&#246;r\&#304;ZLEMELER\KOYDES\K&#214;YDES%20&#199;ALI&#350;MALARI%20(APO)\SON%20TEKL&#304;FLER\2.ETAP\2.ETAP\B&#304;TL&#304;S%20TOPLANTI\Yeni%20Klas&#246;r\Yeni%20Klas&#246;r\B&#304;TL&#304;S%20TOPLANTI\Yeni%20Klas&#246;r\Kopya%2013%20&#304;L%20PROGRAMI%20S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ahalli-idareler.gov.tr/K&#214;YDES%20DURUM%20RAPORU%2021.10.2005/Yeni%20Klas&#246;r/&#304;ZLEMELER/KOYDES/K&#214;YDES%20&#199;ALI&#350;MALARI%20(APO)/SON%20TEKL&#304;FLER/2.ETAP/2.ETAP/B&#304;TL&#304;S%20TOPLANTI/Yeni%20Klas&#246;r/Yeni%20Klas&#246;r/B&#304;TL&#304;S%20TOPLANTI/Yeni%20Klas&#246;r/Kopya%2013%20&#304;L%20PROGRAMI%20S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K&#214;YDES%20&#199;ALI&#350;MALARI\2006%20YILI%20K&#214;YDES%20&#199;ALI&#350;MALARI\&#304;ZLEMELER\AyLIK%20&#304;ZLEMELER\EYL&#220;L\K&#214;YDES\K&#214;YDES%20&#199;ALI&#350;MALARI%202005%20-%202006\APO%20FLASH\K&#214;YDES%20T&#220;M%20&#304;&#350;LER\K&#214;YDES%20T&#220;M%20&#304;&#350;LER%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ydes05\izlameler2006\&#304;LKER%20BEY\F&#304;LM\K&#214;YDES%20&#199;ALI&#350;MALARI\EK&#304;M%20&#304;ZLEMELER&#304;\eyl&#252;l%202006%20da%20gelenler\K&#214;YDES\K&#214;YDES%20&#199;ALI&#350;MALARI%202005%20-%202006\APO%20FLASH\K&#214;YDES%20T&#220;M%20&#304;&#350;LER\K&#214;YDES%20T&#220;M%20&#304;&#350;LER%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K&#214;YDES%20DURUM%20RAPORU%2021.10.2005\Yeni%20Klas&#246;r\&#304;ZLEMELER\KOYDES\K&#214;YDES%20&#199;ALI&#350;MALARI%20(APO)\SON%20TEKL&#304;FLER\2.ETAP\2.ETAP\B&#304;TL&#304;S%20TOPLANTI\Yeni%20Klas&#246;r\Yeni%20Klas&#246;r\B&#304;TL&#304;S%20TOPLANTI\T&#304;MUR\Kopya%2013%20&#304;L%20PROGRAMI%20S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K&#214;YDES%20DURUM%20RAPORU%2021.10.2005\Yeni%20Klas&#246;r\&#304;ZLEMELER\KOYDES\K&#214;YDES%20&#199;ALI&#350;MALARI%20(APO)\2.ETAP\2.%20ETAP%20Susuz%20k&#246;y%2025%20TR&#304;LY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mahalli-idareler.gov.tr/K&#214;YDES%20DURUM%20RAPORU%2021.10.2005/Yeni%20Klas&#246;r/&#304;ZLEMELER/KOYDES/K&#214;YDES%20&#199;ALI&#350;MALARI%20(APO)/2.ETAP/2.%20ETAP%20Susuz%20k&#246;y%2025%20TR&#304;LY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2005 PROGRAM"/>
      <sheetName val="SUSUZ"/>
      <sheetName val="Ön Proje"/>
      <sheetName val="Kesin Proje"/>
      <sheetName val="SUSUZ TABLO"/>
      <sheetName val="İCMAL SUSUZ YETERSİZ"/>
      <sheetName val="PROJELİ İCMALİ"/>
      <sheetName val="PROGRAM"/>
      <sheetName val="PROGRAM (2)"/>
      <sheetName val="KARAMAN"/>
      <sheetName val="Sayfa1 (2)"/>
      <sheetName val="PROGRAM SON"/>
      <sheetName val="PROGRAM en son"/>
      <sheetName val="Sayfa1"/>
      <sheetName val="DAĞITIM"/>
      <sheetName val="PROJELİ İCMALİ SON"/>
      <sheetName val="PROJELİ İCMALİ SON (2)"/>
      <sheetName val="PROGRAM ÇIKTI"/>
      <sheetName val="PROGRAM (3)"/>
      <sheetName val="PROGRAM ÇIKTI (2)"/>
      <sheetName val="PROJELİ İCMALİ SON (3)"/>
    </sheetNames>
    <sheetDataSet>
      <sheetData sheetId="0"/>
      <sheetData sheetId="1"/>
      <sheetData sheetId="2"/>
      <sheetData sheetId="3"/>
      <sheetData sheetId="4"/>
      <sheetData sheetId="5"/>
      <sheetData sheetId="6"/>
      <sheetData sheetId="7">
        <row r="69">
          <cell r="F69">
            <v>4354296</v>
          </cell>
        </row>
        <row r="102">
          <cell r="F102">
            <v>2404000</v>
          </cell>
        </row>
        <row r="134">
          <cell r="F134">
            <v>2359349</v>
          </cell>
        </row>
        <row r="197">
          <cell r="F197">
            <v>5226336.3900000006</v>
          </cell>
        </row>
        <row r="228">
          <cell r="F228">
            <v>436000</v>
          </cell>
        </row>
        <row r="266">
          <cell r="F266">
            <v>1452292</v>
          </cell>
        </row>
        <row r="308">
          <cell r="F308">
            <v>111000</v>
          </cell>
        </row>
        <row r="344">
          <cell r="F344">
            <v>1480000</v>
          </cell>
        </row>
        <row r="373">
          <cell r="F373">
            <v>550000</v>
          </cell>
        </row>
        <row r="428">
          <cell r="F428">
            <v>1900000</v>
          </cell>
        </row>
        <row r="461">
          <cell r="F461">
            <v>284567</v>
          </cell>
        </row>
        <row r="499">
          <cell r="F499">
            <v>1506000</v>
          </cell>
        </row>
      </sheetData>
      <sheetData sheetId="8"/>
      <sheetData sheetId="9"/>
      <sheetData sheetId="10"/>
      <sheetData sheetId="11"/>
      <sheetData sheetId="12"/>
      <sheetData sheetId="13"/>
      <sheetData sheetId="14">
        <row r="19">
          <cell r="U19">
            <v>182</v>
          </cell>
        </row>
      </sheetData>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2005 PROGRAM"/>
      <sheetName val="SUSUZ"/>
      <sheetName val="Ön Proje"/>
      <sheetName val="Kesin Proje"/>
      <sheetName val="SUSUZ TABLO"/>
      <sheetName val="İCMAL SUSUZ YETERSİZ"/>
      <sheetName val="PROJELİ İCMALİ"/>
      <sheetName val="PROGRAM"/>
      <sheetName val="PROGRAM (2)"/>
      <sheetName val="KARAMAN"/>
      <sheetName val="Sayfa1 (2)"/>
      <sheetName val="PROGRAM SON"/>
      <sheetName val="PROGRAM en son"/>
      <sheetName val="Sayfa1"/>
      <sheetName val="DAĞITIM"/>
      <sheetName val="PROJELİ İCMALİ SON"/>
      <sheetName val="PROJELİ İCMALİ SON (2)"/>
      <sheetName val="PROGRAM ÇIKTI"/>
      <sheetName val="PROGRAM (3)"/>
      <sheetName val="PROGRAM ÇIKTI (2)"/>
      <sheetName val="PROJELİ İCMALİ SON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9">
          <cell r="F69">
            <v>4354296</v>
          </cell>
        </row>
        <row r="102">
          <cell r="F102">
            <v>2404000</v>
          </cell>
        </row>
        <row r="134">
          <cell r="F134">
            <v>2359349</v>
          </cell>
        </row>
        <row r="197">
          <cell r="F197">
            <v>5226336.3900000006</v>
          </cell>
        </row>
        <row r="228">
          <cell r="F228">
            <v>436000</v>
          </cell>
        </row>
        <row r="266">
          <cell r="F266">
            <v>1452292</v>
          </cell>
        </row>
        <row r="308">
          <cell r="F308">
            <v>111000</v>
          </cell>
        </row>
        <row r="344">
          <cell r="F344">
            <v>1480000</v>
          </cell>
        </row>
        <row r="373">
          <cell r="F373">
            <v>550000</v>
          </cell>
        </row>
        <row r="428">
          <cell r="F428">
            <v>1900000</v>
          </cell>
        </row>
        <row r="461">
          <cell r="F461">
            <v>284567</v>
          </cell>
        </row>
        <row r="499">
          <cell r="F499">
            <v>1506000</v>
          </cell>
        </row>
      </sheetData>
      <sheetData sheetId="8" refreshError="1"/>
      <sheetData sheetId="9" refreshError="1"/>
      <sheetData sheetId="10" refreshError="1"/>
      <sheetData sheetId="11" refreshError="1"/>
      <sheetData sheetId="12" refreshError="1"/>
      <sheetData sheetId="13" refreshError="1"/>
      <sheetData sheetId="14" refreshError="1">
        <row r="19">
          <cell r="U19">
            <v>182</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Nİ İŞLER"/>
      <sheetName val="İÇME SUYU İZLEME"/>
      <sheetName val="YOL İZLEME"/>
      <sheetName val="2005 ÖDENEK"/>
      <sheetName val="2006 ÖDENEK"/>
      <sheetName val="GRAFİKLER"/>
      <sheetName val="DEVAM EDEN İŞLER"/>
    </sheetNames>
    <sheetDataSet>
      <sheetData sheetId="0">
        <row r="3">
          <cell r="P3" t="str">
            <v>YOL</v>
          </cell>
          <cell r="Q3" t="str">
            <v>İÇME SUYU</v>
          </cell>
          <cell r="R3" t="str">
            <v>SULAMA</v>
          </cell>
          <cell r="S3" t="str">
            <v>KANAL</v>
          </cell>
          <cell r="X3" t="str">
            <v>DEVAM EDEN</v>
          </cell>
          <cell r="Y3" t="str">
            <v>ORTAK ALIM</v>
          </cell>
        </row>
      </sheetData>
      <sheetData sheetId="1"/>
      <sheetData sheetId="2"/>
      <sheetData sheetId="3">
        <row r="8">
          <cell r="C8">
            <v>99999999.580690816</v>
          </cell>
          <cell r="D8">
            <v>100000000</v>
          </cell>
        </row>
      </sheetData>
      <sheetData sheetId="4">
        <row r="1">
          <cell r="A1">
            <v>1000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Nİ İŞLER"/>
      <sheetName val="İÇME SUYU İZLEME"/>
      <sheetName val="YOL İZLEME"/>
      <sheetName val="2005 ÖDENEK"/>
      <sheetName val="2006 ÖDENEK"/>
      <sheetName val="GRAFİKLER"/>
      <sheetName val="DEVAM EDEN İŞLER"/>
      <sheetName val="2010 KÖYDES İŞ İCMALİ"/>
      <sheetName val="2009 KÖYDES İŞ İCMALİ (2)"/>
      <sheetName val="2008 KÖYDES İŞ İCMALİ (2)"/>
    </sheetNames>
    <sheetDataSet>
      <sheetData sheetId="0" refreshError="1">
        <row r="3">
          <cell r="P3" t="str">
            <v>YOL</v>
          </cell>
          <cell r="Q3" t="str">
            <v>İÇME SUYU</v>
          </cell>
          <cell r="R3" t="str">
            <v>SULAMA</v>
          </cell>
          <cell r="S3" t="str">
            <v>KANAL</v>
          </cell>
          <cell r="X3" t="str">
            <v>DEVAM EDEN</v>
          </cell>
          <cell r="Y3" t="str">
            <v>ORTAK ALIM</v>
          </cell>
        </row>
      </sheetData>
      <sheetData sheetId="1"/>
      <sheetData sheetId="2"/>
      <sheetData sheetId="3" refreshError="1">
        <row r="8">
          <cell r="C8">
            <v>99999999.580690816</v>
          </cell>
          <cell r="D8">
            <v>100000000</v>
          </cell>
        </row>
      </sheetData>
      <sheetData sheetId="4" refreshError="1">
        <row r="1">
          <cell r="A1">
            <v>1000</v>
          </cell>
        </row>
      </sheetData>
      <sheetData sheetId="5"/>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2005 PROGRAM"/>
      <sheetName val="SUSUZ"/>
      <sheetName val="Ön Proje"/>
      <sheetName val="Kesin Proje"/>
      <sheetName val="SUSUZ TABLO"/>
      <sheetName val="İCMAL SUSUZ YETERSİZ"/>
      <sheetName val="PROJELİ İCMALİ"/>
      <sheetName val="PROGRAM"/>
      <sheetName val="PROGRAM (2)"/>
      <sheetName val="KARAMAN"/>
      <sheetName val="Sayfa1 (2)"/>
      <sheetName val="PROGRAM SON"/>
      <sheetName val="PROGRAM en son"/>
      <sheetName val="Sayfa1"/>
      <sheetName val="DAĞITIM"/>
      <sheetName val="PROJELİ İCMALİ SON"/>
      <sheetName val="PROJELİ İCMALİ SON (2)"/>
      <sheetName val="PROGRAM ÇIKTI"/>
      <sheetName val="PROGRAM (3)"/>
      <sheetName val="PROGRAM ÇIKTI (2)"/>
      <sheetName val="PROJELİ İCMALİ SON (3)"/>
      <sheetName val="PROGRAM ÇIKTI 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18">
          <cell r="F418">
            <v>950000</v>
          </cell>
        </row>
      </sheetData>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ZET TABLO (2)"/>
      <sheetName val="TABLO 1.ETAP (2)"/>
      <sheetName val="TABLO SON DRM (3)"/>
      <sheetName val="KÖYDES 2. ETAP PROGRAMI (2)"/>
      <sheetName val="ÖZET TABLO"/>
      <sheetName val="TABLO 1.ETAP"/>
      <sheetName val="TABLO SON DRM"/>
      <sheetName val="KÖYDES 2. ETAP PROGRAMI"/>
      <sheetName val="2. ETAP PROGRAMI OLMY."/>
      <sheetName val="2. ETAP PROGRAMI YENİ İŞLER"/>
      <sheetName val="2. ETAP PROGRAMITÜM İŞLER"/>
      <sheetName val="PROGRAM"/>
      <sheetName val="PROGRAM (2)"/>
      <sheetName val="PROGRAM toplam"/>
      <sheetName val="2. ETAP PROGRAMITÜM İŞLER (2)"/>
      <sheetName val="PROGRAM toplam (2)"/>
      <sheetName val="TABLO"/>
      <sheetName val="2. ETAP PROGRAMI YENİ İŞLER 25 "/>
      <sheetName val="PROGRAM toplam 25"/>
      <sheetName val="2. etap program"/>
      <sheetName val="2. etap program deneme"/>
      <sheetName val="Sayfa1"/>
      <sheetName val="TABLO SON DRM (2)"/>
      <sheetName val="KÖYDES 2_ ETAP PROGRA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AN6">
            <v>40000000</v>
          </cell>
        </row>
        <row r="31">
          <cell r="AC31">
            <v>9053.75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ZET TABLO (2)"/>
      <sheetName val="TABLO 1.ETAP (2)"/>
      <sheetName val="TABLO SON DRM (3)"/>
      <sheetName val="KÖYDES 2. ETAP PROGRAMI (2)"/>
      <sheetName val="ÖZET TABLO"/>
      <sheetName val="TABLO 1.ETAP"/>
      <sheetName val="TABLO SON DRM"/>
      <sheetName val="KÖYDES 2. ETAP PROGRAMI"/>
      <sheetName val="2. ETAP PROGRAMI OLMY."/>
      <sheetName val="2. ETAP PROGRAMI YENİ İŞLER"/>
      <sheetName val="2. ETAP PROGRAMITÜM İŞLER"/>
      <sheetName val="PROGRAM"/>
      <sheetName val="PROGRAM (2)"/>
      <sheetName val="PROGRAM toplam"/>
      <sheetName val="2. ETAP PROGRAMITÜM İŞLER (2)"/>
      <sheetName val="PROGRAM toplam (2)"/>
      <sheetName val="TABLO"/>
      <sheetName val="2. ETAP PROGRAMI YENİ İŞLER 25 "/>
      <sheetName val="PROGRAM toplam 25"/>
      <sheetName val="2. etap program"/>
      <sheetName val="2. etap program deneme"/>
      <sheetName val="Sayfa1"/>
      <sheetName val="TABLO SON DRM (2)"/>
      <sheetName val="KÖYDES 2_ ETAP PROGRA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AN6">
            <v>40000000</v>
          </cell>
        </row>
        <row r="31">
          <cell r="AC31">
            <v>9053.75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mehmetozel150@hotmail.com"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melek.dincturk@icisleri.gov.tr" TargetMode="External"/></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mailto:melek.dincturk@icisleri.gov.tr"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ehmetozel150@hotmail.com" TargetMode="Externa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mailto:melek.dincturk@icisleri.gov.tr"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hyperlink" Target="mailto:melek.dincturk@icisleri.gov.tr" TargetMode="Externa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mehmetozel150@hotmail.com"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mehmetozel150@hotmail.co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mehmetozel150@hotmail.co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mehmetozel150@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melek.dincturk@icisleri.gov.tr"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mehmetozel150@hotmail.com"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mehmetozel150@hotmail.com"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mehmetozel150@hotmail.com"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melek.dincturk@icisleri.gov.tr" TargetMode="Externa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mailto:melek.dincturk@icisleri.gov.tr"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mailto:melek.dincturk@icisleri.gov.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tabColor indexed="13"/>
  </sheetPr>
  <dimension ref="A1:Z40"/>
  <sheetViews>
    <sheetView workbookViewId="0">
      <selection activeCell="F12" sqref="F12"/>
    </sheetView>
  </sheetViews>
  <sheetFormatPr defaultRowHeight="12.75"/>
  <cols>
    <col min="1" max="1" width="17" style="3" customWidth="1"/>
    <col min="2" max="2" width="21.85546875" style="2" customWidth="1"/>
    <col min="3" max="3" width="13.42578125" style="2" customWidth="1"/>
    <col min="4" max="4" width="9.42578125" style="6" customWidth="1"/>
    <col min="5" max="5" width="9.85546875" style="6" customWidth="1"/>
    <col min="6" max="6" width="13.42578125" style="6" customWidth="1"/>
    <col min="7" max="7" width="9.7109375" style="6" customWidth="1"/>
    <col min="8" max="8" width="11.42578125" style="6" customWidth="1"/>
    <col min="9" max="9" width="11.5703125" style="6" customWidth="1"/>
    <col min="10" max="10" width="13.28515625" style="6" customWidth="1"/>
    <col min="11" max="11" width="12.5703125" style="6" customWidth="1"/>
    <col min="12" max="12" width="12.28515625" style="6" customWidth="1"/>
    <col min="13" max="13" width="12.140625" style="6" customWidth="1"/>
    <col min="14" max="14" width="12.5703125" style="2" customWidth="1"/>
    <col min="15" max="15" width="12" style="2" customWidth="1"/>
    <col min="16" max="16" width="14" style="2" customWidth="1"/>
    <col min="17" max="17" width="20.42578125" style="2" customWidth="1"/>
    <col min="18" max="18" width="14.28515625" style="2" customWidth="1"/>
    <col min="19" max="26" width="9.140625" style="2"/>
    <col min="27" max="16384" width="9.140625" style="3"/>
  </cols>
  <sheetData>
    <row r="1" spans="1:26" ht="19.5" customHeight="1" thickBot="1">
      <c r="A1" s="3394" t="s">
        <v>15</v>
      </c>
      <c r="B1" s="3394"/>
      <c r="C1" s="3394"/>
      <c r="D1" s="3394"/>
      <c r="E1" s="3394"/>
      <c r="F1" s="3394"/>
      <c r="G1" s="3394"/>
      <c r="H1" s="3394"/>
      <c r="I1" s="3394"/>
      <c r="J1" s="1"/>
      <c r="K1" s="1"/>
      <c r="L1" s="1"/>
      <c r="M1" s="1"/>
      <c r="N1" s="1"/>
      <c r="O1" s="1"/>
      <c r="P1" s="1"/>
      <c r="Q1" s="1"/>
      <c r="R1" s="1"/>
    </row>
    <row r="2" spans="1:26" ht="22.5" customHeight="1">
      <c r="A2" s="3404" t="s">
        <v>963</v>
      </c>
      <c r="B2" s="3416" t="s">
        <v>16</v>
      </c>
      <c r="C2" s="3396" t="s">
        <v>17</v>
      </c>
      <c r="D2" s="3397"/>
      <c r="E2" s="3398"/>
      <c r="F2" s="3399" t="s">
        <v>18</v>
      </c>
      <c r="G2" s="3400"/>
      <c r="H2" s="3401"/>
      <c r="I2" s="3402" t="s">
        <v>416</v>
      </c>
      <c r="J2" s="5"/>
      <c r="L2" s="7"/>
    </row>
    <row r="3" spans="1:26" ht="54.75" customHeight="1" thickBot="1">
      <c r="A3" s="3405"/>
      <c r="B3" s="3417"/>
      <c r="C3" s="143" t="s">
        <v>2260</v>
      </c>
      <c r="D3" s="52" t="s">
        <v>415</v>
      </c>
      <c r="E3" s="119" t="s">
        <v>19</v>
      </c>
      <c r="F3" s="144" t="s">
        <v>2260</v>
      </c>
      <c r="G3" s="62" t="s">
        <v>415</v>
      </c>
      <c r="H3" s="63" t="s">
        <v>19</v>
      </c>
      <c r="I3" s="3403"/>
      <c r="J3" s="5"/>
      <c r="L3" s="7"/>
    </row>
    <row r="4" spans="1:26" ht="21.95" customHeight="1" thickTop="1" thickBot="1">
      <c r="A4" s="3405"/>
      <c r="B4" s="8" t="s">
        <v>20</v>
      </c>
      <c r="C4" s="53">
        <v>8</v>
      </c>
      <c r="D4" s="54"/>
      <c r="E4" s="126">
        <v>8</v>
      </c>
      <c r="F4" s="118">
        <v>55</v>
      </c>
      <c r="G4" s="64"/>
      <c r="H4" s="65">
        <v>55</v>
      </c>
      <c r="I4" s="75">
        <v>63</v>
      </c>
      <c r="J4" s="9"/>
      <c r="L4" s="10"/>
    </row>
    <row r="5" spans="1:26" ht="21.95" customHeight="1" thickTop="1">
      <c r="A5" s="3405"/>
      <c r="B5" s="11" t="s">
        <v>21</v>
      </c>
      <c r="C5" s="55"/>
      <c r="D5" s="56"/>
      <c r="E5" s="120"/>
      <c r="F5" s="66"/>
      <c r="G5" s="67"/>
      <c r="H5" s="68"/>
      <c r="I5" s="76"/>
      <c r="J5" s="12"/>
      <c r="L5" s="10"/>
    </row>
    <row r="6" spans="1:26" ht="21.95" customHeight="1">
      <c r="A6" s="3405"/>
      <c r="B6" s="13" t="s">
        <v>22</v>
      </c>
      <c r="C6" s="58"/>
      <c r="D6" s="56"/>
      <c r="E6" s="57"/>
      <c r="F6" s="69"/>
      <c r="G6" s="67"/>
      <c r="H6" s="68"/>
      <c r="I6" s="76"/>
      <c r="J6" s="12"/>
      <c r="L6" s="10"/>
    </row>
    <row r="7" spans="1:26" ht="21.95" customHeight="1">
      <c r="A7" s="3405"/>
      <c r="B7" s="11" t="s">
        <v>23</v>
      </c>
      <c r="C7" s="55"/>
      <c r="D7" s="56"/>
      <c r="E7" s="57"/>
      <c r="F7" s="66"/>
      <c r="G7" s="67"/>
      <c r="H7" s="68"/>
      <c r="I7" s="76"/>
      <c r="J7" s="12"/>
      <c r="L7" s="10"/>
    </row>
    <row r="8" spans="1:26" ht="21.95" customHeight="1" thickBot="1">
      <c r="A8" s="3405"/>
      <c r="B8" s="11" t="s">
        <v>24</v>
      </c>
      <c r="C8" s="115"/>
      <c r="D8" s="59"/>
      <c r="E8" s="60"/>
      <c r="F8" s="66"/>
      <c r="G8" s="70"/>
      <c r="H8" s="71"/>
      <c r="I8" s="76"/>
      <c r="J8" s="9"/>
      <c r="L8" s="10"/>
    </row>
    <row r="9" spans="1:26" ht="21.95" customHeight="1" thickTop="1" thickBot="1">
      <c r="A9" s="3406"/>
      <c r="B9" s="14" t="s">
        <v>19</v>
      </c>
      <c r="C9" s="125">
        <v>8</v>
      </c>
      <c r="D9" s="114"/>
      <c r="E9" s="61">
        <v>8</v>
      </c>
      <c r="F9" s="72">
        <v>55</v>
      </c>
      <c r="G9" s="73"/>
      <c r="H9" s="74">
        <v>55</v>
      </c>
      <c r="I9" s="77">
        <v>63</v>
      </c>
      <c r="J9" s="15"/>
      <c r="L9" s="16"/>
    </row>
    <row r="10" spans="1:26" ht="18" customHeight="1">
      <c r="A10" s="17"/>
    </row>
    <row r="11" spans="1:26" ht="23.25" customHeight="1" thickBot="1">
      <c r="A11" s="3419" t="s">
        <v>25</v>
      </c>
      <c r="B11" s="3419"/>
      <c r="C11" s="3419"/>
      <c r="D11" s="3419"/>
      <c r="E11" s="18"/>
      <c r="F11" s="18"/>
      <c r="G11" s="18"/>
      <c r="H11" s="18"/>
      <c r="I11" s="18"/>
      <c r="J11" s="19"/>
      <c r="K11" s="19"/>
      <c r="L11" s="19"/>
    </row>
    <row r="12" spans="1:26" s="24" customFormat="1" ht="43.5" customHeight="1" thickBot="1">
      <c r="A12" s="3422" t="s">
        <v>963</v>
      </c>
      <c r="B12" s="4" t="s">
        <v>26</v>
      </c>
      <c r="C12" s="94" t="s">
        <v>27</v>
      </c>
      <c r="D12" s="99" t="s">
        <v>20</v>
      </c>
      <c r="E12" s="44"/>
      <c r="F12" s="45"/>
      <c r="G12" s="21"/>
      <c r="H12" s="21"/>
      <c r="I12" s="22"/>
      <c r="J12" s="21"/>
      <c r="K12" s="21"/>
      <c r="L12" s="21"/>
      <c r="M12" s="22"/>
      <c r="N12" s="23"/>
      <c r="O12" s="23"/>
      <c r="P12" s="23"/>
      <c r="Q12" s="23"/>
      <c r="R12" s="23"/>
      <c r="S12" s="23"/>
      <c r="T12" s="23"/>
      <c r="U12" s="23"/>
      <c r="V12" s="23"/>
      <c r="W12" s="23"/>
      <c r="X12" s="23"/>
      <c r="Y12" s="23"/>
      <c r="Z12" s="23"/>
    </row>
    <row r="13" spans="1:26" ht="18" customHeight="1">
      <c r="A13" s="3423"/>
      <c r="B13" s="25" t="s">
        <v>28</v>
      </c>
      <c r="C13" s="95"/>
      <c r="D13" s="100"/>
      <c r="E13" s="46"/>
      <c r="F13" s="38"/>
      <c r="G13" s="41"/>
      <c r="H13" s="41"/>
      <c r="K13" s="26"/>
      <c r="L13" s="26"/>
      <c r="M13" s="26"/>
      <c r="N13" s="26"/>
      <c r="O13" s="26"/>
      <c r="P13" s="26"/>
      <c r="Q13" s="26"/>
      <c r="R13" s="26"/>
    </row>
    <row r="14" spans="1:26" ht="18" customHeight="1">
      <c r="A14" s="3423"/>
      <c r="B14" s="27" t="s">
        <v>29</v>
      </c>
      <c r="C14" s="96"/>
      <c r="D14" s="101"/>
      <c r="E14" s="46"/>
      <c r="F14" s="38"/>
      <c r="G14" s="41"/>
      <c r="H14" s="41"/>
      <c r="J14" s="26"/>
      <c r="K14" s="26"/>
      <c r="L14" s="26"/>
      <c r="M14" s="26"/>
      <c r="N14" s="26"/>
      <c r="O14" s="26"/>
      <c r="P14" s="26"/>
      <c r="Q14" s="26"/>
      <c r="R14" s="26"/>
    </row>
    <row r="15" spans="1:26" ht="18" customHeight="1">
      <c r="A15" s="3423"/>
      <c r="B15" s="27" t="s">
        <v>30</v>
      </c>
      <c r="C15" s="97">
        <v>305</v>
      </c>
      <c r="D15" s="102">
        <v>305</v>
      </c>
      <c r="E15" s="47"/>
      <c r="F15" s="123"/>
      <c r="G15" s="123"/>
      <c r="H15" s="123"/>
      <c r="J15" s="26"/>
      <c r="K15" s="26"/>
      <c r="L15" s="26"/>
      <c r="M15" s="26"/>
      <c r="N15" s="26"/>
      <c r="O15" s="26"/>
      <c r="P15" s="26"/>
      <c r="Q15" s="26"/>
      <c r="R15" s="26"/>
    </row>
    <row r="16" spans="1:26" ht="18" customHeight="1">
      <c r="A16" s="3423"/>
      <c r="B16" s="27" t="s">
        <v>31</v>
      </c>
      <c r="C16" s="97"/>
      <c r="D16" s="103"/>
      <c r="E16" s="47"/>
      <c r="F16" s="123"/>
      <c r="G16" s="123"/>
      <c r="H16" s="123"/>
      <c r="J16" s="26"/>
      <c r="K16" s="124"/>
      <c r="L16" s="124"/>
      <c r="M16" s="124"/>
      <c r="N16" s="124"/>
      <c r="O16" s="26"/>
      <c r="P16" s="26"/>
      <c r="Q16" s="26"/>
      <c r="R16" s="26"/>
    </row>
    <row r="17" spans="1:19" ht="18" customHeight="1">
      <c r="A17" s="3423"/>
      <c r="B17" s="27" t="s">
        <v>32</v>
      </c>
      <c r="C17" s="96"/>
      <c r="D17" s="101"/>
      <c r="E17" s="46"/>
      <c r="F17" s="123"/>
      <c r="G17" s="123"/>
      <c r="H17" s="123"/>
      <c r="J17" s="26"/>
      <c r="K17" s="124"/>
      <c r="L17" s="124"/>
      <c r="M17" s="124"/>
      <c r="N17" s="124"/>
      <c r="O17" s="26"/>
      <c r="P17" s="26"/>
      <c r="Q17" s="26"/>
      <c r="R17" s="26"/>
    </row>
    <row r="18" spans="1:19" ht="18" customHeight="1">
      <c r="A18" s="3423"/>
      <c r="B18" s="27" t="s">
        <v>33</v>
      </c>
      <c r="C18" s="96"/>
      <c r="D18" s="101"/>
      <c r="E18" s="46"/>
      <c r="F18" s="123"/>
      <c r="G18" s="123"/>
      <c r="H18" s="123"/>
      <c r="J18" s="26"/>
      <c r="K18" s="124"/>
      <c r="L18" s="124"/>
      <c r="M18" s="124"/>
      <c r="N18" s="124"/>
      <c r="O18" s="26"/>
      <c r="P18" s="26"/>
      <c r="Q18" s="26"/>
      <c r="R18" s="26"/>
    </row>
    <row r="19" spans="1:19" ht="18" customHeight="1">
      <c r="A19" s="3423"/>
      <c r="B19" s="113" t="s">
        <v>419</v>
      </c>
      <c r="C19" s="111"/>
      <c r="D19" s="112"/>
      <c r="E19" s="46"/>
      <c r="J19" s="26"/>
      <c r="K19" s="124"/>
      <c r="L19" s="124"/>
      <c r="M19" s="124"/>
      <c r="N19" s="124"/>
      <c r="O19" s="26"/>
      <c r="P19" s="26"/>
      <c r="Q19" s="26"/>
      <c r="R19" s="26"/>
    </row>
    <row r="20" spans="1:19" ht="18" customHeight="1">
      <c r="A20" s="3423"/>
      <c r="B20" s="113" t="s">
        <v>420</v>
      </c>
      <c r="C20" s="111"/>
      <c r="D20" s="112"/>
      <c r="E20" s="46"/>
      <c r="F20" s="38"/>
      <c r="G20" s="41"/>
      <c r="H20" s="41"/>
      <c r="J20" s="26"/>
      <c r="K20" s="124"/>
      <c r="L20" s="124"/>
      <c r="M20" s="124"/>
      <c r="N20" s="124"/>
      <c r="O20" s="26"/>
      <c r="P20" s="26"/>
      <c r="Q20" s="26"/>
      <c r="R20" s="26"/>
    </row>
    <row r="21" spans="1:19" ht="18" customHeight="1">
      <c r="A21" s="3423"/>
      <c r="B21" s="113" t="s">
        <v>2278</v>
      </c>
      <c r="C21" s="111"/>
      <c r="D21" s="112"/>
      <c r="E21" s="46"/>
      <c r="F21" s="38"/>
      <c r="G21" s="41"/>
      <c r="H21" s="41"/>
      <c r="J21" s="26"/>
      <c r="K21" s="124"/>
      <c r="L21" s="124"/>
      <c r="M21" s="124"/>
      <c r="N21" s="124"/>
      <c r="O21" s="26"/>
      <c r="P21" s="26"/>
      <c r="Q21" s="26"/>
      <c r="R21" s="26"/>
    </row>
    <row r="22" spans="1:19" ht="18" customHeight="1">
      <c r="A22" s="3423"/>
      <c r="B22" s="27" t="s">
        <v>34</v>
      </c>
      <c r="C22" s="96"/>
      <c r="D22" s="101"/>
      <c r="E22" s="46"/>
      <c r="F22" s="38"/>
      <c r="G22" s="41"/>
      <c r="H22" s="41"/>
      <c r="J22" s="28"/>
      <c r="K22" s="124"/>
      <c r="L22" s="124"/>
      <c r="M22" s="124"/>
      <c r="N22" s="124"/>
    </row>
    <row r="23" spans="1:19" ht="18" customHeight="1">
      <c r="A23" s="3423"/>
      <c r="B23" s="27" t="s">
        <v>35</v>
      </c>
      <c r="C23" s="96"/>
      <c r="D23" s="101"/>
      <c r="E23" s="46"/>
      <c r="F23" s="38"/>
      <c r="G23" s="41"/>
      <c r="H23" s="41"/>
      <c r="J23" s="26"/>
      <c r="K23" s="124"/>
      <c r="L23" s="124"/>
      <c r="M23" s="124"/>
      <c r="N23" s="124"/>
      <c r="O23" s="26"/>
      <c r="P23" s="26"/>
      <c r="Q23" s="26"/>
      <c r="R23" s="26"/>
    </row>
    <row r="24" spans="1:19" ht="18" customHeight="1" thickBot="1">
      <c r="A24" s="3424"/>
      <c r="B24" s="29" t="s">
        <v>36</v>
      </c>
      <c r="C24" s="98"/>
      <c r="D24" s="104"/>
      <c r="E24" s="46"/>
      <c r="F24" s="38"/>
      <c r="G24" s="41"/>
      <c r="H24" s="41"/>
      <c r="J24" s="26"/>
      <c r="K24" s="124"/>
      <c r="L24" s="124"/>
      <c r="M24" s="124"/>
      <c r="N24" s="124"/>
      <c r="O24" s="26"/>
      <c r="P24" s="26"/>
      <c r="Q24" s="26"/>
      <c r="R24" s="26"/>
    </row>
    <row r="26" spans="1:19" ht="29.25" customHeight="1" thickBot="1">
      <c r="A26" s="3418" t="s">
        <v>2259</v>
      </c>
      <c r="B26" s="3418"/>
      <c r="C26" s="3418"/>
      <c r="D26" s="3418"/>
      <c r="E26" s="3418"/>
      <c r="F26" s="3418"/>
      <c r="G26" s="3418"/>
      <c r="H26" s="3418"/>
      <c r="I26" s="3418"/>
      <c r="J26" s="3418"/>
      <c r="K26" s="3418"/>
      <c r="L26" s="3418"/>
      <c r="M26" s="3418"/>
      <c r="N26" s="3418"/>
      <c r="O26" s="48"/>
      <c r="P26" s="48"/>
      <c r="Q26" s="48"/>
      <c r="R26" s="48"/>
    </row>
    <row r="27" spans="1:19" ht="29.25" customHeight="1" thickBot="1">
      <c r="A27" s="3425" t="s">
        <v>963</v>
      </c>
      <c r="B27" s="3428" t="s">
        <v>26</v>
      </c>
      <c r="C27" s="3431" t="s">
        <v>2260</v>
      </c>
      <c r="D27" s="3432"/>
      <c r="E27" s="3432"/>
      <c r="F27" s="3432"/>
      <c r="G27" s="3432"/>
      <c r="H27" s="3433"/>
      <c r="I27" s="3411" t="s">
        <v>20</v>
      </c>
      <c r="J27" s="3412"/>
      <c r="K27" s="3412"/>
      <c r="L27" s="3412"/>
      <c r="M27" s="3412"/>
      <c r="N27" s="3413"/>
      <c r="O27" s="49"/>
      <c r="P27" s="38"/>
      <c r="Q27" s="38"/>
      <c r="R27" s="38"/>
      <c r="S27" s="6"/>
    </row>
    <row r="28" spans="1:19" ht="30" customHeight="1" thickBot="1">
      <c r="A28" s="3426"/>
      <c r="B28" s="3429"/>
      <c r="C28" s="107" t="s">
        <v>2261</v>
      </c>
      <c r="D28" s="108"/>
      <c r="E28" s="3395" t="s">
        <v>2262</v>
      </c>
      <c r="F28" s="3395"/>
      <c r="G28" s="3409" t="s">
        <v>2263</v>
      </c>
      <c r="H28" s="3407" t="s">
        <v>421</v>
      </c>
      <c r="I28" s="3414" t="s">
        <v>2261</v>
      </c>
      <c r="J28" s="3415"/>
      <c r="K28" s="3436" t="s">
        <v>2262</v>
      </c>
      <c r="L28" s="3437"/>
      <c r="M28" s="3420" t="s">
        <v>418</v>
      </c>
      <c r="N28" s="3434" t="s">
        <v>421</v>
      </c>
      <c r="O28" s="3"/>
      <c r="P28" s="3"/>
      <c r="Q28" s="3"/>
      <c r="R28" s="3"/>
    </row>
    <row r="29" spans="1:19" ht="65.25" customHeight="1" thickBot="1">
      <c r="A29" s="3426"/>
      <c r="B29" s="3430"/>
      <c r="C29" s="106" t="s">
        <v>2264</v>
      </c>
      <c r="D29" s="106" t="s">
        <v>2265</v>
      </c>
      <c r="E29" s="106" t="s">
        <v>2264</v>
      </c>
      <c r="F29" s="106" t="s">
        <v>2265</v>
      </c>
      <c r="G29" s="3410"/>
      <c r="H29" s="3408"/>
      <c r="I29" s="109" t="s">
        <v>2264</v>
      </c>
      <c r="J29" s="110" t="s">
        <v>2265</v>
      </c>
      <c r="K29" s="110" t="s">
        <v>2264</v>
      </c>
      <c r="L29" s="110" t="s">
        <v>2265</v>
      </c>
      <c r="M29" s="3421"/>
      <c r="N29" s="3435"/>
      <c r="O29" s="3"/>
      <c r="P29" s="3"/>
      <c r="Q29" s="3"/>
      <c r="R29" s="3"/>
    </row>
    <row r="30" spans="1:19" ht="20.100000000000001" customHeight="1">
      <c r="A30" s="3426"/>
      <c r="B30" s="30" t="s">
        <v>2266</v>
      </c>
      <c r="C30" s="78"/>
      <c r="D30" s="78">
        <v>3</v>
      </c>
      <c r="E30" s="78"/>
      <c r="F30" s="78">
        <v>5</v>
      </c>
      <c r="G30" s="78">
        <v>1451</v>
      </c>
      <c r="H30" s="79">
        <v>8</v>
      </c>
      <c r="I30" s="86"/>
      <c r="J30" s="87">
        <v>3</v>
      </c>
      <c r="K30" s="87"/>
      <c r="L30" s="87">
        <v>5</v>
      </c>
      <c r="M30" s="87">
        <v>1451</v>
      </c>
      <c r="N30" s="88">
        <v>8</v>
      </c>
      <c r="O30" s="3"/>
      <c r="P30" s="3"/>
      <c r="Q30" s="3"/>
      <c r="R30" s="3"/>
    </row>
    <row r="31" spans="1:19" ht="20.100000000000001" customHeight="1">
      <c r="A31" s="3426"/>
      <c r="B31" s="31" t="s">
        <v>2267</v>
      </c>
      <c r="C31" s="80"/>
      <c r="D31" s="80"/>
      <c r="E31" s="80"/>
      <c r="F31" s="80"/>
      <c r="G31" s="81"/>
      <c r="H31" s="82"/>
      <c r="I31" s="89"/>
      <c r="J31" s="90"/>
      <c r="K31" s="90"/>
      <c r="L31" s="90"/>
      <c r="M31" s="91"/>
      <c r="N31" s="92"/>
      <c r="O31" s="3"/>
      <c r="P31" s="3"/>
      <c r="Q31" s="3"/>
      <c r="R31" s="3"/>
    </row>
    <row r="32" spans="1:19" ht="20.100000000000001" customHeight="1" thickBot="1">
      <c r="A32" s="3426"/>
      <c r="B32" s="31" t="s">
        <v>2268</v>
      </c>
      <c r="C32" s="80"/>
      <c r="D32" s="80"/>
      <c r="E32" s="80"/>
      <c r="F32" s="80"/>
      <c r="G32" s="80"/>
      <c r="H32" s="117"/>
      <c r="I32" s="89"/>
      <c r="J32" s="90"/>
      <c r="K32" s="90"/>
      <c r="L32" s="90"/>
      <c r="M32" s="90"/>
      <c r="N32" s="122"/>
      <c r="O32" s="3"/>
      <c r="P32" s="3"/>
      <c r="Q32" s="3"/>
      <c r="R32" s="3"/>
    </row>
    <row r="33" spans="1:18" ht="20.100000000000001" customHeight="1" thickTop="1" thickBot="1">
      <c r="A33" s="3427"/>
      <c r="B33" s="32" t="s">
        <v>19</v>
      </c>
      <c r="C33" s="83"/>
      <c r="D33" s="83">
        <v>3</v>
      </c>
      <c r="E33" s="83"/>
      <c r="F33" s="83">
        <v>5</v>
      </c>
      <c r="G33" s="84">
        <v>1451</v>
      </c>
      <c r="H33" s="127">
        <v>8</v>
      </c>
      <c r="I33" s="116"/>
      <c r="J33" s="93">
        <v>3</v>
      </c>
      <c r="K33" s="93"/>
      <c r="L33" s="93">
        <v>5</v>
      </c>
      <c r="M33" s="121">
        <v>1451</v>
      </c>
      <c r="N33" s="128">
        <v>8</v>
      </c>
      <c r="O33" s="3"/>
      <c r="P33" s="3"/>
      <c r="Q33" s="3"/>
      <c r="R33" s="3"/>
    </row>
    <row r="34" spans="1:18">
      <c r="A34" s="33"/>
      <c r="B34" s="34"/>
      <c r="C34" s="34"/>
      <c r="D34" s="22"/>
      <c r="E34" s="22"/>
      <c r="F34" s="22"/>
      <c r="G34" s="22"/>
      <c r="H34" s="22"/>
    </row>
    <row r="35" spans="1:18" ht="14.25" customHeight="1">
      <c r="A35" s="35"/>
      <c r="B35" s="36"/>
      <c r="C35" s="36"/>
      <c r="D35" s="22"/>
      <c r="E35" s="22"/>
      <c r="F35" s="22"/>
      <c r="G35" s="22"/>
      <c r="H35" s="22"/>
    </row>
    <row r="36" spans="1:18">
      <c r="A36" s="33"/>
      <c r="B36" s="36"/>
      <c r="C36" s="36"/>
      <c r="D36" s="22"/>
      <c r="E36" s="22"/>
      <c r="F36" s="22"/>
      <c r="G36" s="22"/>
      <c r="H36" s="22"/>
    </row>
    <row r="37" spans="1:18">
      <c r="A37" s="33"/>
      <c r="B37" s="37"/>
      <c r="C37" s="37"/>
      <c r="D37" s="22"/>
      <c r="E37" s="22"/>
      <c r="F37" s="22"/>
      <c r="G37" s="22"/>
      <c r="H37" s="22"/>
    </row>
    <row r="38" spans="1:18">
      <c r="A38" s="38"/>
      <c r="B38" s="6"/>
      <c r="C38" s="6"/>
    </row>
    <row r="39" spans="1:18">
      <c r="A39" s="38"/>
      <c r="B39" s="6"/>
      <c r="C39" s="6"/>
    </row>
    <row r="40" spans="1:18">
      <c r="A40" s="38"/>
      <c r="B40" s="6"/>
      <c r="C40" s="6"/>
    </row>
  </sheetData>
  <sheetProtection formatCells="0" formatColumns="0" formatRows="0" insertHyperlinks="0"/>
  <protectedRanges>
    <protectedRange sqref="L16:M21 C13:E24 G13:H18 G20:H24" name="Aralık1"/>
    <protectedRange sqref="G30:G31" name="Aralık1_1"/>
    <protectedRange sqref="M30:M31" name="Aralık1_2"/>
  </protectedRanges>
  <mergeCells count="20">
    <mergeCell ref="B27:B29"/>
    <mergeCell ref="C27:H27"/>
    <mergeCell ref="N28:N29"/>
    <mergeCell ref="K28:L28"/>
    <mergeCell ref="A1:I1"/>
    <mergeCell ref="E28:F28"/>
    <mergeCell ref="C2:E2"/>
    <mergeCell ref="F2:H2"/>
    <mergeCell ref="I2:I3"/>
    <mergeCell ref="A2:A9"/>
    <mergeCell ref="H28:H29"/>
    <mergeCell ref="G28:G29"/>
    <mergeCell ref="I27:N27"/>
    <mergeCell ref="I28:J28"/>
    <mergeCell ref="B2:B3"/>
    <mergeCell ref="A26:N26"/>
    <mergeCell ref="A11:D11"/>
    <mergeCell ref="M28:M29"/>
    <mergeCell ref="A12:A24"/>
    <mergeCell ref="A27:A33"/>
  </mergeCells>
  <phoneticPr fontId="4" type="noConversion"/>
  <dataValidations count="4">
    <dataValidation type="custom" allowBlank="1" showInputMessage="1" showErrorMessage="1" errorTitle="LÜTFEN DÜZELTİN" error="BİTEN ÜNİTE SAYISI BİTEN İÇME SUYU SAYISINDAN AZ OLAMAZ" sqref="N33">
      <formula1>E4&lt;=N33</formula1>
    </dataValidation>
    <dataValidation type="custom" allowBlank="1" showInputMessage="1" showErrorMessage="1" errorTitle="LÜTFEN DÜZELTİN" error="PLANLANAN İÇME SUYU İŞ SAYISI, İÇME SUYU HİZMETİ GÖTÜRÜLECEK ÜNİTE SAYISINDAN AZ OLAMAZ " sqref="H33">
      <formula1>C9&lt;=H33</formula1>
    </dataValidation>
    <dataValidation type="custom" allowBlank="1" showInputMessage="1" showErrorMessage="1" errorTitle="LÜTFEN DÜZELTİN" error="PLANLANAN İÇME SUYU İŞ SAYISI, İÇME SUYU HİZMETİ GÖTÜRÜLECEK ÜNİTE SAYISINDAN AZ OLAMAZ " sqref="C9">
      <formula1>C9&lt;=H33</formula1>
    </dataValidation>
    <dataValidation type="custom" allowBlank="1" showInputMessage="1" showErrorMessage="1" errorTitle="LÜTFEN DÜZELTİN" error="BİTEN ÜNİTE SAYISI BİTEN İÇME SUYU SAYISINDAN AZ OLAMAZ" sqref="E4">
      <formula1>N33</formula1>
    </dataValidation>
  </dataValidations>
  <pageMargins left="0.78" right="0.41" top="0.91" bottom="0.52" header="0.47" footer="0.34"/>
  <pageSetup paperSize="9" scale="65" orientation="landscape" r:id="rId1"/>
  <headerFooter alignWithMargins="0">
    <oddHeader>&amp;C&amp;"Arial Tur,Kalın"&amp;12T.C
İÇİŞLERİ BAKANLIĞI
Mahalli İdareler Genel Müdürlüğü</oddHead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41"/>
  <sheetViews>
    <sheetView workbookViewId="0">
      <selection sqref="A1:I1"/>
    </sheetView>
  </sheetViews>
  <sheetFormatPr defaultRowHeight="12.75"/>
  <cols>
    <col min="1" max="1" width="17" style="3" customWidth="1"/>
    <col min="2" max="2" width="21.85546875" style="2" customWidth="1"/>
    <col min="3" max="3" width="13.42578125" style="2" customWidth="1"/>
    <col min="4" max="4" width="10.5703125" style="6" customWidth="1"/>
    <col min="5" max="5" width="9.85546875" style="6" customWidth="1"/>
    <col min="6" max="6" width="13.28515625" style="6" customWidth="1"/>
    <col min="7" max="7" width="10.7109375" style="6" customWidth="1"/>
    <col min="8" max="8" width="11.42578125" style="6" customWidth="1"/>
    <col min="9" max="9" width="11.5703125" style="6" customWidth="1"/>
    <col min="10" max="10" width="13.28515625" style="6" customWidth="1"/>
    <col min="11" max="11" width="12.5703125" style="6" customWidth="1"/>
    <col min="12" max="12" width="12.28515625" style="6" customWidth="1"/>
    <col min="13" max="13" width="12.140625" style="6" customWidth="1"/>
    <col min="14" max="14" width="13.5703125" style="2" customWidth="1"/>
    <col min="15" max="15" width="12" style="2" customWidth="1"/>
    <col min="16" max="16" width="14" style="2" customWidth="1"/>
    <col min="17" max="17" width="20.42578125" style="2" customWidth="1"/>
    <col min="18" max="18" width="14.28515625" style="2" customWidth="1"/>
    <col min="19" max="26" width="9.140625" style="2"/>
    <col min="27" max="16384" width="9.140625" style="3"/>
  </cols>
  <sheetData>
    <row r="1" spans="1:26" ht="45" customHeight="1" thickBot="1">
      <c r="A1" s="3464" t="s">
        <v>1708</v>
      </c>
      <c r="B1" s="3394"/>
      <c r="C1" s="3394"/>
      <c r="D1" s="3394"/>
      <c r="E1" s="3394"/>
      <c r="F1" s="3394"/>
      <c r="G1" s="3394"/>
      <c r="H1" s="3394"/>
      <c r="I1" s="3394"/>
      <c r="J1" s="1"/>
      <c r="K1" s="1"/>
      <c r="L1" s="1"/>
      <c r="M1" s="1"/>
      <c r="N1" s="1"/>
      <c r="O1" s="1"/>
      <c r="P1" s="1"/>
      <c r="Q1" s="1"/>
      <c r="R1" s="1"/>
    </row>
    <row r="2" spans="1:26" ht="33" customHeight="1">
      <c r="A2" s="3404" t="s">
        <v>963</v>
      </c>
      <c r="B2" s="3416" t="s">
        <v>16</v>
      </c>
      <c r="C2" s="3396" t="s">
        <v>17</v>
      </c>
      <c r="D2" s="3397"/>
      <c r="E2" s="3398"/>
      <c r="F2" s="3399" t="s">
        <v>18</v>
      </c>
      <c r="G2" s="3400"/>
      <c r="H2" s="3401"/>
      <c r="I2" s="3402" t="s">
        <v>416</v>
      </c>
      <c r="J2" s="5"/>
      <c r="L2" s="7"/>
    </row>
    <row r="3" spans="1:26" ht="59.25" customHeight="1" thickBot="1">
      <c r="A3" s="3405"/>
      <c r="B3" s="3417"/>
      <c r="C3" s="143" t="s">
        <v>2260</v>
      </c>
      <c r="D3" s="129" t="s">
        <v>415</v>
      </c>
      <c r="E3" s="288" t="s">
        <v>19</v>
      </c>
      <c r="F3" s="144" t="s">
        <v>2260</v>
      </c>
      <c r="G3" s="133" t="s">
        <v>415</v>
      </c>
      <c r="H3" s="289" t="s">
        <v>19</v>
      </c>
      <c r="I3" s="3403"/>
      <c r="J3" s="5"/>
      <c r="L3" s="7"/>
    </row>
    <row r="4" spans="1:26" ht="21.95" customHeight="1" thickTop="1" thickBot="1">
      <c r="A4" s="3405"/>
      <c r="B4" s="8" t="s">
        <v>20</v>
      </c>
      <c r="C4" s="130">
        <v>16</v>
      </c>
      <c r="D4" s="54">
        <v>6</v>
      </c>
      <c r="E4" s="257">
        <v>22</v>
      </c>
      <c r="F4" s="256">
        <v>71</v>
      </c>
      <c r="G4" s="64">
        <v>30</v>
      </c>
      <c r="H4" s="65">
        <v>101</v>
      </c>
      <c r="I4" s="75">
        <v>123</v>
      </c>
      <c r="J4" s="137"/>
      <c r="L4" s="10"/>
    </row>
    <row r="5" spans="1:26" ht="21.95" customHeight="1" thickTop="1">
      <c r="A5" s="3405"/>
      <c r="B5" s="11" t="s">
        <v>21</v>
      </c>
      <c r="C5" s="131"/>
      <c r="D5" s="1060"/>
      <c r="E5" s="1061"/>
      <c r="F5" s="134"/>
      <c r="G5" s="1062"/>
      <c r="H5" s="1063"/>
      <c r="I5" s="76"/>
      <c r="J5" s="2606"/>
      <c r="L5" s="10"/>
    </row>
    <row r="6" spans="1:26" ht="21.95" customHeight="1">
      <c r="A6" s="3405"/>
      <c r="B6" s="13" t="s">
        <v>22</v>
      </c>
      <c r="C6" s="132"/>
      <c r="D6" s="1060"/>
      <c r="E6" s="1070"/>
      <c r="F6" s="135"/>
      <c r="G6" s="1062"/>
      <c r="H6" s="1063"/>
      <c r="I6" s="76"/>
      <c r="J6" s="2606"/>
      <c r="L6" s="10"/>
    </row>
    <row r="7" spans="1:26" ht="21.95" customHeight="1">
      <c r="A7" s="3405"/>
      <c r="B7" s="11" t="s">
        <v>23</v>
      </c>
      <c r="C7" s="131"/>
      <c r="D7" s="1060"/>
      <c r="E7" s="1070"/>
      <c r="F7" s="134"/>
      <c r="G7" s="1062"/>
      <c r="H7" s="1063"/>
      <c r="I7" s="76"/>
      <c r="J7" s="2606"/>
      <c r="L7" s="10"/>
    </row>
    <row r="8" spans="1:26" ht="21.95" customHeight="1" thickBot="1">
      <c r="A8" s="3405"/>
      <c r="B8" s="11" t="s">
        <v>24</v>
      </c>
      <c r="C8" s="252"/>
      <c r="D8" s="59">
        <v>1</v>
      </c>
      <c r="E8" s="60">
        <v>1</v>
      </c>
      <c r="F8" s="134"/>
      <c r="G8" s="70"/>
      <c r="H8" s="71"/>
      <c r="I8" s="76">
        <v>1</v>
      </c>
      <c r="J8" s="137"/>
      <c r="L8" s="10"/>
    </row>
    <row r="9" spans="1:26" ht="21.95" customHeight="1" thickTop="1" thickBot="1">
      <c r="A9" s="3406"/>
      <c r="B9" s="14" t="s">
        <v>19</v>
      </c>
      <c r="C9" s="254">
        <v>16</v>
      </c>
      <c r="D9" s="290">
        <v>7</v>
      </c>
      <c r="E9" s="291">
        <v>23</v>
      </c>
      <c r="F9" s="136">
        <v>71</v>
      </c>
      <c r="G9" s="292">
        <v>30</v>
      </c>
      <c r="H9" s="293">
        <v>101</v>
      </c>
      <c r="I9" s="294">
        <v>124</v>
      </c>
      <c r="J9" s="295"/>
      <c r="L9" s="10"/>
    </row>
    <row r="10" spans="1:26" ht="10.5" customHeight="1">
      <c r="A10" s="17"/>
    </row>
    <row r="11" spans="1:26" ht="21.75" customHeight="1" thickBot="1">
      <c r="A11" s="3418" t="s">
        <v>25</v>
      </c>
      <c r="B11" s="3418"/>
      <c r="C11" s="3418"/>
      <c r="D11" s="3418"/>
      <c r="E11" s="18"/>
      <c r="F11" s="18"/>
      <c r="G11" s="18"/>
      <c r="H11" s="18"/>
      <c r="I11" s="18"/>
      <c r="J11" s="19"/>
      <c r="K11" s="19"/>
      <c r="L11" s="19"/>
    </row>
    <row r="12" spans="1:26" s="300" customFormat="1" ht="43.5" customHeight="1" thickBot="1">
      <c r="A12" s="20"/>
      <c r="B12" s="4" t="s">
        <v>26</v>
      </c>
      <c r="C12" s="94" t="s">
        <v>27</v>
      </c>
      <c r="D12" s="2608" t="s">
        <v>20</v>
      </c>
      <c r="E12" s="44"/>
      <c r="F12" s="296"/>
      <c r="G12" s="297"/>
      <c r="H12" s="297"/>
      <c r="I12" s="298"/>
      <c r="J12" s="297"/>
      <c r="K12" s="297"/>
      <c r="L12" s="297"/>
      <c r="M12" s="298"/>
      <c r="N12" s="299"/>
      <c r="O12" s="299"/>
      <c r="P12" s="299"/>
      <c r="Q12" s="299"/>
      <c r="R12" s="299"/>
      <c r="S12" s="299"/>
      <c r="T12" s="299"/>
      <c r="U12" s="299"/>
      <c r="V12" s="299"/>
      <c r="W12" s="299"/>
      <c r="X12" s="299"/>
      <c r="Y12" s="299"/>
      <c r="Z12" s="299"/>
    </row>
    <row r="13" spans="1:26" ht="18" customHeight="1">
      <c r="A13" s="3423" t="s">
        <v>963</v>
      </c>
      <c r="B13" s="25" t="s">
        <v>28</v>
      </c>
      <c r="C13" s="95"/>
      <c r="D13" s="100"/>
      <c r="E13" s="46"/>
      <c r="F13" s="38"/>
      <c r="G13" s="41"/>
      <c r="H13" s="41"/>
      <c r="K13" s="26"/>
      <c r="L13" s="26"/>
      <c r="M13" s="26"/>
      <c r="N13" s="26"/>
      <c r="O13" s="26"/>
      <c r="P13" s="26"/>
      <c r="Q13" s="26"/>
      <c r="R13" s="26"/>
    </row>
    <row r="14" spans="1:26" ht="18" customHeight="1">
      <c r="A14" s="3423"/>
      <c r="B14" s="27" t="s">
        <v>29</v>
      </c>
      <c r="C14" s="96"/>
      <c r="D14" s="101"/>
      <c r="E14" s="46"/>
      <c r="F14" s="38"/>
      <c r="G14" s="41"/>
      <c r="H14" s="41"/>
      <c r="J14" s="26"/>
      <c r="K14" s="26"/>
      <c r="L14" s="26"/>
      <c r="M14" s="26"/>
      <c r="N14" s="26"/>
      <c r="O14" s="26"/>
      <c r="P14" s="26"/>
      <c r="Q14" s="26"/>
      <c r="R14" s="26"/>
    </row>
    <row r="15" spans="1:26" ht="18" customHeight="1">
      <c r="A15" s="3423"/>
      <c r="B15" s="27" t="s">
        <v>30</v>
      </c>
      <c r="C15" s="97">
        <v>145.5</v>
      </c>
      <c r="D15" s="102">
        <v>145.5</v>
      </c>
      <c r="E15" s="47"/>
      <c r="F15" s="38"/>
      <c r="G15" s="42"/>
      <c r="H15" s="42"/>
      <c r="J15" s="26"/>
      <c r="K15" s="26"/>
      <c r="L15" s="26"/>
      <c r="M15" s="26"/>
      <c r="N15" s="26"/>
      <c r="O15" s="26"/>
      <c r="P15" s="26"/>
      <c r="Q15" s="26"/>
      <c r="R15" s="26"/>
    </row>
    <row r="16" spans="1:26" ht="18" customHeight="1">
      <c r="A16" s="3423"/>
      <c r="B16" s="27" t="s">
        <v>31</v>
      </c>
      <c r="C16" s="97">
        <v>50.5</v>
      </c>
      <c r="D16" s="103">
        <v>50.5</v>
      </c>
      <c r="E16" s="47"/>
      <c r="F16" s="38"/>
      <c r="G16" s="43"/>
      <c r="H16" s="43"/>
      <c r="J16" s="26"/>
      <c r="K16" s="26"/>
      <c r="L16" s="26"/>
      <c r="M16" s="26"/>
      <c r="N16" s="26"/>
      <c r="O16" s="26"/>
      <c r="P16" s="26"/>
      <c r="Q16" s="26"/>
      <c r="R16" s="26"/>
    </row>
    <row r="17" spans="1:19" ht="18" customHeight="1">
      <c r="A17" s="3423"/>
      <c r="B17" s="27" t="s">
        <v>32</v>
      </c>
      <c r="C17" s="96">
        <v>110</v>
      </c>
      <c r="D17" s="101">
        <v>110</v>
      </c>
      <c r="E17" s="46"/>
      <c r="F17" s="38"/>
      <c r="G17" s="41"/>
      <c r="H17" s="41"/>
      <c r="J17" s="26"/>
      <c r="K17" s="26"/>
      <c r="L17" s="26"/>
      <c r="M17" s="26"/>
      <c r="N17" s="26"/>
      <c r="O17" s="26"/>
      <c r="P17" s="26"/>
      <c r="Q17" s="26"/>
      <c r="R17" s="26"/>
    </row>
    <row r="18" spans="1:19" ht="18" customHeight="1">
      <c r="A18" s="3423"/>
      <c r="B18" s="27" t="s">
        <v>33</v>
      </c>
      <c r="C18" s="96"/>
      <c r="D18" s="101"/>
      <c r="E18" s="46"/>
      <c r="F18" s="38"/>
      <c r="G18" s="41"/>
      <c r="H18" s="41"/>
      <c r="J18" s="26"/>
      <c r="K18" s="26"/>
      <c r="L18" s="26"/>
      <c r="M18" s="26"/>
      <c r="N18" s="26"/>
      <c r="O18" s="26"/>
      <c r="P18" s="26"/>
      <c r="Q18" s="26"/>
      <c r="R18" s="26"/>
    </row>
    <row r="19" spans="1:19" ht="18" customHeight="1">
      <c r="A19" s="3423"/>
      <c r="B19" s="113" t="s">
        <v>419</v>
      </c>
      <c r="C19" s="111"/>
      <c r="D19" s="112"/>
      <c r="E19" s="46"/>
      <c r="F19" s="38"/>
      <c r="G19" s="41"/>
      <c r="H19" s="41"/>
      <c r="J19" s="26"/>
      <c r="K19" s="26"/>
      <c r="L19" s="26"/>
      <c r="M19" s="26"/>
      <c r="N19" s="26"/>
      <c r="O19" s="26"/>
      <c r="P19" s="26"/>
      <c r="Q19" s="26"/>
      <c r="R19" s="26"/>
    </row>
    <row r="20" spans="1:19" ht="18" customHeight="1">
      <c r="A20" s="3423"/>
      <c r="B20" s="113" t="s">
        <v>420</v>
      </c>
      <c r="C20" s="111">
        <v>154.5</v>
      </c>
      <c r="D20" s="112">
        <v>154.5</v>
      </c>
      <c r="E20" s="46"/>
      <c r="F20" s="38"/>
      <c r="G20" s="41"/>
      <c r="H20" s="41"/>
      <c r="J20" s="26"/>
      <c r="K20" s="26"/>
      <c r="L20" s="26"/>
      <c r="M20" s="26"/>
      <c r="N20" s="26"/>
      <c r="O20" s="26"/>
      <c r="P20" s="26"/>
      <c r="Q20" s="26"/>
      <c r="R20" s="26"/>
    </row>
    <row r="21" spans="1:19" ht="18" customHeight="1">
      <c r="A21" s="3423"/>
      <c r="B21" s="113" t="s">
        <v>2278</v>
      </c>
      <c r="C21" s="111"/>
      <c r="D21" s="112"/>
      <c r="E21" s="46"/>
      <c r="F21" s="38"/>
      <c r="G21" s="41"/>
      <c r="H21" s="41"/>
      <c r="J21" s="26"/>
      <c r="K21" s="26"/>
      <c r="L21" s="26"/>
      <c r="M21" s="26"/>
      <c r="N21" s="26"/>
      <c r="O21" s="26"/>
      <c r="P21" s="26"/>
      <c r="Q21" s="26"/>
      <c r="R21" s="26"/>
    </row>
    <row r="22" spans="1:19" ht="18" customHeight="1">
      <c r="A22" s="3423"/>
      <c r="B22" s="27" t="s">
        <v>34</v>
      </c>
      <c r="C22" s="96">
        <v>1</v>
      </c>
      <c r="D22" s="101">
        <v>1</v>
      </c>
      <c r="E22" s="46"/>
      <c r="F22" s="38"/>
      <c r="G22" s="41"/>
      <c r="H22" s="41"/>
      <c r="J22" s="28"/>
      <c r="K22" s="28"/>
      <c r="L22" s="28"/>
    </row>
    <row r="23" spans="1:19" ht="18" customHeight="1">
      <c r="A23" s="3423"/>
      <c r="B23" s="27" t="s">
        <v>35</v>
      </c>
      <c r="C23" s="96"/>
      <c r="D23" s="101"/>
      <c r="E23" s="46"/>
      <c r="F23" s="38"/>
      <c r="G23" s="41"/>
      <c r="H23" s="41"/>
      <c r="J23" s="3465"/>
      <c r="K23" s="3465"/>
      <c r="L23" s="3465"/>
      <c r="M23" s="3465"/>
      <c r="N23" s="3465"/>
      <c r="O23" s="3465"/>
      <c r="P23" s="3465"/>
      <c r="Q23" s="3465"/>
      <c r="R23" s="3465"/>
    </row>
    <row r="24" spans="1:19" ht="18" customHeight="1" thickBot="1">
      <c r="A24" s="3424"/>
      <c r="B24" s="29" t="s">
        <v>36</v>
      </c>
      <c r="C24" s="98"/>
      <c r="D24" s="104"/>
      <c r="E24" s="46"/>
      <c r="F24" s="38"/>
      <c r="G24" s="41"/>
      <c r="H24" s="41"/>
      <c r="J24" s="3465"/>
      <c r="K24" s="3465"/>
      <c r="L24" s="3465"/>
      <c r="M24" s="3465"/>
      <c r="N24" s="3465"/>
      <c r="O24" s="3465"/>
      <c r="P24" s="3465"/>
      <c r="Q24" s="3465"/>
      <c r="R24" s="3465"/>
    </row>
    <row r="25" spans="1:19" ht="9" customHeight="1"/>
    <row r="26" spans="1:19" ht="24.75" customHeight="1" thickBot="1">
      <c r="A26" s="3418" t="s">
        <v>2259</v>
      </c>
      <c r="B26" s="3418"/>
      <c r="C26" s="3418"/>
      <c r="D26" s="3418"/>
      <c r="E26" s="3418"/>
      <c r="F26" s="3418"/>
      <c r="G26" s="3418"/>
      <c r="H26" s="3418"/>
      <c r="I26" s="3418"/>
      <c r="J26" s="3418"/>
      <c r="K26" s="3418"/>
      <c r="L26" s="3418"/>
      <c r="M26" s="3418"/>
      <c r="N26" s="3418"/>
      <c r="O26" s="48"/>
      <c r="P26" s="48"/>
      <c r="Q26" s="48"/>
      <c r="R26" s="48"/>
    </row>
    <row r="27" spans="1:19" ht="29.25" customHeight="1" thickBot="1">
      <c r="A27" s="3461"/>
      <c r="B27" s="3428" t="s">
        <v>26</v>
      </c>
      <c r="C27" s="3431" t="s">
        <v>2260</v>
      </c>
      <c r="D27" s="3432"/>
      <c r="E27" s="3432"/>
      <c r="F27" s="3432"/>
      <c r="G27" s="3432"/>
      <c r="H27" s="3433"/>
      <c r="I27" s="3460" t="s">
        <v>20</v>
      </c>
      <c r="J27" s="3439"/>
      <c r="K27" s="3439"/>
      <c r="L27" s="3439"/>
      <c r="M27" s="3439"/>
      <c r="N27" s="3440"/>
      <c r="O27" s="49"/>
      <c r="P27" s="38"/>
      <c r="Q27" s="38"/>
      <c r="R27" s="38"/>
      <c r="S27" s="6"/>
    </row>
    <row r="28" spans="1:19" ht="30" customHeight="1" thickBot="1">
      <c r="A28" s="3462"/>
      <c r="B28" s="3429"/>
      <c r="C28" s="181" t="s">
        <v>2261</v>
      </c>
      <c r="D28" s="182"/>
      <c r="E28" s="3447" t="s">
        <v>2262</v>
      </c>
      <c r="F28" s="3447"/>
      <c r="G28" s="3409" t="s">
        <v>2263</v>
      </c>
      <c r="H28" s="3407" t="s">
        <v>19</v>
      </c>
      <c r="I28" s="183" t="s">
        <v>2261</v>
      </c>
      <c r="J28" s="184"/>
      <c r="K28" s="185" t="s">
        <v>2262</v>
      </c>
      <c r="L28" s="2620"/>
      <c r="M28" s="3458" t="s">
        <v>2272</v>
      </c>
      <c r="N28" s="3441" t="s">
        <v>19</v>
      </c>
      <c r="O28" s="3"/>
      <c r="P28" s="3"/>
      <c r="Q28" s="3"/>
      <c r="R28" s="3"/>
    </row>
    <row r="29" spans="1:19" ht="65.25" customHeight="1" thickBot="1">
      <c r="A29" s="3463"/>
      <c r="B29" s="3430"/>
      <c r="C29" s="105" t="s">
        <v>2264</v>
      </c>
      <c r="D29" s="106" t="s">
        <v>2265</v>
      </c>
      <c r="E29" s="105" t="s">
        <v>2264</v>
      </c>
      <c r="F29" s="106" t="s">
        <v>2265</v>
      </c>
      <c r="G29" s="3410"/>
      <c r="H29" s="3408"/>
      <c r="I29" s="186" t="s">
        <v>2264</v>
      </c>
      <c r="J29" s="177" t="s">
        <v>2265</v>
      </c>
      <c r="K29" s="177" t="s">
        <v>2264</v>
      </c>
      <c r="L29" s="110" t="s">
        <v>2265</v>
      </c>
      <c r="M29" s="3459"/>
      <c r="N29" s="3442"/>
      <c r="O29" s="3"/>
      <c r="P29" s="3"/>
      <c r="Q29" s="3"/>
      <c r="R29" s="3"/>
    </row>
    <row r="30" spans="1:19" ht="20.100000000000001" customHeight="1">
      <c r="A30" s="3425" t="s">
        <v>963</v>
      </c>
      <c r="B30" s="30" t="s">
        <v>2266</v>
      </c>
      <c r="C30" s="78"/>
      <c r="D30" s="78"/>
      <c r="E30" s="78"/>
      <c r="F30" s="78"/>
      <c r="G30" s="78"/>
      <c r="H30" s="139"/>
      <c r="I30" s="86"/>
      <c r="J30" s="87"/>
      <c r="K30" s="87"/>
      <c r="L30" s="87"/>
      <c r="M30" s="87"/>
      <c r="N30" s="141"/>
      <c r="O30" s="3"/>
      <c r="P30" s="3"/>
      <c r="Q30" s="3"/>
      <c r="R30" s="3"/>
    </row>
    <row r="31" spans="1:19" ht="20.100000000000001" customHeight="1">
      <c r="A31" s="3521"/>
      <c r="B31" s="31" t="s">
        <v>2267</v>
      </c>
      <c r="C31" s="80"/>
      <c r="D31" s="80">
        <v>24</v>
      </c>
      <c r="E31" s="80"/>
      <c r="F31" s="80">
        <v>15</v>
      </c>
      <c r="G31" s="81">
        <v>4934</v>
      </c>
      <c r="H31" s="140">
        <v>39</v>
      </c>
      <c r="I31" s="89"/>
      <c r="J31" s="90">
        <v>24</v>
      </c>
      <c r="K31" s="90"/>
      <c r="L31" s="90">
        <v>15</v>
      </c>
      <c r="M31" s="91">
        <v>4688</v>
      </c>
      <c r="N31" s="142">
        <v>39</v>
      </c>
      <c r="O31" s="3"/>
      <c r="P31" s="3"/>
      <c r="Q31" s="3"/>
      <c r="R31" s="3"/>
    </row>
    <row r="32" spans="1:19" ht="20.100000000000001" customHeight="1" thickBot="1">
      <c r="A32" s="3521"/>
      <c r="B32" s="31" t="s">
        <v>2268</v>
      </c>
      <c r="C32" s="80"/>
      <c r="D32" s="80"/>
      <c r="E32" s="80"/>
      <c r="F32" s="80"/>
      <c r="G32" s="80"/>
      <c r="H32" s="260"/>
      <c r="I32" s="89"/>
      <c r="J32" s="90"/>
      <c r="K32" s="90"/>
      <c r="L32" s="90"/>
      <c r="M32" s="90"/>
      <c r="N32" s="259"/>
      <c r="O32" s="3"/>
      <c r="P32" s="3"/>
      <c r="Q32" s="3"/>
      <c r="R32" s="3"/>
    </row>
    <row r="33" spans="1:18" ht="20.100000000000001" customHeight="1" thickTop="1" thickBot="1">
      <c r="A33" s="3522"/>
      <c r="B33" s="32" t="s">
        <v>19</v>
      </c>
      <c r="C33" s="83"/>
      <c r="D33" s="83"/>
      <c r="E33" s="83"/>
      <c r="F33" s="83"/>
      <c r="G33" s="84"/>
      <c r="H33" s="255"/>
      <c r="I33" s="116"/>
      <c r="J33" s="93"/>
      <c r="K33" s="93"/>
      <c r="L33" s="93"/>
      <c r="M33" s="121"/>
      <c r="N33" s="258">
        <v>39</v>
      </c>
      <c r="O33" s="3"/>
      <c r="P33" s="3"/>
      <c r="Q33" s="3"/>
      <c r="R33" s="3"/>
    </row>
    <row r="34" spans="1:18">
      <c r="A34" s="33"/>
      <c r="B34" s="34"/>
      <c r="C34" s="34"/>
      <c r="D34" s="298"/>
      <c r="E34" s="298"/>
      <c r="F34" s="298"/>
      <c r="G34" s="298"/>
      <c r="H34" s="298"/>
    </row>
    <row r="35" spans="1:18" ht="14.25" customHeight="1" thickBot="1">
      <c r="A35" s="35"/>
      <c r="B35" s="36"/>
      <c r="C35" s="36"/>
      <c r="D35" s="298"/>
      <c r="E35" s="298"/>
      <c r="F35" s="298"/>
      <c r="G35" s="298"/>
      <c r="H35" s="298"/>
    </row>
    <row r="36" spans="1:18" ht="15.75">
      <c r="A36" s="3470" t="s">
        <v>957</v>
      </c>
      <c r="B36" s="3471"/>
      <c r="C36" s="3472"/>
      <c r="D36" s="298"/>
      <c r="E36" s="298"/>
      <c r="F36" s="298"/>
      <c r="G36" s="298"/>
      <c r="H36" s="298"/>
    </row>
    <row r="37" spans="1:18">
      <c r="A37" s="281" t="s">
        <v>958</v>
      </c>
      <c r="B37" s="3473" t="s">
        <v>1470</v>
      </c>
      <c r="C37" s="3474"/>
      <c r="D37" s="298"/>
      <c r="E37" s="298"/>
      <c r="F37" s="298"/>
      <c r="G37" s="298"/>
      <c r="H37" s="298"/>
    </row>
    <row r="38" spans="1:18">
      <c r="A38" s="281" t="s">
        <v>962</v>
      </c>
      <c r="B38" s="3473" t="s">
        <v>1471</v>
      </c>
      <c r="C38" s="3474"/>
    </row>
    <row r="39" spans="1:18">
      <c r="A39" s="281" t="s">
        <v>959</v>
      </c>
      <c r="B39" s="3466">
        <v>3742703580</v>
      </c>
      <c r="C39" s="3467"/>
    </row>
    <row r="40" spans="1:18">
      <c r="A40" s="282" t="s">
        <v>960</v>
      </c>
      <c r="B40" s="3466">
        <v>5355696734</v>
      </c>
      <c r="C40" s="3467"/>
    </row>
    <row r="41" spans="1:18" ht="13.5" thickBot="1">
      <c r="A41" s="283" t="s">
        <v>961</v>
      </c>
      <c r="B41" s="3468" t="s">
        <v>1472</v>
      </c>
      <c r="C41" s="3469"/>
    </row>
  </sheetData>
  <protectedRanges>
    <protectedRange sqref="G13:H24 E13:E24 C13:D18 C22:D24" name="Aralık1"/>
    <protectedRange sqref="G30:G31" name="Aralık1_1"/>
    <protectedRange sqref="M30:M31" name="Aralık1_2"/>
    <protectedRange sqref="C19:D21" name="Aralık1_3"/>
  </protectedRanges>
  <mergeCells count="26">
    <mergeCell ref="A1:I1"/>
    <mergeCell ref="A2:A9"/>
    <mergeCell ref="B2:B3"/>
    <mergeCell ref="C2:E2"/>
    <mergeCell ref="F2:H2"/>
    <mergeCell ref="I2:I3"/>
    <mergeCell ref="A30:A33"/>
    <mergeCell ref="A36:C36"/>
    <mergeCell ref="B37:C37"/>
    <mergeCell ref="A11:D11"/>
    <mergeCell ref="A13:A24"/>
    <mergeCell ref="A26:N26"/>
    <mergeCell ref="A27:A29"/>
    <mergeCell ref="B27:B29"/>
    <mergeCell ref="M28:M29"/>
    <mergeCell ref="C27:H27"/>
    <mergeCell ref="I27:N27"/>
    <mergeCell ref="E28:F28"/>
    <mergeCell ref="G28:G29"/>
    <mergeCell ref="N28:N29"/>
    <mergeCell ref="J23:R24"/>
    <mergeCell ref="B38:C38"/>
    <mergeCell ref="B39:C39"/>
    <mergeCell ref="B40:C40"/>
    <mergeCell ref="B41:C41"/>
    <mergeCell ref="H28:H29"/>
  </mergeCells>
  <dataValidations count="4">
    <dataValidation type="custom" allowBlank="1" showInputMessage="1" showErrorMessage="1" errorTitle="LÜTFEN DÜZELTİN" error="PLANLANAN İÇME SUYU İŞ SAYISI, İÇME SUYU HİZMETİ GÖTÜRÜLECEK ÜNİTE SAYISINDAN AZ OLAMAZ " sqref="H33">
      <formula1>C9&lt;=H33</formula1>
    </dataValidation>
    <dataValidation type="custom" allowBlank="1" showInputMessage="1" showErrorMessage="1" errorTitle="LÜTFEN DÜZELTİN" error="BİTEN ÜNİTE SAYISI BİTEN İÇME SUYU SAYISINDAN AZ OLAMAZ" sqref="N33">
      <formula1>E4&lt;=N33</formula1>
    </dataValidation>
    <dataValidation type="custom" allowBlank="1" showInputMessage="1" showErrorMessage="1" errorTitle="LÜTFEN DÜZETİN" error="PLANLANAN İÇME SUYU İŞ SAYISI, İÇME SUYU HİZMETİ GÖTÜRÜLECEK ÜNİTE SAYISINDAN AZ OLAMAZ " sqref="C9">
      <formula1>C9&lt;H4=H33</formula1>
    </dataValidation>
    <dataValidation type="custom" allowBlank="1" showInputMessage="1" showErrorMessage="1" errorTitle="LÜTFEN DÜZELTİN" error="BİTEN ÜNİTE SAYISI BİTEN İÇME SUYU SAYISINDAN AZ OLAMAZ" sqref="E4">
      <formula1>E4&lt;=N33</formula1>
    </dataValidation>
  </dataValidations>
  <hyperlinks>
    <hyperlink ref="B41" r:id="rId1"/>
  </hyperlinks>
  <pageMargins left="0.78" right="0.41" top="0.91" bottom="0.52" header="0.47" footer="0.34"/>
  <pageSetup paperSize="9" scale="65" orientation="landscape" r:id="rId2"/>
  <headerFooter alignWithMargins="0">
    <oddHeader>&amp;C&amp;"Arial Tur,Kalın"&amp;12T.C
İÇİŞLERİ BAKANLIĞI
Mahalli İdareler Genel Müdürlüğü</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8"/>
  <sheetViews>
    <sheetView zoomScaleNormal="100" workbookViewId="0">
      <selection sqref="A1:W1"/>
    </sheetView>
  </sheetViews>
  <sheetFormatPr defaultRowHeight="12.75"/>
  <cols>
    <col min="1" max="1" width="5.7109375" customWidth="1"/>
    <col min="2" max="2" width="8.5703125" customWidth="1"/>
    <col min="3" max="3" width="7.7109375" customWidth="1"/>
    <col min="4" max="4" width="14" style="2515" customWidth="1"/>
    <col min="5" max="5" width="28.85546875" customWidth="1"/>
    <col min="6" max="6" width="35.140625" customWidth="1"/>
    <col min="7" max="7" width="7.28515625" customWidth="1"/>
    <col min="8" max="8" width="6.7109375" customWidth="1"/>
    <col min="9" max="9" width="8.28515625" customWidth="1"/>
    <col min="10" max="10" width="12.7109375" customWidth="1"/>
    <col min="11" max="11" width="13.28515625" customWidth="1"/>
    <col min="12" max="12" width="15.42578125" customWidth="1"/>
    <col min="13" max="13" width="13.85546875" customWidth="1"/>
    <col min="14" max="14" width="14.7109375" customWidth="1"/>
    <col min="15" max="15" width="15.140625" customWidth="1"/>
    <col min="16" max="16" width="8" customWidth="1"/>
    <col min="17" max="17" width="7.42578125" customWidth="1"/>
    <col min="18" max="18" width="7.85546875" customWidth="1"/>
    <col min="19" max="19" width="8.85546875" customWidth="1"/>
    <col min="20" max="20" width="7.7109375" customWidth="1"/>
    <col min="21" max="21" width="8.42578125" customWidth="1"/>
    <col min="22" max="22" width="6.42578125" customWidth="1"/>
    <col min="23" max="23" width="33.5703125" customWidth="1"/>
  </cols>
  <sheetData>
    <row r="1" spans="1:31" ht="41.25" customHeight="1" thickBot="1">
      <c r="A1" s="4375" t="s">
        <v>4249</v>
      </c>
      <c r="B1" s="4376"/>
      <c r="C1" s="4376"/>
      <c r="D1" s="4376"/>
      <c r="E1" s="4376"/>
      <c r="F1" s="4376"/>
      <c r="G1" s="4376"/>
      <c r="H1" s="4376"/>
      <c r="I1" s="4376"/>
      <c r="J1" s="4376"/>
      <c r="K1" s="4376"/>
      <c r="L1" s="4376"/>
      <c r="M1" s="4376"/>
      <c r="N1" s="4376"/>
      <c r="O1" s="4376"/>
      <c r="P1" s="4376"/>
      <c r="Q1" s="4376"/>
      <c r="R1" s="4376"/>
      <c r="S1" s="4376"/>
      <c r="T1" s="4376"/>
      <c r="U1" s="4376"/>
      <c r="V1" s="4376"/>
      <c r="W1" s="4376"/>
    </row>
    <row r="2" spans="1:31" ht="56.25" customHeight="1">
      <c r="A2" s="4310" t="s">
        <v>3153</v>
      </c>
      <c r="B2" s="4318" t="s">
        <v>445</v>
      </c>
      <c r="C2" s="4320" t="s">
        <v>13</v>
      </c>
      <c r="D2" s="4322" t="s">
        <v>2277</v>
      </c>
      <c r="E2" s="4324" t="s">
        <v>423</v>
      </c>
      <c r="F2" s="4324"/>
      <c r="G2" s="4134" t="s">
        <v>3040</v>
      </c>
      <c r="H2" s="4134" t="s">
        <v>3041</v>
      </c>
      <c r="I2" s="4134" t="s">
        <v>3042</v>
      </c>
      <c r="J2" s="4326" t="s">
        <v>3043</v>
      </c>
      <c r="K2" s="4328" t="s">
        <v>3044</v>
      </c>
      <c r="L2" s="2131" t="s">
        <v>3045</v>
      </c>
      <c r="M2" s="2132" t="s">
        <v>1054</v>
      </c>
      <c r="N2" s="2132" t="s">
        <v>2358</v>
      </c>
      <c r="O2" s="2133" t="s">
        <v>2359</v>
      </c>
      <c r="P2" s="4316" t="s">
        <v>429</v>
      </c>
      <c r="Q2" s="4317"/>
      <c r="R2" s="3942" t="s">
        <v>16</v>
      </c>
      <c r="S2" s="3943"/>
      <c r="T2" s="3943"/>
      <c r="U2" s="3943"/>
      <c r="V2" s="3943"/>
      <c r="W2" s="3944"/>
    </row>
    <row r="3" spans="1:31" ht="68.25" customHeight="1">
      <c r="A3" s="4400"/>
      <c r="B3" s="4400"/>
      <c r="C3" s="4400"/>
      <c r="D3" s="4400"/>
      <c r="E3" s="2758" t="s">
        <v>430</v>
      </c>
      <c r="F3" s="2758" t="s">
        <v>410</v>
      </c>
      <c r="G3" s="4135"/>
      <c r="H3" s="4135"/>
      <c r="I3" s="4135"/>
      <c r="J3" s="4344"/>
      <c r="K3" s="4400"/>
      <c r="L3" s="2373" t="s">
        <v>1416</v>
      </c>
      <c r="M3" s="2374" t="s">
        <v>1417</v>
      </c>
      <c r="N3" s="2374" t="s">
        <v>1055</v>
      </c>
      <c r="O3" s="2375" t="s">
        <v>3046</v>
      </c>
      <c r="P3" s="2446" t="s">
        <v>436</v>
      </c>
      <c r="Q3" s="2447" t="s">
        <v>437</v>
      </c>
      <c r="R3" s="1405" t="s">
        <v>438</v>
      </c>
      <c r="S3" s="1406" t="s">
        <v>805</v>
      </c>
      <c r="T3" s="1406" t="s">
        <v>441</v>
      </c>
      <c r="U3" s="1406" t="s">
        <v>442</v>
      </c>
      <c r="V3" s="1406" t="s">
        <v>1926</v>
      </c>
      <c r="W3" s="1406" t="s">
        <v>443</v>
      </c>
      <c r="Z3" s="2348"/>
      <c r="AA3" s="2348"/>
      <c r="AB3" s="2348"/>
      <c r="AC3" s="2348"/>
      <c r="AD3" s="2348"/>
      <c r="AE3" s="2348"/>
    </row>
    <row r="4" spans="1:31" ht="32.25" customHeight="1">
      <c r="A4" s="2665">
        <v>1</v>
      </c>
      <c r="B4" s="2665" t="s">
        <v>451</v>
      </c>
      <c r="C4" s="2665" t="s">
        <v>94</v>
      </c>
      <c r="D4" s="2665" t="s">
        <v>95</v>
      </c>
      <c r="E4" s="2665" t="s">
        <v>4250</v>
      </c>
      <c r="F4" s="2665" t="s">
        <v>4251</v>
      </c>
      <c r="G4" s="2665">
        <v>1</v>
      </c>
      <c r="H4" s="2665"/>
      <c r="I4" s="2665">
        <v>374</v>
      </c>
      <c r="J4" s="2665" t="s">
        <v>2267</v>
      </c>
      <c r="K4" s="2665" t="s">
        <v>408</v>
      </c>
      <c r="L4" s="2683">
        <v>284294.59999999998</v>
      </c>
      <c r="M4" s="2683">
        <v>284294.59999999998</v>
      </c>
      <c r="N4" s="2683">
        <v>284294.59999999998</v>
      </c>
      <c r="O4" s="2683">
        <v>0</v>
      </c>
      <c r="P4" s="2745">
        <v>1</v>
      </c>
      <c r="Q4" s="2745">
        <v>1</v>
      </c>
      <c r="R4" s="2665">
        <v>1</v>
      </c>
      <c r="S4" s="2665"/>
      <c r="T4" s="2665"/>
      <c r="U4" s="2665"/>
      <c r="V4" s="2665"/>
      <c r="W4" s="2672" t="s">
        <v>438</v>
      </c>
      <c r="X4" s="2596"/>
      <c r="Y4" s="2348"/>
      <c r="Z4" s="2349" t="s">
        <v>2266</v>
      </c>
      <c r="AA4" s="2349"/>
      <c r="AB4" s="2349"/>
      <c r="AC4" s="2349" t="s">
        <v>408</v>
      </c>
      <c r="AD4" s="2348"/>
      <c r="AE4" s="2348"/>
    </row>
    <row r="5" spans="1:31" ht="32.25" customHeight="1">
      <c r="A5" s="2665">
        <v>2</v>
      </c>
      <c r="B5" s="2665" t="s">
        <v>451</v>
      </c>
      <c r="C5" s="2665" t="s">
        <v>94</v>
      </c>
      <c r="D5" s="2665" t="s">
        <v>95</v>
      </c>
      <c r="E5" s="2665" t="s">
        <v>4252</v>
      </c>
      <c r="F5" s="2665" t="s">
        <v>4251</v>
      </c>
      <c r="G5" s="2665">
        <v>1</v>
      </c>
      <c r="H5" s="2665"/>
      <c r="I5" s="2665">
        <v>520</v>
      </c>
      <c r="J5" s="2665" t="s">
        <v>2267</v>
      </c>
      <c r="K5" s="2665" t="s">
        <v>408</v>
      </c>
      <c r="L5" s="2683">
        <v>220928.03</v>
      </c>
      <c r="M5" s="2683">
        <v>220928.03</v>
      </c>
      <c r="N5" s="2683">
        <v>220928.03</v>
      </c>
      <c r="O5" s="2683">
        <v>0</v>
      </c>
      <c r="P5" s="2745">
        <v>1</v>
      </c>
      <c r="Q5" s="2745">
        <v>1</v>
      </c>
      <c r="R5" s="2665">
        <v>1</v>
      </c>
      <c r="S5" s="2665"/>
      <c r="T5" s="2665"/>
      <c r="U5" s="2665"/>
      <c r="V5" s="2665"/>
      <c r="W5" s="2672" t="s">
        <v>438</v>
      </c>
      <c r="X5" s="2596"/>
      <c r="Y5" s="2348"/>
      <c r="Z5" s="2349"/>
      <c r="AA5" s="2349"/>
      <c r="AB5" s="2349"/>
      <c r="AC5" s="2349"/>
      <c r="AD5" s="2348"/>
      <c r="AE5" s="2348"/>
    </row>
    <row r="6" spans="1:31" ht="32.25" customHeight="1">
      <c r="A6" s="2665">
        <v>3</v>
      </c>
      <c r="B6" s="2665" t="s">
        <v>451</v>
      </c>
      <c r="C6" s="2665" t="s">
        <v>94</v>
      </c>
      <c r="D6" s="2665" t="s">
        <v>95</v>
      </c>
      <c r="E6" s="2665" t="s">
        <v>4253</v>
      </c>
      <c r="F6" s="2665" t="s">
        <v>4254</v>
      </c>
      <c r="G6" s="2665"/>
      <c r="H6" s="2665">
        <v>2</v>
      </c>
      <c r="I6" s="2665">
        <v>679</v>
      </c>
      <c r="J6" s="2665" t="s">
        <v>2267</v>
      </c>
      <c r="K6" s="2665" t="s">
        <v>408</v>
      </c>
      <c r="L6" s="2683">
        <v>316936.78000000003</v>
      </c>
      <c r="M6" s="2683">
        <v>316936.78000000003</v>
      </c>
      <c r="N6" s="2683">
        <v>316936.78000000003</v>
      </c>
      <c r="O6" s="2683">
        <v>0</v>
      </c>
      <c r="P6" s="2745">
        <v>1</v>
      </c>
      <c r="Q6" s="2745">
        <v>1</v>
      </c>
      <c r="R6" s="2665">
        <v>1</v>
      </c>
      <c r="S6" s="2665"/>
      <c r="T6" s="2665"/>
      <c r="U6" s="2665"/>
      <c r="V6" s="2665"/>
      <c r="W6" s="2672" t="s">
        <v>438</v>
      </c>
      <c r="X6" s="2596"/>
      <c r="Y6" s="2348"/>
      <c r="Z6" s="2349"/>
      <c r="AA6" s="2349"/>
      <c r="AB6" s="2349"/>
      <c r="AC6" s="2349"/>
      <c r="AD6" s="2348"/>
      <c r="AE6" s="2348"/>
    </row>
    <row r="7" spans="1:31" ht="32.25" customHeight="1">
      <c r="A7" s="2794">
        <v>4</v>
      </c>
      <c r="B7" s="2665" t="s">
        <v>451</v>
      </c>
      <c r="C7" s="2665" t="s">
        <v>94</v>
      </c>
      <c r="D7" s="2665" t="s">
        <v>95</v>
      </c>
      <c r="E7" s="2665" t="s">
        <v>2508</v>
      </c>
      <c r="F7" s="2665" t="s">
        <v>4255</v>
      </c>
      <c r="G7" s="2665">
        <v>1</v>
      </c>
      <c r="H7" s="2665"/>
      <c r="I7" s="2665">
        <v>258</v>
      </c>
      <c r="J7" s="2665" t="s">
        <v>2267</v>
      </c>
      <c r="K7" s="2665" t="s">
        <v>408</v>
      </c>
      <c r="L7" s="2683">
        <v>302271.33</v>
      </c>
      <c r="M7" s="2683">
        <v>302271.33</v>
      </c>
      <c r="N7" s="2683">
        <v>302271.33</v>
      </c>
      <c r="O7" s="2683">
        <v>0</v>
      </c>
      <c r="P7" s="2745">
        <v>1</v>
      </c>
      <c r="Q7" s="2745">
        <v>1</v>
      </c>
      <c r="R7" s="2665">
        <v>1</v>
      </c>
      <c r="S7" s="2665"/>
      <c r="T7" s="2665"/>
      <c r="U7" s="2665"/>
      <c r="V7" s="2665"/>
      <c r="W7" s="2672" t="s">
        <v>438</v>
      </c>
      <c r="X7" s="2596"/>
      <c r="Y7" s="2348"/>
      <c r="Z7" s="2349"/>
      <c r="AA7" s="2349"/>
      <c r="AB7" s="2349"/>
      <c r="AC7" s="2349"/>
      <c r="AD7" s="2348"/>
      <c r="AE7" s="2348"/>
    </row>
    <row r="8" spans="1:31" ht="32.25" customHeight="1">
      <c r="A8" s="2794">
        <v>5</v>
      </c>
      <c r="B8" s="2665" t="s">
        <v>451</v>
      </c>
      <c r="C8" s="2665" t="s">
        <v>94</v>
      </c>
      <c r="D8" s="2665" t="s">
        <v>95</v>
      </c>
      <c r="E8" s="2665" t="s">
        <v>4256</v>
      </c>
      <c r="F8" s="2665" t="s">
        <v>4257</v>
      </c>
      <c r="G8" s="2665">
        <v>1</v>
      </c>
      <c r="H8" s="2665"/>
      <c r="I8" s="2665">
        <v>222</v>
      </c>
      <c r="J8" s="2665" t="s">
        <v>2267</v>
      </c>
      <c r="K8" s="2665" t="s">
        <v>408</v>
      </c>
      <c r="L8" s="2683">
        <v>324243.40000000002</v>
      </c>
      <c r="M8" s="2683">
        <v>324243.40000000002</v>
      </c>
      <c r="N8" s="2683">
        <v>324243.40000000002</v>
      </c>
      <c r="O8" s="2683">
        <v>0</v>
      </c>
      <c r="P8" s="2745">
        <v>1</v>
      </c>
      <c r="Q8" s="2745">
        <v>1</v>
      </c>
      <c r="R8" s="2665">
        <v>1</v>
      </c>
      <c r="S8" s="2665"/>
      <c r="T8" s="2665"/>
      <c r="U8" s="2665"/>
      <c r="V8" s="2665"/>
      <c r="W8" s="2672" t="s">
        <v>438</v>
      </c>
      <c r="X8" s="2596"/>
      <c r="Y8" s="2348"/>
      <c r="Z8" s="2349"/>
      <c r="AA8" s="2349"/>
      <c r="AB8" s="2349"/>
      <c r="AC8" s="2349"/>
      <c r="AD8" s="2348"/>
      <c r="AE8" s="2348"/>
    </row>
    <row r="9" spans="1:31" ht="32.25" customHeight="1">
      <c r="A9" s="2794">
        <v>6</v>
      </c>
      <c r="B9" s="2665" t="s">
        <v>451</v>
      </c>
      <c r="C9" s="2665" t="s">
        <v>94</v>
      </c>
      <c r="D9" s="2665" t="s">
        <v>95</v>
      </c>
      <c r="E9" s="2665" t="s">
        <v>2502</v>
      </c>
      <c r="F9" s="2665" t="s">
        <v>4258</v>
      </c>
      <c r="G9" s="2665">
        <v>1</v>
      </c>
      <c r="H9" s="2665"/>
      <c r="I9" s="2665">
        <v>516</v>
      </c>
      <c r="J9" s="2665" t="s">
        <v>2267</v>
      </c>
      <c r="K9" s="2665" t="s">
        <v>408</v>
      </c>
      <c r="L9" s="2683">
        <v>347989.54</v>
      </c>
      <c r="M9" s="2683">
        <v>347989.54</v>
      </c>
      <c r="N9" s="2683">
        <v>347989.54</v>
      </c>
      <c r="O9" s="2683">
        <v>0</v>
      </c>
      <c r="P9" s="2745">
        <v>1</v>
      </c>
      <c r="Q9" s="2745">
        <v>1</v>
      </c>
      <c r="R9" s="2665">
        <v>1</v>
      </c>
      <c r="S9" s="2665"/>
      <c r="T9" s="2665"/>
      <c r="U9" s="2665"/>
      <c r="V9" s="2665"/>
      <c r="W9" s="2672" t="s">
        <v>438</v>
      </c>
      <c r="X9" s="2596"/>
      <c r="Y9" s="2348"/>
      <c r="Z9" s="2349"/>
      <c r="AA9" s="2349"/>
      <c r="AB9" s="2349"/>
      <c r="AC9" s="2349"/>
      <c r="AD9" s="2348"/>
      <c r="AE9" s="2348"/>
    </row>
    <row r="10" spans="1:31" ht="32.25" customHeight="1">
      <c r="A10" s="2794">
        <v>7</v>
      </c>
      <c r="B10" s="2665" t="s">
        <v>451</v>
      </c>
      <c r="C10" s="2665" t="s">
        <v>94</v>
      </c>
      <c r="D10" s="2665" t="s">
        <v>95</v>
      </c>
      <c r="E10" s="2665" t="s">
        <v>4259</v>
      </c>
      <c r="F10" s="2665" t="s">
        <v>4260</v>
      </c>
      <c r="G10" s="2665"/>
      <c r="H10" s="2665">
        <v>1</v>
      </c>
      <c r="I10" s="2665">
        <v>100</v>
      </c>
      <c r="J10" s="2665" t="s">
        <v>2267</v>
      </c>
      <c r="K10" s="2665" t="s">
        <v>408</v>
      </c>
      <c r="L10" s="2683">
        <v>127504.9</v>
      </c>
      <c r="M10" s="2683">
        <v>127504.9</v>
      </c>
      <c r="N10" s="2683">
        <v>127504.9</v>
      </c>
      <c r="O10" s="2683">
        <v>0</v>
      </c>
      <c r="P10" s="2745">
        <v>1</v>
      </c>
      <c r="Q10" s="2745">
        <v>1</v>
      </c>
      <c r="R10" s="2665">
        <v>1</v>
      </c>
      <c r="S10" s="2665"/>
      <c r="T10" s="2665"/>
      <c r="U10" s="2665"/>
      <c r="V10" s="2665"/>
      <c r="W10" s="2672" t="s">
        <v>438</v>
      </c>
      <c r="X10" s="2596"/>
      <c r="Y10" s="2348"/>
      <c r="Z10" s="2349"/>
      <c r="AA10" s="2349"/>
      <c r="AB10" s="2349"/>
      <c r="AC10" s="2349"/>
      <c r="AD10" s="2348"/>
      <c r="AE10" s="2348"/>
    </row>
    <row r="11" spans="1:31" ht="32.25" customHeight="1">
      <c r="A11" s="2794">
        <v>8</v>
      </c>
      <c r="B11" s="2665" t="s">
        <v>451</v>
      </c>
      <c r="C11" s="2665" t="s">
        <v>94</v>
      </c>
      <c r="D11" s="2665" t="s">
        <v>95</v>
      </c>
      <c r="E11" s="2665" t="s">
        <v>4261</v>
      </c>
      <c r="F11" s="2665" t="s">
        <v>4262</v>
      </c>
      <c r="G11" s="2665">
        <v>1</v>
      </c>
      <c r="H11" s="2665"/>
      <c r="I11" s="2665">
        <v>68</v>
      </c>
      <c r="J11" s="2665" t="s">
        <v>2267</v>
      </c>
      <c r="K11" s="2665" t="s">
        <v>408</v>
      </c>
      <c r="L11" s="2683">
        <v>189535.77</v>
      </c>
      <c r="M11" s="2683">
        <v>189535.77</v>
      </c>
      <c r="N11" s="2683">
        <v>189535.77</v>
      </c>
      <c r="O11" s="2683">
        <v>0</v>
      </c>
      <c r="P11" s="2745">
        <v>1</v>
      </c>
      <c r="Q11" s="2745">
        <v>1</v>
      </c>
      <c r="R11" s="2665">
        <v>1</v>
      </c>
      <c r="S11" s="2665"/>
      <c r="T11" s="2665"/>
      <c r="U11" s="2665"/>
      <c r="V11" s="2665"/>
      <c r="W11" s="2672" t="s">
        <v>438</v>
      </c>
      <c r="X11" s="2596"/>
      <c r="Y11" s="2348"/>
      <c r="Z11" s="2349"/>
      <c r="AA11" s="2349"/>
      <c r="AB11" s="2349"/>
      <c r="AC11" s="2349"/>
      <c r="AD11" s="2348"/>
      <c r="AE11" s="2348"/>
    </row>
    <row r="12" spans="1:31" ht="32.25" customHeight="1">
      <c r="A12" s="2794">
        <v>9</v>
      </c>
      <c r="B12" s="2665" t="s">
        <v>451</v>
      </c>
      <c r="C12" s="2665" t="s">
        <v>94</v>
      </c>
      <c r="D12" s="2665" t="s">
        <v>95</v>
      </c>
      <c r="E12" s="2665" t="s">
        <v>4263</v>
      </c>
      <c r="F12" s="2665" t="s">
        <v>4264</v>
      </c>
      <c r="G12" s="2665">
        <v>1</v>
      </c>
      <c r="H12" s="2665"/>
      <c r="I12" s="2665">
        <v>44</v>
      </c>
      <c r="J12" s="2665" t="s">
        <v>2267</v>
      </c>
      <c r="K12" s="2665" t="s">
        <v>408</v>
      </c>
      <c r="L12" s="2683">
        <v>107264.16</v>
      </c>
      <c r="M12" s="2683">
        <v>107264.16</v>
      </c>
      <c r="N12" s="2683">
        <v>107264.16</v>
      </c>
      <c r="O12" s="2683">
        <v>0</v>
      </c>
      <c r="P12" s="2745">
        <v>1</v>
      </c>
      <c r="Q12" s="2745">
        <v>1</v>
      </c>
      <c r="R12" s="2665">
        <v>1</v>
      </c>
      <c r="S12" s="2665"/>
      <c r="T12" s="2665"/>
      <c r="U12" s="2665"/>
      <c r="V12" s="2665"/>
      <c r="W12" s="2672" t="s">
        <v>438</v>
      </c>
      <c r="X12" s="2596"/>
      <c r="Y12" s="2348"/>
      <c r="Z12" s="2349"/>
      <c r="AA12" s="2349"/>
      <c r="AB12" s="2349"/>
      <c r="AC12" s="2349"/>
      <c r="AD12" s="2348"/>
      <c r="AE12" s="2348"/>
    </row>
    <row r="13" spans="1:31" ht="32.25" customHeight="1">
      <c r="A13" s="2794">
        <v>10</v>
      </c>
      <c r="B13" s="2665" t="s">
        <v>451</v>
      </c>
      <c r="C13" s="2665" t="s">
        <v>94</v>
      </c>
      <c r="D13" s="2665" t="s">
        <v>95</v>
      </c>
      <c r="E13" s="2665" t="s">
        <v>2503</v>
      </c>
      <c r="F13" s="2665" t="s">
        <v>4265</v>
      </c>
      <c r="G13" s="2665">
        <v>1</v>
      </c>
      <c r="H13" s="2665">
        <v>1</v>
      </c>
      <c r="I13" s="2665">
        <v>74</v>
      </c>
      <c r="J13" s="2665" t="s">
        <v>2267</v>
      </c>
      <c r="K13" s="2665" t="s">
        <v>408</v>
      </c>
      <c r="L13" s="2683">
        <v>210014.59</v>
      </c>
      <c r="M13" s="2683">
        <v>210014.59</v>
      </c>
      <c r="N13" s="2683">
        <v>210014.59</v>
      </c>
      <c r="O13" s="2683">
        <v>0</v>
      </c>
      <c r="P13" s="2745">
        <v>1</v>
      </c>
      <c r="Q13" s="2745">
        <v>1</v>
      </c>
      <c r="R13" s="2665">
        <v>1</v>
      </c>
      <c r="S13" s="2665"/>
      <c r="T13" s="2665"/>
      <c r="U13" s="2665"/>
      <c r="V13" s="2665"/>
      <c r="W13" s="2672" t="s">
        <v>438</v>
      </c>
      <c r="X13" s="2596"/>
      <c r="Y13" s="2348"/>
      <c r="Z13" s="2349"/>
      <c r="AA13" s="2349"/>
      <c r="AB13" s="2349"/>
      <c r="AC13" s="2349"/>
      <c r="AD13" s="2348"/>
      <c r="AE13" s="2348"/>
    </row>
    <row r="14" spans="1:31" ht="32.25" customHeight="1">
      <c r="A14" s="2794">
        <v>11</v>
      </c>
      <c r="B14" s="2665" t="s">
        <v>451</v>
      </c>
      <c r="C14" s="2665" t="s">
        <v>94</v>
      </c>
      <c r="D14" s="2665" t="s">
        <v>95</v>
      </c>
      <c r="E14" s="2665" t="s">
        <v>4266</v>
      </c>
      <c r="F14" s="2665" t="s">
        <v>4267</v>
      </c>
      <c r="G14" s="2665">
        <v>1</v>
      </c>
      <c r="H14" s="2665"/>
      <c r="I14" s="2665">
        <v>122</v>
      </c>
      <c r="J14" s="2665" t="s">
        <v>2268</v>
      </c>
      <c r="K14" s="2665" t="s">
        <v>408</v>
      </c>
      <c r="L14" s="2683">
        <v>55195.68</v>
      </c>
      <c r="M14" s="2683">
        <v>55195.68</v>
      </c>
      <c r="N14" s="2683">
        <v>55195.68</v>
      </c>
      <c r="O14" s="2683">
        <v>0</v>
      </c>
      <c r="P14" s="2745">
        <v>1</v>
      </c>
      <c r="Q14" s="2745">
        <v>1</v>
      </c>
      <c r="R14" s="2665">
        <v>1</v>
      </c>
      <c r="S14" s="2665"/>
      <c r="T14" s="2665"/>
      <c r="U14" s="2665"/>
      <c r="V14" s="2665"/>
      <c r="W14" s="2672" t="s">
        <v>438</v>
      </c>
      <c r="X14" s="2596"/>
      <c r="Y14" s="2348"/>
      <c r="Z14" s="2349"/>
      <c r="AA14" s="2349"/>
      <c r="AB14" s="2349"/>
      <c r="AC14" s="2349"/>
      <c r="AD14" s="2348"/>
      <c r="AE14" s="2348"/>
    </row>
    <row r="15" spans="1:31" ht="32.25" customHeight="1">
      <c r="A15" s="2794">
        <v>12</v>
      </c>
      <c r="B15" s="2665" t="s">
        <v>451</v>
      </c>
      <c r="C15" s="2665" t="s">
        <v>94</v>
      </c>
      <c r="D15" s="2665" t="s">
        <v>95</v>
      </c>
      <c r="E15" s="2665" t="s">
        <v>2506</v>
      </c>
      <c r="F15" s="2665" t="s">
        <v>4268</v>
      </c>
      <c r="G15" s="2665"/>
      <c r="H15" s="2665">
        <v>1</v>
      </c>
      <c r="I15" s="2665">
        <v>40</v>
      </c>
      <c r="J15" s="2665" t="s">
        <v>2268</v>
      </c>
      <c r="K15" s="2665" t="s">
        <v>408</v>
      </c>
      <c r="L15" s="2683">
        <v>39648</v>
      </c>
      <c r="M15" s="2683">
        <v>39648</v>
      </c>
      <c r="N15" s="2683">
        <v>39648</v>
      </c>
      <c r="O15" s="2683">
        <v>0</v>
      </c>
      <c r="P15" s="2745">
        <v>1</v>
      </c>
      <c r="Q15" s="2745">
        <v>1</v>
      </c>
      <c r="R15" s="2665">
        <v>1</v>
      </c>
      <c r="S15" s="2665"/>
      <c r="T15" s="2665"/>
      <c r="U15" s="2665"/>
      <c r="V15" s="2665"/>
      <c r="W15" s="2672" t="s">
        <v>438</v>
      </c>
      <c r="X15" s="2596"/>
      <c r="Y15" s="2348"/>
      <c r="Z15" s="2349"/>
      <c r="AA15" s="2349"/>
      <c r="AB15" s="2349"/>
      <c r="AC15" s="2349"/>
      <c r="AD15" s="2348"/>
      <c r="AE15" s="2348"/>
    </row>
    <row r="16" spans="1:31" ht="32.25" customHeight="1">
      <c r="A16" s="2794">
        <v>13</v>
      </c>
      <c r="B16" s="2665" t="s">
        <v>451</v>
      </c>
      <c r="C16" s="2665" t="s">
        <v>94</v>
      </c>
      <c r="D16" s="2665" t="s">
        <v>95</v>
      </c>
      <c r="E16" s="2665" t="s">
        <v>2506</v>
      </c>
      <c r="F16" s="2665" t="s">
        <v>4269</v>
      </c>
      <c r="G16" s="2665"/>
      <c r="H16" s="2665">
        <v>1</v>
      </c>
      <c r="I16" s="2665">
        <v>14</v>
      </c>
      <c r="J16" s="2665" t="s">
        <v>2268</v>
      </c>
      <c r="K16" s="2665" t="s">
        <v>408</v>
      </c>
      <c r="L16" s="2683">
        <v>39648</v>
      </c>
      <c r="M16" s="2683">
        <v>39648</v>
      </c>
      <c r="N16" s="2683">
        <v>39648</v>
      </c>
      <c r="O16" s="2683">
        <v>0</v>
      </c>
      <c r="P16" s="2745">
        <v>1</v>
      </c>
      <c r="Q16" s="2745">
        <v>1</v>
      </c>
      <c r="R16" s="2665">
        <v>1</v>
      </c>
      <c r="S16" s="2665"/>
      <c r="T16" s="2665"/>
      <c r="U16" s="2665"/>
      <c r="V16" s="2665"/>
      <c r="W16" s="2672" t="s">
        <v>438</v>
      </c>
      <c r="X16" s="2596"/>
      <c r="Y16" s="2348"/>
      <c r="Z16" s="2349"/>
      <c r="AA16" s="2349"/>
      <c r="AB16" s="2349"/>
      <c r="AC16" s="2349"/>
      <c r="AD16" s="2348"/>
      <c r="AE16" s="2348"/>
    </row>
    <row r="17" spans="1:31" ht="32.25" customHeight="1">
      <c r="A17" s="2794">
        <v>14</v>
      </c>
      <c r="B17" s="2665" t="s">
        <v>451</v>
      </c>
      <c r="C17" s="2665" t="s">
        <v>94</v>
      </c>
      <c r="D17" s="2665" t="s">
        <v>95</v>
      </c>
      <c r="E17" s="2665" t="s">
        <v>4270</v>
      </c>
      <c r="F17" s="2665" t="s">
        <v>4267</v>
      </c>
      <c r="G17" s="2665">
        <v>1</v>
      </c>
      <c r="H17" s="2665"/>
      <c r="I17" s="2665">
        <v>125</v>
      </c>
      <c r="J17" s="2665" t="s">
        <v>2268</v>
      </c>
      <c r="K17" s="2665" t="s">
        <v>408</v>
      </c>
      <c r="L17" s="2683">
        <v>71395.899999999994</v>
      </c>
      <c r="M17" s="2683">
        <v>71395.899999999994</v>
      </c>
      <c r="N17" s="2683">
        <v>71395.899999999994</v>
      </c>
      <c r="O17" s="2683">
        <v>0</v>
      </c>
      <c r="P17" s="2745">
        <v>1</v>
      </c>
      <c r="Q17" s="2745">
        <v>1</v>
      </c>
      <c r="R17" s="2665">
        <v>1</v>
      </c>
      <c r="S17" s="2665"/>
      <c r="T17" s="2665"/>
      <c r="U17" s="2665"/>
      <c r="V17" s="2665"/>
      <c r="W17" s="2672" t="s">
        <v>438</v>
      </c>
      <c r="X17" s="2596"/>
      <c r="Y17" s="2348"/>
      <c r="Z17" s="2349" t="s">
        <v>2267</v>
      </c>
      <c r="AA17" s="2349"/>
      <c r="AB17" s="2349"/>
      <c r="AC17" s="2349" t="s">
        <v>409</v>
      </c>
      <c r="AD17" s="2348"/>
      <c r="AE17" s="2348"/>
    </row>
    <row r="18" spans="1:31" ht="32.25" customHeight="1">
      <c r="A18" s="2794">
        <v>15</v>
      </c>
      <c r="B18" s="2665" t="s">
        <v>451</v>
      </c>
      <c r="C18" s="2665" t="s">
        <v>94</v>
      </c>
      <c r="D18" s="2665" t="s">
        <v>95</v>
      </c>
      <c r="E18" s="2665" t="s">
        <v>4271</v>
      </c>
      <c r="F18" s="2665" t="s">
        <v>4272</v>
      </c>
      <c r="G18" s="2665"/>
      <c r="H18" s="2665">
        <v>1</v>
      </c>
      <c r="I18" s="2665">
        <v>17</v>
      </c>
      <c r="J18" s="2665" t="s">
        <v>2268</v>
      </c>
      <c r="K18" s="2665" t="s">
        <v>408</v>
      </c>
      <c r="L18" s="2683">
        <v>29901.200000000001</v>
      </c>
      <c r="M18" s="2683">
        <v>29901.200000000001</v>
      </c>
      <c r="N18" s="2683">
        <v>29901.200000000001</v>
      </c>
      <c r="O18" s="2683">
        <v>0</v>
      </c>
      <c r="P18" s="2745">
        <v>1</v>
      </c>
      <c r="Q18" s="2745">
        <v>1</v>
      </c>
      <c r="R18" s="2665">
        <v>1</v>
      </c>
      <c r="S18" s="2665"/>
      <c r="T18" s="2665"/>
      <c r="U18" s="2665"/>
      <c r="V18" s="2665"/>
      <c r="W18" s="2672" t="s">
        <v>438</v>
      </c>
      <c r="X18" s="2596"/>
      <c r="Y18" s="2348"/>
      <c r="Z18" s="2349" t="s">
        <v>2268</v>
      </c>
      <c r="AA18" s="2349"/>
      <c r="AB18" s="2349"/>
      <c r="AC18" s="2349" t="s">
        <v>414</v>
      </c>
      <c r="AD18" s="2348"/>
      <c r="AE18" s="2348"/>
    </row>
    <row r="19" spans="1:31" ht="32.25" customHeight="1">
      <c r="A19" s="2794">
        <v>16</v>
      </c>
      <c r="B19" s="2665" t="s">
        <v>451</v>
      </c>
      <c r="C19" s="2665" t="s">
        <v>94</v>
      </c>
      <c r="D19" s="2665" t="s">
        <v>95</v>
      </c>
      <c r="E19" s="2665" t="s">
        <v>4273</v>
      </c>
      <c r="F19" s="2665" t="s">
        <v>4267</v>
      </c>
      <c r="G19" s="2665">
        <v>1</v>
      </c>
      <c r="H19" s="2665"/>
      <c r="I19" s="2665">
        <v>401</v>
      </c>
      <c r="J19" s="2665" t="s">
        <v>2268</v>
      </c>
      <c r="K19" s="2665" t="s">
        <v>408</v>
      </c>
      <c r="L19" s="2683">
        <v>63307</v>
      </c>
      <c r="M19" s="2683">
        <v>63307</v>
      </c>
      <c r="N19" s="2683">
        <v>63307</v>
      </c>
      <c r="O19" s="2683">
        <v>0</v>
      </c>
      <c r="P19" s="2745">
        <v>1</v>
      </c>
      <c r="Q19" s="2745">
        <v>1</v>
      </c>
      <c r="R19" s="2665">
        <v>1</v>
      </c>
      <c r="S19" s="2665"/>
      <c r="T19" s="2665"/>
      <c r="U19" s="2665"/>
      <c r="V19" s="2665"/>
      <c r="W19" s="2672" t="s">
        <v>438</v>
      </c>
      <c r="X19" s="2596"/>
      <c r="Y19" s="2348"/>
      <c r="Z19" s="2349" t="s">
        <v>2266</v>
      </c>
      <c r="AA19" s="2349"/>
      <c r="AB19" s="2349"/>
      <c r="AC19" s="2349" t="s">
        <v>408</v>
      </c>
      <c r="AD19" s="2348"/>
      <c r="AE19" s="2348"/>
    </row>
    <row r="20" spans="1:31" ht="32.25" customHeight="1">
      <c r="A20" s="2794">
        <v>17</v>
      </c>
      <c r="B20" s="2665" t="s">
        <v>451</v>
      </c>
      <c r="C20" s="2665" t="s">
        <v>94</v>
      </c>
      <c r="D20" s="2665" t="s">
        <v>95</v>
      </c>
      <c r="E20" s="2665" t="s">
        <v>4274</v>
      </c>
      <c r="F20" s="2665" t="s">
        <v>4267</v>
      </c>
      <c r="G20" s="2665">
        <v>1</v>
      </c>
      <c r="H20" s="2665"/>
      <c r="I20" s="2665">
        <v>162</v>
      </c>
      <c r="J20" s="2665" t="s">
        <v>2268</v>
      </c>
      <c r="K20" s="2665" t="s">
        <v>408</v>
      </c>
      <c r="L20" s="2683">
        <v>58664.88</v>
      </c>
      <c r="M20" s="2683">
        <v>58664.88</v>
      </c>
      <c r="N20" s="2683">
        <v>58664.88</v>
      </c>
      <c r="O20" s="2683">
        <v>0</v>
      </c>
      <c r="P20" s="2745">
        <v>1</v>
      </c>
      <c r="Q20" s="2745">
        <v>1</v>
      </c>
      <c r="R20" s="2665">
        <v>1</v>
      </c>
      <c r="S20" s="2665"/>
      <c r="T20" s="2665"/>
      <c r="U20" s="2665"/>
      <c r="V20" s="2665"/>
      <c r="W20" s="2672" t="s">
        <v>438</v>
      </c>
      <c r="X20" s="2596"/>
      <c r="Y20" s="2348"/>
      <c r="Z20" s="2349" t="s">
        <v>2267</v>
      </c>
      <c r="AA20" s="2349"/>
      <c r="AB20" s="2349"/>
      <c r="AC20" s="2349" t="s">
        <v>409</v>
      </c>
      <c r="AD20" s="2348"/>
      <c r="AE20" s="2348"/>
    </row>
    <row r="21" spans="1:31" ht="39" customHeight="1">
      <c r="A21" s="2794">
        <v>18</v>
      </c>
      <c r="B21" s="2665" t="s">
        <v>451</v>
      </c>
      <c r="C21" s="2665" t="s">
        <v>94</v>
      </c>
      <c r="D21" s="2665" t="s">
        <v>95</v>
      </c>
      <c r="E21" s="2665" t="s">
        <v>4275</v>
      </c>
      <c r="F21" s="2665" t="s">
        <v>4276</v>
      </c>
      <c r="G21" s="2665"/>
      <c r="H21" s="2665">
        <v>1</v>
      </c>
      <c r="I21" s="2665">
        <v>60</v>
      </c>
      <c r="J21" s="2665" t="s">
        <v>2268</v>
      </c>
      <c r="K21" s="2665" t="s">
        <v>408</v>
      </c>
      <c r="L21" s="2683">
        <v>73455</v>
      </c>
      <c r="M21" s="2683">
        <v>73455</v>
      </c>
      <c r="N21" s="2683">
        <v>73455</v>
      </c>
      <c r="O21" s="2683">
        <v>0</v>
      </c>
      <c r="P21" s="2745">
        <v>1</v>
      </c>
      <c r="Q21" s="2745">
        <v>1</v>
      </c>
      <c r="R21" s="2665">
        <v>1</v>
      </c>
      <c r="S21" s="2665"/>
      <c r="T21" s="2665"/>
      <c r="U21" s="2665"/>
      <c r="V21" s="2665"/>
      <c r="W21" s="2672" t="s">
        <v>438</v>
      </c>
      <c r="X21" s="2596"/>
      <c r="Y21" s="2348"/>
      <c r="Z21" s="2349" t="s">
        <v>2268</v>
      </c>
      <c r="AA21" s="2349"/>
      <c r="AB21" s="2349"/>
      <c r="AC21" s="2349" t="s">
        <v>414</v>
      </c>
      <c r="AD21" s="2348"/>
      <c r="AE21" s="2348"/>
    </row>
    <row r="22" spans="1:31" ht="32.25" customHeight="1">
      <c r="A22" s="2794">
        <v>19</v>
      </c>
      <c r="B22" s="2665" t="s">
        <v>451</v>
      </c>
      <c r="C22" s="2665" t="s">
        <v>94</v>
      </c>
      <c r="D22" s="2665" t="s">
        <v>95</v>
      </c>
      <c r="E22" s="2665" t="s">
        <v>4277</v>
      </c>
      <c r="F22" s="2665" t="s">
        <v>4267</v>
      </c>
      <c r="G22" s="2665">
        <v>1</v>
      </c>
      <c r="H22" s="2665"/>
      <c r="I22" s="2665">
        <v>336</v>
      </c>
      <c r="J22" s="2665" t="s">
        <v>2268</v>
      </c>
      <c r="K22" s="2665" t="s">
        <v>408</v>
      </c>
      <c r="L22" s="2683">
        <v>63148.88</v>
      </c>
      <c r="M22" s="2683">
        <v>63148.88</v>
      </c>
      <c r="N22" s="2683">
        <v>63148.88</v>
      </c>
      <c r="O22" s="2683">
        <v>0</v>
      </c>
      <c r="P22" s="2745">
        <v>1</v>
      </c>
      <c r="Q22" s="2745">
        <v>1</v>
      </c>
      <c r="R22" s="2665">
        <v>1</v>
      </c>
      <c r="S22" s="2665"/>
      <c r="T22" s="2665"/>
      <c r="U22" s="2665"/>
      <c r="V22" s="2665"/>
      <c r="W22" s="2672" t="s">
        <v>438</v>
      </c>
      <c r="X22" s="2596"/>
      <c r="Y22" s="2348"/>
      <c r="Z22" s="2349" t="s">
        <v>2266</v>
      </c>
      <c r="AA22" s="2349"/>
      <c r="AB22" s="2349"/>
      <c r="AC22" s="2349" t="s">
        <v>408</v>
      </c>
      <c r="AD22" s="2348"/>
      <c r="AE22" s="2348"/>
    </row>
    <row r="23" spans="1:31" ht="32.25" customHeight="1">
      <c r="A23" s="2794">
        <v>20</v>
      </c>
      <c r="B23" s="2665" t="s">
        <v>451</v>
      </c>
      <c r="C23" s="2665" t="s">
        <v>94</v>
      </c>
      <c r="D23" s="2665" t="s">
        <v>95</v>
      </c>
      <c r="E23" s="2665" t="s">
        <v>4278</v>
      </c>
      <c r="F23" s="2665" t="s">
        <v>4267</v>
      </c>
      <c r="G23" s="2665">
        <v>1</v>
      </c>
      <c r="H23" s="2665"/>
      <c r="I23" s="2665">
        <v>356</v>
      </c>
      <c r="J23" s="2665" t="s">
        <v>2268</v>
      </c>
      <c r="K23" s="2665" t="s">
        <v>408</v>
      </c>
      <c r="L23" s="2683">
        <v>60267.32</v>
      </c>
      <c r="M23" s="2683">
        <v>60267.32</v>
      </c>
      <c r="N23" s="2683">
        <v>60267.32</v>
      </c>
      <c r="O23" s="2683">
        <v>0</v>
      </c>
      <c r="P23" s="2745">
        <v>1</v>
      </c>
      <c r="Q23" s="2745">
        <v>1</v>
      </c>
      <c r="R23" s="2665">
        <v>1</v>
      </c>
      <c r="S23" s="2665"/>
      <c r="T23" s="2665"/>
      <c r="U23" s="2665"/>
      <c r="V23" s="2665"/>
      <c r="W23" s="2672" t="s">
        <v>438</v>
      </c>
      <c r="X23" s="2596"/>
      <c r="Y23" s="2348"/>
      <c r="Z23" s="2349" t="s">
        <v>2267</v>
      </c>
      <c r="AA23" s="2349"/>
      <c r="AB23" s="2349"/>
      <c r="AC23" s="2349" t="s">
        <v>409</v>
      </c>
      <c r="AD23" s="2348"/>
      <c r="AE23" s="2348"/>
    </row>
    <row r="24" spans="1:31" ht="96.75" customHeight="1">
      <c r="A24" s="2794">
        <v>21</v>
      </c>
      <c r="B24" s="2898" t="s">
        <v>415</v>
      </c>
      <c r="C24" s="2794" t="s">
        <v>94</v>
      </c>
      <c r="D24" s="2794" t="s">
        <v>95</v>
      </c>
      <c r="E24" s="2665" t="s">
        <v>4547</v>
      </c>
      <c r="F24" s="2665" t="s">
        <v>4547</v>
      </c>
      <c r="G24" s="2665">
        <v>1</v>
      </c>
      <c r="H24" s="2665"/>
      <c r="I24" s="2665">
        <v>125</v>
      </c>
      <c r="J24" s="2665" t="s">
        <v>2268</v>
      </c>
      <c r="K24" s="2665" t="s">
        <v>408</v>
      </c>
      <c r="L24" s="2683"/>
      <c r="M24" s="2683">
        <v>150534.92000000001</v>
      </c>
      <c r="N24" s="2683">
        <v>150534.92000000001</v>
      </c>
      <c r="O24" s="2683">
        <v>0</v>
      </c>
      <c r="P24" s="2745">
        <v>1</v>
      </c>
      <c r="Q24" s="2745">
        <v>1</v>
      </c>
      <c r="R24" s="2665">
        <v>1</v>
      </c>
      <c r="S24" s="2665"/>
      <c r="T24" s="2665"/>
      <c r="U24" s="2665"/>
      <c r="V24" s="2665"/>
      <c r="W24" s="2726" t="s">
        <v>4562</v>
      </c>
      <c r="X24" s="2596"/>
      <c r="Y24" s="2348"/>
      <c r="Z24" s="2349"/>
      <c r="AA24" s="2349"/>
      <c r="AB24" s="2349"/>
      <c r="AC24" s="2349"/>
      <c r="AD24" s="2348"/>
      <c r="AE24" s="2348"/>
    </row>
    <row r="25" spans="1:31" ht="88.5" customHeight="1">
      <c r="A25" s="2794">
        <v>22</v>
      </c>
      <c r="B25" s="2898" t="s">
        <v>415</v>
      </c>
      <c r="C25" s="2794" t="s">
        <v>94</v>
      </c>
      <c r="D25" s="2794" t="s">
        <v>95</v>
      </c>
      <c r="E25" s="2665" t="s">
        <v>4551</v>
      </c>
      <c r="F25" s="2665" t="s">
        <v>4551</v>
      </c>
      <c r="G25" s="2665">
        <v>3</v>
      </c>
      <c r="H25" s="2665"/>
      <c r="I25" s="2665">
        <v>309</v>
      </c>
      <c r="J25" s="2665" t="s">
        <v>2268</v>
      </c>
      <c r="K25" s="2665" t="s">
        <v>408</v>
      </c>
      <c r="L25" s="2683"/>
      <c r="M25" s="2683">
        <v>227604.52</v>
      </c>
      <c r="N25" s="2683">
        <v>227604.52</v>
      </c>
      <c r="O25" s="2683">
        <v>0</v>
      </c>
      <c r="P25" s="2745">
        <v>1</v>
      </c>
      <c r="Q25" s="2745">
        <v>1</v>
      </c>
      <c r="R25" s="2665">
        <v>1</v>
      </c>
      <c r="S25" s="2665"/>
      <c r="T25" s="2665"/>
      <c r="U25" s="2665"/>
      <c r="V25" s="2665"/>
      <c r="W25" s="2726" t="s">
        <v>4566</v>
      </c>
      <c r="X25" s="2596"/>
      <c r="Y25" s="2348"/>
      <c r="Z25" s="2349"/>
      <c r="AA25" s="2349"/>
      <c r="AB25" s="2349"/>
      <c r="AC25" s="2349"/>
      <c r="AD25" s="2348"/>
      <c r="AE25" s="2348"/>
    </row>
    <row r="26" spans="1:31" ht="73.5" customHeight="1">
      <c r="A26" s="2794">
        <v>23</v>
      </c>
      <c r="B26" s="2898" t="s">
        <v>415</v>
      </c>
      <c r="C26" s="2794" t="s">
        <v>94</v>
      </c>
      <c r="D26" s="2794" t="s">
        <v>95</v>
      </c>
      <c r="E26" s="2665" t="s">
        <v>4554</v>
      </c>
      <c r="F26" s="2665" t="s">
        <v>4554</v>
      </c>
      <c r="G26" s="2665"/>
      <c r="H26" s="2665">
        <v>1</v>
      </c>
      <c r="I26" s="2665">
        <v>197</v>
      </c>
      <c r="J26" s="2665" t="s">
        <v>2268</v>
      </c>
      <c r="K26" s="2665" t="s">
        <v>408</v>
      </c>
      <c r="L26" s="2683"/>
      <c r="M26" s="2683">
        <v>160998.75</v>
      </c>
      <c r="N26" s="2683">
        <v>160998.75</v>
      </c>
      <c r="O26" s="2683">
        <v>0</v>
      </c>
      <c r="P26" s="2745">
        <v>1</v>
      </c>
      <c r="Q26" s="2745">
        <v>1</v>
      </c>
      <c r="R26" s="2665">
        <v>1</v>
      </c>
      <c r="S26" s="2665"/>
      <c r="T26" s="2665"/>
      <c r="U26" s="2665"/>
      <c r="V26" s="2665"/>
      <c r="W26" s="2726" t="s">
        <v>4556</v>
      </c>
      <c r="X26" s="2596"/>
      <c r="Y26" s="2348"/>
      <c r="Z26" s="2349"/>
      <c r="AA26" s="2349"/>
      <c r="AB26" s="2349"/>
      <c r="AC26" s="2349"/>
      <c r="AD26" s="2348"/>
      <c r="AE26" s="2348"/>
    </row>
    <row r="27" spans="1:31" ht="42" customHeight="1">
      <c r="A27" s="2665">
        <v>24</v>
      </c>
      <c r="B27" s="2665" t="s">
        <v>451</v>
      </c>
      <c r="C27" s="2665" t="s">
        <v>94</v>
      </c>
      <c r="D27" s="2665" t="s">
        <v>2081</v>
      </c>
      <c r="E27" s="2665" t="s">
        <v>4279</v>
      </c>
      <c r="F27" s="2665" t="s">
        <v>4280</v>
      </c>
      <c r="G27" s="2665">
        <v>1</v>
      </c>
      <c r="H27" s="2665"/>
      <c r="I27" s="2665">
        <v>94</v>
      </c>
      <c r="J27" s="2665" t="s">
        <v>2266</v>
      </c>
      <c r="K27" s="2665" t="s">
        <v>408</v>
      </c>
      <c r="L27" s="2683">
        <v>131653.15</v>
      </c>
      <c r="M27" s="2683">
        <v>131653.15</v>
      </c>
      <c r="N27" s="2683">
        <v>131653.15</v>
      </c>
      <c r="O27" s="2683">
        <v>0</v>
      </c>
      <c r="P27" s="2745">
        <v>1</v>
      </c>
      <c r="Q27" s="2745">
        <v>1</v>
      </c>
      <c r="R27" s="2665">
        <v>1</v>
      </c>
      <c r="S27" s="2665"/>
      <c r="T27" s="2665"/>
      <c r="U27" s="2665"/>
      <c r="V27" s="2665"/>
      <c r="W27" s="2672" t="s">
        <v>438</v>
      </c>
      <c r="X27" s="2596"/>
      <c r="Y27" s="2348"/>
      <c r="Z27" s="2349" t="s">
        <v>2268</v>
      </c>
      <c r="AA27" s="2349"/>
      <c r="AB27" s="2349"/>
      <c r="AC27" s="2349" t="s">
        <v>414</v>
      </c>
      <c r="AD27" s="2348"/>
      <c r="AE27" s="2348"/>
    </row>
    <row r="28" spans="1:31" ht="42.75" customHeight="1">
      <c r="A28" s="2665">
        <v>25</v>
      </c>
      <c r="B28" s="2665" t="s">
        <v>451</v>
      </c>
      <c r="C28" s="2665" t="s">
        <v>94</v>
      </c>
      <c r="D28" s="2665" t="s">
        <v>2081</v>
      </c>
      <c r="E28" s="2665" t="s">
        <v>4281</v>
      </c>
      <c r="F28" s="2665" t="s">
        <v>4282</v>
      </c>
      <c r="G28" s="2665">
        <v>1</v>
      </c>
      <c r="H28" s="2665"/>
      <c r="I28" s="2665">
        <v>200</v>
      </c>
      <c r="J28" s="2665" t="s">
        <v>2266</v>
      </c>
      <c r="K28" s="2665" t="s">
        <v>408</v>
      </c>
      <c r="L28" s="2683">
        <v>103000</v>
      </c>
      <c r="M28" s="2683">
        <v>103000</v>
      </c>
      <c r="N28" s="2683">
        <v>103000</v>
      </c>
      <c r="O28" s="2683">
        <v>0</v>
      </c>
      <c r="P28" s="2745">
        <v>1</v>
      </c>
      <c r="Q28" s="2745">
        <v>1</v>
      </c>
      <c r="R28" s="2665">
        <v>1</v>
      </c>
      <c r="S28" s="2665"/>
      <c r="T28" s="2665"/>
      <c r="U28" s="2665"/>
      <c r="V28" s="2665"/>
      <c r="W28" s="2672" t="s">
        <v>438</v>
      </c>
      <c r="X28" s="2596"/>
      <c r="Y28" s="2348"/>
      <c r="Z28" s="2349"/>
      <c r="AA28" s="2349"/>
      <c r="AB28" s="2349"/>
      <c r="AC28" s="2349"/>
      <c r="AD28" s="2348"/>
      <c r="AE28" s="2348"/>
    </row>
    <row r="29" spans="1:31" ht="58.5" customHeight="1">
      <c r="A29" s="2383"/>
      <c r="B29" s="2759" t="s">
        <v>1926</v>
      </c>
      <c r="C29" s="2759" t="s">
        <v>94</v>
      </c>
      <c r="D29" s="2759" t="s">
        <v>2081</v>
      </c>
      <c r="E29" s="2678" t="s">
        <v>4283</v>
      </c>
      <c r="F29" s="2665" t="s">
        <v>4284</v>
      </c>
      <c r="G29" s="2665"/>
      <c r="H29" s="2665"/>
      <c r="I29" s="2665"/>
      <c r="J29" s="2665"/>
      <c r="K29" s="2665"/>
      <c r="L29" s="2683">
        <v>60000</v>
      </c>
      <c r="M29" s="2683"/>
      <c r="N29" s="2683"/>
      <c r="O29" s="2683"/>
      <c r="P29" s="2745"/>
      <c r="Q29" s="2745"/>
      <c r="R29" s="2665"/>
      <c r="S29" s="2665"/>
      <c r="T29" s="2665"/>
      <c r="U29" s="2665"/>
      <c r="V29" s="2665">
        <v>1</v>
      </c>
      <c r="W29" s="2672" t="s">
        <v>4569</v>
      </c>
      <c r="X29" s="2596"/>
      <c r="Y29" s="2348"/>
      <c r="Z29" s="2349" t="s">
        <v>2266</v>
      </c>
      <c r="AA29" s="2349"/>
      <c r="AB29" s="2349"/>
      <c r="AC29" s="2349" t="s">
        <v>408</v>
      </c>
      <c r="AD29" s="2348"/>
      <c r="AE29" s="2348"/>
    </row>
    <row r="30" spans="1:31" ht="49.5" customHeight="1">
      <c r="A30" s="2665">
        <v>26</v>
      </c>
      <c r="B30" s="2665" t="s">
        <v>451</v>
      </c>
      <c r="C30" s="2665" t="s">
        <v>94</v>
      </c>
      <c r="D30" s="2665" t="s">
        <v>2081</v>
      </c>
      <c r="E30" s="2665" t="s">
        <v>4285</v>
      </c>
      <c r="F30" s="2665" t="s">
        <v>4286</v>
      </c>
      <c r="G30" s="2665">
        <v>1</v>
      </c>
      <c r="H30" s="2665"/>
      <c r="I30" s="2665">
        <v>45</v>
      </c>
      <c r="J30" s="2665" t="s">
        <v>2268</v>
      </c>
      <c r="K30" s="2665" t="s">
        <v>408</v>
      </c>
      <c r="L30" s="2683">
        <v>20027.240000000002</v>
      </c>
      <c r="M30" s="2683">
        <v>20027.240000000002</v>
      </c>
      <c r="N30" s="2683">
        <v>20027.240000000002</v>
      </c>
      <c r="O30" s="2683">
        <v>0</v>
      </c>
      <c r="P30" s="2745">
        <v>1</v>
      </c>
      <c r="Q30" s="2745">
        <v>1</v>
      </c>
      <c r="R30" s="2665">
        <v>1</v>
      </c>
      <c r="S30" s="2665"/>
      <c r="T30" s="2665"/>
      <c r="U30" s="2665"/>
      <c r="V30" s="2665"/>
      <c r="W30" s="2672" t="s">
        <v>438</v>
      </c>
      <c r="X30" s="2596"/>
      <c r="Y30" s="2348"/>
      <c r="Z30" s="2349" t="s">
        <v>2267</v>
      </c>
      <c r="AA30" s="2349"/>
      <c r="AB30" s="2349"/>
      <c r="AC30" s="2349" t="s">
        <v>409</v>
      </c>
      <c r="AD30" s="2348"/>
      <c r="AE30" s="2348"/>
    </row>
    <row r="31" spans="1:31" ht="81" customHeight="1">
      <c r="A31" s="2794">
        <v>27</v>
      </c>
      <c r="B31" s="2898" t="s">
        <v>415</v>
      </c>
      <c r="C31" s="2794" t="s">
        <v>94</v>
      </c>
      <c r="D31" s="2794" t="s">
        <v>2081</v>
      </c>
      <c r="E31" s="2665" t="s">
        <v>4545</v>
      </c>
      <c r="F31" s="2665" t="s">
        <v>4545</v>
      </c>
      <c r="G31" s="2665">
        <v>3</v>
      </c>
      <c r="H31" s="2665"/>
      <c r="I31" s="2665">
        <v>472</v>
      </c>
      <c r="J31" s="2665" t="s">
        <v>2268</v>
      </c>
      <c r="K31" s="2665" t="s">
        <v>408</v>
      </c>
      <c r="L31" s="2683"/>
      <c r="M31" s="2683">
        <v>88500</v>
      </c>
      <c r="N31" s="2683">
        <v>88500</v>
      </c>
      <c r="O31" s="2683">
        <v>0</v>
      </c>
      <c r="P31" s="2745">
        <v>1</v>
      </c>
      <c r="Q31" s="2745">
        <v>1</v>
      </c>
      <c r="R31" s="2665">
        <v>1</v>
      </c>
      <c r="S31" s="2665"/>
      <c r="T31" s="2665"/>
      <c r="U31" s="2665"/>
      <c r="V31" s="2665"/>
      <c r="W31" s="2672" t="s">
        <v>4561</v>
      </c>
      <c r="X31" s="2596"/>
      <c r="Y31" s="2348"/>
      <c r="Z31" s="2349"/>
      <c r="AA31" s="2349"/>
      <c r="AB31" s="2349"/>
      <c r="AC31" s="2349"/>
      <c r="AD31" s="2348"/>
      <c r="AE31" s="2348"/>
    </row>
    <row r="32" spans="1:31" ht="81" customHeight="1">
      <c r="A32" s="2794">
        <v>28</v>
      </c>
      <c r="B32" s="2898" t="s">
        <v>415</v>
      </c>
      <c r="C32" s="2794" t="s">
        <v>94</v>
      </c>
      <c r="D32" s="2794" t="s">
        <v>2081</v>
      </c>
      <c r="E32" s="2678" t="s">
        <v>4283</v>
      </c>
      <c r="F32" s="2665" t="s">
        <v>4559</v>
      </c>
      <c r="G32" s="2665">
        <v>1</v>
      </c>
      <c r="H32" s="2665"/>
      <c r="I32" s="2665">
        <v>65</v>
      </c>
      <c r="J32" s="2665" t="s">
        <v>2266</v>
      </c>
      <c r="K32" s="2665" t="s">
        <v>408</v>
      </c>
      <c r="L32" s="2683"/>
      <c r="M32" s="2683">
        <v>120231.38</v>
      </c>
      <c r="N32" s="2683">
        <v>120231.38</v>
      </c>
      <c r="O32" s="2683">
        <v>0</v>
      </c>
      <c r="P32" s="2745">
        <v>1</v>
      </c>
      <c r="Q32" s="2745">
        <v>1</v>
      </c>
      <c r="R32" s="2665">
        <v>1</v>
      </c>
      <c r="S32" s="2665"/>
      <c r="T32" s="2665"/>
      <c r="U32" s="2665"/>
      <c r="V32" s="2665"/>
      <c r="W32" s="2672" t="s">
        <v>4564</v>
      </c>
      <c r="X32" s="2596"/>
      <c r="Y32" s="2348"/>
      <c r="Z32" s="2349"/>
      <c r="AA32" s="2349"/>
      <c r="AB32" s="2349"/>
      <c r="AC32" s="2349"/>
      <c r="AD32" s="2348"/>
      <c r="AE32" s="2348"/>
    </row>
    <row r="33" spans="1:31" ht="63" customHeight="1">
      <c r="A33" s="2794">
        <v>29</v>
      </c>
      <c r="B33" s="2898" t="s">
        <v>415</v>
      </c>
      <c r="C33" s="2794" t="s">
        <v>94</v>
      </c>
      <c r="D33" s="2794" t="s">
        <v>2081</v>
      </c>
      <c r="E33" s="2678" t="s">
        <v>4633</v>
      </c>
      <c r="F33" s="2665" t="s">
        <v>4635</v>
      </c>
      <c r="G33" s="2665">
        <v>3</v>
      </c>
      <c r="H33" s="2665"/>
      <c r="I33" s="2665"/>
      <c r="J33" s="2665" t="s">
        <v>2268</v>
      </c>
      <c r="K33" s="2665" t="s">
        <v>408</v>
      </c>
      <c r="L33" s="2683"/>
      <c r="M33" s="2683">
        <v>12677.15</v>
      </c>
      <c r="N33" s="2683">
        <v>12677.15</v>
      </c>
      <c r="O33" s="2683">
        <v>0</v>
      </c>
      <c r="P33" s="2745">
        <v>1</v>
      </c>
      <c r="Q33" s="2745">
        <v>1</v>
      </c>
      <c r="R33" s="2665">
        <v>1</v>
      </c>
      <c r="S33" s="2665"/>
      <c r="T33" s="2665"/>
      <c r="U33" s="2665"/>
      <c r="V33" s="2665"/>
      <c r="W33" s="2672" t="s">
        <v>4634</v>
      </c>
      <c r="X33" s="2596"/>
      <c r="Y33" s="2348"/>
      <c r="Z33" s="2349"/>
      <c r="AA33" s="2349"/>
      <c r="AB33" s="2349"/>
      <c r="AC33" s="2349"/>
      <c r="AD33" s="2348"/>
      <c r="AE33" s="2348"/>
    </row>
    <row r="34" spans="1:31" ht="58.5" customHeight="1">
      <c r="A34" s="2665">
        <v>30</v>
      </c>
      <c r="B34" s="2665" t="s">
        <v>451</v>
      </c>
      <c r="C34" s="2665" t="s">
        <v>94</v>
      </c>
      <c r="D34" s="2665" t="s">
        <v>2374</v>
      </c>
      <c r="E34" s="2665" t="s">
        <v>4287</v>
      </c>
      <c r="F34" s="2665" t="s">
        <v>4288</v>
      </c>
      <c r="G34" s="2665"/>
      <c r="H34" s="2665">
        <v>1</v>
      </c>
      <c r="I34" s="2665">
        <v>67</v>
      </c>
      <c r="J34" s="2665" t="s">
        <v>2267</v>
      </c>
      <c r="K34" s="2665" t="s">
        <v>408</v>
      </c>
      <c r="L34" s="2683">
        <v>99546.8</v>
      </c>
      <c r="M34" s="2683">
        <v>99546.8</v>
      </c>
      <c r="N34" s="2683">
        <v>99546.8</v>
      </c>
      <c r="O34" s="2683">
        <v>0</v>
      </c>
      <c r="P34" s="2745">
        <v>1</v>
      </c>
      <c r="Q34" s="2745">
        <v>1</v>
      </c>
      <c r="R34" s="2665">
        <v>1</v>
      </c>
      <c r="S34" s="2665"/>
      <c r="T34" s="2665"/>
      <c r="U34" s="2665"/>
      <c r="V34" s="2665"/>
      <c r="W34" s="2672" t="s">
        <v>438</v>
      </c>
      <c r="X34" s="2596"/>
      <c r="Y34" s="2348"/>
      <c r="Z34" s="2349"/>
      <c r="AA34" s="2349"/>
      <c r="AB34" s="2349"/>
      <c r="AC34" s="2349"/>
      <c r="AD34" s="2348"/>
      <c r="AE34" s="2348"/>
    </row>
    <row r="35" spans="1:31" ht="51" customHeight="1">
      <c r="A35" s="2665">
        <v>31</v>
      </c>
      <c r="B35" s="2665" t="s">
        <v>451</v>
      </c>
      <c r="C35" s="2665" t="s">
        <v>94</v>
      </c>
      <c r="D35" s="2665" t="s">
        <v>2374</v>
      </c>
      <c r="E35" s="2665" t="s">
        <v>4289</v>
      </c>
      <c r="F35" s="2665" t="s">
        <v>4290</v>
      </c>
      <c r="G35" s="2665">
        <v>1</v>
      </c>
      <c r="H35" s="2665"/>
      <c r="I35" s="2665">
        <v>174</v>
      </c>
      <c r="J35" s="2665" t="s">
        <v>2266</v>
      </c>
      <c r="K35" s="2665" t="s">
        <v>408</v>
      </c>
      <c r="L35" s="2683">
        <v>86700</v>
      </c>
      <c r="M35" s="2683">
        <v>86700</v>
      </c>
      <c r="N35" s="2683">
        <v>86700</v>
      </c>
      <c r="O35" s="2683">
        <v>0</v>
      </c>
      <c r="P35" s="2745">
        <v>1</v>
      </c>
      <c r="Q35" s="2745">
        <v>1</v>
      </c>
      <c r="R35" s="2665">
        <v>1</v>
      </c>
      <c r="S35" s="2665"/>
      <c r="T35" s="2665"/>
      <c r="U35" s="2665"/>
      <c r="V35" s="2665"/>
      <c r="W35" s="2672" t="s">
        <v>438</v>
      </c>
      <c r="X35" s="2596"/>
      <c r="Y35" s="2348"/>
      <c r="Z35" s="2349"/>
      <c r="AA35" s="2349"/>
      <c r="AB35" s="2349"/>
      <c r="AC35" s="2349"/>
      <c r="AD35" s="2348"/>
      <c r="AE35" s="2348"/>
    </row>
    <row r="36" spans="1:31" ht="54.75" customHeight="1">
      <c r="A36" s="2665">
        <v>32</v>
      </c>
      <c r="B36" s="2665" t="s">
        <v>451</v>
      </c>
      <c r="C36" s="2665" t="s">
        <v>94</v>
      </c>
      <c r="D36" s="2665" t="s">
        <v>2374</v>
      </c>
      <c r="E36" s="2665" t="s">
        <v>4291</v>
      </c>
      <c r="F36" s="2665" t="s">
        <v>4292</v>
      </c>
      <c r="G36" s="2665">
        <v>1</v>
      </c>
      <c r="H36" s="2665"/>
      <c r="I36" s="2665">
        <v>121</v>
      </c>
      <c r="J36" s="2665" t="s">
        <v>2267</v>
      </c>
      <c r="K36" s="2665" t="s">
        <v>408</v>
      </c>
      <c r="L36" s="2683">
        <v>90000</v>
      </c>
      <c r="M36" s="2683">
        <v>90000</v>
      </c>
      <c r="N36" s="2683">
        <v>90000</v>
      </c>
      <c r="O36" s="2683">
        <v>0</v>
      </c>
      <c r="P36" s="2745">
        <v>1</v>
      </c>
      <c r="Q36" s="2745">
        <v>1</v>
      </c>
      <c r="R36" s="2665">
        <v>1</v>
      </c>
      <c r="S36" s="2665"/>
      <c r="T36" s="2665"/>
      <c r="U36" s="2665"/>
      <c r="V36" s="2665"/>
      <c r="W36" s="2672" t="s">
        <v>438</v>
      </c>
      <c r="X36" s="2596"/>
      <c r="Y36" s="2348"/>
      <c r="Z36" s="2349" t="s">
        <v>2266</v>
      </c>
      <c r="AA36" s="2349"/>
      <c r="AB36" s="2349"/>
      <c r="AC36" s="2349" t="s">
        <v>408</v>
      </c>
      <c r="AD36" s="2348"/>
      <c r="AE36" s="2348"/>
    </row>
    <row r="37" spans="1:31" ht="66.75" customHeight="1">
      <c r="A37" s="2665">
        <v>33</v>
      </c>
      <c r="B37" s="2665" t="s">
        <v>451</v>
      </c>
      <c r="C37" s="2665" t="s">
        <v>94</v>
      </c>
      <c r="D37" s="2665" t="s">
        <v>2374</v>
      </c>
      <c r="E37" s="2665" t="s">
        <v>4293</v>
      </c>
      <c r="F37" s="2665" t="s">
        <v>4294</v>
      </c>
      <c r="G37" s="2665">
        <v>1</v>
      </c>
      <c r="H37" s="2665"/>
      <c r="I37" s="2665">
        <v>41</v>
      </c>
      <c r="J37" s="2665" t="s">
        <v>2267</v>
      </c>
      <c r="K37" s="2665" t="s">
        <v>408</v>
      </c>
      <c r="L37" s="2683">
        <v>110000</v>
      </c>
      <c r="M37" s="2683">
        <v>110000</v>
      </c>
      <c r="N37" s="2683">
        <v>110000</v>
      </c>
      <c r="O37" s="2683">
        <v>0</v>
      </c>
      <c r="P37" s="2745">
        <v>1</v>
      </c>
      <c r="Q37" s="2745">
        <v>1</v>
      </c>
      <c r="R37" s="2665">
        <v>1</v>
      </c>
      <c r="S37" s="2665"/>
      <c r="T37" s="2665"/>
      <c r="U37" s="2665"/>
      <c r="V37" s="2665"/>
      <c r="W37" s="2672" t="s">
        <v>438</v>
      </c>
      <c r="X37" s="2596"/>
      <c r="Y37" s="2348"/>
      <c r="Z37" s="2349" t="s">
        <v>2267</v>
      </c>
      <c r="AA37" s="2349"/>
      <c r="AB37" s="2349"/>
      <c r="AC37" s="2349" t="s">
        <v>409</v>
      </c>
      <c r="AD37" s="2348"/>
      <c r="AE37" s="2348"/>
    </row>
    <row r="38" spans="1:31" ht="47.25" customHeight="1">
      <c r="A38" s="2665">
        <v>34</v>
      </c>
      <c r="B38" s="2665" t="s">
        <v>451</v>
      </c>
      <c r="C38" s="2665" t="s">
        <v>94</v>
      </c>
      <c r="D38" s="2665" t="s">
        <v>2381</v>
      </c>
      <c r="E38" s="2665" t="s">
        <v>4295</v>
      </c>
      <c r="F38" s="2665" t="s">
        <v>4296</v>
      </c>
      <c r="G38" s="2665"/>
      <c r="H38" s="2665">
        <v>1</v>
      </c>
      <c r="I38" s="2665">
        <v>43</v>
      </c>
      <c r="J38" s="2665" t="s">
        <v>2267</v>
      </c>
      <c r="K38" s="2665" t="s">
        <v>408</v>
      </c>
      <c r="L38" s="2683">
        <v>135000</v>
      </c>
      <c r="M38" s="2683">
        <v>135000</v>
      </c>
      <c r="N38" s="2683">
        <v>135000</v>
      </c>
      <c r="O38" s="2683">
        <v>0</v>
      </c>
      <c r="P38" s="2745">
        <v>1</v>
      </c>
      <c r="Q38" s="2745">
        <v>1</v>
      </c>
      <c r="R38" s="2665">
        <v>1</v>
      </c>
      <c r="S38" s="2665"/>
      <c r="T38" s="2665"/>
      <c r="U38" s="2665"/>
      <c r="V38" s="2665"/>
      <c r="W38" s="2672" t="s">
        <v>438</v>
      </c>
      <c r="X38" s="2596"/>
      <c r="Y38" s="2348"/>
      <c r="Z38" s="2349" t="s">
        <v>2268</v>
      </c>
      <c r="AA38" s="2349"/>
      <c r="AB38" s="2349"/>
      <c r="AC38" s="2349" t="s">
        <v>414</v>
      </c>
      <c r="AD38" s="2348"/>
      <c r="AE38" s="2348"/>
    </row>
    <row r="39" spans="1:31" ht="55.5" customHeight="1">
      <c r="A39" s="2665">
        <v>35</v>
      </c>
      <c r="B39" s="2665" t="s">
        <v>451</v>
      </c>
      <c r="C39" s="2665" t="s">
        <v>94</v>
      </c>
      <c r="D39" s="2665" t="s">
        <v>2381</v>
      </c>
      <c r="E39" s="2665" t="s">
        <v>4297</v>
      </c>
      <c r="F39" s="2665" t="s">
        <v>4298</v>
      </c>
      <c r="G39" s="2665"/>
      <c r="H39" s="2665">
        <v>1</v>
      </c>
      <c r="I39" s="2665">
        <v>77</v>
      </c>
      <c r="J39" s="2665" t="s">
        <v>2267</v>
      </c>
      <c r="K39" s="2665" t="s">
        <v>408</v>
      </c>
      <c r="L39" s="2683">
        <v>135000</v>
      </c>
      <c r="M39" s="2683">
        <v>135000</v>
      </c>
      <c r="N39" s="2683">
        <v>135000</v>
      </c>
      <c r="O39" s="2683">
        <v>0</v>
      </c>
      <c r="P39" s="2745">
        <v>1</v>
      </c>
      <c r="Q39" s="2745">
        <v>1</v>
      </c>
      <c r="R39" s="2665">
        <v>1</v>
      </c>
      <c r="S39" s="2665"/>
      <c r="T39" s="2665"/>
      <c r="U39" s="2665"/>
      <c r="V39" s="2665"/>
      <c r="W39" s="2672" t="s">
        <v>438</v>
      </c>
      <c r="X39" s="2596"/>
      <c r="Y39" s="2348"/>
      <c r="Z39" s="2349"/>
      <c r="AA39" s="2349"/>
      <c r="AB39" s="2349"/>
      <c r="AC39" s="2349"/>
      <c r="AD39" s="2348"/>
      <c r="AE39" s="2348"/>
    </row>
    <row r="40" spans="1:31" ht="53.25" customHeight="1">
      <c r="A40" s="2665">
        <v>36</v>
      </c>
      <c r="B40" s="2665" t="s">
        <v>451</v>
      </c>
      <c r="C40" s="2665" t="s">
        <v>94</v>
      </c>
      <c r="D40" s="2665" t="s">
        <v>2381</v>
      </c>
      <c r="E40" s="2665" t="s">
        <v>4299</v>
      </c>
      <c r="F40" s="2665" t="s">
        <v>4300</v>
      </c>
      <c r="G40" s="2665"/>
      <c r="H40" s="2665">
        <v>1</v>
      </c>
      <c r="I40" s="2665">
        <v>28</v>
      </c>
      <c r="J40" s="2665" t="s">
        <v>2267</v>
      </c>
      <c r="K40" s="2665" t="s">
        <v>408</v>
      </c>
      <c r="L40" s="2683">
        <v>135000</v>
      </c>
      <c r="M40" s="2683">
        <v>135000</v>
      </c>
      <c r="N40" s="2683">
        <v>135000</v>
      </c>
      <c r="O40" s="2683">
        <v>0</v>
      </c>
      <c r="P40" s="2745">
        <v>1</v>
      </c>
      <c r="Q40" s="2745">
        <v>1</v>
      </c>
      <c r="R40" s="2665">
        <v>1</v>
      </c>
      <c r="S40" s="2665"/>
      <c r="T40" s="2665"/>
      <c r="U40" s="2665"/>
      <c r="V40" s="2665"/>
      <c r="W40" s="2672" t="s">
        <v>438</v>
      </c>
      <c r="X40" s="2596"/>
      <c r="Y40" s="2348"/>
      <c r="Z40" s="2349" t="s">
        <v>2266</v>
      </c>
      <c r="AA40" s="2349"/>
      <c r="AB40" s="2349"/>
      <c r="AC40" s="2349" t="s">
        <v>408</v>
      </c>
      <c r="AD40" s="2348"/>
      <c r="AE40" s="2348"/>
    </row>
    <row r="41" spans="1:31" ht="38.25" customHeight="1">
      <c r="A41" s="2794">
        <v>37</v>
      </c>
      <c r="B41" s="2665" t="s">
        <v>451</v>
      </c>
      <c r="C41" s="2665" t="s">
        <v>94</v>
      </c>
      <c r="D41" s="2665" t="s">
        <v>2381</v>
      </c>
      <c r="E41" s="2665" t="s">
        <v>4301</v>
      </c>
      <c r="F41" s="2665" t="s">
        <v>4302</v>
      </c>
      <c r="G41" s="2665">
        <v>1</v>
      </c>
      <c r="H41" s="2665"/>
      <c r="I41" s="2665">
        <v>154</v>
      </c>
      <c r="J41" s="2665" t="s">
        <v>2267</v>
      </c>
      <c r="K41" s="2665" t="s">
        <v>408</v>
      </c>
      <c r="L41" s="2683">
        <v>135000</v>
      </c>
      <c r="M41" s="2683">
        <v>135000</v>
      </c>
      <c r="N41" s="2683">
        <v>135000</v>
      </c>
      <c r="O41" s="2683">
        <v>0</v>
      </c>
      <c r="P41" s="2745">
        <v>1</v>
      </c>
      <c r="Q41" s="2745">
        <v>1</v>
      </c>
      <c r="R41" s="2665">
        <v>1</v>
      </c>
      <c r="S41" s="2665"/>
      <c r="T41" s="2665"/>
      <c r="U41" s="2665"/>
      <c r="V41" s="2665"/>
      <c r="W41" s="2672" t="s">
        <v>438</v>
      </c>
      <c r="X41" s="2596"/>
      <c r="Y41" s="2348"/>
      <c r="Z41" s="2349" t="s">
        <v>2267</v>
      </c>
      <c r="AA41" s="2349"/>
      <c r="AB41" s="2349"/>
      <c r="AC41" s="2349" t="s">
        <v>409</v>
      </c>
      <c r="AD41" s="2348"/>
      <c r="AE41" s="2348"/>
    </row>
    <row r="42" spans="1:31" ht="54" customHeight="1">
      <c r="A42" s="2794">
        <v>38</v>
      </c>
      <c r="B42" s="2665" t="s">
        <v>451</v>
      </c>
      <c r="C42" s="2665" t="s">
        <v>94</v>
      </c>
      <c r="D42" s="2665" t="s">
        <v>2381</v>
      </c>
      <c r="E42" s="2665" t="s">
        <v>3969</v>
      </c>
      <c r="F42" s="2665" t="s">
        <v>3970</v>
      </c>
      <c r="G42" s="2665"/>
      <c r="H42" s="2665">
        <v>1</v>
      </c>
      <c r="I42" s="2665">
        <v>39</v>
      </c>
      <c r="J42" s="2665" t="s">
        <v>2267</v>
      </c>
      <c r="K42" s="2665" t="s">
        <v>408</v>
      </c>
      <c r="L42" s="2683">
        <v>135000</v>
      </c>
      <c r="M42" s="2683">
        <v>135000</v>
      </c>
      <c r="N42" s="2683">
        <v>135000</v>
      </c>
      <c r="O42" s="2683">
        <v>0</v>
      </c>
      <c r="P42" s="2745">
        <v>1</v>
      </c>
      <c r="Q42" s="2745">
        <v>1</v>
      </c>
      <c r="R42" s="2665">
        <v>1</v>
      </c>
      <c r="S42" s="2665"/>
      <c r="T42" s="2665"/>
      <c r="U42" s="2665"/>
      <c r="V42" s="2665"/>
      <c r="W42" s="2672" t="s">
        <v>438</v>
      </c>
      <c r="X42" s="2596"/>
      <c r="Y42" s="2348"/>
      <c r="Z42" s="2349" t="s">
        <v>2266</v>
      </c>
      <c r="AA42" s="2349"/>
      <c r="AB42" s="2349"/>
      <c r="AC42" s="2349" t="s">
        <v>408</v>
      </c>
      <c r="AD42" s="2348"/>
      <c r="AE42" s="2348"/>
    </row>
    <row r="43" spans="1:31" ht="37.5" customHeight="1">
      <c r="A43" s="2794">
        <v>39</v>
      </c>
      <c r="B43" s="2693" t="s">
        <v>451</v>
      </c>
      <c r="C43" s="2693" t="s">
        <v>94</v>
      </c>
      <c r="D43" s="2693" t="s">
        <v>2381</v>
      </c>
      <c r="E43" s="2665" t="s">
        <v>4303</v>
      </c>
      <c r="F43" s="2665" t="s">
        <v>4571</v>
      </c>
      <c r="G43" s="2665">
        <v>1</v>
      </c>
      <c r="H43" s="2665"/>
      <c r="I43" s="2665">
        <v>22</v>
      </c>
      <c r="J43" s="2665" t="s">
        <v>2267</v>
      </c>
      <c r="K43" s="2665" t="s">
        <v>408</v>
      </c>
      <c r="L43" s="2683">
        <v>125000</v>
      </c>
      <c r="M43" s="2683">
        <v>125000</v>
      </c>
      <c r="N43" s="2683">
        <v>125000</v>
      </c>
      <c r="O43" s="2683">
        <v>0</v>
      </c>
      <c r="P43" s="2745">
        <v>1</v>
      </c>
      <c r="Q43" s="2745">
        <v>1</v>
      </c>
      <c r="R43" s="2665">
        <v>1</v>
      </c>
      <c r="S43" s="2665"/>
      <c r="T43" s="2665"/>
      <c r="U43" s="2665"/>
      <c r="V43" s="2665"/>
      <c r="W43" s="2672" t="s">
        <v>438</v>
      </c>
      <c r="X43" s="2596"/>
      <c r="Y43" s="2348"/>
      <c r="Z43" s="2349"/>
      <c r="AA43" s="2349"/>
      <c r="AB43" s="2349"/>
      <c r="AC43" s="2349"/>
      <c r="AD43" s="2348"/>
      <c r="AE43" s="2348"/>
    </row>
    <row r="44" spans="1:31" ht="39" customHeight="1">
      <c r="A44" s="2794">
        <v>40</v>
      </c>
      <c r="B44" s="2693" t="s">
        <v>451</v>
      </c>
      <c r="C44" s="2693" t="s">
        <v>94</v>
      </c>
      <c r="D44" s="2693" t="s">
        <v>2381</v>
      </c>
      <c r="E44" s="2665" t="s">
        <v>4304</v>
      </c>
      <c r="F44" s="2665" t="s">
        <v>4305</v>
      </c>
      <c r="G44" s="2665">
        <v>1</v>
      </c>
      <c r="H44" s="2665"/>
      <c r="I44" s="2665">
        <v>192</v>
      </c>
      <c r="J44" s="2665" t="s">
        <v>2267</v>
      </c>
      <c r="K44" s="2665" t="s">
        <v>408</v>
      </c>
      <c r="L44" s="2683">
        <v>200000</v>
      </c>
      <c r="M44" s="2683">
        <v>200000</v>
      </c>
      <c r="N44" s="2683">
        <v>200000</v>
      </c>
      <c r="O44" s="2683">
        <v>0</v>
      </c>
      <c r="P44" s="2745">
        <v>1</v>
      </c>
      <c r="Q44" s="2745">
        <v>1</v>
      </c>
      <c r="R44" s="2665">
        <v>1</v>
      </c>
      <c r="S44" s="2665"/>
      <c r="T44" s="2665"/>
      <c r="U44" s="2665"/>
      <c r="V44" s="2665"/>
      <c r="W44" s="2672" t="s">
        <v>2996</v>
      </c>
      <c r="X44" s="2596"/>
      <c r="Y44" s="2348"/>
      <c r="Z44" s="2349" t="s">
        <v>2267</v>
      </c>
      <c r="AA44" s="2349"/>
      <c r="AB44" s="2349"/>
      <c r="AC44" s="2349" t="s">
        <v>409</v>
      </c>
      <c r="AD44" s="2348"/>
      <c r="AE44" s="2348"/>
    </row>
    <row r="45" spans="1:31" ht="39" customHeight="1">
      <c r="A45" s="2794">
        <v>41</v>
      </c>
      <c r="B45" s="2665" t="s">
        <v>451</v>
      </c>
      <c r="C45" s="2665" t="s">
        <v>94</v>
      </c>
      <c r="D45" s="2665" t="s">
        <v>2381</v>
      </c>
      <c r="E45" s="2665" t="s">
        <v>4306</v>
      </c>
      <c r="F45" s="2665" t="s">
        <v>4307</v>
      </c>
      <c r="G45" s="2665"/>
      <c r="H45" s="2665">
        <v>1</v>
      </c>
      <c r="I45" s="2665">
        <v>117</v>
      </c>
      <c r="J45" s="2665" t="s">
        <v>2267</v>
      </c>
      <c r="K45" s="2665" t="s">
        <v>409</v>
      </c>
      <c r="L45" s="2683">
        <v>110000</v>
      </c>
      <c r="M45" s="2683">
        <v>110000</v>
      </c>
      <c r="N45" s="2683">
        <v>110000</v>
      </c>
      <c r="O45" s="2683">
        <v>0</v>
      </c>
      <c r="P45" s="2745">
        <v>1</v>
      </c>
      <c r="Q45" s="2745">
        <v>1</v>
      </c>
      <c r="R45" s="2665">
        <v>1</v>
      </c>
      <c r="S45" s="2665"/>
      <c r="T45" s="2665"/>
      <c r="U45" s="2665"/>
      <c r="V45" s="2665"/>
      <c r="W45" s="2672" t="s">
        <v>438</v>
      </c>
      <c r="X45" s="2596"/>
      <c r="Y45" s="2348"/>
      <c r="Z45" s="2349"/>
      <c r="AA45" s="2349"/>
      <c r="AB45" s="2349"/>
      <c r="AC45" s="2349"/>
      <c r="AD45" s="2348"/>
      <c r="AE45" s="2348"/>
    </row>
    <row r="46" spans="1:31" ht="49.5" customHeight="1">
      <c r="A46" s="2794">
        <v>42</v>
      </c>
      <c r="B46" s="2665" t="s">
        <v>451</v>
      </c>
      <c r="C46" s="2665" t="s">
        <v>94</v>
      </c>
      <c r="D46" s="2665" t="s">
        <v>2381</v>
      </c>
      <c r="E46" s="2665" t="s">
        <v>4308</v>
      </c>
      <c r="F46" s="2665" t="s">
        <v>4309</v>
      </c>
      <c r="G46" s="2665">
        <v>1</v>
      </c>
      <c r="H46" s="2665"/>
      <c r="I46" s="2665">
        <v>293</v>
      </c>
      <c r="J46" s="2665" t="s">
        <v>2267</v>
      </c>
      <c r="K46" s="2665" t="s">
        <v>409</v>
      </c>
      <c r="L46" s="2683">
        <v>100000</v>
      </c>
      <c r="M46" s="2683">
        <v>100000</v>
      </c>
      <c r="N46" s="2683">
        <v>100000</v>
      </c>
      <c r="O46" s="2683">
        <v>0</v>
      </c>
      <c r="P46" s="2745">
        <v>1</v>
      </c>
      <c r="Q46" s="2745">
        <v>1</v>
      </c>
      <c r="R46" s="2665">
        <v>1</v>
      </c>
      <c r="S46" s="2665"/>
      <c r="T46" s="2665"/>
      <c r="U46" s="2665"/>
      <c r="V46" s="2665"/>
      <c r="W46" s="2672" t="s">
        <v>438</v>
      </c>
      <c r="X46" s="2596"/>
      <c r="Y46" s="2348"/>
      <c r="Z46" s="2349"/>
      <c r="AA46" s="2349"/>
      <c r="AB46" s="2349"/>
      <c r="AC46" s="2349"/>
      <c r="AD46" s="2348"/>
      <c r="AE46" s="2348"/>
    </row>
    <row r="47" spans="1:31" ht="37.5" customHeight="1">
      <c r="A47" s="2794">
        <v>43</v>
      </c>
      <c r="B47" s="2665" t="s">
        <v>451</v>
      </c>
      <c r="C47" s="2665" t="s">
        <v>94</v>
      </c>
      <c r="D47" s="2665" t="s">
        <v>2381</v>
      </c>
      <c r="E47" s="2665" t="s">
        <v>4310</v>
      </c>
      <c r="F47" s="2665" t="s">
        <v>4311</v>
      </c>
      <c r="G47" s="2665"/>
      <c r="H47" s="2665">
        <v>1</v>
      </c>
      <c r="I47" s="2665">
        <v>49</v>
      </c>
      <c r="J47" s="2665" t="s">
        <v>2267</v>
      </c>
      <c r="K47" s="2665" t="s">
        <v>409</v>
      </c>
      <c r="L47" s="2683">
        <v>120000</v>
      </c>
      <c r="M47" s="2683">
        <v>120000</v>
      </c>
      <c r="N47" s="2683">
        <v>120000</v>
      </c>
      <c r="O47" s="2683">
        <v>0</v>
      </c>
      <c r="P47" s="2745">
        <v>1</v>
      </c>
      <c r="Q47" s="2745">
        <v>1</v>
      </c>
      <c r="R47" s="2665">
        <v>1</v>
      </c>
      <c r="S47" s="2665"/>
      <c r="T47" s="2665"/>
      <c r="U47" s="2665"/>
      <c r="V47" s="2665"/>
      <c r="W47" s="2672" t="s">
        <v>438</v>
      </c>
      <c r="X47" s="2596"/>
      <c r="Y47" s="2348"/>
      <c r="Z47" s="2349"/>
      <c r="AA47" s="2349"/>
      <c r="AB47" s="2349"/>
      <c r="AC47" s="2349"/>
      <c r="AD47" s="2348"/>
      <c r="AE47" s="2348"/>
    </row>
    <row r="48" spans="1:31" ht="41.25" customHeight="1">
      <c r="A48" s="2794">
        <v>44</v>
      </c>
      <c r="B48" s="2665" t="s">
        <v>451</v>
      </c>
      <c r="C48" s="2665" t="s">
        <v>94</v>
      </c>
      <c r="D48" s="2665" t="s">
        <v>2381</v>
      </c>
      <c r="E48" s="2665" t="s">
        <v>4312</v>
      </c>
      <c r="F48" s="2665" t="s">
        <v>4309</v>
      </c>
      <c r="G48" s="2665">
        <v>1</v>
      </c>
      <c r="H48" s="2665"/>
      <c r="I48" s="2665">
        <v>128</v>
      </c>
      <c r="J48" s="2665" t="s">
        <v>2267</v>
      </c>
      <c r="K48" s="2665" t="s">
        <v>409</v>
      </c>
      <c r="L48" s="2683">
        <v>120000</v>
      </c>
      <c r="M48" s="2683">
        <v>120000</v>
      </c>
      <c r="N48" s="2683">
        <v>120000</v>
      </c>
      <c r="O48" s="2683">
        <v>0</v>
      </c>
      <c r="P48" s="2745">
        <v>1</v>
      </c>
      <c r="Q48" s="2745">
        <v>1</v>
      </c>
      <c r="R48" s="2665">
        <v>1</v>
      </c>
      <c r="S48" s="2665"/>
      <c r="T48" s="2665"/>
      <c r="U48" s="2665"/>
      <c r="V48" s="2665"/>
      <c r="W48" s="2672" t="s">
        <v>438</v>
      </c>
      <c r="X48" s="2596"/>
      <c r="Y48" s="2348"/>
      <c r="Z48" s="2349" t="s">
        <v>2268</v>
      </c>
      <c r="AA48" s="2349"/>
      <c r="AB48" s="2349"/>
      <c r="AC48" s="2349" t="s">
        <v>414</v>
      </c>
      <c r="AD48" s="2348"/>
      <c r="AE48" s="2348"/>
    </row>
    <row r="49" spans="1:31" ht="50.25" customHeight="1">
      <c r="A49" s="2794">
        <v>45</v>
      </c>
      <c r="B49" s="2665" t="s">
        <v>451</v>
      </c>
      <c r="C49" s="2665" t="s">
        <v>94</v>
      </c>
      <c r="D49" s="2665" t="s">
        <v>1021</v>
      </c>
      <c r="E49" s="2665" t="s">
        <v>4313</v>
      </c>
      <c r="F49" s="2665" t="s">
        <v>4313</v>
      </c>
      <c r="G49" s="2665">
        <v>1</v>
      </c>
      <c r="H49" s="2665"/>
      <c r="I49" s="2665">
        <v>49</v>
      </c>
      <c r="J49" s="2665" t="s">
        <v>2267</v>
      </c>
      <c r="K49" s="2665" t="s">
        <v>408</v>
      </c>
      <c r="L49" s="2683">
        <v>47000</v>
      </c>
      <c r="M49" s="2683">
        <v>47000</v>
      </c>
      <c r="N49" s="2683">
        <v>47000</v>
      </c>
      <c r="O49" s="2683">
        <v>0</v>
      </c>
      <c r="P49" s="2745">
        <v>1</v>
      </c>
      <c r="Q49" s="2745">
        <v>1</v>
      </c>
      <c r="R49" s="2665">
        <v>1</v>
      </c>
      <c r="S49" s="2665"/>
      <c r="T49" s="2665"/>
      <c r="U49" s="2665"/>
      <c r="V49" s="2665"/>
      <c r="W49" s="2672" t="s">
        <v>438</v>
      </c>
      <c r="X49" s="2596"/>
      <c r="Y49" s="2348"/>
      <c r="Z49" s="2349" t="s">
        <v>2267</v>
      </c>
      <c r="AA49" s="2349"/>
      <c r="AB49" s="2349"/>
      <c r="AC49" s="2349" t="s">
        <v>409</v>
      </c>
      <c r="AD49" s="2348"/>
      <c r="AE49" s="2348"/>
    </row>
    <row r="50" spans="1:31" ht="51" customHeight="1">
      <c r="A50" s="2665"/>
      <c r="B50" s="2901" t="s">
        <v>1926</v>
      </c>
      <c r="C50" s="2383" t="s">
        <v>94</v>
      </c>
      <c r="D50" s="2383" t="s">
        <v>1021</v>
      </c>
      <c r="E50" s="2383" t="s">
        <v>4558</v>
      </c>
      <c r="F50" s="2665" t="s">
        <v>4314</v>
      </c>
      <c r="G50" s="2665"/>
      <c r="H50" s="2665"/>
      <c r="I50" s="2665"/>
      <c r="J50" s="2665"/>
      <c r="K50" s="2665"/>
      <c r="L50" s="2683">
        <v>83269.440000000002</v>
      </c>
      <c r="M50" s="2683"/>
      <c r="N50" s="2683"/>
      <c r="O50" s="2683"/>
      <c r="P50" s="2665"/>
      <c r="Q50" s="2665"/>
      <c r="R50" s="2665"/>
      <c r="S50" s="2665"/>
      <c r="T50" s="2665"/>
      <c r="U50" s="2665"/>
      <c r="V50" s="2665">
        <v>1</v>
      </c>
      <c r="W50" s="2672" t="s">
        <v>4557</v>
      </c>
      <c r="X50" s="2596"/>
      <c r="Y50" s="2348"/>
      <c r="Z50" s="2349" t="s">
        <v>2268</v>
      </c>
      <c r="AA50" s="2349"/>
      <c r="AB50" s="2349"/>
      <c r="AC50" s="2349" t="s">
        <v>414</v>
      </c>
      <c r="AD50" s="2348"/>
      <c r="AE50" s="2348"/>
    </row>
    <row r="51" spans="1:31" ht="39" customHeight="1">
      <c r="A51" s="2665">
        <v>46</v>
      </c>
      <c r="B51" s="2665" t="s">
        <v>451</v>
      </c>
      <c r="C51" s="2665" t="s">
        <v>94</v>
      </c>
      <c r="D51" s="2665" t="s">
        <v>1030</v>
      </c>
      <c r="E51" s="2665" t="s">
        <v>4315</v>
      </c>
      <c r="F51" s="2665" t="s">
        <v>4316</v>
      </c>
      <c r="G51" s="2665"/>
      <c r="H51" s="2665">
        <v>1</v>
      </c>
      <c r="I51" s="2665">
        <v>25</v>
      </c>
      <c r="J51" s="2665" t="s">
        <v>2267</v>
      </c>
      <c r="K51" s="2665" t="s">
        <v>409</v>
      </c>
      <c r="L51" s="2683">
        <v>146266.69</v>
      </c>
      <c r="M51" s="2683"/>
      <c r="N51" s="2683"/>
      <c r="O51" s="4372">
        <v>0</v>
      </c>
      <c r="P51" s="2745">
        <v>1</v>
      </c>
      <c r="Q51" s="2745">
        <v>1</v>
      </c>
      <c r="R51" s="2665">
        <v>1</v>
      </c>
      <c r="S51" s="2665"/>
      <c r="T51" s="2665"/>
      <c r="U51" s="2665"/>
      <c r="V51" s="2665"/>
      <c r="W51" s="2672" t="s">
        <v>438</v>
      </c>
      <c r="X51" s="2596"/>
      <c r="Y51" s="2348"/>
      <c r="Z51" s="2349"/>
      <c r="AA51" s="2349"/>
      <c r="AB51" s="2349"/>
      <c r="AC51" s="2349"/>
      <c r="AD51" s="2348"/>
      <c r="AE51" s="2348"/>
    </row>
    <row r="52" spans="1:31" ht="66" customHeight="1">
      <c r="A52" s="2665">
        <v>47</v>
      </c>
      <c r="B52" s="2665" t="s">
        <v>451</v>
      </c>
      <c r="C52" s="2665" t="s">
        <v>94</v>
      </c>
      <c r="D52" s="2665" t="s">
        <v>1030</v>
      </c>
      <c r="E52" s="2665" t="s">
        <v>4317</v>
      </c>
      <c r="F52" s="2665" t="s">
        <v>4318</v>
      </c>
      <c r="G52" s="2665">
        <v>1</v>
      </c>
      <c r="H52" s="2665">
        <v>2</v>
      </c>
      <c r="I52" s="2665">
        <v>54</v>
      </c>
      <c r="J52" s="2665" t="s">
        <v>2267</v>
      </c>
      <c r="K52" s="2665" t="s">
        <v>409</v>
      </c>
      <c r="L52" s="2683">
        <v>96117.07</v>
      </c>
      <c r="M52" s="2683"/>
      <c r="N52" s="2683"/>
      <c r="O52" s="4372"/>
      <c r="P52" s="2745">
        <v>1</v>
      </c>
      <c r="Q52" s="2745">
        <v>1</v>
      </c>
      <c r="R52" s="2665">
        <v>1</v>
      </c>
      <c r="S52" s="2665"/>
      <c r="T52" s="2665"/>
      <c r="U52" s="2665"/>
      <c r="V52" s="2665"/>
      <c r="W52" s="2672" t="s">
        <v>438</v>
      </c>
      <c r="X52" s="2596"/>
      <c r="Z52" s="2348"/>
      <c r="AA52" s="2348"/>
      <c r="AB52" s="2349"/>
      <c r="AC52" s="2349"/>
      <c r="AD52" s="2348"/>
      <c r="AE52" s="2348"/>
    </row>
    <row r="53" spans="1:31" ht="32.25" customHeight="1">
      <c r="A53" s="2665">
        <v>48</v>
      </c>
      <c r="B53" s="2665" t="s">
        <v>451</v>
      </c>
      <c r="C53" s="2665" t="s">
        <v>94</v>
      </c>
      <c r="D53" s="2665" t="s">
        <v>1030</v>
      </c>
      <c r="E53" s="2665" t="s">
        <v>4319</v>
      </c>
      <c r="F53" s="2665" t="s">
        <v>4320</v>
      </c>
      <c r="G53" s="2665"/>
      <c r="H53" s="2665">
        <v>1</v>
      </c>
      <c r="I53" s="2665">
        <v>42</v>
      </c>
      <c r="J53" s="2665" t="s">
        <v>2267</v>
      </c>
      <c r="K53" s="2665" t="s">
        <v>409</v>
      </c>
      <c r="L53" s="2683">
        <v>281580.17</v>
      </c>
      <c r="M53" s="2683"/>
      <c r="N53" s="2683"/>
      <c r="O53" s="4372"/>
      <c r="P53" s="2745">
        <v>1</v>
      </c>
      <c r="Q53" s="2745">
        <v>1</v>
      </c>
      <c r="R53" s="2665">
        <v>1</v>
      </c>
      <c r="S53" s="2665"/>
      <c r="T53" s="2665"/>
      <c r="U53" s="2665"/>
      <c r="V53" s="2665"/>
      <c r="W53" s="2672" t="s">
        <v>438</v>
      </c>
      <c r="X53" s="2596"/>
      <c r="Z53" s="2348" t="s">
        <v>2266</v>
      </c>
      <c r="AA53" s="2348"/>
      <c r="AB53" s="2349"/>
      <c r="AC53" s="2349" t="s">
        <v>408</v>
      </c>
      <c r="AD53" s="2348"/>
      <c r="AE53" s="2348"/>
    </row>
    <row r="54" spans="1:31" ht="54" customHeight="1">
      <c r="A54" s="2665">
        <v>49</v>
      </c>
      <c r="B54" s="2665" t="s">
        <v>451</v>
      </c>
      <c r="C54" s="2665" t="s">
        <v>94</v>
      </c>
      <c r="D54" s="2665" t="s">
        <v>1030</v>
      </c>
      <c r="E54" s="2665" t="s">
        <v>4321</v>
      </c>
      <c r="F54" s="2665" t="s">
        <v>4322</v>
      </c>
      <c r="G54" s="2665">
        <v>1</v>
      </c>
      <c r="H54" s="2665">
        <v>2</v>
      </c>
      <c r="I54" s="2665">
        <v>82</v>
      </c>
      <c r="J54" s="2665" t="s">
        <v>2267</v>
      </c>
      <c r="K54" s="2665" t="s">
        <v>409</v>
      </c>
      <c r="L54" s="2683">
        <v>395832.79</v>
      </c>
      <c r="M54" s="2683"/>
      <c r="N54" s="2683"/>
      <c r="O54" s="4372"/>
      <c r="P54" s="2745">
        <v>1</v>
      </c>
      <c r="Q54" s="2745">
        <v>1</v>
      </c>
      <c r="R54" s="2665">
        <v>1</v>
      </c>
      <c r="S54" s="2665"/>
      <c r="T54" s="2665"/>
      <c r="U54" s="2665"/>
      <c r="V54" s="2665"/>
      <c r="W54" s="2672" t="s">
        <v>438</v>
      </c>
      <c r="X54" s="2596"/>
      <c r="Z54" s="2348" t="s">
        <v>2267</v>
      </c>
      <c r="AA54" s="2348"/>
      <c r="AB54" s="2349"/>
      <c r="AC54" s="2349" t="s">
        <v>409</v>
      </c>
      <c r="AD54" s="2348"/>
      <c r="AE54" s="2348"/>
    </row>
    <row r="55" spans="1:31" ht="84" customHeight="1">
      <c r="A55" s="2794">
        <v>50</v>
      </c>
      <c r="B55" s="2898" t="s">
        <v>415</v>
      </c>
      <c r="C55" s="2794" t="s">
        <v>94</v>
      </c>
      <c r="D55" s="2665" t="s">
        <v>1030</v>
      </c>
      <c r="E55" s="2665" t="s">
        <v>4541</v>
      </c>
      <c r="F55" s="2665" t="s">
        <v>4542</v>
      </c>
      <c r="G55" s="2665"/>
      <c r="H55" s="2665">
        <v>1</v>
      </c>
      <c r="I55" s="2665">
        <v>37</v>
      </c>
      <c r="J55" s="2665" t="s">
        <v>2267</v>
      </c>
      <c r="K55" s="2665" t="s">
        <v>409</v>
      </c>
      <c r="L55" s="2683"/>
      <c r="M55" s="2683">
        <v>213867.19</v>
      </c>
      <c r="N55" s="4372">
        <v>146641.1</v>
      </c>
      <c r="O55" s="4372">
        <v>0</v>
      </c>
      <c r="P55" s="2745">
        <v>1</v>
      </c>
      <c r="Q55" s="2745">
        <v>1</v>
      </c>
      <c r="R55" s="2665">
        <v>1</v>
      </c>
      <c r="S55" s="2665"/>
      <c r="T55" s="2665"/>
      <c r="U55" s="2665"/>
      <c r="V55" s="2665"/>
      <c r="W55" s="2665" t="s">
        <v>4636</v>
      </c>
      <c r="X55" s="2596"/>
      <c r="Z55" s="2348"/>
      <c r="AA55" s="2348"/>
      <c r="AB55" s="2349"/>
      <c r="AC55" s="2349"/>
      <c r="AD55" s="2348"/>
      <c r="AE55" s="2348"/>
    </row>
    <row r="56" spans="1:31" ht="54" customHeight="1">
      <c r="A56" s="2794">
        <v>51</v>
      </c>
      <c r="B56" s="2898" t="s">
        <v>415</v>
      </c>
      <c r="C56" s="2794" t="s">
        <v>94</v>
      </c>
      <c r="D56" s="2665" t="s">
        <v>1030</v>
      </c>
      <c r="E56" s="2665" t="s">
        <v>4543</v>
      </c>
      <c r="F56" s="2665" t="s">
        <v>4543</v>
      </c>
      <c r="G56" s="2665">
        <v>1</v>
      </c>
      <c r="H56" s="2665"/>
      <c r="I56" s="2665">
        <v>496</v>
      </c>
      <c r="J56" s="2665" t="s">
        <v>2267</v>
      </c>
      <c r="K56" s="2665" t="s">
        <v>409</v>
      </c>
      <c r="L56" s="2683"/>
      <c r="M56" s="2683">
        <v>9178.07</v>
      </c>
      <c r="N56" s="4372"/>
      <c r="O56" s="4372"/>
      <c r="P56" s="2745">
        <v>1</v>
      </c>
      <c r="Q56" s="2745">
        <v>1</v>
      </c>
      <c r="R56" s="2665">
        <v>1</v>
      </c>
      <c r="S56" s="2665"/>
      <c r="T56" s="2665"/>
      <c r="U56" s="2665"/>
      <c r="V56" s="2665"/>
      <c r="W56" s="2672" t="s">
        <v>4563</v>
      </c>
      <c r="X56" s="2596"/>
      <c r="Z56" s="2348"/>
      <c r="AA56" s="2348"/>
      <c r="AB56" s="2349"/>
      <c r="AC56" s="2349"/>
      <c r="AD56" s="2348"/>
      <c r="AE56" s="2348"/>
    </row>
    <row r="57" spans="1:31" ht="32.25" customHeight="1">
      <c r="A57" s="2665">
        <v>52</v>
      </c>
      <c r="B57" s="2665" t="s">
        <v>451</v>
      </c>
      <c r="C57" s="2665" t="s">
        <v>94</v>
      </c>
      <c r="D57" s="2665" t="s">
        <v>728</v>
      </c>
      <c r="E57" s="2665" t="s">
        <v>1768</v>
      </c>
      <c r="F57" s="2665" t="s">
        <v>4323</v>
      </c>
      <c r="G57" s="2665"/>
      <c r="H57" s="2665">
        <v>1</v>
      </c>
      <c r="I57" s="2665">
        <v>27</v>
      </c>
      <c r="J57" s="2665" t="s">
        <v>2267</v>
      </c>
      <c r="K57" s="2665" t="s">
        <v>409</v>
      </c>
      <c r="L57" s="2683">
        <v>150000</v>
      </c>
      <c r="M57" s="2683">
        <v>150000</v>
      </c>
      <c r="N57" s="2683">
        <v>150000</v>
      </c>
      <c r="O57" s="2683">
        <v>0</v>
      </c>
      <c r="P57" s="2745">
        <v>1</v>
      </c>
      <c r="Q57" s="2745">
        <v>1</v>
      </c>
      <c r="R57" s="2665">
        <v>1</v>
      </c>
      <c r="S57" s="2665"/>
      <c r="T57" s="2665"/>
      <c r="U57" s="2665"/>
      <c r="V57" s="2665"/>
      <c r="W57" s="2672" t="s">
        <v>438</v>
      </c>
      <c r="X57" s="2596"/>
      <c r="Z57" s="2348" t="s">
        <v>2268</v>
      </c>
      <c r="AA57" s="2348"/>
      <c r="AB57" s="2349"/>
      <c r="AC57" s="2349" t="s">
        <v>414</v>
      </c>
      <c r="AD57" s="2348"/>
      <c r="AE57" s="2348"/>
    </row>
    <row r="58" spans="1:31" ht="32.25" customHeight="1">
      <c r="A58" s="2665">
        <v>53</v>
      </c>
      <c r="B58" s="2665" t="s">
        <v>451</v>
      </c>
      <c r="C58" s="2665" t="s">
        <v>94</v>
      </c>
      <c r="D58" s="2665" t="s">
        <v>728</v>
      </c>
      <c r="E58" s="2693" t="s">
        <v>3557</v>
      </c>
      <c r="F58" s="2665" t="s">
        <v>4324</v>
      </c>
      <c r="G58" s="2665"/>
      <c r="H58" s="2665">
        <v>1</v>
      </c>
      <c r="I58" s="2665">
        <v>65</v>
      </c>
      <c r="J58" s="2665" t="s">
        <v>2267</v>
      </c>
      <c r="K58" s="2665" t="s">
        <v>409</v>
      </c>
      <c r="L58" s="2683">
        <v>280000</v>
      </c>
      <c r="M58" s="2683">
        <v>220000</v>
      </c>
      <c r="N58" s="2683">
        <v>220000</v>
      </c>
      <c r="O58" s="2683">
        <v>60000</v>
      </c>
      <c r="P58" s="2745">
        <v>1</v>
      </c>
      <c r="Q58" s="2745">
        <v>1</v>
      </c>
      <c r="R58" s="2665">
        <v>1</v>
      </c>
      <c r="S58" s="2665"/>
      <c r="T58" s="2665"/>
      <c r="U58" s="2665"/>
      <c r="V58" s="2665"/>
      <c r="W58" s="2672" t="s">
        <v>4565</v>
      </c>
      <c r="X58" s="2596"/>
      <c r="Z58" s="2348" t="s">
        <v>2266</v>
      </c>
      <c r="AA58" s="2348"/>
      <c r="AB58" s="2349"/>
      <c r="AC58" s="2349" t="s">
        <v>408</v>
      </c>
      <c r="AD58" s="2348"/>
      <c r="AE58" s="2348"/>
    </row>
    <row r="59" spans="1:31" ht="32.25" customHeight="1">
      <c r="A59" s="2665">
        <v>54</v>
      </c>
      <c r="B59" s="2665" t="s">
        <v>451</v>
      </c>
      <c r="C59" s="2665" t="s">
        <v>94</v>
      </c>
      <c r="D59" s="2665" t="s">
        <v>728</v>
      </c>
      <c r="E59" s="2693" t="s">
        <v>4325</v>
      </c>
      <c r="F59" s="2665" t="s">
        <v>4326</v>
      </c>
      <c r="G59" s="2665">
        <v>1</v>
      </c>
      <c r="H59" s="2665"/>
      <c r="I59" s="2665">
        <v>106</v>
      </c>
      <c r="J59" s="2665" t="s">
        <v>2267</v>
      </c>
      <c r="K59" s="2665" t="s">
        <v>409</v>
      </c>
      <c r="L59" s="2683">
        <v>190000</v>
      </c>
      <c r="M59" s="2683">
        <v>120000</v>
      </c>
      <c r="N59" s="2683">
        <v>120000</v>
      </c>
      <c r="O59" s="2683">
        <v>70000</v>
      </c>
      <c r="P59" s="2745">
        <v>1</v>
      </c>
      <c r="Q59" s="2745">
        <v>1</v>
      </c>
      <c r="R59" s="2665">
        <v>1</v>
      </c>
      <c r="S59" s="2665"/>
      <c r="T59" s="2665"/>
      <c r="U59" s="2665"/>
      <c r="V59" s="2665"/>
      <c r="W59" s="2672" t="s">
        <v>4565</v>
      </c>
      <c r="X59" s="2596"/>
      <c r="Z59" s="2348" t="s">
        <v>2267</v>
      </c>
      <c r="AA59" s="2348"/>
      <c r="AB59" s="2349"/>
      <c r="AC59" s="2349" t="s">
        <v>409</v>
      </c>
      <c r="AD59" s="2348"/>
      <c r="AE59" s="2348"/>
    </row>
    <row r="60" spans="1:31" ht="32.25" customHeight="1">
      <c r="A60" s="2665">
        <v>55</v>
      </c>
      <c r="B60" s="2665" t="s">
        <v>451</v>
      </c>
      <c r="C60" s="2665" t="s">
        <v>94</v>
      </c>
      <c r="D60" s="2665" t="s">
        <v>728</v>
      </c>
      <c r="E60" s="2693" t="s">
        <v>3556</v>
      </c>
      <c r="F60" s="2665" t="s">
        <v>4327</v>
      </c>
      <c r="G60" s="2665">
        <v>1</v>
      </c>
      <c r="H60" s="2665"/>
      <c r="I60" s="2665">
        <v>237</v>
      </c>
      <c r="J60" s="2665" t="s">
        <v>2267</v>
      </c>
      <c r="K60" s="2665" t="s">
        <v>409</v>
      </c>
      <c r="L60" s="2683">
        <v>120000</v>
      </c>
      <c r="M60" s="2683">
        <v>120000</v>
      </c>
      <c r="N60" s="2683">
        <v>120000</v>
      </c>
      <c r="O60" s="2683">
        <v>0</v>
      </c>
      <c r="P60" s="2745">
        <v>1</v>
      </c>
      <c r="Q60" s="2745">
        <v>1</v>
      </c>
      <c r="R60" s="2665">
        <v>1</v>
      </c>
      <c r="S60" s="2665"/>
      <c r="T60" s="2665"/>
      <c r="U60" s="2665"/>
      <c r="V60" s="2665"/>
      <c r="W60" s="2672" t="s">
        <v>438</v>
      </c>
      <c r="X60" s="2596"/>
      <c r="Y60" s="2348"/>
      <c r="Z60" s="2349" t="s">
        <v>2268</v>
      </c>
      <c r="AA60" s="2349"/>
      <c r="AB60" s="2349"/>
      <c r="AC60" s="2349" t="s">
        <v>414</v>
      </c>
      <c r="AD60" s="2348"/>
      <c r="AE60" s="2348"/>
    </row>
    <row r="61" spans="1:31" ht="34.5" customHeight="1">
      <c r="A61" s="2665">
        <v>56</v>
      </c>
      <c r="B61" s="2665" t="s">
        <v>451</v>
      </c>
      <c r="C61" s="2665" t="s">
        <v>94</v>
      </c>
      <c r="D61" s="2665" t="s">
        <v>728</v>
      </c>
      <c r="E61" s="2693" t="s">
        <v>1766</v>
      </c>
      <c r="F61" s="2665" t="s">
        <v>4328</v>
      </c>
      <c r="G61" s="2665">
        <v>1</v>
      </c>
      <c r="H61" s="2665"/>
      <c r="I61" s="2665">
        <v>93</v>
      </c>
      <c r="J61" s="2665" t="s">
        <v>2267</v>
      </c>
      <c r="K61" s="2665" t="s">
        <v>409</v>
      </c>
      <c r="L61" s="2683">
        <v>170000</v>
      </c>
      <c r="M61" s="2683">
        <v>100000</v>
      </c>
      <c r="N61" s="2683">
        <v>100000</v>
      </c>
      <c r="O61" s="2683">
        <v>70000</v>
      </c>
      <c r="P61" s="2745">
        <v>1</v>
      </c>
      <c r="Q61" s="2745">
        <v>1</v>
      </c>
      <c r="R61" s="2665">
        <v>1</v>
      </c>
      <c r="S61" s="2665"/>
      <c r="T61" s="2665"/>
      <c r="U61" s="2665"/>
      <c r="V61" s="2665"/>
      <c r="W61" s="2672" t="s">
        <v>4565</v>
      </c>
      <c r="X61" s="2596"/>
      <c r="Y61" s="2348"/>
      <c r="Z61" s="2349" t="s">
        <v>2266</v>
      </c>
      <c r="AA61" s="2349"/>
      <c r="AB61" s="2349"/>
      <c r="AC61" s="2349" t="s">
        <v>408</v>
      </c>
      <c r="AD61" s="2348"/>
      <c r="AE61" s="2348"/>
    </row>
    <row r="62" spans="1:31" ht="33.75" customHeight="1">
      <c r="A62" s="2665">
        <v>57</v>
      </c>
      <c r="B62" s="2665" t="s">
        <v>451</v>
      </c>
      <c r="C62" s="2665" t="s">
        <v>94</v>
      </c>
      <c r="D62" s="2665" t="s">
        <v>728</v>
      </c>
      <c r="E62" s="2693" t="s">
        <v>3117</v>
      </c>
      <c r="F62" s="2665" t="s">
        <v>4329</v>
      </c>
      <c r="G62" s="2665">
        <v>1</v>
      </c>
      <c r="H62" s="2665">
        <v>1</v>
      </c>
      <c r="I62" s="2665">
        <v>68</v>
      </c>
      <c r="J62" s="2665" t="s">
        <v>2267</v>
      </c>
      <c r="K62" s="2665" t="s">
        <v>409</v>
      </c>
      <c r="L62" s="2683">
        <v>287246</v>
      </c>
      <c r="M62" s="2683">
        <f>L62-O62</f>
        <v>189146</v>
      </c>
      <c r="N62" s="2683">
        <v>189146</v>
      </c>
      <c r="O62" s="2683">
        <v>98100</v>
      </c>
      <c r="P62" s="2745">
        <v>1</v>
      </c>
      <c r="Q62" s="2745">
        <v>1</v>
      </c>
      <c r="R62" s="2665">
        <v>1</v>
      </c>
      <c r="S62" s="2665"/>
      <c r="T62" s="2665"/>
      <c r="U62" s="2665"/>
      <c r="V62" s="2665"/>
      <c r="W62" s="2672" t="s">
        <v>4565</v>
      </c>
      <c r="X62" s="2596"/>
      <c r="Y62" s="2348"/>
      <c r="Z62" s="2349"/>
      <c r="AA62" s="2349"/>
      <c r="AB62" s="2349"/>
      <c r="AC62" s="2349"/>
      <c r="AD62" s="2348"/>
      <c r="AE62" s="2348"/>
    </row>
    <row r="63" spans="1:31" ht="32.25" customHeight="1">
      <c r="A63" s="2665">
        <v>58</v>
      </c>
      <c r="B63" s="2665" t="s">
        <v>451</v>
      </c>
      <c r="C63" s="2665" t="s">
        <v>94</v>
      </c>
      <c r="D63" s="2665" t="s">
        <v>728</v>
      </c>
      <c r="E63" s="2693" t="s">
        <v>4330</v>
      </c>
      <c r="F63" s="2665" t="s">
        <v>4331</v>
      </c>
      <c r="G63" s="2665">
        <v>1</v>
      </c>
      <c r="H63" s="2665">
        <v>1</v>
      </c>
      <c r="I63" s="2665">
        <v>244</v>
      </c>
      <c r="J63" s="2665" t="s">
        <v>2267</v>
      </c>
      <c r="K63" s="2665" t="s">
        <v>409</v>
      </c>
      <c r="L63" s="2683">
        <v>230000</v>
      </c>
      <c r="M63" s="2683">
        <v>230000</v>
      </c>
      <c r="N63" s="2683">
        <v>230000</v>
      </c>
      <c r="O63" s="2683">
        <v>0</v>
      </c>
      <c r="P63" s="2745">
        <v>1</v>
      </c>
      <c r="Q63" s="2745">
        <v>1</v>
      </c>
      <c r="R63" s="2665">
        <v>1</v>
      </c>
      <c r="S63" s="2665"/>
      <c r="T63" s="2665"/>
      <c r="U63" s="2665"/>
      <c r="V63" s="2665"/>
      <c r="W63" s="2672" t="s">
        <v>438</v>
      </c>
      <c r="X63" s="2596"/>
      <c r="Y63" s="2348"/>
      <c r="Z63" s="2349"/>
      <c r="AA63" s="2349"/>
      <c r="AB63" s="2349"/>
      <c r="AC63" s="2349"/>
      <c r="AD63" s="2348"/>
      <c r="AE63" s="2348"/>
    </row>
    <row r="64" spans="1:31" ht="58.5" customHeight="1">
      <c r="A64" s="2665"/>
      <c r="B64" s="2901" t="s">
        <v>1926</v>
      </c>
      <c r="C64" s="2383" t="s">
        <v>94</v>
      </c>
      <c r="D64" s="2383" t="s">
        <v>728</v>
      </c>
      <c r="E64" s="2383" t="s">
        <v>3120</v>
      </c>
      <c r="F64" s="2665" t="s">
        <v>4332</v>
      </c>
      <c r="G64" s="2665"/>
      <c r="H64" s="2665"/>
      <c r="I64" s="2665"/>
      <c r="J64" s="2665"/>
      <c r="K64" s="2665"/>
      <c r="L64" s="2683">
        <v>150000</v>
      </c>
      <c r="M64" s="2683"/>
      <c r="N64" s="2683"/>
      <c r="O64" s="2683"/>
      <c r="P64" s="2665"/>
      <c r="Q64" s="2745"/>
      <c r="R64" s="2665"/>
      <c r="S64" s="2665"/>
      <c r="T64" s="2665"/>
      <c r="U64" s="2665"/>
      <c r="V64" s="2665">
        <v>1</v>
      </c>
      <c r="W64" s="2672" t="s">
        <v>4548</v>
      </c>
      <c r="X64" s="2596"/>
      <c r="Y64" s="2348"/>
      <c r="Z64" s="2349"/>
      <c r="AA64" s="2349"/>
      <c r="AB64" s="2349"/>
      <c r="AC64" s="2349"/>
      <c r="AD64" s="2348"/>
      <c r="AE64" s="2348"/>
    </row>
    <row r="65" spans="1:31" ht="36.75" customHeight="1">
      <c r="A65" s="2665">
        <v>59</v>
      </c>
      <c r="B65" s="2665" t="s">
        <v>451</v>
      </c>
      <c r="C65" s="2665" t="s">
        <v>94</v>
      </c>
      <c r="D65" s="2665" t="s">
        <v>728</v>
      </c>
      <c r="E65" s="2665" t="s">
        <v>4333</v>
      </c>
      <c r="F65" s="2665" t="s">
        <v>4334</v>
      </c>
      <c r="G65" s="2665">
        <v>1</v>
      </c>
      <c r="H65" s="2665">
        <v>2</v>
      </c>
      <c r="I65" s="2665">
        <v>224</v>
      </c>
      <c r="J65" s="2665" t="s">
        <v>2267</v>
      </c>
      <c r="K65" s="2665" t="s">
        <v>409</v>
      </c>
      <c r="L65" s="2683">
        <v>180000</v>
      </c>
      <c r="M65" s="2683">
        <v>180000</v>
      </c>
      <c r="N65" s="2683">
        <v>180000</v>
      </c>
      <c r="O65" s="2683">
        <v>0</v>
      </c>
      <c r="P65" s="2745">
        <v>1</v>
      </c>
      <c r="Q65" s="2745">
        <v>1</v>
      </c>
      <c r="R65" s="2665">
        <v>1</v>
      </c>
      <c r="S65" s="2665"/>
      <c r="T65" s="2665"/>
      <c r="U65" s="2665"/>
      <c r="V65" s="2665"/>
      <c r="W65" s="2672" t="s">
        <v>438</v>
      </c>
      <c r="X65" s="2596"/>
      <c r="Y65" s="2348"/>
      <c r="Z65" s="2349" t="s">
        <v>2267</v>
      </c>
      <c r="AA65" s="2349"/>
      <c r="AB65" s="2349"/>
      <c r="AC65" s="2349" t="s">
        <v>409</v>
      </c>
      <c r="AD65" s="2348"/>
      <c r="AE65" s="2348"/>
    </row>
    <row r="66" spans="1:31" ht="82.5" customHeight="1">
      <c r="A66" s="2665">
        <v>60</v>
      </c>
      <c r="B66" s="2665" t="s">
        <v>451</v>
      </c>
      <c r="C66" s="2665" t="s">
        <v>94</v>
      </c>
      <c r="D66" s="2665" t="s">
        <v>728</v>
      </c>
      <c r="E66" s="2665" t="s">
        <v>4335</v>
      </c>
      <c r="F66" s="2665" t="s">
        <v>4336</v>
      </c>
      <c r="G66" s="2665"/>
      <c r="H66" s="2665">
        <v>7</v>
      </c>
      <c r="I66" s="2665">
        <v>331</v>
      </c>
      <c r="J66" s="2665" t="s">
        <v>2267</v>
      </c>
      <c r="K66" s="2665" t="s">
        <v>408</v>
      </c>
      <c r="L66" s="2683">
        <v>100000</v>
      </c>
      <c r="M66" s="2683">
        <v>100000</v>
      </c>
      <c r="N66" s="2683">
        <v>100000</v>
      </c>
      <c r="O66" s="2683">
        <v>0</v>
      </c>
      <c r="P66" s="2745">
        <v>1</v>
      </c>
      <c r="Q66" s="2745">
        <v>1</v>
      </c>
      <c r="R66" s="2665">
        <v>1</v>
      </c>
      <c r="S66" s="2665"/>
      <c r="T66" s="2665"/>
      <c r="U66" s="2665"/>
      <c r="V66" s="2665"/>
      <c r="W66" s="2672" t="s">
        <v>438</v>
      </c>
      <c r="X66" s="2596"/>
      <c r="Y66" s="2348"/>
      <c r="Z66" s="2349" t="s">
        <v>2268</v>
      </c>
      <c r="AA66" s="2349"/>
      <c r="AB66" s="2349"/>
      <c r="AC66" s="2349" t="s">
        <v>414</v>
      </c>
      <c r="AD66" s="2348"/>
      <c r="AE66" s="2348"/>
    </row>
    <row r="67" spans="1:31" ht="38.25" customHeight="1">
      <c r="A67" s="2665">
        <v>61</v>
      </c>
      <c r="B67" s="2665" t="s">
        <v>451</v>
      </c>
      <c r="C67" s="2665" t="s">
        <v>94</v>
      </c>
      <c r="D67" s="2665" t="s">
        <v>740</v>
      </c>
      <c r="E67" s="2665" t="s">
        <v>4337</v>
      </c>
      <c r="F67" s="2665" t="s">
        <v>4338</v>
      </c>
      <c r="G67" s="2665">
        <v>1</v>
      </c>
      <c r="H67" s="2665"/>
      <c r="I67" s="2665">
        <v>131</v>
      </c>
      <c r="J67" s="2665" t="s">
        <v>2267</v>
      </c>
      <c r="K67" s="2665" t="s">
        <v>409</v>
      </c>
      <c r="L67" s="2683">
        <v>1200000</v>
      </c>
      <c r="M67" s="2683">
        <v>644000</v>
      </c>
      <c r="N67" s="2683">
        <v>644000</v>
      </c>
      <c r="O67" s="2683" t="s">
        <v>4577</v>
      </c>
      <c r="P67" s="2745">
        <v>1</v>
      </c>
      <c r="Q67" s="2745">
        <v>1</v>
      </c>
      <c r="R67" s="2665">
        <v>1</v>
      </c>
      <c r="S67" s="2665"/>
      <c r="T67" s="2665"/>
      <c r="U67" s="2665"/>
      <c r="V67" s="2665"/>
      <c r="W67" s="2672" t="s">
        <v>4572</v>
      </c>
      <c r="X67" s="2596"/>
      <c r="Y67" s="2348"/>
      <c r="Z67" s="2349" t="s">
        <v>2266</v>
      </c>
      <c r="AA67" s="2349"/>
      <c r="AB67" s="2349"/>
      <c r="AC67" s="2349" t="s">
        <v>408</v>
      </c>
      <c r="AD67" s="2348"/>
      <c r="AE67" s="2348"/>
    </row>
    <row r="68" spans="1:31" ht="42.75" customHeight="1">
      <c r="A68" s="2665">
        <v>62</v>
      </c>
      <c r="B68" s="2665" t="s">
        <v>451</v>
      </c>
      <c r="C68" s="2665" t="s">
        <v>94</v>
      </c>
      <c r="D68" s="2665" t="s">
        <v>740</v>
      </c>
      <c r="E68" s="2665" t="s">
        <v>4339</v>
      </c>
      <c r="F68" s="2665" t="s">
        <v>4340</v>
      </c>
      <c r="G68" s="2665">
        <v>1</v>
      </c>
      <c r="H68" s="2665"/>
      <c r="I68" s="2665">
        <v>93</v>
      </c>
      <c r="J68" s="2665" t="s">
        <v>2267</v>
      </c>
      <c r="K68" s="2665" t="s">
        <v>408</v>
      </c>
      <c r="L68" s="2683">
        <v>30000</v>
      </c>
      <c r="M68" s="2683">
        <v>30000</v>
      </c>
      <c r="N68" s="2683">
        <v>30000</v>
      </c>
      <c r="O68" s="2683">
        <v>0</v>
      </c>
      <c r="P68" s="2745">
        <v>1</v>
      </c>
      <c r="Q68" s="2745">
        <v>1</v>
      </c>
      <c r="R68" s="2665">
        <v>1</v>
      </c>
      <c r="S68" s="2665"/>
      <c r="T68" s="2665"/>
      <c r="U68" s="2665"/>
      <c r="V68" s="2665"/>
      <c r="W68" s="2672" t="s">
        <v>438</v>
      </c>
      <c r="X68" s="2596"/>
      <c r="Y68" s="2348"/>
      <c r="Z68" s="2349" t="s">
        <v>2267</v>
      </c>
      <c r="AA68" s="2349"/>
      <c r="AB68" s="2349"/>
      <c r="AC68" s="2349" t="s">
        <v>409</v>
      </c>
      <c r="AD68" s="2348"/>
      <c r="AE68" s="2348"/>
    </row>
    <row r="69" spans="1:31" ht="39.75" customHeight="1">
      <c r="A69" s="2665">
        <v>63</v>
      </c>
      <c r="B69" s="2665" t="s">
        <v>451</v>
      </c>
      <c r="C69" s="2665" t="s">
        <v>94</v>
      </c>
      <c r="D69" s="2665" t="s">
        <v>740</v>
      </c>
      <c r="E69" s="2665" t="s">
        <v>4341</v>
      </c>
      <c r="F69" s="2665" t="s">
        <v>4342</v>
      </c>
      <c r="G69" s="2665">
        <v>1</v>
      </c>
      <c r="H69" s="2665"/>
      <c r="I69" s="2665">
        <v>55</v>
      </c>
      <c r="J69" s="2665" t="s">
        <v>2267</v>
      </c>
      <c r="K69" s="2665" t="s">
        <v>408</v>
      </c>
      <c r="L69" s="2683">
        <v>30000</v>
      </c>
      <c r="M69" s="2683">
        <v>30000</v>
      </c>
      <c r="N69" s="2683">
        <v>30000</v>
      </c>
      <c r="O69" s="2683">
        <v>0</v>
      </c>
      <c r="P69" s="2745">
        <v>1</v>
      </c>
      <c r="Q69" s="2745">
        <v>1</v>
      </c>
      <c r="R69" s="2665">
        <v>1</v>
      </c>
      <c r="S69" s="2665"/>
      <c r="T69" s="2665"/>
      <c r="U69" s="2665"/>
      <c r="V69" s="2665"/>
      <c r="W69" s="2672" t="s">
        <v>438</v>
      </c>
      <c r="X69" s="2596"/>
      <c r="Y69" s="2348"/>
      <c r="Z69" s="2349" t="s">
        <v>2268</v>
      </c>
      <c r="AA69" s="2349"/>
      <c r="AB69" s="2349"/>
      <c r="AC69" s="2349" t="s">
        <v>414</v>
      </c>
      <c r="AD69" s="2348"/>
      <c r="AE69" s="2348"/>
    </row>
    <row r="70" spans="1:31" ht="48" customHeight="1">
      <c r="A70" s="2665">
        <v>64</v>
      </c>
      <c r="B70" s="2665" t="s">
        <v>451</v>
      </c>
      <c r="C70" s="2665" t="s">
        <v>94</v>
      </c>
      <c r="D70" s="2665" t="s">
        <v>740</v>
      </c>
      <c r="E70" s="2665" t="s">
        <v>4343</v>
      </c>
      <c r="F70" s="2665" t="s">
        <v>4344</v>
      </c>
      <c r="G70" s="2665">
        <v>1</v>
      </c>
      <c r="H70" s="2665"/>
      <c r="I70" s="2665">
        <v>105</v>
      </c>
      <c r="J70" s="2665" t="s">
        <v>2267</v>
      </c>
      <c r="K70" s="2665" t="s">
        <v>409</v>
      </c>
      <c r="L70" s="2683">
        <v>75000</v>
      </c>
      <c r="M70" s="2683">
        <v>75000</v>
      </c>
      <c r="N70" s="2683">
        <v>75000</v>
      </c>
      <c r="O70" s="2683">
        <v>0</v>
      </c>
      <c r="P70" s="2745">
        <v>1</v>
      </c>
      <c r="Q70" s="2745">
        <v>1</v>
      </c>
      <c r="R70" s="2665">
        <v>1</v>
      </c>
      <c r="S70" s="2665"/>
      <c r="T70" s="2665"/>
      <c r="U70" s="2665"/>
      <c r="V70" s="2665"/>
      <c r="W70" s="2672" t="s">
        <v>438</v>
      </c>
      <c r="X70" s="2596"/>
      <c r="Y70" s="2348"/>
      <c r="Z70" s="2349" t="s">
        <v>2266</v>
      </c>
      <c r="AA70" s="2349"/>
      <c r="AB70" s="2349"/>
      <c r="AC70" s="2349" t="s">
        <v>408</v>
      </c>
      <c r="AD70" s="2348"/>
      <c r="AE70" s="2348"/>
    </row>
    <row r="71" spans="1:31" ht="40.5" customHeight="1">
      <c r="A71" s="2665">
        <v>65</v>
      </c>
      <c r="B71" s="2665" t="s">
        <v>451</v>
      </c>
      <c r="C71" s="2665" t="s">
        <v>94</v>
      </c>
      <c r="D71" s="2665" t="s">
        <v>740</v>
      </c>
      <c r="E71" s="2665" t="s">
        <v>4345</v>
      </c>
      <c r="F71" s="2665" t="s">
        <v>4346</v>
      </c>
      <c r="G71" s="2665">
        <v>1</v>
      </c>
      <c r="H71" s="2665"/>
      <c r="I71" s="2665">
        <v>47</v>
      </c>
      <c r="J71" s="2665" t="s">
        <v>2267</v>
      </c>
      <c r="K71" s="2665" t="s">
        <v>408</v>
      </c>
      <c r="L71" s="2683">
        <v>90000</v>
      </c>
      <c r="M71" s="2683">
        <v>90000</v>
      </c>
      <c r="N71" s="2683">
        <v>90000</v>
      </c>
      <c r="O71" s="2683">
        <v>0</v>
      </c>
      <c r="P71" s="2745">
        <v>1</v>
      </c>
      <c r="Q71" s="2745">
        <v>1</v>
      </c>
      <c r="R71" s="2665">
        <v>1</v>
      </c>
      <c r="S71" s="2665"/>
      <c r="T71" s="2665"/>
      <c r="U71" s="2665"/>
      <c r="V71" s="2665"/>
      <c r="W71" s="2672" t="s">
        <v>438</v>
      </c>
      <c r="X71" s="2596"/>
      <c r="Y71" s="2348"/>
      <c r="Z71" s="2349" t="s">
        <v>2267</v>
      </c>
      <c r="AA71" s="2349"/>
      <c r="AB71" s="2349"/>
      <c r="AC71" s="2349" t="s">
        <v>409</v>
      </c>
      <c r="AD71" s="2348"/>
      <c r="AE71" s="2348"/>
    </row>
    <row r="72" spans="1:31" ht="64.5" customHeight="1">
      <c r="A72" s="2665">
        <v>66</v>
      </c>
      <c r="B72" s="2665" t="s">
        <v>451</v>
      </c>
      <c r="C72" s="2665" t="s">
        <v>94</v>
      </c>
      <c r="D72" s="2665" t="s">
        <v>740</v>
      </c>
      <c r="E72" s="2665" t="s">
        <v>4347</v>
      </c>
      <c r="F72" s="2665" t="s">
        <v>4348</v>
      </c>
      <c r="G72" s="2665">
        <v>1</v>
      </c>
      <c r="H72" s="2665"/>
      <c r="I72" s="2665">
        <v>103</v>
      </c>
      <c r="J72" s="2665" t="s">
        <v>2267</v>
      </c>
      <c r="K72" s="2665" t="s">
        <v>408</v>
      </c>
      <c r="L72" s="2683">
        <v>33555.31</v>
      </c>
      <c r="M72" s="2683">
        <v>33555.31</v>
      </c>
      <c r="N72" s="2683">
        <v>33555.31</v>
      </c>
      <c r="O72" s="2683">
        <v>0</v>
      </c>
      <c r="P72" s="2745">
        <v>1</v>
      </c>
      <c r="Q72" s="2745">
        <v>1</v>
      </c>
      <c r="R72" s="2665">
        <v>1</v>
      </c>
      <c r="S72" s="2665"/>
      <c r="T72" s="2665"/>
      <c r="U72" s="2665"/>
      <c r="V72" s="2665"/>
      <c r="W72" s="2672" t="s">
        <v>438</v>
      </c>
      <c r="X72" s="2596"/>
      <c r="Y72" s="2348"/>
      <c r="Z72" s="2349" t="s">
        <v>2268</v>
      </c>
      <c r="AA72" s="2349"/>
      <c r="AB72" s="2349"/>
      <c r="AC72" s="2349" t="s">
        <v>414</v>
      </c>
      <c r="AD72" s="2348"/>
      <c r="AE72" s="2348"/>
    </row>
    <row r="73" spans="1:31" ht="52.5" customHeight="1">
      <c r="A73" s="2665"/>
      <c r="B73" s="2878" t="s">
        <v>1926</v>
      </c>
      <c r="C73" s="2665" t="s">
        <v>94</v>
      </c>
      <c r="D73" s="2665" t="s">
        <v>740</v>
      </c>
      <c r="E73" s="2665" t="s">
        <v>4349</v>
      </c>
      <c r="F73" s="2665" t="s">
        <v>4350</v>
      </c>
      <c r="G73" s="2665">
        <v>1</v>
      </c>
      <c r="H73" s="2665"/>
      <c r="I73" s="2665">
        <v>17</v>
      </c>
      <c r="J73" s="2665"/>
      <c r="K73" s="2665"/>
      <c r="L73" s="2683">
        <v>35000</v>
      </c>
      <c r="M73" s="2683"/>
      <c r="N73" s="2683"/>
      <c r="O73" s="2683">
        <v>0</v>
      </c>
      <c r="P73" s="2683">
        <v>0</v>
      </c>
      <c r="Q73" s="2665">
        <v>0</v>
      </c>
      <c r="R73" s="2665"/>
      <c r="S73" s="2665"/>
      <c r="T73" s="2665"/>
      <c r="U73" s="2665"/>
      <c r="V73" s="2665"/>
      <c r="W73" s="2672" t="s">
        <v>4832</v>
      </c>
      <c r="X73" s="2596"/>
      <c r="Y73" s="2348"/>
      <c r="Z73" s="2349" t="s">
        <v>2266</v>
      </c>
      <c r="AA73" s="2349"/>
      <c r="AB73" s="2349"/>
      <c r="AC73" s="2349" t="s">
        <v>408</v>
      </c>
      <c r="AD73" s="2348"/>
      <c r="AE73" s="2348"/>
    </row>
    <row r="74" spans="1:31" ht="53.25" customHeight="1">
      <c r="A74" s="2665">
        <v>67</v>
      </c>
      <c r="B74" s="2665" t="s">
        <v>451</v>
      </c>
      <c r="C74" s="2665" t="s">
        <v>94</v>
      </c>
      <c r="D74" s="2665" t="s">
        <v>157</v>
      </c>
      <c r="E74" s="2665" t="s">
        <v>3904</v>
      </c>
      <c r="F74" s="2665" t="s">
        <v>4351</v>
      </c>
      <c r="G74" s="2665">
        <v>1</v>
      </c>
      <c r="H74" s="2665"/>
      <c r="I74" s="2665">
        <v>118</v>
      </c>
      <c r="J74" s="2665" t="s">
        <v>2267</v>
      </c>
      <c r="K74" s="2665" t="s">
        <v>409</v>
      </c>
      <c r="L74" s="2683">
        <v>110000</v>
      </c>
      <c r="M74" s="2683">
        <v>110000</v>
      </c>
      <c r="N74" s="2683">
        <v>110000</v>
      </c>
      <c r="O74" s="2683">
        <v>0</v>
      </c>
      <c r="P74" s="2745">
        <v>1</v>
      </c>
      <c r="Q74" s="2745">
        <v>1</v>
      </c>
      <c r="R74" s="2665">
        <v>1</v>
      </c>
      <c r="S74" s="2665"/>
      <c r="T74" s="2665"/>
      <c r="U74" s="2665"/>
      <c r="V74" s="2665"/>
      <c r="W74" s="2672" t="s">
        <v>438</v>
      </c>
      <c r="X74" s="2596"/>
      <c r="Y74" s="2348"/>
      <c r="Z74" s="2349" t="s">
        <v>2267</v>
      </c>
      <c r="AA74" s="2349"/>
      <c r="AB74" s="2349"/>
      <c r="AC74" s="2349" t="s">
        <v>409</v>
      </c>
      <c r="AD74" s="2348"/>
      <c r="AE74" s="2348"/>
    </row>
    <row r="75" spans="1:31" ht="44.25" customHeight="1">
      <c r="A75" s="2665">
        <v>68</v>
      </c>
      <c r="B75" s="2665" t="s">
        <v>451</v>
      </c>
      <c r="C75" s="2665" t="s">
        <v>94</v>
      </c>
      <c r="D75" s="2665" t="s">
        <v>157</v>
      </c>
      <c r="E75" s="2665" t="s">
        <v>4352</v>
      </c>
      <c r="F75" s="2665" t="s">
        <v>4353</v>
      </c>
      <c r="G75" s="2665">
        <v>1</v>
      </c>
      <c r="H75" s="2665"/>
      <c r="I75" s="2665">
        <v>60</v>
      </c>
      <c r="J75" s="2665" t="s">
        <v>2267</v>
      </c>
      <c r="K75" s="2665" t="s">
        <v>408</v>
      </c>
      <c r="L75" s="2683">
        <v>10000</v>
      </c>
      <c r="M75" s="2683">
        <v>10000</v>
      </c>
      <c r="N75" s="2683">
        <v>10000</v>
      </c>
      <c r="O75" s="2683">
        <v>0</v>
      </c>
      <c r="P75" s="2745">
        <v>1</v>
      </c>
      <c r="Q75" s="2745">
        <v>1</v>
      </c>
      <c r="R75" s="2665">
        <v>1</v>
      </c>
      <c r="S75" s="2665"/>
      <c r="T75" s="2665"/>
      <c r="U75" s="2665"/>
      <c r="V75" s="2665"/>
      <c r="W75" s="2672" t="s">
        <v>438</v>
      </c>
      <c r="X75" s="2596"/>
      <c r="Y75" s="2348"/>
      <c r="Z75" s="2349"/>
      <c r="AA75" s="2349"/>
      <c r="AB75" s="2349"/>
      <c r="AC75" s="2349"/>
      <c r="AD75" s="2348"/>
      <c r="AE75" s="2348"/>
    </row>
    <row r="76" spans="1:31" ht="40.5" customHeight="1">
      <c r="A76" s="2914">
        <v>69</v>
      </c>
      <c r="B76" s="2665" t="s">
        <v>451</v>
      </c>
      <c r="C76" s="2665" t="s">
        <v>94</v>
      </c>
      <c r="D76" s="2665" t="s">
        <v>157</v>
      </c>
      <c r="E76" s="2665" t="s">
        <v>4354</v>
      </c>
      <c r="F76" s="2665" t="s">
        <v>4355</v>
      </c>
      <c r="G76" s="2665">
        <v>2</v>
      </c>
      <c r="H76" s="2665"/>
      <c r="I76" s="2665">
        <v>265</v>
      </c>
      <c r="J76" s="2665" t="s">
        <v>2267</v>
      </c>
      <c r="K76" s="2665" t="s">
        <v>408</v>
      </c>
      <c r="L76" s="2683">
        <v>25000</v>
      </c>
      <c r="M76" s="2683">
        <v>25000</v>
      </c>
      <c r="N76" s="2683">
        <v>25000</v>
      </c>
      <c r="O76" s="2683">
        <v>0</v>
      </c>
      <c r="P76" s="2745">
        <v>1</v>
      </c>
      <c r="Q76" s="2745">
        <v>1</v>
      </c>
      <c r="R76" s="2665">
        <v>1</v>
      </c>
      <c r="S76" s="2665"/>
      <c r="T76" s="2665"/>
      <c r="U76" s="2665"/>
      <c r="V76" s="2665"/>
      <c r="W76" s="2672" t="s">
        <v>438</v>
      </c>
      <c r="X76" s="2596"/>
      <c r="Y76" s="2348"/>
      <c r="Z76" s="2349"/>
      <c r="AA76" s="2349"/>
      <c r="AB76" s="2349"/>
      <c r="AC76" s="2349"/>
      <c r="AD76" s="2348"/>
      <c r="AE76" s="2348"/>
    </row>
    <row r="77" spans="1:31" ht="43.5" customHeight="1">
      <c r="A77" s="2914">
        <v>70</v>
      </c>
      <c r="B77" s="2665" t="s">
        <v>451</v>
      </c>
      <c r="C77" s="2665" t="s">
        <v>94</v>
      </c>
      <c r="D77" s="2665" t="s">
        <v>157</v>
      </c>
      <c r="E77" s="2665" t="s">
        <v>4356</v>
      </c>
      <c r="F77" s="2665" t="s">
        <v>4357</v>
      </c>
      <c r="G77" s="2665">
        <v>1</v>
      </c>
      <c r="H77" s="2665"/>
      <c r="I77" s="2665">
        <v>131</v>
      </c>
      <c r="J77" s="2665" t="s">
        <v>2267</v>
      </c>
      <c r="K77" s="2665" t="s">
        <v>408</v>
      </c>
      <c r="L77" s="2683">
        <v>75000</v>
      </c>
      <c r="M77" s="2683">
        <v>75000</v>
      </c>
      <c r="N77" s="2683">
        <v>75000</v>
      </c>
      <c r="O77" s="2683">
        <v>0</v>
      </c>
      <c r="P77" s="2745">
        <v>1</v>
      </c>
      <c r="Q77" s="2745">
        <v>1</v>
      </c>
      <c r="R77" s="2665">
        <v>1</v>
      </c>
      <c r="S77" s="2665"/>
      <c r="T77" s="2665"/>
      <c r="U77" s="2665"/>
      <c r="V77" s="2665"/>
      <c r="W77" s="2672" t="s">
        <v>438</v>
      </c>
      <c r="X77" s="2596"/>
      <c r="Y77" s="2348"/>
      <c r="Z77" s="2349"/>
      <c r="AA77" s="2349"/>
      <c r="AB77" s="2349"/>
      <c r="AC77" s="2349"/>
      <c r="AD77" s="2348"/>
      <c r="AE77" s="2348"/>
    </row>
    <row r="78" spans="1:31" ht="46.5" customHeight="1">
      <c r="A78" s="2914">
        <v>71</v>
      </c>
      <c r="B78" s="2665" t="s">
        <v>451</v>
      </c>
      <c r="C78" s="2665" t="s">
        <v>94</v>
      </c>
      <c r="D78" s="2665" t="s">
        <v>157</v>
      </c>
      <c r="E78" s="2665" t="s">
        <v>4358</v>
      </c>
      <c r="F78" s="2665" t="s">
        <v>4359</v>
      </c>
      <c r="G78" s="2665">
        <v>1</v>
      </c>
      <c r="H78" s="2665"/>
      <c r="I78" s="2665">
        <v>135</v>
      </c>
      <c r="J78" s="2665" t="s">
        <v>2267</v>
      </c>
      <c r="K78" s="2665" t="s">
        <v>408</v>
      </c>
      <c r="L78" s="2683">
        <v>8000</v>
      </c>
      <c r="M78" s="2683">
        <v>8000</v>
      </c>
      <c r="N78" s="2683">
        <v>8000</v>
      </c>
      <c r="O78" s="2683">
        <v>0</v>
      </c>
      <c r="P78" s="2745">
        <v>1</v>
      </c>
      <c r="Q78" s="2745">
        <v>1</v>
      </c>
      <c r="R78" s="2665">
        <v>1</v>
      </c>
      <c r="S78" s="2665"/>
      <c r="T78" s="2665"/>
      <c r="U78" s="2665"/>
      <c r="V78" s="2665"/>
      <c r="W78" s="2672" t="s">
        <v>438</v>
      </c>
    </row>
    <row r="79" spans="1:31" ht="47.25" customHeight="1">
      <c r="A79" s="2914">
        <v>72</v>
      </c>
      <c r="B79" s="2665" t="s">
        <v>451</v>
      </c>
      <c r="C79" s="2665" t="s">
        <v>94</v>
      </c>
      <c r="D79" s="2665" t="s">
        <v>157</v>
      </c>
      <c r="E79" s="2665" t="s">
        <v>4360</v>
      </c>
      <c r="F79" s="2665" t="s">
        <v>4361</v>
      </c>
      <c r="G79" s="2665">
        <v>1</v>
      </c>
      <c r="H79" s="2665"/>
      <c r="I79" s="2665">
        <v>131</v>
      </c>
      <c r="J79" s="2665" t="s">
        <v>2267</v>
      </c>
      <c r="K79" s="2665" t="s">
        <v>409</v>
      </c>
      <c r="L79" s="2683">
        <v>100000</v>
      </c>
      <c r="M79" s="2683">
        <v>100000</v>
      </c>
      <c r="N79" s="2683">
        <v>100000</v>
      </c>
      <c r="O79" s="2683">
        <v>0</v>
      </c>
      <c r="P79" s="2745">
        <v>1</v>
      </c>
      <c r="Q79" s="2745">
        <v>1</v>
      </c>
      <c r="R79" s="2665">
        <v>1</v>
      </c>
      <c r="S79" s="2665"/>
      <c r="T79" s="2665"/>
      <c r="U79" s="2665"/>
      <c r="V79" s="2665"/>
      <c r="W79" s="2672" t="s">
        <v>438</v>
      </c>
    </row>
    <row r="80" spans="1:31" ht="41.25" customHeight="1">
      <c r="A80" s="2665"/>
      <c r="B80" s="2665"/>
      <c r="C80" s="2665"/>
      <c r="D80" s="2665"/>
      <c r="E80" s="2665"/>
      <c r="F80" s="2665"/>
      <c r="G80" s="2794">
        <f>SUM(G4:G79)</f>
        <v>60</v>
      </c>
      <c r="H80" s="2794">
        <f>SUM(H4:H79)</f>
        <v>36</v>
      </c>
      <c r="I80" s="2794">
        <f>SUM(I4:I79)</f>
        <v>11111</v>
      </c>
      <c r="J80" s="2794"/>
      <c r="K80" s="2794"/>
      <c r="L80" s="2755">
        <f>SUM(L4:L79)</f>
        <v>9865409.6200000029</v>
      </c>
      <c r="M80" s="2755"/>
      <c r="N80" s="2800">
        <f>SUM(N4:N79)</f>
        <v>8670431.2799999975</v>
      </c>
      <c r="O80" s="2736"/>
      <c r="P80" s="2755"/>
      <c r="Q80" s="2665"/>
      <c r="R80" s="2698">
        <f>SUM(R4:R79)</f>
        <v>72</v>
      </c>
      <c r="S80" s="2698">
        <f>SUM(S4:S79)</f>
        <v>0</v>
      </c>
      <c r="T80" s="2698">
        <f>SUM(T4:T79)</f>
        <v>0</v>
      </c>
      <c r="U80" s="2698">
        <f>SUM(U4:U79)</f>
        <v>0</v>
      </c>
      <c r="V80" s="2698">
        <f>SUM(V4:V79)</f>
        <v>3</v>
      </c>
      <c r="W80" s="2672"/>
    </row>
    <row r="88" spans="4:14">
      <c r="D88"/>
      <c r="N88" s="2233"/>
    </row>
  </sheetData>
  <mergeCells count="16">
    <mergeCell ref="O51:O54"/>
    <mergeCell ref="O55:O56"/>
    <mergeCell ref="N55:N56"/>
    <mergeCell ref="A1:W1"/>
    <mergeCell ref="A2:A3"/>
    <mergeCell ref="B2:B3"/>
    <mergeCell ref="C2:C3"/>
    <mergeCell ref="D2:D3"/>
    <mergeCell ref="E2:F2"/>
    <mergeCell ref="G2:G3"/>
    <mergeCell ref="H2:H3"/>
    <mergeCell ref="I2:I3"/>
    <mergeCell ref="J2:J3"/>
    <mergeCell ref="K2:K3"/>
    <mergeCell ref="P2:Q2"/>
    <mergeCell ref="R2:W2"/>
  </mergeCells>
  <dataValidations count="7">
    <dataValidation type="whole" allowBlank="1" showInputMessage="1" showErrorMessage="1" errorTitle="DİKKATT !!!!" error="BU BÖLÜME BİR İŞ SAYISINI GÖSTEREN BİR RAKAM GİRMELİSİNİZ_x000a_KÖYDES_x000a_" sqref="R2:V2 U4:V77 R4:T79">
      <formula1>0</formula1>
      <formula2>10</formula2>
    </dataValidation>
    <dataValidation allowBlank="1" showInputMessage="1" showErrorMessage="1" errorTitle="LÜTFEN DİKKAT !!!!" error="GİRİDİĞİNİZ DEĞER AŞAĞIDAKİLERDEN BİRİSİ OLMALIDIR &quot;Y&quot; , &quot;D.E&quot; ,&quot;EK&quot;" sqref="B4:B79"/>
    <dataValidation type="list" allowBlank="1" showInputMessage="1" showErrorMessage="1" errorTitle="DİKKAT !!!" error="LÜTFEN YANDA AÇILAN OK ARACILIĞIYLA UYGUN SEÇENEĞİ GİRİN_x000a_KÖYDES" sqref="K4:K79">
      <formula1>$AC$4:$AC$18</formula1>
    </dataValidation>
    <dataValidation type="list" allowBlank="1" showInputMessage="1" showErrorMessage="1" errorTitle="DİKKAT !!!!" error="LÜTFEN YANDA AÇILAN OK ARACILIĞIYLA UYGUN SEÇENEĞİ GİRİN_x000a_KÖYDES" sqref="J4:J79">
      <formula1>$Z$4:$Z$19</formula1>
    </dataValidation>
    <dataValidation type="list" allowBlank="1" showInputMessage="1" showErrorMessage="1" errorTitle="DİKKAT !!!" error="LÜTFEN YANDA AÇILAN OK ARACILIĞIYLA UYGUN SEÇENEĞİ GİRİN_x000a_KÖYDES" sqref="K2:K3">
      <formula1>$CP$4:$CP$6</formula1>
    </dataValidation>
    <dataValidation type="list" allowBlank="1" showInputMessage="1" showErrorMessage="1" errorTitle="DİKKAT !!!!" error="LÜTFEN YANDA AÇILAN OK ARACILIĞIYLA UYGUN SEÇENEĞİ GİRİN_x000a_KÖYDES" sqref="J2:J3">
      <formula1>$CO$4:$CO$6</formula1>
    </dataValidation>
    <dataValidation type="list" allowBlank="1" showInputMessage="1" showErrorMessage="1" errorTitle="LÜTFEN DİKKAT !!!!" error="GİRİDİĞİNİZ DEĞER AŞAĞIDAKİLERDEN BİRİSİ OLMALIDIR &quot;Y&quot; , &quot;D.E&quot; ,&quot;EK&quot;" sqref="B2">
      <formula1>$CQ$4:$CQ$6</formula1>
    </dataValidation>
  </dataValidations>
  <printOptions horizontalCentered="1"/>
  <pageMargins left="0.51181102362204722" right="0.31496062992125984" top="0.74803149606299213" bottom="0.74803149606299213" header="0.31496062992125984" footer="0.31496062992125984"/>
  <pageSetup paperSize="9" scale="45" orientation="landscape"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4"/>
  <sheetViews>
    <sheetView zoomScaleNormal="100" workbookViewId="0">
      <selection sqref="A1:Z1"/>
    </sheetView>
  </sheetViews>
  <sheetFormatPr defaultRowHeight="12.75"/>
  <cols>
    <col min="1" max="1" width="5.7109375" customWidth="1"/>
    <col min="2" max="2" width="6.7109375" customWidth="1"/>
    <col min="3" max="3" width="10.5703125" customWidth="1"/>
    <col min="4" max="4" width="14.7109375" customWidth="1"/>
    <col min="5" max="5" width="24" customWidth="1"/>
    <col min="6" max="6" width="22.85546875" customWidth="1"/>
    <col min="7" max="7" width="5.42578125" customWidth="1"/>
    <col min="8" max="8" width="6.7109375" customWidth="1"/>
    <col min="9" max="9" width="8.42578125" customWidth="1"/>
    <col min="10" max="10" width="17.5703125" customWidth="1"/>
    <col min="11" max="11" width="19.42578125" customWidth="1"/>
    <col min="12" max="12" width="16.140625" customWidth="1"/>
    <col min="13" max="13" width="14.28515625" customWidth="1"/>
    <col min="14" max="14" width="14.42578125" customWidth="1"/>
    <col min="15" max="15" width="14.85546875" customWidth="1"/>
    <col min="16" max="16" width="8.140625" customWidth="1"/>
    <col min="17" max="17" width="8.7109375" customWidth="1"/>
    <col min="18" max="18" width="7.5703125" customWidth="1"/>
    <col min="19" max="19" width="8.5703125" customWidth="1"/>
    <col min="20" max="20" width="8.85546875" customWidth="1"/>
    <col min="21" max="21" width="8.140625" customWidth="1"/>
    <col min="23" max="23" width="7.7109375" customWidth="1"/>
    <col min="24" max="25" width="8.42578125" customWidth="1"/>
    <col min="26" max="26" width="28.42578125" style="2746" customWidth="1"/>
    <col min="27" max="27" width="9.140625" customWidth="1"/>
  </cols>
  <sheetData>
    <row r="1" spans="1:31" ht="48" customHeight="1" thickBot="1">
      <c r="A1" s="4350" t="s">
        <v>4362</v>
      </c>
      <c r="B1" s="4102"/>
      <c r="C1" s="4102"/>
      <c r="D1" s="4102"/>
      <c r="E1" s="4102"/>
      <c r="F1" s="4102"/>
      <c r="G1" s="4102"/>
      <c r="H1" s="4102"/>
      <c r="I1" s="4102"/>
      <c r="J1" s="4102"/>
      <c r="K1" s="4102"/>
      <c r="L1" s="4102"/>
      <c r="M1" s="4102"/>
      <c r="N1" s="4102"/>
      <c r="O1" s="4102"/>
      <c r="P1" s="4102"/>
      <c r="Q1" s="4102"/>
      <c r="R1" s="4102"/>
      <c r="S1" s="4102"/>
      <c r="T1" s="4102"/>
      <c r="U1" s="4102"/>
      <c r="V1" s="4102"/>
      <c r="W1" s="4102"/>
      <c r="X1" s="4102"/>
      <c r="Y1" s="4102"/>
      <c r="Z1" s="4102"/>
      <c r="AA1" s="277"/>
      <c r="AB1" s="277"/>
      <c r="AC1" s="277"/>
      <c r="AD1" s="277"/>
    </row>
    <row r="2" spans="1:31" ht="45" customHeight="1">
      <c r="A2" s="4351" t="s">
        <v>3335</v>
      </c>
      <c r="B2" s="4091" t="s">
        <v>445</v>
      </c>
      <c r="C2" s="3948" t="s">
        <v>13</v>
      </c>
      <c r="D2" s="3950" t="s">
        <v>2277</v>
      </c>
      <c r="E2" s="3950" t="s">
        <v>423</v>
      </c>
      <c r="F2" s="3950"/>
      <c r="G2" s="4348" t="s">
        <v>3040</v>
      </c>
      <c r="H2" s="4348" t="s">
        <v>3041</v>
      </c>
      <c r="I2" s="4348" t="s">
        <v>3042</v>
      </c>
      <c r="J2" s="3958" t="s">
        <v>411</v>
      </c>
      <c r="K2" s="3966" t="s">
        <v>204</v>
      </c>
      <c r="L2" s="604" t="s">
        <v>3045</v>
      </c>
      <c r="M2" s="391" t="s">
        <v>1054</v>
      </c>
      <c r="N2" s="391" t="s">
        <v>2358</v>
      </c>
      <c r="O2" s="605" t="s">
        <v>2359</v>
      </c>
      <c r="P2" s="3987" t="s">
        <v>1067</v>
      </c>
      <c r="Q2" s="3940" t="s">
        <v>1068</v>
      </c>
      <c r="R2" s="3941"/>
      <c r="S2" s="3940" t="s">
        <v>429</v>
      </c>
      <c r="T2" s="3941"/>
      <c r="U2" s="3942" t="s">
        <v>16</v>
      </c>
      <c r="V2" s="3943"/>
      <c r="W2" s="3943"/>
      <c r="X2" s="3943"/>
      <c r="Y2" s="3943"/>
      <c r="Z2" s="3944"/>
      <c r="AA2" s="277"/>
      <c r="AB2" s="277"/>
      <c r="AC2" s="277"/>
      <c r="AD2" s="277" t="s">
        <v>737</v>
      </c>
    </row>
    <row r="3" spans="1:31" ht="56.25" customHeight="1">
      <c r="A3" s="4352"/>
      <c r="B3" s="4092"/>
      <c r="C3" s="4053"/>
      <c r="D3" s="4054"/>
      <c r="E3" s="1432" t="s">
        <v>430</v>
      </c>
      <c r="F3" s="1238" t="s">
        <v>410</v>
      </c>
      <c r="G3" s="4349"/>
      <c r="H3" s="4349"/>
      <c r="I3" s="4349"/>
      <c r="J3" s="4056"/>
      <c r="K3" s="4057"/>
      <c r="L3" s="1241" t="s">
        <v>1416</v>
      </c>
      <c r="M3" s="1242" t="s">
        <v>1417</v>
      </c>
      <c r="N3" s="1242" t="s">
        <v>1055</v>
      </c>
      <c r="O3" s="1429" t="s">
        <v>3046</v>
      </c>
      <c r="P3" s="4060"/>
      <c r="Q3" s="1916" t="s">
        <v>1069</v>
      </c>
      <c r="R3" s="1917" t="s">
        <v>1070</v>
      </c>
      <c r="S3" s="1430" t="s">
        <v>436</v>
      </c>
      <c r="T3" s="1431" t="s">
        <v>437</v>
      </c>
      <c r="U3" s="1405" t="s">
        <v>438</v>
      </c>
      <c r="V3" s="1406" t="s">
        <v>805</v>
      </c>
      <c r="W3" s="1406" t="s">
        <v>441</v>
      </c>
      <c r="X3" s="1406" t="s">
        <v>442</v>
      </c>
      <c r="Y3" s="1406" t="s">
        <v>1926</v>
      </c>
      <c r="Z3" s="1239" t="s">
        <v>443</v>
      </c>
      <c r="AA3" s="277"/>
      <c r="AB3" s="277"/>
      <c r="AC3" s="277"/>
      <c r="AD3" s="277"/>
    </row>
    <row r="4" spans="1:31" ht="51.75" customHeight="1">
      <c r="A4" s="2665">
        <v>1</v>
      </c>
      <c r="B4" s="1369" t="s">
        <v>451</v>
      </c>
      <c r="C4" s="2665" t="s">
        <v>94</v>
      </c>
      <c r="D4" s="2665" t="s">
        <v>95</v>
      </c>
      <c r="E4" s="2665" t="s">
        <v>4363</v>
      </c>
      <c r="F4" s="2665" t="s">
        <v>4364</v>
      </c>
      <c r="G4" s="2665">
        <v>6</v>
      </c>
      <c r="H4" s="2665">
        <v>7</v>
      </c>
      <c r="I4" s="2693">
        <v>668</v>
      </c>
      <c r="J4" s="2417" t="s">
        <v>2965</v>
      </c>
      <c r="K4" s="1919" t="s">
        <v>1078</v>
      </c>
      <c r="L4" s="2683">
        <v>1063739.3600000001</v>
      </c>
      <c r="M4" s="2683">
        <v>1063739.3600000001</v>
      </c>
      <c r="N4" s="2683">
        <v>1063739.3600000001</v>
      </c>
      <c r="O4" s="2683">
        <v>0</v>
      </c>
      <c r="P4" s="2665"/>
      <c r="Q4" s="2665"/>
      <c r="R4" s="2665"/>
      <c r="S4" s="2745">
        <v>1</v>
      </c>
      <c r="T4" s="2745">
        <v>1</v>
      </c>
      <c r="U4" s="2665">
        <v>1</v>
      </c>
      <c r="V4" s="2665"/>
      <c r="W4" s="2665"/>
      <c r="X4" s="2665"/>
      <c r="Y4" s="2665"/>
      <c r="Z4" s="2726" t="s">
        <v>438</v>
      </c>
      <c r="AA4" s="271" t="s">
        <v>451</v>
      </c>
      <c r="AB4" s="271" t="s">
        <v>2266</v>
      </c>
      <c r="AC4" s="271" t="s">
        <v>484</v>
      </c>
      <c r="AD4" s="271" t="s">
        <v>688</v>
      </c>
      <c r="AE4" s="2348">
        <f t="shared" ref="AE4:AE18" si="0">SUM(W4:Z4)</f>
        <v>0</v>
      </c>
    </row>
    <row r="5" spans="1:31" ht="43.5" customHeight="1">
      <c r="A5" s="2665">
        <v>2</v>
      </c>
      <c r="B5" s="1369" t="s">
        <v>451</v>
      </c>
      <c r="C5" s="2665" t="s">
        <v>94</v>
      </c>
      <c r="D5" s="2665" t="s">
        <v>95</v>
      </c>
      <c r="E5" s="2665" t="s">
        <v>4365</v>
      </c>
      <c r="F5" s="2665" t="s">
        <v>4366</v>
      </c>
      <c r="G5" s="2665">
        <v>1</v>
      </c>
      <c r="H5" s="2665">
        <v>1</v>
      </c>
      <c r="I5" s="2693">
        <v>63</v>
      </c>
      <c r="J5" s="2417" t="s">
        <v>4367</v>
      </c>
      <c r="K5" s="1919" t="s">
        <v>1078</v>
      </c>
      <c r="L5" s="2683">
        <v>323632.71000000002</v>
      </c>
      <c r="M5" s="2683">
        <v>323632.71000000002</v>
      </c>
      <c r="N5" s="2683">
        <v>323632.71000000002</v>
      </c>
      <c r="O5" s="2683">
        <v>0</v>
      </c>
      <c r="P5" s="2665"/>
      <c r="Q5" s="2665"/>
      <c r="R5" s="2665"/>
      <c r="S5" s="2745">
        <v>1</v>
      </c>
      <c r="T5" s="2745">
        <v>1</v>
      </c>
      <c r="U5" s="2665">
        <v>1</v>
      </c>
      <c r="V5" s="2665"/>
      <c r="W5" s="2665"/>
      <c r="X5" s="2665"/>
      <c r="Y5" s="2665"/>
      <c r="Z5" s="2726" t="s">
        <v>438</v>
      </c>
      <c r="AA5" s="271" t="s">
        <v>10</v>
      </c>
      <c r="AB5" s="271" t="s">
        <v>965</v>
      </c>
      <c r="AC5" s="271" t="s">
        <v>1071</v>
      </c>
      <c r="AD5" s="271" t="s">
        <v>1042</v>
      </c>
      <c r="AE5" s="2348">
        <f t="shared" si="0"/>
        <v>0</v>
      </c>
    </row>
    <row r="6" spans="1:31" ht="39" customHeight="1">
      <c r="A6" s="2665">
        <v>3</v>
      </c>
      <c r="B6" s="1369" t="s">
        <v>451</v>
      </c>
      <c r="C6" s="2665" t="s">
        <v>94</v>
      </c>
      <c r="D6" s="2665" t="s">
        <v>95</v>
      </c>
      <c r="E6" s="2665" t="s">
        <v>2503</v>
      </c>
      <c r="F6" s="2665" t="s">
        <v>4368</v>
      </c>
      <c r="G6" s="2665"/>
      <c r="H6" s="2665">
        <v>1</v>
      </c>
      <c r="I6" s="2693">
        <v>23</v>
      </c>
      <c r="J6" s="2417" t="s">
        <v>4367</v>
      </c>
      <c r="K6" s="1919" t="s">
        <v>1078</v>
      </c>
      <c r="L6" s="2683">
        <v>171646.64</v>
      </c>
      <c r="M6" s="2683">
        <v>171646.64</v>
      </c>
      <c r="N6" s="2683">
        <v>171646.64</v>
      </c>
      <c r="O6" s="2683">
        <v>0</v>
      </c>
      <c r="P6" s="2665"/>
      <c r="Q6" s="2665"/>
      <c r="R6" s="2665"/>
      <c r="S6" s="2745">
        <v>1</v>
      </c>
      <c r="T6" s="2745">
        <v>1</v>
      </c>
      <c r="U6" s="2665">
        <v>1</v>
      </c>
      <c r="V6" s="2665"/>
      <c r="W6" s="2665"/>
      <c r="X6" s="2665"/>
      <c r="Y6" s="2665"/>
      <c r="Z6" s="2726" t="s">
        <v>438</v>
      </c>
      <c r="AA6" s="271" t="s">
        <v>415</v>
      </c>
      <c r="AB6" s="271" t="s">
        <v>2268</v>
      </c>
      <c r="AC6" s="271" t="s">
        <v>1072</v>
      </c>
      <c r="AD6" s="271" t="s">
        <v>1043</v>
      </c>
      <c r="AE6" s="2348">
        <f t="shared" si="0"/>
        <v>0</v>
      </c>
    </row>
    <row r="7" spans="1:31" ht="41.25" customHeight="1">
      <c r="A7" s="2665">
        <v>4</v>
      </c>
      <c r="B7" s="1369" t="s">
        <v>451</v>
      </c>
      <c r="C7" s="2665" t="s">
        <v>94</v>
      </c>
      <c r="D7" s="2665" t="s">
        <v>95</v>
      </c>
      <c r="E7" s="2665" t="s">
        <v>4369</v>
      </c>
      <c r="F7" s="2665" t="s">
        <v>4370</v>
      </c>
      <c r="G7" s="2665"/>
      <c r="H7" s="2665">
        <v>1</v>
      </c>
      <c r="I7" s="2693">
        <v>40</v>
      </c>
      <c r="J7" s="2417" t="s">
        <v>4367</v>
      </c>
      <c r="K7" s="1919" t="s">
        <v>1078</v>
      </c>
      <c r="L7" s="2683">
        <v>177938.11</v>
      </c>
      <c r="M7" s="2683">
        <v>177938.11</v>
      </c>
      <c r="N7" s="2683">
        <v>177938.11</v>
      </c>
      <c r="O7" s="2683">
        <v>0</v>
      </c>
      <c r="P7" s="2665"/>
      <c r="Q7" s="2665"/>
      <c r="R7" s="2665"/>
      <c r="S7" s="2745">
        <v>1</v>
      </c>
      <c r="T7" s="2745">
        <v>1</v>
      </c>
      <c r="U7" s="2665">
        <v>1</v>
      </c>
      <c r="V7" s="2665"/>
      <c r="W7" s="2665"/>
      <c r="X7" s="2665"/>
      <c r="Y7" s="2665"/>
      <c r="Z7" s="2726" t="s">
        <v>438</v>
      </c>
      <c r="AA7" s="271"/>
      <c r="AB7" s="271"/>
      <c r="AC7" s="271" t="s">
        <v>1073</v>
      </c>
      <c r="AD7" s="271" t="s">
        <v>1074</v>
      </c>
      <c r="AE7" s="2348">
        <f t="shared" si="0"/>
        <v>0</v>
      </c>
    </row>
    <row r="8" spans="1:31" ht="41.25" customHeight="1">
      <c r="A8" s="2665">
        <v>5</v>
      </c>
      <c r="B8" s="1369" t="s">
        <v>451</v>
      </c>
      <c r="C8" s="2665" t="s">
        <v>94</v>
      </c>
      <c r="D8" s="2665" t="s">
        <v>95</v>
      </c>
      <c r="E8" s="2693" t="s">
        <v>4371</v>
      </c>
      <c r="F8" s="2665" t="s">
        <v>4366</v>
      </c>
      <c r="G8" s="2665">
        <v>1</v>
      </c>
      <c r="H8" s="2665"/>
      <c r="I8" s="2693">
        <v>158</v>
      </c>
      <c r="J8" s="2417" t="s">
        <v>4367</v>
      </c>
      <c r="K8" s="1919" t="s">
        <v>1078</v>
      </c>
      <c r="L8" s="2683">
        <v>16511.82</v>
      </c>
      <c r="M8" s="2683">
        <v>7891.11</v>
      </c>
      <c r="N8" s="2683">
        <v>7891.11</v>
      </c>
      <c r="O8" s="2683">
        <v>0</v>
      </c>
      <c r="P8" s="2665"/>
      <c r="Q8" s="2665"/>
      <c r="R8" s="2665"/>
      <c r="S8" s="2745">
        <v>1</v>
      </c>
      <c r="T8" s="2745">
        <v>1</v>
      </c>
      <c r="U8" s="2665">
        <v>1</v>
      </c>
      <c r="V8" s="2665"/>
      <c r="W8" s="2665"/>
      <c r="X8" s="2665"/>
      <c r="Y8" s="2665"/>
      <c r="Z8" s="4374" t="s">
        <v>4568</v>
      </c>
      <c r="AA8" s="271"/>
      <c r="AB8" s="271"/>
      <c r="AC8" s="271"/>
      <c r="AD8" s="271"/>
      <c r="AE8" s="2348">
        <f t="shared" si="0"/>
        <v>0</v>
      </c>
    </row>
    <row r="9" spans="1:31" ht="41.25" customHeight="1">
      <c r="A9" s="2665">
        <v>6</v>
      </c>
      <c r="B9" s="1369" t="s">
        <v>451</v>
      </c>
      <c r="C9" s="2665" t="s">
        <v>94</v>
      </c>
      <c r="D9" s="2665" t="s">
        <v>95</v>
      </c>
      <c r="E9" s="2693" t="s">
        <v>4372</v>
      </c>
      <c r="F9" s="2665" t="s">
        <v>4366</v>
      </c>
      <c r="G9" s="2665">
        <v>1</v>
      </c>
      <c r="H9" s="2665"/>
      <c r="I9" s="2693">
        <v>181</v>
      </c>
      <c r="J9" s="2417" t="s">
        <v>4367</v>
      </c>
      <c r="K9" s="1919" t="s">
        <v>1078</v>
      </c>
      <c r="L9" s="2683">
        <v>118090.85</v>
      </c>
      <c r="M9" s="2683">
        <v>98090.85</v>
      </c>
      <c r="N9" s="2683">
        <v>98090.85</v>
      </c>
      <c r="O9" s="2683">
        <v>0</v>
      </c>
      <c r="P9" s="2665"/>
      <c r="Q9" s="2665"/>
      <c r="R9" s="2665"/>
      <c r="S9" s="2745">
        <v>1</v>
      </c>
      <c r="T9" s="2745">
        <v>1</v>
      </c>
      <c r="U9" s="2665">
        <v>1</v>
      </c>
      <c r="V9" s="2665"/>
      <c r="W9" s="2665"/>
      <c r="X9" s="2665"/>
      <c r="Y9" s="2665"/>
      <c r="Z9" s="4374"/>
      <c r="AA9" s="271"/>
      <c r="AB9" s="271"/>
      <c r="AC9" s="271"/>
      <c r="AD9" s="271"/>
      <c r="AE9" s="2348"/>
    </row>
    <row r="10" spans="1:31" ht="41.25" customHeight="1">
      <c r="A10" s="2665">
        <v>7</v>
      </c>
      <c r="B10" s="1369" t="s">
        <v>451</v>
      </c>
      <c r="C10" s="2665" t="s">
        <v>94</v>
      </c>
      <c r="D10" s="2665" t="s">
        <v>95</v>
      </c>
      <c r="E10" s="2693" t="s">
        <v>4373</v>
      </c>
      <c r="F10" s="2665" t="s">
        <v>4374</v>
      </c>
      <c r="G10" s="2665"/>
      <c r="H10" s="2665">
        <v>1</v>
      </c>
      <c r="I10" s="2693">
        <v>52</v>
      </c>
      <c r="J10" s="2417" t="s">
        <v>4367</v>
      </c>
      <c r="K10" s="1919" t="s">
        <v>1078</v>
      </c>
      <c r="L10" s="2683">
        <v>150763.51</v>
      </c>
      <c r="M10" s="2683">
        <v>150763.51</v>
      </c>
      <c r="N10" s="2683">
        <v>150763.51</v>
      </c>
      <c r="O10" s="2683">
        <v>0</v>
      </c>
      <c r="P10" s="2665"/>
      <c r="Q10" s="2665"/>
      <c r="R10" s="2665"/>
      <c r="S10" s="2745">
        <v>1</v>
      </c>
      <c r="T10" s="2745">
        <v>1</v>
      </c>
      <c r="U10" s="2665">
        <v>1</v>
      </c>
      <c r="V10" s="2665"/>
      <c r="W10" s="2665"/>
      <c r="X10" s="2665"/>
      <c r="Y10" s="2665"/>
      <c r="Z10" s="2726" t="s">
        <v>438</v>
      </c>
      <c r="AA10" s="271"/>
      <c r="AB10" s="271"/>
      <c r="AC10" s="271"/>
      <c r="AD10" s="271"/>
      <c r="AE10" s="2348"/>
    </row>
    <row r="11" spans="1:31" ht="41.25" customHeight="1">
      <c r="A11" s="2665">
        <v>8</v>
      </c>
      <c r="B11" s="1369" t="s">
        <v>451</v>
      </c>
      <c r="C11" s="2665" t="s">
        <v>94</v>
      </c>
      <c r="D11" s="2665" t="s">
        <v>95</v>
      </c>
      <c r="E11" s="2693" t="s">
        <v>4271</v>
      </c>
      <c r="F11" s="2665" t="s">
        <v>4375</v>
      </c>
      <c r="G11" s="2665">
        <v>1</v>
      </c>
      <c r="H11" s="2665">
        <v>3</v>
      </c>
      <c r="I11" s="2693">
        <v>17</v>
      </c>
      <c r="J11" s="2417" t="s">
        <v>4367</v>
      </c>
      <c r="K11" s="1919" t="s">
        <v>1078</v>
      </c>
      <c r="L11" s="2683">
        <v>183239.1</v>
      </c>
      <c r="M11" s="2683">
        <v>183239.1</v>
      </c>
      <c r="N11" s="2683">
        <v>183239.1</v>
      </c>
      <c r="O11" s="2683">
        <v>0</v>
      </c>
      <c r="P11" s="2665"/>
      <c r="Q11" s="2665"/>
      <c r="R11" s="2665"/>
      <c r="S11" s="2745">
        <v>1</v>
      </c>
      <c r="T11" s="2745">
        <v>1</v>
      </c>
      <c r="U11" s="2665">
        <v>1</v>
      </c>
      <c r="V11" s="2665"/>
      <c r="W11" s="2665"/>
      <c r="X11" s="2665"/>
      <c r="Y11" s="2665"/>
      <c r="Z11" s="2726" t="s">
        <v>438</v>
      </c>
      <c r="AA11" s="271"/>
      <c r="AB11" s="271"/>
      <c r="AC11" s="271"/>
      <c r="AD11" s="271"/>
      <c r="AE11" s="2348"/>
    </row>
    <row r="12" spans="1:31" ht="41.25" customHeight="1">
      <c r="A12" s="2665">
        <v>9</v>
      </c>
      <c r="B12" s="1369" t="s">
        <v>451</v>
      </c>
      <c r="C12" s="2665" t="s">
        <v>94</v>
      </c>
      <c r="D12" s="2665" t="s">
        <v>95</v>
      </c>
      <c r="E12" s="2693" t="s">
        <v>4376</v>
      </c>
      <c r="F12" s="2665" t="s">
        <v>4366</v>
      </c>
      <c r="G12" s="2665">
        <v>1</v>
      </c>
      <c r="H12" s="2665"/>
      <c r="I12" s="2693">
        <v>412</v>
      </c>
      <c r="J12" s="2417" t="s">
        <v>4367</v>
      </c>
      <c r="K12" s="1919" t="s">
        <v>1078</v>
      </c>
      <c r="L12" s="2683">
        <v>149421.38</v>
      </c>
      <c r="M12" s="2683">
        <v>106491.23</v>
      </c>
      <c r="N12" s="2683">
        <v>106491.23</v>
      </c>
      <c r="O12" s="4400">
        <v>0</v>
      </c>
      <c r="P12" s="2665"/>
      <c r="Q12" s="2665"/>
      <c r="R12" s="2665"/>
      <c r="S12" s="2745">
        <v>1</v>
      </c>
      <c r="T12" s="2745">
        <v>1</v>
      </c>
      <c r="U12" s="2665">
        <v>1</v>
      </c>
      <c r="V12" s="2665"/>
      <c r="W12" s="2665"/>
      <c r="X12" s="2665"/>
      <c r="Y12" s="2665"/>
      <c r="Z12" s="4374" t="s">
        <v>4567</v>
      </c>
      <c r="AA12" s="271"/>
      <c r="AB12" s="271"/>
      <c r="AC12" s="271"/>
      <c r="AD12" s="271"/>
      <c r="AE12" s="2348"/>
    </row>
    <row r="13" spans="1:31" ht="41.25" customHeight="1">
      <c r="A13" s="2794">
        <v>10</v>
      </c>
      <c r="B13" s="1369" t="s">
        <v>451</v>
      </c>
      <c r="C13" s="2794" t="s">
        <v>94</v>
      </c>
      <c r="D13" s="2665" t="s">
        <v>95</v>
      </c>
      <c r="E13" s="2693" t="s">
        <v>2507</v>
      </c>
      <c r="F13" s="2665" t="s">
        <v>4377</v>
      </c>
      <c r="G13" s="2665"/>
      <c r="H13" s="2665">
        <v>1</v>
      </c>
      <c r="I13" s="2693">
        <v>108</v>
      </c>
      <c r="J13" s="2417" t="s">
        <v>4367</v>
      </c>
      <c r="K13" s="1919" t="s">
        <v>1078</v>
      </c>
      <c r="L13" s="2683">
        <v>192082.38</v>
      </c>
      <c r="M13" s="2683">
        <v>149152.23000000001</v>
      </c>
      <c r="N13" s="2683">
        <v>149152.23000000001</v>
      </c>
      <c r="O13" s="4400"/>
      <c r="P13" s="2665"/>
      <c r="Q13" s="2665"/>
      <c r="R13" s="2665"/>
      <c r="S13" s="2745">
        <v>1</v>
      </c>
      <c r="T13" s="2745">
        <v>1</v>
      </c>
      <c r="U13" s="2665">
        <v>1</v>
      </c>
      <c r="V13" s="2665"/>
      <c r="W13" s="2665"/>
      <c r="X13" s="2665"/>
      <c r="Y13" s="2665"/>
      <c r="Z13" s="4374"/>
      <c r="AA13" s="271"/>
      <c r="AB13" s="271"/>
      <c r="AC13" s="271"/>
      <c r="AD13" s="271"/>
      <c r="AE13" s="2348"/>
    </row>
    <row r="14" spans="1:31" ht="41.25" customHeight="1">
      <c r="A14" s="2794">
        <v>11</v>
      </c>
      <c r="B14" s="2795" t="s">
        <v>415</v>
      </c>
      <c r="C14" s="2794" t="s">
        <v>94</v>
      </c>
      <c r="D14" s="2665" t="s">
        <v>95</v>
      </c>
      <c r="E14" s="2693" t="s">
        <v>4552</v>
      </c>
      <c r="F14" s="2693" t="s">
        <v>4552</v>
      </c>
      <c r="G14" s="2665">
        <v>1</v>
      </c>
      <c r="H14" s="2665">
        <v>2</v>
      </c>
      <c r="I14" s="2693">
        <v>125</v>
      </c>
      <c r="J14" s="2417" t="s">
        <v>4367</v>
      </c>
      <c r="K14" s="1919" t="s">
        <v>1078</v>
      </c>
      <c r="L14" s="2683"/>
      <c r="M14" s="2683">
        <v>290529.78000000003</v>
      </c>
      <c r="N14" s="2683">
        <v>290529.78000000003</v>
      </c>
      <c r="O14" s="2683">
        <v>0</v>
      </c>
      <c r="P14" s="2665"/>
      <c r="Q14" s="2665"/>
      <c r="R14" s="2665"/>
      <c r="S14" s="2745">
        <v>1</v>
      </c>
      <c r="T14" s="2745">
        <v>1</v>
      </c>
      <c r="U14" s="2665">
        <v>1</v>
      </c>
      <c r="V14" s="2665"/>
      <c r="W14" s="2665"/>
      <c r="X14" s="2665"/>
      <c r="Y14" s="2665"/>
      <c r="Z14" s="4374" t="s">
        <v>4570</v>
      </c>
      <c r="AA14" s="271"/>
      <c r="AB14" s="271"/>
      <c r="AC14" s="271"/>
      <c r="AD14" s="271"/>
      <c r="AE14" s="2348"/>
    </row>
    <row r="15" spans="1:31" ht="41.25" customHeight="1">
      <c r="A15" s="2794">
        <v>12</v>
      </c>
      <c r="B15" s="2795" t="s">
        <v>415</v>
      </c>
      <c r="C15" s="2794" t="s">
        <v>94</v>
      </c>
      <c r="D15" s="2665" t="s">
        <v>95</v>
      </c>
      <c r="E15" s="2693" t="s">
        <v>4553</v>
      </c>
      <c r="F15" s="2693" t="s">
        <v>4553</v>
      </c>
      <c r="G15" s="2665"/>
      <c r="H15" s="2665">
        <v>1</v>
      </c>
      <c r="I15" s="2693">
        <v>45</v>
      </c>
      <c r="J15" s="2417" t="s">
        <v>4367</v>
      </c>
      <c r="K15" s="1919" t="s">
        <v>1078</v>
      </c>
      <c r="L15" s="2683"/>
      <c r="M15" s="2683">
        <v>233160.41</v>
      </c>
      <c r="N15" s="2683">
        <v>233160.41</v>
      </c>
      <c r="O15" s="2683">
        <v>0</v>
      </c>
      <c r="P15" s="2665"/>
      <c r="Q15" s="2665"/>
      <c r="R15" s="2665"/>
      <c r="S15" s="2745">
        <v>1</v>
      </c>
      <c r="T15" s="2745">
        <v>1</v>
      </c>
      <c r="U15" s="2665">
        <v>1</v>
      </c>
      <c r="V15" s="2665"/>
      <c r="W15" s="2665"/>
      <c r="X15" s="2665"/>
      <c r="Y15" s="2665"/>
      <c r="Z15" s="4374"/>
      <c r="AA15" s="271"/>
      <c r="AB15" s="271"/>
      <c r="AC15" s="271"/>
      <c r="AD15" s="271"/>
      <c r="AE15" s="2348"/>
    </row>
    <row r="16" spans="1:31" ht="81" customHeight="1">
      <c r="A16" s="2665">
        <v>13</v>
      </c>
      <c r="B16" s="1369" t="s">
        <v>451</v>
      </c>
      <c r="C16" s="2665" t="s">
        <v>94</v>
      </c>
      <c r="D16" s="2665" t="s">
        <v>1030</v>
      </c>
      <c r="E16" s="2665" t="s">
        <v>4378</v>
      </c>
      <c r="F16" s="2417" t="s">
        <v>3921</v>
      </c>
      <c r="G16" s="2665">
        <v>1</v>
      </c>
      <c r="H16" s="2665"/>
      <c r="I16" s="2693">
        <v>114</v>
      </c>
      <c r="J16" s="2665" t="s">
        <v>965</v>
      </c>
      <c r="K16" s="1919" t="s">
        <v>1078</v>
      </c>
      <c r="L16" s="2683">
        <v>85109.02</v>
      </c>
      <c r="M16" s="2683">
        <v>50779.02</v>
      </c>
      <c r="N16" s="2683">
        <v>50779.02</v>
      </c>
      <c r="O16" s="4400">
        <v>0</v>
      </c>
      <c r="P16" s="2665"/>
      <c r="Q16" s="2665"/>
      <c r="R16" s="2665"/>
      <c r="S16" s="2745">
        <v>1</v>
      </c>
      <c r="T16" s="2745">
        <v>1</v>
      </c>
      <c r="U16" s="2665">
        <v>1</v>
      </c>
      <c r="V16" s="2665"/>
      <c r="W16" s="2665"/>
      <c r="X16" s="2665"/>
      <c r="Y16" s="2665"/>
      <c r="Z16" s="2665" t="s">
        <v>4560</v>
      </c>
      <c r="AA16" s="271"/>
      <c r="AB16" s="271"/>
      <c r="AC16" s="271" t="s">
        <v>1076</v>
      </c>
      <c r="AD16" s="271"/>
      <c r="AE16" s="2348">
        <f t="shared" si="0"/>
        <v>0</v>
      </c>
    </row>
    <row r="17" spans="1:31" ht="62.25" customHeight="1">
      <c r="A17" s="2665">
        <v>14</v>
      </c>
      <c r="B17" s="1369" t="s">
        <v>451</v>
      </c>
      <c r="C17" s="2665" t="s">
        <v>94</v>
      </c>
      <c r="D17" s="2665" t="s">
        <v>1030</v>
      </c>
      <c r="E17" s="2665" t="s">
        <v>4379</v>
      </c>
      <c r="F17" s="2417" t="s">
        <v>4380</v>
      </c>
      <c r="G17" s="2665">
        <v>1</v>
      </c>
      <c r="H17" s="2665">
        <v>4</v>
      </c>
      <c r="I17" s="2693">
        <v>77</v>
      </c>
      <c r="J17" s="1919" t="s">
        <v>2266</v>
      </c>
      <c r="K17" s="1919" t="s">
        <v>1078</v>
      </c>
      <c r="L17" s="2683">
        <v>413002.02</v>
      </c>
      <c r="M17" s="2683">
        <v>128002.02</v>
      </c>
      <c r="N17" s="2683">
        <v>128002.02</v>
      </c>
      <c r="O17" s="4400"/>
      <c r="P17" s="2665"/>
      <c r="Q17" s="2665"/>
      <c r="R17" s="2665"/>
      <c r="S17" s="2745">
        <v>1</v>
      </c>
      <c r="T17" s="2745">
        <v>1</v>
      </c>
      <c r="U17" s="2665">
        <v>1</v>
      </c>
      <c r="V17" s="2665"/>
      <c r="W17" s="2665"/>
      <c r="X17" s="2665"/>
      <c r="Y17" s="2665"/>
      <c r="Z17" s="2726" t="s">
        <v>438</v>
      </c>
      <c r="AA17" s="271"/>
      <c r="AB17" s="271"/>
      <c r="AC17" s="271" t="s">
        <v>1077</v>
      </c>
      <c r="AD17" s="271"/>
      <c r="AE17" s="2348">
        <f t="shared" si="0"/>
        <v>0</v>
      </c>
    </row>
    <row r="18" spans="1:31" ht="70.5" customHeight="1">
      <c r="A18" s="2665">
        <v>15</v>
      </c>
      <c r="B18" s="1369" t="s">
        <v>451</v>
      </c>
      <c r="C18" s="2665" t="s">
        <v>94</v>
      </c>
      <c r="D18" s="2665" t="s">
        <v>1030</v>
      </c>
      <c r="E18" s="2665" t="s">
        <v>4381</v>
      </c>
      <c r="F18" s="2665" t="s">
        <v>4382</v>
      </c>
      <c r="G18" s="2665"/>
      <c r="H18" s="2665">
        <v>1</v>
      </c>
      <c r="I18" s="2693">
        <v>87</v>
      </c>
      <c r="J18" s="1919" t="s">
        <v>2268</v>
      </c>
      <c r="K18" s="1919" t="s">
        <v>1078</v>
      </c>
      <c r="L18" s="2683">
        <v>39064.01</v>
      </c>
      <c r="M18" s="2683">
        <v>12064.01</v>
      </c>
      <c r="N18" s="2683">
        <v>12064.01</v>
      </c>
      <c r="O18" s="4400"/>
      <c r="P18" s="2665"/>
      <c r="Q18" s="2665"/>
      <c r="R18" s="2665"/>
      <c r="S18" s="2745">
        <v>1</v>
      </c>
      <c r="T18" s="2745">
        <v>1</v>
      </c>
      <c r="U18" s="2665">
        <v>1</v>
      </c>
      <c r="V18" s="2665"/>
      <c r="W18" s="2665"/>
      <c r="X18" s="2665"/>
      <c r="Y18" s="2665"/>
      <c r="Z18" s="2726" t="s">
        <v>438</v>
      </c>
      <c r="AE18" s="2348">
        <f t="shared" si="0"/>
        <v>0</v>
      </c>
    </row>
    <row r="19" spans="1:31" ht="70.5" customHeight="1">
      <c r="A19" s="2693">
        <v>16</v>
      </c>
      <c r="B19" s="2799" t="s">
        <v>415</v>
      </c>
      <c r="C19" s="2693" t="s">
        <v>94</v>
      </c>
      <c r="D19" s="2693" t="s">
        <v>1030</v>
      </c>
      <c r="E19" s="2693" t="s">
        <v>4544</v>
      </c>
      <c r="F19" s="2693" t="s">
        <v>4544</v>
      </c>
      <c r="G19" s="2665"/>
      <c r="H19" s="2665">
        <v>2</v>
      </c>
      <c r="I19" s="2693">
        <v>54</v>
      </c>
      <c r="J19" s="2665" t="s">
        <v>965</v>
      </c>
      <c r="K19" s="1919" t="s">
        <v>1078</v>
      </c>
      <c r="L19" s="2683"/>
      <c r="M19" s="2683">
        <v>347774</v>
      </c>
      <c r="N19" s="2683">
        <v>249300</v>
      </c>
      <c r="O19" s="2683">
        <v>0</v>
      </c>
      <c r="P19" s="2665"/>
      <c r="Q19" s="2665"/>
      <c r="R19" s="2665"/>
      <c r="S19" s="2745">
        <v>1</v>
      </c>
      <c r="T19" s="2745">
        <v>1</v>
      </c>
      <c r="U19" s="2665">
        <v>1</v>
      </c>
      <c r="V19" s="2665"/>
      <c r="W19" s="2665"/>
      <c r="X19" s="2665"/>
      <c r="Y19" s="2665"/>
      <c r="Z19" s="2726" t="s">
        <v>4637</v>
      </c>
      <c r="AE19" s="2348"/>
    </row>
    <row r="20" spans="1:31" ht="60" customHeight="1">
      <c r="A20" s="2665">
        <v>17</v>
      </c>
      <c r="B20" s="2665" t="s">
        <v>451</v>
      </c>
      <c r="C20" s="2665" t="s">
        <v>94</v>
      </c>
      <c r="D20" s="2665" t="s">
        <v>157</v>
      </c>
      <c r="E20" s="2665" t="s">
        <v>4539</v>
      </c>
      <c r="F20" s="2665" t="s">
        <v>4383</v>
      </c>
      <c r="G20" s="2665"/>
      <c r="H20" s="2665">
        <v>1</v>
      </c>
      <c r="I20" s="2693">
        <v>56</v>
      </c>
      <c r="J20" s="2665" t="s">
        <v>2268</v>
      </c>
      <c r="K20" s="2665" t="s">
        <v>1078</v>
      </c>
      <c r="L20" s="2666">
        <v>15000</v>
      </c>
      <c r="M20" s="2666">
        <v>15000</v>
      </c>
      <c r="N20" s="2666">
        <v>15000</v>
      </c>
      <c r="O20" s="2666">
        <v>0</v>
      </c>
      <c r="P20" s="2665"/>
      <c r="Q20" s="2665"/>
      <c r="R20" s="2665"/>
      <c r="S20" s="2745">
        <v>1</v>
      </c>
      <c r="T20" s="2745">
        <v>1</v>
      </c>
      <c r="U20" s="2665">
        <v>1</v>
      </c>
      <c r="V20" s="2665"/>
      <c r="W20" s="2665"/>
      <c r="X20" s="2665"/>
      <c r="Y20" s="2665"/>
      <c r="Z20" s="2665" t="s">
        <v>438</v>
      </c>
    </row>
    <row r="21" spans="1:31" ht="51" customHeight="1">
      <c r="A21" s="2665"/>
      <c r="B21" s="1369"/>
      <c r="C21" s="2665"/>
      <c r="D21" s="2665"/>
      <c r="E21" s="2665"/>
      <c r="F21" s="2683"/>
      <c r="G21" s="2683">
        <f>SUM(G4:G20)</f>
        <v>14</v>
      </c>
      <c r="H21" s="2683">
        <f>SUM(H4:H20)</f>
        <v>26</v>
      </c>
      <c r="I21" s="2683">
        <f>SUM(I4:I20)</f>
        <v>2280</v>
      </c>
      <c r="J21" s="2683"/>
      <c r="K21" s="2683"/>
      <c r="L21" s="2755">
        <f>SUM(L4:L20)</f>
        <v>3099240.9099999997</v>
      </c>
      <c r="M21" s="2801">
        <f>SUM(M4:M20)</f>
        <v>3509894.09</v>
      </c>
      <c r="N21" s="2801">
        <f>SUM(N4:N20)</f>
        <v>3411420.09</v>
      </c>
      <c r="O21" s="2801">
        <f>SUM(O4:O20)</f>
        <v>0</v>
      </c>
      <c r="P21" s="2683"/>
      <c r="Q21" s="2683"/>
      <c r="R21" s="2683"/>
      <c r="S21" s="2665"/>
      <c r="T21" s="2665"/>
      <c r="U21" s="2698">
        <f>SUM(U4:U20)</f>
        <v>17</v>
      </c>
      <c r="V21" s="2698">
        <f>SUM(V4:V20)</f>
        <v>0</v>
      </c>
      <c r="W21" s="2665">
        <f>SUM(W4:W20)</f>
        <v>0</v>
      </c>
      <c r="X21" s="2665"/>
      <c r="Y21" s="2665"/>
      <c r="Z21" s="2726"/>
    </row>
    <row r="22" spans="1:31" ht="11.25" customHeight="1"/>
    <row r="23" spans="1:31" ht="18" customHeight="1"/>
    <row r="24" spans="1:31" ht="17.25" customHeight="1"/>
    <row r="25" spans="1:31" ht="12" customHeight="1"/>
    <row r="26" spans="1:31" ht="24" customHeight="1"/>
    <row r="29" spans="1:31">
      <c r="N29" s="2233"/>
    </row>
    <row r="31" spans="1:31">
      <c r="X31" s="2515"/>
    </row>
    <row r="32" spans="1:31">
      <c r="O32" s="2565"/>
    </row>
    <row r="37" spans="13:14">
      <c r="M37" s="2233"/>
      <c r="N37" s="2233"/>
    </row>
    <row r="38" spans="13:14">
      <c r="M38" s="2233"/>
      <c r="N38" s="2233"/>
    </row>
    <row r="39" spans="13:14">
      <c r="M39" s="2233"/>
      <c r="N39" s="2233"/>
    </row>
    <row r="40" spans="13:14">
      <c r="M40" s="2233"/>
      <c r="N40" s="2233"/>
    </row>
    <row r="41" spans="13:14">
      <c r="M41" s="2233"/>
      <c r="N41" s="2233"/>
    </row>
    <row r="42" spans="13:14">
      <c r="M42" s="2233"/>
      <c r="N42" s="2233"/>
    </row>
    <row r="43" spans="13:14">
      <c r="M43" s="2233"/>
      <c r="N43" s="2233"/>
    </row>
    <row r="44" spans="13:14">
      <c r="M44" s="2233"/>
      <c r="N44" s="2233"/>
    </row>
  </sheetData>
  <mergeCells count="20">
    <mergeCell ref="O16:O18"/>
    <mergeCell ref="Z14:Z15"/>
    <mergeCell ref="Z12:Z13"/>
    <mergeCell ref="E2:F2"/>
    <mergeCell ref="G2:G3"/>
    <mergeCell ref="H2:H3"/>
    <mergeCell ref="I2:I3"/>
    <mergeCell ref="J2:J3"/>
    <mergeCell ref="Z8:Z9"/>
    <mergeCell ref="K2:K3"/>
    <mergeCell ref="O12:O13"/>
    <mergeCell ref="P2:P3"/>
    <mergeCell ref="Q2:R2"/>
    <mergeCell ref="S2:T2"/>
    <mergeCell ref="U2:Z2"/>
    <mergeCell ref="A1:Z1"/>
    <mergeCell ref="A2:A3"/>
    <mergeCell ref="B2:B3"/>
    <mergeCell ref="C2:C3"/>
    <mergeCell ref="D2:D3"/>
  </mergeCells>
  <dataValidations count="9">
    <dataValidation type="list" allowBlank="1" showInputMessage="1" showErrorMessage="1" sqref="B4:B21">
      <formula1>$AA$4:$AA$6</formula1>
    </dataValidation>
    <dataValidation type="list" allowBlank="1" showInputMessage="1" showErrorMessage="1" sqref="K4:K20">
      <formula1>$AC$4:$AC$17</formula1>
    </dataValidation>
    <dataValidation type="list" allowBlank="1" showInputMessage="1" showErrorMessage="1" sqref="J19 J4:J16">
      <formula1>$AB$4:$AB$6</formula1>
    </dataValidation>
    <dataValidation type="list" allowBlank="1" showInputMessage="1" showErrorMessage="1" sqref="J20 J17:J18">
      <formula1>$AB$4:$AB$7</formula1>
    </dataValidation>
    <dataValidation type="list" allowBlank="1" showInputMessage="1" showErrorMessage="1" sqref="Q4:Q17">
      <formula1>$AD$4:$AD$7</formula1>
    </dataValidation>
    <dataValidation type="list" allowBlank="1" showInputMessage="1" showErrorMessage="1" sqref="K2:K3">
      <formula1>$AC$5:$AC$11</formula1>
    </dataValidation>
    <dataValidation type="list" allowBlank="1" showInputMessage="1" showErrorMessage="1" sqref="Q2:Q3">
      <formula1>$AD$5:$AD$8</formula1>
    </dataValidation>
    <dataValidation type="list" allowBlank="1" showInputMessage="1" showErrorMessage="1" sqref="B2:B3">
      <formula1>$AA$5:$AA$8</formula1>
    </dataValidation>
    <dataValidation type="list" allowBlank="1" showInputMessage="1" showErrorMessage="1" sqref="J2:J3">
      <formula1>$AB$5:$AB$8</formula1>
    </dataValidation>
  </dataValidations>
  <printOptions horizontalCentered="1"/>
  <pageMargins left="0.51181102362204722" right="0.51181102362204722" top="0.74803149606299213" bottom="0.74803149606299213" header="0.31496062992125984" footer="0.31496062992125984"/>
  <pageSetup paperSize="9" scale="44" orientation="landscape" verticalDpi="0" r:id="rId1"/>
  <colBreaks count="1" manualBreakCount="1">
    <brk id="27"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27"/>
  <sheetViews>
    <sheetView zoomScale="96" zoomScaleNormal="96" workbookViewId="0">
      <selection sqref="A1:AM1"/>
    </sheetView>
  </sheetViews>
  <sheetFormatPr defaultRowHeight="12.75"/>
  <cols>
    <col min="1" max="1" width="6" customWidth="1"/>
    <col min="2" max="2" width="5" customWidth="1"/>
    <col min="3" max="3" width="8.42578125" customWidth="1"/>
    <col min="4" max="4" width="12.85546875" customWidth="1"/>
    <col min="5" max="5" width="6.85546875" customWidth="1"/>
    <col min="6" max="6" width="36.140625" customWidth="1"/>
    <col min="7" max="7" width="31" customWidth="1"/>
    <col min="8" max="8" width="7.5703125" customWidth="1"/>
    <col min="9" max="9" width="6" customWidth="1"/>
    <col min="10" max="10" width="7.28515625" customWidth="1"/>
    <col min="11" max="11" width="16.42578125" customWidth="1"/>
    <col min="12" max="12" width="13.7109375" customWidth="1"/>
    <col min="13" max="13" width="12.5703125" customWidth="1"/>
    <col min="14" max="14" width="16.28515625" customWidth="1"/>
    <col min="15" max="15" width="14.5703125" customWidth="1"/>
    <col min="16" max="16" width="15.28515625" customWidth="1"/>
    <col min="17" max="17" width="16.28515625" customWidth="1"/>
    <col min="18" max="18" width="19.85546875" customWidth="1"/>
    <col min="19" max="19" width="14.140625" customWidth="1"/>
    <col min="20" max="20" width="7.140625" customWidth="1"/>
    <col min="21" max="21" width="6.140625" customWidth="1"/>
    <col min="22" max="22" width="7.7109375" customWidth="1"/>
    <col min="23" max="23" width="7.85546875" customWidth="1"/>
    <col min="24" max="24" width="6.7109375" customWidth="1"/>
    <col min="25" max="25" width="10.28515625" customWidth="1"/>
    <col min="26" max="26" width="7.85546875" customWidth="1"/>
    <col min="27" max="27" width="10.7109375" customWidth="1"/>
    <col min="28" max="28" width="7.5703125" customWidth="1"/>
    <col min="29" max="29" width="7" customWidth="1"/>
    <col min="30" max="30" width="8" customWidth="1"/>
    <col min="31" max="31" width="8.42578125" customWidth="1"/>
    <col min="32" max="32" width="8.140625" customWidth="1"/>
    <col min="33" max="33" width="7.85546875" customWidth="1"/>
    <col min="34" max="34" width="7" customWidth="1"/>
    <col min="35" max="35" width="7.7109375" customWidth="1"/>
    <col min="36" max="36" width="8.140625" customWidth="1"/>
    <col min="37" max="37" width="7.85546875" customWidth="1"/>
    <col min="38" max="38" width="7.42578125" customWidth="1"/>
    <col min="39" max="39" width="28.85546875" customWidth="1"/>
    <col min="40" max="40" width="12" customWidth="1"/>
  </cols>
  <sheetData>
    <row r="1" spans="1:51" ht="42" customHeight="1">
      <c r="A1" s="4377" t="s">
        <v>4555</v>
      </c>
      <c r="B1" s="4378"/>
      <c r="C1" s="4378"/>
      <c r="D1" s="4378"/>
      <c r="E1" s="4378"/>
      <c r="F1" s="4378"/>
      <c r="G1" s="4378"/>
      <c r="H1" s="4378"/>
      <c r="I1" s="4378"/>
      <c r="J1" s="4378"/>
      <c r="K1" s="4378"/>
      <c r="L1" s="4378"/>
      <c r="M1" s="4378"/>
      <c r="N1" s="4378"/>
      <c r="O1" s="4378"/>
      <c r="P1" s="4378"/>
      <c r="Q1" s="4378"/>
      <c r="R1" s="4378"/>
      <c r="S1" s="4378"/>
      <c r="T1" s="4378"/>
      <c r="U1" s="4378"/>
      <c r="V1" s="4378"/>
      <c r="W1" s="4378"/>
      <c r="X1" s="4378"/>
      <c r="Y1" s="4378"/>
      <c r="Z1" s="4378"/>
      <c r="AA1" s="4378"/>
      <c r="AB1" s="4378"/>
      <c r="AC1" s="4378"/>
      <c r="AD1" s="4378"/>
      <c r="AE1" s="4378"/>
      <c r="AF1" s="4378"/>
      <c r="AG1" s="4378"/>
      <c r="AH1" s="4378"/>
      <c r="AI1" s="4378"/>
      <c r="AJ1" s="4378"/>
      <c r="AK1" s="4378"/>
      <c r="AL1" s="4378"/>
      <c r="AM1" s="4378"/>
      <c r="AN1" s="2197"/>
      <c r="AO1" s="2197"/>
      <c r="AP1" s="2197"/>
      <c r="AQ1" s="2197"/>
      <c r="AR1" s="2197"/>
      <c r="AS1" s="2197"/>
      <c r="AT1" s="2197"/>
      <c r="AU1" s="2197"/>
      <c r="AV1" s="2197"/>
      <c r="AW1" s="2197"/>
      <c r="AX1" s="2197"/>
      <c r="AY1" s="2197"/>
    </row>
    <row r="2" spans="1:51" ht="89.25" customHeight="1">
      <c r="A2" s="4408" t="s">
        <v>3335</v>
      </c>
      <c r="B2" s="4408" t="s">
        <v>445</v>
      </c>
      <c r="C2" s="4408" t="s">
        <v>13</v>
      </c>
      <c r="D2" s="4408" t="s">
        <v>2277</v>
      </c>
      <c r="E2" s="4343" t="s">
        <v>446</v>
      </c>
      <c r="F2" s="4398" t="s">
        <v>423</v>
      </c>
      <c r="G2" s="4400"/>
      <c r="H2" s="4135" t="s">
        <v>3040</v>
      </c>
      <c r="I2" s="4135" t="s">
        <v>3041</v>
      </c>
      <c r="J2" s="4135" t="s">
        <v>3042</v>
      </c>
      <c r="K2" s="4409" t="s">
        <v>202</v>
      </c>
      <c r="L2" s="4409" t="s">
        <v>3048</v>
      </c>
      <c r="M2" s="4409" t="s">
        <v>1246</v>
      </c>
      <c r="N2" s="2674" t="s">
        <v>3045</v>
      </c>
      <c r="O2" s="2674" t="s">
        <v>1054</v>
      </c>
      <c r="P2" s="2674" t="s">
        <v>2358</v>
      </c>
      <c r="Q2" s="2674" t="s">
        <v>2359</v>
      </c>
      <c r="R2" s="2675" t="s">
        <v>425</v>
      </c>
      <c r="S2" s="2675" t="s">
        <v>2273</v>
      </c>
      <c r="T2" s="2675" t="s">
        <v>12</v>
      </c>
      <c r="U2" s="2675" t="s">
        <v>2274</v>
      </c>
      <c r="V2" s="2675" t="s">
        <v>3049</v>
      </c>
      <c r="W2" s="2675" t="s">
        <v>3050</v>
      </c>
      <c r="X2" s="2675" t="s">
        <v>3524</v>
      </c>
      <c r="Y2" s="2675" t="s">
        <v>2318</v>
      </c>
      <c r="Z2" s="2675" t="s">
        <v>2962</v>
      </c>
      <c r="AA2" s="2675" t="s">
        <v>426</v>
      </c>
      <c r="AB2" s="2675" t="s">
        <v>427</v>
      </c>
      <c r="AC2" s="2675" t="s">
        <v>1415</v>
      </c>
      <c r="AD2" s="2791" t="s">
        <v>428</v>
      </c>
      <c r="AE2" s="2791"/>
      <c r="AF2" s="2803" t="s">
        <v>429</v>
      </c>
      <c r="AG2" s="2720" t="s">
        <v>4540</v>
      </c>
      <c r="AH2" s="4410" t="s">
        <v>16</v>
      </c>
      <c r="AI2" s="4411"/>
      <c r="AJ2" s="4411"/>
      <c r="AK2" s="4411"/>
      <c r="AL2" s="4411"/>
      <c r="AM2" s="4412"/>
      <c r="AN2" s="1749"/>
      <c r="AO2" s="1749"/>
      <c r="AP2" s="1749"/>
      <c r="AQ2" s="1749"/>
      <c r="AR2" s="1749"/>
      <c r="AS2" s="1749"/>
      <c r="AT2" s="1749"/>
      <c r="AU2" s="1749"/>
      <c r="AV2" s="1749"/>
      <c r="AW2" s="1749"/>
      <c r="AX2" s="1749"/>
      <c r="AY2" s="1749"/>
    </row>
    <row r="3" spans="1:51" ht="45" customHeight="1">
      <c r="A3" s="4374"/>
      <c r="B3" s="4374"/>
      <c r="C3" s="4374"/>
      <c r="D3" s="4374"/>
      <c r="E3" s="4389"/>
      <c r="F3" s="2673" t="s">
        <v>430</v>
      </c>
      <c r="G3" s="2673" t="s">
        <v>431</v>
      </c>
      <c r="H3" s="4390"/>
      <c r="I3" s="4390"/>
      <c r="J3" s="4390"/>
      <c r="K3" s="4400"/>
      <c r="L3" s="4400"/>
      <c r="M3" s="4400"/>
      <c r="N3" s="2674" t="s">
        <v>1416</v>
      </c>
      <c r="O3" s="2674" t="s">
        <v>1417</v>
      </c>
      <c r="P3" s="2674" t="s">
        <v>1055</v>
      </c>
      <c r="Q3" s="2674" t="s">
        <v>3046</v>
      </c>
      <c r="R3" s="2676" t="s">
        <v>434</v>
      </c>
      <c r="S3" s="2676" t="s">
        <v>434</v>
      </c>
      <c r="T3" s="2676" t="s">
        <v>434</v>
      </c>
      <c r="U3" s="2677" t="s">
        <v>434</v>
      </c>
      <c r="V3" s="2677" t="s">
        <v>434</v>
      </c>
      <c r="W3" s="2677" t="s">
        <v>434</v>
      </c>
      <c r="X3" s="2677"/>
      <c r="Y3" s="2677" t="s">
        <v>3051</v>
      </c>
      <c r="Z3" s="2677" t="s">
        <v>434</v>
      </c>
      <c r="AA3" s="2677" t="s">
        <v>434</v>
      </c>
      <c r="AB3" s="2677" t="s">
        <v>434</v>
      </c>
      <c r="AC3" s="2677" t="s">
        <v>2280</v>
      </c>
      <c r="AD3" s="2675" t="s">
        <v>449</v>
      </c>
      <c r="AE3" s="2675" t="s">
        <v>450</v>
      </c>
      <c r="AF3" s="2720" t="s">
        <v>436</v>
      </c>
      <c r="AG3" s="2720" t="s">
        <v>437</v>
      </c>
      <c r="AH3" s="2721" t="s">
        <v>438</v>
      </c>
      <c r="AI3" s="2722" t="s">
        <v>805</v>
      </c>
      <c r="AJ3" s="2722" t="s">
        <v>441</v>
      </c>
      <c r="AK3" s="2722" t="s">
        <v>442</v>
      </c>
      <c r="AL3" s="2722" t="s">
        <v>1926</v>
      </c>
      <c r="AM3" s="2722" t="s">
        <v>443</v>
      </c>
      <c r="AN3" s="1749"/>
      <c r="AO3" s="1749"/>
      <c r="AP3" s="1749"/>
      <c r="AQ3" s="1749"/>
      <c r="AR3" s="1749"/>
      <c r="AS3" s="1749"/>
      <c r="AT3" s="1749"/>
      <c r="AU3" s="1749"/>
      <c r="AV3" s="1749"/>
      <c r="AW3" s="1749"/>
      <c r="AX3" s="1749"/>
      <c r="AY3" s="1749"/>
    </row>
    <row r="4" spans="1:51" ht="53.25" customHeight="1">
      <c r="A4" s="2665">
        <v>1</v>
      </c>
      <c r="B4" s="2665" t="s">
        <v>451</v>
      </c>
      <c r="C4" s="2665" t="s">
        <v>94</v>
      </c>
      <c r="D4" s="2665" t="s">
        <v>95</v>
      </c>
      <c r="E4" s="2665"/>
      <c r="F4" s="2665" t="s">
        <v>4385</v>
      </c>
      <c r="G4" s="2665" t="s">
        <v>716</v>
      </c>
      <c r="H4" s="2665">
        <v>1</v>
      </c>
      <c r="I4" s="2665"/>
      <c r="J4" s="2665">
        <v>78</v>
      </c>
      <c r="K4" s="2665" t="s">
        <v>964</v>
      </c>
      <c r="L4" s="2665" t="s">
        <v>426</v>
      </c>
      <c r="M4" s="2665" t="s">
        <v>1056</v>
      </c>
      <c r="N4" s="2683">
        <v>316800</v>
      </c>
      <c r="O4" s="2683">
        <v>316800</v>
      </c>
      <c r="P4" s="2683">
        <v>316800</v>
      </c>
      <c r="Q4" s="2683">
        <v>0</v>
      </c>
      <c r="R4" s="2665"/>
      <c r="S4" s="2665"/>
      <c r="T4" s="2665"/>
      <c r="U4" s="2665"/>
      <c r="V4" s="2665"/>
      <c r="W4" s="2665"/>
      <c r="X4" s="2665"/>
      <c r="Y4" s="2665"/>
      <c r="Z4" s="2665"/>
      <c r="AA4" s="2665">
        <v>2.2999999999999998</v>
      </c>
      <c r="AB4" s="2665"/>
      <c r="AC4" s="2665"/>
      <c r="AD4" s="2665"/>
      <c r="AE4" s="2665"/>
      <c r="AF4" s="2745">
        <v>1</v>
      </c>
      <c r="AG4" s="2745">
        <v>1</v>
      </c>
      <c r="AH4" s="2665">
        <v>1</v>
      </c>
      <c r="AI4" s="2665"/>
      <c r="AJ4" s="2665"/>
      <c r="AK4" s="2665"/>
      <c r="AL4" s="2665"/>
      <c r="AM4" s="2665" t="s">
        <v>2996</v>
      </c>
      <c r="AN4" s="2201">
        <f t="shared" ref="AN4:AN67" si="0">SUM(AF4:AM4)</f>
        <v>3</v>
      </c>
      <c r="AO4" s="2198"/>
      <c r="AP4" s="2198"/>
      <c r="AQ4" s="2198"/>
      <c r="AR4" s="2198"/>
      <c r="AS4" s="2198"/>
      <c r="AT4" s="2198"/>
      <c r="AU4" s="2198"/>
      <c r="AV4" s="2198" t="s">
        <v>451</v>
      </c>
      <c r="AW4" s="2198" t="s">
        <v>9</v>
      </c>
      <c r="AX4" s="2710" t="s">
        <v>425</v>
      </c>
      <c r="AY4" s="2198" t="s">
        <v>1056</v>
      </c>
    </row>
    <row r="5" spans="1:51" ht="73.5" customHeight="1">
      <c r="A5" s="2665">
        <v>2</v>
      </c>
      <c r="B5" s="2665" t="s">
        <v>451</v>
      </c>
      <c r="C5" s="2665" t="s">
        <v>94</v>
      </c>
      <c r="D5" s="2665" t="s">
        <v>95</v>
      </c>
      <c r="E5" s="2665"/>
      <c r="F5" s="2665" t="s">
        <v>3187</v>
      </c>
      <c r="G5" s="2665" t="s">
        <v>4389</v>
      </c>
      <c r="H5" s="2665">
        <v>6</v>
      </c>
      <c r="I5" s="2665"/>
      <c r="J5" s="2665">
        <v>1819</v>
      </c>
      <c r="K5" s="2665" t="s">
        <v>964</v>
      </c>
      <c r="L5" s="2665" t="s">
        <v>426</v>
      </c>
      <c r="M5" s="2665" t="s">
        <v>1056</v>
      </c>
      <c r="N5" s="2683">
        <v>96000</v>
      </c>
      <c r="O5" s="2683">
        <v>96000</v>
      </c>
      <c r="P5" s="2683">
        <v>96000</v>
      </c>
      <c r="Q5" s="2683">
        <v>0</v>
      </c>
      <c r="R5" s="2665"/>
      <c r="S5" s="2665"/>
      <c r="T5" s="2665"/>
      <c r="U5" s="2665"/>
      <c r="V5" s="2665"/>
      <c r="W5" s="2665"/>
      <c r="X5" s="2665"/>
      <c r="Y5" s="2665"/>
      <c r="Z5" s="2665"/>
      <c r="AA5" s="2665">
        <v>0.8</v>
      </c>
      <c r="AB5" s="2665"/>
      <c r="AC5" s="2665"/>
      <c r="AD5" s="2665"/>
      <c r="AE5" s="2665"/>
      <c r="AF5" s="2745">
        <v>1</v>
      </c>
      <c r="AG5" s="2745">
        <v>1</v>
      </c>
      <c r="AH5" s="2665">
        <v>1</v>
      </c>
      <c r="AI5" s="2665"/>
      <c r="AJ5" s="2665"/>
      <c r="AK5" s="2665"/>
      <c r="AL5" s="2665"/>
      <c r="AM5" s="2665" t="s">
        <v>2996</v>
      </c>
      <c r="AN5" s="2201">
        <f t="shared" si="0"/>
        <v>3</v>
      </c>
      <c r="AO5" s="2198"/>
      <c r="AP5" s="2198"/>
      <c r="AQ5" s="2198"/>
      <c r="AR5" s="2198"/>
      <c r="AS5" s="2198"/>
      <c r="AT5" s="2198"/>
      <c r="AU5" s="2198"/>
      <c r="AV5" s="2198" t="s">
        <v>10</v>
      </c>
      <c r="AW5" s="2198" t="s">
        <v>964</v>
      </c>
      <c r="AX5" s="2710" t="s">
        <v>2273</v>
      </c>
      <c r="AY5" s="2198" t="s">
        <v>1057</v>
      </c>
    </row>
    <row r="6" spans="1:51" ht="43.5" customHeight="1">
      <c r="A6" s="2665">
        <v>3</v>
      </c>
      <c r="B6" s="2665" t="s">
        <v>451</v>
      </c>
      <c r="C6" s="2665" t="s">
        <v>94</v>
      </c>
      <c r="D6" s="2665" t="s">
        <v>95</v>
      </c>
      <c r="E6" s="2665"/>
      <c r="F6" s="2665" t="s">
        <v>4386</v>
      </c>
      <c r="G6" s="2665" t="s">
        <v>4390</v>
      </c>
      <c r="H6" s="2665">
        <v>2</v>
      </c>
      <c r="I6" s="2665"/>
      <c r="J6" s="2665">
        <v>781</v>
      </c>
      <c r="K6" s="2665" t="s">
        <v>964</v>
      </c>
      <c r="L6" s="2665" t="s">
        <v>426</v>
      </c>
      <c r="M6" s="2665" t="s">
        <v>1056</v>
      </c>
      <c r="N6" s="2683">
        <v>100800</v>
      </c>
      <c r="O6" s="2683">
        <v>100800</v>
      </c>
      <c r="P6" s="2683">
        <v>100800</v>
      </c>
      <c r="Q6" s="2683">
        <v>0</v>
      </c>
      <c r="R6" s="2665"/>
      <c r="S6" s="2665"/>
      <c r="T6" s="2665"/>
      <c r="U6" s="2665"/>
      <c r="V6" s="2665"/>
      <c r="W6" s="2665"/>
      <c r="X6" s="2665"/>
      <c r="Y6" s="2665"/>
      <c r="Z6" s="2665"/>
      <c r="AA6" s="2665">
        <v>0.6</v>
      </c>
      <c r="AB6" s="2665"/>
      <c r="AC6" s="2665"/>
      <c r="AD6" s="2665"/>
      <c r="AE6" s="2665"/>
      <c r="AF6" s="2745">
        <v>1</v>
      </c>
      <c r="AG6" s="2745">
        <v>1</v>
      </c>
      <c r="AH6" s="2665">
        <v>1</v>
      </c>
      <c r="AI6" s="2665"/>
      <c r="AJ6" s="2665"/>
      <c r="AK6" s="2665"/>
      <c r="AL6" s="2665"/>
      <c r="AM6" s="2665" t="s">
        <v>2996</v>
      </c>
      <c r="AN6" s="2201">
        <f t="shared" si="0"/>
        <v>3</v>
      </c>
      <c r="AO6" s="2198"/>
      <c r="AP6" s="2198"/>
      <c r="AQ6" s="2198"/>
      <c r="AR6" s="2198"/>
      <c r="AS6" s="2198"/>
      <c r="AT6" s="2198"/>
      <c r="AU6" s="2198"/>
      <c r="AV6" s="2198" t="s">
        <v>415</v>
      </c>
      <c r="AW6" s="2198" t="s">
        <v>2268</v>
      </c>
      <c r="AX6" s="2710" t="s">
        <v>12</v>
      </c>
      <c r="AY6" s="2198"/>
    </row>
    <row r="7" spans="1:51" ht="60" customHeight="1">
      <c r="A7" s="2665">
        <v>4</v>
      </c>
      <c r="B7" s="2665" t="s">
        <v>451</v>
      </c>
      <c r="C7" s="2665" t="s">
        <v>94</v>
      </c>
      <c r="D7" s="2665" t="s">
        <v>95</v>
      </c>
      <c r="E7" s="2665"/>
      <c r="F7" s="2665" t="s">
        <v>4387</v>
      </c>
      <c r="G7" s="2665" t="s">
        <v>4391</v>
      </c>
      <c r="H7" s="2665">
        <v>4</v>
      </c>
      <c r="I7" s="2665"/>
      <c r="J7" s="2665">
        <v>1793</v>
      </c>
      <c r="K7" s="2665" t="s">
        <v>964</v>
      </c>
      <c r="L7" s="2665" t="s">
        <v>426</v>
      </c>
      <c r="M7" s="2665" t="s">
        <v>1056</v>
      </c>
      <c r="N7" s="2683">
        <v>158400</v>
      </c>
      <c r="O7" s="2683">
        <v>158400</v>
      </c>
      <c r="P7" s="2683">
        <v>158400</v>
      </c>
      <c r="Q7" s="2683">
        <v>0</v>
      </c>
      <c r="R7" s="2665"/>
      <c r="S7" s="2665"/>
      <c r="T7" s="2665"/>
      <c r="U7" s="2665"/>
      <c r="V7" s="2665"/>
      <c r="W7" s="2665"/>
      <c r="X7" s="2665"/>
      <c r="Y7" s="2665"/>
      <c r="Z7" s="2665"/>
      <c r="AA7" s="2665">
        <v>1.1000000000000001</v>
      </c>
      <c r="AB7" s="2665"/>
      <c r="AC7" s="2665"/>
      <c r="AD7" s="2665"/>
      <c r="AE7" s="2665"/>
      <c r="AF7" s="2745">
        <v>1</v>
      </c>
      <c r="AG7" s="2745">
        <v>1</v>
      </c>
      <c r="AH7" s="2665">
        <v>1</v>
      </c>
      <c r="AI7" s="2665"/>
      <c r="AJ7" s="2665"/>
      <c r="AK7" s="2665"/>
      <c r="AL7" s="2665"/>
      <c r="AM7" s="2665" t="s">
        <v>2996</v>
      </c>
      <c r="AN7" s="2201">
        <f t="shared" si="0"/>
        <v>3</v>
      </c>
      <c r="AO7" s="2198"/>
      <c r="AP7" s="2198"/>
      <c r="AQ7" s="2198"/>
      <c r="AR7" s="2198"/>
      <c r="AS7" s="2198"/>
      <c r="AT7" s="2198"/>
      <c r="AU7" s="2198"/>
      <c r="AV7" s="2198"/>
      <c r="AW7" s="2198"/>
      <c r="AX7" s="2710" t="s">
        <v>2274</v>
      </c>
      <c r="AY7" s="2198"/>
    </row>
    <row r="8" spans="1:51" ht="57.75" customHeight="1">
      <c r="A8" s="2794">
        <v>5</v>
      </c>
      <c r="B8" s="2665" t="s">
        <v>451</v>
      </c>
      <c r="C8" s="2665" t="s">
        <v>94</v>
      </c>
      <c r="D8" s="2665" t="s">
        <v>95</v>
      </c>
      <c r="E8" s="2665"/>
      <c r="F8" s="2665" t="s">
        <v>4388</v>
      </c>
      <c r="G8" s="2665" t="s">
        <v>4392</v>
      </c>
      <c r="H8" s="2665">
        <v>4</v>
      </c>
      <c r="I8" s="2665"/>
      <c r="J8" s="2665">
        <v>857</v>
      </c>
      <c r="K8" s="2665" t="s">
        <v>964</v>
      </c>
      <c r="L8" s="2665" t="s">
        <v>426</v>
      </c>
      <c r="M8" s="2665" t="s">
        <v>1056</v>
      </c>
      <c r="N8" s="2683">
        <v>100800</v>
      </c>
      <c r="O8" s="2683">
        <v>100800</v>
      </c>
      <c r="P8" s="2683">
        <v>100800</v>
      </c>
      <c r="Q8" s="2683">
        <v>0</v>
      </c>
      <c r="R8" s="2665"/>
      <c r="S8" s="2665"/>
      <c r="T8" s="2665"/>
      <c r="U8" s="2665"/>
      <c r="V8" s="2665"/>
      <c r="W8" s="2665"/>
      <c r="X8" s="2665"/>
      <c r="Y8" s="2665"/>
      <c r="Z8" s="2665"/>
      <c r="AA8" s="2665">
        <v>0.7</v>
      </c>
      <c r="AB8" s="2665"/>
      <c r="AC8" s="2665"/>
      <c r="AD8" s="2665"/>
      <c r="AE8" s="2665"/>
      <c r="AF8" s="2745">
        <v>1</v>
      </c>
      <c r="AG8" s="2745">
        <v>1</v>
      </c>
      <c r="AH8" s="2665">
        <v>1</v>
      </c>
      <c r="AI8" s="2665"/>
      <c r="AJ8" s="2665"/>
      <c r="AK8" s="2665"/>
      <c r="AL8" s="2665"/>
      <c r="AM8" s="2665" t="s">
        <v>2996</v>
      </c>
      <c r="AN8" s="2201">
        <f t="shared" si="0"/>
        <v>3</v>
      </c>
      <c r="AO8" s="2198"/>
      <c r="AP8" s="2198"/>
      <c r="AQ8" s="2198"/>
      <c r="AR8" s="2198"/>
      <c r="AS8" s="2198"/>
      <c r="AT8" s="2198"/>
      <c r="AU8" s="2198"/>
      <c r="AV8" s="2198"/>
      <c r="AW8" s="2198"/>
      <c r="AX8" s="2710"/>
      <c r="AY8" s="2198"/>
    </row>
    <row r="9" spans="1:51" ht="44.25" customHeight="1">
      <c r="A9" s="2794">
        <v>6</v>
      </c>
      <c r="B9" s="2665" t="s">
        <v>451</v>
      </c>
      <c r="C9" s="2665" t="s">
        <v>94</v>
      </c>
      <c r="D9" s="2665" t="s">
        <v>95</v>
      </c>
      <c r="E9" s="2665"/>
      <c r="F9" s="2665" t="s">
        <v>3060</v>
      </c>
      <c r="G9" s="2665" t="s">
        <v>4393</v>
      </c>
      <c r="H9" s="2665">
        <v>1</v>
      </c>
      <c r="I9" s="2665">
        <v>1</v>
      </c>
      <c r="J9" s="2665">
        <v>42</v>
      </c>
      <c r="K9" s="2665" t="s">
        <v>964</v>
      </c>
      <c r="L9" s="2665" t="s">
        <v>426</v>
      </c>
      <c r="M9" s="2665" t="s">
        <v>1056</v>
      </c>
      <c r="N9" s="2683">
        <v>266400</v>
      </c>
      <c r="O9" s="2683">
        <v>266400</v>
      </c>
      <c r="P9" s="2683">
        <v>266400</v>
      </c>
      <c r="Q9" s="2683">
        <v>0</v>
      </c>
      <c r="R9" s="2665"/>
      <c r="S9" s="2665"/>
      <c r="T9" s="2665"/>
      <c r="U9" s="2665"/>
      <c r="V9" s="2665"/>
      <c r="W9" s="2665"/>
      <c r="X9" s="2665"/>
      <c r="Y9" s="2665"/>
      <c r="Z9" s="2665"/>
      <c r="AA9" s="2665">
        <v>2</v>
      </c>
      <c r="AB9" s="2665"/>
      <c r="AC9" s="2665"/>
      <c r="AD9" s="2665"/>
      <c r="AE9" s="2665"/>
      <c r="AF9" s="2745">
        <v>1</v>
      </c>
      <c r="AG9" s="2745">
        <v>1</v>
      </c>
      <c r="AH9" s="2665">
        <v>1</v>
      </c>
      <c r="AI9" s="2665"/>
      <c r="AJ9" s="2665"/>
      <c r="AK9" s="2665"/>
      <c r="AL9" s="2665"/>
      <c r="AM9" s="2665" t="s">
        <v>2996</v>
      </c>
      <c r="AN9" s="2201">
        <f t="shared" si="0"/>
        <v>3</v>
      </c>
      <c r="AO9" s="2198"/>
      <c r="AP9" s="2198"/>
      <c r="AQ9" s="2198"/>
      <c r="AR9" s="2198"/>
      <c r="AS9" s="2198"/>
      <c r="AT9" s="2198"/>
      <c r="AU9" s="2198"/>
      <c r="AV9" s="2198"/>
      <c r="AW9" s="2198"/>
      <c r="AX9" s="2710" t="s">
        <v>3049</v>
      </c>
      <c r="AY9" s="2198"/>
    </row>
    <row r="10" spans="1:51" ht="47.25" customHeight="1">
      <c r="A10" s="2794">
        <v>7</v>
      </c>
      <c r="B10" s="2665" t="s">
        <v>451</v>
      </c>
      <c r="C10" s="2665" t="s">
        <v>94</v>
      </c>
      <c r="D10" s="2665" t="s">
        <v>95</v>
      </c>
      <c r="E10" s="2665"/>
      <c r="F10" s="2665" t="s">
        <v>3650</v>
      </c>
      <c r="G10" s="2665" t="s">
        <v>4394</v>
      </c>
      <c r="H10" s="2665">
        <v>2</v>
      </c>
      <c r="I10" s="2665"/>
      <c r="J10" s="2665">
        <v>387</v>
      </c>
      <c r="K10" s="2665" t="s">
        <v>964</v>
      </c>
      <c r="L10" s="2665" t="s">
        <v>426</v>
      </c>
      <c r="M10" s="2665" t="s">
        <v>1056</v>
      </c>
      <c r="N10" s="2683">
        <v>24000</v>
      </c>
      <c r="O10" s="2683">
        <v>24000</v>
      </c>
      <c r="P10" s="2683">
        <v>24000</v>
      </c>
      <c r="Q10" s="2683">
        <v>0</v>
      </c>
      <c r="R10" s="2665"/>
      <c r="S10" s="2665"/>
      <c r="T10" s="2665"/>
      <c r="U10" s="2665"/>
      <c r="V10" s="2665"/>
      <c r="W10" s="2665"/>
      <c r="X10" s="2665"/>
      <c r="Y10" s="2665"/>
      <c r="Z10" s="2665"/>
      <c r="AA10" s="2665">
        <v>0.2</v>
      </c>
      <c r="AB10" s="2665"/>
      <c r="AC10" s="2665"/>
      <c r="AD10" s="2665"/>
      <c r="AE10" s="2665"/>
      <c r="AF10" s="2745">
        <v>1</v>
      </c>
      <c r="AG10" s="2745">
        <v>1</v>
      </c>
      <c r="AH10" s="2665">
        <v>1</v>
      </c>
      <c r="AI10" s="2665"/>
      <c r="AJ10" s="2665"/>
      <c r="AK10" s="2665"/>
      <c r="AL10" s="2665"/>
      <c r="AM10" s="2665" t="s">
        <v>2996</v>
      </c>
      <c r="AN10" s="2201">
        <f t="shared" si="0"/>
        <v>3</v>
      </c>
      <c r="AO10" s="2198"/>
      <c r="AP10" s="2198"/>
      <c r="AQ10" s="2198"/>
      <c r="AR10" s="2198"/>
      <c r="AS10" s="2198"/>
      <c r="AT10" s="2198"/>
      <c r="AU10" s="2198"/>
      <c r="AV10" s="2198"/>
      <c r="AW10" s="2198"/>
      <c r="AX10" s="2710" t="s">
        <v>2274</v>
      </c>
      <c r="AY10" s="2198"/>
    </row>
    <row r="11" spans="1:51" ht="45.75" customHeight="1">
      <c r="A11" s="2794">
        <v>8</v>
      </c>
      <c r="B11" s="2665" t="s">
        <v>451</v>
      </c>
      <c r="C11" s="2665" t="s">
        <v>94</v>
      </c>
      <c r="D11" s="2665" t="s">
        <v>2081</v>
      </c>
      <c r="E11" s="2665"/>
      <c r="F11" s="2665" t="s">
        <v>3390</v>
      </c>
      <c r="G11" s="2665" t="s">
        <v>367</v>
      </c>
      <c r="H11" s="2665">
        <v>1</v>
      </c>
      <c r="I11" s="2665"/>
      <c r="J11" s="2665">
        <v>106</v>
      </c>
      <c r="K11" s="2665" t="s">
        <v>1240</v>
      </c>
      <c r="L11" s="2665" t="s">
        <v>448</v>
      </c>
      <c r="M11" s="2665" t="s">
        <v>1056</v>
      </c>
      <c r="N11" s="2683">
        <v>37037</v>
      </c>
      <c r="O11" s="2683">
        <v>37037</v>
      </c>
      <c r="P11" s="2683">
        <v>37037</v>
      </c>
      <c r="Q11" s="2683">
        <v>0</v>
      </c>
      <c r="R11" s="2665"/>
      <c r="S11" s="2665"/>
      <c r="T11" s="2665"/>
      <c r="U11" s="2665"/>
      <c r="V11" s="2665"/>
      <c r="W11" s="2665"/>
      <c r="X11" s="2665"/>
      <c r="Y11" s="2665">
        <v>500</v>
      </c>
      <c r="Z11" s="2665"/>
      <c r="AA11" s="2665"/>
      <c r="AB11" s="2665"/>
      <c r="AC11" s="2665"/>
      <c r="AD11" s="2665"/>
      <c r="AE11" s="2665"/>
      <c r="AF11" s="2745">
        <v>1</v>
      </c>
      <c r="AG11" s="2745">
        <v>1</v>
      </c>
      <c r="AH11" s="2665">
        <v>1</v>
      </c>
      <c r="AI11" s="2665"/>
      <c r="AJ11" s="2665"/>
      <c r="AK11" s="2665"/>
      <c r="AL11" s="2665"/>
      <c r="AM11" s="2665" t="s">
        <v>2996</v>
      </c>
    </row>
    <row r="12" spans="1:51" ht="45.75" customHeight="1">
      <c r="A12" s="2794">
        <v>9</v>
      </c>
      <c r="B12" s="2665" t="s">
        <v>451</v>
      </c>
      <c r="C12" s="2665" t="s">
        <v>94</v>
      </c>
      <c r="D12" s="2665" t="s">
        <v>2081</v>
      </c>
      <c r="E12" s="2665"/>
      <c r="F12" s="2665" t="s">
        <v>4395</v>
      </c>
      <c r="G12" s="2665" t="s">
        <v>684</v>
      </c>
      <c r="H12" s="2665">
        <v>1</v>
      </c>
      <c r="I12" s="2665"/>
      <c r="J12" s="2665">
        <v>197</v>
      </c>
      <c r="K12" s="2665" t="s">
        <v>1240</v>
      </c>
      <c r="L12" s="2665" t="s">
        <v>448</v>
      </c>
      <c r="M12" s="2665" t="s">
        <v>1056</v>
      </c>
      <c r="N12" s="2683">
        <v>67340</v>
      </c>
      <c r="O12" s="2683">
        <v>67340</v>
      </c>
      <c r="P12" s="2683">
        <v>67340</v>
      </c>
      <c r="Q12" s="2683">
        <v>0</v>
      </c>
      <c r="R12" s="2665"/>
      <c r="S12" s="2665"/>
      <c r="T12" s="2665"/>
      <c r="U12" s="2665"/>
      <c r="V12" s="2665"/>
      <c r="W12" s="2665"/>
      <c r="X12" s="2665"/>
      <c r="Y12" s="2665">
        <v>1460</v>
      </c>
      <c r="Z12" s="2665"/>
      <c r="AA12" s="2665"/>
      <c r="AB12" s="2665"/>
      <c r="AC12" s="2665"/>
      <c r="AD12" s="2665"/>
      <c r="AE12" s="2665"/>
      <c r="AF12" s="2745">
        <v>1</v>
      </c>
      <c r="AG12" s="2745">
        <v>1</v>
      </c>
      <c r="AH12" s="2665">
        <v>1</v>
      </c>
      <c r="AI12" s="2665"/>
      <c r="AJ12" s="2665"/>
      <c r="AK12" s="2665"/>
      <c r="AL12" s="2665"/>
      <c r="AM12" s="2665" t="s">
        <v>2996</v>
      </c>
      <c r="AN12" s="2201"/>
      <c r="AO12" s="2198"/>
      <c r="AP12" s="2198"/>
      <c r="AQ12" s="2198"/>
      <c r="AR12" s="2198"/>
      <c r="AS12" s="2198"/>
      <c r="AT12" s="2198"/>
      <c r="AU12" s="2198"/>
      <c r="AV12" s="2198"/>
      <c r="AW12" s="2198"/>
      <c r="AX12" s="2710" t="s">
        <v>3049</v>
      </c>
      <c r="AY12" s="2198"/>
    </row>
    <row r="13" spans="1:51" ht="42.75" customHeight="1">
      <c r="A13" s="2794">
        <v>10</v>
      </c>
      <c r="B13" s="2665" t="s">
        <v>451</v>
      </c>
      <c r="C13" s="2665" t="s">
        <v>94</v>
      </c>
      <c r="D13" s="2665" t="s">
        <v>2081</v>
      </c>
      <c r="E13" s="2665"/>
      <c r="F13" s="2665" t="s">
        <v>4396</v>
      </c>
      <c r="G13" s="2665" t="s">
        <v>2796</v>
      </c>
      <c r="H13" s="2665">
        <v>1</v>
      </c>
      <c r="I13" s="2665"/>
      <c r="J13" s="2665">
        <v>149</v>
      </c>
      <c r="K13" s="2665" t="s">
        <v>1240</v>
      </c>
      <c r="L13" s="2665" t="s">
        <v>448</v>
      </c>
      <c r="M13" s="2665" t="s">
        <v>1056</v>
      </c>
      <c r="N13" s="2683">
        <v>67340</v>
      </c>
      <c r="O13" s="2683">
        <v>67340</v>
      </c>
      <c r="P13" s="2683">
        <v>67340</v>
      </c>
      <c r="Q13" s="2683">
        <v>0</v>
      </c>
      <c r="R13" s="2665"/>
      <c r="S13" s="2665"/>
      <c r="T13" s="2665"/>
      <c r="U13" s="2665"/>
      <c r="V13" s="2665"/>
      <c r="W13" s="2665"/>
      <c r="X13" s="2665"/>
      <c r="Y13" s="2665">
        <v>1000</v>
      </c>
      <c r="Z13" s="2665"/>
      <c r="AA13" s="2665"/>
      <c r="AB13" s="2665"/>
      <c r="AC13" s="2665"/>
      <c r="AD13" s="2665"/>
      <c r="AE13" s="2665"/>
      <c r="AF13" s="2745">
        <v>1</v>
      </c>
      <c r="AG13" s="2745">
        <v>1</v>
      </c>
      <c r="AH13" s="2665">
        <v>1</v>
      </c>
      <c r="AI13" s="2665"/>
      <c r="AJ13" s="2665"/>
      <c r="AK13" s="2665"/>
      <c r="AL13" s="2665"/>
      <c r="AM13" s="2665" t="s">
        <v>2996</v>
      </c>
      <c r="AN13" s="2201"/>
      <c r="AO13" s="2198"/>
      <c r="AP13" s="2198"/>
      <c r="AQ13" s="2198"/>
      <c r="AR13" s="2198"/>
      <c r="AS13" s="2198"/>
      <c r="AT13" s="2198"/>
      <c r="AU13" s="2198"/>
      <c r="AV13" s="2198"/>
      <c r="AW13" s="2198"/>
      <c r="AX13" s="2710" t="s">
        <v>2274</v>
      </c>
      <c r="AY13" s="2198"/>
    </row>
    <row r="14" spans="1:51" ht="43.5" customHeight="1">
      <c r="A14" s="2794">
        <v>11</v>
      </c>
      <c r="B14" s="2665" t="s">
        <v>451</v>
      </c>
      <c r="C14" s="2665" t="s">
        <v>94</v>
      </c>
      <c r="D14" s="2665" t="s">
        <v>2081</v>
      </c>
      <c r="E14" s="2665"/>
      <c r="F14" s="2665" t="s">
        <v>4397</v>
      </c>
      <c r="G14" s="2665" t="s">
        <v>2793</v>
      </c>
      <c r="H14" s="2665">
        <v>1</v>
      </c>
      <c r="I14" s="2665"/>
      <c r="J14" s="2665">
        <v>152</v>
      </c>
      <c r="K14" s="2665" t="s">
        <v>1240</v>
      </c>
      <c r="L14" s="2665" t="s">
        <v>448</v>
      </c>
      <c r="M14" s="2665" t="s">
        <v>1056</v>
      </c>
      <c r="N14" s="2683">
        <v>33670</v>
      </c>
      <c r="O14" s="2683">
        <v>33670</v>
      </c>
      <c r="P14" s="2683">
        <v>33670</v>
      </c>
      <c r="Q14" s="2683">
        <v>0</v>
      </c>
      <c r="R14" s="2665"/>
      <c r="S14" s="2665"/>
      <c r="T14" s="2665"/>
      <c r="U14" s="2665"/>
      <c r="V14" s="2665"/>
      <c r="W14" s="2665"/>
      <c r="X14" s="2665"/>
      <c r="Y14" s="2665">
        <v>500</v>
      </c>
      <c r="Z14" s="2665"/>
      <c r="AA14" s="2665"/>
      <c r="AB14" s="2665"/>
      <c r="AC14" s="2665"/>
      <c r="AD14" s="2665"/>
      <c r="AE14" s="2665"/>
      <c r="AF14" s="2745">
        <v>1</v>
      </c>
      <c r="AG14" s="2745">
        <v>1</v>
      </c>
      <c r="AH14" s="2665">
        <v>1</v>
      </c>
      <c r="AI14" s="2665"/>
      <c r="AJ14" s="2665"/>
      <c r="AK14" s="2665"/>
      <c r="AL14" s="2665"/>
      <c r="AM14" s="2665" t="s">
        <v>2996</v>
      </c>
      <c r="AN14" s="2201"/>
      <c r="AO14" s="2198"/>
      <c r="AP14" s="2198"/>
      <c r="AQ14" s="2198"/>
      <c r="AR14" s="2198"/>
      <c r="AS14" s="2198"/>
      <c r="AT14" s="2198"/>
      <c r="AU14" s="2198"/>
      <c r="AV14" s="2198"/>
      <c r="AW14" s="2198"/>
      <c r="AX14" s="2710" t="s">
        <v>3049</v>
      </c>
      <c r="AY14" s="2198"/>
    </row>
    <row r="15" spans="1:51" ht="42.75" customHeight="1">
      <c r="A15" s="2794">
        <v>12</v>
      </c>
      <c r="B15" s="2665" t="s">
        <v>451</v>
      </c>
      <c r="C15" s="2665" t="s">
        <v>94</v>
      </c>
      <c r="D15" s="2665" t="s">
        <v>2081</v>
      </c>
      <c r="E15" s="2665"/>
      <c r="F15" s="2665" t="s">
        <v>4398</v>
      </c>
      <c r="G15" s="2665" t="s">
        <v>3193</v>
      </c>
      <c r="H15" s="2665">
        <v>1</v>
      </c>
      <c r="I15" s="2665"/>
      <c r="J15" s="2665">
        <v>149</v>
      </c>
      <c r="K15" s="2665" t="s">
        <v>1240</v>
      </c>
      <c r="L15" s="2665" t="s">
        <v>448</v>
      </c>
      <c r="M15" s="2665" t="s">
        <v>1056</v>
      </c>
      <c r="N15" s="2683">
        <v>20202</v>
      </c>
      <c r="O15" s="2683">
        <v>20202</v>
      </c>
      <c r="P15" s="2683">
        <v>20202</v>
      </c>
      <c r="Q15" s="2683">
        <v>0</v>
      </c>
      <c r="R15" s="2665"/>
      <c r="S15" s="2665"/>
      <c r="T15" s="2665"/>
      <c r="U15" s="2665"/>
      <c r="V15" s="2665"/>
      <c r="W15" s="2665"/>
      <c r="X15" s="2665"/>
      <c r="Y15" s="2665">
        <v>300</v>
      </c>
      <c r="Z15" s="2665"/>
      <c r="AA15" s="2665"/>
      <c r="AB15" s="2665"/>
      <c r="AC15" s="2665"/>
      <c r="AD15" s="2665"/>
      <c r="AE15" s="2665"/>
      <c r="AF15" s="2745">
        <v>1</v>
      </c>
      <c r="AG15" s="2745">
        <v>1</v>
      </c>
      <c r="AH15" s="2665">
        <v>1</v>
      </c>
      <c r="AI15" s="2665"/>
      <c r="AJ15" s="2665"/>
      <c r="AK15" s="2665"/>
      <c r="AL15" s="2665"/>
      <c r="AM15" s="2665" t="s">
        <v>2996</v>
      </c>
    </row>
    <row r="16" spans="1:51" ht="50.25" customHeight="1">
      <c r="A16" s="2794">
        <v>13</v>
      </c>
      <c r="B16" s="2665" t="s">
        <v>451</v>
      </c>
      <c r="C16" s="2665" t="s">
        <v>94</v>
      </c>
      <c r="D16" s="2665" t="s">
        <v>2081</v>
      </c>
      <c r="E16" s="2665"/>
      <c r="F16" s="2665" t="s">
        <v>4399</v>
      </c>
      <c r="G16" s="2665" t="s">
        <v>687</v>
      </c>
      <c r="H16" s="2665">
        <v>1</v>
      </c>
      <c r="I16" s="2665"/>
      <c r="J16" s="2665">
        <v>319</v>
      </c>
      <c r="K16" s="2665" t="s">
        <v>1240</v>
      </c>
      <c r="L16" s="2665" t="s">
        <v>448</v>
      </c>
      <c r="M16" s="2665" t="s">
        <v>1056</v>
      </c>
      <c r="N16" s="2683">
        <v>67340</v>
      </c>
      <c r="O16" s="2683">
        <v>67340</v>
      </c>
      <c r="P16" s="2683">
        <v>67340</v>
      </c>
      <c r="Q16" s="2683">
        <v>0</v>
      </c>
      <c r="R16" s="2665"/>
      <c r="S16" s="2665"/>
      <c r="T16" s="2665"/>
      <c r="U16" s="2665"/>
      <c r="V16" s="2665"/>
      <c r="W16" s="2665"/>
      <c r="X16" s="2665"/>
      <c r="Y16" s="2665">
        <v>1000</v>
      </c>
      <c r="Z16" s="2665"/>
      <c r="AA16" s="2665"/>
      <c r="AB16" s="2665"/>
      <c r="AC16" s="2665"/>
      <c r="AD16" s="2665"/>
      <c r="AE16" s="2665"/>
      <c r="AF16" s="2745">
        <v>1</v>
      </c>
      <c r="AG16" s="2745">
        <v>1</v>
      </c>
      <c r="AH16" s="2665">
        <v>1</v>
      </c>
      <c r="AI16" s="2665"/>
      <c r="AJ16" s="2665"/>
      <c r="AK16" s="2665"/>
      <c r="AL16" s="2665"/>
      <c r="AM16" s="2665" t="s">
        <v>2996</v>
      </c>
    </row>
    <row r="17" spans="1:51" ht="42.75" customHeight="1">
      <c r="A17" s="2794">
        <v>14</v>
      </c>
      <c r="B17" s="2665" t="s">
        <v>451</v>
      </c>
      <c r="C17" s="2665" t="s">
        <v>94</v>
      </c>
      <c r="D17" s="2665" t="s">
        <v>2081</v>
      </c>
      <c r="E17" s="2665"/>
      <c r="F17" s="2665" t="s">
        <v>4400</v>
      </c>
      <c r="G17" s="2665" t="s">
        <v>4408</v>
      </c>
      <c r="H17" s="2665">
        <v>1</v>
      </c>
      <c r="I17" s="2665"/>
      <c r="J17" s="2665">
        <v>142</v>
      </c>
      <c r="K17" s="2665" t="s">
        <v>1240</v>
      </c>
      <c r="L17" s="2665" t="s">
        <v>448</v>
      </c>
      <c r="M17" s="2665" t="s">
        <v>1056</v>
      </c>
      <c r="N17" s="2683">
        <v>53872</v>
      </c>
      <c r="O17" s="2683">
        <v>53872</v>
      </c>
      <c r="P17" s="2683">
        <v>53872</v>
      </c>
      <c r="Q17" s="2683">
        <v>0</v>
      </c>
      <c r="R17" s="2665"/>
      <c r="S17" s="2665"/>
      <c r="T17" s="2665"/>
      <c r="U17" s="2665"/>
      <c r="V17" s="2665"/>
      <c r="W17" s="2665"/>
      <c r="X17" s="2665"/>
      <c r="Y17" s="2665">
        <v>800</v>
      </c>
      <c r="Z17" s="2665"/>
      <c r="AA17" s="2665"/>
      <c r="AB17" s="2665"/>
      <c r="AC17" s="2665"/>
      <c r="AD17" s="2665"/>
      <c r="AE17" s="2665"/>
      <c r="AF17" s="2745">
        <v>1</v>
      </c>
      <c r="AG17" s="2745">
        <v>1</v>
      </c>
      <c r="AH17" s="2665">
        <v>1</v>
      </c>
      <c r="AI17" s="2665"/>
      <c r="AJ17" s="2665"/>
      <c r="AK17" s="2665"/>
      <c r="AL17" s="2665"/>
      <c r="AM17" s="2665" t="s">
        <v>2996</v>
      </c>
    </row>
    <row r="18" spans="1:51" ht="45.75" customHeight="1">
      <c r="A18" s="2794">
        <v>15</v>
      </c>
      <c r="B18" s="2665" t="s">
        <v>451</v>
      </c>
      <c r="C18" s="2665" t="s">
        <v>94</v>
      </c>
      <c r="D18" s="2665" t="s">
        <v>2081</v>
      </c>
      <c r="E18" s="2665"/>
      <c r="F18" s="2665" t="s">
        <v>2640</v>
      </c>
      <c r="G18" s="2665" t="s">
        <v>4409</v>
      </c>
      <c r="H18" s="2665"/>
      <c r="I18" s="2665">
        <v>1</v>
      </c>
      <c r="J18" s="2665">
        <v>277</v>
      </c>
      <c r="K18" s="2665" t="s">
        <v>1240</v>
      </c>
      <c r="L18" s="2665" t="s">
        <v>448</v>
      </c>
      <c r="M18" s="2665" t="s">
        <v>1056</v>
      </c>
      <c r="N18" s="2683">
        <v>53872</v>
      </c>
      <c r="O18" s="2683">
        <v>53872</v>
      </c>
      <c r="P18" s="2683">
        <v>53872</v>
      </c>
      <c r="Q18" s="2683">
        <v>0</v>
      </c>
      <c r="R18" s="2665"/>
      <c r="S18" s="2665"/>
      <c r="T18" s="2665"/>
      <c r="U18" s="2665"/>
      <c r="V18" s="2665"/>
      <c r="W18" s="2665"/>
      <c r="X18" s="2665"/>
      <c r="Y18" s="2665">
        <v>800</v>
      </c>
      <c r="Z18" s="2665"/>
      <c r="AA18" s="2665"/>
      <c r="AB18" s="2665"/>
      <c r="AC18" s="2665"/>
      <c r="AD18" s="2665"/>
      <c r="AE18" s="2665"/>
      <c r="AF18" s="2745">
        <v>1</v>
      </c>
      <c r="AG18" s="2745">
        <v>1</v>
      </c>
      <c r="AH18" s="2665">
        <v>1</v>
      </c>
      <c r="AI18" s="2665"/>
      <c r="AJ18" s="2665"/>
      <c r="AK18" s="2665"/>
      <c r="AL18" s="2665"/>
      <c r="AM18" s="2665" t="s">
        <v>2996</v>
      </c>
    </row>
    <row r="19" spans="1:51" ht="48" customHeight="1">
      <c r="A19" s="2794">
        <v>16</v>
      </c>
      <c r="B19" s="2665" t="s">
        <v>451</v>
      </c>
      <c r="C19" s="2665" t="s">
        <v>94</v>
      </c>
      <c r="D19" s="2665" t="s">
        <v>2081</v>
      </c>
      <c r="E19" s="2665"/>
      <c r="F19" s="2665" t="s">
        <v>4401</v>
      </c>
      <c r="G19" s="2665" t="s">
        <v>686</v>
      </c>
      <c r="H19" s="2665">
        <v>1</v>
      </c>
      <c r="I19" s="2665"/>
      <c r="J19" s="2665">
        <v>158</v>
      </c>
      <c r="K19" s="2665" t="s">
        <v>1240</v>
      </c>
      <c r="L19" s="2665" t="s">
        <v>448</v>
      </c>
      <c r="M19" s="2665" t="s">
        <v>1056</v>
      </c>
      <c r="N19" s="2683">
        <v>53872</v>
      </c>
      <c r="O19" s="2683">
        <v>53872</v>
      </c>
      <c r="P19" s="2683">
        <v>53872</v>
      </c>
      <c r="Q19" s="2683">
        <v>0</v>
      </c>
      <c r="R19" s="2665"/>
      <c r="S19" s="2665"/>
      <c r="T19" s="2665"/>
      <c r="U19" s="2665"/>
      <c r="V19" s="2665"/>
      <c r="W19" s="2665"/>
      <c r="X19" s="2665"/>
      <c r="Y19" s="2665">
        <v>800</v>
      </c>
      <c r="Z19" s="2665"/>
      <c r="AA19" s="2665"/>
      <c r="AB19" s="2665"/>
      <c r="AC19" s="2665"/>
      <c r="AD19" s="2665"/>
      <c r="AE19" s="2665"/>
      <c r="AF19" s="2745">
        <v>1</v>
      </c>
      <c r="AG19" s="2745">
        <v>1</v>
      </c>
      <c r="AH19" s="2665">
        <v>1</v>
      </c>
      <c r="AI19" s="2665"/>
      <c r="AJ19" s="2665"/>
      <c r="AK19" s="2665"/>
      <c r="AL19" s="2665"/>
      <c r="AM19" s="2665" t="s">
        <v>2996</v>
      </c>
      <c r="AN19" s="2201"/>
      <c r="AO19" s="2198"/>
      <c r="AP19" s="2198"/>
      <c r="AQ19" s="2198"/>
      <c r="AR19" s="2198"/>
      <c r="AS19" s="2198"/>
      <c r="AT19" s="2198"/>
      <c r="AU19" s="2198"/>
      <c r="AV19" s="2198"/>
      <c r="AW19" s="2198"/>
      <c r="AX19" s="2710" t="s">
        <v>2274</v>
      </c>
      <c r="AY19" s="2198"/>
    </row>
    <row r="20" spans="1:51" ht="45.75" customHeight="1">
      <c r="A20" s="2794">
        <v>17</v>
      </c>
      <c r="B20" s="2665" t="s">
        <v>451</v>
      </c>
      <c r="C20" s="2665" t="s">
        <v>94</v>
      </c>
      <c r="D20" s="2665" t="s">
        <v>2081</v>
      </c>
      <c r="E20" s="2665"/>
      <c r="F20" s="2665" t="s">
        <v>4402</v>
      </c>
      <c r="G20" s="2665" t="s">
        <v>3194</v>
      </c>
      <c r="H20" s="2665">
        <v>1</v>
      </c>
      <c r="I20" s="2665"/>
      <c r="J20" s="2665">
        <v>96</v>
      </c>
      <c r="K20" s="2665" t="s">
        <v>1240</v>
      </c>
      <c r="L20" s="2665" t="s">
        <v>448</v>
      </c>
      <c r="M20" s="2665" t="s">
        <v>1056</v>
      </c>
      <c r="N20" s="2683">
        <v>33670</v>
      </c>
      <c r="O20" s="2683">
        <v>33670</v>
      </c>
      <c r="P20" s="2683">
        <v>33670</v>
      </c>
      <c r="Q20" s="2683">
        <v>0</v>
      </c>
      <c r="R20" s="2665"/>
      <c r="S20" s="2665"/>
      <c r="T20" s="2665"/>
      <c r="U20" s="2665"/>
      <c r="V20" s="2665"/>
      <c r="W20" s="2665"/>
      <c r="X20" s="2665"/>
      <c r="Y20" s="2665">
        <v>500</v>
      </c>
      <c r="Z20" s="2665"/>
      <c r="AA20" s="2665"/>
      <c r="AB20" s="2665"/>
      <c r="AC20" s="2665"/>
      <c r="AD20" s="2665"/>
      <c r="AE20" s="2665"/>
      <c r="AF20" s="2745">
        <v>1</v>
      </c>
      <c r="AG20" s="2745">
        <v>1</v>
      </c>
      <c r="AH20" s="2665">
        <v>1</v>
      </c>
      <c r="AI20" s="2665"/>
      <c r="AJ20" s="2665"/>
      <c r="AK20" s="2665"/>
      <c r="AL20" s="2665"/>
      <c r="AM20" s="2665" t="s">
        <v>2996</v>
      </c>
      <c r="AN20" s="2201">
        <f t="shared" si="0"/>
        <v>3</v>
      </c>
      <c r="AO20" s="2198"/>
      <c r="AP20" s="2198"/>
      <c r="AQ20" s="2198"/>
      <c r="AR20" s="2198"/>
      <c r="AS20" s="2198"/>
      <c r="AT20" s="2198"/>
      <c r="AU20" s="2198"/>
      <c r="AV20" s="2198"/>
      <c r="AW20" s="2198"/>
      <c r="AX20" s="2710" t="s">
        <v>3049</v>
      </c>
      <c r="AY20" s="2198"/>
    </row>
    <row r="21" spans="1:51" ht="62.25" customHeight="1">
      <c r="A21" s="2794">
        <v>18</v>
      </c>
      <c r="B21" s="2665" t="s">
        <v>451</v>
      </c>
      <c r="C21" s="2665" t="s">
        <v>94</v>
      </c>
      <c r="D21" s="2665" t="s">
        <v>2081</v>
      </c>
      <c r="E21" s="2665"/>
      <c r="F21" s="2665" t="s">
        <v>3661</v>
      </c>
      <c r="G21" s="2665" t="s">
        <v>4410</v>
      </c>
      <c r="H21" s="2665">
        <v>4</v>
      </c>
      <c r="I21" s="2665"/>
      <c r="J21" s="2665">
        <v>658</v>
      </c>
      <c r="K21" s="2665" t="s">
        <v>964</v>
      </c>
      <c r="L21" s="2665" t="s">
        <v>426</v>
      </c>
      <c r="M21" s="2665" t="s">
        <v>1056</v>
      </c>
      <c r="N21" s="2683">
        <v>115200</v>
      </c>
      <c r="O21" s="2683">
        <v>115200</v>
      </c>
      <c r="P21" s="2683">
        <v>115200</v>
      </c>
      <c r="Q21" s="2683">
        <v>0</v>
      </c>
      <c r="R21" s="2665"/>
      <c r="S21" s="2665"/>
      <c r="T21" s="2665"/>
      <c r="U21" s="2665"/>
      <c r="V21" s="2665"/>
      <c r="W21" s="2665"/>
      <c r="X21" s="2665"/>
      <c r="Y21" s="2665"/>
      <c r="Z21" s="2665"/>
      <c r="AA21" s="2665">
        <v>1.1000000000000001</v>
      </c>
      <c r="AB21" s="2665"/>
      <c r="AC21" s="2665"/>
      <c r="AD21" s="2665"/>
      <c r="AE21" s="2665"/>
      <c r="AF21" s="2745">
        <v>1</v>
      </c>
      <c r="AG21" s="2745">
        <v>1</v>
      </c>
      <c r="AH21" s="2665">
        <v>1</v>
      </c>
      <c r="AI21" s="2665"/>
      <c r="AJ21" s="2665"/>
      <c r="AK21" s="2665"/>
      <c r="AL21" s="2665"/>
      <c r="AM21" s="2665" t="s">
        <v>2996</v>
      </c>
      <c r="AN21" s="2201">
        <f t="shared" si="0"/>
        <v>3</v>
      </c>
      <c r="AO21" s="2198"/>
      <c r="AP21" s="2198"/>
      <c r="AQ21" s="2198"/>
      <c r="AR21" s="2198"/>
      <c r="AS21" s="2198"/>
      <c r="AT21" s="2198"/>
      <c r="AU21" s="2198"/>
      <c r="AV21" s="2198"/>
      <c r="AW21" s="2198"/>
      <c r="AX21" s="2710" t="s">
        <v>2274</v>
      </c>
      <c r="AY21" s="2198"/>
    </row>
    <row r="22" spans="1:51" ht="37.5" customHeight="1">
      <c r="A22" s="2794">
        <v>19</v>
      </c>
      <c r="B22" s="2665" t="s">
        <v>451</v>
      </c>
      <c r="C22" s="2665" t="s">
        <v>94</v>
      </c>
      <c r="D22" s="2665" t="s">
        <v>2081</v>
      </c>
      <c r="E22" s="2665"/>
      <c r="F22" s="2665" t="s">
        <v>4403</v>
      </c>
      <c r="G22" s="2665" t="s">
        <v>2078</v>
      </c>
      <c r="H22" s="2665">
        <v>1</v>
      </c>
      <c r="I22" s="2665"/>
      <c r="J22" s="2665">
        <v>184</v>
      </c>
      <c r="K22" s="2665" t="s">
        <v>1240</v>
      </c>
      <c r="L22" s="2665" t="s">
        <v>448</v>
      </c>
      <c r="M22" s="2665" t="s">
        <v>1056</v>
      </c>
      <c r="N22" s="2683">
        <v>33040</v>
      </c>
      <c r="O22" s="2683">
        <v>33040</v>
      </c>
      <c r="P22" s="2683">
        <v>33040</v>
      </c>
      <c r="Q22" s="2683">
        <v>0</v>
      </c>
      <c r="R22" s="2665"/>
      <c r="S22" s="2665"/>
      <c r="T22" s="2665"/>
      <c r="U22" s="2665"/>
      <c r="V22" s="2665"/>
      <c r="W22" s="2665"/>
      <c r="X22" s="2665"/>
      <c r="Y22" s="2665">
        <v>2000</v>
      </c>
      <c r="Z22" s="2665"/>
      <c r="AA22" s="2665"/>
      <c r="AB22" s="2665"/>
      <c r="AC22" s="2665"/>
      <c r="AD22" s="2665"/>
      <c r="AE22" s="2665"/>
      <c r="AF22" s="2745">
        <v>1</v>
      </c>
      <c r="AG22" s="2745">
        <v>1</v>
      </c>
      <c r="AH22" s="2665">
        <v>1</v>
      </c>
      <c r="AI22" s="2665"/>
      <c r="AJ22" s="2665"/>
      <c r="AK22" s="2665"/>
      <c r="AL22" s="2665"/>
      <c r="AM22" s="2665" t="s">
        <v>2996</v>
      </c>
      <c r="AN22" s="2201">
        <f t="shared" si="0"/>
        <v>3</v>
      </c>
      <c r="AO22" s="2198"/>
      <c r="AP22" s="2198"/>
      <c r="AQ22" s="2198"/>
      <c r="AR22" s="2198"/>
      <c r="AS22" s="2198"/>
      <c r="AT22" s="2198"/>
      <c r="AU22" s="2198"/>
      <c r="AV22" s="2198"/>
      <c r="AW22" s="2198"/>
      <c r="AX22" s="2710" t="s">
        <v>3049</v>
      </c>
      <c r="AY22" s="2198"/>
    </row>
    <row r="23" spans="1:51" ht="40.5" customHeight="1">
      <c r="A23" s="2794">
        <v>20</v>
      </c>
      <c r="B23" s="2665" t="s">
        <v>451</v>
      </c>
      <c r="C23" s="2665" t="s">
        <v>94</v>
      </c>
      <c r="D23" s="2665" t="s">
        <v>2081</v>
      </c>
      <c r="E23" s="2665"/>
      <c r="F23" s="2665" t="s">
        <v>4404</v>
      </c>
      <c r="G23" s="2665" t="s">
        <v>4411</v>
      </c>
      <c r="H23" s="2665">
        <v>1</v>
      </c>
      <c r="I23" s="2665"/>
      <c r="J23" s="2665">
        <v>178</v>
      </c>
      <c r="K23" s="2665" t="s">
        <v>1240</v>
      </c>
      <c r="L23" s="2665" t="s">
        <v>448</v>
      </c>
      <c r="M23" s="2665" t="s">
        <v>1056</v>
      </c>
      <c r="N23" s="2683">
        <v>16520</v>
      </c>
      <c r="O23" s="2683">
        <v>16520</v>
      </c>
      <c r="P23" s="2683">
        <v>16520</v>
      </c>
      <c r="Q23" s="2683">
        <v>0</v>
      </c>
      <c r="R23" s="2665"/>
      <c r="S23" s="2665"/>
      <c r="T23" s="2665"/>
      <c r="U23" s="2665"/>
      <c r="V23" s="2665"/>
      <c r="W23" s="2665"/>
      <c r="X23" s="2665"/>
      <c r="Y23" s="2665">
        <v>1000</v>
      </c>
      <c r="Z23" s="2665"/>
      <c r="AA23" s="2665"/>
      <c r="AB23" s="2665"/>
      <c r="AC23" s="2665"/>
      <c r="AD23" s="2665"/>
      <c r="AE23" s="2665"/>
      <c r="AF23" s="2745">
        <v>1</v>
      </c>
      <c r="AG23" s="2745">
        <v>1</v>
      </c>
      <c r="AH23" s="2665">
        <v>1</v>
      </c>
      <c r="AI23" s="2665"/>
      <c r="AJ23" s="2665"/>
      <c r="AK23" s="2665"/>
      <c r="AL23" s="2665"/>
      <c r="AM23" s="2665" t="s">
        <v>2996</v>
      </c>
      <c r="AN23" s="2201">
        <f t="shared" si="0"/>
        <v>3</v>
      </c>
      <c r="AO23" s="2198"/>
      <c r="AP23" s="2198"/>
      <c r="AQ23" s="2198"/>
      <c r="AR23" s="2198"/>
      <c r="AS23" s="2198"/>
      <c r="AT23" s="2198"/>
      <c r="AU23" s="2198"/>
      <c r="AV23" s="2198"/>
      <c r="AW23" s="2198"/>
      <c r="AX23" s="2710" t="s">
        <v>2274</v>
      </c>
      <c r="AY23" s="2198"/>
    </row>
    <row r="24" spans="1:51" ht="43.5" customHeight="1">
      <c r="A24" s="2794">
        <v>21</v>
      </c>
      <c r="B24" s="2665" t="s">
        <v>451</v>
      </c>
      <c r="C24" s="2665" t="s">
        <v>94</v>
      </c>
      <c r="D24" s="2665" t="s">
        <v>2081</v>
      </c>
      <c r="E24" s="2665"/>
      <c r="F24" s="2665" t="s">
        <v>4405</v>
      </c>
      <c r="G24" s="2665" t="s">
        <v>4412</v>
      </c>
      <c r="H24" s="2665">
        <v>1</v>
      </c>
      <c r="I24" s="2665"/>
      <c r="J24" s="2665">
        <v>85</v>
      </c>
      <c r="K24" s="2665" t="s">
        <v>1240</v>
      </c>
      <c r="L24" s="2665" t="s">
        <v>448</v>
      </c>
      <c r="M24" s="2665" t="s">
        <v>1056</v>
      </c>
      <c r="N24" s="2683">
        <v>16520</v>
      </c>
      <c r="O24" s="2683">
        <v>16520</v>
      </c>
      <c r="P24" s="2683">
        <v>16520</v>
      </c>
      <c r="Q24" s="2683">
        <v>0</v>
      </c>
      <c r="R24" s="2665"/>
      <c r="S24" s="2665"/>
      <c r="T24" s="2665"/>
      <c r="U24" s="2665"/>
      <c r="V24" s="2665"/>
      <c r="W24" s="2665"/>
      <c r="X24" s="2665"/>
      <c r="Y24" s="2665">
        <v>1000</v>
      </c>
      <c r="Z24" s="2665"/>
      <c r="AA24" s="2665"/>
      <c r="AB24" s="2665"/>
      <c r="AC24" s="2665"/>
      <c r="AD24" s="2665"/>
      <c r="AE24" s="2665"/>
      <c r="AF24" s="2745">
        <v>1</v>
      </c>
      <c r="AG24" s="2745">
        <v>1</v>
      </c>
      <c r="AH24" s="2665">
        <v>1</v>
      </c>
      <c r="AI24" s="2665"/>
      <c r="AJ24" s="2665"/>
      <c r="AK24" s="2665"/>
      <c r="AL24" s="2665"/>
      <c r="AM24" s="2665" t="s">
        <v>2996</v>
      </c>
      <c r="AN24" s="2201">
        <f t="shared" si="0"/>
        <v>3</v>
      </c>
      <c r="AO24" s="2198"/>
      <c r="AP24" s="2198"/>
      <c r="AQ24" s="2198"/>
      <c r="AR24" s="2198"/>
      <c r="AS24" s="2198"/>
      <c r="AT24" s="2198"/>
      <c r="AU24" s="2198"/>
      <c r="AV24" s="2198"/>
      <c r="AW24" s="2198"/>
      <c r="AX24" s="2710" t="s">
        <v>3049</v>
      </c>
      <c r="AY24" s="2198"/>
    </row>
    <row r="25" spans="1:51" ht="39" customHeight="1">
      <c r="A25" s="2794">
        <v>22</v>
      </c>
      <c r="B25" s="2665" t="s">
        <v>451</v>
      </c>
      <c r="C25" s="2665" t="s">
        <v>94</v>
      </c>
      <c r="D25" s="2665" t="s">
        <v>2081</v>
      </c>
      <c r="E25" s="2665"/>
      <c r="F25" s="2665" t="s">
        <v>4406</v>
      </c>
      <c r="G25" s="2665" t="s">
        <v>683</v>
      </c>
      <c r="H25" s="2665">
        <v>1</v>
      </c>
      <c r="I25" s="2665"/>
      <c r="J25" s="2665">
        <v>86</v>
      </c>
      <c r="K25" s="2665" t="s">
        <v>1240</v>
      </c>
      <c r="L25" s="2665" t="s">
        <v>448</v>
      </c>
      <c r="M25" s="2665" t="s">
        <v>1056</v>
      </c>
      <c r="N25" s="2683">
        <v>16520</v>
      </c>
      <c r="O25" s="2683">
        <v>16520</v>
      </c>
      <c r="P25" s="2683">
        <v>16520</v>
      </c>
      <c r="Q25" s="2683">
        <v>0</v>
      </c>
      <c r="R25" s="2665"/>
      <c r="S25" s="2665"/>
      <c r="T25" s="2665"/>
      <c r="U25" s="2665"/>
      <c r="V25" s="2665"/>
      <c r="W25" s="2665"/>
      <c r="X25" s="2665"/>
      <c r="Y25" s="2665">
        <v>1000</v>
      </c>
      <c r="Z25" s="2665"/>
      <c r="AA25" s="2665"/>
      <c r="AB25" s="2665"/>
      <c r="AC25" s="2665"/>
      <c r="AD25" s="2665"/>
      <c r="AE25" s="2665"/>
      <c r="AF25" s="2745">
        <v>1</v>
      </c>
      <c r="AG25" s="2745">
        <v>1</v>
      </c>
      <c r="AH25" s="2665">
        <v>1</v>
      </c>
      <c r="AI25" s="2665"/>
      <c r="AJ25" s="2665"/>
      <c r="AK25" s="2665"/>
      <c r="AL25" s="2665"/>
      <c r="AM25" s="2665" t="s">
        <v>2996</v>
      </c>
      <c r="AN25" s="2201">
        <f t="shared" si="0"/>
        <v>3</v>
      </c>
      <c r="AO25" s="2198"/>
      <c r="AP25" s="2198"/>
      <c r="AQ25" s="2198"/>
      <c r="AR25" s="2198"/>
      <c r="AS25" s="2198"/>
      <c r="AT25" s="2198"/>
      <c r="AU25" s="2198"/>
      <c r="AV25" s="2198"/>
      <c r="AW25" s="2198"/>
      <c r="AX25" s="2710" t="s">
        <v>2274</v>
      </c>
      <c r="AY25" s="2198"/>
    </row>
    <row r="26" spans="1:51" ht="36.75" customHeight="1">
      <c r="A26" s="2794">
        <v>23</v>
      </c>
      <c r="B26" s="2665" t="s">
        <v>451</v>
      </c>
      <c r="C26" s="2665" t="s">
        <v>94</v>
      </c>
      <c r="D26" s="2665" t="s">
        <v>2081</v>
      </c>
      <c r="E26" s="2665"/>
      <c r="F26" s="2665" t="s">
        <v>4395</v>
      </c>
      <c r="G26" s="2665" t="s">
        <v>684</v>
      </c>
      <c r="H26" s="2665">
        <v>1</v>
      </c>
      <c r="I26" s="2665"/>
      <c r="J26" s="2665">
        <v>197</v>
      </c>
      <c r="K26" s="2665" t="s">
        <v>1240</v>
      </c>
      <c r="L26" s="2665" t="s">
        <v>448</v>
      </c>
      <c r="M26" s="2665" t="s">
        <v>1056</v>
      </c>
      <c r="N26" s="2683">
        <v>8257.51</v>
      </c>
      <c r="O26" s="2683">
        <v>8257.51</v>
      </c>
      <c r="P26" s="2683">
        <v>8257.51</v>
      </c>
      <c r="Q26" s="2683">
        <v>0</v>
      </c>
      <c r="R26" s="2665"/>
      <c r="S26" s="2665"/>
      <c r="T26" s="2665"/>
      <c r="U26" s="2665"/>
      <c r="V26" s="2665"/>
      <c r="W26" s="2665"/>
      <c r="X26" s="2665"/>
      <c r="Y26" s="2665">
        <v>500</v>
      </c>
      <c r="Z26" s="2665"/>
      <c r="AA26" s="2665"/>
      <c r="AB26" s="2665"/>
      <c r="AC26" s="2665"/>
      <c r="AD26" s="2665"/>
      <c r="AE26" s="2665"/>
      <c r="AF26" s="2745">
        <v>1</v>
      </c>
      <c r="AG26" s="2745">
        <v>1</v>
      </c>
      <c r="AH26" s="2665">
        <v>1</v>
      </c>
      <c r="AI26" s="2665"/>
      <c r="AJ26" s="2665"/>
      <c r="AK26" s="2665"/>
      <c r="AL26" s="2665"/>
      <c r="AM26" s="2665" t="s">
        <v>2996</v>
      </c>
      <c r="AN26" s="2201">
        <f t="shared" si="0"/>
        <v>3</v>
      </c>
      <c r="AO26" s="2198"/>
      <c r="AP26" s="2198"/>
      <c r="AQ26" s="2198"/>
      <c r="AR26" s="2198"/>
      <c r="AS26" s="2198"/>
      <c r="AT26" s="2198"/>
      <c r="AU26" s="2198"/>
      <c r="AV26" s="2198"/>
      <c r="AW26" s="2198"/>
      <c r="AX26" s="2710"/>
      <c r="AY26" s="2198"/>
    </row>
    <row r="27" spans="1:51" ht="40.5" customHeight="1">
      <c r="A27" s="2794">
        <v>24</v>
      </c>
      <c r="B27" s="2665" t="s">
        <v>451</v>
      </c>
      <c r="C27" s="2665" t="s">
        <v>94</v>
      </c>
      <c r="D27" s="2665" t="s">
        <v>2081</v>
      </c>
      <c r="E27" s="2665"/>
      <c r="F27" s="2665" t="s">
        <v>4407</v>
      </c>
      <c r="G27" s="2665" t="s">
        <v>4413</v>
      </c>
      <c r="H27" s="2665">
        <v>1</v>
      </c>
      <c r="I27" s="2665"/>
      <c r="J27" s="2665">
        <v>238</v>
      </c>
      <c r="K27" s="2665" t="s">
        <v>1240</v>
      </c>
      <c r="L27" s="2665" t="s">
        <v>448</v>
      </c>
      <c r="M27" s="2665" t="s">
        <v>1056</v>
      </c>
      <c r="N27" s="2683">
        <v>16520</v>
      </c>
      <c r="O27" s="2683">
        <v>16520</v>
      </c>
      <c r="P27" s="2683">
        <v>16520</v>
      </c>
      <c r="Q27" s="2683">
        <v>0</v>
      </c>
      <c r="R27" s="2665"/>
      <c r="S27" s="2665"/>
      <c r="T27" s="2665"/>
      <c r="U27" s="2665"/>
      <c r="V27" s="2665"/>
      <c r="W27" s="2665"/>
      <c r="X27" s="2665"/>
      <c r="Y27" s="2665">
        <v>1000</v>
      </c>
      <c r="Z27" s="2665"/>
      <c r="AA27" s="2665"/>
      <c r="AB27" s="2665"/>
      <c r="AC27" s="2665"/>
      <c r="AD27" s="2665"/>
      <c r="AE27" s="2665"/>
      <c r="AF27" s="2745">
        <v>1</v>
      </c>
      <c r="AG27" s="2745">
        <v>1</v>
      </c>
      <c r="AH27" s="2665">
        <v>1</v>
      </c>
      <c r="AI27" s="2665"/>
      <c r="AJ27" s="2665"/>
      <c r="AK27" s="2665"/>
      <c r="AL27" s="2665"/>
      <c r="AM27" s="2665" t="s">
        <v>2996</v>
      </c>
      <c r="AN27" s="2201">
        <f t="shared" si="0"/>
        <v>3</v>
      </c>
      <c r="AO27" s="2198"/>
      <c r="AP27" s="2198"/>
      <c r="AQ27" s="2198"/>
      <c r="AR27" s="2198"/>
      <c r="AS27" s="2198"/>
      <c r="AT27" s="2198"/>
      <c r="AU27" s="2198"/>
      <c r="AV27" s="2198"/>
      <c r="AW27" s="2198"/>
      <c r="AX27" s="2710"/>
      <c r="AY27" s="2198"/>
    </row>
    <row r="28" spans="1:51" ht="54" customHeight="1">
      <c r="A28" s="2794">
        <v>25</v>
      </c>
      <c r="B28" s="2665" t="s">
        <v>451</v>
      </c>
      <c r="C28" s="2665" t="s">
        <v>94</v>
      </c>
      <c r="D28" s="2665" t="s">
        <v>2374</v>
      </c>
      <c r="E28" s="2665"/>
      <c r="F28" s="2665" t="s">
        <v>4414</v>
      </c>
      <c r="G28" s="2665" t="s">
        <v>4451</v>
      </c>
      <c r="H28" s="2665">
        <v>4</v>
      </c>
      <c r="I28" s="2665"/>
      <c r="J28" s="2665">
        <v>1141</v>
      </c>
      <c r="K28" s="2665" t="s">
        <v>964</v>
      </c>
      <c r="L28" s="2665" t="s">
        <v>426</v>
      </c>
      <c r="M28" s="2665" t="s">
        <v>1056</v>
      </c>
      <c r="N28" s="2683">
        <v>480000</v>
      </c>
      <c r="O28" s="2683">
        <v>480000</v>
      </c>
      <c r="P28" s="2683">
        <v>480000</v>
      </c>
      <c r="Q28" s="2683">
        <v>0</v>
      </c>
      <c r="R28" s="2665"/>
      <c r="S28" s="2665"/>
      <c r="T28" s="2665"/>
      <c r="U28" s="2665"/>
      <c r="V28" s="2665"/>
      <c r="W28" s="2665"/>
      <c r="X28" s="2665"/>
      <c r="Y28" s="2665"/>
      <c r="Z28" s="2665"/>
      <c r="AA28" s="2665">
        <v>4</v>
      </c>
      <c r="AB28" s="2665"/>
      <c r="AC28" s="2665"/>
      <c r="AD28" s="2665"/>
      <c r="AE28" s="2665"/>
      <c r="AF28" s="2745">
        <v>1</v>
      </c>
      <c r="AG28" s="2745">
        <v>1</v>
      </c>
      <c r="AH28" s="2665">
        <v>1</v>
      </c>
      <c r="AI28" s="2665"/>
      <c r="AJ28" s="2665"/>
      <c r="AK28" s="2665"/>
      <c r="AL28" s="2665"/>
      <c r="AM28" s="2665" t="s">
        <v>2996</v>
      </c>
      <c r="AN28" s="2201">
        <f t="shared" si="0"/>
        <v>3</v>
      </c>
      <c r="AO28" s="2198"/>
      <c r="AP28" s="2198"/>
      <c r="AQ28" s="2198"/>
      <c r="AR28" s="2198"/>
      <c r="AS28" s="2198"/>
      <c r="AT28" s="2198"/>
      <c r="AU28" s="2198"/>
      <c r="AV28" s="2198"/>
      <c r="AW28" s="2199"/>
      <c r="AX28" s="2200"/>
      <c r="AY28" s="2199"/>
    </row>
    <row r="29" spans="1:51" ht="39.75" customHeight="1">
      <c r="A29" s="2794">
        <v>26</v>
      </c>
      <c r="B29" s="2665" t="s">
        <v>451</v>
      </c>
      <c r="C29" s="2665" t="s">
        <v>94</v>
      </c>
      <c r="D29" s="2665" t="s">
        <v>2374</v>
      </c>
      <c r="E29" s="2665"/>
      <c r="F29" s="2665" t="s">
        <v>4415</v>
      </c>
      <c r="G29" s="2665" t="s">
        <v>877</v>
      </c>
      <c r="H29" s="2665">
        <v>1</v>
      </c>
      <c r="I29" s="2665"/>
      <c r="J29" s="2665">
        <v>273</v>
      </c>
      <c r="K29" s="2665" t="s">
        <v>964</v>
      </c>
      <c r="L29" s="2665" t="s">
        <v>426</v>
      </c>
      <c r="M29" s="2665" t="s">
        <v>1056</v>
      </c>
      <c r="N29" s="2683">
        <v>444000</v>
      </c>
      <c r="O29" s="2683">
        <v>444000</v>
      </c>
      <c r="P29" s="2683">
        <v>444000</v>
      </c>
      <c r="Q29" s="2683">
        <v>0</v>
      </c>
      <c r="R29" s="2665"/>
      <c r="S29" s="2665"/>
      <c r="T29" s="2665"/>
      <c r="U29" s="2665"/>
      <c r="V29" s="2665"/>
      <c r="W29" s="2665"/>
      <c r="X29" s="2665"/>
      <c r="Y29" s="2665"/>
      <c r="Z29" s="2665"/>
      <c r="AA29" s="2665">
        <v>3.7</v>
      </c>
      <c r="AB29" s="2665"/>
      <c r="AC29" s="2665"/>
      <c r="AD29" s="2665"/>
      <c r="AE29" s="2665"/>
      <c r="AF29" s="2745">
        <v>1</v>
      </c>
      <c r="AG29" s="2745">
        <v>1</v>
      </c>
      <c r="AH29" s="2665">
        <v>1</v>
      </c>
      <c r="AI29" s="2665"/>
      <c r="AJ29" s="2665"/>
      <c r="AK29" s="2665"/>
      <c r="AL29" s="2665"/>
      <c r="AM29" s="2665" t="s">
        <v>2996</v>
      </c>
      <c r="AN29" s="2201">
        <f t="shared" si="0"/>
        <v>3</v>
      </c>
      <c r="AO29" s="2198"/>
      <c r="AP29" s="2198"/>
      <c r="AQ29" s="2198"/>
      <c r="AR29" s="2198"/>
      <c r="AS29" s="2198"/>
      <c r="AT29" s="2198"/>
      <c r="AU29" s="2198"/>
      <c r="AV29" s="2198"/>
      <c r="AW29" s="2199"/>
      <c r="AX29" s="2200"/>
      <c r="AY29" s="2199"/>
    </row>
    <row r="30" spans="1:51" ht="52.5" customHeight="1">
      <c r="A30" s="2794">
        <v>27</v>
      </c>
      <c r="B30" s="2665" t="s">
        <v>451</v>
      </c>
      <c r="C30" s="2665" t="s">
        <v>94</v>
      </c>
      <c r="D30" s="2665" t="s">
        <v>2374</v>
      </c>
      <c r="E30" s="2665"/>
      <c r="F30" s="2665" t="s">
        <v>4416</v>
      </c>
      <c r="G30" s="2665" t="s">
        <v>4437</v>
      </c>
      <c r="H30" s="2665">
        <v>3</v>
      </c>
      <c r="I30" s="2665">
        <v>1</v>
      </c>
      <c r="J30" s="2665">
        <v>250</v>
      </c>
      <c r="K30" s="2665" t="s">
        <v>964</v>
      </c>
      <c r="L30" s="2665" t="s">
        <v>426</v>
      </c>
      <c r="M30" s="2665" t="s">
        <v>1056</v>
      </c>
      <c r="N30" s="2683">
        <v>540000</v>
      </c>
      <c r="O30" s="2683">
        <v>540000</v>
      </c>
      <c r="P30" s="2683">
        <v>540000</v>
      </c>
      <c r="Q30" s="2683">
        <v>0</v>
      </c>
      <c r="R30" s="2665"/>
      <c r="S30" s="2665"/>
      <c r="T30" s="2665"/>
      <c r="U30" s="2665"/>
      <c r="V30" s="2665"/>
      <c r="W30" s="2665"/>
      <c r="X30" s="2665"/>
      <c r="Y30" s="2665"/>
      <c r="Z30" s="2665"/>
      <c r="AA30" s="2665">
        <v>4.5</v>
      </c>
      <c r="AB30" s="2665"/>
      <c r="AC30" s="2665"/>
      <c r="AD30" s="2665"/>
      <c r="AE30" s="2665"/>
      <c r="AF30" s="2745">
        <v>1</v>
      </c>
      <c r="AG30" s="2745">
        <v>1</v>
      </c>
      <c r="AH30" s="2665">
        <v>1</v>
      </c>
      <c r="AI30" s="2665"/>
      <c r="AJ30" s="2665"/>
      <c r="AK30" s="2665"/>
      <c r="AL30" s="2665"/>
      <c r="AM30" s="2665" t="s">
        <v>2996</v>
      </c>
      <c r="AN30" s="2201">
        <f t="shared" si="0"/>
        <v>3</v>
      </c>
      <c r="AO30" s="2198"/>
      <c r="AP30" s="2198"/>
      <c r="AQ30" s="2198"/>
      <c r="AR30" s="2198"/>
      <c r="AS30" s="2198"/>
      <c r="AT30" s="2198"/>
      <c r="AU30" s="2198"/>
      <c r="AV30" s="2198"/>
      <c r="AW30" s="2199"/>
      <c r="AX30" s="2200"/>
      <c r="AY30" s="2199"/>
    </row>
    <row r="31" spans="1:51" ht="36.75" customHeight="1">
      <c r="A31" s="2794">
        <v>28</v>
      </c>
      <c r="B31" s="2665" t="s">
        <v>451</v>
      </c>
      <c r="C31" s="2665" t="s">
        <v>94</v>
      </c>
      <c r="D31" s="2665" t="s">
        <v>2374</v>
      </c>
      <c r="E31" s="2665"/>
      <c r="F31" s="2665" t="s">
        <v>4417</v>
      </c>
      <c r="G31" s="2665" t="s">
        <v>3669</v>
      </c>
      <c r="H31" s="2665">
        <v>1</v>
      </c>
      <c r="I31" s="2665"/>
      <c r="J31" s="2665">
        <v>89</v>
      </c>
      <c r="K31" s="2665" t="s">
        <v>964</v>
      </c>
      <c r="L31" s="2665" t="s">
        <v>426</v>
      </c>
      <c r="M31" s="2665" t="s">
        <v>1056</v>
      </c>
      <c r="N31" s="2683">
        <v>156000</v>
      </c>
      <c r="O31" s="2683">
        <v>156000</v>
      </c>
      <c r="P31" s="2683">
        <v>156000</v>
      </c>
      <c r="Q31" s="2683">
        <v>0</v>
      </c>
      <c r="R31" s="2665"/>
      <c r="S31" s="2665"/>
      <c r="T31" s="2665"/>
      <c r="U31" s="2665"/>
      <c r="V31" s="2665"/>
      <c r="W31" s="2665"/>
      <c r="X31" s="2665"/>
      <c r="Y31" s="2665"/>
      <c r="Z31" s="2665"/>
      <c r="AA31" s="2665">
        <v>1.3</v>
      </c>
      <c r="AB31" s="2665"/>
      <c r="AC31" s="2665"/>
      <c r="AD31" s="2665"/>
      <c r="AE31" s="2665"/>
      <c r="AF31" s="2745">
        <v>1</v>
      </c>
      <c r="AG31" s="2745">
        <v>1</v>
      </c>
      <c r="AH31" s="2665">
        <v>1</v>
      </c>
      <c r="AI31" s="2665"/>
      <c r="AJ31" s="2665"/>
      <c r="AK31" s="2665"/>
      <c r="AL31" s="2665"/>
      <c r="AM31" s="2665" t="s">
        <v>2996</v>
      </c>
      <c r="AN31" s="2201">
        <f t="shared" si="0"/>
        <v>3</v>
      </c>
      <c r="AO31" s="2198"/>
      <c r="AP31" s="2198"/>
      <c r="AQ31" s="2198"/>
      <c r="AR31" s="2198"/>
      <c r="AS31" s="2198"/>
      <c r="AT31" s="2198"/>
      <c r="AU31" s="2198"/>
      <c r="AV31" s="2198"/>
      <c r="AW31" s="2199"/>
      <c r="AX31" s="2200"/>
      <c r="AY31" s="2199"/>
    </row>
    <row r="32" spans="1:51" ht="40.5" customHeight="1">
      <c r="A32" s="2794">
        <v>29</v>
      </c>
      <c r="B32" s="2665" t="s">
        <v>451</v>
      </c>
      <c r="C32" s="2665" t="s">
        <v>94</v>
      </c>
      <c r="D32" s="2665" t="s">
        <v>2374</v>
      </c>
      <c r="E32" s="2665"/>
      <c r="F32" s="2665" t="s">
        <v>4418</v>
      </c>
      <c r="G32" s="2665" t="s">
        <v>873</v>
      </c>
      <c r="H32" s="2665">
        <v>1</v>
      </c>
      <c r="I32" s="2665"/>
      <c r="J32" s="2665">
        <v>373</v>
      </c>
      <c r="K32" s="2665" t="s">
        <v>964</v>
      </c>
      <c r="L32" s="2665" t="s">
        <v>426</v>
      </c>
      <c r="M32" s="2665" t="s">
        <v>1056</v>
      </c>
      <c r="N32" s="2683">
        <v>84000</v>
      </c>
      <c r="O32" s="2683">
        <v>84000</v>
      </c>
      <c r="P32" s="2683">
        <v>84000</v>
      </c>
      <c r="Q32" s="2683">
        <v>0</v>
      </c>
      <c r="R32" s="2665"/>
      <c r="S32" s="2665"/>
      <c r="T32" s="2665"/>
      <c r="U32" s="2665"/>
      <c r="V32" s="2665"/>
      <c r="W32" s="2665"/>
      <c r="X32" s="2665"/>
      <c r="Y32" s="2665"/>
      <c r="Z32" s="2665"/>
      <c r="AA32" s="2665">
        <v>0.7</v>
      </c>
      <c r="AB32" s="2665"/>
      <c r="AC32" s="2665"/>
      <c r="AD32" s="2665"/>
      <c r="AE32" s="2665"/>
      <c r="AF32" s="2745">
        <v>1</v>
      </c>
      <c r="AG32" s="2745">
        <v>1</v>
      </c>
      <c r="AH32" s="2665">
        <v>1</v>
      </c>
      <c r="AI32" s="2665"/>
      <c r="AJ32" s="2665"/>
      <c r="AK32" s="2665"/>
      <c r="AL32" s="2665"/>
      <c r="AM32" s="2665" t="s">
        <v>2996</v>
      </c>
      <c r="AN32" s="2201">
        <f t="shared" si="0"/>
        <v>3</v>
      </c>
      <c r="AO32" s="2198"/>
      <c r="AP32" s="2198"/>
      <c r="AQ32" s="2198"/>
      <c r="AR32" s="2198"/>
      <c r="AS32" s="2198"/>
      <c r="AT32" s="2198"/>
      <c r="AU32" s="2198"/>
      <c r="AV32" s="2198"/>
      <c r="AW32" s="2199"/>
      <c r="AX32" s="2200"/>
      <c r="AY32" s="2199"/>
    </row>
    <row r="33" spans="1:51" ht="138" customHeight="1">
      <c r="A33" s="2794">
        <v>30</v>
      </c>
      <c r="B33" s="2665" t="s">
        <v>451</v>
      </c>
      <c r="C33" s="2665" t="s">
        <v>94</v>
      </c>
      <c r="D33" s="2665" t="s">
        <v>2374</v>
      </c>
      <c r="E33" s="2665"/>
      <c r="F33" s="2693" t="s">
        <v>4419</v>
      </c>
      <c r="G33" s="2693" t="s">
        <v>4438</v>
      </c>
      <c r="H33" s="2665">
        <v>18</v>
      </c>
      <c r="I33" s="2665"/>
      <c r="J33" s="2665">
        <v>522</v>
      </c>
      <c r="K33" s="2665" t="s">
        <v>964</v>
      </c>
      <c r="L33" s="2665" t="s">
        <v>427</v>
      </c>
      <c r="M33" s="2665" t="s">
        <v>1056</v>
      </c>
      <c r="N33" s="2683">
        <v>120000</v>
      </c>
      <c r="O33" s="2683">
        <v>120000</v>
      </c>
      <c r="P33" s="2683">
        <v>120000</v>
      </c>
      <c r="Q33" s="2683">
        <v>0</v>
      </c>
      <c r="R33" s="2665"/>
      <c r="S33" s="2665"/>
      <c r="T33" s="2665"/>
      <c r="U33" s="2665"/>
      <c r="V33" s="2665"/>
      <c r="W33" s="2665"/>
      <c r="X33" s="2665"/>
      <c r="Y33" s="2665"/>
      <c r="Z33" s="2665"/>
      <c r="AA33" s="2665"/>
      <c r="AB33" s="2665">
        <v>3</v>
      </c>
      <c r="AC33" s="2665"/>
      <c r="AD33" s="2665"/>
      <c r="AE33" s="2665"/>
      <c r="AF33" s="2745">
        <v>1</v>
      </c>
      <c r="AG33" s="2745">
        <v>1</v>
      </c>
      <c r="AH33" s="2665">
        <v>1</v>
      </c>
      <c r="AI33" s="2665"/>
      <c r="AJ33" s="2665"/>
      <c r="AK33" s="2665"/>
      <c r="AL33" s="2665"/>
      <c r="AM33" s="2665" t="s">
        <v>2996</v>
      </c>
      <c r="AN33" s="2201">
        <f t="shared" si="0"/>
        <v>3</v>
      </c>
      <c r="AO33" s="2198"/>
      <c r="AP33" s="2198"/>
      <c r="AQ33" s="2198"/>
      <c r="AR33" s="2198"/>
      <c r="AS33" s="2198"/>
      <c r="AT33" s="2198"/>
      <c r="AU33" s="2198"/>
      <c r="AV33" s="2198"/>
      <c r="AW33" s="2199"/>
      <c r="AX33" s="2200"/>
      <c r="AY33" s="2199"/>
    </row>
    <row r="34" spans="1:51" ht="60" customHeight="1">
      <c r="A34" s="2794">
        <v>31</v>
      </c>
      <c r="B34" s="2665" t="s">
        <v>451</v>
      </c>
      <c r="C34" s="2665" t="s">
        <v>94</v>
      </c>
      <c r="D34" s="2665" t="s">
        <v>2374</v>
      </c>
      <c r="E34" s="2665"/>
      <c r="F34" s="2665" t="s">
        <v>4420</v>
      </c>
      <c r="G34" s="2665" t="s">
        <v>4439</v>
      </c>
      <c r="H34" s="2665">
        <v>3</v>
      </c>
      <c r="I34" s="2665"/>
      <c r="J34" s="2665">
        <v>229</v>
      </c>
      <c r="K34" s="2665" t="s">
        <v>964</v>
      </c>
      <c r="L34" s="2665" t="s">
        <v>427</v>
      </c>
      <c r="M34" s="2665" t="s">
        <v>1056</v>
      </c>
      <c r="N34" s="2683">
        <v>232000</v>
      </c>
      <c r="O34" s="2683">
        <v>232000</v>
      </c>
      <c r="P34" s="2683">
        <v>232000</v>
      </c>
      <c r="Q34" s="2683">
        <v>0</v>
      </c>
      <c r="R34" s="2665"/>
      <c r="S34" s="2665"/>
      <c r="T34" s="2665"/>
      <c r="U34" s="2665"/>
      <c r="V34" s="2665"/>
      <c r="W34" s="2665"/>
      <c r="X34" s="2665"/>
      <c r="Y34" s="2665"/>
      <c r="Z34" s="2665"/>
      <c r="AA34" s="2665"/>
      <c r="AB34" s="2665">
        <v>5.8</v>
      </c>
      <c r="AC34" s="2665"/>
      <c r="AD34" s="2665"/>
      <c r="AE34" s="2665"/>
      <c r="AF34" s="2745">
        <v>1</v>
      </c>
      <c r="AG34" s="2745">
        <v>0.5</v>
      </c>
      <c r="AH34" s="2665">
        <v>1</v>
      </c>
      <c r="AI34" s="2665"/>
      <c r="AJ34" s="2665"/>
      <c r="AK34" s="2665"/>
      <c r="AL34" s="2665"/>
      <c r="AM34" s="2665" t="s">
        <v>2996</v>
      </c>
      <c r="AN34" s="2201">
        <f t="shared" si="0"/>
        <v>2.5</v>
      </c>
      <c r="AO34" s="2198"/>
      <c r="AP34" s="2198"/>
      <c r="AQ34" s="2198"/>
      <c r="AR34" s="2198"/>
      <c r="AS34" s="2198"/>
      <c r="AT34" s="2198"/>
      <c r="AU34" s="2198"/>
      <c r="AV34" s="2198"/>
      <c r="AW34" s="2199"/>
      <c r="AX34" s="2200"/>
      <c r="AY34" s="2199"/>
    </row>
    <row r="35" spans="1:51" ht="39.75" customHeight="1">
      <c r="A35" s="2794">
        <v>32</v>
      </c>
      <c r="B35" s="2665" t="s">
        <v>451</v>
      </c>
      <c r="C35" s="2665" t="s">
        <v>94</v>
      </c>
      <c r="D35" s="2665" t="s">
        <v>2374</v>
      </c>
      <c r="E35" s="2665"/>
      <c r="F35" s="2665" t="s">
        <v>4421</v>
      </c>
      <c r="G35" s="2665" t="s">
        <v>3697</v>
      </c>
      <c r="H35" s="2665">
        <v>1</v>
      </c>
      <c r="I35" s="2665"/>
      <c r="J35" s="2665">
        <v>101</v>
      </c>
      <c r="K35" s="2665" t="s">
        <v>964</v>
      </c>
      <c r="L35" s="2665" t="s">
        <v>427</v>
      </c>
      <c r="M35" s="2665" t="s">
        <v>1056</v>
      </c>
      <c r="N35" s="2683">
        <v>16000</v>
      </c>
      <c r="O35" s="2683">
        <v>16000</v>
      </c>
      <c r="P35" s="2683">
        <v>16000</v>
      </c>
      <c r="Q35" s="2683">
        <v>0</v>
      </c>
      <c r="R35" s="2665"/>
      <c r="S35" s="2665"/>
      <c r="T35" s="2665"/>
      <c r="U35" s="2665"/>
      <c r="V35" s="2665"/>
      <c r="W35" s="2665"/>
      <c r="X35" s="2665"/>
      <c r="Y35" s="2665"/>
      <c r="Z35" s="2665"/>
      <c r="AA35" s="2665"/>
      <c r="AB35" s="2665">
        <v>0.4</v>
      </c>
      <c r="AC35" s="2665"/>
      <c r="AD35" s="2665"/>
      <c r="AE35" s="2665"/>
      <c r="AF35" s="2745">
        <v>1</v>
      </c>
      <c r="AG35" s="2745">
        <v>0.5</v>
      </c>
      <c r="AH35" s="2665">
        <v>1</v>
      </c>
      <c r="AI35" s="2665"/>
      <c r="AJ35" s="2665"/>
      <c r="AK35" s="2665"/>
      <c r="AL35" s="2665"/>
      <c r="AM35" s="2665" t="s">
        <v>2996</v>
      </c>
      <c r="AN35" s="2201">
        <f t="shared" si="0"/>
        <v>2.5</v>
      </c>
      <c r="AO35" s="2198"/>
      <c r="AP35" s="2198"/>
      <c r="AQ35" s="2198"/>
      <c r="AR35" s="2198"/>
      <c r="AS35" s="2198"/>
      <c r="AT35" s="2198"/>
      <c r="AU35" s="2198"/>
      <c r="AV35" s="2198"/>
      <c r="AW35" s="2199"/>
      <c r="AX35" s="2200"/>
      <c r="AY35" s="2199"/>
    </row>
    <row r="36" spans="1:51" ht="45" customHeight="1">
      <c r="A36" s="2794">
        <v>33</v>
      </c>
      <c r="B36" s="2665" t="s">
        <v>451</v>
      </c>
      <c r="C36" s="2665" t="s">
        <v>94</v>
      </c>
      <c r="D36" s="2665" t="s">
        <v>2374</v>
      </c>
      <c r="E36" s="2665"/>
      <c r="F36" s="2665" t="s">
        <v>4422</v>
      </c>
      <c r="G36" s="2665" t="s">
        <v>3835</v>
      </c>
      <c r="H36" s="2665">
        <v>1</v>
      </c>
      <c r="I36" s="2665"/>
      <c r="J36" s="2665">
        <v>143</v>
      </c>
      <c r="K36" s="2665" t="s">
        <v>964</v>
      </c>
      <c r="L36" s="2665" t="s">
        <v>427</v>
      </c>
      <c r="M36" s="2665" t="s">
        <v>1056</v>
      </c>
      <c r="N36" s="2683">
        <v>80000</v>
      </c>
      <c r="O36" s="2683">
        <v>80000</v>
      </c>
      <c r="P36" s="2683">
        <v>80000</v>
      </c>
      <c r="Q36" s="2683">
        <v>0</v>
      </c>
      <c r="R36" s="2665"/>
      <c r="S36" s="2665"/>
      <c r="T36" s="2665"/>
      <c r="U36" s="2665"/>
      <c r="V36" s="2665"/>
      <c r="W36" s="2665"/>
      <c r="X36" s="2665"/>
      <c r="Y36" s="2665"/>
      <c r="Z36" s="2665"/>
      <c r="AA36" s="2665"/>
      <c r="AB36" s="2665">
        <v>2</v>
      </c>
      <c r="AC36" s="2665"/>
      <c r="AD36" s="2665"/>
      <c r="AE36" s="2665"/>
      <c r="AF36" s="2745">
        <v>1</v>
      </c>
      <c r="AG36" s="2745">
        <v>0.5</v>
      </c>
      <c r="AH36" s="2665">
        <v>1</v>
      </c>
      <c r="AI36" s="2665"/>
      <c r="AJ36" s="2665"/>
      <c r="AK36" s="2665"/>
      <c r="AL36" s="2665"/>
      <c r="AM36" s="2665" t="s">
        <v>2996</v>
      </c>
      <c r="AN36" s="2201">
        <f t="shared" si="0"/>
        <v>2.5</v>
      </c>
      <c r="AO36" s="2198"/>
      <c r="AP36" s="2198"/>
      <c r="AQ36" s="2198"/>
      <c r="AR36" s="2198"/>
      <c r="AS36" s="2198"/>
      <c r="AT36" s="2198"/>
      <c r="AU36" s="2198"/>
      <c r="AV36" s="2198"/>
      <c r="AW36" s="2199"/>
      <c r="AX36" s="2200"/>
      <c r="AY36" s="2199"/>
    </row>
    <row r="37" spans="1:51" ht="52.5" customHeight="1">
      <c r="A37" s="2794">
        <v>34</v>
      </c>
      <c r="B37" s="2665" t="s">
        <v>451</v>
      </c>
      <c r="C37" s="2665" t="s">
        <v>94</v>
      </c>
      <c r="D37" s="2665" t="s">
        <v>2374</v>
      </c>
      <c r="E37" s="2665"/>
      <c r="F37" s="2665" t="s">
        <v>4423</v>
      </c>
      <c r="G37" s="2665" t="s">
        <v>3751</v>
      </c>
      <c r="H37" s="2665">
        <v>1</v>
      </c>
      <c r="I37" s="2665"/>
      <c r="J37" s="2665">
        <v>109</v>
      </c>
      <c r="K37" s="2665" t="s">
        <v>964</v>
      </c>
      <c r="L37" s="2665" t="s">
        <v>427</v>
      </c>
      <c r="M37" s="2665" t="s">
        <v>1056</v>
      </c>
      <c r="N37" s="2683">
        <v>80000</v>
      </c>
      <c r="O37" s="2683">
        <v>80000</v>
      </c>
      <c r="P37" s="2683">
        <v>80000</v>
      </c>
      <c r="Q37" s="2683">
        <v>0</v>
      </c>
      <c r="R37" s="2665"/>
      <c r="S37" s="2665"/>
      <c r="T37" s="2665"/>
      <c r="U37" s="2665"/>
      <c r="V37" s="2665"/>
      <c r="W37" s="2665"/>
      <c r="X37" s="2665"/>
      <c r="Y37" s="2665"/>
      <c r="Z37" s="2665"/>
      <c r="AA37" s="2665"/>
      <c r="AB37" s="2665">
        <v>2</v>
      </c>
      <c r="AC37" s="2665"/>
      <c r="AD37" s="2665"/>
      <c r="AE37" s="2665"/>
      <c r="AF37" s="2745">
        <v>1</v>
      </c>
      <c r="AG37" s="2745">
        <v>0.5</v>
      </c>
      <c r="AH37" s="2665">
        <v>1</v>
      </c>
      <c r="AI37" s="2665"/>
      <c r="AJ37" s="2665"/>
      <c r="AK37" s="2665"/>
      <c r="AL37" s="2665"/>
      <c r="AM37" s="2665" t="s">
        <v>2996</v>
      </c>
      <c r="AN37" s="2201">
        <f t="shared" si="0"/>
        <v>2.5</v>
      </c>
      <c r="AO37" s="2198"/>
      <c r="AP37" s="2198"/>
      <c r="AQ37" s="2198"/>
      <c r="AR37" s="2198"/>
      <c r="AS37" s="2198"/>
      <c r="AT37" s="2198"/>
      <c r="AU37" s="2198"/>
      <c r="AV37" s="2198"/>
      <c r="AW37" s="2199"/>
      <c r="AX37" s="2200"/>
      <c r="AY37" s="2199"/>
    </row>
    <row r="38" spans="1:51" ht="39" customHeight="1">
      <c r="A38" s="2794">
        <v>35</v>
      </c>
      <c r="B38" s="2665" t="s">
        <v>451</v>
      </c>
      <c r="C38" s="2665" t="s">
        <v>94</v>
      </c>
      <c r="D38" s="2665" t="s">
        <v>2374</v>
      </c>
      <c r="E38" s="2665"/>
      <c r="F38" s="2665" t="s">
        <v>3677</v>
      </c>
      <c r="G38" s="2665" t="s">
        <v>3958</v>
      </c>
      <c r="H38" s="2665"/>
      <c r="I38" s="2665">
        <v>1</v>
      </c>
      <c r="J38" s="2665">
        <v>106</v>
      </c>
      <c r="K38" s="2665" t="s">
        <v>964</v>
      </c>
      <c r="L38" s="2665" t="s">
        <v>427</v>
      </c>
      <c r="M38" s="2665" t="s">
        <v>1056</v>
      </c>
      <c r="N38" s="2683">
        <v>60000</v>
      </c>
      <c r="O38" s="2683">
        <v>60000</v>
      </c>
      <c r="P38" s="2683">
        <v>60000</v>
      </c>
      <c r="Q38" s="2683">
        <v>0</v>
      </c>
      <c r="R38" s="2665"/>
      <c r="S38" s="2665"/>
      <c r="T38" s="2665"/>
      <c r="U38" s="2665"/>
      <c r="V38" s="2665"/>
      <c r="W38" s="2665"/>
      <c r="X38" s="2665"/>
      <c r="Y38" s="2665"/>
      <c r="Z38" s="2665"/>
      <c r="AA38" s="2665"/>
      <c r="AB38" s="2665">
        <v>1.5</v>
      </c>
      <c r="AC38" s="2665"/>
      <c r="AD38" s="2665"/>
      <c r="AE38" s="2665"/>
      <c r="AF38" s="2745">
        <v>1</v>
      </c>
      <c r="AG38" s="2745">
        <v>0.5</v>
      </c>
      <c r="AH38" s="2665">
        <v>1</v>
      </c>
      <c r="AI38" s="2665"/>
      <c r="AJ38" s="2665"/>
      <c r="AK38" s="2665"/>
      <c r="AL38" s="2665"/>
      <c r="AM38" s="2665" t="s">
        <v>2996</v>
      </c>
      <c r="AN38" s="2201">
        <f t="shared" si="0"/>
        <v>2.5</v>
      </c>
      <c r="AO38" s="2198"/>
      <c r="AP38" s="2198"/>
      <c r="AQ38" s="2198"/>
      <c r="AR38" s="2198"/>
      <c r="AS38" s="2198"/>
      <c r="AT38" s="2198"/>
      <c r="AU38" s="2198"/>
      <c r="AV38" s="2198"/>
      <c r="AW38" s="2199"/>
      <c r="AX38" s="2200"/>
      <c r="AY38" s="2199"/>
    </row>
    <row r="39" spans="1:51" ht="42" customHeight="1">
      <c r="A39" s="2794">
        <v>36</v>
      </c>
      <c r="B39" s="2665" t="s">
        <v>451</v>
      </c>
      <c r="C39" s="2665" t="s">
        <v>94</v>
      </c>
      <c r="D39" s="2665" t="s">
        <v>2374</v>
      </c>
      <c r="E39" s="2665"/>
      <c r="F39" s="2665" t="s">
        <v>4424</v>
      </c>
      <c r="G39" s="2665" t="s">
        <v>4440</v>
      </c>
      <c r="H39" s="2665"/>
      <c r="I39" s="2665">
        <v>2</v>
      </c>
      <c r="J39" s="2665">
        <v>139</v>
      </c>
      <c r="K39" s="2665" t="s">
        <v>964</v>
      </c>
      <c r="L39" s="2665" t="s">
        <v>427</v>
      </c>
      <c r="M39" s="2665" t="s">
        <v>1056</v>
      </c>
      <c r="N39" s="2683">
        <v>44000</v>
      </c>
      <c r="O39" s="2683">
        <v>44000</v>
      </c>
      <c r="P39" s="2683">
        <v>44000</v>
      </c>
      <c r="Q39" s="2683">
        <v>0</v>
      </c>
      <c r="R39" s="2665"/>
      <c r="S39" s="2665"/>
      <c r="T39" s="2665"/>
      <c r="U39" s="2665"/>
      <c r="V39" s="2665"/>
      <c r="W39" s="2665"/>
      <c r="X39" s="2665"/>
      <c r="Y39" s="2665"/>
      <c r="Z39" s="2665"/>
      <c r="AA39" s="2665"/>
      <c r="AB39" s="2665">
        <v>1.1000000000000001</v>
      </c>
      <c r="AC39" s="2665"/>
      <c r="AD39" s="2665"/>
      <c r="AE39" s="2665"/>
      <c r="AF39" s="2745">
        <v>1</v>
      </c>
      <c r="AG39" s="2745">
        <v>0.5</v>
      </c>
      <c r="AH39" s="2665">
        <v>1</v>
      </c>
      <c r="AI39" s="2665"/>
      <c r="AJ39" s="2665"/>
      <c r="AK39" s="2665"/>
      <c r="AL39" s="2665"/>
      <c r="AM39" s="2665" t="s">
        <v>2996</v>
      </c>
      <c r="AN39" s="2201">
        <f t="shared" si="0"/>
        <v>2.5</v>
      </c>
      <c r="AO39" s="2198"/>
      <c r="AP39" s="2198"/>
      <c r="AQ39" s="2198"/>
      <c r="AR39" s="2198"/>
      <c r="AS39" s="2198"/>
      <c r="AT39" s="2198"/>
      <c r="AU39" s="2198"/>
      <c r="AV39" s="2198"/>
      <c r="AW39" s="2199"/>
      <c r="AX39" s="2200"/>
      <c r="AY39" s="2199"/>
    </row>
    <row r="40" spans="1:51" ht="49.5" customHeight="1">
      <c r="A40" s="2794">
        <v>37</v>
      </c>
      <c r="B40" s="2665" t="s">
        <v>451</v>
      </c>
      <c r="C40" s="2665" t="s">
        <v>94</v>
      </c>
      <c r="D40" s="2665" t="s">
        <v>2374</v>
      </c>
      <c r="E40" s="2665"/>
      <c r="F40" s="2665" t="s">
        <v>4425</v>
      </c>
      <c r="G40" s="2665" t="s">
        <v>3695</v>
      </c>
      <c r="H40" s="2665">
        <v>1</v>
      </c>
      <c r="I40" s="2665"/>
      <c r="J40" s="2665">
        <v>50</v>
      </c>
      <c r="K40" s="2665" t="s">
        <v>964</v>
      </c>
      <c r="L40" s="2665" t="s">
        <v>427</v>
      </c>
      <c r="M40" s="2665" t="s">
        <v>1056</v>
      </c>
      <c r="N40" s="2683">
        <v>84000</v>
      </c>
      <c r="O40" s="2683">
        <v>84000</v>
      </c>
      <c r="P40" s="2683">
        <v>84000</v>
      </c>
      <c r="Q40" s="2683">
        <v>0</v>
      </c>
      <c r="R40" s="2665"/>
      <c r="S40" s="2665"/>
      <c r="T40" s="2665"/>
      <c r="U40" s="2665"/>
      <c r="V40" s="2665"/>
      <c r="W40" s="2665"/>
      <c r="X40" s="2665"/>
      <c r="Y40" s="2665"/>
      <c r="Z40" s="2665"/>
      <c r="AA40" s="2665"/>
      <c r="AB40" s="2665">
        <v>2.1</v>
      </c>
      <c r="AC40" s="2665"/>
      <c r="AD40" s="2665"/>
      <c r="AE40" s="2665"/>
      <c r="AF40" s="2745">
        <v>1</v>
      </c>
      <c r="AG40" s="2745">
        <v>0.5</v>
      </c>
      <c r="AH40" s="2665">
        <v>1</v>
      </c>
      <c r="AI40" s="2665"/>
      <c r="AJ40" s="2665"/>
      <c r="AK40" s="2665"/>
      <c r="AL40" s="2665"/>
      <c r="AM40" s="2665" t="s">
        <v>2996</v>
      </c>
      <c r="AN40" s="2201">
        <f t="shared" si="0"/>
        <v>2.5</v>
      </c>
      <c r="AO40" s="2198"/>
      <c r="AP40" s="2198"/>
      <c r="AQ40" s="2198"/>
      <c r="AR40" s="2198"/>
      <c r="AS40" s="2198"/>
      <c r="AT40" s="2198"/>
      <c r="AU40" s="2198"/>
      <c r="AV40" s="2198"/>
      <c r="AW40" s="2199"/>
      <c r="AX40" s="2200"/>
      <c r="AY40" s="2199"/>
    </row>
    <row r="41" spans="1:51" ht="45" customHeight="1">
      <c r="A41" s="2794">
        <v>38</v>
      </c>
      <c r="B41" s="2665" t="s">
        <v>451</v>
      </c>
      <c r="C41" s="2665" t="s">
        <v>94</v>
      </c>
      <c r="D41" s="2665" t="s">
        <v>2374</v>
      </c>
      <c r="E41" s="2665"/>
      <c r="F41" s="2665" t="s">
        <v>4426</v>
      </c>
      <c r="G41" s="2665" t="s">
        <v>4441</v>
      </c>
      <c r="H41" s="2665">
        <v>1</v>
      </c>
      <c r="I41" s="2665"/>
      <c r="J41" s="2665">
        <v>144</v>
      </c>
      <c r="K41" s="2665" t="s">
        <v>964</v>
      </c>
      <c r="L41" s="2665" t="s">
        <v>427</v>
      </c>
      <c r="M41" s="2665" t="s">
        <v>1056</v>
      </c>
      <c r="N41" s="2683">
        <v>49000</v>
      </c>
      <c r="O41" s="2683">
        <v>49000</v>
      </c>
      <c r="P41" s="2683">
        <v>49000</v>
      </c>
      <c r="Q41" s="2683">
        <v>0</v>
      </c>
      <c r="R41" s="2665"/>
      <c r="S41" s="2665"/>
      <c r="T41" s="2665"/>
      <c r="U41" s="2665"/>
      <c r="V41" s="2665"/>
      <c r="W41" s="2665"/>
      <c r="X41" s="2665"/>
      <c r="Y41" s="2665"/>
      <c r="Z41" s="2665"/>
      <c r="AA41" s="2665"/>
      <c r="AB41" s="2665">
        <v>1.2</v>
      </c>
      <c r="AC41" s="2665"/>
      <c r="AD41" s="2665"/>
      <c r="AE41" s="2665"/>
      <c r="AF41" s="2745">
        <v>1</v>
      </c>
      <c r="AG41" s="2745">
        <v>0.5</v>
      </c>
      <c r="AH41" s="2665">
        <v>1</v>
      </c>
      <c r="AI41" s="2665"/>
      <c r="AJ41" s="2665"/>
      <c r="AK41" s="2665"/>
      <c r="AL41" s="2665"/>
      <c r="AM41" s="2665" t="s">
        <v>2996</v>
      </c>
      <c r="AN41" s="2201">
        <f t="shared" si="0"/>
        <v>2.5</v>
      </c>
      <c r="AO41" s="2198"/>
      <c r="AP41" s="2198"/>
      <c r="AQ41" s="2198"/>
      <c r="AR41" s="2198"/>
      <c r="AS41" s="2198"/>
      <c r="AT41" s="2198"/>
      <c r="AU41" s="2198"/>
      <c r="AV41" s="2198"/>
      <c r="AW41" s="2199"/>
      <c r="AX41" s="2200"/>
      <c r="AY41" s="2199"/>
    </row>
    <row r="42" spans="1:51" ht="48.75" customHeight="1">
      <c r="A42" s="2794">
        <v>39</v>
      </c>
      <c r="B42" s="2665" t="s">
        <v>451</v>
      </c>
      <c r="C42" s="2665" t="s">
        <v>94</v>
      </c>
      <c r="D42" s="2665" t="s">
        <v>2374</v>
      </c>
      <c r="E42" s="2665"/>
      <c r="F42" s="2665" t="s">
        <v>4427</v>
      </c>
      <c r="G42" s="2665" t="s">
        <v>4442</v>
      </c>
      <c r="H42" s="2665">
        <v>2</v>
      </c>
      <c r="I42" s="2665"/>
      <c r="J42" s="2665">
        <v>173</v>
      </c>
      <c r="K42" s="2665" t="s">
        <v>964</v>
      </c>
      <c r="L42" s="2665" t="s">
        <v>427</v>
      </c>
      <c r="M42" s="2665" t="s">
        <v>1056</v>
      </c>
      <c r="N42" s="2683">
        <v>92000</v>
      </c>
      <c r="O42" s="2683">
        <v>92000</v>
      </c>
      <c r="P42" s="2683">
        <v>92000</v>
      </c>
      <c r="Q42" s="2683">
        <v>0</v>
      </c>
      <c r="R42" s="2665"/>
      <c r="S42" s="2665"/>
      <c r="T42" s="2665"/>
      <c r="U42" s="2665"/>
      <c r="V42" s="2665"/>
      <c r="W42" s="2665"/>
      <c r="X42" s="2665"/>
      <c r="Y42" s="2665"/>
      <c r="Z42" s="2665"/>
      <c r="AA42" s="2665"/>
      <c r="AB42" s="2665">
        <v>2.2999999999999998</v>
      </c>
      <c r="AC42" s="2665"/>
      <c r="AD42" s="2665"/>
      <c r="AE42" s="2665"/>
      <c r="AF42" s="2745">
        <v>1</v>
      </c>
      <c r="AG42" s="2745">
        <v>0.5</v>
      </c>
      <c r="AH42" s="2665">
        <v>1</v>
      </c>
      <c r="AI42" s="2665"/>
      <c r="AJ42" s="2665"/>
      <c r="AK42" s="2665"/>
      <c r="AL42" s="2665"/>
      <c r="AM42" s="2665" t="s">
        <v>2996</v>
      </c>
      <c r="AN42" s="2201">
        <f t="shared" si="0"/>
        <v>2.5</v>
      </c>
      <c r="AO42" s="2198"/>
      <c r="AP42" s="2198"/>
      <c r="AQ42" s="2198"/>
      <c r="AR42" s="2198"/>
      <c r="AS42" s="2198"/>
      <c r="AT42" s="2198"/>
      <c r="AU42" s="2198"/>
      <c r="AV42" s="2198"/>
      <c r="AW42" s="2199"/>
      <c r="AX42" s="2200"/>
      <c r="AY42" s="2199"/>
    </row>
    <row r="43" spans="1:51" ht="42" customHeight="1">
      <c r="A43" s="2794">
        <v>40</v>
      </c>
      <c r="B43" s="2665" t="s">
        <v>451</v>
      </c>
      <c r="C43" s="2665" t="s">
        <v>94</v>
      </c>
      <c r="D43" s="2665" t="s">
        <v>2374</v>
      </c>
      <c r="E43" s="2665"/>
      <c r="F43" s="2665" t="s">
        <v>4415</v>
      </c>
      <c r="G43" s="2665" t="s">
        <v>4443</v>
      </c>
      <c r="H43" s="2665"/>
      <c r="I43" s="2665">
        <v>1</v>
      </c>
      <c r="J43" s="2665">
        <v>15</v>
      </c>
      <c r="K43" s="2665" t="s">
        <v>964</v>
      </c>
      <c r="L43" s="2665" t="s">
        <v>427</v>
      </c>
      <c r="M43" s="2665" t="s">
        <v>1056</v>
      </c>
      <c r="N43" s="2683">
        <v>40000</v>
      </c>
      <c r="O43" s="2683">
        <v>40000</v>
      </c>
      <c r="P43" s="2683">
        <v>40000</v>
      </c>
      <c r="Q43" s="2683">
        <v>0</v>
      </c>
      <c r="R43" s="2665"/>
      <c r="S43" s="2665"/>
      <c r="T43" s="2665"/>
      <c r="U43" s="2665"/>
      <c r="V43" s="2665"/>
      <c r="W43" s="2665"/>
      <c r="X43" s="2665"/>
      <c r="Y43" s="2665"/>
      <c r="Z43" s="2665"/>
      <c r="AA43" s="2665"/>
      <c r="AB43" s="2665">
        <v>1</v>
      </c>
      <c r="AC43" s="2665"/>
      <c r="AD43" s="2665"/>
      <c r="AE43" s="2665"/>
      <c r="AF43" s="2745">
        <v>1</v>
      </c>
      <c r="AG43" s="2745">
        <v>0.5</v>
      </c>
      <c r="AH43" s="2665">
        <v>1</v>
      </c>
      <c r="AI43" s="2665"/>
      <c r="AJ43" s="2665"/>
      <c r="AK43" s="2665"/>
      <c r="AL43" s="2665"/>
      <c r="AM43" s="2665" t="s">
        <v>2996</v>
      </c>
      <c r="AN43" s="2201">
        <f t="shared" si="0"/>
        <v>2.5</v>
      </c>
      <c r="AO43" s="2198"/>
      <c r="AP43" s="2198"/>
      <c r="AQ43" s="2198"/>
      <c r="AR43" s="2198"/>
      <c r="AS43" s="2198"/>
      <c r="AT43" s="2198"/>
      <c r="AU43" s="2198"/>
      <c r="AV43" s="2198"/>
      <c r="AW43" s="2199"/>
      <c r="AX43" s="2200"/>
      <c r="AY43" s="2199"/>
    </row>
    <row r="44" spans="1:51" ht="43.5" customHeight="1">
      <c r="A44" s="2794">
        <v>41</v>
      </c>
      <c r="B44" s="2665" t="s">
        <v>451</v>
      </c>
      <c r="C44" s="2665" t="s">
        <v>94</v>
      </c>
      <c r="D44" s="2665" t="s">
        <v>2374</v>
      </c>
      <c r="E44" s="2665"/>
      <c r="F44" s="2665" t="s">
        <v>4428</v>
      </c>
      <c r="G44" s="2665" t="s">
        <v>4444</v>
      </c>
      <c r="H44" s="2665">
        <v>3</v>
      </c>
      <c r="I44" s="2665"/>
      <c r="J44" s="2665">
        <v>155</v>
      </c>
      <c r="K44" s="2665" t="s">
        <v>964</v>
      </c>
      <c r="L44" s="2665" t="s">
        <v>427</v>
      </c>
      <c r="M44" s="2665" t="s">
        <v>1056</v>
      </c>
      <c r="N44" s="2683">
        <v>120000</v>
      </c>
      <c r="O44" s="2683">
        <v>120000</v>
      </c>
      <c r="P44" s="2683">
        <v>120000</v>
      </c>
      <c r="Q44" s="2683">
        <v>0</v>
      </c>
      <c r="R44" s="2665"/>
      <c r="S44" s="2665"/>
      <c r="T44" s="2665"/>
      <c r="U44" s="2665"/>
      <c r="V44" s="2665"/>
      <c r="W44" s="2665"/>
      <c r="X44" s="2665"/>
      <c r="Y44" s="2665"/>
      <c r="Z44" s="2665"/>
      <c r="AA44" s="2665"/>
      <c r="AB44" s="2665">
        <v>3</v>
      </c>
      <c r="AC44" s="2665"/>
      <c r="AD44" s="2665"/>
      <c r="AE44" s="2665"/>
      <c r="AF44" s="2745">
        <v>1</v>
      </c>
      <c r="AG44" s="2745">
        <v>0.5</v>
      </c>
      <c r="AH44" s="2665">
        <v>1</v>
      </c>
      <c r="AI44" s="2665"/>
      <c r="AJ44" s="2665"/>
      <c r="AK44" s="2665"/>
      <c r="AL44" s="2665"/>
      <c r="AM44" s="2665" t="s">
        <v>2996</v>
      </c>
      <c r="AN44" s="2201">
        <f t="shared" si="0"/>
        <v>2.5</v>
      </c>
      <c r="AO44" s="2198"/>
      <c r="AP44" s="2198"/>
      <c r="AQ44" s="2198"/>
      <c r="AR44" s="2198"/>
      <c r="AS44" s="2198"/>
      <c r="AT44" s="2198"/>
      <c r="AU44" s="2198"/>
      <c r="AV44" s="2198"/>
      <c r="AW44" s="2199"/>
      <c r="AX44" s="2200"/>
      <c r="AY44" s="2199"/>
    </row>
    <row r="45" spans="1:51" ht="52.5" customHeight="1">
      <c r="A45" s="2794">
        <v>42</v>
      </c>
      <c r="B45" s="2665" t="s">
        <v>451</v>
      </c>
      <c r="C45" s="2665" t="s">
        <v>94</v>
      </c>
      <c r="D45" s="2665" t="s">
        <v>2374</v>
      </c>
      <c r="E45" s="2665"/>
      <c r="F45" s="2665" t="s">
        <v>4429</v>
      </c>
      <c r="G45" s="2665" t="s">
        <v>4445</v>
      </c>
      <c r="H45" s="2665">
        <v>4</v>
      </c>
      <c r="I45" s="2665"/>
      <c r="J45" s="2665">
        <v>236</v>
      </c>
      <c r="K45" s="2665" t="s">
        <v>964</v>
      </c>
      <c r="L45" s="2665" t="s">
        <v>427</v>
      </c>
      <c r="M45" s="2665" t="s">
        <v>1056</v>
      </c>
      <c r="N45" s="2683">
        <v>308000</v>
      </c>
      <c r="O45" s="2683">
        <v>308000</v>
      </c>
      <c r="P45" s="2683">
        <v>308000</v>
      </c>
      <c r="Q45" s="2683">
        <v>0</v>
      </c>
      <c r="R45" s="2665"/>
      <c r="S45" s="2665"/>
      <c r="T45" s="2665"/>
      <c r="U45" s="2665"/>
      <c r="V45" s="2665"/>
      <c r="W45" s="2665"/>
      <c r="X45" s="2665"/>
      <c r="Y45" s="2665"/>
      <c r="Z45" s="2665"/>
      <c r="AA45" s="2665"/>
      <c r="AB45" s="2665">
        <v>7.7</v>
      </c>
      <c r="AC45" s="2665"/>
      <c r="AD45" s="2665"/>
      <c r="AE45" s="2665"/>
      <c r="AF45" s="2745">
        <v>1</v>
      </c>
      <c r="AG45" s="2745">
        <v>0.5</v>
      </c>
      <c r="AH45" s="2665">
        <v>1</v>
      </c>
      <c r="AI45" s="2665"/>
      <c r="AJ45" s="2665"/>
      <c r="AK45" s="2665"/>
      <c r="AL45" s="2665"/>
      <c r="AM45" s="2665" t="s">
        <v>2996</v>
      </c>
      <c r="AN45" s="2201">
        <f t="shared" si="0"/>
        <v>2.5</v>
      </c>
      <c r="AO45" s="2198"/>
      <c r="AP45" s="2198"/>
      <c r="AQ45" s="2198"/>
      <c r="AR45" s="2198"/>
      <c r="AS45" s="2198"/>
      <c r="AT45" s="2198"/>
      <c r="AU45" s="2198"/>
      <c r="AV45" s="2198"/>
      <c r="AW45" s="2199"/>
      <c r="AX45" s="2200"/>
      <c r="AY45" s="2199"/>
    </row>
    <row r="46" spans="1:51" ht="55.5" customHeight="1">
      <c r="A46" s="2794">
        <v>43</v>
      </c>
      <c r="B46" s="2665" t="s">
        <v>451</v>
      </c>
      <c r="C46" s="2665" t="s">
        <v>94</v>
      </c>
      <c r="D46" s="2665" t="s">
        <v>2374</v>
      </c>
      <c r="E46" s="2665"/>
      <c r="F46" s="2665" t="s">
        <v>4430</v>
      </c>
      <c r="G46" s="2665" t="s">
        <v>4446</v>
      </c>
      <c r="H46" s="2665">
        <v>2</v>
      </c>
      <c r="I46" s="2665">
        <v>1</v>
      </c>
      <c r="J46" s="2665">
        <v>189</v>
      </c>
      <c r="K46" s="2665" t="s">
        <v>964</v>
      </c>
      <c r="L46" s="2665" t="s">
        <v>427</v>
      </c>
      <c r="M46" s="2665" t="s">
        <v>1056</v>
      </c>
      <c r="N46" s="2683">
        <v>104000</v>
      </c>
      <c r="O46" s="2683">
        <v>104000</v>
      </c>
      <c r="P46" s="2683">
        <v>104000</v>
      </c>
      <c r="Q46" s="2683">
        <v>0</v>
      </c>
      <c r="R46" s="2665"/>
      <c r="S46" s="2665"/>
      <c r="T46" s="2665"/>
      <c r="U46" s="2665"/>
      <c r="V46" s="2665"/>
      <c r="W46" s="2665"/>
      <c r="X46" s="2665"/>
      <c r="Y46" s="2665"/>
      <c r="Z46" s="2665"/>
      <c r="AA46" s="2665"/>
      <c r="AB46" s="2665">
        <v>2.6</v>
      </c>
      <c r="AC46" s="2665"/>
      <c r="AD46" s="2665"/>
      <c r="AE46" s="2665"/>
      <c r="AF46" s="2745">
        <v>1</v>
      </c>
      <c r="AG46" s="2745">
        <v>0.5</v>
      </c>
      <c r="AH46" s="2665">
        <v>1</v>
      </c>
      <c r="AI46" s="2665"/>
      <c r="AJ46" s="2665"/>
      <c r="AK46" s="2665"/>
      <c r="AL46" s="2665"/>
      <c r="AM46" s="2665" t="s">
        <v>2996</v>
      </c>
      <c r="AN46" s="2201">
        <f t="shared" si="0"/>
        <v>2.5</v>
      </c>
      <c r="AO46" s="2198"/>
      <c r="AP46" s="2198"/>
      <c r="AQ46" s="2198"/>
      <c r="AR46" s="2198"/>
      <c r="AS46" s="2198"/>
      <c r="AT46" s="2198"/>
      <c r="AU46" s="2198"/>
      <c r="AV46" s="2198"/>
      <c r="AW46" s="2199"/>
      <c r="AX46" s="2200"/>
      <c r="AY46" s="2199"/>
    </row>
    <row r="47" spans="1:51" ht="43.5" customHeight="1">
      <c r="A47" s="2794">
        <v>44</v>
      </c>
      <c r="B47" s="2665" t="s">
        <v>451</v>
      </c>
      <c r="C47" s="2665" t="s">
        <v>94</v>
      </c>
      <c r="D47" s="2665" t="s">
        <v>2374</v>
      </c>
      <c r="E47" s="2665"/>
      <c r="F47" s="2665" t="s">
        <v>3744</v>
      </c>
      <c r="G47" s="2665" t="s">
        <v>4447</v>
      </c>
      <c r="H47" s="2665">
        <v>1</v>
      </c>
      <c r="I47" s="2665">
        <v>1</v>
      </c>
      <c r="J47" s="2665">
        <v>257</v>
      </c>
      <c r="K47" s="2665" t="s">
        <v>964</v>
      </c>
      <c r="L47" s="2665" t="s">
        <v>427</v>
      </c>
      <c r="M47" s="2665" t="s">
        <v>1056</v>
      </c>
      <c r="N47" s="2683">
        <v>42200</v>
      </c>
      <c r="O47" s="2683">
        <v>42200</v>
      </c>
      <c r="P47" s="2683">
        <v>42200</v>
      </c>
      <c r="Q47" s="2683">
        <v>0</v>
      </c>
      <c r="R47" s="2665"/>
      <c r="S47" s="2665"/>
      <c r="T47" s="2665"/>
      <c r="U47" s="2665"/>
      <c r="V47" s="2665"/>
      <c r="W47" s="2665"/>
      <c r="X47" s="2665"/>
      <c r="Y47" s="2665"/>
      <c r="Z47" s="2665"/>
      <c r="AA47" s="2665"/>
      <c r="AB47" s="2665">
        <v>1.05</v>
      </c>
      <c r="AC47" s="2665"/>
      <c r="AD47" s="2665"/>
      <c r="AE47" s="2665"/>
      <c r="AF47" s="2745">
        <v>1</v>
      </c>
      <c r="AG47" s="2745">
        <v>0.5</v>
      </c>
      <c r="AH47" s="2665">
        <v>1</v>
      </c>
      <c r="AI47" s="2665"/>
      <c r="AJ47" s="2665"/>
      <c r="AK47" s="2665"/>
      <c r="AL47" s="2665"/>
      <c r="AM47" s="2665" t="s">
        <v>2996</v>
      </c>
      <c r="AN47" s="2201">
        <f t="shared" si="0"/>
        <v>2.5</v>
      </c>
      <c r="AO47" s="2198"/>
      <c r="AP47" s="2198"/>
      <c r="AQ47" s="2198"/>
      <c r="AR47" s="2198"/>
      <c r="AS47" s="2198"/>
      <c r="AT47" s="2198"/>
      <c r="AU47" s="2198"/>
      <c r="AV47" s="2198"/>
      <c r="AW47" s="2199"/>
      <c r="AX47" s="2200"/>
      <c r="AY47" s="2199"/>
    </row>
    <row r="48" spans="1:51" ht="42" customHeight="1">
      <c r="A48" s="2794">
        <v>45</v>
      </c>
      <c r="B48" s="2665" t="s">
        <v>451</v>
      </c>
      <c r="C48" s="2665" t="s">
        <v>94</v>
      </c>
      <c r="D48" s="2665" t="s">
        <v>2374</v>
      </c>
      <c r="E48" s="2665"/>
      <c r="F48" s="2665" t="s">
        <v>4431</v>
      </c>
      <c r="G48" s="2665" t="s">
        <v>3747</v>
      </c>
      <c r="H48" s="2665">
        <v>1</v>
      </c>
      <c r="I48" s="2665"/>
      <c r="J48" s="2665">
        <v>69</v>
      </c>
      <c r="K48" s="2665" t="s">
        <v>964</v>
      </c>
      <c r="L48" s="2665" t="s">
        <v>427</v>
      </c>
      <c r="M48" s="2665" t="s">
        <v>1056</v>
      </c>
      <c r="N48" s="2683">
        <v>14200</v>
      </c>
      <c r="O48" s="2683">
        <v>14200</v>
      </c>
      <c r="P48" s="2683">
        <v>14200</v>
      </c>
      <c r="Q48" s="2683">
        <v>0</v>
      </c>
      <c r="R48" s="2665"/>
      <c r="S48" s="2665"/>
      <c r="T48" s="2665"/>
      <c r="U48" s="2665"/>
      <c r="V48" s="2665"/>
      <c r="W48" s="2665"/>
      <c r="X48" s="2665"/>
      <c r="Y48" s="2665"/>
      <c r="Z48" s="2665"/>
      <c r="AA48" s="2665"/>
      <c r="AB48" s="2665">
        <v>0.35</v>
      </c>
      <c r="AC48" s="2665"/>
      <c r="AD48" s="2665"/>
      <c r="AE48" s="2665"/>
      <c r="AF48" s="2745">
        <v>1</v>
      </c>
      <c r="AG48" s="2745">
        <v>0.5</v>
      </c>
      <c r="AH48" s="2665">
        <v>1</v>
      </c>
      <c r="AI48" s="2665"/>
      <c r="AJ48" s="2665"/>
      <c r="AK48" s="2665"/>
      <c r="AL48" s="2665"/>
      <c r="AM48" s="2665" t="s">
        <v>2996</v>
      </c>
      <c r="AN48" s="2201">
        <f t="shared" si="0"/>
        <v>2.5</v>
      </c>
      <c r="AO48" s="2198"/>
      <c r="AP48" s="2198"/>
      <c r="AQ48" s="2198"/>
      <c r="AR48" s="2198"/>
      <c r="AS48" s="2198"/>
      <c r="AT48" s="2198"/>
      <c r="AU48" s="2198"/>
      <c r="AV48" s="2198"/>
      <c r="AW48" s="2199"/>
      <c r="AX48" s="2200"/>
      <c r="AY48" s="2199"/>
    </row>
    <row r="49" spans="1:51" ht="48" customHeight="1">
      <c r="A49" s="2794">
        <v>46</v>
      </c>
      <c r="B49" s="2665" t="s">
        <v>451</v>
      </c>
      <c r="C49" s="2665" t="s">
        <v>94</v>
      </c>
      <c r="D49" s="2665" t="s">
        <v>2374</v>
      </c>
      <c r="E49" s="2665"/>
      <c r="F49" s="2665" t="s">
        <v>4432</v>
      </c>
      <c r="G49" s="2665" t="s">
        <v>4448</v>
      </c>
      <c r="H49" s="2665"/>
      <c r="I49" s="2665">
        <v>1</v>
      </c>
      <c r="J49" s="2665">
        <v>61</v>
      </c>
      <c r="K49" s="2665" t="s">
        <v>964</v>
      </c>
      <c r="L49" s="2665" t="s">
        <v>427</v>
      </c>
      <c r="M49" s="2665" t="s">
        <v>1056</v>
      </c>
      <c r="N49" s="2683">
        <v>40000</v>
      </c>
      <c r="O49" s="2683">
        <v>40000</v>
      </c>
      <c r="P49" s="2683">
        <v>40000</v>
      </c>
      <c r="Q49" s="2683">
        <v>0</v>
      </c>
      <c r="R49" s="2665"/>
      <c r="S49" s="2665"/>
      <c r="T49" s="2665"/>
      <c r="U49" s="2665"/>
      <c r="V49" s="2665"/>
      <c r="W49" s="2665"/>
      <c r="X49" s="2665"/>
      <c r="Y49" s="2665"/>
      <c r="Z49" s="2665"/>
      <c r="AA49" s="2665"/>
      <c r="AB49" s="2665">
        <v>1</v>
      </c>
      <c r="AC49" s="2665"/>
      <c r="AD49" s="2665"/>
      <c r="AE49" s="2665"/>
      <c r="AF49" s="2745">
        <v>1</v>
      </c>
      <c r="AG49" s="2745">
        <v>0.5</v>
      </c>
      <c r="AH49" s="2665">
        <v>1</v>
      </c>
      <c r="AI49" s="2665"/>
      <c r="AJ49" s="2665"/>
      <c r="AK49" s="2665"/>
      <c r="AL49" s="2665"/>
      <c r="AM49" s="2665" t="s">
        <v>2996</v>
      </c>
      <c r="AN49" s="2201">
        <f t="shared" si="0"/>
        <v>2.5</v>
      </c>
      <c r="AO49" s="2198"/>
      <c r="AP49" s="2198"/>
      <c r="AQ49" s="2198"/>
      <c r="AR49" s="2198"/>
      <c r="AS49" s="2198"/>
      <c r="AT49" s="2198"/>
      <c r="AU49" s="2198"/>
      <c r="AV49" s="2198"/>
      <c r="AW49" s="2199"/>
      <c r="AX49" s="2200"/>
      <c r="AY49" s="2199"/>
    </row>
    <row r="50" spans="1:51" ht="44.25" customHeight="1">
      <c r="A50" s="2794">
        <v>47</v>
      </c>
      <c r="B50" s="2665" t="s">
        <v>451</v>
      </c>
      <c r="C50" s="2665" t="s">
        <v>94</v>
      </c>
      <c r="D50" s="2665" t="s">
        <v>2374</v>
      </c>
      <c r="E50" s="2665"/>
      <c r="F50" s="2665" t="s">
        <v>4433</v>
      </c>
      <c r="G50" s="2665" t="s">
        <v>3722</v>
      </c>
      <c r="H50" s="2665">
        <v>1</v>
      </c>
      <c r="I50" s="2665"/>
      <c r="J50" s="2665">
        <v>68</v>
      </c>
      <c r="K50" s="2665" t="s">
        <v>964</v>
      </c>
      <c r="L50" s="2665" t="s">
        <v>427</v>
      </c>
      <c r="M50" s="2665" t="s">
        <v>1056</v>
      </c>
      <c r="N50" s="2683">
        <v>33120</v>
      </c>
      <c r="O50" s="2683">
        <v>33120</v>
      </c>
      <c r="P50" s="2683">
        <v>33120</v>
      </c>
      <c r="Q50" s="2683">
        <v>0</v>
      </c>
      <c r="R50" s="2665"/>
      <c r="S50" s="2665"/>
      <c r="T50" s="2665"/>
      <c r="U50" s="2665"/>
      <c r="V50" s="2665"/>
      <c r="W50" s="2665"/>
      <c r="X50" s="2665"/>
      <c r="Y50" s="2665"/>
      <c r="Z50" s="2665"/>
      <c r="AA50" s="2665"/>
      <c r="AB50" s="2665">
        <v>0.8</v>
      </c>
      <c r="AC50" s="2665"/>
      <c r="AD50" s="2665"/>
      <c r="AE50" s="2665"/>
      <c r="AF50" s="2745">
        <v>1</v>
      </c>
      <c r="AG50" s="2745">
        <v>0.5</v>
      </c>
      <c r="AH50" s="2665">
        <v>1</v>
      </c>
      <c r="AI50" s="2665"/>
      <c r="AJ50" s="2665"/>
      <c r="AK50" s="2665"/>
      <c r="AL50" s="2665"/>
      <c r="AM50" s="2665" t="s">
        <v>2996</v>
      </c>
      <c r="AN50" s="2201">
        <f t="shared" si="0"/>
        <v>2.5</v>
      </c>
      <c r="AO50" s="2198"/>
      <c r="AP50" s="2198"/>
      <c r="AQ50" s="2198"/>
      <c r="AR50" s="2198"/>
      <c r="AS50" s="2198"/>
      <c r="AT50" s="2198"/>
      <c r="AU50" s="2198"/>
      <c r="AV50" s="2198"/>
      <c r="AW50" s="2199"/>
      <c r="AX50" s="2200"/>
      <c r="AY50" s="2199"/>
    </row>
    <row r="51" spans="1:51" ht="40.5" customHeight="1">
      <c r="A51" s="2794">
        <v>48</v>
      </c>
      <c r="B51" s="2665" t="s">
        <v>451</v>
      </c>
      <c r="C51" s="2665" t="s">
        <v>94</v>
      </c>
      <c r="D51" s="2665" t="s">
        <v>2374</v>
      </c>
      <c r="E51" s="2665"/>
      <c r="F51" s="2665" t="s">
        <v>4434</v>
      </c>
      <c r="G51" s="2665" t="s">
        <v>4449</v>
      </c>
      <c r="H51" s="2665"/>
      <c r="I51" s="2665">
        <v>1</v>
      </c>
      <c r="J51" s="2665">
        <v>74</v>
      </c>
      <c r="K51" s="2665" t="s">
        <v>964</v>
      </c>
      <c r="L51" s="2665" t="s">
        <v>427</v>
      </c>
      <c r="M51" s="2665" t="s">
        <v>1056</v>
      </c>
      <c r="N51" s="2683">
        <v>45400</v>
      </c>
      <c r="O51" s="2683">
        <v>45400</v>
      </c>
      <c r="P51" s="2683">
        <v>45400</v>
      </c>
      <c r="Q51" s="2683">
        <v>0</v>
      </c>
      <c r="R51" s="2665"/>
      <c r="S51" s="2665"/>
      <c r="T51" s="2665"/>
      <c r="U51" s="2665"/>
      <c r="V51" s="2665"/>
      <c r="W51" s="2665"/>
      <c r="X51" s="2665"/>
      <c r="Y51" s="2665"/>
      <c r="Z51" s="2665"/>
      <c r="AA51" s="2665"/>
      <c r="AB51" s="2665">
        <v>1.2</v>
      </c>
      <c r="AC51" s="2665"/>
      <c r="AD51" s="2665"/>
      <c r="AE51" s="2665"/>
      <c r="AF51" s="2745">
        <v>1</v>
      </c>
      <c r="AG51" s="2745">
        <v>0.5</v>
      </c>
      <c r="AH51" s="2665">
        <v>1</v>
      </c>
      <c r="AI51" s="2665"/>
      <c r="AJ51" s="2665"/>
      <c r="AK51" s="2665"/>
      <c r="AL51" s="2665"/>
      <c r="AM51" s="2665" t="s">
        <v>2996</v>
      </c>
      <c r="AN51" s="2201">
        <f t="shared" si="0"/>
        <v>2.5</v>
      </c>
      <c r="AO51" s="2198"/>
      <c r="AP51" s="2198"/>
      <c r="AQ51" s="2198"/>
      <c r="AR51" s="2198"/>
      <c r="AS51" s="2198"/>
      <c r="AT51" s="2198"/>
      <c r="AU51" s="2198"/>
      <c r="AV51" s="2198"/>
      <c r="AW51" s="2199"/>
      <c r="AX51" s="2200"/>
      <c r="AY51" s="2199"/>
    </row>
    <row r="52" spans="1:51" ht="50.25" customHeight="1">
      <c r="A52" s="2794">
        <v>49</v>
      </c>
      <c r="B52" s="2665" t="s">
        <v>451</v>
      </c>
      <c r="C52" s="2665" t="s">
        <v>94</v>
      </c>
      <c r="D52" s="2665" t="s">
        <v>2374</v>
      </c>
      <c r="E52" s="2665"/>
      <c r="F52" s="2665" t="s">
        <v>4435</v>
      </c>
      <c r="G52" s="2665" t="s">
        <v>4450</v>
      </c>
      <c r="H52" s="2665"/>
      <c r="I52" s="2665">
        <v>2</v>
      </c>
      <c r="J52" s="2665">
        <v>114</v>
      </c>
      <c r="K52" s="2665" t="s">
        <v>964</v>
      </c>
      <c r="L52" s="2665" t="s">
        <v>427</v>
      </c>
      <c r="M52" s="2665" t="s">
        <v>1056</v>
      </c>
      <c r="N52" s="2683">
        <v>40000</v>
      </c>
      <c r="O52" s="2683">
        <v>40000</v>
      </c>
      <c r="P52" s="2683">
        <v>40000</v>
      </c>
      <c r="Q52" s="2683">
        <v>0</v>
      </c>
      <c r="R52" s="2665"/>
      <c r="S52" s="2665"/>
      <c r="T52" s="2665"/>
      <c r="U52" s="2665"/>
      <c r="V52" s="2665"/>
      <c r="W52" s="2665"/>
      <c r="X52" s="2665"/>
      <c r="Y52" s="2665"/>
      <c r="Z52" s="2665"/>
      <c r="AA52" s="2665"/>
      <c r="AB52" s="2665">
        <v>1</v>
      </c>
      <c r="AC52" s="2665"/>
      <c r="AD52" s="2665"/>
      <c r="AE52" s="2665"/>
      <c r="AF52" s="2745">
        <v>1</v>
      </c>
      <c r="AG52" s="2745">
        <v>0.5</v>
      </c>
      <c r="AH52" s="2665">
        <v>1</v>
      </c>
      <c r="AI52" s="2665"/>
      <c r="AJ52" s="2665"/>
      <c r="AK52" s="2665"/>
      <c r="AL52" s="2665"/>
      <c r="AM52" s="2665" t="s">
        <v>2996</v>
      </c>
      <c r="AN52" s="2201">
        <f t="shared" si="0"/>
        <v>2.5</v>
      </c>
      <c r="AO52" s="2198"/>
      <c r="AP52" s="2198"/>
      <c r="AQ52" s="2198"/>
      <c r="AR52" s="2198"/>
      <c r="AS52" s="2198"/>
      <c r="AT52" s="2198"/>
      <c r="AU52" s="2198"/>
      <c r="AV52" s="2198"/>
      <c r="AW52" s="2199"/>
      <c r="AX52" s="2200"/>
      <c r="AY52" s="2199"/>
    </row>
    <row r="53" spans="1:51" ht="41.25" customHeight="1">
      <c r="A53" s="2794">
        <v>50</v>
      </c>
      <c r="B53" s="2665" t="s">
        <v>451</v>
      </c>
      <c r="C53" s="2665" t="s">
        <v>94</v>
      </c>
      <c r="D53" s="2665" t="s">
        <v>2374</v>
      </c>
      <c r="E53" s="2665"/>
      <c r="F53" s="2665" t="s">
        <v>4436</v>
      </c>
      <c r="G53" s="2665" t="s">
        <v>3687</v>
      </c>
      <c r="H53" s="2665">
        <v>1</v>
      </c>
      <c r="I53" s="2665"/>
      <c r="J53" s="2665">
        <v>53</v>
      </c>
      <c r="K53" s="2665" t="s">
        <v>964</v>
      </c>
      <c r="L53" s="2665" t="s">
        <v>427</v>
      </c>
      <c r="M53" s="2665" t="s">
        <v>1056</v>
      </c>
      <c r="N53" s="2683">
        <v>40080</v>
      </c>
      <c r="O53" s="2683">
        <v>40080</v>
      </c>
      <c r="P53" s="2683">
        <v>40080</v>
      </c>
      <c r="Q53" s="2683">
        <v>0</v>
      </c>
      <c r="R53" s="2665"/>
      <c r="S53" s="2665"/>
      <c r="T53" s="2665"/>
      <c r="U53" s="2665"/>
      <c r="V53" s="2665"/>
      <c r="W53" s="2665"/>
      <c r="X53" s="2665"/>
      <c r="Y53" s="2665"/>
      <c r="Z53" s="2665"/>
      <c r="AA53" s="2665"/>
      <c r="AB53" s="2383">
        <v>1</v>
      </c>
      <c r="AC53" s="2665"/>
      <c r="AD53" s="2665"/>
      <c r="AE53" s="2665"/>
      <c r="AF53" s="2745">
        <v>1</v>
      </c>
      <c r="AG53" s="2745">
        <v>0.5</v>
      </c>
      <c r="AH53" s="2665">
        <v>1</v>
      </c>
      <c r="AI53" s="2665"/>
      <c r="AJ53" s="2665"/>
      <c r="AK53" s="2665"/>
      <c r="AL53" s="2665"/>
      <c r="AM53" s="2665" t="s">
        <v>2996</v>
      </c>
      <c r="AN53" s="2201">
        <f t="shared" si="0"/>
        <v>2.5</v>
      </c>
      <c r="AO53" s="2198"/>
      <c r="AP53" s="2198"/>
      <c r="AQ53" s="2198"/>
      <c r="AR53" s="2198"/>
      <c r="AS53" s="2198"/>
      <c r="AT53" s="2198"/>
      <c r="AU53" s="2198"/>
      <c r="AV53" s="2198"/>
      <c r="AW53" s="2199"/>
      <c r="AX53" s="2200"/>
      <c r="AY53" s="2199"/>
    </row>
    <row r="54" spans="1:51" ht="41.25" customHeight="1">
      <c r="A54" s="2794">
        <v>51</v>
      </c>
      <c r="B54" s="2665" t="s">
        <v>451</v>
      </c>
      <c r="C54" s="2665" t="s">
        <v>94</v>
      </c>
      <c r="D54" s="2665" t="s">
        <v>2381</v>
      </c>
      <c r="E54" s="2665"/>
      <c r="F54" s="2665" t="s">
        <v>4306</v>
      </c>
      <c r="G54" s="2665" t="s">
        <v>4452</v>
      </c>
      <c r="H54" s="2665"/>
      <c r="I54" s="2665">
        <v>2</v>
      </c>
      <c r="J54" s="2665">
        <v>456</v>
      </c>
      <c r="K54" s="2665" t="s">
        <v>964</v>
      </c>
      <c r="L54" s="2665" t="s">
        <v>427</v>
      </c>
      <c r="M54" s="2665" t="s">
        <v>1056</v>
      </c>
      <c r="N54" s="2683">
        <v>375000</v>
      </c>
      <c r="O54" s="2683">
        <v>375000</v>
      </c>
      <c r="P54" s="2683">
        <v>375000</v>
      </c>
      <c r="Q54" s="2683">
        <v>0</v>
      </c>
      <c r="R54" s="2665"/>
      <c r="S54" s="2665"/>
      <c r="T54" s="2665"/>
      <c r="U54" s="2665"/>
      <c r="V54" s="2665"/>
      <c r="W54" s="2665"/>
      <c r="X54" s="2665"/>
      <c r="Y54" s="2665"/>
      <c r="Z54" s="2665"/>
      <c r="AA54" s="2665"/>
      <c r="AB54" s="2665">
        <v>5</v>
      </c>
      <c r="AC54" s="2665"/>
      <c r="AD54" s="2665"/>
      <c r="AE54" s="2665"/>
      <c r="AF54" s="2745">
        <v>1</v>
      </c>
      <c r="AG54" s="2745">
        <v>1</v>
      </c>
      <c r="AH54" s="2665">
        <v>1</v>
      </c>
      <c r="AI54" s="2665"/>
      <c r="AJ54" s="2665"/>
      <c r="AK54" s="2665"/>
      <c r="AL54" s="2665"/>
      <c r="AM54" s="2665" t="s">
        <v>2996</v>
      </c>
      <c r="AN54" s="2201">
        <f t="shared" si="0"/>
        <v>3</v>
      </c>
      <c r="AO54" s="2198"/>
      <c r="AP54" s="2198"/>
      <c r="AQ54" s="2198"/>
      <c r="AR54" s="2198"/>
      <c r="AS54" s="2198"/>
      <c r="AT54" s="2198"/>
      <c r="AU54" s="2198"/>
      <c r="AV54" s="2198"/>
      <c r="AW54" s="2199"/>
      <c r="AX54" s="2200"/>
      <c r="AY54" s="2199"/>
    </row>
    <row r="55" spans="1:51" ht="69" customHeight="1">
      <c r="A55" s="2794">
        <v>52</v>
      </c>
      <c r="B55" s="2665" t="s">
        <v>451</v>
      </c>
      <c r="C55" s="2665" t="s">
        <v>94</v>
      </c>
      <c r="D55" s="2665" t="s">
        <v>2381</v>
      </c>
      <c r="E55" s="2665"/>
      <c r="F55" s="2665" t="s">
        <v>3338</v>
      </c>
      <c r="G55" s="2665" t="s">
        <v>4453</v>
      </c>
      <c r="H55" s="2665"/>
      <c r="I55" s="2665">
        <v>4</v>
      </c>
      <c r="J55" s="2665">
        <v>1119</v>
      </c>
      <c r="K55" s="2665" t="s">
        <v>964</v>
      </c>
      <c r="L55" s="2665" t="s">
        <v>427</v>
      </c>
      <c r="M55" s="2665" t="s">
        <v>1056</v>
      </c>
      <c r="N55" s="2683">
        <v>580000</v>
      </c>
      <c r="O55" s="2683">
        <v>580000</v>
      </c>
      <c r="P55" s="2683">
        <v>580000</v>
      </c>
      <c r="Q55" s="2683">
        <v>0</v>
      </c>
      <c r="R55" s="2665"/>
      <c r="S55" s="2665"/>
      <c r="T55" s="2665"/>
      <c r="U55" s="2665"/>
      <c r="V55" s="2665"/>
      <c r="W55" s="2665"/>
      <c r="X55" s="2665"/>
      <c r="Y55" s="2665"/>
      <c r="Z55" s="2665"/>
      <c r="AA55" s="2665"/>
      <c r="AB55" s="2665">
        <v>10.5</v>
      </c>
      <c r="AC55" s="2665"/>
      <c r="AD55" s="2665"/>
      <c r="AE55" s="2665"/>
      <c r="AF55" s="2745">
        <v>1</v>
      </c>
      <c r="AG55" s="2745">
        <v>1</v>
      </c>
      <c r="AH55" s="2665">
        <v>1</v>
      </c>
      <c r="AI55" s="2665"/>
      <c r="AJ55" s="2665"/>
      <c r="AK55" s="2665"/>
      <c r="AL55" s="2665"/>
      <c r="AM55" s="2665" t="s">
        <v>2996</v>
      </c>
      <c r="AN55" s="2201">
        <f t="shared" si="0"/>
        <v>3</v>
      </c>
      <c r="AO55" s="2198"/>
      <c r="AP55" s="2198"/>
      <c r="AQ55" s="2198"/>
      <c r="AR55" s="2198"/>
      <c r="AS55" s="2198"/>
      <c r="AT55" s="2198"/>
      <c r="AU55" s="2198"/>
      <c r="AV55" s="2198"/>
      <c r="AW55" s="2199"/>
      <c r="AX55" s="2200"/>
      <c r="AY55" s="2199"/>
    </row>
    <row r="56" spans="1:51" ht="50.25" customHeight="1">
      <c r="A56" s="2794">
        <v>53</v>
      </c>
      <c r="B56" s="2665" t="s">
        <v>451</v>
      </c>
      <c r="C56" s="2665" t="s">
        <v>94</v>
      </c>
      <c r="D56" s="2665" t="s">
        <v>2381</v>
      </c>
      <c r="E56" s="2665"/>
      <c r="F56" s="2665" t="s">
        <v>4454</v>
      </c>
      <c r="G56" s="2665" t="s">
        <v>4455</v>
      </c>
      <c r="H56" s="2665">
        <v>2</v>
      </c>
      <c r="I56" s="2665">
        <v>2</v>
      </c>
      <c r="J56" s="2665">
        <v>413</v>
      </c>
      <c r="K56" s="2665" t="s">
        <v>964</v>
      </c>
      <c r="L56" s="2665" t="s">
        <v>427</v>
      </c>
      <c r="M56" s="2665" t="s">
        <v>1056</v>
      </c>
      <c r="N56" s="2683">
        <v>290000</v>
      </c>
      <c r="O56" s="2683">
        <v>290000</v>
      </c>
      <c r="P56" s="2683">
        <v>290000</v>
      </c>
      <c r="Q56" s="2683">
        <v>0</v>
      </c>
      <c r="R56" s="2665"/>
      <c r="S56" s="2665"/>
      <c r="T56" s="2665"/>
      <c r="U56" s="2665"/>
      <c r="V56" s="2665"/>
      <c r="W56" s="2665"/>
      <c r="X56" s="2665"/>
      <c r="Y56" s="2665"/>
      <c r="Z56" s="2665"/>
      <c r="AA56" s="2665"/>
      <c r="AB56" s="2665">
        <v>3</v>
      </c>
      <c r="AC56" s="2665"/>
      <c r="AD56" s="2665"/>
      <c r="AE56" s="2665"/>
      <c r="AF56" s="2745">
        <v>1</v>
      </c>
      <c r="AG56" s="2745">
        <v>1</v>
      </c>
      <c r="AH56" s="2665">
        <v>1</v>
      </c>
      <c r="AI56" s="2665"/>
      <c r="AJ56" s="2665"/>
      <c r="AK56" s="2665"/>
      <c r="AL56" s="2665"/>
      <c r="AM56" s="2665" t="s">
        <v>2996</v>
      </c>
      <c r="AN56" s="2201">
        <f t="shared" si="0"/>
        <v>3</v>
      </c>
      <c r="AO56" s="2198"/>
      <c r="AP56" s="2198"/>
      <c r="AQ56" s="2198"/>
      <c r="AR56" s="2198"/>
      <c r="AS56" s="2198"/>
      <c r="AT56" s="2198"/>
      <c r="AU56" s="2198"/>
      <c r="AV56" s="2198"/>
      <c r="AW56" s="2199"/>
      <c r="AX56" s="2200"/>
      <c r="AY56" s="2199"/>
    </row>
    <row r="57" spans="1:51" ht="63.75" customHeight="1">
      <c r="A57" s="2794">
        <v>54</v>
      </c>
      <c r="B57" s="2665" t="s">
        <v>451</v>
      </c>
      <c r="C57" s="2665" t="s">
        <v>94</v>
      </c>
      <c r="D57" s="2665" t="s">
        <v>2381</v>
      </c>
      <c r="E57" s="2665"/>
      <c r="F57" s="2665" t="s">
        <v>4456</v>
      </c>
      <c r="G57" s="2665" t="s">
        <v>4457</v>
      </c>
      <c r="H57" s="2665">
        <v>2</v>
      </c>
      <c r="I57" s="2665">
        <v>2</v>
      </c>
      <c r="J57" s="2665">
        <v>316</v>
      </c>
      <c r="K57" s="2665" t="s">
        <v>964</v>
      </c>
      <c r="L57" s="2665" t="s">
        <v>427</v>
      </c>
      <c r="M57" s="2665" t="s">
        <v>1056</v>
      </c>
      <c r="N57" s="2683">
        <v>460000</v>
      </c>
      <c r="O57" s="2683">
        <v>460000</v>
      </c>
      <c r="P57" s="2683">
        <v>460000</v>
      </c>
      <c r="Q57" s="2683">
        <v>0</v>
      </c>
      <c r="R57" s="2665"/>
      <c r="S57" s="2665"/>
      <c r="T57" s="2665"/>
      <c r="U57" s="2665"/>
      <c r="V57" s="2665"/>
      <c r="W57" s="2665"/>
      <c r="X57" s="2665"/>
      <c r="Y57" s="2665"/>
      <c r="Z57" s="2665"/>
      <c r="AA57" s="2665"/>
      <c r="AB57" s="2665">
        <v>8.3000000000000007</v>
      </c>
      <c r="AC57" s="2665"/>
      <c r="AD57" s="2665"/>
      <c r="AE57" s="2665"/>
      <c r="AF57" s="2745">
        <v>1</v>
      </c>
      <c r="AG57" s="2745">
        <v>1</v>
      </c>
      <c r="AH57" s="2665">
        <v>1</v>
      </c>
      <c r="AI57" s="2665"/>
      <c r="AJ57" s="2665"/>
      <c r="AK57" s="2665"/>
      <c r="AL57" s="2665"/>
      <c r="AM57" s="2665" t="s">
        <v>2996</v>
      </c>
      <c r="AN57" s="2201">
        <f t="shared" si="0"/>
        <v>3</v>
      </c>
      <c r="AO57" s="2198"/>
      <c r="AP57" s="2198"/>
      <c r="AQ57" s="2198"/>
      <c r="AR57" s="2198"/>
      <c r="AS57" s="2198"/>
      <c r="AT57" s="2198"/>
      <c r="AU57" s="2198"/>
      <c r="AV57" s="2198"/>
      <c r="AW57" s="2199"/>
      <c r="AX57" s="2200"/>
      <c r="AY57" s="2199"/>
    </row>
    <row r="58" spans="1:51" ht="37.5" customHeight="1">
      <c r="A58" s="2794">
        <v>55</v>
      </c>
      <c r="B58" s="2665" t="s">
        <v>451</v>
      </c>
      <c r="C58" s="2665" t="s">
        <v>94</v>
      </c>
      <c r="D58" s="2665" t="s">
        <v>2381</v>
      </c>
      <c r="E58" s="2665"/>
      <c r="F58" s="2665" t="s">
        <v>4458</v>
      </c>
      <c r="G58" s="2665" t="s">
        <v>4459</v>
      </c>
      <c r="H58" s="2665"/>
      <c r="I58" s="2665">
        <v>2</v>
      </c>
      <c r="J58" s="2665">
        <v>95</v>
      </c>
      <c r="K58" s="2665" t="s">
        <v>964</v>
      </c>
      <c r="L58" s="2665" t="s">
        <v>427</v>
      </c>
      <c r="M58" s="2665" t="s">
        <v>1056</v>
      </c>
      <c r="N58" s="2683">
        <v>97089.37</v>
      </c>
      <c r="O58" s="2683">
        <v>97089.37</v>
      </c>
      <c r="P58" s="2683">
        <v>97089.37</v>
      </c>
      <c r="Q58" s="2683">
        <v>0</v>
      </c>
      <c r="R58" s="2665"/>
      <c r="S58" s="2665"/>
      <c r="T58" s="2665"/>
      <c r="U58" s="2665"/>
      <c r="V58" s="2665"/>
      <c r="W58" s="2665"/>
      <c r="X58" s="2665"/>
      <c r="Y58" s="2665"/>
      <c r="Z58" s="2665"/>
      <c r="AA58" s="2665"/>
      <c r="AB58" s="2665">
        <v>1.7</v>
      </c>
      <c r="AC58" s="2665"/>
      <c r="AD58" s="2665"/>
      <c r="AE58" s="2665"/>
      <c r="AF58" s="2745">
        <v>1</v>
      </c>
      <c r="AG58" s="2745">
        <v>1</v>
      </c>
      <c r="AH58" s="2665">
        <v>1</v>
      </c>
      <c r="AI58" s="2665"/>
      <c r="AJ58" s="2665"/>
      <c r="AK58" s="2665"/>
      <c r="AL58" s="2665"/>
      <c r="AM58" s="2665" t="s">
        <v>2996</v>
      </c>
      <c r="AN58" s="2201">
        <f t="shared" si="0"/>
        <v>3</v>
      </c>
      <c r="AO58" s="2198"/>
      <c r="AP58" s="2198"/>
      <c r="AQ58" s="2198"/>
      <c r="AR58" s="2198"/>
      <c r="AS58" s="2198"/>
      <c r="AT58" s="2198"/>
      <c r="AU58" s="2198"/>
      <c r="AV58" s="2198"/>
      <c r="AW58" s="2199"/>
      <c r="AX58" s="2200"/>
      <c r="AY58" s="2199"/>
    </row>
    <row r="59" spans="1:51" ht="54.75" customHeight="1">
      <c r="A59" s="2794">
        <v>56</v>
      </c>
      <c r="B59" s="2665" t="s">
        <v>451</v>
      </c>
      <c r="C59" s="2665" t="s">
        <v>94</v>
      </c>
      <c r="D59" s="2665" t="s">
        <v>2381</v>
      </c>
      <c r="E59" s="2665"/>
      <c r="F59" s="2665" t="s">
        <v>4460</v>
      </c>
      <c r="G59" s="2665" t="s">
        <v>4461</v>
      </c>
      <c r="H59" s="2665">
        <v>2</v>
      </c>
      <c r="I59" s="2665">
        <v>1</v>
      </c>
      <c r="J59" s="2665">
        <v>213</v>
      </c>
      <c r="K59" s="2665" t="s">
        <v>964</v>
      </c>
      <c r="L59" s="2665" t="s">
        <v>427</v>
      </c>
      <c r="M59" s="2665" t="s">
        <v>1056</v>
      </c>
      <c r="N59" s="2683">
        <v>525000</v>
      </c>
      <c r="O59" s="2683">
        <v>525000</v>
      </c>
      <c r="P59" s="2683">
        <v>525000</v>
      </c>
      <c r="Q59" s="2683">
        <v>0</v>
      </c>
      <c r="R59" s="2665"/>
      <c r="S59" s="2665"/>
      <c r="T59" s="2665"/>
      <c r="U59" s="2665"/>
      <c r="V59" s="2665"/>
      <c r="W59" s="2665"/>
      <c r="X59" s="2665"/>
      <c r="Y59" s="2665"/>
      <c r="Z59" s="2665"/>
      <c r="AA59" s="2665"/>
      <c r="AB59" s="2665">
        <v>8.4</v>
      </c>
      <c r="AC59" s="2665"/>
      <c r="AD59" s="2665"/>
      <c r="AE59" s="2665"/>
      <c r="AF59" s="2745">
        <v>1</v>
      </c>
      <c r="AG59" s="2745">
        <v>1</v>
      </c>
      <c r="AH59" s="2665">
        <v>1</v>
      </c>
      <c r="AI59" s="2665"/>
      <c r="AJ59" s="2665"/>
      <c r="AK59" s="2665"/>
      <c r="AL59" s="2665"/>
      <c r="AM59" s="2665" t="s">
        <v>2996</v>
      </c>
      <c r="AN59" s="2201">
        <f t="shared" si="0"/>
        <v>3</v>
      </c>
      <c r="AO59" s="2198"/>
      <c r="AP59" s="2198"/>
      <c r="AQ59" s="2198"/>
      <c r="AR59" s="2198"/>
      <c r="AS59" s="2198"/>
      <c r="AT59" s="2198"/>
      <c r="AU59" s="2198"/>
      <c r="AV59" s="2198"/>
      <c r="AW59" s="2199"/>
      <c r="AX59" s="2200"/>
      <c r="AY59" s="2199"/>
    </row>
    <row r="60" spans="1:51" ht="41.25" customHeight="1">
      <c r="A60" s="2794">
        <v>57</v>
      </c>
      <c r="B60" s="2665" t="s">
        <v>451</v>
      </c>
      <c r="C60" s="2665" t="s">
        <v>94</v>
      </c>
      <c r="D60" s="2665" t="s">
        <v>2381</v>
      </c>
      <c r="E60" s="2665"/>
      <c r="F60" s="2665" t="s">
        <v>1000</v>
      </c>
      <c r="G60" s="2665" t="s">
        <v>4462</v>
      </c>
      <c r="H60" s="2665">
        <v>1</v>
      </c>
      <c r="I60" s="2665">
        <v>1</v>
      </c>
      <c r="J60" s="2665">
        <v>127</v>
      </c>
      <c r="K60" s="2665" t="s">
        <v>964</v>
      </c>
      <c r="L60" s="2665" t="s">
        <v>427</v>
      </c>
      <c r="M60" s="2665" t="s">
        <v>1056</v>
      </c>
      <c r="N60" s="2683">
        <v>195000</v>
      </c>
      <c r="O60" s="2683">
        <v>195000</v>
      </c>
      <c r="P60" s="2683">
        <v>195000</v>
      </c>
      <c r="Q60" s="2683">
        <v>0</v>
      </c>
      <c r="R60" s="2665"/>
      <c r="S60" s="2665"/>
      <c r="T60" s="2665"/>
      <c r="U60" s="2665"/>
      <c r="V60" s="2665"/>
      <c r="W60" s="2665"/>
      <c r="X60" s="2665"/>
      <c r="Y60" s="2665"/>
      <c r="Z60" s="2665"/>
      <c r="AA60" s="2665"/>
      <c r="AB60" s="2665">
        <v>3.5</v>
      </c>
      <c r="AC60" s="2665"/>
      <c r="AD60" s="2665"/>
      <c r="AE60" s="2665"/>
      <c r="AF60" s="2745">
        <v>1</v>
      </c>
      <c r="AG60" s="2745">
        <v>1</v>
      </c>
      <c r="AH60" s="2665">
        <v>1</v>
      </c>
      <c r="AI60" s="2665"/>
      <c r="AJ60" s="2665"/>
      <c r="AK60" s="2665"/>
      <c r="AL60" s="2665"/>
      <c r="AM60" s="2665" t="s">
        <v>2996</v>
      </c>
      <c r="AN60" s="2201">
        <f t="shared" si="0"/>
        <v>3</v>
      </c>
      <c r="AO60" s="2198"/>
      <c r="AP60" s="2198"/>
      <c r="AQ60" s="2198"/>
      <c r="AR60" s="2198"/>
      <c r="AS60" s="2198"/>
      <c r="AT60" s="2198"/>
      <c r="AU60" s="2198"/>
      <c r="AV60" s="2198"/>
      <c r="AW60" s="2199"/>
      <c r="AX60" s="2200"/>
      <c r="AY60" s="2199"/>
    </row>
    <row r="61" spans="1:51" ht="58.5" customHeight="1">
      <c r="A61" s="2794">
        <v>58</v>
      </c>
      <c r="B61" s="2665" t="s">
        <v>451</v>
      </c>
      <c r="C61" s="2665" t="s">
        <v>94</v>
      </c>
      <c r="D61" s="2665" t="s">
        <v>2381</v>
      </c>
      <c r="E61" s="2665"/>
      <c r="F61" s="2665" t="s">
        <v>4463</v>
      </c>
      <c r="G61" s="2665" t="s">
        <v>4464</v>
      </c>
      <c r="H61" s="2665">
        <v>3</v>
      </c>
      <c r="I61" s="2665"/>
      <c r="J61" s="2665">
        <v>508</v>
      </c>
      <c r="K61" s="2665" t="s">
        <v>964</v>
      </c>
      <c r="L61" s="2665" t="s">
        <v>427</v>
      </c>
      <c r="M61" s="2665" t="s">
        <v>1056</v>
      </c>
      <c r="N61" s="2683">
        <v>170000</v>
      </c>
      <c r="O61" s="2683">
        <v>170000</v>
      </c>
      <c r="P61" s="2683">
        <v>170000</v>
      </c>
      <c r="Q61" s="2683">
        <v>0</v>
      </c>
      <c r="R61" s="2665"/>
      <c r="S61" s="2665"/>
      <c r="T61" s="2665"/>
      <c r="U61" s="2665"/>
      <c r="V61" s="2665"/>
      <c r="W61" s="2665"/>
      <c r="X61" s="2665"/>
      <c r="Y61" s="2665"/>
      <c r="Z61" s="2665"/>
      <c r="AA61" s="2665"/>
      <c r="AB61" s="2665">
        <v>3</v>
      </c>
      <c r="AC61" s="2665"/>
      <c r="AD61" s="2665"/>
      <c r="AE61" s="2665"/>
      <c r="AF61" s="2745">
        <v>1</v>
      </c>
      <c r="AG61" s="2745">
        <v>1</v>
      </c>
      <c r="AH61" s="2665">
        <v>1</v>
      </c>
      <c r="AI61" s="2665"/>
      <c r="AJ61" s="2665"/>
      <c r="AK61" s="2665"/>
      <c r="AL61" s="2665"/>
      <c r="AM61" s="2665" t="s">
        <v>2996</v>
      </c>
      <c r="AN61" s="2201">
        <f t="shared" si="0"/>
        <v>3</v>
      </c>
      <c r="AO61" s="2198"/>
      <c r="AP61" s="2198"/>
      <c r="AQ61" s="2198"/>
      <c r="AR61" s="2198"/>
      <c r="AS61" s="2198"/>
      <c r="AT61" s="2198"/>
      <c r="AU61" s="2198"/>
      <c r="AV61" s="2198"/>
      <c r="AW61" s="2199"/>
      <c r="AX61" s="2200"/>
      <c r="AY61" s="2199"/>
    </row>
    <row r="62" spans="1:51" ht="45.75" customHeight="1">
      <c r="A62" s="2794">
        <v>59</v>
      </c>
      <c r="B62" s="2665" t="s">
        <v>451</v>
      </c>
      <c r="C62" s="2665" t="s">
        <v>94</v>
      </c>
      <c r="D62" s="2665" t="s">
        <v>2381</v>
      </c>
      <c r="E62" s="2665"/>
      <c r="F62" s="2665" t="s">
        <v>4465</v>
      </c>
      <c r="G62" s="2665" t="s">
        <v>4465</v>
      </c>
      <c r="H62" s="2665">
        <v>1</v>
      </c>
      <c r="I62" s="2665"/>
      <c r="J62" s="2665">
        <v>117</v>
      </c>
      <c r="K62" s="2665" t="s">
        <v>964</v>
      </c>
      <c r="L62" s="2665" t="s">
        <v>427</v>
      </c>
      <c r="M62" s="2665" t="s">
        <v>1056</v>
      </c>
      <c r="N62" s="2683">
        <v>305000</v>
      </c>
      <c r="O62" s="2683">
        <v>305000</v>
      </c>
      <c r="P62" s="2683">
        <v>305000</v>
      </c>
      <c r="Q62" s="2683">
        <v>0</v>
      </c>
      <c r="R62" s="2665"/>
      <c r="S62" s="2665"/>
      <c r="T62" s="2665"/>
      <c r="U62" s="2665"/>
      <c r="V62" s="2665"/>
      <c r="W62" s="2665"/>
      <c r="X62" s="2665"/>
      <c r="Y62" s="2665"/>
      <c r="Z62" s="2665"/>
      <c r="AA62" s="2665"/>
      <c r="AB62" s="2665">
        <v>5.5</v>
      </c>
      <c r="AC62" s="2665"/>
      <c r="AD62" s="2665"/>
      <c r="AE62" s="2665"/>
      <c r="AF62" s="2745">
        <v>1</v>
      </c>
      <c r="AG62" s="2745">
        <v>1</v>
      </c>
      <c r="AH62" s="2665">
        <v>1</v>
      </c>
      <c r="AI62" s="2665"/>
      <c r="AJ62" s="2665"/>
      <c r="AK62" s="2665"/>
      <c r="AL62" s="2665"/>
      <c r="AM62" s="2665" t="s">
        <v>2996</v>
      </c>
      <c r="AN62" s="2201">
        <f t="shared" si="0"/>
        <v>3</v>
      </c>
      <c r="AO62" s="2198"/>
      <c r="AP62" s="2198"/>
      <c r="AQ62" s="2198"/>
      <c r="AR62" s="2198"/>
      <c r="AS62" s="2198"/>
      <c r="AT62" s="2198"/>
      <c r="AU62" s="2198"/>
      <c r="AV62" s="2198"/>
      <c r="AW62" s="2199"/>
      <c r="AX62" s="2200"/>
      <c r="AY62" s="2199"/>
    </row>
    <row r="63" spans="1:51" ht="63.75" customHeight="1">
      <c r="A63" s="2794">
        <v>60</v>
      </c>
      <c r="B63" s="2665" t="s">
        <v>451</v>
      </c>
      <c r="C63" s="2665" t="s">
        <v>94</v>
      </c>
      <c r="D63" s="2665" t="s">
        <v>1021</v>
      </c>
      <c r="E63" s="2665"/>
      <c r="F63" s="2665" t="s">
        <v>4466</v>
      </c>
      <c r="G63" s="2665" t="s">
        <v>4467</v>
      </c>
      <c r="H63" s="2665">
        <v>8</v>
      </c>
      <c r="I63" s="2665"/>
      <c r="J63" s="2665">
        <v>355</v>
      </c>
      <c r="K63" s="2665" t="s">
        <v>964</v>
      </c>
      <c r="L63" s="2665" t="s">
        <v>427</v>
      </c>
      <c r="M63" s="2665" t="s">
        <v>1056</v>
      </c>
      <c r="N63" s="2683">
        <v>200000</v>
      </c>
      <c r="O63" s="2683">
        <v>200000</v>
      </c>
      <c r="P63" s="2683">
        <v>200000</v>
      </c>
      <c r="Q63" s="2683">
        <v>0</v>
      </c>
      <c r="R63" s="2665"/>
      <c r="S63" s="2665"/>
      <c r="T63" s="2665"/>
      <c r="U63" s="2665"/>
      <c r="V63" s="2665"/>
      <c r="W63" s="2665"/>
      <c r="X63" s="2665"/>
      <c r="Y63" s="2665"/>
      <c r="Z63" s="2665"/>
      <c r="AA63" s="2665"/>
      <c r="AB63" s="2665">
        <v>5</v>
      </c>
      <c r="AC63" s="2665"/>
      <c r="AD63" s="2665"/>
      <c r="AE63" s="2665"/>
      <c r="AF63" s="2745">
        <v>1</v>
      </c>
      <c r="AG63" s="2745">
        <v>1</v>
      </c>
      <c r="AH63" s="2665">
        <v>1</v>
      </c>
      <c r="AI63" s="2665"/>
      <c r="AJ63" s="2665"/>
      <c r="AK63" s="2665"/>
      <c r="AL63" s="2665"/>
      <c r="AM63" s="2665" t="s">
        <v>2996</v>
      </c>
      <c r="AN63" s="2201">
        <f t="shared" si="0"/>
        <v>3</v>
      </c>
      <c r="AO63" s="2198"/>
      <c r="AP63" s="2198"/>
      <c r="AQ63" s="2198"/>
      <c r="AR63" s="2198"/>
      <c r="AS63" s="2198"/>
      <c r="AT63" s="2198"/>
      <c r="AU63" s="2198"/>
      <c r="AV63" s="2198"/>
      <c r="AW63" s="2198"/>
      <c r="AX63" s="2198"/>
      <c r="AY63" s="2198"/>
    </row>
    <row r="64" spans="1:51" ht="43.5" customHeight="1">
      <c r="A64" s="2794">
        <v>61</v>
      </c>
      <c r="B64" s="2665" t="s">
        <v>451</v>
      </c>
      <c r="C64" s="2665" t="s">
        <v>94</v>
      </c>
      <c r="D64" s="2665" t="s">
        <v>1021</v>
      </c>
      <c r="E64" s="2665"/>
      <c r="F64" s="2665" t="s">
        <v>4468</v>
      </c>
      <c r="G64" s="2665" t="s">
        <v>4469</v>
      </c>
      <c r="H64" s="2665">
        <v>1</v>
      </c>
      <c r="I64" s="2665"/>
      <c r="J64" s="2665">
        <v>110</v>
      </c>
      <c r="K64" s="2665" t="s">
        <v>964</v>
      </c>
      <c r="L64" s="2665" t="s">
        <v>427</v>
      </c>
      <c r="M64" s="2665" t="s">
        <v>1056</v>
      </c>
      <c r="N64" s="2683">
        <v>120000</v>
      </c>
      <c r="O64" s="2683">
        <v>120000</v>
      </c>
      <c r="P64" s="2683">
        <v>120000</v>
      </c>
      <c r="Q64" s="2683">
        <v>0</v>
      </c>
      <c r="R64" s="2665"/>
      <c r="S64" s="2665"/>
      <c r="T64" s="2665"/>
      <c r="U64" s="2665"/>
      <c r="V64" s="2665"/>
      <c r="W64" s="2665"/>
      <c r="X64" s="2665"/>
      <c r="Y64" s="2665"/>
      <c r="Z64" s="2665"/>
      <c r="AA64" s="2665"/>
      <c r="AB64" s="2665">
        <v>3</v>
      </c>
      <c r="AC64" s="2665"/>
      <c r="AD64" s="2665"/>
      <c r="AE64" s="2665"/>
      <c r="AF64" s="2745">
        <v>1</v>
      </c>
      <c r="AG64" s="2745">
        <v>1</v>
      </c>
      <c r="AH64" s="2665">
        <v>1</v>
      </c>
      <c r="AI64" s="2665"/>
      <c r="AJ64" s="2665"/>
      <c r="AK64" s="2665"/>
      <c r="AL64" s="2665"/>
      <c r="AM64" s="2665" t="s">
        <v>2996</v>
      </c>
      <c r="AN64" s="2201">
        <f t="shared" si="0"/>
        <v>3</v>
      </c>
      <c r="AO64" s="2201">
        <f>SUM(O4:O64)+713836.83</f>
        <v>9192918.709999999</v>
      </c>
      <c r="AP64" s="2198"/>
      <c r="AQ64" s="2198"/>
      <c r="AR64" s="2198"/>
      <c r="AS64" s="2198"/>
      <c r="AT64" s="2198"/>
      <c r="AU64" s="2198"/>
      <c r="AV64" s="2198"/>
      <c r="AW64" s="2198"/>
      <c r="AX64" s="2198"/>
      <c r="AY64" s="2198"/>
    </row>
    <row r="65" spans="1:51" ht="54.75" customHeight="1">
      <c r="A65" s="2794">
        <v>62</v>
      </c>
      <c r="B65" s="2665" t="s">
        <v>451</v>
      </c>
      <c r="C65" s="2665" t="s">
        <v>94</v>
      </c>
      <c r="D65" s="2665" t="s">
        <v>1021</v>
      </c>
      <c r="E65" s="2665"/>
      <c r="F65" s="2693" t="s">
        <v>4470</v>
      </c>
      <c r="G65" s="2665" t="s">
        <v>4471</v>
      </c>
      <c r="H65" s="2665">
        <v>1</v>
      </c>
      <c r="I65" s="2665"/>
      <c r="J65" s="2665">
        <v>113</v>
      </c>
      <c r="K65" s="2665" t="s">
        <v>1240</v>
      </c>
      <c r="L65" s="2665" t="s">
        <v>448</v>
      </c>
      <c r="M65" s="2665" t="s">
        <v>1056</v>
      </c>
      <c r="N65" s="2683">
        <v>175000</v>
      </c>
      <c r="O65" s="2683">
        <v>175000</v>
      </c>
      <c r="P65" s="2683">
        <v>175000</v>
      </c>
      <c r="Q65" s="2683">
        <v>0</v>
      </c>
      <c r="R65" s="2665"/>
      <c r="S65" s="2665"/>
      <c r="T65" s="2665"/>
      <c r="U65" s="2665"/>
      <c r="V65" s="2665"/>
      <c r="W65" s="2665"/>
      <c r="X65" s="2665"/>
      <c r="Y65" s="2665">
        <v>3500</v>
      </c>
      <c r="Z65" s="2665"/>
      <c r="AA65" s="2665"/>
      <c r="AB65" s="2665"/>
      <c r="AC65" s="2665"/>
      <c r="AD65" s="2665"/>
      <c r="AE65" s="2665"/>
      <c r="AF65" s="2745">
        <v>1</v>
      </c>
      <c r="AG65" s="2745">
        <v>1</v>
      </c>
      <c r="AH65" s="2665">
        <v>1</v>
      </c>
      <c r="AI65" s="2665"/>
      <c r="AJ65" s="2665"/>
      <c r="AK65" s="2665"/>
      <c r="AL65" s="2665"/>
      <c r="AM65" s="2665" t="s">
        <v>2996</v>
      </c>
      <c r="AN65" s="2201">
        <f t="shared" si="0"/>
        <v>3</v>
      </c>
      <c r="AO65" s="2198"/>
      <c r="AP65" s="2198"/>
      <c r="AQ65" s="2198"/>
      <c r="AR65" s="2198"/>
      <c r="AS65" s="2198"/>
      <c r="AT65" s="2198"/>
      <c r="AU65" s="2198"/>
      <c r="AV65" s="2198"/>
      <c r="AW65" s="2198"/>
      <c r="AX65" s="2198"/>
      <c r="AY65" s="2198"/>
    </row>
    <row r="66" spans="1:51" ht="45.75" customHeight="1">
      <c r="A66" s="2794">
        <v>63</v>
      </c>
      <c r="B66" s="2665" t="s">
        <v>451</v>
      </c>
      <c r="C66" s="2665" t="s">
        <v>94</v>
      </c>
      <c r="D66" s="2665" t="s">
        <v>1021</v>
      </c>
      <c r="E66" s="2665"/>
      <c r="F66" s="2693" t="s">
        <v>4472</v>
      </c>
      <c r="G66" s="2665" t="s">
        <v>4473</v>
      </c>
      <c r="H66" s="2665">
        <v>1</v>
      </c>
      <c r="I66" s="2665"/>
      <c r="J66" s="2665">
        <v>210</v>
      </c>
      <c r="K66" s="2665" t="s">
        <v>1240</v>
      </c>
      <c r="L66" s="2665" t="s">
        <v>448</v>
      </c>
      <c r="M66" s="2665" t="s">
        <v>1056</v>
      </c>
      <c r="N66" s="2683">
        <v>225000</v>
      </c>
      <c r="O66" s="2683">
        <v>261446.84</v>
      </c>
      <c r="P66" s="2683">
        <v>261446.84</v>
      </c>
      <c r="Q66" s="2683">
        <v>0</v>
      </c>
      <c r="R66" s="2665"/>
      <c r="S66" s="2665"/>
      <c r="T66" s="2665"/>
      <c r="U66" s="2665"/>
      <c r="V66" s="2665"/>
      <c r="W66" s="2665"/>
      <c r="X66" s="2665"/>
      <c r="Y66" s="2665">
        <v>5300</v>
      </c>
      <c r="Z66" s="2665"/>
      <c r="AA66" s="2665"/>
      <c r="AB66" s="2665"/>
      <c r="AC66" s="2665"/>
      <c r="AD66" s="2665"/>
      <c r="AE66" s="2665"/>
      <c r="AF66" s="2745">
        <v>1</v>
      </c>
      <c r="AG66" s="2745">
        <v>1</v>
      </c>
      <c r="AH66" s="2665">
        <v>1</v>
      </c>
      <c r="AI66" s="2665"/>
      <c r="AJ66" s="2665"/>
      <c r="AK66" s="2665"/>
      <c r="AL66" s="2665"/>
      <c r="AM66" s="2665" t="s">
        <v>2996</v>
      </c>
      <c r="AN66" s="2201">
        <f t="shared" si="0"/>
        <v>3</v>
      </c>
      <c r="AO66" s="2201">
        <f>SUM(O6:O66)+713836.83</f>
        <v>9216565.5500000007</v>
      </c>
      <c r="AP66" s="2198"/>
      <c r="AQ66" s="2198"/>
      <c r="AR66" s="2198"/>
      <c r="AS66" s="2198"/>
      <c r="AT66" s="2198"/>
      <c r="AU66" s="2198"/>
      <c r="AV66" s="2198"/>
      <c r="AW66" s="2198"/>
      <c r="AX66" s="2198"/>
      <c r="AY66" s="2198"/>
    </row>
    <row r="67" spans="1:51" ht="50.25" customHeight="1">
      <c r="A67" s="2794">
        <v>64</v>
      </c>
      <c r="B67" s="2665" t="s">
        <v>451</v>
      </c>
      <c r="C67" s="2665" t="s">
        <v>94</v>
      </c>
      <c r="D67" s="2665" t="s">
        <v>1021</v>
      </c>
      <c r="E67" s="2665"/>
      <c r="F67" s="2693" t="s">
        <v>4474</v>
      </c>
      <c r="G67" s="2665" t="s">
        <v>4475</v>
      </c>
      <c r="H67" s="2665">
        <v>1</v>
      </c>
      <c r="I67" s="2665"/>
      <c r="J67" s="2665">
        <v>30</v>
      </c>
      <c r="K67" s="2665" t="s">
        <v>1240</v>
      </c>
      <c r="L67" s="2665" t="s">
        <v>448</v>
      </c>
      <c r="M67" s="2665" t="s">
        <v>1056</v>
      </c>
      <c r="N67" s="2683">
        <v>75000</v>
      </c>
      <c r="O67" s="2683">
        <v>103249.2</v>
      </c>
      <c r="P67" s="2683">
        <v>103249.2</v>
      </c>
      <c r="Q67" s="2683">
        <v>0</v>
      </c>
      <c r="R67" s="2665"/>
      <c r="S67" s="2665"/>
      <c r="T67" s="2665"/>
      <c r="U67" s="2665"/>
      <c r="V67" s="2665"/>
      <c r="W67" s="2665"/>
      <c r="X67" s="2665"/>
      <c r="Y67" s="2665">
        <v>7500</v>
      </c>
      <c r="Z67" s="2665"/>
      <c r="AA67" s="2665"/>
      <c r="AB67" s="2665"/>
      <c r="AC67" s="2665"/>
      <c r="AD67" s="2665"/>
      <c r="AE67" s="2665"/>
      <c r="AF67" s="2745">
        <v>1</v>
      </c>
      <c r="AG67" s="2745">
        <v>1</v>
      </c>
      <c r="AH67" s="2665">
        <v>1</v>
      </c>
      <c r="AI67" s="2665"/>
      <c r="AJ67" s="2665"/>
      <c r="AK67" s="2665"/>
      <c r="AL67" s="2665"/>
      <c r="AM67" s="2665" t="s">
        <v>2996</v>
      </c>
      <c r="AN67" s="2201">
        <f t="shared" si="0"/>
        <v>3</v>
      </c>
      <c r="AO67" s="2198"/>
      <c r="AP67" s="2198"/>
      <c r="AQ67" s="2198"/>
      <c r="AR67" s="2198"/>
      <c r="AS67" s="2198"/>
      <c r="AT67" s="2198"/>
      <c r="AU67" s="2198"/>
      <c r="AV67" s="2198"/>
      <c r="AW67" s="2198"/>
      <c r="AX67" s="2198"/>
      <c r="AY67" s="2198"/>
    </row>
    <row r="68" spans="1:51" ht="48" customHeight="1">
      <c r="A68" s="2794">
        <v>65</v>
      </c>
      <c r="B68" s="2665" t="s">
        <v>451</v>
      </c>
      <c r="C68" s="2665" t="s">
        <v>94</v>
      </c>
      <c r="D68" s="2665" t="s">
        <v>1021</v>
      </c>
      <c r="E68" s="2665"/>
      <c r="F68" s="2693" t="s">
        <v>4476</v>
      </c>
      <c r="G68" s="2665" t="s">
        <v>4477</v>
      </c>
      <c r="H68" s="2665">
        <v>1</v>
      </c>
      <c r="I68" s="2665"/>
      <c r="J68" s="2665">
        <v>103</v>
      </c>
      <c r="K68" s="2665" t="s">
        <v>1240</v>
      </c>
      <c r="L68" s="2665" t="s">
        <v>448</v>
      </c>
      <c r="M68" s="2665" t="s">
        <v>1056</v>
      </c>
      <c r="N68" s="2683">
        <v>75000</v>
      </c>
      <c r="O68" s="2683">
        <v>131498.4</v>
      </c>
      <c r="P68" s="2683">
        <v>131498.4</v>
      </c>
      <c r="Q68" s="2683">
        <v>0</v>
      </c>
      <c r="R68" s="2665"/>
      <c r="S68" s="2665"/>
      <c r="T68" s="2665"/>
      <c r="U68" s="2665"/>
      <c r="V68" s="2665"/>
      <c r="W68" s="2665"/>
      <c r="X68" s="2665"/>
      <c r="Y68" s="2665">
        <v>2700</v>
      </c>
      <c r="Z68" s="2665"/>
      <c r="AA68" s="2665"/>
      <c r="AB68" s="2665"/>
      <c r="AC68" s="2665"/>
      <c r="AD68" s="2665"/>
      <c r="AE68" s="2665"/>
      <c r="AF68" s="2745">
        <v>1</v>
      </c>
      <c r="AG68" s="2745">
        <v>1</v>
      </c>
      <c r="AH68" s="2665">
        <v>1</v>
      </c>
      <c r="AI68" s="2665"/>
      <c r="AJ68" s="2665"/>
      <c r="AK68" s="2665"/>
      <c r="AL68" s="2665"/>
      <c r="AM68" s="2665" t="s">
        <v>2996</v>
      </c>
      <c r="AN68" s="2201">
        <f t="shared" ref="AN68:AN80" si="1">SUM(AF68:AM68)</f>
        <v>3</v>
      </c>
      <c r="AO68" s="2201">
        <f>SUM(O9:O68)+713836.83</f>
        <v>9091313.1500000004</v>
      </c>
      <c r="AP68" s="2198"/>
      <c r="AQ68" s="2198"/>
      <c r="AR68" s="2198"/>
      <c r="AS68" s="2198"/>
      <c r="AT68" s="2198"/>
      <c r="AU68" s="2198"/>
      <c r="AV68" s="2198"/>
      <c r="AW68" s="2198"/>
      <c r="AX68" s="2198"/>
      <c r="AY68" s="2198"/>
    </row>
    <row r="69" spans="1:51" ht="53.25" customHeight="1">
      <c r="A69" s="2794">
        <v>66</v>
      </c>
      <c r="B69" s="2665" t="s">
        <v>451</v>
      </c>
      <c r="C69" s="2665" t="s">
        <v>94</v>
      </c>
      <c r="D69" s="2665" t="s">
        <v>1021</v>
      </c>
      <c r="E69" s="2665"/>
      <c r="F69" s="2665" t="s">
        <v>4478</v>
      </c>
      <c r="G69" s="2665" t="s">
        <v>4479</v>
      </c>
      <c r="H69" s="2665">
        <v>1</v>
      </c>
      <c r="I69" s="2665"/>
      <c r="J69" s="2665">
        <v>137</v>
      </c>
      <c r="K69" s="2665" t="s">
        <v>1240</v>
      </c>
      <c r="L69" s="2665" t="s">
        <v>448</v>
      </c>
      <c r="M69" s="2665" t="s">
        <v>1056</v>
      </c>
      <c r="N69" s="2683">
        <v>100000</v>
      </c>
      <c r="O69" s="2683">
        <v>100000</v>
      </c>
      <c r="P69" s="2683">
        <v>100000</v>
      </c>
      <c r="Q69" s="2683">
        <v>0</v>
      </c>
      <c r="R69" s="2665"/>
      <c r="S69" s="2665"/>
      <c r="T69" s="2665"/>
      <c r="U69" s="2665"/>
      <c r="V69" s="2665"/>
      <c r="W69" s="2665"/>
      <c r="X69" s="2665"/>
      <c r="Y69" s="2665">
        <v>2000</v>
      </c>
      <c r="Z69" s="2665"/>
      <c r="AA69" s="2665"/>
      <c r="AB69" s="2665"/>
      <c r="AC69" s="2665"/>
      <c r="AD69" s="2665"/>
      <c r="AE69" s="2665"/>
      <c r="AF69" s="2745">
        <v>1</v>
      </c>
      <c r="AG69" s="2745">
        <v>1</v>
      </c>
      <c r="AH69" s="2665">
        <v>1</v>
      </c>
      <c r="AI69" s="2665"/>
      <c r="AJ69" s="2665"/>
      <c r="AK69" s="2665"/>
      <c r="AL69" s="2665"/>
      <c r="AM69" s="2665" t="s">
        <v>2996</v>
      </c>
      <c r="AN69" s="2201">
        <f t="shared" si="1"/>
        <v>3</v>
      </c>
      <c r="AO69" s="2198"/>
      <c r="AP69" s="2198"/>
      <c r="AQ69" s="2198"/>
      <c r="AR69" s="2198"/>
      <c r="AS69" s="2198"/>
      <c r="AT69" s="2198"/>
      <c r="AU69" s="2198"/>
      <c r="AV69" s="2198"/>
      <c r="AW69" s="2198"/>
      <c r="AX69" s="2198"/>
      <c r="AY69" s="2198"/>
    </row>
    <row r="70" spans="1:51" ht="87" customHeight="1">
      <c r="A70" s="2794">
        <v>67</v>
      </c>
      <c r="B70" s="2665" t="s">
        <v>451</v>
      </c>
      <c r="C70" s="2665" t="s">
        <v>94</v>
      </c>
      <c r="D70" s="2665" t="s">
        <v>1030</v>
      </c>
      <c r="E70" s="2665"/>
      <c r="F70" s="2665" t="s">
        <v>3855</v>
      </c>
      <c r="G70" s="2665" t="s">
        <v>3856</v>
      </c>
      <c r="H70" s="2665">
        <v>3</v>
      </c>
      <c r="I70" s="2665"/>
      <c r="J70" s="2665">
        <v>608</v>
      </c>
      <c r="K70" s="2665" t="s">
        <v>964</v>
      </c>
      <c r="L70" s="2665" t="s">
        <v>426</v>
      </c>
      <c r="M70" s="2665" t="s">
        <v>1056</v>
      </c>
      <c r="N70" s="2683">
        <v>2500435.75</v>
      </c>
      <c r="O70" s="2683">
        <v>2349683.75</v>
      </c>
      <c r="P70" s="2683">
        <v>2349683.75</v>
      </c>
      <c r="Q70" s="2683">
        <v>0</v>
      </c>
      <c r="R70" s="2665"/>
      <c r="S70" s="2683"/>
      <c r="T70" s="2665"/>
      <c r="U70" s="2665"/>
      <c r="V70" s="2665"/>
      <c r="W70" s="2665"/>
      <c r="X70" s="2665"/>
      <c r="Y70" s="2665"/>
      <c r="Z70" s="2665"/>
      <c r="AA70" s="2665">
        <v>5.5</v>
      </c>
      <c r="AB70" s="2665"/>
      <c r="AC70" s="2665"/>
      <c r="AD70" s="2665"/>
      <c r="AE70" s="2665"/>
      <c r="AF70" s="2745">
        <v>1</v>
      </c>
      <c r="AG70" s="2745">
        <v>1</v>
      </c>
      <c r="AH70" s="2665">
        <v>1</v>
      </c>
      <c r="AI70" s="2665"/>
      <c r="AJ70" s="2665"/>
      <c r="AK70" s="2665"/>
      <c r="AL70" s="2665"/>
      <c r="AM70" s="2726" t="s">
        <v>4638</v>
      </c>
      <c r="AN70" s="2201">
        <f t="shared" si="1"/>
        <v>3</v>
      </c>
      <c r="AO70" s="2201">
        <f>SUM(O12:O70)+713836.83</f>
        <v>11213559.9</v>
      </c>
      <c r="AP70" s="2198"/>
      <c r="AQ70" s="2198"/>
      <c r="AR70" s="2198"/>
      <c r="AS70" s="2198"/>
      <c r="AT70" s="2198"/>
      <c r="AU70" s="2198"/>
      <c r="AV70" s="2198"/>
      <c r="AW70" s="2198"/>
      <c r="AX70" s="2198"/>
      <c r="AY70" s="2198"/>
    </row>
    <row r="71" spans="1:51" ht="67.5" customHeight="1">
      <c r="A71" s="2794">
        <v>68</v>
      </c>
      <c r="B71" s="2799" t="s">
        <v>415</v>
      </c>
      <c r="C71" s="2794" t="s">
        <v>94</v>
      </c>
      <c r="D71" s="2665" t="s">
        <v>1030</v>
      </c>
      <c r="E71" s="2665"/>
      <c r="F71" s="2665" t="s">
        <v>4639</v>
      </c>
      <c r="G71" s="2665" t="s">
        <v>3549</v>
      </c>
      <c r="H71" s="2665">
        <v>1</v>
      </c>
      <c r="I71" s="2665"/>
      <c r="J71" s="2665"/>
      <c r="K71" s="2665" t="s">
        <v>964</v>
      </c>
      <c r="L71" s="2683" t="s">
        <v>4640</v>
      </c>
      <c r="M71" s="2665" t="s">
        <v>1056</v>
      </c>
      <c r="N71" s="2683"/>
      <c r="O71" s="2683">
        <v>249226</v>
      </c>
      <c r="P71" s="2683">
        <v>249226</v>
      </c>
      <c r="Q71" s="2683">
        <v>0</v>
      </c>
      <c r="R71" s="2665"/>
      <c r="S71" s="2683"/>
      <c r="T71" s="2665"/>
      <c r="U71" s="2665"/>
      <c r="V71" s="2665"/>
      <c r="W71" s="2665"/>
      <c r="X71" s="2665"/>
      <c r="Y71" s="2665"/>
      <c r="Z71" s="2665"/>
      <c r="AA71" s="2665"/>
      <c r="AB71" s="2665"/>
      <c r="AC71" s="2665"/>
      <c r="AD71" s="2665">
        <v>1</v>
      </c>
      <c r="AE71" s="2665"/>
      <c r="AF71" s="2745">
        <v>1</v>
      </c>
      <c r="AG71" s="2745">
        <v>1</v>
      </c>
      <c r="AH71" s="2665">
        <v>1</v>
      </c>
      <c r="AI71" s="2665"/>
      <c r="AJ71" s="2665"/>
      <c r="AK71" s="2665"/>
      <c r="AL71" s="2665"/>
      <c r="AM71" s="2726" t="s">
        <v>4710</v>
      </c>
      <c r="AN71" s="2201"/>
      <c r="AO71" s="2201"/>
      <c r="AP71" s="2198"/>
      <c r="AQ71" s="2198"/>
      <c r="AR71" s="2198"/>
      <c r="AS71" s="2198"/>
      <c r="AT71" s="2198"/>
      <c r="AU71" s="2198"/>
      <c r="AV71" s="2198"/>
      <c r="AW71" s="2198"/>
      <c r="AX71" s="2198"/>
      <c r="AY71" s="2198"/>
    </row>
    <row r="72" spans="1:51" ht="38.1" customHeight="1">
      <c r="A72" s="2794">
        <v>69</v>
      </c>
      <c r="B72" s="2665" t="s">
        <v>451</v>
      </c>
      <c r="C72" s="2665" t="s">
        <v>94</v>
      </c>
      <c r="D72" s="2665" t="s">
        <v>728</v>
      </c>
      <c r="E72" s="2665"/>
      <c r="F72" s="2665" t="s">
        <v>4480</v>
      </c>
      <c r="G72" s="2665" t="s">
        <v>4151</v>
      </c>
      <c r="H72" s="2665">
        <v>1</v>
      </c>
      <c r="I72" s="2665"/>
      <c r="J72" s="2665">
        <v>141</v>
      </c>
      <c r="K72" s="2665" t="s">
        <v>964</v>
      </c>
      <c r="L72" s="2665" t="s">
        <v>427</v>
      </c>
      <c r="M72" s="2665" t="s">
        <v>1056</v>
      </c>
      <c r="N72" s="2683">
        <f>1.7*40000</f>
        <v>68000</v>
      </c>
      <c r="O72" s="2683">
        <f>1.7*40000</f>
        <v>68000</v>
      </c>
      <c r="P72" s="2683">
        <f>1.7*40000</f>
        <v>68000</v>
      </c>
      <c r="Q72" s="2683">
        <v>0</v>
      </c>
      <c r="R72" s="2683"/>
      <c r="S72" s="2665"/>
      <c r="T72" s="2665"/>
      <c r="U72" s="2665"/>
      <c r="V72" s="2665"/>
      <c r="W72" s="2665"/>
      <c r="X72" s="2665"/>
      <c r="Y72" s="2665"/>
      <c r="Z72" s="2665"/>
      <c r="AA72" s="2665"/>
      <c r="AB72" s="2665">
        <v>1.7</v>
      </c>
      <c r="AC72" s="2665"/>
      <c r="AD72" s="2665"/>
      <c r="AE72" s="2665"/>
      <c r="AF72" s="2745">
        <v>1</v>
      </c>
      <c r="AG72" s="2745">
        <v>1</v>
      </c>
      <c r="AH72" s="2665">
        <v>1</v>
      </c>
      <c r="AI72" s="2665"/>
      <c r="AJ72" s="2665"/>
      <c r="AK72" s="2665"/>
      <c r="AL72" s="2665"/>
      <c r="AM72" s="2665" t="s">
        <v>2996</v>
      </c>
      <c r="AN72" s="2201">
        <f t="shared" si="1"/>
        <v>3</v>
      </c>
      <c r="AO72" s="2198"/>
      <c r="AP72" s="2198"/>
      <c r="AQ72" s="2198"/>
      <c r="AR72" s="2198"/>
      <c r="AS72" s="2198"/>
      <c r="AT72" s="2198"/>
      <c r="AU72" s="2198"/>
      <c r="AV72" s="2198"/>
      <c r="AW72" s="2198"/>
      <c r="AX72" s="2198"/>
      <c r="AY72" s="2198"/>
    </row>
    <row r="73" spans="1:51" ht="38.1" customHeight="1">
      <c r="A73" s="2794">
        <v>70</v>
      </c>
      <c r="B73" s="2665" t="s">
        <v>451</v>
      </c>
      <c r="C73" s="2665" t="s">
        <v>94</v>
      </c>
      <c r="D73" s="2665" t="s">
        <v>728</v>
      </c>
      <c r="E73" s="2665"/>
      <c r="F73" s="2665" t="s">
        <v>4481</v>
      </c>
      <c r="G73" s="2665" t="s">
        <v>4482</v>
      </c>
      <c r="H73" s="2665"/>
      <c r="I73" s="2665">
        <v>1</v>
      </c>
      <c r="J73" s="2665">
        <v>197</v>
      </c>
      <c r="K73" s="2665" t="s">
        <v>964</v>
      </c>
      <c r="L73" s="2665" t="s">
        <v>427</v>
      </c>
      <c r="M73" s="2665" t="s">
        <v>1056</v>
      </c>
      <c r="N73" s="2683">
        <f>120000*0.8</f>
        <v>96000</v>
      </c>
      <c r="O73" s="2683">
        <f>120000*0.8</f>
        <v>96000</v>
      </c>
      <c r="P73" s="2683">
        <f>120000*0.8</f>
        <v>96000</v>
      </c>
      <c r="Q73" s="2683">
        <v>0</v>
      </c>
      <c r="R73" s="2665"/>
      <c r="S73" s="2665"/>
      <c r="T73" s="2665"/>
      <c r="U73" s="2665"/>
      <c r="V73" s="2665"/>
      <c r="W73" s="2665"/>
      <c r="X73" s="2665"/>
      <c r="Y73" s="2665"/>
      <c r="Z73" s="2665"/>
      <c r="AA73" s="2665"/>
      <c r="AB73" s="2665">
        <v>1</v>
      </c>
      <c r="AC73" s="2665"/>
      <c r="AD73" s="2665"/>
      <c r="AE73" s="2665"/>
      <c r="AF73" s="2745">
        <v>1</v>
      </c>
      <c r="AG73" s="2745">
        <v>1</v>
      </c>
      <c r="AH73" s="2665">
        <v>1</v>
      </c>
      <c r="AI73" s="2665"/>
      <c r="AJ73" s="2665"/>
      <c r="AK73" s="2665"/>
      <c r="AL73" s="2665"/>
      <c r="AM73" s="2665" t="s">
        <v>2996</v>
      </c>
      <c r="AN73" s="2201">
        <f t="shared" si="1"/>
        <v>3</v>
      </c>
      <c r="AO73" s="2201">
        <f>SUM(O19:O73)+713836.83</f>
        <v>11263149.9</v>
      </c>
      <c r="AP73" s="2198"/>
      <c r="AQ73" s="2198"/>
      <c r="AR73" s="2198"/>
      <c r="AS73" s="2198"/>
      <c r="AT73" s="2198"/>
      <c r="AU73" s="2198"/>
      <c r="AV73" s="2198"/>
      <c r="AW73" s="2198"/>
      <c r="AX73" s="2198"/>
      <c r="AY73" s="2198"/>
    </row>
    <row r="74" spans="1:51" ht="38.1" customHeight="1">
      <c r="A74" s="2794">
        <v>71</v>
      </c>
      <c r="B74" s="2665" t="s">
        <v>451</v>
      </c>
      <c r="C74" s="2665" t="s">
        <v>94</v>
      </c>
      <c r="D74" s="2665" t="s">
        <v>728</v>
      </c>
      <c r="E74" s="2665"/>
      <c r="F74" s="2665" t="s">
        <v>4483</v>
      </c>
      <c r="G74" s="2665" t="s">
        <v>4484</v>
      </c>
      <c r="H74" s="2665">
        <v>1</v>
      </c>
      <c r="I74" s="2665"/>
      <c r="J74" s="2665">
        <v>148</v>
      </c>
      <c r="K74" s="2665" t="s">
        <v>964</v>
      </c>
      <c r="L74" s="2665" t="s">
        <v>427</v>
      </c>
      <c r="M74" s="2665" t="s">
        <v>1056</v>
      </c>
      <c r="N74" s="2683">
        <v>95000</v>
      </c>
      <c r="O74" s="2683">
        <v>95000</v>
      </c>
      <c r="P74" s="2683">
        <v>95000</v>
      </c>
      <c r="Q74" s="2683">
        <v>0</v>
      </c>
      <c r="R74" s="2665"/>
      <c r="S74" s="2665"/>
      <c r="T74" s="2665"/>
      <c r="U74" s="2665"/>
      <c r="V74" s="2665"/>
      <c r="W74" s="2665"/>
      <c r="X74" s="2665"/>
      <c r="Y74" s="2665"/>
      <c r="Z74" s="2665"/>
      <c r="AA74" s="2665"/>
      <c r="AB74" s="2665">
        <v>2.5</v>
      </c>
      <c r="AC74" s="2665"/>
      <c r="AD74" s="2665"/>
      <c r="AE74" s="2665"/>
      <c r="AF74" s="2745">
        <v>1</v>
      </c>
      <c r="AG74" s="2745">
        <v>1</v>
      </c>
      <c r="AH74" s="2665">
        <v>1</v>
      </c>
      <c r="AI74" s="2665"/>
      <c r="AJ74" s="2665"/>
      <c r="AK74" s="2665"/>
      <c r="AL74" s="2665"/>
      <c r="AM74" s="2665" t="s">
        <v>2996</v>
      </c>
      <c r="AN74" s="2201">
        <f t="shared" si="1"/>
        <v>3</v>
      </c>
      <c r="AO74" s="2198"/>
      <c r="AP74" s="2198"/>
      <c r="AQ74" s="2198"/>
      <c r="AR74" s="2198"/>
      <c r="AS74" s="2198"/>
      <c r="AT74" s="2198"/>
      <c r="AU74" s="2198"/>
      <c r="AV74" s="2198"/>
      <c r="AW74" s="2198"/>
      <c r="AX74" s="2198"/>
      <c r="AY74" s="2198"/>
    </row>
    <row r="75" spans="1:51" ht="38.1" customHeight="1">
      <c r="A75" s="2794">
        <v>72</v>
      </c>
      <c r="B75" s="2665" t="s">
        <v>451</v>
      </c>
      <c r="C75" s="2665" t="s">
        <v>94</v>
      </c>
      <c r="D75" s="2665" t="s">
        <v>728</v>
      </c>
      <c r="E75" s="2665"/>
      <c r="F75" s="2665" t="s">
        <v>3863</v>
      </c>
      <c r="G75" s="2665" t="s">
        <v>4485</v>
      </c>
      <c r="H75" s="2665"/>
      <c r="I75" s="2665">
        <v>2</v>
      </c>
      <c r="J75" s="2665">
        <v>246</v>
      </c>
      <c r="K75" s="2665" t="s">
        <v>964</v>
      </c>
      <c r="L75" s="2665" t="s">
        <v>427</v>
      </c>
      <c r="M75" s="2665" t="s">
        <v>1056</v>
      </c>
      <c r="N75" s="2683">
        <v>95000</v>
      </c>
      <c r="O75" s="2683">
        <v>95000</v>
      </c>
      <c r="P75" s="2683">
        <v>95000</v>
      </c>
      <c r="Q75" s="2683">
        <v>0</v>
      </c>
      <c r="R75" s="2665"/>
      <c r="S75" s="2665"/>
      <c r="T75" s="2665"/>
      <c r="U75" s="2665"/>
      <c r="V75" s="2665"/>
      <c r="W75" s="2665"/>
      <c r="X75" s="2665"/>
      <c r="Y75" s="2665"/>
      <c r="Z75" s="2665"/>
      <c r="AA75" s="2665"/>
      <c r="AB75" s="2665">
        <v>2.5</v>
      </c>
      <c r="AC75" s="2665"/>
      <c r="AD75" s="2665"/>
      <c r="AE75" s="2665"/>
      <c r="AF75" s="2745">
        <v>1</v>
      </c>
      <c r="AG75" s="2745">
        <v>1</v>
      </c>
      <c r="AH75" s="2665">
        <v>1</v>
      </c>
      <c r="AI75" s="2665"/>
      <c r="AJ75" s="2665"/>
      <c r="AK75" s="2665"/>
      <c r="AL75" s="2665"/>
      <c r="AM75" s="2665" t="s">
        <v>2996</v>
      </c>
      <c r="AN75" s="2201">
        <f t="shared" si="1"/>
        <v>3</v>
      </c>
      <c r="AO75" s="2198"/>
      <c r="AP75" s="2198"/>
      <c r="AQ75" s="2198"/>
      <c r="AR75" s="2198"/>
      <c r="AS75" s="2198"/>
      <c r="AT75" s="2198"/>
      <c r="AU75" s="2198"/>
      <c r="AV75" s="2198"/>
      <c r="AW75" s="2198"/>
      <c r="AX75" s="2198"/>
      <c r="AY75" s="2198"/>
    </row>
    <row r="76" spans="1:51" ht="38.1" customHeight="1">
      <c r="A76" s="2794">
        <v>73</v>
      </c>
      <c r="B76" s="2665" t="s">
        <v>451</v>
      </c>
      <c r="C76" s="2665" t="s">
        <v>94</v>
      </c>
      <c r="D76" s="2665" t="s">
        <v>728</v>
      </c>
      <c r="E76" s="2665"/>
      <c r="F76" s="2665" t="s">
        <v>4486</v>
      </c>
      <c r="G76" s="2665" t="s">
        <v>4487</v>
      </c>
      <c r="H76" s="2665"/>
      <c r="I76" s="2665">
        <v>2</v>
      </c>
      <c r="J76" s="2665">
        <v>74</v>
      </c>
      <c r="K76" s="2665" t="s">
        <v>964</v>
      </c>
      <c r="L76" s="2665" t="s">
        <v>427</v>
      </c>
      <c r="M76" s="2665" t="s">
        <v>1056</v>
      </c>
      <c r="N76" s="2683">
        <v>190000</v>
      </c>
      <c r="O76" s="2683">
        <v>190000</v>
      </c>
      <c r="P76" s="2683">
        <v>190000</v>
      </c>
      <c r="Q76" s="2683">
        <v>0</v>
      </c>
      <c r="R76" s="2665"/>
      <c r="S76" s="2665"/>
      <c r="T76" s="2665"/>
      <c r="U76" s="2665"/>
      <c r="V76" s="2665"/>
      <c r="W76" s="2665"/>
      <c r="X76" s="2665"/>
      <c r="Y76" s="2665"/>
      <c r="Z76" s="2665"/>
      <c r="AA76" s="2665"/>
      <c r="AB76" s="2665">
        <v>5</v>
      </c>
      <c r="AC76" s="2665"/>
      <c r="AD76" s="2665"/>
      <c r="AE76" s="2665"/>
      <c r="AF76" s="2745">
        <v>1</v>
      </c>
      <c r="AG76" s="2745">
        <v>1</v>
      </c>
      <c r="AH76" s="2665">
        <v>1</v>
      </c>
      <c r="AI76" s="2665"/>
      <c r="AJ76" s="2665"/>
      <c r="AK76" s="2665"/>
      <c r="AL76" s="2665"/>
      <c r="AM76" s="2665" t="s">
        <v>2996</v>
      </c>
      <c r="AN76" s="2201">
        <f t="shared" si="1"/>
        <v>3</v>
      </c>
      <c r="AO76" s="2198"/>
      <c r="AP76" s="2198"/>
      <c r="AQ76" s="2198"/>
      <c r="AR76" s="2198"/>
      <c r="AS76" s="2198"/>
      <c r="AT76" s="2198"/>
      <c r="AU76" s="2198"/>
      <c r="AV76" s="2198"/>
      <c r="AW76" s="2198"/>
      <c r="AX76" s="2198"/>
      <c r="AY76" s="2198"/>
    </row>
    <row r="77" spans="1:51" ht="38.1" customHeight="1">
      <c r="A77" s="2794">
        <v>74</v>
      </c>
      <c r="B77" s="2665" t="s">
        <v>451</v>
      </c>
      <c r="C77" s="2665" t="s">
        <v>94</v>
      </c>
      <c r="D77" s="2665" t="s">
        <v>728</v>
      </c>
      <c r="E77" s="2665"/>
      <c r="F77" s="2665" t="s">
        <v>4488</v>
      </c>
      <c r="G77" s="2665" t="s">
        <v>4489</v>
      </c>
      <c r="H77" s="2665">
        <v>1</v>
      </c>
      <c r="I77" s="2665">
        <v>1</v>
      </c>
      <c r="J77" s="2665">
        <v>119</v>
      </c>
      <c r="K77" s="2665" t="s">
        <v>964</v>
      </c>
      <c r="L77" s="2665" t="s">
        <v>427</v>
      </c>
      <c r="M77" s="2665" t="s">
        <v>1056</v>
      </c>
      <c r="N77" s="2683">
        <f>3.75*40000</f>
        <v>150000</v>
      </c>
      <c r="O77" s="2683">
        <f>3.75*40000</f>
        <v>150000</v>
      </c>
      <c r="P77" s="2683">
        <f>3.75*40000</f>
        <v>150000</v>
      </c>
      <c r="Q77" s="2683">
        <v>0</v>
      </c>
      <c r="R77" s="2665"/>
      <c r="S77" s="2665"/>
      <c r="T77" s="2665"/>
      <c r="U77" s="2665"/>
      <c r="V77" s="2665"/>
      <c r="W77" s="2665"/>
      <c r="X77" s="2665"/>
      <c r="Y77" s="2665"/>
      <c r="Z77" s="2665"/>
      <c r="AA77" s="2665"/>
      <c r="AB77" s="2665">
        <v>3.8</v>
      </c>
      <c r="AC77" s="2665"/>
      <c r="AD77" s="2665"/>
      <c r="AE77" s="2665"/>
      <c r="AF77" s="2745">
        <v>1</v>
      </c>
      <c r="AG77" s="2745">
        <v>1</v>
      </c>
      <c r="AH77" s="2665">
        <v>1</v>
      </c>
      <c r="AI77" s="2665"/>
      <c r="AJ77" s="2665"/>
      <c r="AK77" s="2665"/>
      <c r="AL77" s="2665"/>
      <c r="AM77" s="2665" t="s">
        <v>2996</v>
      </c>
      <c r="AN77" s="2201">
        <f t="shared" si="1"/>
        <v>3</v>
      </c>
      <c r="AO77" s="2198"/>
      <c r="AP77" s="2198"/>
      <c r="AQ77" s="2198"/>
      <c r="AR77" s="2198"/>
      <c r="AS77" s="2198"/>
      <c r="AT77" s="2198"/>
      <c r="AU77" s="2198"/>
      <c r="AV77" s="2198"/>
      <c r="AW77" s="2198"/>
      <c r="AX77" s="2198"/>
      <c r="AY77" s="2198"/>
    </row>
    <row r="78" spans="1:51" ht="61.5" customHeight="1">
      <c r="A78" s="2794">
        <v>75</v>
      </c>
      <c r="B78" s="2665" t="s">
        <v>451</v>
      </c>
      <c r="C78" s="2665" t="s">
        <v>94</v>
      </c>
      <c r="D78" s="2665" t="s">
        <v>728</v>
      </c>
      <c r="E78" s="2665"/>
      <c r="F78" s="2665" t="s">
        <v>4490</v>
      </c>
      <c r="G78" s="2665" t="s">
        <v>4491</v>
      </c>
      <c r="H78" s="2665"/>
      <c r="I78" s="2665">
        <v>2</v>
      </c>
      <c r="J78" s="2665">
        <v>605</v>
      </c>
      <c r="K78" s="2665" t="s">
        <v>964</v>
      </c>
      <c r="L78" s="2665" t="s">
        <v>427</v>
      </c>
      <c r="M78" s="2665" t="s">
        <v>1056</v>
      </c>
      <c r="N78" s="2683">
        <f>1.3*40000</f>
        <v>52000</v>
      </c>
      <c r="O78" s="2683">
        <f>1.3*40000</f>
        <v>52000</v>
      </c>
      <c r="P78" s="2683">
        <f>1.3*40000</f>
        <v>52000</v>
      </c>
      <c r="Q78" s="2683">
        <v>0</v>
      </c>
      <c r="R78" s="2665"/>
      <c r="S78" s="2665"/>
      <c r="T78" s="2665"/>
      <c r="U78" s="2665"/>
      <c r="V78" s="2665"/>
      <c r="W78" s="2665"/>
      <c r="X78" s="2665"/>
      <c r="Y78" s="2665"/>
      <c r="Z78" s="2665"/>
      <c r="AA78" s="2665"/>
      <c r="AB78" s="2665">
        <v>1.3</v>
      </c>
      <c r="AC78" s="2665"/>
      <c r="AD78" s="2665"/>
      <c r="AE78" s="2665"/>
      <c r="AF78" s="2745">
        <v>1</v>
      </c>
      <c r="AG78" s="2745">
        <v>1</v>
      </c>
      <c r="AH78" s="2665">
        <v>1</v>
      </c>
      <c r="AI78" s="2665"/>
      <c r="AJ78" s="2665"/>
      <c r="AK78" s="2665"/>
      <c r="AL78" s="2665"/>
      <c r="AM78" s="2665" t="s">
        <v>2996</v>
      </c>
      <c r="AN78" s="2201">
        <f t="shared" si="1"/>
        <v>3</v>
      </c>
      <c r="AO78" s="2201">
        <f>SUM(O20:O78)+713836.83</f>
        <v>11791277.9</v>
      </c>
      <c r="AP78" s="2198"/>
      <c r="AQ78" s="2198"/>
      <c r="AR78" s="2198"/>
      <c r="AS78" s="2198"/>
      <c r="AT78" s="2198"/>
      <c r="AU78" s="2198"/>
      <c r="AV78" s="2198"/>
      <c r="AW78" s="2198"/>
      <c r="AX78" s="2198"/>
      <c r="AY78" s="2198"/>
    </row>
    <row r="79" spans="1:51" ht="60" customHeight="1">
      <c r="A79" s="2794">
        <v>76</v>
      </c>
      <c r="B79" s="2665" t="s">
        <v>451</v>
      </c>
      <c r="C79" s="2665" t="s">
        <v>94</v>
      </c>
      <c r="D79" s="2665" t="s">
        <v>728</v>
      </c>
      <c r="E79" s="2665"/>
      <c r="F79" s="2665" t="s">
        <v>3865</v>
      </c>
      <c r="G79" s="2665" t="s">
        <v>4492</v>
      </c>
      <c r="H79" s="2665">
        <v>1</v>
      </c>
      <c r="I79" s="2665">
        <v>3</v>
      </c>
      <c r="J79" s="2665">
        <v>149</v>
      </c>
      <c r="K79" s="2665" t="s">
        <v>964</v>
      </c>
      <c r="L79" s="2665" t="s">
        <v>427</v>
      </c>
      <c r="M79" s="2665" t="s">
        <v>1056</v>
      </c>
      <c r="N79" s="2683">
        <v>160000</v>
      </c>
      <c r="O79" s="2683">
        <v>160000</v>
      </c>
      <c r="P79" s="2683">
        <v>160000</v>
      </c>
      <c r="Q79" s="2683">
        <v>0</v>
      </c>
      <c r="R79" s="2665"/>
      <c r="S79" s="2665"/>
      <c r="T79" s="2665"/>
      <c r="U79" s="2665"/>
      <c r="V79" s="2665"/>
      <c r="W79" s="2665"/>
      <c r="X79" s="2665"/>
      <c r="Y79" s="2665"/>
      <c r="Z79" s="2665"/>
      <c r="AA79" s="2665"/>
      <c r="AB79" s="2665">
        <v>4.4000000000000004</v>
      </c>
      <c r="AC79" s="2665"/>
      <c r="AD79" s="2665"/>
      <c r="AE79" s="2665"/>
      <c r="AF79" s="2745">
        <v>1</v>
      </c>
      <c r="AG79" s="2745">
        <v>1</v>
      </c>
      <c r="AH79" s="2665">
        <v>1</v>
      </c>
      <c r="AI79" s="2665"/>
      <c r="AJ79" s="2665"/>
      <c r="AK79" s="2665"/>
      <c r="AL79" s="2665"/>
      <c r="AM79" s="2665" t="s">
        <v>2996</v>
      </c>
      <c r="AN79" s="2201">
        <f t="shared" si="1"/>
        <v>3</v>
      </c>
      <c r="AO79" s="2198"/>
      <c r="AP79" s="2198"/>
      <c r="AQ79" s="2198"/>
      <c r="AR79" s="2198"/>
      <c r="AS79" s="2198"/>
      <c r="AT79" s="2198"/>
      <c r="AU79" s="2198"/>
      <c r="AV79" s="2198"/>
      <c r="AW79" s="2198"/>
      <c r="AX79" s="2198"/>
      <c r="AY79" s="2198"/>
    </row>
    <row r="80" spans="1:51" ht="38.1" customHeight="1">
      <c r="A80" s="2794">
        <v>77</v>
      </c>
      <c r="B80" s="2665" t="s">
        <v>451</v>
      </c>
      <c r="C80" s="2665" t="s">
        <v>94</v>
      </c>
      <c r="D80" s="2665" t="s">
        <v>728</v>
      </c>
      <c r="E80" s="2665"/>
      <c r="F80" s="2665" t="s">
        <v>4493</v>
      </c>
      <c r="G80" s="2665" t="s">
        <v>4494</v>
      </c>
      <c r="H80" s="2665">
        <v>1</v>
      </c>
      <c r="I80" s="2665">
        <v>3</v>
      </c>
      <c r="J80" s="2665">
        <v>163</v>
      </c>
      <c r="K80" s="2665" t="s">
        <v>964</v>
      </c>
      <c r="L80" s="2665" t="s">
        <v>427</v>
      </c>
      <c r="M80" s="2665" t="s">
        <v>1056</v>
      </c>
      <c r="N80" s="2683">
        <f>7.5*40000</f>
        <v>300000</v>
      </c>
      <c r="O80" s="2683">
        <f>7.5*40000</f>
        <v>300000</v>
      </c>
      <c r="P80" s="2683">
        <f>7.5*40000</f>
        <v>300000</v>
      </c>
      <c r="Q80" s="2683">
        <v>0</v>
      </c>
      <c r="R80" s="2665"/>
      <c r="S80" s="2665"/>
      <c r="T80" s="2665"/>
      <c r="U80" s="2665"/>
      <c r="V80" s="2665"/>
      <c r="W80" s="2665"/>
      <c r="X80" s="2665"/>
      <c r="Y80" s="2665"/>
      <c r="Z80" s="2665"/>
      <c r="AA80" s="2665"/>
      <c r="AB80" s="2665">
        <v>7.5</v>
      </c>
      <c r="AC80" s="2665"/>
      <c r="AD80" s="2665"/>
      <c r="AE80" s="2665"/>
      <c r="AF80" s="2745">
        <v>1</v>
      </c>
      <c r="AG80" s="2745">
        <v>1</v>
      </c>
      <c r="AH80" s="2665">
        <v>1</v>
      </c>
      <c r="AI80" s="2665"/>
      <c r="AJ80" s="2665"/>
      <c r="AK80" s="2665"/>
      <c r="AL80" s="2665"/>
      <c r="AM80" s="2665" t="s">
        <v>2996</v>
      </c>
      <c r="AN80" s="2201">
        <f t="shared" si="1"/>
        <v>3</v>
      </c>
      <c r="AO80" s="2201"/>
      <c r="AP80" s="2198"/>
      <c r="AQ80" s="2198"/>
      <c r="AR80" s="2198"/>
      <c r="AS80" s="2198"/>
      <c r="AT80" s="2198"/>
      <c r="AU80" s="2198"/>
      <c r="AV80" s="2198"/>
      <c r="AW80" s="2198"/>
      <c r="AX80" s="2198"/>
      <c r="AY80" s="2198"/>
    </row>
    <row r="81" spans="1:51" ht="38.1" customHeight="1">
      <c r="A81" s="2794">
        <v>78</v>
      </c>
      <c r="B81" s="2665" t="s">
        <v>451</v>
      </c>
      <c r="C81" s="2665" t="s">
        <v>94</v>
      </c>
      <c r="D81" s="2665" t="s">
        <v>728</v>
      </c>
      <c r="E81" s="2665"/>
      <c r="F81" s="2665" t="s">
        <v>4154</v>
      </c>
      <c r="G81" s="2665" t="s">
        <v>4492</v>
      </c>
      <c r="H81" s="2665">
        <v>1</v>
      </c>
      <c r="I81" s="2665">
        <v>3</v>
      </c>
      <c r="J81" s="2665">
        <v>261</v>
      </c>
      <c r="K81" s="2665" t="s">
        <v>964</v>
      </c>
      <c r="L81" s="2665" t="s">
        <v>426</v>
      </c>
      <c r="M81" s="2665" t="s">
        <v>1056</v>
      </c>
      <c r="N81" s="2683">
        <f>0.8*120000</f>
        <v>96000</v>
      </c>
      <c r="O81" s="2683">
        <f>0.8*120000</f>
        <v>96000</v>
      </c>
      <c r="P81" s="2683">
        <f>0.8*120000</f>
        <v>96000</v>
      </c>
      <c r="Q81" s="2683">
        <v>0</v>
      </c>
      <c r="R81" s="2665"/>
      <c r="S81" s="2665"/>
      <c r="T81" s="2665"/>
      <c r="U81" s="2665"/>
      <c r="V81" s="2665"/>
      <c r="W81" s="2665"/>
      <c r="X81" s="2665"/>
      <c r="Y81" s="2665"/>
      <c r="Z81" s="2665"/>
      <c r="AA81" s="2665">
        <v>0.8</v>
      </c>
      <c r="AB81" s="2665"/>
      <c r="AC81" s="2665"/>
      <c r="AD81" s="2665"/>
      <c r="AE81" s="2665"/>
      <c r="AF81" s="2745">
        <v>1</v>
      </c>
      <c r="AG81" s="2745">
        <v>1</v>
      </c>
      <c r="AH81" s="2665">
        <v>1</v>
      </c>
      <c r="AI81" s="2665"/>
      <c r="AJ81" s="2665"/>
      <c r="AK81" s="2665"/>
      <c r="AL81" s="2665"/>
      <c r="AM81" s="2665" t="s">
        <v>2996</v>
      </c>
      <c r="AN81" s="2201"/>
      <c r="AO81" s="2198"/>
      <c r="AP81" s="2198"/>
      <c r="AQ81" s="2198"/>
      <c r="AR81" s="2198"/>
      <c r="AS81" s="2198"/>
      <c r="AT81" s="2198"/>
      <c r="AU81" s="2198"/>
      <c r="AV81" s="2198"/>
      <c r="AW81" s="2198"/>
      <c r="AX81" s="2198"/>
      <c r="AY81" s="2198"/>
    </row>
    <row r="82" spans="1:51" ht="38.1" customHeight="1">
      <c r="A82" s="2794">
        <v>79</v>
      </c>
      <c r="B82" s="2665" t="s">
        <v>451</v>
      </c>
      <c r="C82" s="2665" t="s">
        <v>94</v>
      </c>
      <c r="D82" s="2665" t="s">
        <v>728</v>
      </c>
      <c r="E82" s="2665"/>
      <c r="F82" s="2665" t="s">
        <v>4488</v>
      </c>
      <c r="G82" s="2665" t="s">
        <v>4495</v>
      </c>
      <c r="H82" s="2665">
        <v>1</v>
      </c>
      <c r="I82" s="2665">
        <v>1</v>
      </c>
      <c r="J82" s="2665">
        <v>119</v>
      </c>
      <c r="K82" s="2665" t="s">
        <v>964</v>
      </c>
      <c r="L82" s="2665" t="s">
        <v>426</v>
      </c>
      <c r="M82" s="2665" t="s">
        <v>1056</v>
      </c>
      <c r="N82" s="2683">
        <v>200000</v>
      </c>
      <c r="O82" s="2683">
        <v>200000</v>
      </c>
      <c r="P82" s="2683">
        <v>200000</v>
      </c>
      <c r="Q82" s="2683">
        <v>0</v>
      </c>
      <c r="R82" s="2665"/>
      <c r="S82" s="2665"/>
      <c r="T82" s="2665"/>
      <c r="U82" s="2665"/>
      <c r="V82" s="2665"/>
      <c r="W82" s="2665"/>
      <c r="X82" s="2665"/>
      <c r="Y82" s="2665"/>
      <c r="Z82" s="2665"/>
      <c r="AA82" s="2665">
        <v>1.8</v>
      </c>
      <c r="AB82" s="2665"/>
      <c r="AC82" s="2665"/>
      <c r="AD82" s="2665"/>
      <c r="AE82" s="2665"/>
      <c r="AF82" s="2745">
        <v>1</v>
      </c>
      <c r="AG82" s="2745">
        <v>1</v>
      </c>
      <c r="AH82" s="2665">
        <v>1</v>
      </c>
      <c r="AI82" s="2665"/>
      <c r="AJ82" s="2665"/>
      <c r="AK82" s="2665"/>
      <c r="AL82" s="2665"/>
      <c r="AM82" s="2665" t="s">
        <v>2996</v>
      </c>
      <c r="AN82" s="2201">
        <f t="shared" ref="AN82:AN108" si="2">SUM(AF82:AM82)</f>
        <v>3</v>
      </c>
      <c r="AO82" s="2201">
        <f>SUM(O37:O81)+713836.83</f>
        <v>9939030.3900000006</v>
      </c>
      <c r="AP82" s="2198"/>
      <c r="AQ82" s="2198"/>
      <c r="AR82" s="2198"/>
      <c r="AS82" s="2198"/>
      <c r="AT82" s="2198"/>
      <c r="AU82" s="2198"/>
      <c r="AV82" s="2198"/>
      <c r="AW82" s="2198"/>
      <c r="AX82" s="2198"/>
      <c r="AY82" s="2198"/>
    </row>
    <row r="83" spans="1:51" ht="64.5" customHeight="1">
      <c r="A83" s="2794">
        <v>80</v>
      </c>
      <c r="B83" s="2665" t="s">
        <v>451</v>
      </c>
      <c r="C83" s="2665" t="s">
        <v>94</v>
      </c>
      <c r="D83" s="2665" t="s">
        <v>728</v>
      </c>
      <c r="E83" s="2665"/>
      <c r="F83" s="2665" t="s">
        <v>4490</v>
      </c>
      <c r="G83" s="2665" t="s">
        <v>4496</v>
      </c>
      <c r="H83" s="2665">
        <v>1</v>
      </c>
      <c r="I83" s="2665"/>
      <c r="J83" s="2665">
        <v>605</v>
      </c>
      <c r="K83" s="2665" t="s">
        <v>964</v>
      </c>
      <c r="L83" s="2665" t="s">
        <v>426</v>
      </c>
      <c r="M83" s="2665" t="s">
        <v>1056</v>
      </c>
      <c r="N83" s="2683">
        <v>200000</v>
      </c>
      <c r="O83" s="2683">
        <v>200000</v>
      </c>
      <c r="P83" s="2683">
        <v>200000</v>
      </c>
      <c r="Q83" s="2683">
        <v>0</v>
      </c>
      <c r="R83" s="2665"/>
      <c r="S83" s="2665"/>
      <c r="T83" s="2665"/>
      <c r="U83" s="2665"/>
      <c r="V83" s="2665"/>
      <c r="W83" s="2665"/>
      <c r="X83" s="2665"/>
      <c r="Y83" s="2665"/>
      <c r="Z83" s="2665"/>
      <c r="AA83" s="2665">
        <v>1.8</v>
      </c>
      <c r="AB83" s="2665"/>
      <c r="AC83" s="2665"/>
      <c r="AD83" s="2665"/>
      <c r="AE83" s="2665"/>
      <c r="AF83" s="2745">
        <v>1</v>
      </c>
      <c r="AG83" s="2745">
        <v>1</v>
      </c>
      <c r="AH83" s="2665">
        <v>1</v>
      </c>
      <c r="AI83" s="2665"/>
      <c r="AJ83" s="2665"/>
      <c r="AK83" s="2665"/>
      <c r="AL83" s="2665"/>
      <c r="AM83" s="2665" t="s">
        <v>2996</v>
      </c>
      <c r="AN83" s="2201">
        <f t="shared" si="2"/>
        <v>3</v>
      </c>
      <c r="AO83" s="2198"/>
      <c r="AP83" s="2198"/>
      <c r="AQ83" s="2198"/>
      <c r="AR83" s="2198"/>
      <c r="AS83" s="2198"/>
      <c r="AT83" s="2198"/>
      <c r="AU83" s="2198"/>
      <c r="AV83" s="2198"/>
      <c r="AW83" s="2198"/>
      <c r="AX83" s="2198"/>
      <c r="AY83" s="2198"/>
    </row>
    <row r="84" spans="1:51" ht="39.950000000000003" customHeight="1">
      <c r="A84" s="2794">
        <v>81</v>
      </c>
      <c r="B84" s="2665" t="s">
        <v>451</v>
      </c>
      <c r="C84" s="2665" t="s">
        <v>94</v>
      </c>
      <c r="D84" s="2665" t="s">
        <v>728</v>
      </c>
      <c r="E84" s="2665"/>
      <c r="F84" s="2383" t="s">
        <v>4497</v>
      </c>
      <c r="G84" s="2665" t="s">
        <v>4151</v>
      </c>
      <c r="H84" s="2665">
        <v>1</v>
      </c>
      <c r="I84" s="2665"/>
      <c r="J84" s="2665">
        <v>370</v>
      </c>
      <c r="K84" s="2665" t="s">
        <v>1240</v>
      </c>
      <c r="L84" s="2665" t="s">
        <v>448</v>
      </c>
      <c r="M84" s="2665" t="s">
        <v>1056</v>
      </c>
      <c r="N84" s="2683">
        <f>7000*42</f>
        <v>294000</v>
      </c>
      <c r="O84" s="2683">
        <f>7000*42</f>
        <v>294000</v>
      </c>
      <c r="P84" s="2683">
        <f>7000*42</f>
        <v>294000</v>
      </c>
      <c r="Q84" s="2683">
        <v>0</v>
      </c>
      <c r="R84" s="2665"/>
      <c r="S84" s="2665"/>
      <c r="T84" s="2665"/>
      <c r="U84" s="2665"/>
      <c r="V84" s="2665"/>
      <c r="W84" s="2665"/>
      <c r="X84" s="2665"/>
      <c r="Y84" s="2665">
        <v>7000</v>
      </c>
      <c r="Z84" s="2665"/>
      <c r="AA84" s="2665"/>
      <c r="AB84" s="2665"/>
      <c r="AC84" s="2665"/>
      <c r="AD84" s="2665"/>
      <c r="AE84" s="2665"/>
      <c r="AF84" s="2745">
        <v>1</v>
      </c>
      <c r="AG84" s="2745">
        <v>1</v>
      </c>
      <c r="AH84" s="2665">
        <v>1</v>
      </c>
      <c r="AI84" s="2665"/>
      <c r="AJ84" s="2665"/>
      <c r="AK84" s="2665"/>
      <c r="AL84" s="2665"/>
      <c r="AM84" s="2665" t="s">
        <v>2996</v>
      </c>
      <c r="AN84" s="2201">
        <f t="shared" si="2"/>
        <v>3</v>
      </c>
      <c r="AO84" s="2201">
        <f>SUM(O39:O84)+713836.83</f>
        <v>10493030.390000001</v>
      </c>
      <c r="AP84" s="2198"/>
      <c r="AQ84" s="2198"/>
      <c r="AR84" s="2198"/>
      <c r="AS84" s="2198"/>
      <c r="AT84" s="2198"/>
      <c r="AU84" s="2198"/>
      <c r="AV84" s="2198"/>
      <c r="AW84" s="2198"/>
      <c r="AX84" s="2198"/>
      <c r="AY84" s="2198"/>
    </row>
    <row r="85" spans="1:51" ht="39.950000000000003" customHeight="1">
      <c r="A85" s="2794">
        <v>82</v>
      </c>
      <c r="B85" s="2665" t="s">
        <v>451</v>
      </c>
      <c r="C85" s="2665" t="s">
        <v>94</v>
      </c>
      <c r="D85" s="2665" t="s">
        <v>728</v>
      </c>
      <c r="E85" s="2665"/>
      <c r="F85" s="2665" t="s">
        <v>4498</v>
      </c>
      <c r="G85" s="2665" t="s">
        <v>4151</v>
      </c>
      <c r="H85" s="2665">
        <v>1</v>
      </c>
      <c r="I85" s="2665"/>
      <c r="J85" s="2665">
        <v>136</v>
      </c>
      <c r="K85" s="2665" t="s">
        <v>1240</v>
      </c>
      <c r="L85" s="2665" t="s">
        <v>448</v>
      </c>
      <c r="M85" s="2665" t="s">
        <v>1056</v>
      </c>
      <c r="N85" s="2683">
        <f t="shared" ref="N85:P86" si="3">42.5*1000</f>
        <v>42500</v>
      </c>
      <c r="O85" s="2683">
        <f t="shared" si="3"/>
        <v>42500</v>
      </c>
      <c r="P85" s="2683">
        <f t="shared" si="3"/>
        <v>42500</v>
      </c>
      <c r="Q85" s="2683">
        <v>0</v>
      </c>
      <c r="R85" s="2665"/>
      <c r="S85" s="2665"/>
      <c r="T85" s="2665"/>
      <c r="U85" s="2665"/>
      <c r="V85" s="2665"/>
      <c r="W85" s="2665"/>
      <c r="X85" s="2665"/>
      <c r="Y85" s="2665">
        <v>1000</v>
      </c>
      <c r="Z85" s="2665"/>
      <c r="AA85" s="2665"/>
      <c r="AB85" s="2665"/>
      <c r="AC85" s="2665"/>
      <c r="AD85" s="2665"/>
      <c r="AE85" s="2665"/>
      <c r="AF85" s="2745">
        <v>1</v>
      </c>
      <c r="AG85" s="2745">
        <v>1</v>
      </c>
      <c r="AH85" s="2665">
        <v>1</v>
      </c>
      <c r="AI85" s="2665"/>
      <c r="AJ85" s="2665"/>
      <c r="AK85" s="2665"/>
      <c r="AL85" s="2665"/>
      <c r="AM85" s="2665" t="s">
        <v>2996</v>
      </c>
      <c r="AN85" s="2201">
        <f t="shared" si="2"/>
        <v>3</v>
      </c>
      <c r="AO85" s="2198"/>
      <c r="AP85" s="2198"/>
      <c r="AQ85" s="2198"/>
      <c r="AR85" s="2198"/>
      <c r="AS85" s="2198"/>
      <c r="AT85" s="2198"/>
      <c r="AU85" s="2198"/>
      <c r="AV85" s="2198"/>
      <c r="AW85" s="2198"/>
      <c r="AX85" s="2198"/>
      <c r="AY85" s="2198"/>
    </row>
    <row r="86" spans="1:51" ht="39.950000000000003" customHeight="1">
      <c r="A86" s="2794">
        <v>83</v>
      </c>
      <c r="B86" s="2665" t="s">
        <v>451</v>
      </c>
      <c r="C86" s="2665" t="s">
        <v>94</v>
      </c>
      <c r="D86" s="2665" t="s">
        <v>728</v>
      </c>
      <c r="E86" s="2665"/>
      <c r="F86" s="2383" t="s">
        <v>4153</v>
      </c>
      <c r="G86" s="2665" t="s">
        <v>4151</v>
      </c>
      <c r="H86" s="2665">
        <v>1</v>
      </c>
      <c r="I86" s="2665"/>
      <c r="J86" s="2665">
        <v>112</v>
      </c>
      <c r="K86" s="2665" t="s">
        <v>1240</v>
      </c>
      <c r="L86" s="2665" t="s">
        <v>448</v>
      </c>
      <c r="M86" s="2665" t="s">
        <v>1056</v>
      </c>
      <c r="N86" s="2683">
        <f t="shared" si="3"/>
        <v>42500</v>
      </c>
      <c r="O86" s="2683">
        <f t="shared" si="3"/>
        <v>42500</v>
      </c>
      <c r="P86" s="2683">
        <f t="shared" si="3"/>
        <v>42500</v>
      </c>
      <c r="Q86" s="2683">
        <v>0</v>
      </c>
      <c r="R86" s="2665"/>
      <c r="S86" s="2665"/>
      <c r="T86" s="2665"/>
      <c r="U86" s="2665"/>
      <c r="V86" s="2665"/>
      <c r="W86" s="2665"/>
      <c r="X86" s="2665"/>
      <c r="Y86" s="2665">
        <v>1000</v>
      </c>
      <c r="Z86" s="2665"/>
      <c r="AA86" s="2665"/>
      <c r="AB86" s="2665"/>
      <c r="AC86" s="2665"/>
      <c r="AD86" s="2665"/>
      <c r="AE86" s="2665"/>
      <c r="AF86" s="2745">
        <v>1</v>
      </c>
      <c r="AG86" s="2745">
        <v>1</v>
      </c>
      <c r="AH86" s="2665">
        <v>1</v>
      </c>
      <c r="AI86" s="2665"/>
      <c r="AJ86" s="2665"/>
      <c r="AK86" s="2665"/>
      <c r="AL86" s="2665"/>
      <c r="AM86" s="2665" t="s">
        <v>2996</v>
      </c>
      <c r="AN86" s="2201">
        <f t="shared" si="2"/>
        <v>3</v>
      </c>
      <c r="AO86" s="2201">
        <f>SUM(O41:O85)+713836.83</f>
        <v>10407530.390000001</v>
      </c>
      <c r="AP86" s="2198"/>
      <c r="AQ86" s="2198"/>
      <c r="AR86" s="2198"/>
      <c r="AS86" s="2198"/>
      <c r="AT86" s="2198"/>
      <c r="AU86" s="2198"/>
      <c r="AV86" s="2198"/>
      <c r="AW86" s="2198"/>
      <c r="AX86" s="2198"/>
      <c r="AY86" s="2198"/>
    </row>
    <row r="87" spans="1:51" ht="39.950000000000003" customHeight="1">
      <c r="A87" s="2794">
        <v>84</v>
      </c>
      <c r="B87" s="2665" t="s">
        <v>451</v>
      </c>
      <c r="C87" s="2665" t="s">
        <v>94</v>
      </c>
      <c r="D87" s="2665" t="s">
        <v>728</v>
      </c>
      <c r="E87" s="2665"/>
      <c r="F87" s="2665" t="s">
        <v>1760</v>
      </c>
      <c r="G87" s="2665" t="s">
        <v>4151</v>
      </c>
      <c r="H87" s="2665">
        <v>1</v>
      </c>
      <c r="I87" s="2665"/>
      <c r="J87" s="2665">
        <v>80</v>
      </c>
      <c r="K87" s="2665" t="s">
        <v>1240</v>
      </c>
      <c r="L87" s="2665" t="s">
        <v>448</v>
      </c>
      <c r="M87" s="2665" t="s">
        <v>1056</v>
      </c>
      <c r="N87" s="2683">
        <f>42*1000</f>
        <v>42000</v>
      </c>
      <c r="O87" s="2683">
        <f>42*1000</f>
        <v>42000</v>
      </c>
      <c r="P87" s="2683">
        <f>42*1000</f>
        <v>42000</v>
      </c>
      <c r="Q87" s="2683">
        <v>0</v>
      </c>
      <c r="R87" s="2665"/>
      <c r="S87" s="2665"/>
      <c r="T87" s="2665"/>
      <c r="U87" s="2665"/>
      <c r="V87" s="2665"/>
      <c r="W87" s="2665"/>
      <c r="X87" s="2665"/>
      <c r="Y87" s="2665">
        <v>1000</v>
      </c>
      <c r="Z87" s="2665"/>
      <c r="AA87" s="2665"/>
      <c r="AB87" s="2665"/>
      <c r="AC87" s="2665"/>
      <c r="AD87" s="2665"/>
      <c r="AE87" s="2665"/>
      <c r="AF87" s="2745">
        <v>1</v>
      </c>
      <c r="AG87" s="2745">
        <v>1</v>
      </c>
      <c r="AH87" s="2665">
        <v>1</v>
      </c>
      <c r="AI87" s="2665"/>
      <c r="AJ87" s="2665"/>
      <c r="AK87" s="2665"/>
      <c r="AL87" s="2665"/>
      <c r="AM87" s="2665" t="s">
        <v>2996</v>
      </c>
      <c r="AN87" s="2201">
        <f t="shared" si="2"/>
        <v>3</v>
      </c>
      <c r="AO87" s="2198"/>
      <c r="AP87" s="2198"/>
      <c r="AQ87" s="2198"/>
      <c r="AR87" s="2198"/>
      <c r="AS87" s="2198"/>
      <c r="AT87" s="2198"/>
      <c r="AU87" s="2198"/>
      <c r="AV87" s="2198"/>
      <c r="AW87" s="2198"/>
      <c r="AX87" s="2198"/>
      <c r="AY87" s="2198"/>
    </row>
    <row r="88" spans="1:51" ht="39.950000000000003" customHeight="1">
      <c r="A88" s="2794">
        <v>85</v>
      </c>
      <c r="B88" s="2665" t="s">
        <v>451</v>
      </c>
      <c r="C88" s="2665" t="s">
        <v>94</v>
      </c>
      <c r="D88" s="2665" t="s">
        <v>728</v>
      </c>
      <c r="E88" s="2665"/>
      <c r="F88" s="2665" t="s">
        <v>2909</v>
      </c>
      <c r="G88" s="2665" t="s">
        <v>4499</v>
      </c>
      <c r="H88" s="2665"/>
      <c r="I88" s="2665">
        <v>1</v>
      </c>
      <c r="J88" s="2665">
        <v>269</v>
      </c>
      <c r="K88" s="2665" t="s">
        <v>1240</v>
      </c>
      <c r="L88" s="2665" t="s">
        <v>448</v>
      </c>
      <c r="M88" s="2665" t="s">
        <v>1056</v>
      </c>
      <c r="N88" s="2683">
        <f>2000*42</f>
        <v>84000</v>
      </c>
      <c r="O88" s="2683">
        <f>2000*42</f>
        <v>84000</v>
      </c>
      <c r="P88" s="2683">
        <f>2000*42</f>
        <v>84000</v>
      </c>
      <c r="Q88" s="2683">
        <v>0</v>
      </c>
      <c r="R88" s="2665"/>
      <c r="S88" s="2665"/>
      <c r="T88" s="2665"/>
      <c r="U88" s="2665"/>
      <c r="V88" s="2665"/>
      <c r="W88" s="2665"/>
      <c r="X88" s="2665"/>
      <c r="Y88" s="2665">
        <v>2000</v>
      </c>
      <c r="Z88" s="2665"/>
      <c r="AA88" s="2665"/>
      <c r="AB88" s="2665"/>
      <c r="AC88" s="2665"/>
      <c r="AD88" s="2665"/>
      <c r="AE88" s="2665"/>
      <c r="AF88" s="2745">
        <v>1</v>
      </c>
      <c r="AG88" s="2745">
        <v>1</v>
      </c>
      <c r="AH88" s="2665">
        <v>1</v>
      </c>
      <c r="AI88" s="2665"/>
      <c r="AJ88" s="2665"/>
      <c r="AK88" s="2665"/>
      <c r="AL88" s="2665"/>
      <c r="AM88" s="2665" t="s">
        <v>2996</v>
      </c>
      <c r="AN88" s="2201">
        <f t="shared" si="2"/>
        <v>3</v>
      </c>
      <c r="AO88" s="2201">
        <f>SUM(O43:O88)+713836.83</f>
        <v>10435030.390000001</v>
      </c>
      <c r="AP88" s="2198"/>
      <c r="AQ88" s="2198"/>
      <c r="AR88" s="2198"/>
      <c r="AS88" s="2198"/>
      <c r="AT88" s="2198"/>
      <c r="AU88" s="2198"/>
      <c r="AV88" s="2198"/>
      <c r="AW88" s="2198"/>
      <c r="AX88" s="2198"/>
      <c r="AY88" s="2198"/>
    </row>
    <row r="89" spans="1:51" ht="39.950000000000003" customHeight="1">
      <c r="A89" s="2794">
        <v>86</v>
      </c>
      <c r="B89" s="2665" t="s">
        <v>451</v>
      </c>
      <c r="C89" s="2665" t="s">
        <v>94</v>
      </c>
      <c r="D89" s="2665" t="s">
        <v>728</v>
      </c>
      <c r="E89" s="2665"/>
      <c r="F89" s="2383" t="s">
        <v>729</v>
      </c>
      <c r="G89" s="2665" t="s">
        <v>4500</v>
      </c>
      <c r="H89" s="2665"/>
      <c r="I89" s="2665">
        <v>1</v>
      </c>
      <c r="J89" s="2665">
        <v>93</v>
      </c>
      <c r="K89" s="2665" t="s">
        <v>1240</v>
      </c>
      <c r="L89" s="2665" t="s">
        <v>448</v>
      </c>
      <c r="M89" s="2665" t="s">
        <v>1056</v>
      </c>
      <c r="N89" s="2683">
        <f>42.5*1000</f>
        <v>42500</v>
      </c>
      <c r="O89" s="2683">
        <f>42.5*1000</f>
        <v>42500</v>
      </c>
      <c r="P89" s="2683">
        <f>42.5*1000</f>
        <v>42500</v>
      </c>
      <c r="Q89" s="2683">
        <v>0</v>
      </c>
      <c r="R89" s="2665"/>
      <c r="S89" s="2665"/>
      <c r="T89" s="2665"/>
      <c r="U89" s="2665"/>
      <c r="V89" s="2665"/>
      <c r="W89" s="2665"/>
      <c r="X89" s="2665"/>
      <c r="Y89" s="2665">
        <v>1000</v>
      </c>
      <c r="Z89" s="2665"/>
      <c r="AA89" s="2665"/>
      <c r="AB89" s="2665"/>
      <c r="AC89" s="2665"/>
      <c r="AD89" s="2665"/>
      <c r="AE89" s="2665"/>
      <c r="AF89" s="2745">
        <v>1</v>
      </c>
      <c r="AG89" s="2745">
        <v>1</v>
      </c>
      <c r="AH89" s="2665">
        <v>1</v>
      </c>
      <c r="AI89" s="2665"/>
      <c r="AJ89" s="2665"/>
      <c r="AK89" s="2665"/>
      <c r="AL89" s="2665"/>
      <c r="AM89" s="2665" t="s">
        <v>2996</v>
      </c>
      <c r="AN89" s="2201">
        <f t="shared" si="2"/>
        <v>3</v>
      </c>
      <c r="AO89" s="2198"/>
      <c r="AP89" s="2198"/>
      <c r="AQ89" s="2198"/>
      <c r="AR89" s="2198"/>
      <c r="AS89" s="2198"/>
      <c r="AT89" s="2198"/>
      <c r="AU89" s="2198"/>
      <c r="AV89" s="2198"/>
      <c r="AW89" s="2198"/>
      <c r="AX89" s="2198"/>
      <c r="AY89" s="2198"/>
    </row>
    <row r="90" spans="1:51" ht="39.950000000000003" customHeight="1">
      <c r="A90" s="2794">
        <v>87</v>
      </c>
      <c r="B90" s="2665" t="s">
        <v>451</v>
      </c>
      <c r="C90" s="2665" t="s">
        <v>94</v>
      </c>
      <c r="D90" s="2665" t="s">
        <v>728</v>
      </c>
      <c r="E90" s="2665"/>
      <c r="F90" s="2383" t="s">
        <v>3901</v>
      </c>
      <c r="G90" s="2665" t="s">
        <v>4501</v>
      </c>
      <c r="H90" s="2665">
        <v>1</v>
      </c>
      <c r="I90" s="2665">
        <v>1</v>
      </c>
      <c r="J90" s="2665">
        <v>156</v>
      </c>
      <c r="K90" s="2665" t="s">
        <v>1240</v>
      </c>
      <c r="L90" s="2665" t="s">
        <v>448</v>
      </c>
      <c r="M90" s="2665" t="s">
        <v>1056</v>
      </c>
      <c r="N90" s="2683">
        <f t="shared" ref="N90:P91" si="4">2000*42.5</f>
        <v>85000</v>
      </c>
      <c r="O90" s="2683">
        <f t="shared" si="4"/>
        <v>85000</v>
      </c>
      <c r="P90" s="2683">
        <f t="shared" si="4"/>
        <v>85000</v>
      </c>
      <c r="Q90" s="2683">
        <v>0</v>
      </c>
      <c r="R90" s="2665"/>
      <c r="S90" s="2665"/>
      <c r="T90" s="2665"/>
      <c r="U90" s="2665"/>
      <c r="V90" s="2665"/>
      <c r="W90" s="2665"/>
      <c r="X90" s="2665"/>
      <c r="Y90" s="2665">
        <v>2000</v>
      </c>
      <c r="Z90" s="2665"/>
      <c r="AA90" s="2665"/>
      <c r="AB90" s="2665"/>
      <c r="AC90" s="2665"/>
      <c r="AD90" s="2665"/>
      <c r="AE90" s="2665"/>
      <c r="AF90" s="2745">
        <v>1</v>
      </c>
      <c r="AG90" s="2745">
        <v>1</v>
      </c>
      <c r="AH90" s="2665">
        <v>1</v>
      </c>
      <c r="AI90" s="2665"/>
      <c r="AJ90" s="2665"/>
      <c r="AK90" s="2665"/>
      <c r="AL90" s="2665"/>
      <c r="AM90" s="2665" t="s">
        <v>2996</v>
      </c>
      <c r="AN90" s="2201">
        <f t="shared" si="2"/>
        <v>3</v>
      </c>
      <c r="AO90" s="2198"/>
      <c r="AP90" s="2198"/>
      <c r="AQ90" s="2198"/>
      <c r="AR90" s="2198"/>
      <c r="AS90" s="2198"/>
      <c r="AT90" s="2198"/>
      <c r="AU90" s="2198"/>
      <c r="AV90" s="2198"/>
      <c r="AW90" s="2198"/>
      <c r="AX90" s="2198"/>
      <c r="AY90" s="2198"/>
    </row>
    <row r="91" spans="1:51" ht="39.950000000000003" customHeight="1">
      <c r="A91" s="2794">
        <v>88</v>
      </c>
      <c r="B91" s="2665" t="s">
        <v>451</v>
      </c>
      <c r="C91" s="2665" t="s">
        <v>94</v>
      </c>
      <c r="D91" s="2665" t="s">
        <v>728</v>
      </c>
      <c r="E91" s="2665"/>
      <c r="F91" s="2665" t="s">
        <v>1763</v>
      </c>
      <c r="G91" s="2665" t="s">
        <v>4151</v>
      </c>
      <c r="H91" s="2665">
        <v>1</v>
      </c>
      <c r="I91" s="2665"/>
      <c r="J91" s="2665">
        <v>43</v>
      </c>
      <c r="K91" s="2665" t="s">
        <v>1240</v>
      </c>
      <c r="L91" s="2665" t="s">
        <v>448</v>
      </c>
      <c r="M91" s="2665" t="s">
        <v>1056</v>
      </c>
      <c r="N91" s="2683">
        <f t="shared" si="4"/>
        <v>85000</v>
      </c>
      <c r="O91" s="2683">
        <f t="shared" si="4"/>
        <v>85000</v>
      </c>
      <c r="P91" s="2683">
        <f t="shared" si="4"/>
        <v>85000</v>
      </c>
      <c r="Q91" s="2683">
        <v>0</v>
      </c>
      <c r="R91" s="2665"/>
      <c r="S91" s="2665"/>
      <c r="T91" s="2665"/>
      <c r="U91" s="2665"/>
      <c r="V91" s="2665"/>
      <c r="W91" s="2665"/>
      <c r="X91" s="2665"/>
      <c r="Y91" s="2665">
        <v>2000</v>
      </c>
      <c r="Z91" s="2665"/>
      <c r="AA91" s="2665"/>
      <c r="AB91" s="2665"/>
      <c r="AC91" s="2665"/>
      <c r="AD91" s="2665"/>
      <c r="AE91" s="2665"/>
      <c r="AF91" s="2745">
        <v>1</v>
      </c>
      <c r="AG91" s="2745">
        <v>1</v>
      </c>
      <c r="AH91" s="2665">
        <v>1</v>
      </c>
      <c r="AI91" s="2665"/>
      <c r="AJ91" s="2665"/>
      <c r="AK91" s="2665"/>
      <c r="AL91" s="2665"/>
      <c r="AM91" s="2665" t="s">
        <v>2996</v>
      </c>
      <c r="AN91" s="2201">
        <f t="shared" si="2"/>
        <v>3</v>
      </c>
      <c r="AO91" s="2198"/>
      <c r="AP91" s="2198"/>
      <c r="AQ91" s="2198"/>
      <c r="AR91" s="2198"/>
      <c r="AS91" s="2198"/>
      <c r="AT91" s="2198"/>
      <c r="AU91" s="2198"/>
      <c r="AV91" s="2198"/>
      <c r="AW91" s="2198"/>
      <c r="AX91" s="2198"/>
      <c r="AY91" s="2198"/>
    </row>
    <row r="92" spans="1:51" ht="39.950000000000003" customHeight="1">
      <c r="A92" s="2794">
        <v>89</v>
      </c>
      <c r="B92" s="2665" t="s">
        <v>451</v>
      </c>
      <c r="C92" s="2665" t="s">
        <v>94</v>
      </c>
      <c r="D92" s="2665" t="s">
        <v>728</v>
      </c>
      <c r="E92" s="2665"/>
      <c r="F92" s="2383" t="s">
        <v>4502</v>
      </c>
      <c r="G92" s="2665" t="s">
        <v>4151</v>
      </c>
      <c r="H92" s="2665">
        <v>1</v>
      </c>
      <c r="I92" s="2665"/>
      <c r="J92" s="2665">
        <v>68</v>
      </c>
      <c r="K92" s="2665" t="s">
        <v>1240</v>
      </c>
      <c r="L92" s="2665" t="s">
        <v>448</v>
      </c>
      <c r="M92" s="2665" t="s">
        <v>1056</v>
      </c>
      <c r="N92" s="2683">
        <f>1000*42.5</f>
        <v>42500</v>
      </c>
      <c r="O92" s="2683">
        <f>1000*42.5</f>
        <v>42500</v>
      </c>
      <c r="P92" s="2683">
        <f>1000*42.5</f>
        <v>42500</v>
      </c>
      <c r="Q92" s="2683">
        <v>0</v>
      </c>
      <c r="R92" s="2665"/>
      <c r="S92" s="2665"/>
      <c r="T92" s="2665"/>
      <c r="U92" s="2665"/>
      <c r="V92" s="2665"/>
      <c r="W92" s="2665"/>
      <c r="X92" s="2665"/>
      <c r="Y92" s="2665">
        <v>1000</v>
      </c>
      <c r="Z92" s="2665"/>
      <c r="AA92" s="2665"/>
      <c r="AB92" s="2665"/>
      <c r="AC92" s="2665"/>
      <c r="AD92" s="2665"/>
      <c r="AE92" s="2665"/>
      <c r="AF92" s="2745">
        <v>1</v>
      </c>
      <c r="AG92" s="2745">
        <v>1</v>
      </c>
      <c r="AH92" s="2665">
        <v>1</v>
      </c>
      <c r="AI92" s="2665"/>
      <c r="AJ92" s="2665"/>
      <c r="AK92" s="2665"/>
      <c r="AL92" s="2665"/>
      <c r="AM92" s="2665" t="s">
        <v>2996</v>
      </c>
      <c r="AN92" s="2201">
        <f t="shared" si="2"/>
        <v>3</v>
      </c>
      <c r="AO92" s="2198"/>
      <c r="AP92" s="2198"/>
      <c r="AQ92" s="2198"/>
      <c r="AR92" s="2198"/>
      <c r="AS92" s="2198"/>
      <c r="AT92" s="2198"/>
      <c r="AU92" s="2198"/>
      <c r="AV92" s="2198"/>
      <c r="AW92" s="2198"/>
      <c r="AX92" s="2198"/>
      <c r="AY92" s="2198"/>
    </row>
    <row r="93" spans="1:51" ht="39.950000000000003" customHeight="1">
      <c r="A93" s="2794">
        <v>90</v>
      </c>
      <c r="B93" s="2665" t="s">
        <v>451</v>
      </c>
      <c r="C93" s="2665" t="s">
        <v>94</v>
      </c>
      <c r="D93" s="2665" t="s">
        <v>728</v>
      </c>
      <c r="E93" s="2665"/>
      <c r="F93" s="2665" t="s">
        <v>4503</v>
      </c>
      <c r="G93" s="2665" t="s">
        <v>4504</v>
      </c>
      <c r="H93" s="2665"/>
      <c r="I93" s="2665">
        <v>1</v>
      </c>
      <c r="J93" s="2665">
        <v>123</v>
      </c>
      <c r="K93" s="2665" t="s">
        <v>1240</v>
      </c>
      <c r="L93" s="2665" t="s">
        <v>448</v>
      </c>
      <c r="M93" s="2665" t="s">
        <v>1056</v>
      </c>
      <c r="N93" s="2683">
        <f>42.5*2000</f>
        <v>85000</v>
      </c>
      <c r="O93" s="2683">
        <f>42.5*2000</f>
        <v>85000</v>
      </c>
      <c r="P93" s="2683">
        <f>42.5*2000</f>
        <v>85000</v>
      </c>
      <c r="Q93" s="2683">
        <v>0</v>
      </c>
      <c r="R93" s="2665"/>
      <c r="S93" s="2665"/>
      <c r="T93" s="2665"/>
      <c r="U93" s="2665"/>
      <c r="V93" s="2665"/>
      <c r="W93" s="2665"/>
      <c r="X93" s="2665"/>
      <c r="Y93" s="2665">
        <v>2000</v>
      </c>
      <c r="Z93" s="2665"/>
      <c r="AA93" s="2665"/>
      <c r="AB93" s="2665"/>
      <c r="AC93" s="2665"/>
      <c r="AD93" s="2665"/>
      <c r="AE93" s="2665"/>
      <c r="AF93" s="2745">
        <v>1</v>
      </c>
      <c r="AG93" s="2745">
        <v>1</v>
      </c>
      <c r="AH93" s="2665">
        <v>1</v>
      </c>
      <c r="AI93" s="2665"/>
      <c r="AJ93" s="2665"/>
      <c r="AK93" s="2665"/>
      <c r="AL93" s="2665"/>
      <c r="AM93" s="2665" t="s">
        <v>2996</v>
      </c>
      <c r="AN93" s="2201">
        <f t="shared" si="2"/>
        <v>3</v>
      </c>
      <c r="AO93" s="2198"/>
      <c r="AP93" s="2198"/>
      <c r="AQ93" s="2198"/>
      <c r="AR93" s="2198"/>
      <c r="AS93" s="2198"/>
      <c r="AT93" s="2198"/>
      <c r="AU93" s="2198"/>
      <c r="AV93" s="2198"/>
      <c r="AW93" s="2198"/>
      <c r="AX93" s="2198"/>
      <c r="AY93" s="2198"/>
    </row>
    <row r="94" spans="1:51" ht="39.950000000000003" customHeight="1">
      <c r="A94" s="2794">
        <v>91</v>
      </c>
      <c r="B94" s="2665" t="s">
        <v>451</v>
      </c>
      <c r="C94" s="2665" t="s">
        <v>94</v>
      </c>
      <c r="D94" s="2665" t="s">
        <v>728</v>
      </c>
      <c r="E94" s="2665"/>
      <c r="F94" s="2383" t="s">
        <v>4505</v>
      </c>
      <c r="G94" s="2665" t="s">
        <v>4151</v>
      </c>
      <c r="H94" s="2665">
        <v>1</v>
      </c>
      <c r="I94" s="2665"/>
      <c r="J94" s="2665">
        <v>57</v>
      </c>
      <c r="K94" s="2665" t="s">
        <v>1240</v>
      </c>
      <c r="L94" s="2665" t="s">
        <v>448</v>
      </c>
      <c r="M94" s="2665" t="s">
        <v>1056</v>
      </c>
      <c r="N94" s="2683">
        <f>1000*42.5</f>
        <v>42500</v>
      </c>
      <c r="O94" s="2683">
        <f>1000*42.5</f>
        <v>42500</v>
      </c>
      <c r="P94" s="2683">
        <f>1000*42.5</f>
        <v>42500</v>
      </c>
      <c r="Q94" s="2683">
        <v>0</v>
      </c>
      <c r="R94" s="2665"/>
      <c r="S94" s="2665"/>
      <c r="T94" s="2665"/>
      <c r="U94" s="2665"/>
      <c r="V94" s="2665"/>
      <c r="W94" s="2665"/>
      <c r="X94" s="2665"/>
      <c r="Y94" s="2665">
        <v>1000</v>
      </c>
      <c r="Z94" s="2665"/>
      <c r="AA94" s="2665"/>
      <c r="AB94" s="2665"/>
      <c r="AC94" s="2665"/>
      <c r="AD94" s="2665"/>
      <c r="AE94" s="2665"/>
      <c r="AF94" s="2745">
        <v>1</v>
      </c>
      <c r="AG94" s="2745">
        <v>1</v>
      </c>
      <c r="AH94" s="2665">
        <v>1</v>
      </c>
      <c r="AI94" s="2665"/>
      <c r="AJ94" s="2665"/>
      <c r="AK94" s="2665"/>
      <c r="AL94" s="2665"/>
      <c r="AM94" s="2665" t="s">
        <v>2996</v>
      </c>
      <c r="AN94" s="2201">
        <f t="shared" si="2"/>
        <v>3</v>
      </c>
      <c r="AO94" s="2198"/>
      <c r="AP94" s="2198"/>
      <c r="AQ94" s="2198"/>
      <c r="AR94" s="2198"/>
      <c r="AS94" s="2198"/>
      <c r="AT94" s="2198"/>
      <c r="AU94" s="2198"/>
      <c r="AV94" s="2198"/>
      <c r="AW94" s="2198"/>
      <c r="AX94" s="2198"/>
      <c r="AY94" s="2198"/>
    </row>
    <row r="95" spans="1:51" ht="39.950000000000003" customHeight="1">
      <c r="A95" s="2794">
        <v>92</v>
      </c>
      <c r="B95" s="2665" t="s">
        <v>451</v>
      </c>
      <c r="C95" s="2665" t="s">
        <v>94</v>
      </c>
      <c r="D95" s="2665" t="s">
        <v>728</v>
      </c>
      <c r="E95" s="2665"/>
      <c r="F95" s="2383" t="s">
        <v>4506</v>
      </c>
      <c r="G95" s="2665" t="s">
        <v>4507</v>
      </c>
      <c r="H95" s="2665">
        <v>1</v>
      </c>
      <c r="I95" s="2665">
        <v>2</v>
      </c>
      <c r="J95" s="2665">
        <v>100</v>
      </c>
      <c r="K95" s="2665" t="s">
        <v>1240</v>
      </c>
      <c r="L95" s="2665" t="s">
        <v>448</v>
      </c>
      <c r="M95" s="2665" t="s">
        <v>1056</v>
      </c>
      <c r="N95" s="2683">
        <f>42.5*1000</f>
        <v>42500</v>
      </c>
      <c r="O95" s="2683">
        <f t="shared" ref="O95:P95" si="5">42.5*1000</f>
        <v>42500</v>
      </c>
      <c r="P95" s="2683">
        <f t="shared" si="5"/>
        <v>42500</v>
      </c>
      <c r="Q95" s="2683">
        <v>0</v>
      </c>
      <c r="R95" s="2665"/>
      <c r="S95" s="2665"/>
      <c r="T95" s="2665"/>
      <c r="U95" s="2665"/>
      <c r="V95" s="2665"/>
      <c r="W95" s="2665"/>
      <c r="X95" s="2665"/>
      <c r="Y95" s="2665">
        <v>1000</v>
      </c>
      <c r="Z95" s="2665"/>
      <c r="AA95" s="2665"/>
      <c r="AB95" s="2665"/>
      <c r="AC95" s="2665"/>
      <c r="AD95" s="2665"/>
      <c r="AE95" s="2665"/>
      <c r="AF95" s="2745">
        <v>1</v>
      </c>
      <c r="AG95" s="2745">
        <v>1</v>
      </c>
      <c r="AH95" s="2665">
        <v>1</v>
      </c>
      <c r="AI95" s="2665"/>
      <c r="AJ95" s="2665"/>
      <c r="AK95" s="2665"/>
      <c r="AL95" s="2665"/>
      <c r="AM95" s="2665" t="s">
        <v>2996</v>
      </c>
      <c r="AN95" s="2201">
        <f t="shared" si="2"/>
        <v>3</v>
      </c>
      <c r="AO95" s="2198"/>
      <c r="AP95" s="2198"/>
      <c r="AQ95" s="2198"/>
      <c r="AR95" s="2198"/>
      <c r="AS95" s="2198"/>
      <c r="AT95" s="2198"/>
      <c r="AU95" s="2198"/>
      <c r="AV95" s="2198"/>
      <c r="AW95" s="2198"/>
      <c r="AX95" s="2198"/>
      <c r="AY95" s="2198"/>
    </row>
    <row r="96" spans="1:51" ht="39.950000000000003" customHeight="1">
      <c r="A96" s="2794">
        <v>93</v>
      </c>
      <c r="B96" s="2665" t="s">
        <v>451</v>
      </c>
      <c r="C96" s="2665" t="s">
        <v>94</v>
      </c>
      <c r="D96" s="2665" t="s">
        <v>728</v>
      </c>
      <c r="E96" s="2665"/>
      <c r="F96" s="2383" t="s">
        <v>4508</v>
      </c>
      <c r="G96" s="2665" t="s">
        <v>4509</v>
      </c>
      <c r="H96" s="2665"/>
      <c r="I96" s="2665">
        <v>1</v>
      </c>
      <c r="J96" s="2665">
        <v>203</v>
      </c>
      <c r="K96" s="2665" t="s">
        <v>1240</v>
      </c>
      <c r="L96" s="2665" t="s">
        <v>448</v>
      </c>
      <c r="M96" s="2665" t="s">
        <v>1056</v>
      </c>
      <c r="N96" s="2683">
        <f>42.5*2000</f>
        <v>85000</v>
      </c>
      <c r="O96" s="2683">
        <f>42.5*2000</f>
        <v>85000</v>
      </c>
      <c r="P96" s="2683">
        <f>42.5*2000</f>
        <v>85000</v>
      </c>
      <c r="Q96" s="2683">
        <v>0</v>
      </c>
      <c r="R96" s="2665"/>
      <c r="S96" s="2665"/>
      <c r="T96" s="2665"/>
      <c r="U96" s="2665"/>
      <c r="V96" s="2665"/>
      <c r="W96" s="2665"/>
      <c r="X96" s="2665"/>
      <c r="Y96" s="2665">
        <v>2000</v>
      </c>
      <c r="Z96" s="2665"/>
      <c r="AA96" s="2665"/>
      <c r="AB96" s="2665"/>
      <c r="AC96" s="2665"/>
      <c r="AD96" s="2665"/>
      <c r="AE96" s="2665"/>
      <c r="AF96" s="2745">
        <v>1</v>
      </c>
      <c r="AG96" s="2745">
        <v>1</v>
      </c>
      <c r="AH96" s="2665">
        <v>1</v>
      </c>
      <c r="AI96" s="2665"/>
      <c r="AJ96" s="2665"/>
      <c r="AK96" s="2665"/>
      <c r="AL96" s="2665"/>
      <c r="AM96" s="2665" t="s">
        <v>2996</v>
      </c>
      <c r="AN96" s="2201">
        <f t="shared" si="2"/>
        <v>3</v>
      </c>
      <c r="AO96" s="2198"/>
      <c r="AP96" s="2198"/>
      <c r="AQ96" s="2198"/>
      <c r="AR96" s="2198"/>
      <c r="AS96" s="2198"/>
      <c r="AT96" s="2198"/>
      <c r="AU96" s="2198"/>
      <c r="AV96" s="2198"/>
      <c r="AW96" s="2198"/>
      <c r="AX96" s="2198"/>
      <c r="AY96" s="2198"/>
    </row>
    <row r="97" spans="1:51" ht="39.950000000000003" customHeight="1">
      <c r="A97" s="2794">
        <v>94</v>
      </c>
      <c r="B97" s="2665" t="s">
        <v>451</v>
      </c>
      <c r="C97" s="2665" t="s">
        <v>94</v>
      </c>
      <c r="D97" s="2665" t="s">
        <v>728</v>
      </c>
      <c r="E97" s="2665"/>
      <c r="F97" s="2665" t="s">
        <v>4510</v>
      </c>
      <c r="G97" s="2665" t="s">
        <v>4511</v>
      </c>
      <c r="H97" s="2665"/>
      <c r="I97" s="2665">
        <v>1</v>
      </c>
      <c r="J97" s="2665">
        <v>90</v>
      </c>
      <c r="K97" s="2665" t="s">
        <v>1240</v>
      </c>
      <c r="L97" s="2665" t="s">
        <v>448</v>
      </c>
      <c r="M97" s="2665" t="s">
        <v>1056</v>
      </c>
      <c r="N97" s="2683">
        <f t="shared" ref="N97:P98" si="6">42.5*1000</f>
        <v>42500</v>
      </c>
      <c r="O97" s="2683">
        <f t="shared" si="6"/>
        <v>42500</v>
      </c>
      <c r="P97" s="2683">
        <f t="shared" si="6"/>
        <v>42500</v>
      </c>
      <c r="Q97" s="2683">
        <v>0</v>
      </c>
      <c r="R97" s="2665"/>
      <c r="S97" s="2665"/>
      <c r="T97" s="2665"/>
      <c r="U97" s="2665"/>
      <c r="V97" s="2665"/>
      <c r="W97" s="2665"/>
      <c r="X97" s="2665"/>
      <c r="Y97" s="2665">
        <v>1000</v>
      </c>
      <c r="Z97" s="2665"/>
      <c r="AA97" s="2665"/>
      <c r="AB97" s="2665"/>
      <c r="AC97" s="2665"/>
      <c r="AD97" s="2665"/>
      <c r="AE97" s="2665"/>
      <c r="AF97" s="2745">
        <v>1</v>
      </c>
      <c r="AG97" s="2745">
        <v>1</v>
      </c>
      <c r="AH97" s="2665">
        <v>1</v>
      </c>
      <c r="AI97" s="2665"/>
      <c r="AJ97" s="2665"/>
      <c r="AK97" s="2665"/>
      <c r="AL97" s="2665"/>
      <c r="AM97" s="2665" t="s">
        <v>2996</v>
      </c>
      <c r="AN97" s="2201">
        <f t="shared" si="2"/>
        <v>3</v>
      </c>
      <c r="AO97" s="2198"/>
      <c r="AP97" s="2198"/>
      <c r="AQ97" s="2198"/>
      <c r="AR97" s="2198"/>
      <c r="AS97" s="2198"/>
      <c r="AT97" s="2198"/>
      <c r="AU97" s="2198"/>
      <c r="AV97" s="2198"/>
      <c r="AW97" s="2198"/>
      <c r="AX97" s="2198"/>
      <c r="AY97" s="2198"/>
    </row>
    <row r="98" spans="1:51" ht="39.950000000000003" customHeight="1">
      <c r="A98" s="2794">
        <v>95</v>
      </c>
      <c r="B98" s="2665" t="s">
        <v>451</v>
      </c>
      <c r="C98" s="2665" t="s">
        <v>94</v>
      </c>
      <c r="D98" s="2665" t="s">
        <v>728</v>
      </c>
      <c r="E98" s="2665"/>
      <c r="F98" s="2383" t="s">
        <v>4512</v>
      </c>
      <c r="G98" s="2665" t="s">
        <v>4151</v>
      </c>
      <c r="H98" s="2665">
        <v>1</v>
      </c>
      <c r="I98" s="2665"/>
      <c r="J98" s="2665">
        <v>95</v>
      </c>
      <c r="K98" s="2665" t="s">
        <v>1240</v>
      </c>
      <c r="L98" s="2665" t="s">
        <v>448</v>
      </c>
      <c r="M98" s="2665" t="s">
        <v>1056</v>
      </c>
      <c r="N98" s="2683">
        <f t="shared" si="6"/>
        <v>42500</v>
      </c>
      <c r="O98" s="2683">
        <f t="shared" si="6"/>
        <v>42500</v>
      </c>
      <c r="P98" s="2683">
        <f t="shared" si="6"/>
        <v>42500</v>
      </c>
      <c r="Q98" s="2683">
        <v>0</v>
      </c>
      <c r="R98" s="2665"/>
      <c r="S98" s="2665"/>
      <c r="T98" s="2665"/>
      <c r="U98" s="2665"/>
      <c r="V98" s="2665"/>
      <c r="W98" s="2665"/>
      <c r="X98" s="2665"/>
      <c r="Y98" s="2665">
        <v>1000</v>
      </c>
      <c r="Z98" s="2665"/>
      <c r="AA98" s="2665"/>
      <c r="AB98" s="2665"/>
      <c r="AC98" s="2665"/>
      <c r="AD98" s="2665"/>
      <c r="AE98" s="2665"/>
      <c r="AF98" s="2745">
        <v>1</v>
      </c>
      <c r="AG98" s="2745">
        <v>1</v>
      </c>
      <c r="AH98" s="2665">
        <v>1</v>
      </c>
      <c r="AI98" s="2665"/>
      <c r="AJ98" s="2665"/>
      <c r="AK98" s="2665"/>
      <c r="AL98" s="2665"/>
      <c r="AM98" s="2665" t="s">
        <v>2996</v>
      </c>
      <c r="AN98" s="2201">
        <f t="shared" si="2"/>
        <v>3</v>
      </c>
      <c r="AO98" s="2198"/>
      <c r="AP98" s="2198"/>
      <c r="AQ98" s="2198"/>
      <c r="AR98" s="2198"/>
      <c r="AS98" s="2198"/>
      <c r="AT98" s="2198"/>
      <c r="AU98" s="2198"/>
      <c r="AV98" s="2198"/>
      <c r="AW98" s="2198"/>
      <c r="AX98" s="2198"/>
      <c r="AY98" s="2198"/>
    </row>
    <row r="99" spans="1:51" ht="39.950000000000003" customHeight="1">
      <c r="A99" s="2794">
        <v>96</v>
      </c>
      <c r="B99" s="2665" t="s">
        <v>451</v>
      </c>
      <c r="C99" s="2665" t="s">
        <v>94</v>
      </c>
      <c r="D99" s="2665" t="s">
        <v>728</v>
      </c>
      <c r="E99" s="2665"/>
      <c r="F99" s="2383" t="s">
        <v>4513</v>
      </c>
      <c r="G99" s="2665" t="s">
        <v>4151</v>
      </c>
      <c r="H99" s="2665">
        <v>1</v>
      </c>
      <c r="I99" s="2665"/>
      <c r="J99" s="2665">
        <v>120</v>
      </c>
      <c r="K99" s="2665" t="s">
        <v>1240</v>
      </c>
      <c r="L99" s="2665" t="s">
        <v>448</v>
      </c>
      <c r="M99" s="2665" t="s">
        <v>1056</v>
      </c>
      <c r="N99" s="2683">
        <f t="shared" ref="N99:P100" si="7">42.5*2000</f>
        <v>85000</v>
      </c>
      <c r="O99" s="2683">
        <f t="shared" si="7"/>
        <v>85000</v>
      </c>
      <c r="P99" s="2683">
        <f t="shared" si="7"/>
        <v>85000</v>
      </c>
      <c r="Q99" s="2683">
        <v>0</v>
      </c>
      <c r="R99" s="2665"/>
      <c r="S99" s="2665"/>
      <c r="T99" s="2665"/>
      <c r="U99" s="2665"/>
      <c r="V99" s="2665"/>
      <c r="W99" s="2665"/>
      <c r="X99" s="2665"/>
      <c r="Y99" s="2665">
        <v>2000</v>
      </c>
      <c r="Z99" s="2665"/>
      <c r="AA99" s="2665"/>
      <c r="AB99" s="2665"/>
      <c r="AC99" s="2665"/>
      <c r="AD99" s="2665"/>
      <c r="AE99" s="2665"/>
      <c r="AF99" s="2745">
        <v>1</v>
      </c>
      <c r="AG99" s="2745">
        <v>1</v>
      </c>
      <c r="AH99" s="2665">
        <v>1</v>
      </c>
      <c r="AI99" s="2665"/>
      <c r="AJ99" s="2665"/>
      <c r="AK99" s="2665"/>
      <c r="AL99" s="2665"/>
      <c r="AM99" s="2665" t="s">
        <v>2996</v>
      </c>
      <c r="AN99" s="2201">
        <f t="shared" si="2"/>
        <v>3</v>
      </c>
      <c r="AO99" s="2198"/>
      <c r="AP99" s="2198"/>
      <c r="AQ99" s="2198"/>
      <c r="AR99" s="2198"/>
      <c r="AS99" s="2198"/>
      <c r="AT99" s="2198"/>
      <c r="AU99" s="2198"/>
      <c r="AV99" s="2198"/>
      <c r="AW99" s="2198"/>
      <c r="AX99" s="2198"/>
      <c r="AY99" s="2198"/>
    </row>
    <row r="100" spans="1:51" ht="39.950000000000003" customHeight="1">
      <c r="A100" s="2794">
        <v>97</v>
      </c>
      <c r="B100" s="2665" t="s">
        <v>451</v>
      </c>
      <c r="C100" s="2665" t="s">
        <v>94</v>
      </c>
      <c r="D100" s="2665" t="s">
        <v>728</v>
      </c>
      <c r="E100" s="2665"/>
      <c r="F100" s="2383" t="s">
        <v>4514</v>
      </c>
      <c r="G100" s="2665" t="s">
        <v>4515</v>
      </c>
      <c r="H100" s="2665">
        <v>1</v>
      </c>
      <c r="I100" s="2665">
        <v>2</v>
      </c>
      <c r="J100" s="2665">
        <v>220</v>
      </c>
      <c r="K100" s="2665" t="s">
        <v>1240</v>
      </c>
      <c r="L100" s="2665" t="s">
        <v>448</v>
      </c>
      <c r="M100" s="2665" t="s">
        <v>1056</v>
      </c>
      <c r="N100" s="2683">
        <f t="shared" si="7"/>
        <v>85000</v>
      </c>
      <c r="O100" s="2683">
        <f t="shared" si="7"/>
        <v>85000</v>
      </c>
      <c r="P100" s="2683">
        <f t="shared" si="7"/>
        <v>85000</v>
      </c>
      <c r="Q100" s="2683">
        <v>0</v>
      </c>
      <c r="R100" s="2665"/>
      <c r="S100" s="2665"/>
      <c r="T100" s="2665"/>
      <c r="U100" s="2665"/>
      <c r="V100" s="2665"/>
      <c r="W100" s="2665"/>
      <c r="X100" s="2665"/>
      <c r="Y100" s="2665">
        <v>2000</v>
      </c>
      <c r="Z100" s="2665"/>
      <c r="AA100" s="2665"/>
      <c r="AB100" s="2665"/>
      <c r="AC100" s="2665"/>
      <c r="AD100" s="2665"/>
      <c r="AE100" s="2665"/>
      <c r="AF100" s="2745">
        <v>1</v>
      </c>
      <c r="AG100" s="2745">
        <v>1</v>
      </c>
      <c r="AH100" s="2665">
        <v>1</v>
      </c>
      <c r="AI100" s="2665"/>
      <c r="AJ100" s="2665"/>
      <c r="AK100" s="2665"/>
      <c r="AL100" s="2665"/>
      <c r="AM100" s="2665" t="s">
        <v>2996</v>
      </c>
      <c r="AN100" s="2201">
        <f t="shared" si="2"/>
        <v>3</v>
      </c>
      <c r="AO100" s="2198"/>
      <c r="AP100" s="2198"/>
      <c r="AQ100" s="2198"/>
      <c r="AR100" s="2198"/>
      <c r="AS100" s="2198"/>
      <c r="AT100" s="2198"/>
      <c r="AU100" s="2198"/>
      <c r="AV100" s="2198"/>
      <c r="AW100" s="2198"/>
      <c r="AX100" s="2198"/>
      <c r="AY100" s="2198"/>
    </row>
    <row r="101" spans="1:51" ht="39.950000000000003" customHeight="1">
      <c r="A101" s="2794">
        <v>98</v>
      </c>
      <c r="B101" s="2665" t="s">
        <v>451</v>
      </c>
      <c r="C101" s="2665" t="s">
        <v>94</v>
      </c>
      <c r="D101" s="2665" t="s">
        <v>728</v>
      </c>
      <c r="E101" s="2665"/>
      <c r="F101" s="2383" t="s">
        <v>4516</v>
      </c>
      <c r="G101" s="2665" t="s">
        <v>4517</v>
      </c>
      <c r="H101" s="2665">
        <v>1</v>
      </c>
      <c r="I101" s="2665">
        <v>2</v>
      </c>
      <c r="J101" s="2665">
        <v>111</v>
      </c>
      <c r="K101" s="2665" t="s">
        <v>1240</v>
      </c>
      <c r="L101" s="2665" t="s">
        <v>448</v>
      </c>
      <c r="M101" s="2665" t="s">
        <v>1056</v>
      </c>
      <c r="N101" s="2683">
        <f>42*1000</f>
        <v>42000</v>
      </c>
      <c r="O101" s="2683">
        <f>42*1000</f>
        <v>42000</v>
      </c>
      <c r="P101" s="2683">
        <f>42*1000</f>
        <v>42000</v>
      </c>
      <c r="Q101" s="2683">
        <v>0</v>
      </c>
      <c r="R101" s="2665"/>
      <c r="S101" s="2665"/>
      <c r="T101" s="2665"/>
      <c r="U101" s="2665"/>
      <c r="V101" s="2665"/>
      <c r="W101" s="2665"/>
      <c r="X101" s="2665"/>
      <c r="Y101" s="2665">
        <v>1000</v>
      </c>
      <c r="Z101" s="2665"/>
      <c r="AA101" s="2665"/>
      <c r="AB101" s="2665"/>
      <c r="AC101" s="2665"/>
      <c r="AD101" s="2665"/>
      <c r="AE101" s="2665"/>
      <c r="AF101" s="2745">
        <v>1</v>
      </c>
      <c r="AG101" s="2745">
        <v>1</v>
      </c>
      <c r="AH101" s="2665">
        <v>1</v>
      </c>
      <c r="AI101" s="2665"/>
      <c r="AJ101" s="2665"/>
      <c r="AK101" s="2665"/>
      <c r="AL101" s="2665"/>
      <c r="AM101" s="2665" t="s">
        <v>2996</v>
      </c>
      <c r="AN101" s="2201">
        <f t="shared" si="2"/>
        <v>3</v>
      </c>
      <c r="AO101" s="2198"/>
      <c r="AP101" s="2198"/>
      <c r="AQ101" s="2198"/>
      <c r="AR101" s="2198"/>
      <c r="AS101" s="2198"/>
      <c r="AT101" s="2198"/>
      <c r="AU101" s="2198"/>
      <c r="AV101" s="2198"/>
      <c r="AW101" s="2198"/>
      <c r="AX101" s="2198"/>
      <c r="AY101" s="2198"/>
    </row>
    <row r="102" spans="1:51" ht="39.950000000000003" customHeight="1">
      <c r="A102" s="2794">
        <v>99</v>
      </c>
      <c r="B102" s="2665" t="s">
        <v>451</v>
      </c>
      <c r="C102" s="2665" t="s">
        <v>94</v>
      </c>
      <c r="D102" s="2665" t="s">
        <v>728</v>
      </c>
      <c r="E102" s="2665"/>
      <c r="F102" s="2665" t="s">
        <v>3471</v>
      </c>
      <c r="G102" s="2665" t="s">
        <v>4518</v>
      </c>
      <c r="H102" s="2665">
        <v>1</v>
      </c>
      <c r="I102" s="2665">
        <v>1</v>
      </c>
      <c r="J102" s="2665">
        <v>127</v>
      </c>
      <c r="K102" s="2665" t="s">
        <v>1240</v>
      </c>
      <c r="L102" s="2665" t="s">
        <v>448</v>
      </c>
      <c r="M102" s="2665" t="s">
        <v>1056</v>
      </c>
      <c r="N102" s="2683">
        <f>42.5*1000</f>
        <v>42500</v>
      </c>
      <c r="O102" s="2683">
        <f>42.5*1000</f>
        <v>42500</v>
      </c>
      <c r="P102" s="2683">
        <f>42.5*1000</f>
        <v>42500</v>
      </c>
      <c r="Q102" s="2683">
        <v>0</v>
      </c>
      <c r="R102" s="2665"/>
      <c r="S102" s="2665"/>
      <c r="T102" s="2665"/>
      <c r="U102" s="2665"/>
      <c r="V102" s="2665"/>
      <c r="W102" s="2665"/>
      <c r="X102" s="2665"/>
      <c r="Y102" s="2665">
        <v>1000</v>
      </c>
      <c r="Z102" s="2665"/>
      <c r="AA102" s="2665"/>
      <c r="AB102" s="2665"/>
      <c r="AC102" s="2665"/>
      <c r="AD102" s="2665"/>
      <c r="AE102" s="2665"/>
      <c r="AF102" s="2745">
        <v>1</v>
      </c>
      <c r="AG102" s="2745">
        <v>1</v>
      </c>
      <c r="AH102" s="2665">
        <v>1</v>
      </c>
      <c r="AI102" s="2665"/>
      <c r="AJ102" s="2665"/>
      <c r="AK102" s="2665"/>
      <c r="AL102" s="2665"/>
      <c r="AM102" s="2665" t="s">
        <v>2996</v>
      </c>
      <c r="AN102" s="2201">
        <f t="shared" si="2"/>
        <v>3</v>
      </c>
      <c r="AO102" s="2198"/>
      <c r="AP102" s="2198"/>
      <c r="AQ102" s="2198"/>
      <c r="AR102" s="2198"/>
      <c r="AS102" s="2198"/>
      <c r="AT102" s="2198"/>
      <c r="AU102" s="2198"/>
      <c r="AV102" s="2198"/>
      <c r="AW102" s="2198"/>
      <c r="AX102" s="2198"/>
      <c r="AY102" s="2198"/>
    </row>
    <row r="103" spans="1:51" ht="60.75" customHeight="1">
      <c r="A103" s="2794">
        <v>100</v>
      </c>
      <c r="B103" t="s">
        <v>415</v>
      </c>
      <c r="C103" s="2665" t="s">
        <v>94</v>
      </c>
      <c r="D103" s="2665" t="s">
        <v>728</v>
      </c>
      <c r="E103" s="2665"/>
      <c r="F103" s="2665" t="s">
        <v>4549</v>
      </c>
      <c r="G103" s="2665" t="s">
        <v>4549</v>
      </c>
      <c r="H103" s="2665"/>
      <c r="I103" s="2665">
        <v>1</v>
      </c>
      <c r="J103" s="2665">
        <v>109</v>
      </c>
      <c r="K103" s="2665" t="s">
        <v>1240</v>
      </c>
      <c r="L103" s="2665" t="s">
        <v>448</v>
      </c>
      <c r="M103" s="2665" t="s">
        <v>1056</v>
      </c>
      <c r="N103" s="2683"/>
      <c r="O103" s="2683">
        <v>110000</v>
      </c>
      <c r="P103" s="2683">
        <v>110000</v>
      </c>
      <c r="Q103" s="2683">
        <v>0</v>
      </c>
      <c r="R103" s="2665"/>
      <c r="S103" s="2665"/>
      <c r="T103" s="2665"/>
      <c r="U103" s="2665"/>
      <c r="V103" s="2665"/>
      <c r="W103" s="2665"/>
      <c r="X103" s="2665"/>
      <c r="Y103" s="2665">
        <v>2500</v>
      </c>
      <c r="Z103" s="2665"/>
      <c r="AA103" s="2665"/>
      <c r="AB103" s="2665"/>
      <c r="AC103" s="2665"/>
      <c r="AD103" s="2665"/>
      <c r="AE103" s="2665"/>
      <c r="AF103" s="2745">
        <v>1</v>
      </c>
      <c r="AG103" s="2745">
        <v>1</v>
      </c>
      <c r="AH103" s="2665">
        <v>1</v>
      </c>
      <c r="AI103" s="2665"/>
      <c r="AJ103" s="2665"/>
      <c r="AK103" s="2665"/>
      <c r="AL103" s="2665"/>
      <c r="AM103" s="4374" t="s">
        <v>4642</v>
      </c>
      <c r="AN103" s="2201"/>
      <c r="AO103" s="2198"/>
      <c r="AP103" s="2198"/>
      <c r="AQ103" s="2198"/>
      <c r="AR103" s="2198"/>
      <c r="AS103" s="2198"/>
      <c r="AT103" s="2198"/>
      <c r="AU103" s="2198"/>
      <c r="AV103" s="2198"/>
      <c r="AW103" s="2198"/>
      <c r="AX103" s="2198"/>
      <c r="AY103" s="2198"/>
    </row>
    <row r="104" spans="1:51" ht="48.75" customHeight="1">
      <c r="A104" s="2794">
        <v>101</v>
      </c>
      <c r="B104" t="s">
        <v>415</v>
      </c>
      <c r="C104" s="2665" t="s">
        <v>94</v>
      </c>
      <c r="D104" s="2665" t="s">
        <v>728</v>
      </c>
      <c r="E104" s="2665"/>
      <c r="F104" s="2665" t="s">
        <v>4550</v>
      </c>
      <c r="G104" s="2665" t="s">
        <v>4550</v>
      </c>
      <c r="H104" s="2665"/>
      <c r="I104" s="2665">
        <v>1</v>
      </c>
      <c r="J104" s="2665">
        <v>40</v>
      </c>
      <c r="K104" s="2665" t="s">
        <v>1240</v>
      </c>
      <c r="L104" s="2665" t="s">
        <v>448</v>
      </c>
      <c r="M104" s="2665" t="s">
        <v>1056</v>
      </c>
      <c r="N104" s="2683"/>
      <c r="O104" s="2683">
        <v>40000</v>
      </c>
      <c r="P104" s="2683">
        <v>40000</v>
      </c>
      <c r="Q104" s="2683">
        <v>0</v>
      </c>
      <c r="R104" s="2665"/>
      <c r="S104" s="2665"/>
      <c r="T104" s="2665"/>
      <c r="U104" s="2665"/>
      <c r="V104" s="2665"/>
      <c r="W104" s="2665"/>
      <c r="X104" s="2665"/>
      <c r="Y104" s="2665">
        <v>1000</v>
      </c>
      <c r="Z104" s="2665"/>
      <c r="AA104" s="2665"/>
      <c r="AB104" s="2665"/>
      <c r="AC104" s="2665"/>
      <c r="AD104" s="2665"/>
      <c r="AE104" s="2665"/>
      <c r="AF104" s="2745">
        <v>1</v>
      </c>
      <c r="AG104" s="2745">
        <v>1</v>
      </c>
      <c r="AH104" s="2665">
        <v>1</v>
      </c>
      <c r="AI104" s="2665"/>
      <c r="AJ104" s="2665"/>
      <c r="AK104" s="2665"/>
      <c r="AL104" s="2665"/>
      <c r="AM104" s="4374"/>
      <c r="AN104" s="2201"/>
      <c r="AO104" s="2198"/>
      <c r="AP104" s="2198"/>
      <c r="AQ104" s="2198"/>
      <c r="AR104" s="2198"/>
      <c r="AS104" s="2198"/>
      <c r="AT104" s="2198"/>
      <c r="AU104" s="2198"/>
      <c r="AV104" s="2198"/>
      <c r="AW104" s="2198"/>
      <c r="AX104" s="2198"/>
      <c r="AY104" s="2198"/>
    </row>
    <row r="105" spans="1:51" ht="69" customHeight="1">
      <c r="A105" s="2794">
        <v>102</v>
      </c>
      <c r="B105" s="2665" t="s">
        <v>451</v>
      </c>
      <c r="C105" s="2665" t="s">
        <v>94</v>
      </c>
      <c r="D105" s="2665" t="s">
        <v>740</v>
      </c>
      <c r="E105" s="2665"/>
      <c r="F105" s="2665" t="s">
        <v>3377</v>
      </c>
      <c r="G105" s="2665" t="s">
        <v>4519</v>
      </c>
      <c r="H105" s="2665">
        <v>5</v>
      </c>
      <c r="I105" s="2665">
        <v>1</v>
      </c>
      <c r="J105" s="2665">
        <v>694</v>
      </c>
      <c r="K105" s="2665" t="s">
        <v>964</v>
      </c>
      <c r="L105" s="2665" t="s">
        <v>426</v>
      </c>
      <c r="M105" s="2665" t="s">
        <v>1056</v>
      </c>
      <c r="N105" s="2683">
        <v>185314.54</v>
      </c>
      <c r="O105" s="2683">
        <v>185314.54</v>
      </c>
      <c r="P105" s="2683">
        <v>185314.54</v>
      </c>
      <c r="Q105" s="2683">
        <v>0</v>
      </c>
      <c r="R105" s="2665"/>
      <c r="S105" s="2665"/>
      <c r="T105" s="2665"/>
      <c r="U105" s="2665"/>
      <c r="V105" s="2665"/>
      <c r="W105" s="2665"/>
      <c r="X105" s="2665"/>
      <c r="Y105" s="2665"/>
      <c r="Z105" s="2665"/>
      <c r="AA105" s="2665">
        <v>2.7</v>
      </c>
      <c r="AB105" s="2665"/>
      <c r="AC105" s="2665"/>
      <c r="AD105" s="2665"/>
      <c r="AE105" s="2665"/>
      <c r="AF105" s="2745">
        <v>1</v>
      </c>
      <c r="AG105" s="2745">
        <v>1</v>
      </c>
      <c r="AH105" s="2665">
        <v>1</v>
      </c>
      <c r="AI105" s="2665"/>
      <c r="AJ105" s="2665"/>
      <c r="AK105" s="2665"/>
      <c r="AL105" s="2665"/>
      <c r="AM105" s="2665" t="s">
        <v>2996</v>
      </c>
      <c r="AN105" s="2201">
        <f t="shared" si="2"/>
        <v>3</v>
      </c>
      <c r="AO105" s="2198"/>
      <c r="AP105" s="2198"/>
      <c r="AQ105" s="2198"/>
      <c r="AR105" s="2198"/>
      <c r="AS105" s="2198"/>
      <c r="AT105" s="2198"/>
      <c r="AU105" s="2198"/>
      <c r="AV105" s="2198"/>
      <c r="AW105" s="2198"/>
      <c r="AX105" s="2198"/>
      <c r="AY105" s="2198"/>
    </row>
    <row r="106" spans="1:51" ht="42" customHeight="1">
      <c r="A106" s="2794">
        <v>103</v>
      </c>
      <c r="B106" s="2665" t="s">
        <v>451</v>
      </c>
      <c r="C106" s="2665" t="s">
        <v>94</v>
      </c>
      <c r="D106" s="2665" t="s">
        <v>157</v>
      </c>
      <c r="E106" s="2665"/>
      <c r="F106" s="2665" t="s">
        <v>4520</v>
      </c>
      <c r="G106" s="2665" t="s">
        <v>4521</v>
      </c>
      <c r="H106" s="2665"/>
      <c r="I106" s="2665">
        <v>1</v>
      </c>
      <c r="J106" s="2665">
        <v>101</v>
      </c>
      <c r="K106" s="2665" t="s">
        <v>964</v>
      </c>
      <c r="L106" s="2665" t="s">
        <v>427</v>
      </c>
      <c r="M106" s="2665" t="s">
        <v>1056</v>
      </c>
      <c r="N106" s="2683">
        <v>7200</v>
      </c>
      <c r="O106" s="2683">
        <v>7200</v>
      </c>
      <c r="P106" s="2683">
        <v>7200</v>
      </c>
      <c r="Q106" s="2683">
        <v>0</v>
      </c>
      <c r="R106" s="2665"/>
      <c r="S106" s="2665"/>
      <c r="T106" s="2665"/>
      <c r="U106" s="2665"/>
      <c r="V106" s="2665"/>
      <c r="W106" s="2665"/>
      <c r="X106" s="2665"/>
      <c r="Y106" s="2665"/>
      <c r="Z106" s="2665"/>
      <c r="AA106" s="2665"/>
      <c r="AB106" s="2665">
        <v>0.2</v>
      </c>
      <c r="AC106" s="2665"/>
      <c r="AD106" s="2665"/>
      <c r="AE106" s="2665"/>
      <c r="AF106" s="2745">
        <v>1</v>
      </c>
      <c r="AG106" s="2745">
        <v>0.5</v>
      </c>
      <c r="AH106" s="2665">
        <v>1</v>
      </c>
      <c r="AI106" s="2665"/>
      <c r="AJ106" s="2665"/>
      <c r="AK106" s="2665"/>
      <c r="AL106" s="2665"/>
      <c r="AM106" s="2665" t="s">
        <v>2996</v>
      </c>
      <c r="AN106" s="2201">
        <f t="shared" si="2"/>
        <v>2.5</v>
      </c>
      <c r="AO106" s="2198"/>
      <c r="AP106" s="2198"/>
      <c r="AQ106" s="2198"/>
      <c r="AR106" s="2198"/>
      <c r="AS106" s="2198"/>
      <c r="AT106" s="2198"/>
      <c r="AU106" s="2198"/>
      <c r="AV106" s="2198"/>
      <c r="AW106" s="2198"/>
      <c r="AX106" s="2198"/>
      <c r="AY106" s="2198"/>
    </row>
    <row r="107" spans="1:51" ht="61.5" customHeight="1">
      <c r="A107" s="2794">
        <v>104</v>
      </c>
      <c r="B107" s="2665" t="s">
        <v>451</v>
      </c>
      <c r="C107" s="2665" t="s">
        <v>94</v>
      </c>
      <c r="D107" s="2665" t="s">
        <v>157</v>
      </c>
      <c r="E107" s="2665"/>
      <c r="F107" s="2665" t="s">
        <v>4522</v>
      </c>
      <c r="G107" s="2665" t="s">
        <v>4523</v>
      </c>
      <c r="H107" s="2665">
        <v>1</v>
      </c>
      <c r="I107" s="2665"/>
      <c r="J107" s="2665">
        <v>303</v>
      </c>
      <c r="K107" s="2665" t="s">
        <v>964</v>
      </c>
      <c r="L107" s="2665" t="s">
        <v>427</v>
      </c>
      <c r="M107" s="2665" t="s">
        <v>1056</v>
      </c>
      <c r="N107" s="2683">
        <v>48000</v>
      </c>
      <c r="O107" s="2683">
        <v>48000</v>
      </c>
      <c r="P107" s="2683">
        <v>48000</v>
      </c>
      <c r="Q107" s="2683">
        <v>0</v>
      </c>
      <c r="R107" s="2665"/>
      <c r="S107" s="2665"/>
      <c r="T107" s="2665"/>
      <c r="U107" s="2665"/>
      <c r="V107" s="2665"/>
      <c r="W107" s="2665"/>
      <c r="X107" s="2665"/>
      <c r="Y107" s="2665"/>
      <c r="Z107" s="2665"/>
      <c r="AA107" s="2665"/>
      <c r="AB107" s="2665">
        <v>1.2</v>
      </c>
      <c r="AC107" s="2665"/>
      <c r="AD107" s="2665"/>
      <c r="AE107" s="2665"/>
      <c r="AF107" s="2745">
        <v>1</v>
      </c>
      <c r="AG107" s="2745">
        <v>0.5</v>
      </c>
      <c r="AH107" s="2665">
        <v>1</v>
      </c>
      <c r="AI107" s="2665"/>
      <c r="AJ107" s="2665"/>
      <c r="AK107" s="2665"/>
      <c r="AL107" s="2665"/>
      <c r="AM107" s="2665" t="s">
        <v>2996</v>
      </c>
      <c r="AN107" s="2201">
        <f t="shared" si="2"/>
        <v>2.5</v>
      </c>
      <c r="AO107" s="2198"/>
      <c r="AP107" s="2198"/>
      <c r="AQ107" s="2198"/>
      <c r="AR107" s="2198"/>
      <c r="AS107" s="2198"/>
      <c r="AT107" s="2198"/>
      <c r="AU107" s="2198"/>
      <c r="AV107" s="2198"/>
      <c r="AW107" s="2198"/>
      <c r="AX107" s="2198"/>
      <c r="AY107" s="2198"/>
    </row>
    <row r="108" spans="1:51" ht="55.5" customHeight="1">
      <c r="A108" s="2794">
        <v>105</v>
      </c>
      <c r="B108" s="2665" t="s">
        <v>451</v>
      </c>
      <c r="C108" s="2665" t="s">
        <v>94</v>
      </c>
      <c r="D108" s="2665" t="s">
        <v>157</v>
      </c>
      <c r="E108" s="2665"/>
      <c r="F108" s="2665" t="s">
        <v>4524</v>
      </c>
      <c r="G108" s="2665" t="s">
        <v>4525</v>
      </c>
      <c r="H108" s="2665">
        <v>1</v>
      </c>
      <c r="I108" s="2665">
        <v>1</v>
      </c>
      <c r="J108" s="2665">
        <v>339</v>
      </c>
      <c r="K108" s="2665" t="s">
        <v>964</v>
      </c>
      <c r="L108" s="2665" t="s">
        <v>427</v>
      </c>
      <c r="M108" s="2665" t="s">
        <v>1056</v>
      </c>
      <c r="N108" s="2683">
        <v>16800</v>
      </c>
      <c r="O108" s="2683">
        <v>16800</v>
      </c>
      <c r="P108" s="2683">
        <v>16800</v>
      </c>
      <c r="Q108" s="2683">
        <v>0</v>
      </c>
      <c r="R108" s="2665"/>
      <c r="S108" s="2665"/>
      <c r="T108" s="2665"/>
      <c r="U108" s="2665"/>
      <c r="V108" s="2665"/>
      <c r="W108" s="2665"/>
      <c r="X108" s="2665"/>
      <c r="Y108" s="2665"/>
      <c r="Z108" s="2665"/>
      <c r="AA108" s="2665"/>
      <c r="AB108" s="2665">
        <v>0.4</v>
      </c>
      <c r="AC108" s="2665"/>
      <c r="AD108" s="2665"/>
      <c r="AE108" s="2665"/>
      <c r="AF108" s="2745">
        <v>1</v>
      </c>
      <c r="AG108" s="2745">
        <v>0.5</v>
      </c>
      <c r="AH108" s="2665">
        <v>1</v>
      </c>
      <c r="AI108" s="2665"/>
      <c r="AJ108" s="2665"/>
      <c r="AK108" s="2665"/>
      <c r="AL108" s="2665"/>
      <c r="AM108" s="2665" t="s">
        <v>2996</v>
      </c>
      <c r="AN108" s="2201">
        <f t="shared" si="2"/>
        <v>2.5</v>
      </c>
      <c r="AO108" s="2198"/>
      <c r="AP108" s="2198"/>
      <c r="AQ108" s="2198"/>
      <c r="AR108" s="2198"/>
      <c r="AS108" s="2198"/>
      <c r="AT108" s="2198"/>
      <c r="AU108" s="2198"/>
      <c r="AV108" s="2198"/>
      <c r="AW108" s="2198"/>
      <c r="AX108" s="2198"/>
      <c r="AY108" s="2198"/>
    </row>
    <row r="109" spans="1:51" ht="42" customHeight="1">
      <c r="A109" s="2794">
        <v>106</v>
      </c>
      <c r="B109" s="2665" t="s">
        <v>451</v>
      </c>
      <c r="C109" s="2665" t="s">
        <v>94</v>
      </c>
      <c r="D109" s="2665" t="s">
        <v>157</v>
      </c>
      <c r="E109" s="2665"/>
      <c r="F109" s="2665" t="s">
        <v>4526</v>
      </c>
      <c r="G109" s="2665" t="s">
        <v>4527</v>
      </c>
      <c r="H109" s="2665">
        <v>1</v>
      </c>
      <c r="I109" s="2665"/>
      <c r="J109" s="2665">
        <v>68</v>
      </c>
      <c r="K109" s="2665" t="s">
        <v>964</v>
      </c>
      <c r="L109" s="2665" t="s">
        <v>427</v>
      </c>
      <c r="M109" s="2665" t="s">
        <v>1056</v>
      </c>
      <c r="N109" s="2683">
        <v>14400</v>
      </c>
      <c r="O109" s="2683">
        <v>14400</v>
      </c>
      <c r="P109" s="2683">
        <v>14400</v>
      </c>
      <c r="Q109" s="2683">
        <v>0</v>
      </c>
      <c r="R109" s="2665"/>
      <c r="S109" s="2665"/>
      <c r="T109" s="2665"/>
      <c r="U109" s="2665"/>
      <c r="V109" s="2665"/>
      <c r="W109" s="2665"/>
      <c r="X109" s="2665"/>
      <c r="Y109" s="2665"/>
      <c r="Z109" s="2665"/>
      <c r="AA109" s="2665"/>
      <c r="AB109" s="2665">
        <v>0.4</v>
      </c>
      <c r="AC109" s="2665"/>
      <c r="AD109" s="2665"/>
      <c r="AE109" s="2665"/>
      <c r="AF109" s="2745">
        <v>1</v>
      </c>
      <c r="AG109" s="2745">
        <v>0.5</v>
      </c>
      <c r="AH109" s="2665">
        <v>1</v>
      </c>
      <c r="AI109" s="2665"/>
      <c r="AJ109" s="2665"/>
      <c r="AK109" s="2665"/>
      <c r="AL109" s="2665"/>
      <c r="AM109" s="2665" t="s">
        <v>2996</v>
      </c>
    </row>
    <row r="110" spans="1:51" ht="42" customHeight="1">
      <c r="A110" s="2794">
        <v>107</v>
      </c>
      <c r="B110" s="2665" t="s">
        <v>451</v>
      </c>
      <c r="C110" s="2665" t="s">
        <v>94</v>
      </c>
      <c r="D110" s="2665" t="s">
        <v>157</v>
      </c>
      <c r="E110" s="2665"/>
      <c r="F110" s="2665" t="s">
        <v>4528</v>
      </c>
      <c r="G110" s="2665" t="s">
        <v>3904</v>
      </c>
      <c r="H110" s="2665">
        <v>1</v>
      </c>
      <c r="I110" s="2665"/>
      <c r="J110" s="2665">
        <v>99</v>
      </c>
      <c r="K110" s="2665" t="s">
        <v>964</v>
      </c>
      <c r="L110" s="2665" t="s">
        <v>427</v>
      </c>
      <c r="M110" s="2665" t="s">
        <v>1056</v>
      </c>
      <c r="N110" s="2683">
        <v>8000</v>
      </c>
      <c r="O110" s="2683">
        <v>8000</v>
      </c>
      <c r="P110" s="2683">
        <v>8000</v>
      </c>
      <c r="Q110" s="2683">
        <v>0</v>
      </c>
      <c r="R110" s="2665"/>
      <c r="S110" s="2665"/>
      <c r="T110" s="2665"/>
      <c r="U110" s="2665"/>
      <c r="V110" s="2665"/>
      <c r="W110" s="2665"/>
      <c r="X110" s="2665"/>
      <c r="Y110" s="2665"/>
      <c r="Z110" s="2665"/>
      <c r="AA110" s="2665"/>
      <c r="AB110" s="2665">
        <v>0.2</v>
      </c>
      <c r="AC110" s="2665"/>
      <c r="AD110" s="2665"/>
      <c r="AE110" s="2665"/>
      <c r="AF110" s="2745">
        <v>1</v>
      </c>
      <c r="AG110" s="2745">
        <v>0.5</v>
      </c>
      <c r="AH110" s="2665">
        <v>1</v>
      </c>
      <c r="AI110" s="2665"/>
      <c r="AJ110" s="2665"/>
      <c r="AK110" s="2665"/>
      <c r="AL110" s="2665"/>
      <c r="AM110" s="2665" t="s">
        <v>2996</v>
      </c>
    </row>
    <row r="111" spans="1:51" ht="42" customHeight="1">
      <c r="A111" s="2794">
        <v>108</v>
      </c>
      <c r="B111" s="2665" t="s">
        <v>451</v>
      </c>
      <c r="C111" s="2665" t="s">
        <v>94</v>
      </c>
      <c r="D111" s="2665" t="s">
        <v>157</v>
      </c>
      <c r="E111" s="2665"/>
      <c r="F111" s="2665" t="s">
        <v>4529</v>
      </c>
      <c r="G111" s="2665" t="s">
        <v>4530</v>
      </c>
      <c r="H111" s="2665"/>
      <c r="I111" s="2665">
        <v>1</v>
      </c>
      <c r="J111" s="2665">
        <v>61</v>
      </c>
      <c r="K111" s="2665" t="s">
        <v>964</v>
      </c>
      <c r="L111" s="2665" t="s">
        <v>427</v>
      </c>
      <c r="M111" s="2665" t="s">
        <v>1056</v>
      </c>
      <c r="N111" s="2683">
        <v>25000</v>
      </c>
      <c r="O111" s="2683">
        <v>25000</v>
      </c>
      <c r="P111" s="2683">
        <v>25000</v>
      </c>
      <c r="Q111" s="2683">
        <v>0</v>
      </c>
      <c r="R111" s="2665"/>
      <c r="S111" s="2665"/>
      <c r="T111" s="2665"/>
      <c r="U111" s="2665"/>
      <c r="V111" s="2665"/>
      <c r="W111" s="2665"/>
      <c r="X111" s="2665"/>
      <c r="Y111" s="2665"/>
      <c r="Z111" s="2665"/>
      <c r="AA111" s="2665"/>
      <c r="AB111" s="2665">
        <v>0.7</v>
      </c>
      <c r="AC111" s="2665"/>
      <c r="AD111" s="2665"/>
      <c r="AE111" s="2665"/>
      <c r="AF111" s="2745">
        <v>1</v>
      </c>
      <c r="AG111" s="2745">
        <v>0.5</v>
      </c>
      <c r="AH111" s="2665">
        <v>1</v>
      </c>
      <c r="AI111" s="2665"/>
      <c r="AJ111" s="2665"/>
      <c r="AK111" s="2665"/>
      <c r="AL111" s="2665"/>
      <c r="AM111" s="2665" t="s">
        <v>2996</v>
      </c>
    </row>
    <row r="112" spans="1:51" ht="42" customHeight="1">
      <c r="A112" s="2794">
        <v>109</v>
      </c>
      <c r="B112" s="2665" t="s">
        <v>451</v>
      </c>
      <c r="C112" s="2665" t="s">
        <v>94</v>
      </c>
      <c r="D112" s="2665" t="s">
        <v>157</v>
      </c>
      <c r="E112" s="2665"/>
      <c r="F112" s="2665" t="s">
        <v>4531</v>
      </c>
      <c r="G112" s="2665" t="s">
        <v>4532</v>
      </c>
      <c r="H112" s="2665"/>
      <c r="I112" s="2665">
        <v>1</v>
      </c>
      <c r="J112" s="2665">
        <v>56</v>
      </c>
      <c r="K112" s="2665" t="s">
        <v>964</v>
      </c>
      <c r="L112" s="2665" t="s">
        <v>426</v>
      </c>
      <c r="M112" s="2665" t="s">
        <v>1056</v>
      </c>
      <c r="N112" s="2683">
        <v>84000</v>
      </c>
      <c r="O112" s="2683">
        <v>84000</v>
      </c>
      <c r="P112" s="2683">
        <v>84000</v>
      </c>
      <c r="Q112" s="2683">
        <v>0</v>
      </c>
      <c r="R112" s="2665"/>
      <c r="S112" s="2665"/>
      <c r="T112" s="2665"/>
      <c r="U112" s="2665"/>
      <c r="V112" s="2665"/>
      <c r="W112" s="2665"/>
      <c r="X112" s="2665"/>
      <c r="Y112" s="2665"/>
      <c r="Z112" s="2665"/>
      <c r="AA112" s="2665">
        <v>0.7</v>
      </c>
      <c r="AB112" s="2665"/>
      <c r="AC112" s="2665"/>
      <c r="AD112" s="2665"/>
      <c r="AE112" s="2665"/>
      <c r="AF112" s="2745">
        <v>1</v>
      </c>
      <c r="AG112" s="2745">
        <v>0.5</v>
      </c>
      <c r="AH112" s="2665">
        <v>1</v>
      </c>
      <c r="AI112" s="2665"/>
      <c r="AJ112" s="2665"/>
      <c r="AK112" s="2665"/>
      <c r="AL112" s="2665"/>
      <c r="AM112" s="2665" t="s">
        <v>2996</v>
      </c>
    </row>
    <row r="113" spans="1:39" ht="42" customHeight="1">
      <c r="A113" s="2794">
        <v>110</v>
      </c>
      <c r="B113" s="2665" t="s">
        <v>451</v>
      </c>
      <c r="C113" s="2665" t="s">
        <v>94</v>
      </c>
      <c r="D113" s="2665" t="s">
        <v>157</v>
      </c>
      <c r="E113" s="2665"/>
      <c r="F113" s="2665" t="s">
        <v>3913</v>
      </c>
      <c r="G113" s="2665" t="s">
        <v>3913</v>
      </c>
      <c r="H113" s="2665">
        <v>1</v>
      </c>
      <c r="I113" s="2665"/>
      <c r="J113" s="2665">
        <v>118</v>
      </c>
      <c r="K113" s="2665" t="s">
        <v>1240</v>
      </c>
      <c r="L113" s="2665" t="s">
        <v>448</v>
      </c>
      <c r="M113" s="2665" t="s">
        <v>1056</v>
      </c>
      <c r="N113" s="2683">
        <v>5351</v>
      </c>
      <c r="O113" s="2683">
        <v>5351</v>
      </c>
      <c r="P113" s="2683">
        <v>5351</v>
      </c>
      <c r="Q113" s="2683">
        <v>0</v>
      </c>
      <c r="R113" s="2665"/>
      <c r="S113" s="2665"/>
      <c r="T113" s="2665"/>
      <c r="U113" s="2665"/>
      <c r="V113" s="2665"/>
      <c r="W113" s="2665"/>
      <c r="X113" s="2665"/>
      <c r="Y113" s="2665">
        <v>100</v>
      </c>
      <c r="Z113" s="2665"/>
      <c r="AA113" s="2665"/>
      <c r="AB113" s="2665"/>
      <c r="AC113" s="2665"/>
      <c r="AD113" s="2665"/>
      <c r="AE113" s="2665"/>
      <c r="AF113" s="2745">
        <v>1</v>
      </c>
      <c r="AG113" s="2745">
        <v>0.5</v>
      </c>
      <c r="AH113" s="2665">
        <v>1</v>
      </c>
      <c r="AI113" s="2665"/>
      <c r="AJ113" s="2665"/>
      <c r="AK113" s="2665"/>
      <c r="AL113" s="2665"/>
      <c r="AM113" s="2665" t="s">
        <v>2996</v>
      </c>
    </row>
    <row r="114" spans="1:39" ht="42" customHeight="1">
      <c r="A114" s="2794">
        <v>111</v>
      </c>
      <c r="B114" s="2665" t="s">
        <v>451</v>
      </c>
      <c r="C114" s="2665" t="s">
        <v>94</v>
      </c>
      <c r="D114" s="2665" t="s">
        <v>157</v>
      </c>
      <c r="E114" s="2665"/>
      <c r="F114" s="2665" t="s">
        <v>3148</v>
      </c>
      <c r="G114" s="2665" t="s">
        <v>4533</v>
      </c>
      <c r="H114" s="2665"/>
      <c r="I114" s="2665">
        <v>1</v>
      </c>
      <c r="J114" s="2665">
        <v>34</v>
      </c>
      <c r="K114" s="2665" t="s">
        <v>1240</v>
      </c>
      <c r="L114" s="2665" t="s">
        <v>448</v>
      </c>
      <c r="M114" s="2665" t="s">
        <v>1056</v>
      </c>
      <c r="N114" s="2683">
        <v>51263</v>
      </c>
      <c r="O114" s="2683">
        <v>51263</v>
      </c>
      <c r="P114" s="2683">
        <v>51263</v>
      </c>
      <c r="Q114" s="2683">
        <v>0</v>
      </c>
      <c r="R114" s="2665"/>
      <c r="S114" s="2665"/>
      <c r="T114" s="2665"/>
      <c r="U114" s="2665"/>
      <c r="V114" s="2665"/>
      <c r="W114" s="2665"/>
      <c r="X114" s="2665"/>
      <c r="Y114" s="2665">
        <v>958</v>
      </c>
      <c r="Z114" s="2665"/>
      <c r="AA114" s="2665"/>
      <c r="AB114" s="2665"/>
      <c r="AC114" s="2665"/>
      <c r="AD114" s="2665"/>
      <c r="AE114" s="2665"/>
      <c r="AF114" s="2745">
        <v>1</v>
      </c>
      <c r="AG114" s="2745">
        <v>0.5</v>
      </c>
      <c r="AH114" s="2665">
        <v>1</v>
      </c>
      <c r="AI114" s="2665"/>
      <c r="AJ114" s="2665"/>
      <c r="AK114" s="2665"/>
      <c r="AL114" s="2665"/>
      <c r="AM114" s="2665" t="s">
        <v>2996</v>
      </c>
    </row>
    <row r="115" spans="1:39" ht="42" customHeight="1">
      <c r="A115" s="2794">
        <v>112</v>
      </c>
      <c r="B115" s="2665" t="s">
        <v>451</v>
      </c>
      <c r="C115" s="2665" t="s">
        <v>94</v>
      </c>
      <c r="D115" s="2665" t="s">
        <v>157</v>
      </c>
      <c r="E115" s="2665"/>
      <c r="F115" s="2665" t="s">
        <v>4534</v>
      </c>
      <c r="G115" s="2665" t="s">
        <v>4535</v>
      </c>
      <c r="H115" s="2665"/>
      <c r="I115" s="2665">
        <v>1</v>
      </c>
      <c r="J115" s="2665">
        <v>56</v>
      </c>
      <c r="K115" s="2665" t="s">
        <v>1240</v>
      </c>
      <c r="L115" s="2665" t="s">
        <v>448</v>
      </c>
      <c r="M115" s="2665" t="s">
        <v>1056</v>
      </c>
      <c r="N115" s="2683">
        <v>69563</v>
      </c>
      <c r="O115" s="2683">
        <v>69563</v>
      </c>
      <c r="P115" s="2683">
        <v>69563</v>
      </c>
      <c r="Q115" s="2683">
        <v>0</v>
      </c>
      <c r="R115" s="2665"/>
      <c r="S115" s="2665"/>
      <c r="T115" s="2665"/>
      <c r="U115" s="2665"/>
      <c r="V115" s="2665"/>
      <c r="W115" s="2665"/>
      <c r="X115" s="2665"/>
      <c r="Y115" s="2665">
        <v>1300</v>
      </c>
      <c r="Z115" s="2665"/>
      <c r="AA115" s="2665"/>
      <c r="AB115" s="2665"/>
      <c r="AC115" s="2665"/>
      <c r="AD115" s="2665"/>
      <c r="AE115" s="2665"/>
      <c r="AF115" s="2745">
        <v>1</v>
      </c>
      <c r="AG115" s="2745">
        <v>0.5</v>
      </c>
      <c r="AH115" s="2665">
        <v>1</v>
      </c>
      <c r="AI115" s="2665"/>
      <c r="AJ115" s="2665"/>
      <c r="AK115" s="2665"/>
      <c r="AL115" s="2665"/>
      <c r="AM115" s="2665" t="s">
        <v>2996</v>
      </c>
    </row>
    <row r="116" spans="1:39" ht="42" customHeight="1">
      <c r="A116" s="2794">
        <v>113</v>
      </c>
      <c r="B116" s="2665" t="s">
        <v>451</v>
      </c>
      <c r="C116" s="2665" t="s">
        <v>94</v>
      </c>
      <c r="D116" s="2665" t="s">
        <v>157</v>
      </c>
      <c r="E116" s="2665"/>
      <c r="F116" s="2665" t="s">
        <v>3139</v>
      </c>
      <c r="G116" s="2665" t="s">
        <v>3139</v>
      </c>
      <c r="H116" s="2665">
        <v>1</v>
      </c>
      <c r="I116" s="2665"/>
      <c r="J116" s="2665">
        <v>135</v>
      </c>
      <c r="K116" s="2665" t="s">
        <v>1240</v>
      </c>
      <c r="L116" s="2665" t="s">
        <v>448</v>
      </c>
      <c r="M116" s="2665" t="s">
        <v>1056</v>
      </c>
      <c r="N116" s="2683">
        <v>48250.45</v>
      </c>
      <c r="O116" s="2683">
        <v>48250.45</v>
      </c>
      <c r="P116" s="2683">
        <v>48250.45</v>
      </c>
      <c r="Q116" s="2683">
        <v>0</v>
      </c>
      <c r="R116" s="2665"/>
      <c r="S116" s="2665"/>
      <c r="T116" s="2665"/>
      <c r="U116" s="2665"/>
      <c r="V116" s="2665"/>
      <c r="W116" s="2665"/>
      <c r="X116" s="2665"/>
      <c r="Y116" s="2665">
        <v>920</v>
      </c>
      <c r="Z116" s="2665"/>
      <c r="AA116" s="2665"/>
      <c r="AB116" s="2665"/>
      <c r="AC116" s="2665"/>
      <c r="AD116" s="2665"/>
      <c r="AE116" s="2665"/>
      <c r="AF116" s="2745">
        <v>1</v>
      </c>
      <c r="AG116" s="2745">
        <v>0.5</v>
      </c>
      <c r="AH116" s="2665">
        <v>1</v>
      </c>
      <c r="AI116" s="2665"/>
      <c r="AJ116" s="2665"/>
      <c r="AK116" s="2665"/>
      <c r="AL116" s="2665"/>
      <c r="AM116" s="2665" t="s">
        <v>2996</v>
      </c>
    </row>
    <row r="117" spans="1:39" ht="42" customHeight="1">
      <c r="A117" s="2665"/>
      <c r="B117" s="2665"/>
      <c r="C117" s="2665"/>
      <c r="D117" s="2665"/>
      <c r="E117" s="2665"/>
      <c r="F117" s="2665"/>
      <c r="G117" s="2665"/>
      <c r="H117" s="2665">
        <f>SUM(H4:H116)</f>
        <v>152</v>
      </c>
      <c r="I117" s="2665">
        <f>SUM(I4:I116)</f>
        <v>67</v>
      </c>
      <c r="J117" s="2665">
        <f>SUM(J4:J116)</f>
        <v>26904</v>
      </c>
      <c r="K117" s="2672"/>
      <c r="L117" s="2672"/>
      <c r="M117" s="2672"/>
      <c r="N117" s="2756">
        <f>SUM(N4:N116)</f>
        <v>15249159.619999997</v>
      </c>
      <c r="O117" s="2756"/>
      <c r="P117" s="2802">
        <f>SUM(P4:P116)</f>
        <v>15618828.059999997</v>
      </c>
      <c r="Q117" s="2736">
        <f>SUM(Q4:Q116)</f>
        <v>0</v>
      </c>
      <c r="R117" s="2665"/>
      <c r="S117" s="2665"/>
      <c r="T117" s="2665"/>
      <c r="U117" s="2665"/>
      <c r="V117" s="2665"/>
      <c r="W117" s="2665"/>
      <c r="X117" s="2665"/>
      <c r="Y117" s="2383">
        <f>SUM(Y4:Y116)</f>
        <v>73938</v>
      </c>
      <c r="Z117" s="2678"/>
      <c r="AA117" s="2383">
        <f>SUM(AA4:AA116)</f>
        <v>36.300000000000004</v>
      </c>
      <c r="AB117" s="2693">
        <f>SUM(AB4:AB116)</f>
        <v>131.79999999999998</v>
      </c>
      <c r="AC117" s="2693"/>
      <c r="AD117" s="2693"/>
      <c r="AE117" s="2693"/>
      <c r="AF117" s="2383"/>
      <c r="AG117" s="2383"/>
      <c r="AH117" s="2693">
        <f>SUM(AH4:AH116)</f>
        <v>113</v>
      </c>
      <c r="AI117" s="2665">
        <f>SUM(AI4:AI116)</f>
        <v>0</v>
      </c>
      <c r="AJ117" s="2665">
        <f>SUM(AJ4:AJ116)</f>
        <v>0</v>
      </c>
      <c r="AK117" s="2665"/>
      <c r="AL117" s="2665"/>
      <c r="AM117" s="2665"/>
    </row>
    <row r="124" spans="1:39">
      <c r="Q124" s="2233"/>
    </row>
    <row r="125" spans="1:39">
      <c r="Q125" s="2233"/>
    </row>
    <row r="127" spans="1:39">
      <c r="Q127" s="2233"/>
    </row>
  </sheetData>
  <mergeCells count="15">
    <mergeCell ref="AM103:AM104"/>
    <mergeCell ref="K2:K3"/>
    <mergeCell ref="L2:L3"/>
    <mergeCell ref="M2:M3"/>
    <mergeCell ref="AH2:AM2"/>
    <mergeCell ref="A1:AM1"/>
    <mergeCell ref="A2:A3"/>
    <mergeCell ref="B2:B3"/>
    <mergeCell ref="C2:C3"/>
    <mergeCell ref="D2:D3"/>
    <mergeCell ref="E2:E3"/>
    <mergeCell ref="F2:G2"/>
    <mergeCell ref="H2:H3"/>
    <mergeCell ref="I2:I3"/>
    <mergeCell ref="J2:J3"/>
  </mergeCells>
  <dataValidations count="6">
    <dataValidation type="list" allowBlank="1" showInputMessage="1" showErrorMessage="1" sqref="K28:K64 K70:K83 K4:K10 F26:G26 K21 K105:K112">
      <formula1>$AW$4:$AW$6</formula1>
    </dataValidation>
    <dataValidation type="list" allowBlank="1" showInputMessage="1" showErrorMessage="1" errorTitle="YANLIŞ DEĞER" error="LÜTFEN TANIMLANAN BİR PARAMETRE GİRİN!!!!!!!!!!!!!!_x000a_(YENİ, STND. GEL. YADA ONARIM SEÇENEKLERİNDEN BİRİSİ" sqref="K113:K116 K65:K69 K11:K20 K22:K27 K84:K104">
      <formula1>$BC$4:$BC$7</formula1>
    </dataValidation>
    <dataValidation type="list" allowBlank="1" showInputMessage="1" showErrorMessage="1" sqref="L21 L72:L83 L70 L4:L10 L105:L112 L28:L64">
      <formula1>$AZ$4:$AZ$15</formula1>
    </dataValidation>
    <dataValidation type="list" allowBlank="1" showInputMessage="1" showErrorMessage="1" sqref="L11:L20 L22:L27 L65:L69 L113:L116 L84:L104">
      <formula1>$BD$4:$BD$16</formula1>
    </dataValidation>
    <dataValidation type="list" allowBlank="1" showInputMessage="1" showErrorMessage="1" sqref="M4:M116">
      <formula1>$AY$4:$AY$5</formula1>
    </dataValidation>
    <dataValidation type="list" allowBlank="1" showInputMessage="1" showErrorMessage="1" sqref="B4:B116">
      <formula1>$AV$4:$AV$6</formula1>
    </dataValidation>
  </dataValidations>
  <printOptions horizontalCentered="1"/>
  <pageMargins left="0.31496062992125984" right="0.31496062992125984" top="0.55118110236220474" bottom="0.74803149606299213" header="0.31496062992125984" footer="0.31496062992125984"/>
  <pageSetup paperSize="9" scale="34" orientation="landscape" verticalDpi="4294967295" r:id="rId1"/>
  <colBreaks count="1" manualBreakCount="1">
    <brk id="40" max="1048575" man="1"/>
  </colBreaks>
  <ignoredErrors>
    <ignoredError sqref="N96 N93" formula="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CM7"/>
  <sheetViews>
    <sheetView zoomScaleNormal="100" zoomScaleSheetLayoutView="75" workbookViewId="0">
      <selection sqref="A1:X1"/>
    </sheetView>
  </sheetViews>
  <sheetFormatPr defaultRowHeight="12.75"/>
  <cols>
    <col min="1" max="1" width="5.85546875" style="204" customWidth="1"/>
    <col min="2" max="2" width="10.140625" style="204" customWidth="1"/>
    <col min="3" max="3" width="14.140625" style="204" customWidth="1"/>
    <col min="4" max="4" width="27.5703125" style="204" customWidth="1"/>
    <col min="5" max="5" width="23.85546875" style="204" customWidth="1"/>
    <col min="6" max="6" width="10.42578125" style="204" customWidth="1"/>
    <col min="7" max="7" width="14.7109375" style="204" customWidth="1"/>
    <col min="8" max="8" width="16" style="204" customWidth="1"/>
    <col min="9" max="9" width="20.7109375" style="244" customWidth="1"/>
    <col min="10" max="10" width="11.42578125" style="244" customWidth="1"/>
    <col min="11" max="11" width="13.5703125" style="245" customWidth="1"/>
    <col min="12" max="12" width="16.42578125" style="244" customWidth="1"/>
    <col min="13" max="13" width="12.5703125" style="244" customWidth="1"/>
    <col min="14" max="14" width="12" style="244" customWidth="1"/>
    <col min="15" max="15" width="9.140625" style="244"/>
    <col min="16" max="16" width="8.28515625" style="244" customWidth="1"/>
    <col min="17" max="17" width="6.7109375" style="246" customWidth="1"/>
    <col min="18" max="18" width="6.85546875" style="204" customWidth="1"/>
    <col min="19" max="19" width="6" style="204" customWidth="1"/>
    <col min="20" max="20" width="8.140625" style="204" customWidth="1"/>
    <col min="21" max="21" width="5.7109375" style="204" customWidth="1"/>
    <col min="22" max="22" width="5.5703125" style="204" customWidth="1"/>
    <col min="23" max="23" width="8.85546875" style="204" customWidth="1"/>
    <col min="24" max="24" width="28.140625" style="204" customWidth="1"/>
    <col min="25" max="84" width="9.140625" style="249"/>
    <col min="85" max="86" width="9.140625" style="204"/>
    <col min="87" max="87" width="9.140625" style="249"/>
    <col min="88" max="88" width="10.42578125" style="249" customWidth="1"/>
    <col min="89" max="89" width="10.28515625" style="249" customWidth="1"/>
    <col min="90" max="91" width="9.140625" style="249"/>
    <col min="92" max="93" width="9.140625" style="204"/>
    <col min="94" max="97" width="0" style="204" hidden="1" customWidth="1"/>
    <col min="98" max="16384" width="9.140625" style="204"/>
  </cols>
  <sheetData>
    <row r="1" spans="1:91" s="205" customFormat="1" ht="52.5" customHeight="1" thickBot="1">
      <c r="A1" s="4413" t="s">
        <v>4538</v>
      </c>
      <c r="B1" s="4413"/>
      <c r="C1" s="4413"/>
      <c r="D1" s="4413"/>
      <c r="E1" s="4413"/>
      <c r="F1" s="4413"/>
      <c r="G1" s="4413"/>
      <c r="H1" s="4413"/>
      <c r="I1" s="4413"/>
      <c r="J1" s="4413"/>
      <c r="K1" s="4413"/>
      <c r="L1" s="4413"/>
      <c r="M1" s="4413"/>
      <c r="N1" s="4413"/>
      <c r="O1" s="4413"/>
      <c r="P1" s="4413"/>
      <c r="Q1" s="4413"/>
      <c r="R1" s="4413"/>
      <c r="S1" s="4413"/>
      <c r="T1" s="4413"/>
      <c r="U1" s="4413"/>
      <c r="V1" s="4413"/>
      <c r="W1" s="4413"/>
      <c r="X1" s="4413"/>
      <c r="CI1" s="249"/>
      <c r="CJ1" s="249"/>
      <c r="CK1" s="249"/>
      <c r="CL1" s="249"/>
      <c r="CM1" s="249"/>
    </row>
    <row r="2" spans="1:91" s="205" customFormat="1" ht="40.5" customHeight="1">
      <c r="A2" s="3946" t="s">
        <v>445</v>
      </c>
      <c r="B2" s="4357" t="s">
        <v>13</v>
      </c>
      <c r="C2" s="4357" t="s">
        <v>2277</v>
      </c>
      <c r="D2" s="4357" t="s">
        <v>423</v>
      </c>
      <c r="E2" s="4357"/>
      <c r="F2" s="4348" t="s">
        <v>3042</v>
      </c>
      <c r="G2" s="4360" t="s">
        <v>3055</v>
      </c>
      <c r="H2" s="4362" t="s">
        <v>3056</v>
      </c>
      <c r="I2" s="2202" t="s">
        <v>3045</v>
      </c>
      <c r="J2" s="2203" t="s">
        <v>1054</v>
      </c>
      <c r="K2" s="2203" t="s">
        <v>2358</v>
      </c>
      <c r="L2" s="2204" t="s">
        <v>2359</v>
      </c>
      <c r="M2" s="4364" t="s">
        <v>1865</v>
      </c>
      <c r="N2" s="4366" t="s">
        <v>972</v>
      </c>
      <c r="O2" s="4368" t="s">
        <v>346</v>
      </c>
      <c r="P2" s="4369"/>
      <c r="Q2" s="4370" t="s">
        <v>429</v>
      </c>
      <c r="R2" s="4371"/>
      <c r="S2" s="4353" t="s">
        <v>16</v>
      </c>
      <c r="T2" s="4354"/>
      <c r="U2" s="4354"/>
      <c r="V2" s="4354"/>
      <c r="W2" s="4354"/>
      <c r="X2" s="4355"/>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CI2" s="249"/>
      <c r="CJ2" s="249"/>
      <c r="CK2" s="249"/>
      <c r="CL2" s="249"/>
      <c r="CM2" s="249"/>
    </row>
    <row r="3" spans="1:91" s="205" customFormat="1" ht="41.25" customHeight="1" thickBot="1">
      <c r="A3" s="3947"/>
      <c r="B3" s="4358"/>
      <c r="C3" s="4358"/>
      <c r="D3" s="2205" t="s">
        <v>430</v>
      </c>
      <c r="E3" s="2206" t="s">
        <v>410</v>
      </c>
      <c r="F3" s="4359"/>
      <c r="G3" s="4361"/>
      <c r="H3" s="4363"/>
      <c r="I3" s="2207" t="s">
        <v>1416</v>
      </c>
      <c r="J3" s="2208" t="s">
        <v>1417</v>
      </c>
      <c r="K3" s="2208" t="s">
        <v>1055</v>
      </c>
      <c r="L3" s="2209" t="s">
        <v>3046</v>
      </c>
      <c r="M3" s="4365"/>
      <c r="N3" s="4367"/>
      <c r="O3" s="2210" t="s">
        <v>348</v>
      </c>
      <c r="P3" s="2211" t="s">
        <v>349</v>
      </c>
      <c r="Q3" s="2212" t="s">
        <v>436</v>
      </c>
      <c r="R3" s="2213" t="s">
        <v>437</v>
      </c>
      <c r="S3" s="621" t="s">
        <v>438</v>
      </c>
      <c r="T3" s="622" t="s">
        <v>805</v>
      </c>
      <c r="U3" s="622" t="s">
        <v>441</v>
      </c>
      <c r="V3" s="622" t="s">
        <v>442</v>
      </c>
      <c r="W3" s="622" t="s">
        <v>1926</v>
      </c>
      <c r="X3" s="623" t="s">
        <v>443</v>
      </c>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738"/>
      <c r="CI3" s="249"/>
      <c r="CJ3" s="249"/>
      <c r="CK3" s="249"/>
      <c r="CL3" s="249"/>
      <c r="CM3" s="249"/>
    </row>
    <row r="4" spans="1:91" s="280" customFormat="1" ht="86.25" customHeight="1">
      <c r="A4" s="1369" t="s">
        <v>451</v>
      </c>
      <c r="B4" s="1369" t="s">
        <v>94</v>
      </c>
      <c r="C4" s="2383" t="s">
        <v>2081</v>
      </c>
      <c r="D4" s="960" t="s">
        <v>4536</v>
      </c>
      <c r="E4" s="960" t="s">
        <v>4537</v>
      </c>
      <c r="F4" s="1369">
        <v>224</v>
      </c>
      <c r="G4" s="1369" t="s">
        <v>2266</v>
      </c>
      <c r="H4" s="1369" t="s">
        <v>1060</v>
      </c>
      <c r="I4" s="2666">
        <v>153383.82999999999</v>
      </c>
      <c r="J4" s="2666">
        <v>129800</v>
      </c>
      <c r="K4" s="2666">
        <f>I4-L4</f>
        <v>129799.99999999999</v>
      </c>
      <c r="L4" s="2666">
        <v>23583.83</v>
      </c>
      <c r="M4" s="1413"/>
      <c r="N4" s="1413"/>
      <c r="O4" s="1413"/>
      <c r="P4" s="1413"/>
      <c r="Q4" s="658"/>
      <c r="R4" s="722"/>
      <c r="S4" s="658">
        <v>1</v>
      </c>
      <c r="T4" s="658"/>
      <c r="U4" s="658"/>
      <c r="V4" s="658"/>
      <c r="W4" s="658"/>
      <c r="X4" s="2668" t="s">
        <v>4546</v>
      </c>
      <c r="Y4" s="1739"/>
      <c r="Z4" s="1739"/>
      <c r="AA4" s="1739"/>
      <c r="AB4" s="1739"/>
      <c r="AC4" s="1739"/>
      <c r="AD4" s="1739"/>
      <c r="AE4" s="1739"/>
      <c r="AF4" s="1739"/>
      <c r="AG4" s="1739"/>
      <c r="AH4" s="1739"/>
      <c r="AI4" s="1739"/>
      <c r="AJ4" s="1739"/>
      <c r="AK4" s="1739"/>
      <c r="AL4" s="1739"/>
      <c r="AM4" s="1739"/>
      <c r="AN4" s="1739"/>
      <c r="AO4" s="1739"/>
      <c r="AP4" s="1739"/>
      <c r="AQ4" s="1739"/>
      <c r="AR4" s="1739"/>
      <c r="AS4" s="1739"/>
      <c r="AT4" s="1739"/>
      <c r="AU4" s="1739"/>
      <c r="AV4" s="1739"/>
      <c r="AW4" s="1739"/>
      <c r="AX4" s="1739"/>
      <c r="AY4" s="1739" t="s">
        <v>451</v>
      </c>
      <c r="AZ4" s="271" t="s">
        <v>2266</v>
      </c>
      <c r="BA4" s="271" t="s">
        <v>1060</v>
      </c>
      <c r="CI4" s="271" t="s">
        <v>451</v>
      </c>
      <c r="CJ4" s="271" t="s">
        <v>2266</v>
      </c>
      <c r="CK4" s="271" t="s">
        <v>408</v>
      </c>
      <c r="CL4" s="271"/>
      <c r="CM4" s="271"/>
    </row>
    <row r="5" spans="1:91" s="272" customFormat="1" ht="42" customHeight="1">
      <c r="A5" s="1377"/>
      <c r="B5" s="1377"/>
      <c r="C5" s="1377"/>
      <c r="D5" s="2383"/>
      <c r="E5" s="2383"/>
      <c r="F5" s="1377"/>
      <c r="G5" s="1377"/>
      <c r="H5" s="1377"/>
      <c r="I5" s="1603">
        <f>SUM(I4)</f>
        <v>153383.82999999999</v>
      </c>
      <c r="J5" s="1603"/>
      <c r="K5" s="1603"/>
      <c r="L5" s="1600">
        <v>0</v>
      </c>
      <c r="M5" s="1413"/>
      <c r="N5" s="1413"/>
      <c r="O5" s="1413"/>
      <c r="P5" s="1413"/>
      <c r="Q5" s="657"/>
      <c r="R5" s="722"/>
      <c r="S5" s="658">
        <v>1</v>
      </c>
      <c r="T5" s="658"/>
      <c r="U5" s="658"/>
      <c r="V5" s="658"/>
      <c r="W5" s="658"/>
      <c r="X5" s="658"/>
      <c r="Y5" s="1739"/>
      <c r="Z5" s="1739"/>
      <c r="AA5" s="1739"/>
      <c r="AB5" s="1739"/>
      <c r="AC5" s="1739"/>
      <c r="AD5" s="1739"/>
      <c r="AE5" s="1739"/>
      <c r="AF5" s="1739"/>
      <c r="AG5" s="1739"/>
      <c r="AH5" s="1739"/>
      <c r="AI5" s="1739"/>
      <c r="AJ5" s="1739"/>
      <c r="AK5" s="1739"/>
      <c r="AL5" s="1739"/>
      <c r="AM5" s="1739"/>
      <c r="AN5" s="1739"/>
      <c r="AO5" s="1739"/>
      <c r="AP5" s="1739"/>
      <c r="AQ5" s="1739"/>
      <c r="AR5" s="1739"/>
      <c r="AS5" s="1739"/>
      <c r="AT5" s="1739"/>
      <c r="AU5" s="1739"/>
      <c r="AV5" s="1739"/>
      <c r="AW5" s="1739"/>
      <c r="AX5" s="1739"/>
      <c r="AY5" s="1739" t="s">
        <v>10</v>
      </c>
      <c r="AZ5" s="271" t="s">
        <v>965</v>
      </c>
      <c r="BA5" s="271" t="s">
        <v>1061</v>
      </c>
      <c r="BB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I5" s="271" t="s">
        <v>10</v>
      </c>
      <c r="CJ5" s="271" t="s">
        <v>965</v>
      </c>
      <c r="CK5" s="271" t="s">
        <v>409</v>
      </c>
      <c r="CL5" s="271"/>
      <c r="CM5" s="271"/>
    </row>
    <row r="6" spans="1:91">
      <c r="A6" s="897"/>
      <c r="B6" s="897"/>
      <c r="C6" s="897"/>
      <c r="D6" s="897"/>
      <c r="E6" s="897"/>
      <c r="F6" s="897"/>
      <c r="G6" s="897"/>
      <c r="H6" s="897"/>
      <c r="I6" s="1398"/>
      <c r="J6" s="1398"/>
      <c r="K6" s="1414"/>
      <c r="L6" s="1398"/>
      <c r="M6" s="1398"/>
      <c r="N6" s="1398"/>
      <c r="O6" s="1398"/>
      <c r="P6" s="1398"/>
      <c r="Q6" s="897"/>
      <c r="R6" s="897"/>
      <c r="S6" s="1408"/>
      <c r="T6" s="897"/>
      <c r="U6" s="897">
        <f>SUM(U4:U5)</f>
        <v>0</v>
      </c>
      <c r="V6" s="897">
        <f>SUM(V4:V5)</f>
        <v>0</v>
      </c>
      <c r="W6" s="897">
        <f>SUM(W4:W5)</f>
        <v>0</v>
      </c>
      <c r="X6" s="897"/>
      <c r="Y6" s="1738"/>
      <c r="Z6" s="1738"/>
      <c r="AA6" s="1738"/>
      <c r="AB6" s="1738"/>
      <c r="AC6" s="1738"/>
      <c r="AD6" s="1738"/>
      <c r="AE6" s="1738"/>
      <c r="AF6" s="1738"/>
      <c r="AG6" s="1738"/>
      <c r="AH6" s="1738"/>
      <c r="AI6" s="1738"/>
      <c r="AJ6" s="1738"/>
      <c r="AK6" s="1738"/>
      <c r="AL6" s="1738"/>
      <c r="AM6" s="1738"/>
      <c r="AN6" s="1738"/>
      <c r="AO6" s="1738"/>
      <c r="AP6" s="1738"/>
      <c r="AQ6" s="1738"/>
      <c r="AR6" s="1738"/>
      <c r="AS6" s="1738"/>
      <c r="AT6" s="1738"/>
      <c r="AU6" s="1738"/>
      <c r="AV6" s="1738"/>
      <c r="AW6" s="1738"/>
      <c r="AX6" s="1738"/>
      <c r="AY6" s="1738"/>
    </row>
    <row r="7" spans="1:91">
      <c r="B7" s="901"/>
      <c r="C7" s="901"/>
      <c r="D7" s="901"/>
      <c r="E7" s="901"/>
      <c r="F7" s="901"/>
      <c r="G7" s="901"/>
      <c r="H7" s="901"/>
      <c r="I7" s="1051"/>
      <c r="J7" s="1051"/>
      <c r="K7" s="1052"/>
      <c r="L7" s="1051"/>
      <c r="M7" s="1051"/>
      <c r="N7" s="1051"/>
      <c r="O7" s="1051"/>
      <c r="P7" s="1051"/>
      <c r="Q7" s="901"/>
      <c r="R7" s="901"/>
      <c r="S7" s="901"/>
      <c r="T7" s="901"/>
      <c r="U7" s="901"/>
      <c r="V7" s="901"/>
      <c r="W7" s="901"/>
      <c r="X7" s="901"/>
    </row>
  </sheetData>
  <dataConsolidate/>
  <mergeCells count="13">
    <mergeCell ref="O2:P2"/>
    <mergeCell ref="Q2:R2"/>
    <mergeCell ref="S2:X2"/>
    <mergeCell ref="A1:X1"/>
    <mergeCell ref="A2:A3"/>
    <mergeCell ref="B2:B3"/>
    <mergeCell ref="C2:C3"/>
    <mergeCell ref="D2:E2"/>
    <mergeCell ref="F2:F3"/>
    <mergeCell ref="G2:G3"/>
    <mergeCell ref="H2:H3"/>
    <mergeCell ref="M2:M3"/>
    <mergeCell ref="N2:N3"/>
  </mergeCells>
  <dataValidations count="7">
    <dataValidation type="list" allowBlank="1" showInputMessage="1" showErrorMessage="1" sqref="G4:G65536">
      <formula1>$AZ$4:$AZ$5</formula1>
    </dataValidation>
    <dataValidation type="list" allowBlank="1" showInputMessage="1" showErrorMessage="1" sqref="H4:H65536">
      <formula1>$BA$4:$BA$5</formula1>
    </dataValidation>
    <dataValidation type="list" allowBlank="1" showInputMessage="1" showErrorMessage="1" sqref="A4:A65536">
      <formula1>$AY$4:$AY$5</formula1>
    </dataValidation>
    <dataValidation type="whole" allowBlank="1" showInputMessage="1" showErrorMessage="1" sqref="S2:W2 S4:W65536">
      <formula1>0</formula1>
      <formula2>10</formula2>
    </dataValidation>
    <dataValidation type="list" allowBlank="1" showInputMessage="1" showErrorMessage="1" sqref="G2:G3">
      <formula1>$Z$4:$Z$5</formula1>
    </dataValidation>
    <dataValidation type="list" allowBlank="1" showInputMessage="1" showErrorMessage="1" sqref="A2:A3">
      <formula1>$Y$4:$Y$5</formula1>
    </dataValidation>
    <dataValidation type="list" allowBlank="1" showInputMessage="1" showErrorMessage="1" sqref="H2:H3">
      <formula1>$AA$4:$AA$5</formula1>
    </dataValidation>
  </dataValidations>
  <pageMargins left="0.15748031496062992" right="0.15748031496062992" top="0.88" bottom="0.62" header="0.39" footer="0.41"/>
  <pageSetup paperSize="9" scale="47" orientation="landscape" r:id="rId1"/>
  <headerFooter alignWithMargins="0">
    <oddHeader>&amp;C&amp;12T.C.
İÇİŞLERİ BAKANLIĞI
Mahalli İdareler Genel Müdürlüğü</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workbookViewId="0">
      <selection sqref="A1:J1"/>
    </sheetView>
  </sheetViews>
  <sheetFormatPr defaultRowHeight="12.75"/>
  <cols>
    <col min="3" max="3" width="28.42578125" customWidth="1"/>
    <col min="4" max="4" width="15.85546875" customWidth="1"/>
    <col min="5" max="5" width="15.42578125" customWidth="1"/>
    <col min="6" max="6" width="17.85546875" customWidth="1"/>
    <col min="7" max="7" width="14.28515625" customWidth="1"/>
    <col min="8" max="8" width="15.7109375" customWidth="1"/>
    <col min="9" max="9" width="21.7109375" customWidth="1"/>
    <col min="10" max="10" width="23.7109375" customWidth="1"/>
    <col min="11" max="11" width="23.140625" customWidth="1"/>
  </cols>
  <sheetData>
    <row r="1" spans="1:11" ht="44.25" customHeight="1" thickBot="1">
      <c r="A1" s="3418" t="s">
        <v>4574</v>
      </c>
      <c r="B1" s="3418"/>
      <c r="C1" s="3418"/>
      <c r="D1" s="3418"/>
      <c r="E1" s="3418"/>
      <c r="F1" s="3418"/>
      <c r="G1" s="3418"/>
      <c r="H1" s="3418"/>
      <c r="I1" s="3418"/>
      <c r="J1" s="3418"/>
    </row>
    <row r="2" spans="1:11" ht="51.75" thickBot="1">
      <c r="A2" s="4144" t="s">
        <v>2615</v>
      </c>
      <c r="B2" s="4147" t="s">
        <v>26</v>
      </c>
      <c r="C2" s="4148"/>
      <c r="D2" s="2115" t="s">
        <v>1418</v>
      </c>
      <c r="E2" s="2116" t="s">
        <v>1419</v>
      </c>
      <c r="F2" s="371" t="s">
        <v>1420</v>
      </c>
      <c r="G2" s="856" t="s">
        <v>1600</v>
      </c>
      <c r="H2" s="366" t="s">
        <v>1046</v>
      </c>
      <c r="I2" s="2117" t="s">
        <v>1421</v>
      </c>
      <c r="J2" s="859" t="s">
        <v>93</v>
      </c>
    </row>
    <row r="3" spans="1:11" ht="21.75" customHeight="1" thickBot="1">
      <c r="A3" s="4145"/>
      <c r="B3" s="4149"/>
      <c r="C3" s="4150"/>
      <c r="D3" s="2115" t="s">
        <v>1861</v>
      </c>
      <c r="E3" s="2116" t="s">
        <v>1862</v>
      </c>
      <c r="F3" s="371" t="s">
        <v>1866</v>
      </c>
      <c r="G3" s="856" t="s">
        <v>1863</v>
      </c>
      <c r="H3" s="366" t="s">
        <v>1602</v>
      </c>
      <c r="I3" s="2117" t="s">
        <v>472</v>
      </c>
      <c r="J3" s="2690" t="s">
        <v>3024</v>
      </c>
    </row>
    <row r="4" spans="1:11" ht="22.5" customHeight="1" thickBot="1">
      <c r="A4" s="4145"/>
      <c r="B4" s="4151" t="s">
        <v>1853</v>
      </c>
      <c r="C4" s="4152"/>
      <c r="D4" s="2597">
        <v>9865409.6199999992</v>
      </c>
      <c r="E4" s="2627"/>
      <c r="F4" s="2628"/>
      <c r="G4" s="2629"/>
      <c r="H4" s="2627"/>
      <c r="I4" s="2630">
        <v>9865409.6199999992</v>
      </c>
      <c r="J4" s="2687">
        <f>D4-E4-F4-G4-H4-I4</f>
        <v>0</v>
      </c>
      <c r="K4" s="2233"/>
    </row>
    <row r="5" spans="1:11" ht="22.5" customHeight="1" thickBot="1">
      <c r="A5" s="4145"/>
      <c r="B5" s="4153" t="s">
        <v>18</v>
      </c>
      <c r="C5" s="4154"/>
      <c r="D5" s="2597">
        <v>15249159.619999999</v>
      </c>
      <c r="E5" s="2627"/>
      <c r="F5" s="2628"/>
      <c r="G5" s="2629"/>
      <c r="H5" s="2627"/>
      <c r="I5" s="2630">
        <v>15249159.619999999</v>
      </c>
      <c r="J5" s="2687">
        <f>D5-E5-F5-G5-H5-I5</f>
        <v>0</v>
      </c>
      <c r="K5" s="2233"/>
    </row>
    <row r="6" spans="1:11" ht="22.5" customHeight="1" thickBot="1">
      <c r="A6" s="4145"/>
      <c r="B6" s="4153" t="s">
        <v>2271</v>
      </c>
      <c r="C6" s="4154"/>
      <c r="D6" s="2597">
        <v>153383.82999999999</v>
      </c>
      <c r="E6" s="2627"/>
      <c r="F6" s="2628"/>
      <c r="G6" s="2629"/>
      <c r="H6" s="2627"/>
      <c r="I6" s="2630">
        <v>153383.82999999999</v>
      </c>
      <c r="J6" s="2687">
        <f>D6-E6-F6-G6-H6-I6</f>
        <v>0</v>
      </c>
    </row>
    <row r="7" spans="1:11" ht="22.5" customHeight="1" thickBot="1">
      <c r="A7" s="4145"/>
      <c r="B7" s="4155" t="s">
        <v>470</v>
      </c>
      <c r="C7" s="4156"/>
      <c r="D7" s="2597">
        <v>3099240.91</v>
      </c>
      <c r="E7" s="2627"/>
      <c r="F7" s="2628"/>
      <c r="G7" s="2629"/>
      <c r="H7" s="2627"/>
      <c r="I7" s="2630">
        <v>3099240.91</v>
      </c>
      <c r="J7" s="2687">
        <f>D7-E7-F7-G7-H7-I7</f>
        <v>0</v>
      </c>
      <c r="K7" s="2233"/>
    </row>
    <row r="8" spans="1:11" ht="19.5" customHeight="1" thickBot="1">
      <c r="A8" s="4146"/>
      <c r="B8" s="4157" t="s">
        <v>1855</v>
      </c>
      <c r="C8" s="2118" t="s">
        <v>1048</v>
      </c>
      <c r="D8" s="2598">
        <v>743954.07</v>
      </c>
      <c r="E8" s="2627"/>
      <c r="F8" s="2628"/>
      <c r="G8" s="2629"/>
      <c r="H8" s="2627"/>
      <c r="I8" s="2630">
        <v>743954.07</v>
      </c>
      <c r="J8" s="2687">
        <f>D8-E8-F8-G8-H8-I8</f>
        <v>0</v>
      </c>
    </row>
    <row r="9" spans="1:11" ht="19.5" customHeight="1" thickBot="1">
      <c r="A9" s="4146"/>
      <c r="B9" s="4158"/>
      <c r="C9" s="2119" t="s">
        <v>253</v>
      </c>
      <c r="D9" s="2658"/>
      <c r="E9" s="2627"/>
      <c r="F9" s="2628"/>
      <c r="G9" s="2629"/>
      <c r="H9" s="2627"/>
      <c r="I9" s="2630"/>
      <c r="J9" s="2687"/>
    </row>
    <row r="10" spans="1:11" ht="19.5" customHeight="1" thickBot="1">
      <c r="A10" s="4146"/>
      <c r="B10" s="4158"/>
      <c r="C10" s="2654" t="s">
        <v>1857</v>
      </c>
      <c r="D10" s="2660">
        <v>1987550.49</v>
      </c>
      <c r="E10" s="2627"/>
      <c r="F10" s="2628"/>
      <c r="G10" s="2629"/>
      <c r="H10" s="2627"/>
      <c r="I10" s="2630">
        <v>1987550.49</v>
      </c>
      <c r="J10" s="2687">
        <f>D10-E10-F10-G10-H10-I10</f>
        <v>0</v>
      </c>
      <c r="K10" s="2233"/>
    </row>
    <row r="11" spans="1:11" ht="19.5" customHeight="1" thickBot="1">
      <c r="A11" s="4146"/>
      <c r="B11" s="4158"/>
      <c r="C11" s="2654" t="s">
        <v>1856</v>
      </c>
      <c r="D11" s="2661">
        <v>864493.65</v>
      </c>
      <c r="E11" s="2627"/>
      <c r="F11" s="2628"/>
      <c r="G11" s="2629"/>
      <c r="H11" s="2627"/>
      <c r="I11" s="2630">
        <v>864493.65</v>
      </c>
      <c r="J11" s="2687">
        <f>D11-E11-F11-G11-H11-I11</f>
        <v>0</v>
      </c>
      <c r="K11" s="2233"/>
    </row>
    <row r="12" spans="1:11" ht="19.5" customHeight="1" thickBot="1">
      <c r="A12" s="4146"/>
      <c r="B12" s="4158"/>
      <c r="C12" s="2656" t="s">
        <v>1859</v>
      </c>
      <c r="D12" s="2661"/>
      <c r="E12" s="2631"/>
      <c r="F12" s="2628"/>
      <c r="G12" s="2629"/>
      <c r="H12" s="2627"/>
      <c r="I12" s="2630"/>
      <c r="J12" s="2687"/>
      <c r="K12" s="2233"/>
    </row>
    <row r="13" spans="1:11" ht="19.5" customHeight="1" thickBot="1">
      <c r="A13" s="4146"/>
      <c r="B13" s="4158"/>
      <c r="C13" s="2656" t="s">
        <v>1860</v>
      </c>
      <c r="D13" s="2661"/>
      <c r="E13" s="2627"/>
      <c r="F13" s="2628"/>
      <c r="G13" s="2629"/>
      <c r="H13" s="2627"/>
      <c r="I13" s="2630"/>
      <c r="J13" s="2687"/>
      <c r="K13" s="2233"/>
    </row>
    <row r="14" spans="1:11" ht="19.5" customHeight="1" thickBot="1">
      <c r="A14" s="4146"/>
      <c r="B14" s="4158"/>
      <c r="C14" s="2656" t="s">
        <v>352</v>
      </c>
      <c r="D14" s="2661">
        <v>341743.94</v>
      </c>
      <c r="E14" s="2627"/>
      <c r="F14" s="2628"/>
      <c r="G14" s="2629"/>
      <c r="H14" s="2627"/>
      <c r="I14" s="2630">
        <v>341743.94</v>
      </c>
      <c r="J14" s="2687">
        <f>D14-E14-F14-G14-H14-I14</f>
        <v>0</v>
      </c>
      <c r="K14" s="2233"/>
    </row>
    <row r="15" spans="1:11" ht="19.5" customHeight="1" thickBot="1">
      <c r="A15" s="4146"/>
      <c r="B15" s="4158"/>
      <c r="C15" s="2656" t="s">
        <v>4575</v>
      </c>
      <c r="D15" s="2661">
        <v>341743.94</v>
      </c>
      <c r="E15" s="2627"/>
      <c r="F15" s="2628"/>
      <c r="G15" s="2629"/>
      <c r="H15" s="2627"/>
      <c r="I15" s="2630">
        <v>341743.94</v>
      </c>
      <c r="J15" s="2687">
        <f>D15-E15-F15-G15-H15-I15</f>
        <v>0</v>
      </c>
      <c r="K15" s="2233"/>
    </row>
    <row r="16" spans="1:11" ht="19.5" customHeight="1" thickBot="1">
      <c r="A16" s="4146"/>
      <c r="B16" s="4158"/>
      <c r="C16" s="2656" t="s">
        <v>351</v>
      </c>
      <c r="D16" s="2661">
        <v>1366975.76</v>
      </c>
      <c r="E16" s="2627"/>
      <c r="F16" s="2628"/>
      <c r="G16" s="2629"/>
      <c r="H16" s="2627"/>
      <c r="I16" s="2630">
        <v>1366975.76</v>
      </c>
      <c r="J16" s="2687">
        <f>D16-E16-F16-G16-H16-I16</f>
        <v>0</v>
      </c>
      <c r="K16" s="2233"/>
    </row>
    <row r="17" spans="1:11" ht="19.5" customHeight="1" thickBot="1">
      <c r="A17" s="4146"/>
      <c r="B17" s="4158"/>
      <c r="C17" s="2656" t="s">
        <v>1049</v>
      </c>
      <c r="D17" s="2661"/>
      <c r="E17" s="2627"/>
      <c r="F17" s="2628"/>
      <c r="G17" s="2629"/>
      <c r="H17" s="2627"/>
      <c r="I17" s="2630"/>
      <c r="J17" s="2687"/>
      <c r="K17" s="2233"/>
    </row>
    <row r="18" spans="1:11" ht="16.5" thickBot="1">
      <c r="A18" s="4146"/>
      <c r="B18" s="4158"/>
      <c r="C18" s="2656" t="s">
        <v>3025</v>
      </c>
      <c r="D18" s="2661"/>
      <c r="E18" s="2627"/>
      <c r="F18" s="2628"/>
      <c r="G18" s="2629"/>
      <c r="H18" s="2627"/>
      <c r="I18" s="2630"/>
      <c r="J18" s="2687"/>
    </row>
    <row r="19" spans="1:11" ht="16.5" thickBot="1">
      <c r="A19" s="4146"/>
      <c r="B19" s="4158"/>
      <c r="C19" s="2656" t="s">
        <v>1051</v>
      </c>
      <c r="D19" s="2661"/>
      <c r="E19" s="2627"/>
      <c r="F19" s="2628"/>
      <c r="G19" s="2629"/>
      <c r="H19" s="2627"/>
      <c r="I19" s="2630"/>
      <c r="J19" s="2687"/>
    </row>
    <row r="20" spans="1:11" ht="16.5" thickBot="1">
      <c r="A20" s="2121"/>
      <c r="B20" s="4158"/>
      <c r="C20" s="2656" t="s">
        <v>3026</v>
      </c>
      <c r="D20" s="2661"/>
      <c r="E20" s="2631"/>
      <c r="F20" s="2632"/>
      <c r="G20" s="2633"/>
      <c r="H20" s="2631"/>
      <c r="I20" s="2634"/>
      <c r="J20" s="2687"/>
    </row>
    <row r="21" spans="1:11" ht="16.5" thickBot="1">
      <c r="A21" s="2121"/>
      <c r="B21" s="4159"/>
      <c r="C21" s="2657" t="s">
        <v>2946</v>
      </c>
      <c r="D21" s="2661">
        <v>160738.17000000001</v>
      </c>
      <c r="E21" s="2631"/>
      <c r="F21" s="2632"/>
      <c r="G21" s="2633"/>
      <c r="H21" s="2631"/>
      <c r="I21" s="2634">
        <v>160738.17000000001</v>
      </c>
      <c r="J21" s="2687">
        <f>D21-E21-F21-G21-H21-I21</f>
        <v>0</v>
      </c>
    </row>
    <row r="22" spans="1:11" ht="30.75" customHeight="1" thickBot="1">
      <c r="A22" s="4160" t="s">
        <v>19</v>
      </c>
      <c r="B22" s="4161"/>
      <c r="C22" s="4162"/>
      <c r="D22" s="2659">
        <f>D4+D5+D6+D7+D8+D9+D10+D11+D12+D13+D14+D15+D16+D17+D18+D19+D20+D21</f>
        <v>34174394</v>
      </c>
      <c r="E22" s="2597"/>
      <c r="F22" s="2597"/>
      <c r="G22" s="2597"/>
      <c r="H22" s="2597"/>
      <c r="I22" s="2597">
        <f>I4+I5+I6+I7+I8+I9+I10+I11+I12+I13+I14+I15+I16+I17+I18+I19+I20+I21</f>
        <v>34174394</v>
      </c>
      <c r="J22" s="2687">
        <f>J4+J5+J6+J7+J8+J9+J10+J11+J12+J13+J14+J15+J16+J17+J18+J19+J20+J21</f>
        <v>0</v>
      </c>
      <c r="K22" s="2233"/>
    </row>
    <row r="23" spans="1:11">
      <c r="A23" s="2123"/>
      <c r="B23" s="2123"/>
      <c r="C23" s="3"/>
      <c r="D23" s="2544"/>
      <c r="E23" s="2124"/>
      <c r="F23" s="2123"/>
      <c r="G23" s="2123"/>
      <c r="H23" s="2123"/>
      <c r="I23" s="2123"/>
      <c r="J23" s="2"/>
    </row>
    <row r="24" spans="1:11">
      <c r="A24" s="3660" t="s">
        <v>1867</v>
      </c>
      <c r="B24" s="3660"/>
      <c r="C24" s="3660"/>
      <c r="D24" s="3660"/>
      <c r="E24" s="3660"/>
      <c r="F24" s="3660"/>
      <c r="G24" s="3660"/>
      <c r="H24" s="3660"/>
      <c r="I24" s="3660"/>
      <c r="J24" s="3660"/>
    </row>
    <row r="25" spans="1:11">
      <c r="A25" s="3663" t="s">
        <v>1411</v>
      </c>
      <c r="B25" s="3663"/>
      <c r="C25" s="3663"/>
      <c r="D25" s="3663"/>
      <c r="E25" s="3663"/>
      <c r="F25" s="3663"/>
      <c r="G25" s="3663"/>
      <c r="H25" s="3663"/>
      <c r="I25" s="3663"/>
      <c r="J25" s="3663"/>
    </row>
    <row r="26" spans="1:11">
      <c r="A26" s="3664" t="s">
        <v>1605</v>
      </c>
      <c r="B26" s="3664"/>
      <c r="C26" s="3664"/>
      <c r="D26" s="3664"/>
      <c r="E26" s="3664"/>
      <c r="F26" s="3664"/>
      <c r="G26" s="3664"/>
      <c r="H26" s="3664"/>
      <c r="I26" s="3664"/>
      <c r="J26" s="3664"/>
    </row>
    <row r="27" spans="1:11">
      <c r="A27" s="3661" t="s">
        <v>3027</v>
      </c>
      <c r="B27" s="3662"/>
      <c r="C27" s="3662"/>
      <c r="D27" s="3662"/>
      <c r="E27" s="3662"/>
      <c r="F27" s="3662"/>
      <c r="G27" s="3662"/>
      <c r="H27" s="3662"/>
      <c r="I27" s="3662"/>
      <c r="J27" s="3662"/>
    </row>
    <row r="28" spans="1:11">
      <c r="A28" s="3668" t="s">
        <v>1052</v>
      </c>
      <c r="B28" s="3669"/>
      <c r="C28" s="3669"/>
      <c r="D28" s="3669"/>
      <c r="E28" s="3669"/>
      <c r="F28" s="3669"/>
      <c r="G28" s="3669"/>
      <c r="H28" s="3669"/>
      <c r="I28" s="3669"/>
      <c r="J28" s="3670"/>
    </row>
    <row r="29" spans="1:11">
      <c r="A29" s="3671" t="s">
        <v>1607</v>
      </c>
      <c r="B29" s="3672"/>
      <c r="C29" s="3672"/>
      <c r="D29" s="3672"/>
      <c r="E29" s="3672"/>
      <c r="F29" s="3672"/>
      <c r="G29" s="3672"/>
      <c r="H29" s="3672"/>
      <c r="I29" s="3672"/>
      <c r="J29" s="3672"/>
    </row>
    <row r="30" spans="1:11">
      <c r="A30" s="3667" t="s">
        <v>77</v>
      </c>
      <c r="B30" s="3667"/>
      <c r="C30" s="3667"/>
      <c r="D30" s="3667"/>
      <c r="E30" s="3667"/>
      <c r="F30" s="3667"/>
      <c r="G30" s="3667"/>
      <c r="H30" s="3667"/>
      <c r="I30" s="3667"/>
      <c r="J30" s="3667"/>
    </row>
    <row r="31" spans="1:11">
      <c r="A31" s="3666" t="s">
        <v>1554</v>
      </c>
      <c r="B31" s="3666"/>
      <c r="C31" s="3666"/>
      <c r="D31" s="3666"/>
      <c r="E31" s="3666"/>
      <c r="F31" s="3666"/>
      <c r="G31" s="3666"/>
      <c r="H31" s="3666"/>
      <c r="I31" s="3666"/>
      <c r="J31" s="3666"/>
    </row>
    <row r="32" spans="1:11">
      <c r="A32" s="3665" t="s">
        <v>777</v>
      </c>
      <c r="B32" s="3666"/>
      <c r="C32" s="3666"/>
      <c r="D32" s="3666"/>
      <c r="E32" s="3666"/>
      <c r="F32" s="3666"/>
      <c r="G32" s="3666"/>
      <c r="H32" s="3666"/>
      <c r="I32" s="3666"/>
      <c r="J32" s="3666"/>
    </row>
    <row r="37" spans="5:5">
      <c r="E37" s="2233"/>
    </row>
  </sheetData>
  <mergeCells count="18">
    <mergeCell ref="A1:J1"/>
    <mergeCell ref="A2:A19"/>
    <mergeCell ref="B2:C3"/>
    <mergeCell ref="B4:C4"/>
    <mergeCell ref="B5:C5"/>
    <mergeCell ref="B6:C6"/>
    <mergeCell ref="B7:C7"/>
    <mergeCell ref="B8:B21"/>
    <mergeCell ref="A29:J29"/>
    <mergeCell ref="A30:J30"/>
    <mergeCell ref="A31:J31"/>
    <mergeCell ref="A32:J32"/>
    <mergeCell ref="A22:C22"/>
    <mergeCell ref="A24:J24"/>
    <mergeCell ref="A25:J25"/>
    <mergeCell ref="A26:J26"/>
    <mergeCell ref="A27:J27"/>
    <mergeCell ref="A28:J28"/>
  </mergeCells>
  <pageMargins left="0.31496062992125984" right="0.31496062992125984" top="0.74803149606299213" bottom="0.74803149606299213" header="0.31496062992125984" footer="0.31496062992125984"/>
  <pageSetup paperSize="9" scale="58"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
  <sheetViews>
    <sheetView workbookViewId="0">
      <selection sqref="A1:R1"/>
    </sheetView>
  </sheetViews>
  <sheetFormatPr defaultRowHeight="12.75"/>
  <cols>
    <col min="1" max="1" width="11.140625" customWidth="1"/>
    <col min="2" max="2" width="11.28515625" customWidth="1"/>
    <col min="3" max="3" width="14.28515625" customWidth="1"/>
    <col min="4" max="4" width="11.140625" customWidth="1"/>
    <col min="5" max="5" width="9.85546875" customWidth="1"/>
    <col min="6" max="6" width="8.42578125" customWidth="1"/>
    <col min="7" max="7" width="10.5703125" customWidth="1"/>
    <col min="8" max="8" width="9.28515625" bestFit="1" customWidth="1"/>
    <col min="9" max="9" width="12.140625" customWidth="1"/>
    <col min="10" max="10" width="12" customWidth="1"/>
    <col min="11" max="11" width="8.85546875" customWidth="1"/>
    <col min="12" max="12" width="10.5703125" customWidth="1"/>
    <col min="13" max="13" width="14.140625" customWidth="1"/>
    <col min="16" max="16" width="10.7109375" customWidth="1"/>
    <col min="18" max="18" width="13" customWidth="1"/>
    <col min="19" max="19" width="7.7109375" customWidth="1"/>
    <col min="20" max="20" width="10" customWidth="1"/>
  </cols>
  <sheetData>
    <row r="1" spans="1:20" ht="52.5" customHeight="1" thickBot="1">
      <c r="A1" s="3464" t="s">
        <v>5035</v>
      </c>
      <c r="B1" s="3464"/>
      <c r="C1" s="3464"/>
      <c r="D1" s="3464"/>
      <c r="E1" s="3464"/>
      <c r="F1" s="3464"/>
      <c r="G1" s="3464"/>
      <c r="H1" s="3464"/>
      <c r="I1" s="3464"/>
      <c r="J1" s="3464"/>
      <c r="K1" s="3464"/>
      <c r="L1" s="3464"/>
      <c r="M1" s="3464"/>
      <c r="N1" s="3464"/>
      <c r="O1" s="3464"/>
      <c r="P1" s="3464"/>
      <c r="Q1" s="3464"/>
      <c r="R1" s="3464"/>
      <c r="S1" s="1"/>
      <c r="T1" s="2"/>
    </row>
    <row r="2" spans="1:20" ht="18.75" customHeight="1">
      <c r="A2" s="4291" t="s">
        <v>2615</v>
      </c>
      <c r="B2" s="4247" t="s">
        <v>16</v>
      </c>
      <c r="C2" s="4248"/>
      <c r="D2" s="4294" t="s">
        <v>17</v>
      </c>
      <c r="E2" s="4295"/>
      <c r="F2" s="4296"/>
      <c r="G2" s="4297" t="s">
        <v>18</v>
      </c>
      <c r="H2" s="4298"/>
      <c r="I2" s="4299"/>
      <c r="J2" s="4300" t="s">
        <v>2271</v>
      </c>
      <c r="K2" s="4301"/>
      <c r="L2" s="4302"/>
      <c r="M2" s="4303" t="s">
        <v>470</v>
      </c>
      <c r="N2" s="4304"/>
      <c r="O2" s="4305"/>
      <c r="P2" s="4306" t="s">
        <v>416</v>
      </c>
      <c r="Q2" s="4307"/>
      <c r="R2" s="4308"/>
      <c r="S2" s="7"/>
      <c r="T2" s="6"/>
    </row>
    <row r="3" spans="1:20" ht="48">
      <c r="A3" s="4292"/>
      <c r="B3" s="4249"/>
      <c r="C3" s="4250"/>
      <c r="D3" s="2238" t="s">
        <v>2260</v>
      </c>
      <c r="E3" s="2238" t="s">
        <v>415</v>
      </c>
      <c r="F3" s="2239" t="s">
        <v>19</v>
      </c>
      <c r="G3" s="2240" t="s">
        <v>2260</v>
      </c>
      <c r="H3" s="2241" t="s">
        <v>415</v>
      </c>
      <c r="I3" s="2242" t="s">
        <v>19</v>
      </c>
      <c r="J3" s="2240" t="s">
        <v>2260</v>
      </c>
      <c r="K3" s="2243" t="s">
        <v>415</v>
      </c>
      <c r="L3" s="2244" t="s">
        <v>19</v>
      </c>
      <c r="M3" s="2240" t="s">
        <v>2260</v>
      </c>
      <c r="N3" s="2245" t="s">
        <v>415</v>
      </c>
      <c r="O3" s="2246" t="s">
        <v>19</v>
      </c>
      <c r="P3" s="2240" t="s">
        <v>2260</v>
      </c>
      <c r="Q3" s="2247" t="s">
        <v>415</v>
      </c>
      <c r="R3" s="2248" t="s">
        <v>19</v>
      </c>
      <c r="S3" s="7"/>
      <c r="T3" s="6"/>
    </row>
    <row r="4" spans="1:20" ht="24.75" thickBot="1">
      <c r="A4" s="4292"/>
      <c r="B4" s="4251"/>
      <c r="C4" s="4252"/>
      <c r="D4" s="2249" t="s">
        <v>1861</v>
      </c>
      <c r="E4" s="2249" t="s">
        <v>1862</v>
      </c>
      <c r="F4" s="2250" t="s">
        <v>1866</v>
      </c>
      <c r="G4" s="2251" t="s">
        <v>1863</v>
      </c>
      <c r="H4" s="2252" t="s">
        <v>471</v>
      </c>
      <c r="I4" s="2253" t="s">
        <v>472</v>
      </c>
      <c r="J4" s="2251" t="s">
        <v>473</v>
      </c>
      <c r="K4" s="2254" t="s">
        <v>474</v>
      </c>
      <c r="L4" s="2255" t="s">
        <v>475</v>
      </c>
      <c r="M4" s="2251" t="s">
        <v>476</v>
      </c>
      <c r="N4" s="2256" t="s">
        <v>477</v>
      </c>
      <c r="O4" s="2257" t="s">
        <v>478</v>
      </c>
      <c r="P4" s="2251" t="s">
        <v>479</v>
      </c>
      <c r="Q4" s="2258" t="s">
        <v>480</v>
      </c>
      <c r="R4" s="2259" t="s">
        <v>481</v>
      </c>
      <c r="S4" s="7"/>
      <c r="T4" s="6"/>
    </row>
    <row r="5" spans="1:20" ht="24" customHeight="1">
      <c r="A5" s="4292"/>
      <c r="B5" s="4236" t="s">
        <v>20</v>
      </c>
      <c r="C5" s="4237"/>
      <c r="D5" s="2322">
        <v>72</v>
      </c>
      <c r="E5" s="2322"/>
      <c r="F5" s="2323">
        <f>D5+E5</f>
        <v>72</v>
      </c>
      <c r="G5" s="2260">
        <v>113</v>
      </c>
      <c r="H5" s="2324"/>
      <c r="I5" s="2325">
        <f>G5+H5</f>
        <v>113</v>
      </c>
      <c r="J5" s="2260">
        <v>1</v>
      </c>
      <c r="K5" s="2326"/>
      <c r="L5" s="2327">
        <f>J5+K5</f>
        <v>1</v>
      </c>
      <c r="M5" s="2260">
        <v>17</v>
      </c>
      <c r="N5" s="2328"/>
      <c r="O5" s="2329">
        <f>M5+N5</f>
        <v>17</v>
      </c>
      <c r="P5" s="2260">
        <f>F5+I5+L5+O5</f>
        <v>203</v>
      </c>
      <c r="Q5" s="2648"/>
      <c r="R5" s="2649">
        <f>F5+I5+L5+O5</f>
        <v>203</v>
      </c>
      <c r="S5" s="10"/>
      <c r="T5" s="6"/>
    </row>
    <row r="6" spans="1:20" ht="22.5" customHeight="1">
      <c r="A6" s="4292"/>
      <c r="B6" s="4236" t="s">
        <v>22</v>
      </c>
      <c r="C6" s="4237"/>
      <c r="D6" s="2322">
        <v>0</v>
      </c>
      <c r="E6" s="2322"/>
      <c r="F6" s="2322">
        <f>D6+E6</f>
        <v>0</v>
      </c>
      <c r="G6" s="2260">
        <v>0</v>
      </c>
      <c r="H6" s="2324"/>
      <c r="I6" s="2325">
        <f>G6+H6</f>
        <v>0</v>
      </c>
      <c r="J6" s="2260"/>
      <c r="K6" s="2326"/>
      <c r="L6" s="2327"/>
      <c r="M6" s="2260">
        <v>0</v>
      </c>
      <c r="N6" s="2328"/>
      <c r="O6" s="2329">
        <v>0</v>
      </c>
      <c r="P6" s="2260">
        <f>F6+I6+L6+O6</f>
        <v>0</v>
      </c>
      <c r="Q6" s="2648"/>
      <c r="R6" s="2649"/>
      <c r="S6" s="10"/>
      <c r="T6" s="6"/>
    </row>
    <row r="7" spans="1:20" ht="28.5" customHeight="1">
      <c r="A7" s="4292"/>
      <c r="B7" s="4236" t="s">
        <v>23</v>
      </c>
      <c r="C7" s="4237"/>
      <c r="D7" s="2322">
        <v>0</v>
      </c>
      <c r="E7" s="2322"/>
      <c r="F7" s="2322">
        <f>D7+E7</f>
        <v>0</v>
      </c>
      <c r="G7" s="2262">
        <v>0</v>
      </c>
      <c r="H7" s="2324"/>
      <c r="I7" s="2325">
        <f>G7+H7</f>
        <v>0</v>
      </c>
      <c r="J7" s="2262"/>
      <c r="K7" s="2326"/>
      <c r="L7" s="2327"/>
      <c r="M7" s="2262"/>
      <c r="N7" s="2328"/>
      <c r="O7" s="2329"/>
      <c r="P7" s="2262"/>
      <c r="Q7" s="2648"/>
      <c r="R7" s="2649"/>
      <c r="S7" s="10"/>
      <c r="T7" s="6"/>
    </row>
    <row r="8" spans="1:20" ht="16.5" customHeight="1">
      <c r="A8" s="4292"/>
      <c r="B8" s="4236" t="s">
        <v>24</v>
      </c>
      <c r="C8" s="4237"/>
      <c r="D8" s="2322">
        <v>0</v>
      </c>
      <c r="E8" s="2322"/>
      <c r="F8" s="2322">
        <f>D8+E8</f>
        <v>0</v>
      </c>
      <c r="G8" s="2260"/>
      <c r="H8" s="2324"/>
      <c r="I8" s="2325">
        <f>G8+H8</f>
        <v>0</v>
      </c>
      <c r="J8" s="2260"/>
      <c r="K8" s="2326"/>
      <c r="L8" s="2327"/>
      <c r="M8" s="2260"/>
      <c r="N8" s="2328"/>
      <c r="O8" s="2329"/>
      <c r="P8" s="2260"/>
      <c r="Q8" s="2648"/>
      <c r="R8" s="2649"/>
      <c r="S8" s="10"/>
      <c r="T8" s="6"/>
    </row>
    <row r="9" spans="1:20" ht="15" customHeight="1">
      <c r="A9" s="4292"/>
      <c r="B9" s="4236" t="s">
        <v>1926</v>
      </c>
      <c r="C9" s="4237"/>
      <c r="D9" s="2333">
        <v>3</v>
      </c>
      <c r="E9" s="2333"/>
      <c r="F9" s="2333">
        <f>D9+E9</f>
        <v>3</v>
      </c>
      <c r="G9" s="2260"/>
      <c r="H9" s="2335"/>
      <c r="I9" s="2325">
        <f>G9+H9</f>
        <v>0</v>
      </c>
      <c r="J9" s="2260"/>
      <c r="K9" s="2337"/>
      <c r="L9" s="2338"/>
      <c r="M9" s="2260"/>
      <c r="N9" s="2339"/>
      <c r="O9" s="2329"/>
      <c r="P9" s="2260"/>
      <c r="Q9" s="2650"/>
      <c r="R9" s="2649"/>
      <c r="S9" s="10"/>
      <c r="T9" s="6"/>
    </row>
    <row r="10" spans="1:20" ht="21.75" customHeight="1" thickBot="1">
      <c r="A10" s="4293"/>
      <c r="B10" s="4238" t="s">
        <v>19</v>
      </c>
      <c r="C10" s="4309"/>
      <c r="D10" s="2264">
        <f>D5+D6+D7+D8+D9</f>
        <v>75</v>
      </c>
      <c r="E10" s="2264"/>
      <c r="F10" s="2264">
        <f>F5+F6+F7+F8+F9</f>
        <v>75</v>
      </c>
      <c r="G10" s="2266">
        <f>G5+G6+G7+G8+G9</f>
        <v>113</v>
      </c>
      <c r="H10" s="2267"/>
      <c r="I10" s="2325">
        <f>SUM(I5:I9)</f>
        <v>113</v>
      </c>
      <c r="J10" s="2266">
        <f>J5+J6+J7+J8+J9</f>
        <v>1</v>
      </c>
      <c r="K10" s="2269"/>
      <c r="L10" s="2270">
        <v>1</v>
      </c>
      <c r="M10" s="2266">
        <f>M5+M6+M7+M8+M9</f>
        <v>17</v>
      </c>
      <c r="N10" s="2271"/>
      <c r="O10" s="2329">
        <f>O5+O6+O7+O8+O9</f>
        <v>17</v>
      </c>
      <c r="P10" s="2266">
        <f>F10+I10+L10+O10</f>
        <v>206</v>
      </c>
      <c r="Q10" s="2652"/>
      <c r="R10" s="2649">
        <f>F10+I10+L10+O10</f>
        <v>206</v>
      </c>
      <c r="S10" s="10"/>
      <c r="T10" s="6"/>
    </row>
    <row r="11" spans="1:20">
      <c r="A11" s="17"/>
      <c r="B11" s="355"/>
      <c r="C11" s="2"/>
      <c r="D11" s="2"/>
      <c r="E11" s="6"/>
      <c r="F11" s="6"/>
      <c r="G11" s="6"/>
      <c r="H11" s="6"/>
      <c r="I11" s="6"/>
      <c r="J11" s="6"/>
      <c r="K11" s="6"/>
      <c r="L11" s="6"/>
      <c r="M11" s="6"/>
      <c r="N11" s="6"/>
      <c r="O11" s="2"/>
      <c r="P11" s="2"/>
      <c r="Q11" s="2"/>
      <c r="R11" s="2"/>
      <c r="S11" s="2"/>
      <c r="T11" s="2"/>
    </row>
    <row r="12" spans="1:20" ht="12.75" customHeight="1" thickBot="1">
      <c r="A12" s="3"/>
      <c r="B12" s="3"/>
      <c r="C12" s="2"/>
      <c r="D12" s="2"/>
      <c r="E12" s="6"/>
      <c r="F12" s="6"/>
      <c r="G12" s="6"/>
      <c r="H12" s="6"/>
      <c r="I12" s="6"/>
      <c r="J12" s="6"/>
      <c r="K12" s="6"/>
      <c r="L12" s="6"/>
      <c r="M12" s="6"/>
      <c r="N12" s="6"/>
      <c r="O12" s="2"/>
      <c r="P12" s="2"/>
      <c r="Q12" s="2"/>
      <c r="R12" s="2"/>
      <c r="S12" s="2"/>
      <c r="T12" s="2"/>
    </row>
    <row r="13" spans="1:20" ht="30.75" customHeight="1" thickBot="1">
      <c r="A13" s="4272" t="s">
        <v>3028</v>
      </c>
      <c r="B13" s="4273"/>
      <c r="C13" s="4273"/>
      <c r="D13" s="4273"/>
      <c r="E13" s="4273"/>
      <c r="F13" s="4273"/>
      <c r="G13" s="4273"/>
      <c r="H13" s="4273"/>
      <c r="I13" s="4273"/>
      <c r="J13" s="4273"/>
      <c r="K13" s="4273"/>
      <c r="L13" s="4273"/>
      <c r="M13" s="4273"/>
      <c r="N13" s="4273"/>
      <c r="O13" s="4273"/>
      <c r="P13" s="4273"/>
      <c r="Q13" s="4273"/>
      <c r="R13" s="4273"/>
      <c r="S13" s="4273"/>
      <c r="T13" s="4274"/>
    </row>
    <row r="14" spans="1:20" ht="27.75" customHeight="1">
      <c r="A14" s="4275" t="s">
        <v>26</v>
      </c>
      <c r="B14" s="4276"/>
      <c r="C14" s="4277"/>
      <c r="D14" s="4281" t="s">
        <v>28</v>
      </c>
      <c r="E14" s="4281" t="s">
        <v>29</v>
      </c>
      <c r="F14" s="4281" t="s">
        <v>30</v>
      </c>
      <c r="G14" s="4283" t="s">
        <v>1857</v>
      </c>
      <c r="H14" s="4284"/>
      <c r="I14" s="4285"/>
      <c r="J14" s="4283" t="s">
        <v>688</v>
      </c>
      <c r="K14" s="4285"/>
      <c r="L14" s="4281" t="s">
        <v>419</v>
      </c>
      <c r="M14" s="4281" t="s">
        <v>420</v>
      </c>
      <c r="N14" s="4286" t="s">
        <v>2278</v>
      </c>
      <c r="O14" s="4288" t="s">
        <v>428</v>
      </c>
      <c r="P14" s="4289"/>
      <c r="Q14" s="4290"/>
      <c r="R14" s="4288" t="s">
        <v>3029</v>
      </c>
      <c r="S14" s="4289"/>
      <c r="T14" s="4290"/>
    </row>
    <row r="15" spans="1:20" ht="24">
      <c r="A15" s="4278"/>
      <c r="B15" s="4279"/>
      <c r="C15" s="4280"/>
      <c r="D15" s="4282"/>
      <c r="E15" s="4282"/>
      <c r="F15" s="4282"/>
      <c r="G15" s="2234" t="s">
        <v>3030</v>
      </c>
      <c r="H15" s="2234" t="s">
        <v>3031</v>
      </c>
      <c r="I15" s="2234" t="s">
        <v>3032</v>
      </c>
      <c r="J15" s="2234" t="s">
        <v>3033</v>
      </c>
      <c r="K15" s="2234" t="s">
        <v>3034</v>
      </c>
      <c r="L15" s="4282"/>
      <c r="M15" s="4282"/>
      <c r="N15" s="4287"/>
      <c r="O15" s="2235" t="s">
        <v>34</v>
      </c>
      <c r="P15" s="2236" t="s">
        <v>35</v>
      </c>
      <c r="Q15" s="2237" t="s">
        <v>36</v>
      </c>
      <c r="R15" s="2235" t="s">
        <v>3035</v>
      </c>
      <c r="S15" s="2236" t="s">
        <v>3036</v>
      </c>
      <c r="T15" s="2237" t="s">
        <v>3037</v>
      </c>
    </row>
    <row r="16" spans="1:20" ht="32.25" customHeight="1">
      <c r="A16" s="4240" t="s">
        <v>27</v>
      </c>
      <c r="B16" s="4241"/>
      <c r="C16" s="4241"/>
      <c r="D16" s="2638"/>
      <c r="E16" s="2638"/>
      <c r="F16" s="2638"/>
      <c r="G16" s="2604"/>
      <c r="H16" s="2604">
        <v>36.299999999999997</v>
      </c>
      <c r="I16" s="2604">
        <v>131</v>
      </c>
      <c r="J16" s="2635"/>
      <c r="K16" s="2635"/>
      <c r="L16" s="2635">
        <v>61978</v>
      </c>
      <c r="M16" s="2638"/>
      <c r="N16" s="2639"/>
      <c r="O16" s="58"/>
      <c r="P16" s="2635"/>
      <c r="Q16" s="752"/>
      <c r="R16" s="58">
        <v>151</v>
      </c>
      <c r="S16" s="2635">
        <v>67</v>
      </c>
      <c r="T16" s="752">
        <v>26904</v>
      </c>
    </row>
    <row r="17" spans="1:20" ht="33.75" customHeight="1" thickBot="1">
      <c r="A17" s="4242" t="s">
        <v>20</v>
      </c>
      <c r="B17" s="4243"/>
      <c r="C17" s="4243"/>
      <c r="D17" s="415"/>
      <c r="E17" s="415"/>
      <c r="F17" s="415"/>
      <c r="G17" s="2637"/>
      <c r="H17" s="2636">
        <v>36.299999999999997</v>
      </c>
      <c r="I17" s="2636">
        <v>131.80000000000001</v>
      </c>
      <c r="J17" s="415"/>
      <c r="K17" s="415"/>
      <c r="L17" s="2637">
        <v>61978</v>
      </c>
      <c r="M17" s="415"/>
      <c r="N17" s="416"/>
      <c r="O17" s="2640"/>
      <c r="P17" s="2637"/>
      <c r="Q17" s="416"/>
      <c r="R17" s="2641">
        <v>151</v>
      </c>
      <c r="S17" s="415">
        <v>67</v>
      </c>
      <c r="T17" s="416">
        <v>26904</v>
      </c>
    </row>
    <row r="18" spans="1:20">
      <c r="A18" s="6"/>
      <c r="B18" s="2"/>
      <c r="C18" s="6"/>
      <c r="D18" s="3"/>
      <c r="E18" s="3"/>
      <c r="F18" s="3"/>
      <c r="G18" s="28"/>
      <c r="H18" s="28"/>
      <c r="I18" s="28"/>
      <c r="J18" s="28"/>
      <c r="K18" s="28"/>
      <c r="L18" s="28"/>
      <c r="M18" s="6"/>
      <c r="N18" s="6"/>
      <c r="O18" s="2"/>
      <c r="P18" s="2"/>
      <c r="Q18" s="2"/>
      <c r="R18" s="2"/>
      <c r="S18" s="2"/>
      <c r="T18" s="2"/>
    </row>
    <row r="19" spans="1:20" ht="18.75" thickBot="1">
      <c r="A19" s="1532"/>
      <c r="B19" s="1532"/>
      <c r="C19" s="1532"/>
      <c r="D19" s="1532"/>
      <c r="E19" s="1532"/>
      <c r="F19" s="1078"/>
      <c r="G19" s="1078"/>
      <c r="H19" s="1079"/>
      <c r="I19" s="1080"/>
      <c r="J19" s="1080"/>
      <c r="K19" s="1080"/>
      <c r="L19" s="1080"/>
      <c r="M19" s="1080"/>
      <c r="N19" s="1080"/>
      <c r="O19" s="2"/>
      <c r="P19" s="48"/>
      <c r="Q19" s="48"/>
      <c r="R19" s="48"/>
      <c r="S19" s="2"/>
      <c r="T19" s="2"/>
    </row>
    <row r="20" spans="1:20" ht="27.75" customHeight="1" thickBot="1">
      <c r="A20" s="4188" t="s">
        <v>2259</v>
      </c>
      <c r="B20" s="4189"/>
      <c r="C20" s="4189"/>
      <c r="D20" s="4189"/>
      <c r="E20" s="4189"/>
      <c r="F20" s="4189"/>
      <c r="G20" s="4189"/>
      <c r="H20" s="4189"/>
      <c r="I20" s="4189"/>
      <c r="J20" s="4189"/>
      <c r="K20" s="4189"/>
      <c r="L20" s="4189"/>
      <c r="M20" s="4189"/>
      <c r="N20" s="4189"/>
      <c r="O20" s="4190"/>
      <c r="P20" s="38"/>
      <c r="Q20" s="38"/>
      <c r="R20" s="38"/>
      <c r="S20" s="48"/>
      <c r="T20" s="2"/>
    </row>
    <row r="21" spans="1:20" ht="18" customHeight="1">
      <c r="A21" s="4244"/>
      <c r="B21" s="4247" t="s">
        <v>26</v>
      </c>
      <c r="C21" s="4248"/>
      <c r="D21" s="4253" t="s">
        <v>2260</v>
      </c>
      <c r="E21" s="4254"/>
      <c r="F21" s="4254"/>
      <c r="G21" s="4254"/>
      <c r="H21" s="4254"/>
      <c r="I21" s="4255"/>
      <c r="J21" s="4256" t="s">
        <v>20</v>
      </c>
      <c r="K21" s="4257"/>
      <c r="L21" s="4257"/>
      <c r="M21" s="4257"/>
      <c r="N21" s="4257"/>
      <c r="O21" s="4258"/>
      <c r="P21" s="3"/>
      <c r="Q21" s="3"/>
      <c r="R21" s="3"/>
      <c r="S21" s="38"/>
      <c r="T21" s="6"/>
    </row>
    <row r="22" spans="1:20" ht="16.5" customHeight="1">
      <c r="A22" s="4245"/>
      <c r="B22" s="4249"/>
      <c r="C22" s="4250"/>
      <c r="D22" s="4259" t="s">
        <v>2261</v>
      </c>
      <c r="E22" s="4260"/>
      <c r="F22" s="4261" t="s">
        <v>2262</v>
      </c>
      <c r="G22" s="4261"/>
      <c r="H22" s="4175" t="s">
        <v>19</v>
      </c>
      <c r="I22" s="4263" t="s">
        <v>2263</v>
      </c>
      <c r="J22" s="4265" t="s">
        <v>2261</v>
      </c>
      <c r="K22" s="4266"/>
      <c r="L22" s="4267" t="s">
        <v>2262</v>
      </c>
      <c r="M22" s="4267"/>
      <c r="N22" s="4268" t="s">
        <v>19</v>
      </c>
      <c r="O22" s="4270" t="s">
        <v>2272</v>
      </c>
      <c r="P22" s="3"/>
      <c r="Q22" s="3"/>
      <c r="R22" s="3"/>
      <c r="S22" s="3"/>
      <c r="T22" s="2"/>
    </row>
    <row r="23" spans="1:20" ht="36.75" thickBot="1">
      <c r="A23" s="4246"/>
      <c r="B23" s="4251"/>
      <c r="C23" s="4252"/>
      <c r="D23" s="2266" t="s">
        <v>2264</v>
      </c>
      <c r="E23" s="2276" t="s">
        <v>2265</v>
      </c>
      <c r="F23" s="2276" t="s">
        <v>2264</v>
      </c>
      <c r="G23" s="2276" t="s">
        <v>2265</v>
      </c>
      <c r="H23" s="4262"/>
      <c r="I23" s="4264"/>
      <c r="J23" s="2277" t="s">
        <v>2264</v>
      </c>
      <c r="K23" s="2278" t="s">
        <v>2265</v>
      </c>
      <c r="L23" s="2278" t="s">
        <v>2264</v>
      </c>
      <c r="M23" s="2278" t="s">
        <v>2265</v>
      </c>
      <c r="N23" s="4269"/>
      <c r="O23" s="4271"/>
      <c r="P23" s="3"/>
      <c r="Q23" s="3"/>
      <c r="R23" s="3"/>
      <c r="S23" s="3"/>
      <c r="T23" s="2"/>
    </row>
    <row r="24" spans="1:20">
      <c r="A24" s="4231" t="s">
        <v>963</v>
      </c>
      <c r="B24" s="4234" t="s">
        <v>2266</v>
      </c>
      <c r="C24" s="4235"/>
      <c r="D24" s="2357"/>
      <c r="E24" s="2358">
        <v>3</v>
      </c>
      <c r="F24" s="2358">
        <v>0</v>
      </c>
      <c r="G24" s="2358">
        <v>0</v>
      </c>
      <c r="H24" s="2358">
        <f>E24+G24</f>
        <v>3</v>
      </c>
      <c r="I24" s="2359">
        <v>533</v>
      </c>
      <c r="J24" s="2287"/>
      <c r="K24" s="2288">
        <v>3</v>
      </c>
      <c r="L24" s="2288">
        <v>0</v>
      </c>
      <c r="M24" s="2288">
        <v>0</v>
      </c>
      <c r="N24" s="2288">
        <v>3</v>
      </c>
      <c r="O24" s="2566">
        <v>533</v>
      </c>
      <c r="P24" s="3"/>
      <c r="Q24" s="3"/>
      <c r="R24" s="3"/>
      <c r="S24" s="3"/>
      <c r="T24" s="2"/>
    </row>
    <row r="25" spans="1:20">
      <c r="A25" s="4232"/>
      <c r="B25" s="4236" t="s">
        <v>2267</v>
      </c>
      <c r="C25" s="4237"/>
      <c r="D25" s="2360"/>
      <c r="E25" s="2361">
        <v>37</v>
      </c>
      <c r="F25" s="2361">
        <v>0</v>
      </c>
      <c r="G25" s="2361">
        <v>32</v>
      </c>
      <c r="H25" s="2362">
        <f>E25+G25</f>
        <v>69</v>
      </c>
      <c r="I25" s="2363">
        <v>7909</v>
      </c>
      <c r="J25" s="2293"/>
      <c r="K25" s="2294">
        <v>32</v>
      </c>
      <c r="L25" s="2294">
        <v>0</v>
      </c>
      <c r="M25" s="2294">
        <v>27</v>
      </c>
      <c r="N25" s="2567">
        <v>59</v>
      </c>
      <c r="O25" s="2338">
        <v>7909</v>
      </c>
      <c r="P25" s="3"/>
      <c r="Q25" s="3"/>
      <c r="R25" s="3"/>
      <c r="S25" s="3"/>
      <c r="T25" s="2"/>
    </row>
    <row r="26" spans="1:20">
      <c r="A26" s="4232"/>
      <c r="B26" s="4236" t="s">
        <v>2268</v>
      </c>
      <c r="C26" s="4237"/>
      <c r="D26" s="2360"/>
      <c r="E26" s="2361">
        <v>8</v>
      </c>
      <c r="F26" s="2361">
        <v>0</v>
      </c>
      <c r="G26" s="2361">
        <v>4</v>
      </c>
      <c r="H26" s="2361">
        <f>E26+G26</f>
        <v>12</v>
      </c>
      <c r="I26" s="2239">
        <v>2669</v>
      </c>
      <c r="J26" s="2293"/>
      <c r="K26" s="2294">
        <v>8</v>
      </c>
      <c r="L26" s="2294">
        <v>0</v>
      </c>
      <c r="M26" s="2294">
        <v>4</v>
      </c>
      <c r="N26" s="2294">
        <v>12</v>
      </c>
      <c r="O26" s="2244">
        <v>2669</v>
      </c>
      <c r="P26" s="3"/>
      <c r="Q26" s="3"/>
      <c r="R26" s="3"/>
      <c r="S26" s="3"/>
      <c r="T26" s="2"/>
    </row>
    <row r="27" spans="1:20" ht="13.5" thickBot="1">
      <c r="A27" s="4233"/>
      <c r="B27" s="4238" t="s">
        <v>19</v>
      </c>
      <c r="C27" s="4239"/>
      <c r="D27" s="2364"/>
      <c r="E27" s="2365">
        <f>E24+E25+E26</f>
        <v>48</v>
      </c>
      <c r="F27" s="2365">
        <f>F24+F25+F26</f>
        <v>0</v>
      </c>
      <c r="G27" s="2365">
        <f>G24+G25+G26</f>
        <v>36</v>
      </c>
      <c r="H27" s="2365">
        <f>H24+H25+H26</f>
        <v>84</v>
      </c>
      <c r="I27" s="2365">
        <v>11111</v>
      </c>
      <c r="J27" s="2568"/>
      <c r="K27" s="2317">
        <v>42</v>
      </c>
      <c r="L27" s="2317">
        <v>0</v>
      </c>
      <c r="M27" s="2317">
        <v>31</v>
      </c>
      <c r="N27" s="2317">
        <v>84</v>
      </c>
      <c r="O27" s="2255">
        <v>11111</v>
      </c>
      <c r="P27" s="2"/>
      <c r="Q27" s="2"/>
      <c r="R27" s="2"/>
      <c r="S27" s="3"/>
      <c r="T27" s="2"/>
    </row>
    <row r="28" spans="1:20">
      <c r="A28" s="33"/>
      <c r="B28" s="33"/>
      <c r="C28" s="34"/>
      <c r="D28" s="34"/>
      <c r="E28" s="298"/>
      <c r="F28" s="298"/>
      <c r="G28" s="298"/>
      <c r="H28" s="298"/>
      <c r="I28" s="298"/>
      <c r="J28" s="6"/>
      <c r="K28" s="6"/>
      <c r="L28" s="6"/>
      <c r="M28" s="6"/>
      <c r="N28" s="6"/>
      <c r="O28" s="2"/>
      <c r="P28" s="2"/>
      <c r="Q28" s="2"/>
      <c r="R28" s="2"/>
      <c r="S28" s="2"/>
      <c r="T28" s="2"/>
    </row>
    <row r="29" spans="1:20" ht="13.5" thickBot="1">
      <c r="A29" s="3"/>
      <c r="B29" s="3"/>
      <c r="C29" s="2"/>
      <c r="D29" s="2"/>
      <c r="E29" s="6"/>
      <c r="F29" s="6"/>
      <c r="G29" s="2"/>
      <c r="H29" s="2"/>
      <c r="I29" s="2"/>
      <c r="J29" s="2"/>
      <c r="K29" s="2"/>
      <c r="L29" s="2"/>
      <c r="M29" s="2"/>
      <c r="N29" s="2"/>
      <c r="O29" s="2"/>
      <c r="P29" s="2"/>
      <c r="Q29" s="2"/>
      <c r="R29" s="2"/>
      <c r="S29" s="3"/>
      <c r="T29" s="3"/>
    </row>
    <row r="30" spans="1:20" ht="16.5" thickBot="1">
      <c r="A30" s="4203" t="s">
        <v>4384</v>
      </c>
      <c r="B30" s="4204"/>
      <c r="C30" s="4204"/>
      <c r="D30" s="4204"/>
      <c r="E30" s="4204"/>
      <c r="F30" s="4204"/>
      <c r="G30" s="4204"/>
      <c r="H30" s="4204"/>
      <c r="I30" s="4204"/>
      <c r="J30" s="4204"/>
      <c r="K30" s="4204"/>
      <c r="L30" s="4204"/>
      <c r="M30" s="4204"/>
      <c r="N30" s="4204"/>
      <c r="O30" s="4205"/>
      <c r="P30" s="2"/>
      <c r="Q30" s="2"/>
      <c r="R30" s="2"/>
      <c r="S30" s="3"/>
      <c r="T30" s="3"/>
    </row>
    <row r="31" spans="1:20">
      <c r="A31" s="4206" t="s">
        <v>2615</v>
      </c>
      <c r="B31" s="4209" t="s">
        <v>26</v>
      </c>
      <c r="C31" s="4210"/>
      <c r="D31" s="4213" t="s">
        <v>2260</v>
      </c>
      <c r="E31" s="4214"/>
      <c r="F31" s="4214"/>
      <c r="G31" s="4214"/>
      <c r="H31" s="4214"/>
      <c r="I31" s="4215"/>
      <c r="J31" s="4216" t="s">
        <v>20</v>
      </c>
      <c r="K31" s="4217"/>
      <c r="L31" s="4217"/>
      <c r="M31" s="4217"/>
      <c r="N31" s="4217"/>
      <c r="O31" s="4218"/>
      <c r="P31" s="2"/>
      <c r="Q31" s="2"/>
      <c r="R31" s="2"/>
      <c r="S31" s="2"/>
      <c r="T31" s="3"/>
    </row>
    <row r="32" spans="1:20" ht="41.25" customHeight="1" thickBot="1">
      <c r="A32" s="4207"/>
      <c r="B32" s="4211"/>
      <c r="C32" s="4212"/>
      <c r="D32" s="2279" t="s">
        <v>968</v>
      </c>
      <c r="E32" s="2279" t="s">
        <v>969</v>
      </c>
      <c r="F32" s="2279" t="s">
        <v>970</v>
      </c>
      <c r="G32" s="2279" t="s">
        <v>971</v>
      </c>
      <c r="H32" s="2280" t="s">
        <v>346</v>
      </c>
      <c r="I32" s="2280" t="s">
        <v>19</v>
      </c>
      <c r="J32" s="2281" t="s">
        <v>968</v>
      </c>
      <c r="K32" s="2282" t="s">
        <v>969</v>
      </c>
      <c r="L32" s="2282" t="s">
        <v>970</v>
      </c>
      <c r="M32" s="2282" t="s">
        <v>971</v>
      </c>
      <c r="N32" s="2282" t="s">
        <v>346</v>
      </c>
      <c r="O32" s="2283" t="s">
        <v>19</v>
      </c>
      <c r="P32" s="2"/>
      <c r="Q32" s="2"/>
      <c r="R32" s="2"/>
      <c r="S32" s="2"/>
      <c r="T32" s="3"/>
    </row>
    <row r="33" spans="1:20" ht="17.25" customHeight="1">
      <c r="A33" s="4207"/>
      <c r="B33" s="4219" t="s">
        <v>2266</v>
      </c>
      <c r="C33" s="4220"/>
      <c r="D33" s="2284">
        <v>1</v>
      </c>
      <c r="E33" s="2284"/>
      <c r="F33" s="2284"/>
      <c r="G33" s="2285"/>
      <c r="H33" s="2285">
        <v>0</v>
      </c>
      <c r="I33" s="2286">
        <f>SUM(D33:H33)</f>
        <v>1</v>
      </c>
      <c r="J33" s="2287">
        <v>1</v>
      </c>
      <c r="K33" s="2288"/>
      <c r="L33" s="2288"/>
      <c r="M33" s="2288"/>
      <c r="N33" s="2288"/>
      <c r="O33" s="2289">
        <f>SUM(J33:N33)</f>
        <v>1</v>
      </c>
      <c r="P33" s="2"/>
      <c r="Q33" s="2"/>
      <c r="R33" s="2"/>
      <c r="S33" s="2"/>
      <c r="T33" s="3"/>
    </row>
    <row r="34" spans="1:20" ht="20.25" customHeight="1">
      <c r="A34" s="4207"/>
      <c r="B34" s="4221" t="s">
        <v>2267</v>
      </c>
      <c r="C34" s="4222"/>
      <c r="D34" s="2290"/>
      <c r="E34" s="2290"/>
      <c r="F34" s="2290"/>
      <c r="G34" s="2291"/>
      <c r="H34" s="2291"/>
      <c r="I34" s="2292">
        <f>SUM(D34:H34)</f>
        <v>0</v>
      </c>
      <c r="J34" s="2293"/>
      <c r="K34" s="2294"/>
      <c r="L34" s="2294"/>
      <c r="M34" s="2294"/>
      <c r="N34" s="2294"/>
      <c r="O34" s="2295">
        <f>SUM(J34:N34)</f>
        <v>0</v>
      </c>
      <c r="P34" s="2"/>
      <c r="Q34" s="2"/>
      <c r="R34" s="2"/>
      <c r="S34" s="2"/>
      <c r="T34" s="3"/>
    </row>
    <row r="35" spans="1:20" ht="19.5" customHeight="1">
      <c r="A35" s="4207"/>
      <c r="B35" s="4221" t="s">
        <v>2268</v>
      </c>
      <c r="C35" s="4222"/>
      <c r="D35" s="2290"/>
      <c r="E35" s="2290"/>
      <c r="F35" s="2290"/>
      <c r="G35" s="2291"/>
      <c r="H35" s="2291"/>
      <c r="I35" s="2292">
        <f>SUM(D35:H35)</f>
        <v>0</v>
      </c>
      <c r="J35" s="2293"/>
      <c r="K35" s="2294"/>
      <c r="L35" s="2294"/>
      <c r="M35" s="2294"/>
      <c r="N35" s="2294"/>
      <c r="O35" s="2295">
        <f>SUM(J35:N35)</f>
        <v>0</v>
      </c>
      <c r="P35" s="2"/>
      <c r="Q35" s="2"/>
      <c r="R35" s="2"/>
      <c r="S35" s="2"/>
      <c r="T35" s="3"/>
    </row>
    <row r="36" spans="1:20" ht="20.25" customHeight="1" thickBot="1">
      <c r="A36" s="4207"/>
      <c r="B36" s="4223" t="s">
        <v>19</v>
      </c>
      <c r="C36" s="4224"/>
      <c r="D36" s="2296">
        <f t="shared" ref="D36:O36" si="0">SUM(D33:D35)</f>
        <v>1</v>
      </c>
      <c r="E36" s="2296">
        <f t="shared" si="0"/>
        <v>0</v>
      </c>
      <c r="F36" s="2296">
        <f t="shared" si="0"/>
        <v>0</v>
      </c>
      <c r="G36" s="2297">
        <f t="shared" si="0"/>
        <v>0</v>
      </c>
      <c r="H36" s="2297">
        <f t="shared" si="0"/>
        <v>0</v>
      </c>
      <c r="I36" s="2298">
        <f t="shared" si="0"/>
        <v>1</v>
      </c>
      <c r="J36" s="2299">
        <f t="shared" si="0"/>
        <v>1</v>
      </c>
      <c r="K36" s="2300">
        <f t="shared" si="0"/>
        <v>0</v>
      </c>
      <c r="L36" s="2300">
        <f t="shared" si="0"/>
        <v>0</v>
      </c>
      <c r="M36" s="2300">
        <f t="shared" si="0"/>
        <v>0</v>
      </c>
      <c r="N36" s="2300">
        <f t="shared" si="0"/>
        <v>0</v>
      </c>
      <c r="O36" s="2301">
        <f t="shared" si="0"/>
        <v>1</v>
      </c>
      <c r="P36" s="2"/>
      <c r="Q36" s="2"/>
      <c r="R36" s="2"/>
      <c r="S36" s="2"/>
      <c r="T36" s="3"/>
    </row>
    <row r="37" spans="1:20" ht="27" customHeight="1" thickBot="1">
      <c r="A37" s="4207"/>
      <c r="B37" s="4225" t="s">
        <v>3038</v>
      </c>
      <c r="C37" s="4226"/>
      <c r="D37" s="2302">
        <v>0</v>
      </c>
      <c r="E37" s="2284"/>
      <c r="F37" s="2284"/>
      <c r="G37" s="2284"/>
      <c r="H37" s="2284"/>
      <c r="I37" s="2286">
        <v>0</v>
      </c>
      <c r="J37" s="2287"/>
      <c r="K37" s="2288"/>
      <c r="L37" s="2288"/>
      <c r="M37" s="2288"/>
      <c r="N37" s="2288"/>
      <c r="O37" s="2289">
        <f>SUM(J37:N37)</f>
        <v>0</v>
      </c>
      <c r="P37" s="2"/>
      <c r="Q37" s="2"/>
      <c r="R37" s="2"/>
      <c r="S37" s="2"/>
      <c r="T37" s="2"/>
    </row>
    <row r="38" spans="1:20" ht="29.25" customHeight="1">
      <c r="A38" s="4207"/>
      <c r="B38" s="4225" t="s">
        <v>1865</v>
      </c>
      <c r="C38" s="4226"/>
      <c r="D38" s="2303"/>
      <c r="E38" s="2304"/>
      <c r="F38" s="2304"/>
      <c r="G38" s="2304"/>
      <c r="H38" s="2304"/>
      <c r="I38" s="2305"/>
      <c r="J38" s="2306"/>
      <c r="K38" s="2307"/>
      <c r="L38" s="2307"/>
      <c r="M38" s="2307"/>
      <c r="N38" s="2307"/>
      <c r="O38" s="2308"/>
      <c r="P38" s="2"/>
      <c r="Q38" s="2"/>
      <c r="R38" s="2"/>
      <c r="S38" s="2"/>
      <c r="T38" s="2"/>
    </row>
    <row r="39" spans="1:20" ht="27.75" customHeight="1">
      <c r="A39" s="4207"/>
      <c r="B39" s="4227" t="s">
        <v>972</v>
      </c>
      <c r="C39" s="4228"/>
      <c r="D39" s="2309"/>
      <c r="E39" s="2290"/>
      <c r="F39" s="2290"/>
      <c r="G39" s="2290"/>
      <c r="H39" s="2290"/>
      <c r="I39" s="2292">
        <f>SUM(D39:H39)</f>
        <v>0</v>
      </c>
      <c r="J39" s="2293"/>
      <c r="K39" s="2294"/>
      <c r="L39" s="2294"/>
      <c r="M39" s="2294"/>
      <c r="N39" s="2294"/>
      <c r="O39" s="2295">
        <f>SUM(J39:N39)</f>
        <v>0</v>
      </c>
      <c r="P39" s="2"/>
      <c r="Q39" s="2"/>
      <c r="R39" s="2"/>
      <c r="S39" s="2"/>
      <c r="T39" s="2"/>
    </row>
    <row r="40" spans="1:20" ht="24">
      <c r="A40" s="4207"/>
      <c r="B40" s="4229" t="s">
        <v>347</v>
      </c>
      <c r="C40" s="2129" t="s">
        <v>348</v>
      </c>
      <c r="D40" s="2309"/>
      <c r="E40" s="2290"/>
      <c r="F40" s="2290"/>
      <c r="G40" s="2290"/>
      <c r="H40" s="2290">
        <v>0</v>
      </c>
      <c r="I40" s="2292">
        <f>SUM(D40:H40)</f>
        <v>0</v>
      </c>
      <c r="J40" s="2293"/>
      <c r="K40" s="2294"/>
      <c r="L40" s="2294"/>
      <c r="M40" s="2294"/>
      <c r="N40" s="2294"/>
      <c r="O40" s="2295">
        <f>SUM(J40:N40)</f>
        <v>0</v>
      </c>
      <c r="P40" s="2"/>
      <c r="Q40" s="2"/>
      <c r="R40" s="2"/>
      <c r="S40" s="2"/>
      <c r="T40" s="2"/>
    </row>
    <row r="41" spans="1:20" ht="24.75" thickBot="1">
      <c r="A41" s="4208"/>
      <c r="B41" s="4230"/>
      <c r="C41" s="2130" t="s">
        <v>349</v>
      </c>
      <c r="D41" s="2310"/>
      <c r="E41" s="2296"/>
      <c r="F41" s="2296"/>
      <c r="G41" s="2296"/>
      <c r="H41" s="2296"/>
      <c r="I41" s="2298">
        <f>SUM(D41:H41)</f>
        <v>0</v>
      </c>
      <c r="J41" s="2299"/>
      <c r="K41" s="2300"/>
      <c r="L41" s="2300"/>
      <c r="M41" s="2300"/>
      <c r="N41" s="2300"/>
      <c r="O41" s="2301">
        <f>SUM(J41:N41)</f>
        <v>0</v>
      </c>
      <c r="P41" s="2"/>
      <c r="Q41" s="2"/>
      <c r="R41" s="2"/>
      <c r="S41" s="2"/>
      <c r="T41" s="2"/>
    </row>
    <row r="42" spans="1:20" ht="21.75" customHeight="1" thickBot="1">
      <c r="A42" s="2311"/>
      <c r="B42" s="2311"/>
      <c r="C42" s="2312"/>
      <c r="D42" s="2312"/>
      <c r="E42" s="2313"/>
      <c r="F42" s="2313"/>
      <c r="G42" s="2313"/>
      <c r="H42" s="2313"/>
      <c r="I42" s="2313"/>
      <c r="J42" s="2313"/>
      <c r="K42" s="2313"/>
      <c r="L42" s="2313"/>
      <c r="M42" s="2313"/>
      <c r="N42" s="2313"/>
      <c r="O42" s="2312"/>
      <c r="P42" s="2"/>
      <c r="Q42" s="2"/>
      <c r="R42" s="2"/>
      <c r="S42" s="2"/>
      <c r="T42" s="2"/>
    </row>
    <row r="43" spans="1:20" ht="30" customHeight="1" thickBot="1">
      <c r="A43" s="4188" t="s">
        <v>482</v>
      </c>
      <c r="B43" s="4189"/>
      <c r="C43" s="4189"/>
      <c r="D43" s="4189"/>
      <c r="E43" s="4189"/>
      <c r="F43" s="4189"/>
      <c r="G43" s="4189"/>
      <c r="H43" s="4189"/>
      <c r="I43" s="4189"/>
      <c r="J43" s="4189"/>
      <c r="K43" s="4189"/>
      <c r="L43" s="4189"/>
      <c r="M43" s="4190"/>
      <c r="N43" s="2313"/>
      <c r="O43" s="2312"/>
      <c r="P43" s="2"/>
      <c r="Q43" s="2"/>
      <c r="R43" s="2"/>
      <c r="S43" s="2"/>
      <c r="T43" s="2"/>
    </row>
    <row r="44" spans="1:20" ht="29.25" customHeight="1">
      <c r="A44" s="4191" t="s">
        <v>26</v>
      </c>
      <c r="B44" s="4192"/>
      <c r="C44" s="4195" t="s">
        <v>27</v>
      </c>
      <c r="D44" s="4198" t="s">
        <v>1031</v>
      </c>
      <c r="E44" s="4198"/>
      <c r="F44" s="4198"/>
      <c r="G44" s="4198"/>
      <c r="H44" s="4198"/>
      <c r="I44" s="4198"/>
      <c r="J44" s="4198"/>
      <c r="K44" s="4198"/>
      <c r="L44" s="4198"/>
      <c r="M44" s="4199"/>
      <c r="N44" s="2313"/>
      <c r="O44" s="2312"/>
      <c r="P44" s="2"/>
      <c r="Q44" s="2"/>
      <c r="R44" s="2"/>
      <c r="S44" s="2"/>
      <c r="T44" s="2"/>
    </row>
    <row r="45" spans="1:20" ht="20.25" customHeight="1">
      <c r="A45" s="4193"/>
      <c r="B45" s="4194"/>
      <c r="C45" s="4196"/>
      <c r="D45" s="4200" t="s">
        <v>2261</v>
      </c>
      <c r="E45" s="4200"/>
      <c r="F45" s="4200" t="s">
        <v>1032</v>
      </c>
      <c r="G45" s="4200"/>
      <c r="H45" s="4201" t="s">
        <v>484</v>
      </c>
      <c r="I45" s="4200" t="s">
        <v>485</v>
      </c>
      <c r="J45" s="4200" t="s">
        <v>486</v>
      </c>
      <c r="K45" s="4200" t="s">
        <v>487</v>
      </c>
      <c r="L45" s="4200" t="s">
        <v>1597</v>
      </c>
      <c r="M45" s="4202" t="s">
        <v>1240</v>
      </c>
      <c r="N45" s="2313"/>
      <c r="O45" s="2312"/>
      <c r="P45" s="2"/>
      <c r="Q45" s="2"/>
      <c r="R45" s="2"/>
      <c r="S45" s="2"/>
      <c r="T45" s="2"/>
    </row>
    <row r="46" spans="1:20" ht="17.25" customHeight="1">
      <c r="A46" s="4193"/>
      <c r="B46" s="4194"/>
      <c r="C46" s="4197"/>
      <c r="D46" s="2314" t="s">
        <v>1033</v>
      </c>
      <c r="E46" s="2314" t="s">
        <v>2276</v>
      </c>
      <c r="F46" s="2314" t="s">
        <v>1033</v>
      </c>
      <c r="G46" s="2314" t="s">
        <v>2276</v>
      </c>
      <c r="H46" s="4201"/>
      <c r="I46" s="4200"/>
      <c r="J46" s="4200"/>
      <c r="K46" s="4200"/>
      <c r="L46" s="4200"/>
      <c r="M46" s="4202"/>
      <c r="N46" s="2313"/>
      <c r="O46" s="2312"/>
      <c r="P46" s="2"/>
      <c r="Q46" s="2"/>
      <c r="R46" s="2"/>
      <c r="S46" s="2"/>
      <c r="T46" s="2"/>
    </row>
    <row r="47" spans="1:20" ht="25.5" customHeight="1">
      <c r="A47" s="4184" t="s">
        <v>1034</v>
      </c>
      <c r="B47" s="4185"/>
      <c r="C47" s="2463"/>
      <c r="D47" s="2464">
        <v>0</v>
      </c>
      <c r="E47" s="2464">
        <v>0</v>
      </c>
      <c r="F47" s="2464">
        <v>0</v>
      </c>
      <c r="G47" s="2464">
        <v>0</v>
      </c>
      <c r="H47" s="2464"/>
      <c r="I47" s="2464"/>
      <c r="J47" s="2464"/>
      <c r="K47" s="2464"/>
      <c r="L47" s="2464"/>
      <c r="M47" s="2465"/>
      <c r="N47" s="2313"/>
      <c r="O47" s="2312"/>
      <c r="P47" s="2"/>
      <c r="Q47" s="2"/>
      <c r="R47" s="2"/>
      <c r="S47" s="2"/>
      <c r="T47" s="2"/>
    </row>
    <row r="48" spans="1:20" ht="26.25" customHeight="1">
      <c r="A48" s="4184" t="s">
        <v>1035</v>
      </c>
      <c r="B48" s="4185"/>
      <c r="C48" s="2463"/>
      <c r="D48" s="2464">
        <v>0</v>
      </c>
      <c r="E48" s="2464">
        <v>0</v>
      </c>
      <c r="F48" s="2464">
        <v>0</v>
      </c>
      <c r="G48" s="2464">
        <v>0</v>
      </c>
      <c r="H48" s="2464"/>
      <c r="I48" s="2464"/>
      <c r="J48" s="2464"/>
      <c r="K48" s="2464"/>
      <c r="L48" s="2464"/>
      <c r="M48" s="2465"/>
      <c r="N48" s="2313"/>
      <c r="O48" s="2312"/>
      <c r="P48" s="2"/>
      <c r="Q48" s="2"/>
      <c r="R48" s="2"/>
      <c r="S48" s="2"/>
      <c r="T48" s="2"/>
    </row>
    <row r="49" spans="1:20" ht="24.75" customHeight="1">
      <c r="A49" s="4184" t="s">
        <v>1036</v>
      </c>
      <c r="B49" s="4185"/>
      <c r="C49" s="2463">
        <v>7</v>
      </c>
      <c r="D49" s="2464">
        <v>4</v>
      </c>
      <c r="E49" s="2464">
        <v>332</v>
      </c>
      <c r="F49" s="2464">
        <v>8</v>
      </c>
      <c r="G49" s="2464">
        <v>319</v>
      </c>
      <c r="H49" s="2464"/>
      <c r="I49" s="2464"/>
      <c r="J49" s="2464"/>
      <c r="K49" s="2464"/>
      <c r="L49" s="2464"/>
      <c r="M49" s="2465"/>
      <c r="N49" s="2313"/>
      <c r="O49" s="2312"/>
      <c r="P49" s="2"/>
      <c r="Q49" s="2"/>
      <c r="R49" s="2"/>
      <c r="S49" s="2"/>
      <c r="T49" s="2"/>
    </row>
    <row r="50" spans="1:20" ht="22.5" customHeight="1">
      <c r="A50" s="4184" t="s">
        <v>1037</v>
      </c>
      <c r="B50" s="4185"/>
      <c r="C50" s="2463">
        <v>6</v>
      </c>
      <c r="D50" s="2464">
        <v>0</v>
      </c>
      <c r="E50" s="2464">
        <v>0</v>
      </c>
      <c r="F50" s="2464">
        <v>6</v>
      </c>
      <c r="G50" s="2464">
        <v>750</v>
      </c>
      <c r="H50" s="2464"/>
      <c r="I50" s="2464"/>
      <c r="J50" s="2464"/>
      <c r="K50" s="2464"/>
      <c r="L50" s="2464"/>
      <c r="M50" s="2465"/>
      <c r="N50" s="2313"/>
      <c r="O50" s="2312"/>
      <c r="P50" s="2"/>
      <c r="Q50" s="2"/>
      <c r="R50" s="2"/>
      <c r="S50" s="2"/>
      <c r="T50" s="2"/>
    </row>
    <row r="51" spans="1:20" ht="23.25" customHeight="1">
      <c r="A51" s="4184" t="s">
        <v>1038</v>
      </c>
      <c r="B51" s="4185"/>
      <c r="C51" s="2463">
        <v>4</v>
      </c>
      <c r="D51" s="2464">
        <v>5</v>
      </c>
      <c r="E51" s="2464">
        <v>793</v>
      </c>
      <c r="F51" s="2464">
        <v>2</v>
      </c>
      <c r="G51" s="2464">
        <v>86</v>
      </c>
      <c r="H51" s="2464"/>
      <c r="I51" s="2464"/>
      <c r="J51" s="2464"/>
      <c r="K51" s="2464"/>
      <c r="L51" s="2464"/>
      <c r="M51" s="2465"/>
      <c r="N51" s="2313"/>
      <c r="O51" s="2312"/>
      <c r="P51" s="2"/>
      <c r="Q51" s="2"/>
      <c r="R51" s="2"/>
      <c r="S51" s="2"/>
      <c r="T51" s="2"/>
    </row>
    <row r="52" spans="1:20" ht="29.25" customHeight="1">
      <c r="A52" s="4184" t="s">
        <v>1039</v>
      </c>
      <c r="B52" s="4185"/>
      <c r="C52" s="2463"/>
      <c r="D52" s="2464">
        <v>0</v>
      </c>
      <c r="E52" s="2464">
        <v>0</v>
      </c>
      <c r="F52" s="2464">
        <v>0</v>
      </c>
      <c r="G52" s="2464">
        <v>0</v>
      </c>
      <c r="H52" s="2464"/>
      <c r="I52" s="2464"/>
      <c r="J52" s="2464"/>
      <c r="K52" s="2464"/>
      <c r="L52" s="2464"/>
      <c r="M52" s="2465"/>
      <c r="N52" s="2313"/>
      <c r="O52" s="2312"/>
      <c r="P52" s="2"/>
      <c r="Q52" s="2"/>
      <c r="R52" s="2"/>
      <c r="S52" s="2"/>
      <c r="T52" s="2"/>
    </row>
    <row r="53" spans="1:20" ht="30.75" customHeight="1" thickBot="1">
      <c r="A53" s="4186" t="s">
        <v>1040</v>
      </c>
      <c r="B53" s="4187"/>
      <c r="C53" s="2466"/>
      <c r="D53" s="2468">
        <v>0</v>
      </c>
      <c r="E53" s="2468">
        <v>0</v>
      </c>
      <c r="F53" s="2468">
        <v>6</v>
      </c>
      <c r="G53" s="2468">
        <v>0</v>
      </c>
      <c r="H53" s="2468"/>
      <c r="I53" s="2468"/>
      <c r="J53" s="2468"/>
      <c r="K53" s="2468"/>
      <c r="L53" s="2468"/>
      <c r="M53" s="2469"/>
      <c r="N53" s="2313"/>
      <c r="O53" s="2312"/>
      <c r="P53" s="2"/>
      <c r="Q53" s="2"/>
      <c r="R53" s="2"/>
      <c r="S53" s="2"/>
      <c r="T53" s="2"/>
    </row>
    <row r="54" spans="1:20" ht="24.75" customHeight="1">
      <c r="A54" s="4170" t="s">
        <v>26</v>
      </c>
      <c r="B54" s="4171"/>
      <c r="C54" s="4174" t="s">
        <v>27</v>
      </c>
      <c r="D54" s="4176" t="s">
        <v>20</v>
      </c>
      <c r="E54" s="4176"/>
      <c r="F54" s="4177"/>
      <c r="G54" s="4177"/>
      <c r="H54" s="4177"/>
      <c r="I54" s="4178"/>
      <c r="J54" s="2315"/>
      <c r="K54" s="2461"/>
      <c r="L54" s="2461"/>
      <c r="M54" s="2461"/>
      <c r="N54" s="2313"/>
      <c r="O54" s="2312"/>
      <c r="P54" s="2"/>
      <c r="Q54" s="2"/>
      <c r="R54" s="2"/>
      <c r="S54" s="2"/>
      <c r="T54" s="2"/>
    </row>
    <row r="55" spans="1:20" ht="21.75" customHeight="1">
      <c r="A55" s="4172"/>
      <c r="B55" s="4173"/>
      <c r="C55" s="4175"/>
      <c r="D55" s="2316" t="s">
        <v>2261</v>
      </c>
      <c r="E55" s="2316" t="s">
        <v>2276</v>
      </c>
      <c r="F55" s="4163" t="s">
        <v>1032</v>
      </c>
      <c r="G55" s="4164"/>
      <c r="H55" s="2316" t="s">
        <v>688</v>
      </c>
      <c r="I55" s="2316" t="s">
        <v>1042</v>
      </c>
      <c r="J55" s="2316" t="s">
        <v>1043</v>
      </c>
      <c r="K55" s="2244"/>
      <c r="O55" s="2312"/>
      <c r="P55" s="2"/>
      <c r="Q55" s="2"/>
      <c r="R55" s="2"/>
      <c r="S55" s="2"/>
      <c r="T55" s="2"/>
    </row>
    <row r="56" spans="1:20" ht="36.75" customHeight="1" thickBot="1">
      <c r="A56" s="4179" t="s">
        <v>1044</v>
      </c>
      <c r="B56" s="4180"/>
      <c r="C56" s="2276">
        <v>17</v>
      </c>
      <c r="D56" s="2317">
        <f>SUM(D49:D55)</f>
        <v>9</v>
      </c>
      <c r="E56" s="2317">
        <f>SUM(E49:E55)</f>
        <v>1125</v>
      </c>
      <c r="F56" s="2462">
        <f>SUM(F49:F55)</f>
        <v>22</v>
      </c>
      <c r="G56" s="2462">
        <f>SUM(G49:G55)</f>
        <v>1155</v>
      </c>
      <c r="H56" s="2317"/>
      <c r="I56" s="2317"/>
      <c r="J56" s="2317"/>
      <c r="K56" s="2255"/>
      <c r="O56" s="2312"/>
      <c r="P56" s="2"/>
      <c r="Q56" s="2"/>
      <c r="R56" s="2"/>
      <c r="S56" s="2"/>
      <c r="T56" s="2"/>
    </row>
    <row r="57" spans="1:20">
      <c r="A57" s="2311"/>
      <c r="B57" s="2311"/>
      <c r="C57" s="2312"/>
      <c r="D57" s="2312"/>
      <c r="E57" s="2313"/>
      <c r="F57" s="2313"/>
      <c r="G57" s="2313"/>
      <c r="H57" s="2313"/>
      <c r="I57" s="2313"/>
      <c r="J57" s="2313"/>
      <c r="K57" s="2313"/>
      <c r="L57" s="2313"/>
      <c r="M57" s="2313"/>
      <c r="N57" s="2313"/>
      <c r="O57" s="2312"/>
      <c r="P57" s="2"/>
      <c r="Q57" s="2"/>
      <c r="R57" s="2"/>
      <c r="S57" s="2"/>
      <c r="T57" s="2"/>
    </row>
    <row r="58" spans="1:20" ht="9.75" customHeight="1" thickBot="1">
      <c r="A58" s="2311"/>
      <c r="B58" s="2311"/>
      <c r="C58" s="2312"/>
      <c r="D58" s="2312"/>
      <c r="E58" s="2313"/>
      <c r="F58" s="2313"/>
      <c r="G58" s="2313"/>
      <c r="H58" s="2313"/>
      <c r="I58" s="2313"/>
      <c r="J58" s="2313"/>
      <c r="K58" s="2313"/>
      <c r="L58" s="2313"/>
      <c r="M58" s="2313"/>
      <c r="N58" s="2313"/>
      <c r="O58" s="2312"/>
      <c r="P58" s="2"/>
      <c r="Q58" s="2"/>
      <c r="R58" s="2"/>
      <c r="S58" s="2"/>
      <c r="T58" s="2"/>
    </row>
    <row r="59" spans="1:20" ht="21" customHeight="1">
      <c r="A59" s="4181" t="s">
        <v>957</v>
      </c>
      <c r="B59" s="4182"/>
      <c r="C59" s="4182"/>
      <c r="D59" s="4183"/>
      <c r="E59" s="2318"/>
      <c r="F59" s="2318"/>
      <c r="G59" s="2318"/>
      <c r="H59" s="2318"/>
      <c r="I59" s="2318"/>
      <c r="J59" s="2313"/>
      <c r="K59" s="2313"/>
      <c r="L59" s="2313"/>
      <c r="M59" s="2313"/>
      <c r="N59" s="2313"/>
      <c r="O59" s="2312"/>
      <c r="P59" s="2"/>
      <c r="Q59" s="2"/>
      <c r="R59" s="2"/>
      <c r="S59" s="2"/>
      <c r="T59" s="2"/>
    </row>
    <row r="60" spans="1:20">
      <c r="A60" s="2319" t="s">
        <v>958</v>
      </c>
      <c r="B60" s="4165" t="s">
        <v>2934</v>
      </c>
      <c r="C60" s="4166"/>
      <c r="D60" s="4167"/>
      <c r="E60" s="2318"/>
      <c r="F60" s="2318"/>
      <c r="G60" s="2318"/>
      <c r="H60" s="2318"/>
      <c r="I60" s="2318"/>
      <c r="J60" s="2313"/>
      <c r="K60" s="2313"/>
      <c r="L60" s="2313"/>
      <c r="M60" s="2313"/>
      <c r="N60" s="2313"/>
      <c r="O60" s="2312"/>
      <c r="P60" s="2"/>
      <c r="Q60" s="2"/>
      <c r="R60" s="2"/>
      <c r="S60" s="2"/>
      <c r="T60" s="2"/>
    </row>
    <row r="61" spans="1:20" ht="20.25" customHeight="1">
      <c r="A61" s="2319" t="s">
        <v>962</v>
      </c>
      <c r="B61" s="4165" t="s">
        <v>2935</v>
      </c>
      <c r="C61" s="4166"/>
      <c r="D61" s="4167"/>
      <c r="E61" s="2313"/>
      <c r="F61" s="2313"/>
      <c r="G61" s="2313"/>
      <c r="H61" s="2313"/>
      <c r="I61" s="2313"/>
      <c r="J61" s="2313"/>
      <c r="K61" s="2313"/>
      <c r="L61" s="2313"/>
      <c r="M61" s="2313"/>
      <c r="N61" s="2313"/>
      <c r="O61" s="2312"/>
      <c r="P61" s="2"/>
      <c r="Q61" s="2"/>
      <c r="R61" s="2"/>
      <c r="S61" s="2"/>
      <c r="T61" s="2"/>
    </row>
    <row r="62" spans="1:20" ht="26.25" customHeight="1">
      <c r="A62" s="2319" t="s">
        <v>959</v>
      </c>
      <c r="B62" s="4165" t="s">
        <v>1964</v>
      </c>
      <c r="C62" s="4166"/>
      <c r="D62" s="4167"/>
      <c r="E62" s="2313"/>
      <c r="F62" s="2313"/>
      <c r="H62" s="2313"/>
      <c r="I62" s="2313"/>
      <c r="J62" s="2313"/>
      <c r="K62" s="2313"/>
      <c r="L62" s="2313"/>
      <c r="M62" s="2313"/>
      <c r="N62" s="2313"/>
      <c r="O62" s="2312"/>
      <c r="P62" s="2"/>
      <c r="Q62" s="2"/>
      <c r="R62" s="2"/>
      <c r="S62" s="2"/>
      <c r="T62" s="2"/>
    </row>
    <row r="63" spans="1:20" ht="23.25" customHeight="1">
      <c r="A63" s="2320" t="s">
        <v>960</v>
      </c>
      <c r="B63" s="4165" t="s">
        <v>2957</v>
      </c>
      <c r="C63" s="4166"/>
      <c r="D63" s="4167"/>
      <c r="E63" s="2313"/>
      <c r="F63" s="2313"/>
      <c r="G63" s="2313"/>
      <c r="H63" s="2313"/>
      <c r="I63" s="2313"/>
      <c r="J63" s="2313"/>
      <c r="K63" s="2313"/>
      <c r="L63" s="2313"/>
      <c r="M63" s="2313"/>
      <c r="N63" s="2313"/>
      <c r="O63" s="2312"/>
      <c r="P63" s="2"/>
      <c r="Q63" s="2"/>
      <c r="R63" s="2"/>
      <c r="S63" s="2"/>
      <c r="T63" s="2"/>
    </row>
    <row r="64" spans="1:20" ht="24.75" thickBot="1">
      <c r="A64" s="2321" t="s">
        <v>961</v>
      </c>
      <c r="B64" s="3570" t="s">
        <v>2958</v>
      </c>
      <c r="C64" s="4168"/>
      <c r="D64" s="4169"/>
      <c r="E64" s="2313"/>
      <c r="F64" s="2313"/>
      <c r="G64" s="2312"/>
      <c r="H64" s="2312"/>
      <c r="I64" s="2312"/>
      <c r="J64" s="2312"/>
      <c r="K64" s="2312"/>
      <c r="L64" s="2312"/>
      <c r="M64" s="2312"/>
      <c r="N64" s="2312"/>
      <c r="O64" s="2312"/>
      <c r="P64" s="2"/>
      <c r="Q64" s="2"/>
      <c r="R64" s="2"/>
      <c r="S64" s="3"/>
      <c r="T64" s="3"/>
    </row>
  </sheetData>
  <protectedRanges>
    <protectedRange sqref="C45 H19 A54 F19 A48:A49 A50:B53 B55 C47:C49" name="Aralık1"/>
    <protectedRange sqref="H24:H25 N24:N25" name="Aralık1_1"/>
  </protectedRanges>
  <mergeCells count="89">
    <mergeCell ref="B64:D64"/>
    <mergeCell ref="A54:B55"/>
    <mergeCell ref="C54:C55"/>
    <mergeCell ref="D54:I54"/>
    <mergeCell ref="A56:B56"/>
    <mergeCell ref="A59:D59"/>
    <mergeCell ref="F55:G55"/>
    <mergeCell ref="B60:D60"/>
    <mergeCell ref="B61:D61"/>
    <mergeCell ref="B62:D62"/>
    <mergeCell ref="B63:D63"/>
    <mergeCell ref="A53:B53"/>
    <mergeCell ref="I45:I46"/>
    <mergeCell ref="J45:J46"/>
    <mergeCell ref="K45:K46"/>
    <mergeCell ref="L45:L46"/>
    <mergeCell ref="A48:B48"/>
    <mergeCell ref="A49:B49"/>
    <mergeCell ref="A50:B50"/>
    <mergeCell ref="A51:B51"/>
    <mergeCell ref="A52:B52"/>
    <mergeCell ref="M45:M46"/>
    <mergeCell ref="A47:B47"/>
    <mergeCell ref="B38:C38"/>
    <mergeCell ref="B39:C39"/>
    <mergeCell ref="B40:B41"/>
    <mergeCell ref="A43:M43"/>
    <mergeCell ref="A44:B46"/>
    <mergeCell ref="C44:C46"/>
    <mergeCell ref="D44:M44"/>
    <mergeCell ref="D45:E45"/>
    <mergeCell ref="F45:G45"/>
    <mergeCell ref="H45:H46"/>
    <mergeCell ref="A30:O30"/>
    <mergeCell ref="A31:A41"/>
    <mergeCell ref="B31:C32"/>
    <mergeCell ref="D31:I31"/>
    <mergeCell ref="J31:O31"/>
    <mergeCell ref="B33:C33"/>
    <mergeCell ref="B34:C34"/>
    <mergeCell ref="B35:C35"/>
    <mergeCell ref="B36:C36"/>
    <mergeCell ref="B37:C37"/>
    <mergeCell ref="A24:A27"/>
    <mergeCell ref="B24:C24"/>
    <mergeCell ref="B25:C25"/>
    <mergeCell ref="B26:C26"/>
    <mergeCell ref="B27:C27"/>
    <mergeCell ref="A16:C16"/>
    <mergeCell ref="A17:C17"/>
    <mergeCell ref="A20:O20"/>
    <mergeCell ref="A21:A23"/>
    <mergeCell ref="B21:C23"/>
    <mergeCell ref="D21:I21"/>
    <mergeCell ref="J21:O21"/>
    <mergeCell ref="D22:E22"/>
    <mergeCell ref="F22:G22"/>
    <mergeCell ref="H22:H23"/>
    <mergeCell ref="I22:I23"/>
    <mergeCell ref="J22:K22"/>
    <mergeCell ref="L22:M22"/>
    <mergeCell ref="N22:N23"/>
    <mergeCell ref="O22:O23"/>
    <mergeCell ref="R14:T14"/>
    <mergeCell ref="B7:C7"/>
    <mergeCell ref="B8:C8"/>
    <mergeCell ref="B9:C9"/>
    <mergeCell ref="B10:C10"/>
    <mergeCell ref="A13:T13"/>
    <mergeCell ref="A14:C15"/>
    <mergeCell ref="D14:D15"/>
    <mergeCell ref="E14:E15"/>
    <mergeCell ref="F14:F15"/>
    <mergeCell ref="G14:I14"/>
    <mergeCell ref="J14:K14"/>
    <mergeCell ref="L14:L15"/>
    <mergeCell ref="M14:M15"/>
    <mergeCell ref="N14:N15"/>
    <mergeCell ref="O14:Q14"/>
    <mergeCell ref="A1:R1"/>
    <mergeCell ref="A2:A10"/>
    <mergeCell ref="B2:C4"/>
    <mergeCell ref="D2:F2"/>
    <mergeCell ref="G2:I2"/>
    <mergeCell ref="J2:L2"/>
    <mergeCell ref="M2:O2"/>
    <mergeCell ref="P2:R2"/>
    <mergeCell ref="B5:C5"/>
    <mergeCell ref="B6:C6"/>
  </mergeCells>
  <dataValidations count="3">
    <dataValidation type="custom" allowBlank="1" showInputMessage="1" showErrorMessage="1" errorTitle="LÜTFEN DÜZETİN" error="PLANLANAN İÇME SUYU İŞ SAYISI, İÇME SUYU HİZMETİ GÖTÜRÜLECEK ÜNİTE SAYISINDAN AZ OLAMAZ " sqref="D10:F10">
      <formula1>D10&lt;I5=H27</formula1>
    </dataValidation>
    <dataValidation type="custom" allowBlank="1" showInputMessage="1" showErrorMessage="1" errorTitle="LÜTFEN DÜZELTİN" error="PLANLANAN İÇME SUYU İŞ SAYISI, İÇME SUYU HİZMETİ GÖTÜRÜLECEK ÜNİTE SAYISINDAN AZ OLAMAZ " sqref="N27">
      <formula1>J10&lt;=N27</formula1>
    </dataValidation>
    <dataValidation type="custom" allowBlank="1" showInputMessage="1" showErrorMessage="1" errorTitle="LÜTFEN DÜZELTİN" error="BİTEN ÜNİTE SAYISI BİTEN İÇME SUYU SAYISINDAN AZ OLAMAZ" sqref="F5">
      <formula1>F5&lt;=N27</formula1>
    </dataValidation>
  </dataValidations>
  <hyperlinks>
    <hyperlink ref="B64" r:id="rId1"/>
  </hyperlinks>
  <pageMargins left="0.70866141732283472" right="0.70866141732283472" top="0.35433070866141736" bottom="0.35433070866141736" header="0.31496062992125984" footer="0.31496062992125984"/>
  <pageSetup paperSize="9" scale="60" orientation="landscape" verticalDpi="0"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tabSelected="1" zoomScaleNormal="100" workbookViewId="0">
      <selection sqref="A1:R1"/>
    </sheetView>
  </sheetViews>
  <sheetFormatPr defaultRowHeight="12.75"/>
  <cols>
    <col min="1" max="1" width="11.140625" customWidth="1"/>
    <col min="2" max="2" width="11.28515625" customWidth="1"/>
    <col min="3" max="3" width="14.28515625" customWidth="1"/>
    <col min="4" max="4" width="11.140625" customWidth="1"/>
    <col min="5" max="5" width="9.85546875" customWidth="1"/>
    <col min="6" max="6" width="8.42578125" customWidth="1"/>
    <col min="7" max="7" width="10.42578125" customWidth="1"/>
    <col min="8" max="8" width="9.28515625" bestFit="1" customWidth="1"/>
    <col min="9" max="9" width="12.140625" customWidth="1"/>
    <col min="10" max="10" width="10.85546875" customWidth="1"/>
    <col min="11" max="11" width="8.85546875" customWidth="1"/>
    <col min="12" max="12" width="10.5703125" customWidth="1"/>
    <col min="13" max="13" width="11.85546875" customWidth="1"/>
    <col min="16" max="16" width="10.7109375" customWidth="1"/>
    <col min="18" max="18" width="11.42578125" customWidth="1"/>
    <col min="20" max="20" width="9.28515625" bestFit="1" customWidth="1"/>
  </cols>
  <sheetData>
    <row r="1" spans="1:20" ht="49.5" customHeight="1" thickBot="1">
      <c r="A1" s="3464" t="s">
        <v>5081</v>
      </c>
      <c r="B1" s="3464"/>
      <c r="C1" s="3464"/>
      <c r="D1" s="3464"/>
      <c r="E1" s="3464"/>
      <c r="F1" s="3464"/>
      <c r="G1" s="3464"/>
      <c r="H1" s="3464"/>
      <c r="I1" s="3464"/>
      <c r="J1" s="3464"/>
      <c r="K1" s="3464"/>
      <c r="L1" s="3464"/>
      <c r="M1" s="3464"/>
      <c r="N1" s="3464"/>
      <c r="O1" s="3464"/>
      <c r="P1" s="3464"/>
      <c r="Q1" s="3464"/>
      <c r="R1" s="3464"/>
      <c r="S1" s="1"/>
      <c r="T1" s="2"/>
    </row>
    <row r="2" spans="1:20" ht="30" customHeight="1">
      <c r="A2" s="4291" t="s">
        <v>2615</v>
      </c>
      <c r="B2" s="4247" t="s">
        <v>16</v>
      </c>
      <c r="C2" s="4248"/>
      <c r="D2" s="4294" t="s">
        <v>17</v>
      </c>
      <c r="E2" s="4295"/>
      <c r="F2" s="4296"/>
      <c r="G2" s="4297" t="s">
        <v>18</v>
      </c>
      <c r="H2" s="4298"/>
      <c r="I2" s="4299"/>
      <c r="J2" s="4300" t="s">
        <v>2271</v>
      </c>
      <c r="K2" s="4301"/>
      <c r="L2" s="4302"/>
      <c r="M2" s="4303" t="s">
        <v>470</v>
      </c>
      <c r="N2" s="4304"/>
      <c r="O2" s="4305"/>
      <c r="P2" s="4306" t="s">
        <v>416</v>
      </c>
      <c r="Q2" s="4307"/>
      <c r="R2" s="4308"/>
      <c r="S2" s="7"/>
      <c r="T2" s="6"/>
    </row>
    <row r="3" spans="1:20" ht="48">
      <c r="A3" s="4292"/>
      <c r="B3" s="4249"/>
      <c r="C3" s="4250"/>
      <c r="D3" s="2238" t="s">
        <v>2260</v>
      </c>
      <c r="E3" s="2238" t="s">
        <v>415</v>
      </c>
      <c r="F3" s="2239" t="s">
        <v>19</v>
      </c>
      <c r="G3" s="2240" t="s">
        <v>2260</v>
      </c>
      <c r="H3" s="2241" t="s">
        <v>415</v>
      </c>
      <c r="I3" s="2242" t="s">
        <v>19</v>
      </c>
      <c r="J3" s="2240" t="s">
        <v>2260</v>
      </c>
      <c r="K3" s="2243" t="s">
        <v>415</v>
      </c>
      <c r="L3" s="2244" t="s">
        <v>19</v>
      </c>
      <c r="M3" s="2240" t="s">
        <v>2260</v>
      </c>
      <c r="N3" s="2245" t="s">
        <v>415</v>
      </c>
      <c r="O3" s="2246" t="s">
        <v>19</v>
      </c>
      <c r="P3" s="2240" t="s">
        <v>2260</v>
      </c>
      <c r="Q3" s="2247" t="s">
        <v>415</v>
      </c>
      <c r="R3" s="2248" t="s">
        <v>19</v>
      </c>
      <c r="S3" s="7"/>
      <c r="T3" s="6"/>
    </row>
    <row r="4" spans="1:20" ht="24.75" thickBot="1">
      <c r="A4" s="4292"/>
      <c r="B4" s="4251"/>
      <c r="C4" s="4252"/>
      <c r="D4" s="2249" t="s">
        <v>1861</v>
      </c>
      <c r="E4" s="2249" t="s">
        <v>1862</v>
      </c>
      <c r="F4" s="2250" t="s">
        <v>1866</v>
      </c>
      <c r="G4" s="2251" t="s">
        <v>1863</v>
      </c>
      <c r="H4" s="2252" t="s">
        <v>471</v>
      </c>
      <c r="I4" s="2253" t="s">
        <v>472</v>
      </c>
      <c r="J4" s="2251" t="s">
        <v>473</v>
      </c>
      <c r="K4" s="2254" t="s">
        <v>474</v>
      </c>
      <c r="L4" s="2255" t="s">
        <v>475</v>
      </c>
      <c r="M4" s="2251" t="s">
        <v>476</v>
      </c>
      <c r="N4" s="2256" t="s">
        <v>477</v>
      </c>
      <c r="O4" s="2257" t="s">
        <v>478</v>
      </c>
      <c r="P4" s="2251" t="s">
        <v>479</v>
      </c>
      <c r="Q4" s="2258" t="s">
        <v>480</v>
      </c>
      <c r="R4" s="2259" t="s">
        <v>481</v>
      </c>
      <c r="S4" s="7"/>
      <c r="T4" s="6"/>
    </row>
    <row r="5" spans="1:20" ht="24" customHeight="1">
      <c r="A5" s="4292"/>
      <c r="B5" s="4236" t="s">
        <v>20</v>
      </c>
      <c r="C5" s="4237"/>
      <c r="D5" s="2322">
        <v>86</v>
      </c>
      <c r="E5" s="2322">
        <v>10</v>
      </c>
      <c r="F5" s="2323">
        <f>SUM(D5:E5)</f>
        <v>96</v>
      </c>
      <c r="G5" s="2260">
        <v>39</v>
      </c>
      <c r="H5" s="2324"/>
      <c r="I5" s="2325">
        <f>SUM(G5:H5)</f>
        <v>39</v>
      </c>
      <c r="J5" s="2260">
        <v>1</v>
      </c>
      <c r="K5" s="2326"/>
      <c r="L5" s="2327">
        <v>1</v>
      </c>
      <c r="M5" s="2260">
        <v>12</v>
      </c>
      <c r="N5" s="2328"/>
      <c r="O5" s="2329">
        <f>SUM(M5:N5)</f>
        <v>12</v>
      </c>
      <c r="P5" s="2260"/>
      <c r="Q5" s="2648"/>
      <c r="R5" s="2649">
        <f>F5+I5+L5+O5</f>
        <v>148</v>
      </c>
      <c r="S5" s="10"/>
      <c r="T5" s="6"/>
    </row>
    <row r="6" spans="1:20" ht="22.5" customHeight="1">
      <c r="A6" s="4292"/>
      <c r="B6" s="4236" t="s">
        <v>22</v>
      </c>
      <c r="C6" s="4237"/>
      <c r="D6" s="2322">
        <v>0</v>
      </c>
      <c r="E6" s="2322"/>
      <c r="F6" s="2322">
        <v>0</v>
      </c>
      <c r="G6" s="2260">
        <v>0</v>
      </c>
      <c r="H6" s="2324"/>
      <c r="I6" s="2325">
        <f t="shared" ref="I6:I8" si="0">SUM(G6:H6)</f>
        <v>0</v>
      </c>
      <c r="J6" s="2260">
        <v>0</v>
      </c>
      <c r="K6" s="2326"/>
      <c r="L6" s="2327">
        <v>0</v>
      </c>
      <c r="M6" s="2260">
        <v>0</v>
      </c>
      <c r="N6" s="2328"/>
      <c r="O6" s="2329">
        <f>SUM(M6:N6)</f>
        <v>0</v>
      </c>
      <c r="P6" s="2260"/>
      <c r="Q6" s="2648"/>
      <c r="R6" s="2649">
        <f>F6+I6+L6+O6</f>
        <v>0</v>
      </c>
      <c r="S6" s="10"/>
      <c r="T6" s="6"/>
    </row>
    <row r="7" spans="1:20" ht="28.5" customHeight="1">
      <c r="A7" s="4292"/>
      <c r="B7" s="4236" t="s">
        <v>23</v>
      </c>
      <c r="C7" s="4237"/>
      <c r="D7" s="2322">
        <v>0</v>
      </c>
      <c r="E7" s="2322"/>
      <c r="F7" s="2322">
        <f>SUM(D7:E7)</f>
        <v>0</v>
      </c>
      <c r="G7" s="2262">
        <v>0</v>
      </c>
      <c r="H7" s="2324"/>
      <c r="I7" s="2325">
        <f t="shared" si="0"/>
        <v>0</v>
      </c>
      <c r="J7" s="2262"/>
      <c r="K7" s="2326"/>
      <c r="L7" s="2327"/>
      <c r="M7" s="2262">
        <v>0</v>
      </c>
      <c r="N7" s="2328"/>
      <c r="O7" s="2329">
        <f>SUM(M7:N7)</f>
        <v>0</v>
      </c>
      <c r="P7" s="2262"/>
      <c r="Q7" s="2648"/>
      <c r="R7" s="2649">
        <f>F7+I7+L7+O7</f>
        <v>0</v>
      </c>
      <c r="S7" s="10"/>
      <c r="T7" s="6"/>
    </row>
    <row r="8" spans="1:20" ht="24" customHeight="1">
      <c r="A8" s="4292"/>
      <c r="B8" s="4236" t="s">
        <v>24</v>
      </c>
      <c r="C8" s="4237"/>
      <c r="D8" s="2322">
        <v>0</v>
      </c>
      <c r="E8" s="2322"/>
      <c r="F8" s="2322">
        <v>0</v>
      </c>
      <c r="G8" s="2260">
        <v>0</v>
      </c>
      <c r="H8" s="2324"/>
      <c r="I8" s="2325">
        <f t="shared" si="0"/>
        <v>0</v>
      </c>
      <c r="J8" s="2260"/>
      <c r="K8" s="2326"/>
      <c r="L8" s="2327"/>
      <c r="M8" s="2260">
        <v>0</v>
      </c>
      <c r="N8" s="2328"/>
      <c r="O8" s="2329">
        <v>0</v>
      </c>
      <c r="P8" s="2260"/>
      <c r="Q8" s="2648"/>
      <c r="R8" s="2649">
        <f>F8+I8+L8+O8</f>
        <v>0</v>
      </c>
      <c r="S8" s="10"/>
      <c r="T8" s="6"/>
    </row>
    <row r="9" spans="1:20" ht="26.25" customHeight="1" thickBot="1">
      <c r="A9" s="4292"/>
      <c r="B9" s="4236" t="s">
        <v>1926</v>
      </c>
      <c r="C9" s="4237"/>
      <c r="D9" s="2333">
        <v>5</v>
      </c>
      <c r="E9" s="2322"/>
      <c r="F9" s="3383"/>
      <c r="G9" s="2260">
        <v>5</v>
      </c>
      <c r="H9" s="2335"/>
      <c r="I9" s="3386">
        <v>0</v>
      </c>
      <c r="J9" s="2260"/>
      <c r="K9" s="2337"/>
      <c r="L9" s="3389"/>
      <c r="M9" s="2260">
        <v>0</v>
      </c>
      <c r="N9" s="2339"/>
      <c r="O9" s="3392">
        <v>0</v>
      </c>
      <c r="P9" s="2260"/>
      <c r="Q9" s="2650"/>
      <c r="R9" s="2649">
        <v>0</v>
      </c>
      <c r="S9" s="10"/>
      <c r="T9" s="6"/>
    </row>
    <row r="10" spans="1:20" ht="21.75" customHeight="1" thickBot="1">
      <c r="A10" s="4293"/>
      <c r="B10" s="4238" t="s">
        <v>19</v>
      </c>
      <c r="C10" s="4309"/>
      <c r="D10" s="2264">
        <f>SUM(D5:D9)</f>
        <v>91</v>
      </c>
      <c r="E10" s="2332">
        <v>10</v>
      </c>
      <c r="F10" s="3384">
        <f>SUM(F5:F9)</f>
        <v>96</v>
      </c>
      <c r="G10" s="2266">
        <f>SUM(G5:G9)</f>
        <v>44</v>
      </c>
      <c r="H10" s="3385"/>
      <c r="I10" s="3387">
        <v>39</v>
      </c>
      <c r="J10" s="2266">
        <v>1</v>
      </c>
      <c r="K10" s="3388"/>
      <c r="L10" s="3390">
        <v>1</v>
      </c>
      <c r="M10" s="2266">
        <f>SUM(M5:M9)</f>
        <v>12</v>
      </c>
      <c r="N10" s="3391"/>
      <c r="O10" s="3393">
        <f>SUM(M10:N10)</f>
        <v>12</v>
      </c>
      <c r="P10" s="2266"/>
      <c r="Q10" s="2652"/>
      <c r="R10" s="2649">
        <f>F10+I10+L10+O10</f>
        <v>148</v>
      </c>
      <c r="S10" s="10"/>
      <c r="T10" s="6"/>
    </row>
    <row r="11" spans="1:20" ht="13.5" customHeight="1" thickBot="1">
      <c r="A11" s="17"/>
      <c r="B11" s="355"/>
      <c r="C11" s="2"/>
      <c r="D11" s="2"/>
      <c r="E11" s="6"/>
      <c r="F11" s="6"/>
      <c r="G11" s="6"/>
      <c r="H11" s="6"/>
      <c r="I11" s="6"/>
      <c r="J11" s="6"/>
      <c r="K11" s="6"/>
      <c r="L11" s="6"/>
      <c r="M11" s="6"/>
      <c r="N11" s="6"/>
      <c r="O11" s="2"/>
      <c r="P11" s="2"/>
      <c r="Q11" s="2"/>
      <c r="R11" s="2"/>
      <c r="S11" s="2"/>
      <c r="T11" s="2"/>
    </row>
    <row r="12" spans="1:20" ht="30.75" customHeight="1" thickBot="1">
      <c r="A12" s="4272" t="s">
        <v>3028</v>
      </c>
      <c r="B12" s="4273"/>
      <c r="C12" s="4273"/>
      <c r="D12" s="4273"/>
      <c r="E12" s="4273"/>
      <c r="F12" s="4273"/>
      <c r="G12" s="4273"/>
      <c r="H12" s="4273"/>
      <c r="I12" s="4273"/>
      <c r="J12" s="4273"/>
      <c r="K12" s="4273"/>
      <c r="L12" s="4273"/>
      <c r="M12" s="4273"/>
      <c r="N12" s="4273"/>
      <c r="O12" s="4273"/>
      <c r="P12" s="4273"/>
      <c r="Q12" s="4273"/>
      <c r="R12" s="4273"/>
      <c r="S12" s="4273"/>
      <c r="T12" s="4274"/>
    </row>
    <row r="13" spans="1:20" ht="27.75" customHeight="1">
      <c r="A13" s="4275" t="s">
        <v>26</v>
      </c>
      <c r="B13" s="4276"/>
      <c r="C13" s="4277"/>
      <c r="D13" s="4281" t="s">
        <v>28</v>
      </c>
      <c r="E13" s="4281" t="s">
        <v>29</v>
      </c>
      <c r="F13" s="4281" t="s">
        <v>30</v>
      </c>
      <c r="G13" s="4283" t="s">
        <v>1857</v>
      </c>
      <c r="H13" s="4284"/>
      <c r="I13" s="4285"/>
      <c r="J13" s="4283" t="s">
        <v>688</v>
      </c>
      <c r="K13" s="4285"/>
      <c r="L13" s="4281" t="s">
        <v>419</v>
      </c>
      <c r="M13" s="4281" t="s">
        <v>420</v>
      </c>
      <c r="N13" s="4286" t="s">
        <v>2278</v>
      </c>
      <c r="O13" s="4288" t="s">
        <v>428</v>
      </c>
      <c r="P13" s="4289"/>
      <c r="Q13" s="4290"/>
      <c r="R13" s="4288" t="s">
        <v>3029</v>
      </c>
      <c r="S13" s="4289"/>
      <c r="T13" s="4290"/>
    </row>
    <row r="14" spans="1:20" ht="27.75" customHeight="1">
      <c r="A14" s="4278"/>
      <c r="B14" s="4279"/>
      <c r="C14" s="4280"/>
      <c r="D14" s="4282"/>
      <c r="E14" s="4282"/>
      <c r="F14" s="4282"/>
      <c r="G14" s="2234" t="s">
        <v>3030</v>
      </c>
      <c r="H14" s="2234" t="s">
        <v>3031</v>
      </c>
      <c r="I14" s="2234" t="s">
        <v>3032</v>
      </c>
      <c r="J14" s="2234" t="s">
        <v>3033</v>
      </c>
      <c r="K14" s="2234" t="s">
        <v>3034</v>
      </c>
      <c r="L14" s="4282"/>
      <c r="M14" s="4282"/>
      <c r="N14" s="4287"/>
      <c r="O14" s="2235" t="s">
        <v>34</v>
      </c>
      <c r="P14" s="2236" t="s">
        <v>35</v>
      </c>
      <c r="Q14" s="2237" t="s">
        <v>36</v>
      </c>
      <c r="R14" s="2235" t="s">
        <v>3035</v>
      </c>
      <c r="S14" s="2236" t="s">
        <v>3036</v>
      </c>
      <c r="T14" s="2237" t="s">
        <v>3037</v>
      </c>
    </row>
    <row r="15" spans="1:20" ht="32.25" customHeight="1">
      <c r="A15" s="4240" t="s">
        <v>27</v>
      </c>
      <c r="B15" s="4241"/>
      <c r="C15" s="4241"/>
      <c r="D15" s="2638"/>
      <c r="E15" s="2638"/>
      <c r="F15" s="2638"/>
      <c r="G15" s="2604"/>
      <c r="H15" s="2604">
        <v>20.100000000000001</v>
      </c>
      <c r="I15" s="2604">
        <v>52.3</v>
      </c>
      <c r="J15" s="2635"/>
      <c r="K15" s="2635"/>
      <c r="L15" s="2635">
        <v>16610</v>
      </c>
      <c r="M15" s="2638"/>
      <c r="N15" s="2639"/>
      <c r="O15" s="58"/>
      <c r="P15" s="2635"/>
      <c r="Q15" s="752"/>
      <c r="R15" s="58">
        <v>85</v>
      </c>
      <c r="S15" s="58">
        <v>11</v>
      </c>
      <c r="T15" s="58">
        <v>12046</v>
      </c>
    </row>
    <row r="16" spans="1:20" ht="33.75" customHeight="1" thickBot="1">
      <c r="A16" s="4242" t="s">
        <v>20</v>
      </c>
      <c r="B16" s="4243"/>
      <c r="C16" s="4243"/>
      <c r="D16" s="415"/>
      <c r="E16" s="415"/>
      <c r="F16" s="415"/>
      <c r="G16" s="2637"/>
      <c r="H16" s="2636">
        <v>20.100000000000001</v>
      </c>
      <c r="I16" s="2636">
        <v>52.3</v>
      </c>
      <c r="J16" s="415"/>
      <c r="K16" s="415"/>
      <c r="L16" s="2637">
        <v>13610</v>
      </c>
      <c r="M16" s="415"/>
      <c r="N16" s="416"/>
      <c r="O16" s="2640"/>
      <c r="P16" s="2640"/>
      <c r="Q16" s="2640"/>
      <c r="R16" s="2640">
        <v>85</v>
      </c>
      <c r="S16" s="2640">
        <v>11</v>
      </c>
      <c r="T16" s="2640">
        <v>12046</v>
      </c>
    </row>
    <row r="17" spans="1:20" ht="18.75" thickBot="1">
      <c r="A17" s="1532"/>
      <c r="B17" s="1532"/>
      <c r="C17" s="1532"/>
      <c r="D17" s="1532"/>
      <c r="E17" s="1532"/>
      <c r="F17" s="1078"/>
      <c r="G17" s="1078"/>
      <c r="H17" s="1079"/>
      <c r="I17" s="1080"/>
      <c r="J17" s="1080"/>
      <c r="K17" s="1080"/>
      <c r="L17" s="1080"/>
      <c r="M17" s="1080"/>
      <c r="N17" s="1080"/>
      <c r="O17" s="2"/>
      <c r="P17" s="48"/>
      <c r="Q17" s="48"/>
      <c r="R17" s="48"/>
      <c r="S17" s="2"/>
      <c r="T17" s="2"/>
    </row>
    <row r="18" spans="1:20" ht="27.75" customHeight="1" thickBot="1">
      <c r="A18" s="4188" t="s">
        <v>2259</v>
      </c>
      <c r="B18" s="4189"/>
      <c r="C18" s="4189"/>
      <c r="D18" s="4189"/>
      <c r="E18" s="4189"/>
      <c r="F18" s="4189"/>
      <c r="G18" s="4189"/>
      <c r="H18" s="4189"/>
      <c r="I18" s="4189"/>
      <c r="J18" s="4189"/>
      <c r="K18" s="4189"/>
      <c r="L18" s="4189"/>
      <c r="M18" s="4189"/>
      <c r="N18" s="4189"/>
      <c r="O18" s="4190"/>
      <c r="P18" s="38"/>
      <c r="Q18" s="38"/>
      <c r="R18" s="38"/>
      <c r="S18" s="48"/>
      <c r="T18" s="2"/>
    </row>
    <row r="19" spans="1:20" ht="27.75" customHeight="1">
      <c r="A19" s="4244"/>
      <c r="B19" s="4247" t="s">
        <v>26</v>
      </c>
      <c r="C19" s="4248"/>
      <c r="D19" s="4253" t="s">
        <v>2260</v>
      </c>
      <c r="E19" s="4254"/>
      <c r="F19" s="4254"/>
      <c r="G19" s="4254"/>
      <c r="H19" s="4254"/>
      <c r="I19" s="4255"/>
      <c r="J19" s="4256" t="s">
        <v>20</v>
      </c>
      <c r="K19" s="4257"/>
      <c r="L19" s="4257"/>
      <c r="M19" s="4257"/>
      <c r="N19" s="4257"/>
      <c r="O19" s="4258"/>
      <c r="P19" s="3"/>
      <c r="Q19" s="3"/>
      <c r="R19" s="3"/>
      <c r="S19" s="38"/>
      <c r="T19" s="6"/>
    </row>
    <row r="20" spans="1:20" ht="27" customHeight="1">
      <c r="A20" s="4245"/>
      <c r="B20" s="4249"/>
      <c r="C20" s="4250"/>
      <c r="D20" s="4259" t="s">
        <v>2261</v>
      </c>
      <c r="E20" s="4260"/>
      <c r="F20" s="4261" t="s">
        <v>2262</v>
      </c>
      <c r="G20" s="4261"/>
      <c r="H20" s="4175" t="s">
        <v>19</v>
      </c>
      <c r="I20" s="4263" t="s">
        <v>2263</v>
      </c>
      <c r="J20" s="4265" t="s">
        <v>2261</v>
      </c>
      <c r="K20" s="4266"/>
      <c r="L20" s="4267" t="s">
        <v>2262</v>
      </c>
      <c r="M20" s="4267"/>
      <c r="N20" s="4268" t="s">
        <v>19</v>
      </c>
      <c r="O20" s="4270" t="s">
        <v>2272</v>
      </c>
      <c r="P20" s="3"/>
      <c r="Q20" s="3"/>
      <c r="R20" s="3"/>
      <c r="S20" s="3"/>
      <c r="T20" s="2"/>
    </row>
    <row r="21" spans="1:20" ht="36.75" thickBot="1">
      <c r="A21" s="4246"/>
      <c r="B21" s="4251"/>
      <c r="C21" s="4252"/>
      <c r="D21" s="2266" t="s">
        <v>2264</v>
      </c>
      <c r="E21" s="2276" t="s">
        <v>2265</v>
      </c>
      <c r="F21" s="2276" t="s">
        <v>2264</v>
      </c>
      <c r="G21" s="2276" t="s">
        <v>2265</v>
      </c>
      <c r="H21" s="4262"/>
      <c r="I21" s="4264"/>
      <c r="J21" s="2277" t="s">
        <v>2264</v>
      </c>
      <c r="K21" s="2278" t="s">
        <v>2265</v>
      </c>
      <c r="L21" s="2278" t="s">
        <v>2264</v>
      </c>
      <c r="M21" s="2278" t="s">
        <v>2265</v>
      </c>
      <c r="N21" s="4269"/>
      <c r="O21" s="4271"/>
      <c r="P21" s="3"/>
      <c r="Q21" s="3"/>
      <c r="R21" s="3"/>
      <c r="S21" s="3"/>
      <c r="T21" s="2"/>
    </row>
    <row r="22" spans="1:20" ht="20.100000000000001" customHeight="1" thickBot="1">
      <c r="A22" s="4231" t="s">
        <v>963</v>
      </c>
      <c r="B22" s="4234" t="s">
        <v>2266</v>
      </c>
      <c r="C22" s="4235"/>
      <c r="D22" s="2365"/>
      <c r="E22" s="2365">
        <v>8</v>
      </c>
      <c r="F22" s="2365"/>
      <c r="G22" s="2365">
        <v>1</v>
      </c>
      <c r="H22" s="2365">
        <f>SUM(E22:G22)</f>
        <v>9</v>
      </c>
      <c r="I22" s="2365">
        <v>564</v>
      </c>
      <c r="J22" s="2770"/>
      <c r="K22" s="2770">
        <v>8</v>
      </c>
      <c r="L22" s="2770"/>
      <c r="M22" s="2770">
        <v>1</v>
      </c>
      <c r="N22" s="2770">
        <v>9</v>
      </c>
      <c r="O22" s="2566">
        <v>564</v>
      </c>
      <c r="P22" s="3"/>
      <c r="Q22" s="3"/>
      <c r="R22" s="3"/>
      <c r="S22" s="3"/>
      <c r="T22" s="2"/>
    </row>
    <row r="23" spans="1:20" ht="20.100000000000001" customHeight="1" thickBot="1">
      <c r="A23" s="4232"/>
      <c r="B23" s="4236" t="s">
        <v>2267</v>
      </c>
      <c r="C23" s="4237"/>
      <c r="D23" s="2365"/>
      <c r="E23" s="2365">
        <v>31</v>
      </c>
      <c r="F23" s="2365"/>
      <c r="G23" s="2365">
        <v>26</v>
      </c>
      <c r="H23" s="2365">
        <f>SUM(E23:G23)</f>
        <v>57</v>
      </c>
      <c r="I23" s="2365">
        <v>4702</v>
      </c>
      <c r="J23" s="2316"/>
      <c r="K23" s="2316">
        <v>31</v>
      </c>
      <c r="L23" s="2316"/>
      <c r="M23" s="2316">
        <v>26</v>
      </c>
      <c r="N23" s="2316">
        <v>57</v>
      </c>
      <c r="O23" s="2338">
        <v>4702</v>
      </c>
      <c r="P23" s="3"/>
      <c r="Q23" s="3"/>
      <c r="R23" s="3"/>
      <c r="S23" s="3"/>
      <c r="T23" s="2"/>
    </row>
    <row r="24" spans="1:20" ht="20.100000000000001" customHeight="1" thickBot="1">
      <c r="A24" s="4232"/>
      <c r="B24" s="4236" t="s">
        <v>2268</v>
      </c>
      <c r="C24" s="4237"/>
      <c r="D24" s="2365"/>
      <c r="E24" s="2365">
        <v>76</v>
      </c>
      <c r="F24" s="2365"/>
      <c r="G24" s="2365">
        <v>35</v>
      </c>
      <c r="H24" s="2365">
        <f>SUM(E24:G24)</f>
        <v>111</v>
      </c>
      <c r="I24" s="2365">
        <v>14901</v>
      </c>
      <c r="J24" s="2316"/>
      <c r="K24" s="2316">
        <v>76</v>
      </c>
      <c r="L24" s="2316"/>
      <c r="M24" s="2316">
        <v>35</v>
      </c>
      <c r="N24" s="3244">
        <f>K24+M24</f>
        <v>111</v>
      </c>
      <c r="O24" s="2244">
        <v>14901</v>
      </c>
      <c r="P24" s="3"/>
      <c r="Q24" s="3"/>
      <c r="R24" s="3"/>
      <c r="S24" s="3"/>
      <c r="T24" s="2"/>
    </row>
    <row r="25" spans="1:20" ht="20.100000000000001" customHeight="1" thickBot="1">
      <c r="A25" s="4233"/>
      <c r="B25" s="4238" t="s">
        <v>19</v>
      </c>
      <c r="C25" s="4239"/>
      <c r="D25" s="2364"/>
      <c r="E25" s="2365">
        <f>SUM(E22:E24)</f>
        <v>115</v>
      </c>
      <c r="F25" s="2365"/>
      <c r="G25" s="2365">
        <f>SUM(G22:G24)</f>
        <v>62</v>
      </c>
      <c r="H25" s="2365">
        <f>SUM(E25:G25)</f>
        <v>177</v>
      </c>
      <c r="I25" s="2365">
        <f>SUM(I22:I24)</f>
        <v>20167</v>
      </c>
      <c r="J25" s="2317"/>
      <c r="K25" s="2317">
        <v>115</v>
      </c>
      <c r="L25" s="2317">
        <f t="shared" ref="L25" si="1">SUM(L23:L24)</f>
        <v>0</v>
      </c>
      <c r="M25" s="2317">
        <v>62</v>
      </c>
      <c r="N25" s="2317">
        <f>SUM(K25:M25)</f>
        <v>177</v>
      </c>
      <c r="O25" s="2255">
        <f>SUM(O22:O24)</f>
        <v>20167</v>
      </c>
      <c r="P25" s="2"/>
      <c r="Q25" s="2"/>
      <c r="R25" s="2"/>
      <c r="S25" s="3"/>
      <c r="T25" s="2"/>
    </row>
    <row r="26" spans="1:20" ht="17.25" customHeight="1" thickBot="1">
      <c r="A26" s="3"/>
      <c r="B26" s="3"/>
      <c r="C26" s="2"/>
      <c r="D26" s="2"/>
      <c r="E26" s="6"/>
      <c r="F26" s="6"/>
      <c r="G26" s="2"/>
      <c r="H26" s="2"/>
      <c r="I26" s="2"/>
      <c r="J26" s="2"/>
      <c r="K26" s="2"/>
      <c r="L26" s="2"/>
      <c r="M26" s="2"/>
      <c r="N26" s="2"/>
      <c r="O26" s="2"/>
      <c r="P26" s="2"/>
      <c r="Q26" s="2"/>
      <c r="R26" s="2"/>
      <c r="S26" s="3"/>
      <c r="T26" s="3"/>
    </row>
    <row r="27" spans="1:20" ht="16.5" thickBot="1">
      <c r="A27" s="4203" t="s">
        <v>4384</v>
      </c>
      <c r="B27" s="4204"/>
      <c r="C27" s="4204"/>
      <c r="D27" s="4204"/>
      <c r="E27" s="4204"/>
      <c r="F27" s="4204"/>
      <c r="G27" s="4204"/>
      <c r="H27" s="4204"/>
      <c r="I27" s="4204"/>
      <c r="J27" s="4204"/>
      <c r="K27" s="4204"/>
      <c r="L27" s="4204"/>
      <c r="M27" s="4204"/>
      <c r="N27" s="4204"/>
      <c r="O27" s="4205"/>
      <c r="P27" s="2"/>
      <c r="Q27" s="2"/>
      <c r="R27" s="2"/>
      <c r="S27" s="3"/>
      <c r="T27" s="3"/>
    </row>
    <row r="28" spans="1:20" ht="22.5" customHeight="1">
      <c r="A28" s="4206" t="s">
        <v>2615</v>
      </c>
      <c r="B28" s="4209" t="s">
        <v>26</v>
      </c>
      <c r="C28" s="4210"/>
      <c r="D28" s="4213" t="s">
        <v>2260</v>
      </c>
      <c r="E28" s="4214"/>
      <c r="F28" s="4214"/>
      <c r="G28" s="4214"/>
      <c r="H28" s="4214"/>
      <c r="I28" s="4215"/>
      <c r="J28" s="4216" t="s">
        <v>20</v>
      </c>
      <c r="K28" s="4217"/>
      <c r="L28" s="4217"/>
      <c r="M28" s="4217"/>
      <c r="N28" s="4217"/>
      <c r="O28" s="4218"/>
      <c r="P28" s="2"/>
      <c r="Q28" s="2"/>
      <c r="R28" s="2"/>
      <c r="S28" s="2"/>
      <c r="T28" s="3"/>
    </row>
    <row r="29" spans="1:20" ht="41.25" customHeight="1" thickBot="1">
      <c r="A29" s="4207"/>
      <c r="B29" s="4211"/>
      <c r="C29" s="4212"/>
      <c r="D29" s="2279" t="s">
        <v>968</v>
      </c>
      <c r="E29" s="2279" t="s">
        <v>969</v>
      </c>
      <c r="F29" s="2279" t="s">
        <v>970</v>
      </c>
      <c r="G29" s="2279" t="s">
        <v>971</v>
      </c>
      <c r="H29" s="2280" t="s">
        <v>346</v>
      </c>
      <c r="I29" s="2280" t="s">
        <v>19</v>
      </c>
      <c r="J29" s="2281" t="s">
        <v>968</v>
      </c>
      <c r="K29" s="2282" t="s">
        <v>969</v>
      </c>
      <c r="L29" s="2282" t="s">
        <v>970</v>
      </c>
      <c r="M29" s="2282" t="s">
        <v>971</v>
      </c>
      <c r="N29" s="2282" t="s">
        <v>346</v>
      </c>
      <c r="O29" s="2283" t="s">
        <v>19</v>
      </c>
      <c r="P29" s="2"/>
      <c r="Q29" s="2"/>
      <c r="R29" s="2"/>
      <c r="S29" s="2"/>
      <c r="T29" s="3"/>
    </row>
    <row r="30" spans="1:20" ht="17.25" customHeight="1">
      <c r="A30" s="4207"/>
      <c r="B30" s="4219" t="s">
        <v>2266</v>
      </c>
      <c r="C30" s="4220"/>
      <c r="D30" s="2284"/>
      <c r="E30" s="2284"/>
      <c r="F30" s="2284">
        <v>1</v>
      </c>
      <c r="G30" s="2285"/>
      <c r="H30" s="2285"/>
      <c r="I30" s="2286">
        <f>SUM(F30:H30)</f>
        <v>1</v>
      </c>
      <c r="J30" s="2287"/>
      <c r="K30" s="2288"/>
      <c r="L30" s="2288"/>
      <c r="M30" s="2288"/>
      <c r="N30" s="2288"/>
      <c r="O30" s="2289">
        <f>SUM(I30)</f>
        <v>1</v>
      </c>
      <c r="P30" s="2"/>
      <c r="Q30" s="2"/>
      <c r="R30" s="2"/>
      <c r="S30" s="2"/>
      <c r="T30" s="3"/>
    </row>
    <row r="31" spans="1:20" ht="20.25" customHeight="1">
      <c r="A31" s="4207"/>
      <c r="B31" s="4221" t="s">
        <v>2267</v>
      </c>
      <c r="C31" s="4222"/>
      <c r="D31" s="2290"/>
      <c r="E31" s="2290"/>
      <c r="F31" s="2290"/>
      <c r="G31" s="2291"/>
      <c r="H31" s="2291"/>
      <c r="I31" s="2292"/>
      <c r="J31" s="2293"/>
      <c r="K31" s="2294"/>
      <c r="L31" s="2294"/>
      <c r="M31" s="2294"/>
      <c r="N31" s="2294"/>
      <c r="O31" s="2295"/>
      <c r="P31" s="2"/>
      <c r="Q31" s="2"/>
      <c r="R31" s="2"/>
      <c r="S31" s="2"/>
      <c r="T31" s="3"/>
    </row>
    <row r="32" spans="1:20" ht="19.5" customHeight="1">
      <c r="A32" s="4207"/>
      <c r="B32" s="4221" t="s">
        <v>2268</v>
      </c>
      <c r="C32" s="4222"/>
      <c r="D32" s="2290"/>
      <c r="E32" s="2290"/>
      <c r="F32" s="2290"/>
      <c r="G32" s="2291"/>
      <c r="H32" s="2291"/>
      <c r="I32" s="2292"/>
      <c r="J32" s="2293"/>
      <c r="K32" s="2294"/>
      <c r="L32" s="2294"/>
      <c r="M32" s="2294"/>
      <c r="N32" s="2294"/>
      <c r="O32" s="2295"/>
      <c r="P32" s="2"/>
      <c r="Q32" s="2"/>
      <c r="R32" s="2"/>
      <c r="S32" s="2"/>
      <c r="T32" s="3"/>
    </row>
    <row r="33" spans="1:20" ht="20.25" customHeight="1" thickBot="1">
      <c r="A33" s="4207"/>
      <c r="B33" s="4223" t="s">
        <v>19</v>
      </c>
      <c r="C33" s="4224"/>
      <c r="D33" s="2296"/>
      <c r="E33" s="2296"/>
      <c r="F33" s="2296">
        <f>SUM(F30:F32)</f>
        <v>1</v>
      </c>
      <c r="G33" s="2297"/>
      <c r="H33" s="2297"/>
      <c r="I33" s="2298">
        <f>SUM(F33:H33)</f>
        <v>1</v>
      </c>
      <c r="J33" s="2299"/>
      <c r="K33" s="2300"/>
      <c r="L33" s="2300"/>
      <c r="M33" s="2300"/>
      <c r="N33" s="2300"/>
      <c r="O33" s="2301">
        <f>SUM(I33)</f>
        <v>1</v>
      </c>
      <c r="P33" s="2"/>
      <c r="Q33" s="2"/>
      <c r="R33" s="2"/>
      <c r="S33" s="2"/>
      <c r="T33" s="3"/>
    </row>
    <row r="34" spans="1:20" ht="27" customHeight="1" thickBot="1">
      <c r="A34" s="4207"/>
      <c r="B34" s="4225" t="s">
        <v>3038</v>
      </c>
      <c r="C34" s="4226"/>
      <c r="D34" s="2302"/>
      <c r="E34" s="2284"/>
      <c r="F34" s="2284"/>
      <c r="G34" s="2284"/>
      <c r="H34" s="2284"/>
      <c r="I34" s="2286"/>
      <c r="J34" s="2287"/>
      <c r="K34" s="2288"/>
      <c r="L34" s="2288"/>
      <c r="M34" s="2288"/>
      <c r="N34" s="2288"/>
      <c r="O34" s="2289"/>
      <c r="P34" s="2"/>
      <c r="Q34" s="2"/>
      <c r="R34" s="2"/>
      <c r="S34" s="2"/>
      <c r="T34" s="2"/>
    </row>
    <row r="35" spans="1:20" ht="29.25" customHeight="1">
      <c r="A35" s="4207"/>
      <c r="B35" s="4225" t="s">
        <v>1865</v>
      </c>
      <c r="C35" s="4226"/>
      <c r="D35" s="2303"/>
      <c r="E35" s="2304"/>
      <c r="F35" s="2304"/>
      <c r="G35" s="2304"/>
      <c r="H35" s="2304"/>
      <c r="I35" s="2305"/>
      <c r="J35" s="2306"/>
      <c r="K35" s="2307"/>
      <c r="L35" s="2307"/>
      <c r="M35" s="2307"/>
      <c r="N35" s="2307"/>
      <c r="O35" s="2308"/>
      <c r="P35" s="2"/>
      <c r="Q35" s="2"/>
      <c r="R35" s="2"/>
      <c r="S35" s="2"/>
      <c r="T35" s="2"/>
    </row>
    <row r="36" spans="1:20" ht="27.75" customHeight="1">
      <c r="A36" s="4207"/>
      <c r="B36" s="4227" t="s">
        <v>972</v>
      </c>
      <c r="C36" s="4228"/>
      <c r="D36" s="2309"/>
      <c r="E36" s="2290"/>
      <c r="F36" s="2290"/>
      <c r="G36" s="2290"/>
      <c r="H36" s="2290"/>
      <c r="I36" s="2292"/>
      <c r="J36" s="2293"/>
      <c r="K36" s="2294"/>
      <c r="L36" s="2294"/>
      <c r="M36" s="2294"/>
      <c r="N36" s="2294"/>
      <c r="O36" s="2295"/>
      <c r="P36" s="2"/>
      <c r="Q36" s="2"/>
      <c r="R36" s="2"/>
      <c r="S36" s="2"/>
      <c r="T36" s="2"/>
    </row>
    <row r="37" spans="1:20" ht="24">
      <c r="A37" s="4207"/>
      <c r="B37" s="4229" t="s">
        <v>347</v>
      </c>
      <c r="C37" s="2129" t="s">
        <v>348</v>
      </c>
      <c r="D37" s="2309"/>
      <c r="E37" s="2290"/>
      <c r="F37" s="2290"/>
      <c r="G37" s="2290"/>
      <c r="H37" s="2290"/>
      <c r="I37" s="2292"/>
      <c r="J37" s="2293"/>
      <c r="K37" s="2294"/>
      <c r="L37" s="2294"/>
      <c r="M37" s="2294"/>
      <c r="N37" s="2294"/>
      <c r="O37" s="2295"/>
      <c r="P37" s="2"/>
      <c r="Q37" s="2"/>
      <c r="R37" s="2"/>
      <c r="S37" s="2"/>
      <c r="T37" s="2"/>
    </row>
    <row r="38" spans="1:20" ht="24.75" thickBot="1">
      <c r="A38" s="4208"/>
      <c r="B38" s="4230"/>
      <c r="C38" s="2130" t="s">
        <v>349</v>
      </c>
      <c r="D38" s="2310"/>
      <c r="E38" s="2296"/>
      <c r="F38" s="2296"/>
      <c r="G38" s="2296"/>
      <c r="H38" s="2296"/>
      <c r="I38" s="2298"/>
      <c r="J38" s="2299"/>
      <c r="K38" s="2300"/>
      <c r="L38" s="2300"/>
      <c r="M38" s="2300"/>
      <c r="N38" s="2300"/>
      <c r="O38" s="2301"/>
      <c r="P38" s="2"/>
      <c r="Q38" s="2"/>
      <c r="R38" s="2"/>
      <c r="S38" s="2"/>
      <c r="T38" s="2"/>
    </row>
    <row r="39" spans="1:20" ht="13.5" customHeight="1" thickBot="1">
      <c r="A39" s="2311"/>
      <c r="B39" s="2311"/>
      <c r="C39" s="2312"/>
      <c r="D39" s="2312"/>
      <c r="E39" s="2313"/>
      <c r="F39" s="2313"/>
      <c r="G39" s="2313"/>
      <c r="H39" s="2313"/>
      <c r="I39" s="2313"/>
      <c r="J39" s="2313"/>
      <c r="K39" s="2313"/>
      <c r="L39" s="2313"/>
      <c r="M39" s="2313"/>
      <c r="N39" s="2313"/>
      <c r="O39" s="2312"/>
      <c r="P39" s="2"/>
      <c r="Q39" s="2"/>
      <c r="R39" s="2"/>
      <c r="S39" s="2"/>
      <c r="T39" s="2"/>
    </row>
    <row r="40" spans="1:20" ht="30" customHeight="1" thickBot="1">
      <c r="A40" s="4188" t="s">
        <v>482</v>
      </c>
      <c r="B40" s="4189"/>
      <c r="C40" s="4189"/>
      <c r="D40" s="4189"/>
      <c r="E40" s="4189"/>
      <c r="F40" s="4189"/>
      <c r="G40" s="4189"/>
      <c r="H40" s="4189"/>
      <c r="I40" s="4189"/>
      <c r="J40" s="4189"/>
      <c r="K40" s="4189"/>
      <c r="L40" s="4189"/>
      <c r="M40" s="4190"/>
      <c r="N40" s="2313"/>
      <c r="O40" s="2312"/>
      <c r="P40" s="2"/>
      <c r="Q40" s="2"/>
      <c r="R40" s="2"/>
      <c r="S40" s="2"/>
      <c r="T40" s="2"/>
    </row>
    <row r="41" spans="1:20" ht="29.25" customHeight="1">
      <c r="A41" s="4191" t="s">
        <v>26</v>
      </c>
      <c r="B41" s="4192"/>
      <c r="C41" s="4195" t="s">
        <v>27</v>
      </c>
      <c r="D41" s="4198" t="s">
        <v>1031</v>
      </c>
      <c r="E41" s="4198"/>
      <c r="F41" s="4198"/>
      <c r="G41" s="4198"/>
      <c r="H41" s="4198"/>
      <c r="I41" s="4198"/>
      <c r="J41" s="4198"/>
      <c r="K41" s="4198"/>
      <c r="L41" s="4198"/>
      <c r="M41" s="4199"/>
      <c r="N41" s="2313"/>
      <c r="O41" s="2312"/>
      <c r="P41" s="2"/>
      <c r="Q41" s="2"/>
      <c r="R41" s="2"/>
      <c r="S41" s="2"/>
      <c r="T41" s="2"/>
    </row>
    <row r="42" spans="1:20" ht="20.25" customHeight="1">
      <c r="A42" s="4193"/>
      <c r="B42" s="4194"/>
      <c r="C42" s="4196"/>
      <c r="D42" s="4200" t="s">
        <v>2261</v>
      </c>
      <c r="E42" s="4200"/>
      <c r="F42" s="4200" t="s">
        <v>1032</v>
      </c>
      <c r="G42" s="4200"/>
      <c r="H42" s="4201" t="s">
        <v>484</v>
      </c>
      <c r="I42" s="4200" t="s">
        <v>485</v>
      </c>
      <c r="J42" s="4200" t="s">
        <v>486</v>
      </c>
      <c r="K42" s="4200" t="s">
        <v>487</v>
      </c>
      <c r="L42" s="4200" t="s">
        <v>1597</v>
      </c>
      <c r="M42" s="4202" t="s">
        <v>1240</v>
      </c>
      <c r="N42" s="2313"/>
      <c r="O42" s="2312"/>
      <c r="P42" s="2"/>
      <c r="Q42" s="2"/>
      <c r="R42" s="2"/>
      <c r="S42" s="2"/>
      <c r="T42" s="2"/>
    </row>
    <row r="43" spans="1:20" ht="17.25" customHeight="1">
      <c r="A43" s="4193"/>
      <c r="B43" s="4194"/>
      <c r="C43" s="4197"/>
      <c r="D43" s="2314" t="s">
        <v>1033</v>
      </c>
      <c r="E43" s="2314" t="s">
        <v>2276</v>
      </c>
      <c r="F43" s="2314" t="s">
        <v>1033</v>
      </c>
      <c r="G43" s="2314" t="s">
        <v>2276</v>
      </c>
      <c r="H43" s="4201"/>
      <c r="I43" s="4200"/>
      <c r="J43" s="4200"/>
      <c r="K43" s="4200"/>
      <c r="L43" s="4200"/>
      <c r="M43" s="4202"/>
      <c r="N43" s="2313"/>
      <c r="O43" s="2312"/>
      <c r="P43" s="2"/>
      <c r="Q43" s="2"/>
      <c r="R43" s="2"/>
      <c r="S43" s="2"/>
      <c r="T43" s="2"/>
    </row>
    <row r="44" spans="1:20" ht="25.5" customHeight="1">
      <c r="A44" s="4184" t="s">
        <v>1034</v>
      </c>
      <c r="B44" s="4185"/>
      <c r="C44" s="2463"/>
      <c r="D44" s="2464"/>
      <c r="E44" s="2464"/>
      <c r="F44" s="2464"/>
      <c r="G44" s="2464"/>
      <c r="H44" s="2464"/>
      <c r="I44" s="2464"/>
      <c r="J44" s="2464"/>
      <c r="K44" s="2464"/>
      <c r="L44" s="2464"/>
      <c r="M44" s="2465"/>
      <c r="N44" s="2313"/>
      <c r="O44" s="2312"/>
      <c r="P44" s="2"/>
      <c r="Q44" s="2"/>
      <c r="R44" s="2"/>
      <c r="S44" s="2"/>
      <c r="T44" s="2"/>
    </row>
    <row r="45" spans="1:20" ht="26.25" customHeight="1">
      <c r="A45" s="4184" t="s">
        <v>1035</v>
      </c>
      <c r="B45" s="4185"/>
      <c r="C45" s="2463"/>
      <c r="D45" s="2464"/>
      <c r="E45" s="2464"/>
      <c r="F45" s="2464"/>
      <c r="G45" s="2464"/>
      <c r="H45" s="2464"/>
      <c r="I45" s="2464"/>
      <c r="J45" s="2464"/>
      <c r="K45" s="2464"/>
      <c r="L45" s="2464"/>
      <c r="M45" s="2465"/>
      <c r="N45" s="2313"/>
      <c r="O45" s="2312"/>
      <c r="P45" s="2"/>
      <c r="Q45" s="2"/>
      <c r="R45" s="2"/>
      <c r="S45" s="2"/>
      <c r="T45" s="2"/>
    </row>
    <row r="46" spans="1:20" ht="24.75" customHeight="1">
      <c r="A46" s="4184" t="s">
        <v>1036</v>
      </c>
      <c r="B46" s="4185"/>
      <c r="C46" s="2463">
        <v>8</v>
      </c>
      <c r="D46" s="2464">
        <v>8</v>
      </c>
      <c r="E46" s="2464">
        <v>1350</v>
      </c>
      <c r="F46" s="2464">
        <v>5</v>
      </c>
      <c r="G46" s="2464">
        <v>167</v>
      </c>
      <c r="H46" s="2464"/>
      <c r="I46" s="2464"/>
      <c r="J46" s="2464"/>
      <c r="K46" s="2464"/>
      <c r="L46" s="2464"/>
      <c r="M46" s="2465"/>
      <c r="N46" s="2313"/>
      <c r="O46" s="2312"/>
      <c r="P46" s="2"/>
      <c r="Q46" s="2"/>
      <c r="R46" s="2"/>
      <c r="S46" s="2"/>
      <c r="T46" s="2"/>
    </row>
    <row r="47" spans="1:20" ht="22.5" customHeight="1">
      <c r="A47" s="4184" t="s">
        <v>1037</v>
      </c>
      <c r="B47" s="4185"/>
      <c r="C47" s="2463"/>
      <c r="D47" s="2464"/>
      <c r="E47" s="2464"/>
      <c r="F47" s="2464"/>
      <c r="G47" s="2464"/>
      <c r="H47" s="2464"/>
      <c r="I47" s="2464"/>
      <c r="J47" s="2464"/>
      <c r="K47" s="2464"/>
      <c r="L47" s="2464"/>
      <c r="M47" s="2465"/>
      <c r="N47" s="2313"/>
      <c r="O47" s="2312"/>
      <c r="P47" s="2"/>
      <c r="Q47" s="2"/>
      <c r="R47" s="2"/>
      <c r="S47" s="2"/>
      <c r="T47" s="2"/>
    </row>
    <row r="48" spans="1:20" ht="23.25" customHeight="1">
      <c r="A48" s="4184" t="s">
        <v>1038</v>
      </c>
      <c r="B48" s="4185"/>
      <c r="C48" s="2463"/>
      <c r="D48" s="2464"/>
      <c r="E48" s="2464"/>
      <c r="F48" s="2464"/>
      <c r="G48" s="2464"/>
      <c r="H48" s="2464"/>
      <c r="I48" s="2464"/>
      <c r="J48" s="2464"/>
      <c r="K48" s="2464"/>
      <c r="L48" s="2464"/>
      <c r="M48" s="2465"/>
      <c r="N48" s="2313"/>
      <c r="O48" s="2312"/>
      <c r="P48" s="2"/>
      <c r="Q48" s="2"/>
      <c r="R48" s="2"/>
      <c r="S48" s="2"/>
      <c r="T48" s="2"/>
    </row>
    <row r="49" spans="1:20" ht="29.25" customHeight="1">
      <c r="A49" s="4184" t="s">
        <v>1039</v>
      </c>
      <c r="B49" s="4185"/>
      <c r="C49" s="2463"/>
      <c r="D49" s="2464"/>
      <c r="E49" s="2464"/>
      <c r="F49" s="2464"/>
      <c r="G49" s="2464"/>
      <c r="H49" s="2464"/>
      <c r="I49" s="2464"/>
      <c r="J49" s="2464"/>
      <c r="K49" s="2464"/>
      <c r="L49" s="2464"/>
      <c r="M49" s="2465"/>
      <c r="N49" s="2313"/>
      <c r="O49" s="2312"/>
      <c r="P49" s="2"/>
      <c r="Q49" s="2"/>
      <c r="R49" s="2"/>
      <c r="S49" s="2"/>
      <c r="T49" s="2"/>
    </row>
    <row r="50" spans="1:20" ht="30.75" customHeight="1" thickBot="1">
      <c r="A50" s="4186" t="s">
        <v>1040</v>
      </c>
      <c r="B50" s="4187"/>
      <c r="C50" s="2466">
        <v>5</v>
      </c>
      <c r="D50" s="2468">
        <v>5</v>
      </c>
      <c r="E50" s="2468">
        <v>1559</v>
      </c>
      <c r="F50" s="2468">
        <v>0</v>
      </c>
      <c r="G50" s="2468">
        <v>0</v>
      </c>
      <c r="H50" s="2468"/>
      <c r="I50" s="2468"/>
      <c r="J50" s="2468"/>
      <c r="K50" s="2468"/>
      <c r="L50" s="2468"/>
      <c r="M50" s="2469"/>
      <c r="N50" s="2313"/>
      <c r="O50" s="2312"/>
      <c r="P50" s="2"/>
      <c r="Q50" s="2"/>
      <c r="R50" s="2"/>
      <c r="S50" s="2"/>
      <c r="T50" s="2"/>
    </row>
    <row r="51" spans="1:20" ht="24.75" customHeight="1">
      <c r="A51" s="4170" t="s">
        <v>26</v>
      </c>
      <c r="B51" s="4171"/>
      <c r="C51" s="4174" t="s">
        <v>27</v>
      </c>
      <c r="D51" s="4176" t="s">
        <v>20</v>
      </c>
      <c r="E51" s="4176"/>
      <c r="F51" s="4177"/>
      <c r="G51" s="4177"/>
      <c r="H51" s="4177"/>
      <c r="I51" s="4178"/>
      <c r="J51" s="2315"/>
      <c r="K51" s="2461"/>
      <c r="L51" s="2461"/>
      <c r="M51" s="2461"/>
      <c r="N51" s="2313"/>
      <c r="O51" s="2312"/>
      <c r="P51" s="2"/>
      <c r="Q51" s="2"/>
      <c r="R51" s="2"/>
      <c r="S51" s="2"/>
      <c r="T51" s="2"/>
    </row>
    <row r="52" spans="1:20" ht="21.75" customHeight="1">
      <c r="A52" s="4172"/>
      <c r="B52" s="4173"/>
      <c r="C52" s="4175"/>
      <c r="D52" s="2316" t="s">
        <v>2261</v>
      </c>
      <c r="E52" s="2316" t="s">
        <v>2276</v>
      </c>
      <c r="F52" s="4163" t="s">
        <v>1032</v>
      </c>
      <c r="G52" s="4164"/>
      <c r="H52" s="2316" t="s">
        <v>688</v>
      </c>
      <c r="I52" s="2316" t="s">
        <v>1042</v>
      </c>
      <c r="J52" s="2316" t="s">
        <v>1043</v>
      </c>
      <c r="K52" s="2244"/>
      <c r="O52" s="2312"/>
      <c r="P52" s="2"/>
      <c r="Q52" s="2"/>
      <c r="R52" s="2"/>
      <c r="S52" s="2"/>
      <c r="T52" s="2"/>
    </row>
    <row r="53" spans="1:20" ht="36.75" customHeight="1" thickBot="1">
      <c r="A53" s="4179" t="s">
        <v>1044</v>
      </c>
      <c r="B53" s="4180"/>
      <c r="C53" s="2276">
        <f>SUM(C46:C52)</f>
        <v>13</v>
      </c>
      <c r="D53" s="2317">
        <v>13</v>
      </c>
      <c r="E53" s="2317">
        <v>2909</v>
      </c>
      <c r="F53" s="2462">
        <v>5</v>
      </c>
      <c r="G53" s="2462">
        <f>SUM(G46:G52)</f>
        <v>167</v>
      </c>
      <c r="H53" s="2317"/>
      <c r="I53" s="2317"/>
      <c r="J53" s="2317"/>
      <c r="K53" s="2255"/>
      <c r="O53" s="2312"/>
      <c r="P53" s="2"/>
      <c r="Q53" s="2"/>
      <c r="R53" s="2"/>
      <c r="S53" s="2"/>
      <c r="T53" s="2"/>
    </row>
    <row r="54" spans="1:20">
      <c r="A54" s="2311"/>
      <c r="B54" s="2311"/>
      <c r="C54" s="2312"/>
      <c r="D54" s="2312"/>
      <c r="E54" s="2313"/>
      <c r="F54" s="2313"/>
      <c r="G54" s="2313"/>
      <c r="H54" s="2313"/>
      <c r="I54" s="2313"/>
      <c r="J54" s="2313"/>
      <c r="K54" s="2313"/>
      <c r="L54" s="2313"/>
      <c r="M54" s="2313"/>
      <c r="N54" s="2313"/>
      <c r="O54" s="2312"/>
      <c r="P54" s="2"/>
      <c r="Q54" s="2"/>
      <c r="R54" s="2"/>
      <c r="S54" s="2"/>
      <c r="T54" s="2"/>
    </row>
    <row r="55" spans="1:20" ht="9.75" customHeight="1" thickBot="1">
      <c r="A55" s="2311"/>
      <c r="B55" s="2311"/>
      <c r="C55" s="2312"/>
      <c r="D55" s="2312"/>
      <c r="E55" s="2313"/>
      <c r="F55" s="2313"/>
      <c r="G55" s="2313"/>
      <c r="H55" s="2313"/>
      <c r="I55" s="2313"/>
      <c r="J55" s="2313"/>
      <c r="K55" s="2313"/>
      <c r="L55" s="2313"/>
      <c r="M55" s="2313"/>
      <c r="N55" s="2313"/>
      <c r="O55" s="2312"/>
      <c r="P55" s="2"/>
      <c r="Q55" s="2"/>
      <c r="R55" s="2"/>
      <c r="S55" s="2"/>
      <c r="T55" s="2"/>
    </row>
    <row r="56" spans="1:20" ht="21" customHeight="1">
      <c r="A56" s="4181" t="s">
        <v>957</v>
      </c>
      <c r="B56" s="4182"/>
      <c r="C56" s="4182"/>
      <c r="D56" s="4183"/>
      <c r="E56" s="2318"/>
      <c r="F56" s="2318"/>
      <c r="G56" s="2318"/>
      <c r="H56" s="2318"/>
      <c r="I56" s="2318"/>
      <c r="J56" s="2313"/>
      <c r="K56" s="2313"/>
      <c r="L56" s="2313"/>
      <c r="M56" s="2313"/>
      <c r="N56" s="2313"/>
      <c r="O56" s="2312"/>
      <c r="P56" s="2"/>
      <c r="Q56" s="2"/>
      <c r="R56" s="2"/>
      <c r="S56" s="2"/>
      <c r="T56" s="2"/>
    </row>
    <row r="57" spans="1:20" ht="15.75" customHeight="1">
      <c r="A57" s="2319" t="s">
        <v>958</v>
      </c>
      <c r="B57" s="4165" t="s">
        <v>2934</v>
      </c>
      <c r="C57" s="4166"/>
      <c r="D57" s="4167"/>
      <c r="E57" s="2318"/>
      <c r="F57" s="2318"/>
      <c r="G57" s="2318"/>
      <c r="H57" s="2318"/>
      <c r="I57" s="2318"/>
      <c r="J57" s="2313"/>
      <c r="K57" s="2313"/>
      <c r="L57" s="2313"/>
      <c r="M57" s="2313"/>
      <c r="N57" s="2313"/>
      <c r="O57" s="2312"/>
      <c r="P57" s="2"/>
      <c r="Q57" s="2"/>
      <c r="R57" s="2"/>
      <c r="S57" s="2"/>
      <c r="T57" s="2"/>
    </row>
    <row r="58" spans="1:20" ht="20.25" customHeight="1">
      <c r="A58" s="2319" t="s">
        <v>962</v>
      </c>
      <c r="B58" s="4165" t="s">
        <v>2935</v>
      </c>
      <c r="C58" s="4166"/>
      <c r="D58" s="4167"/>
      <c r="E58" s="2313"/>
      <c r="F58" s="2313"/>
      <c r="G58" s="2313"/>
      <c r="H58" s="2313"/>
      <c r="I58" s="2313"/>
      <c r="J58" s="2313"/>
      <c r="K58" s="2313"/>
      <c r="L58" s="2313"/>
      <c r="M58" s="2313"/>
      <c r="N58" s="2313"/>
      <c r="O58" s="2312"/>
      <c r="P58" s="2"/>
      <c r="Q58" s="2"/>
      <c r="R58" s="2"/>
      <c r="S58" s="2"/>
      <c r="T58" s="2"/>
    </row>
    <row r="59" spans="1:20" ht="26.25" customHeight="1">
      <c r="A59" s="2319" t="s">
        <v>959</v>
      </c>
      <c r="B59" s="4165" t="s">
        <v>1964</v>
      </c>
      <c r="C59" s="4166"/>
      <c r="D59" s="4167"/>
      <c r="E59" s="2313"/>
      <c r="F59" s="2313"/>
      <c r="H59" s="2313"/>
      <c r="I59" s="2313"/>
      <c r="J59" s="2313"/>
      <c r="K59" s="2313"/>
      <c r="L59" s="2313"/>
      <c r="M59" s="2313"/>
      <c r="N59" s="2313"/>
      <c r="O59" s="2312"/>
      <c r="P59" s="2"/>
      <c r="Q59" s="2"/>
      <c r="R59" s="2"/>
      <c r="S59" s="2"/>
      <c r="T59" s="2"/>
    </row>
    <row r="60" spans="1:20" ht="23.25" customHeight="1">
      <c r="A60" s="2320" t="s">
        <v>960</v>
      </c>
      <c r="B60" s="4165" t="s">
        <v>2957</v>
      </c>
      <c r="C60" s="4166"/>
      <c r="D60" s="4167"/>
      <c r="E60" s="2313"/>
      <c r="F60" s="2313"/>
      <c r="G60" s="2313"/>
      <c r="H60" s="2313"/>
      <c r="I60" s="2313"/>
      <c r="J60" s="2313"/>
      <c r="K60" s="2313"/>
      <c r="L60" s="2313"/>
      <c r="M60" s="2313"/>
      <c r="N60" s="2313"/>
      <c r="O60" s="2312"/>
      <c r="P60" s="2"/>
      <c r="Q60" s="2"/>
      <c r="R60" s="2"/>
      <c r="S60" s="2"/>
      <c r="T60" s="2"/>
    </row>
    <row r="61" spans="1:20" ht="24.75" thickBot="1">
      <c r="A61" s="2321" t="s">
        <v>961</v>
      </c>
      <c r="B61" s="3570" t="s">
        <v>2958</v>
      </c>
      <c r="C61" s="4168"/>
      <c r="D61" s="4169"/>
      <c r="E61" s="2313"/>
      <c r="F61" s="2313"/>
      <c r="G61" s="2312"/>
      <c r="H61" s="2312"/>
      <c r="I61" s="2312"/>
      <c r="J61" s="2312"/>
      <c r="K61" s="2312"/>
      <c r="L61" s="2312"/>
      <c r="M61" s="2312"/>
      <c r="N61" s="2312"/>
      <c r="O61" s="2312"/>
      <c r="P61" s="2"/>
      <c r="Q61" s="2"/>
      <c r="R61" s="2"/>
      <c r="S61" s="3"/>
      <c r="T61" s="3"/>
    </row>
  </sheetData>
  <protectedRanges>
    <protectedRange sqref="C42 H17 A51 F17 A45:A46 A47:B50 B52 C44:C46" name="Aralık1"/>
    <protectedRange sqref="H22:H23 N22:N23" name="Aralık1_1"/>
  </protectedRanges>
  <mergeCells count="89">
    <mergeCell ref="B57:D57"/>
    <mergeCell ref="B58:D58"/>
    <mergeCell ref="B59:D59"/>
    <mergeCell ref="B60:D60"/>
    <mergeCell ref="B61:D61"/>
    <mergeCell ref="A56:D56"/>
    <mergeCell ref="A45:B45"/>
    <mergeCell ref="A46:B46"/>
    <mergeCell ref="A47:B47"/>
    <mergeCell ref="A48:B48"/>
    <mergeCell ref="A49:B49"/>
    <mergeCell ref="A50:B50"/>
    <mergeCell ref="A51:B52"/>
    <mergeCell ref="C51:C52"/>
    <mergeCell ref="D51:I51"/>
    <mergeCell ref="F52:G52"/>
    <mergeCell ref="A53:B53"/>
    <mergeCell ref="A44:B44"/>
    <mergeCell ref="B35:C35"/>
    <mergeCell ref="B36:C36"/>
    <mergeCell ref="B37:B38"/>
    <mergeCell ref="A40:M40"/>
    <mergeCell ref="A41:B43"/>
    <mergeCell ref="C41:C43"/>
    <mergeCell ref="D41:M41"/>
    <mergeCell ref="D42:E42"/>
    <mergeCell ref="F42:G42"/>
    <mergeCell ref="H42:H43"/>
    <mergeCell ref="I42:I43"/>
    <mergeCell ref="J42:J43"/>
    <mergeCell ref="K42:K43"/>
    <mergeCell ref="L42:L43"/>
    <mergeCell ref="M42:M43"/>
    <mergeCell ref="A27:O27"/>
    <mergeCell ref="A28:A38"/>
    <mergeCell ref="B28:C29"/>
    <mergeCell ref="D28:I28"/>
    <mergeCell ref="J28:O28"/>
    <mergeCell ref="B30:C30"/>
    <mergeCell ref="B31:C31"/>
    <mergeCell ref="B32:C32"/>
    <mergeCell ref="B33:C33"/>
    <mergeCell ref="B34:C34"/>
    <mergeCell ref="A22:A25"/>
    <mergeCell ref="B22:C22"/>
    <mergeCell ref="B23:C23"/>
    <mergeCell ref="B24:C24"/>
    <mergeCell ref="B25:C25"/>
    <mergeCell ref="A15:C15"/>
    <mergeCell ref="A16:C16"/>
    <mergeCell ref="A18:O18"/>
    <mergeCell ref="A19:A21"/>
    <mergeCell ref="B19:C21"/>
    <mergeCell ref="D19:I19"/>
    <mergeCell ref="J19:O19"/>
    <mergeCell ref="D20:E20"/>
    <mergeCell ref="F20:G20"/>
    <mergeCell ref="H20:H21"/>
    <mergeCell ref="I20:I21"/>
    <mergeCell ref="J20:K20"/>
    <mergeCell ref="L20:M20"/>
    <mergeCell ref="N20:N21"/>
    <mergeCell ref="O20:O21"/>
    <mergeCell ref="R13:T13"/>
    <mergeCell ref="B7:C7"/>
    <mergeCell ref="B8:C8"/>
    <mergeCell ref="B9:C9"/>
    <mergeCell ref="B10:C10"/>
    <mergeCell ref="A12:T12"/>
    <mergeCell ref="A13:C14"/>
    <mergeCell ref="D13:D14"/>
    <mergeCell ref="E13:E14"/>
    <mergeCell ref="F13:F14"/>
    <mergeCell ref="G13:I13"/>
    <mergeCell ref="J13:K13"/>
    <mergeCell ref="L13:L14"/>
    <mergeCell ref="M13:M14"/>
    <mergeCell ref="N13:N14"/>
    <mergeCell ref="O13:Q13"/>
    <mergeCell ref="A1:R1"/>
    <mergeCell ref="A2:A10"/>
    <mergeCell ref="B2:C4"/>
    <mergeCell ref="D2:F2"/>
    <mergeCell ref="G2:I2"/>
    <mergeCell ref="J2:L2"/>
    <mergeCell ref="M2:O2"/>
    <mergeCell ref="P2:R2"/>
    <mergeCell ref="B5:C5"/>
    <mergeCell ref="B6:C6"/>
  </mergeCells>
  <dataValidations count="3">
    <dataValidation type="custom" allowBlank="1" showInputMessage="1" showErrorMessage="1" errorTitle="LÜTFEN DÜZELTİN" error="BİTEN ÜNİTE SAYISI BİTEN İÇME SUYU SAYISINDAN AZ OLAMAZ" sqref="F5">
      <formula1>F5&lt;=N25</formula1>
    </dataValidation>
    <dataValidation type="custom" allowBlank="1" showInputMessage="1" showErrorMessage="1" errorTitle="LÜTFEN DÜZELTİN" error="PLANLANAN İÇME SUYU İŞ SAYISI, İÇME SUYU HİZMETİ GÖTÜRÜLECEK ÜNİTE SAYISINDAN AZ OLAMAZ " sqref="N25">
      <formula1>J10&lt;=N25</formula1>
    </dataValidation>
    <dataValidation type="custom" allowBlank="1" showInputMessage="1" showErrorMessage="1" errorTitle="LÜTFEN DÜZETİN" error="PLANLANAN İÇME SUYU İŞ SAYISI, İÇME SUYU HİZMETİ GÖTÜRÜLECEK ÜNİTE SAYISINDAN AZ OLAMAZ " sqref="D10 F10">
      <formula1>D10&lt;I5=H25</formula1>
    </dataValidation>
  </dataValidations>
  <hyperlinks>
    <hyperlink ref="B61" r:id="rId1"/>
  </hyperlinks>
  <pageMargins left="0.70866141732283472" right="0.70866141732283472" top="0.15748031496062992" bottom="0.15748031496062992" header="0.31496062992125984" footer="0.31496062992125984"/>
  <pageSetup paperSize="9" scale="60" orientation="landscape"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election sqref="A1:J1"/>
    </sheetView>
  </sheetViews>
  <sheetFormatPr defaultRowHeight="12.75"/>
  <cols>
    <col min="3" max="3" width="27" customWidth="1"/>
    <col min="4" max="4" width="15.85546875" customWidth="1"/>
    <col min="5" max="5" width="18.42578125" customWidth="1"/>
    <col min="6" max="6" width="17.85546875" customWidth="1"/>
    <col min="7" max="7" width="14.28515625" customWidth="1"/>
    <col min="8" max="8" width="15.7109375" customWidth="1"/>
    <col min="9" max="9" width="21.7109375" customWidth="1"/>
    <col min="10" max="10" width="23.7109375" customWidth="1"/>
  </cols>
  <sheetData>
    <row r="1" spans="1:10" ht="44.25" customHeight="1" thickBot="1">
      <c r="A1" s="3418" t="s">
        <v>4576</v>
      </c>
      <c r="B1" s="3418"/>
      <c r="C1" s="3418"/>
      <c r="D1" s="3418"/>
      <c r="E1" s="3418"/>
      <c r="F1" s="3418"/>
      <c r="G1" s="3418"/>
      <c r="H1" s="3418"/>
      <c r="I1" s="3418"/>
      <c r="J1" s="3418"/>
    </row>
    <row r="2" spans="1:10" ht="51.75" thickBot="1">
      <c r="A2" s="4456" t="s">
        <v>2615</v>
      </c>
      <c r="B2" s="4459" t="s">
        <v>26</v>
      </c>
      <c r="C2" s="4460"/>
      <c r="D2" s="2115" t="s">
        <v>1418</v>
      </c>
      <c r="E2" s="2116" t="s">
        <v>1419</v>
      </c>
      <c r="F2" s="371" t="s">
        <v>1420</v>
      </c>
      <c r="G2" s="856" t="s">
        <v>1600</v>
      </c>
      <c r="H2" s="366" t="s">
        <v>1046</v>
      </c>
      <c r="I2" s="2930" t="s">
        <v>1421</v>
      </c>
      <c r="J2" s="2912" t="s">
        <v>93</v>
      </c>
    </row>
    <row r="3" spans="1:10" ht="21.75" customHeight="1" thickBot="1">
      <c r="A3" s="4457"/>
      <c r="B3" s="4461"/>
      <c r="C3" s="4462"/>
      <c r="D3" s="2115" t="s">
        <v>1861</v>
      </c>
      <c r="E3" s="2116" t="s">
        <v>1862</v>
      </c>
      <c r="F3" s="371" t="s">
        <v>1866</v>
      </c>
      <c r="G3" s="856" t="s">
        <v>1863</v>
      </c>
      <c r="H3" s="366" t="s">
        <v>1602</v>
      </c>
      <c r="I3" s="2930" t="s">
        <v>472</v>
      </c>
      <c r="J3" s="2912" t="s">
        <v>3024</v>
      </c>
    </row>
    <row r="4" spans="1:10" ht="30.75" customHeight="1" thickBot="1">
      <c r="A4" s="4457"/>
      <c r="B4" s="4463" t="s">
        <v>18</v>
      </c>
      <c r="C4" s="4464"/>
      <c r="D4" s="2597">
        <v>17133191.699999999</v>
      </c>
      <c r="E4" s="2627"/>
      <c r="F4" s="2628"/>
      <c r="G4" s="2629"/>
      <c r="H4" s="2627"/>
      <c r="I4" s="2931">
        <v>17133191.699999999</v>
      </c>
      <c r="J4" s="2913">
        <f>D4-I4</f>
        <v>0</v>
      </c>
    </row>
    <row r="5" spans="1:10" ht="35.25" customHeight="1" thickBot="1">
      <c r="A5" s="4457"/>
      <c r="B5" s="4463" t="s">
        <v>1853</v>
      </c>
      <c r="C5" s="4464"/>
      <c r="D5" s="2597">
        <v>28208671.77</v>
      </c>
      <c r="E5" s="2627"/>
      <c r="F5" s="2628"/>
      <c r="G5" s="2629"/>
      <c r="H5" s="2627"/>
      <c r="I5" s="2931">
        <v>28208671.77</v>
      </c>
      <c r="J5" s="2913">
        <f>D5-I5</f>
        <v>0</v>
      </c>
    </row>
    <row r="6" spans="1:10" ht="30" customHeight="1" thickBot="1">
      <c r="A6" s="4457"/>
      <c r="B6" s="4465" t="s">
        <v>2271</v>
      </c>
      <c r="C6" s="4466"/>
      <c r="D6" s="2597">
        <v>250000</v>
      </c>
      <c r="E6" s="2627"/>
      <c r="F6" s="2628"/>
      <c r="G6" s="2629"/>
      <c r="H6" s="2627"/>
      <c r="I6" s="2931">
        <v>250000</v>
      </c>
      <c r="J6" s="2913">
        <f>D6-E6-F6-G6-H6-I6</f>
        <v>0</v>
      </c>
    </row>
    <row r="7" spans="1:10" ht="32.25" customHeight="1" thickBot="1">
      <c r="A7" s="4457"/>
      <c r="B7" s="4467" t="s">
        <v>470</v>
      </c>
      <c r="C7" s="4468"/>
      <c r="D7" s="2597">
        <v>5187385.49</v>
      </c>
      <c r="E7" s="2627"/>
      <c r="F7" s="2628"/>
      <c r="G7" s="2629"/>
      <c r="H7" s="2627"/>
      <c r="I7" s="2931">
        <v>5187385.49</v>
      </c>
      <c r="J7" s="2913">
        <f>D7-I7</f>
        <v>0</v>
      </c>
    </row>
    <row r="8" spans="1:10" ht="32.25" customHeight="1" thickBot="1">
      <c r="A8" s="4458"/>
      <c r="B8" s="4469" t="s">
        <v>1855</v>
      </c>
      <c r="C8" s="2923" t="s">
        <v>1048</v>
      </c>
      <c r="D8" s="2598">
        <v>1390722.94</v>
      </c>
      <c r="E8" s="2627"/>
      <c r="F8" s="2628"/>
      <c r="G8" s="2629"/>
      <c r="H8" s="2627"/>
      <c r="I8" s="2931">
        <v>1390722.94</v>
      </c>
      <c r="J8" s="2913">
        <f>D8-I8</f>
        <v>0</v>
      </c>
    </row>
    <row r="9" spans="1:10" ht="30.75" customHeight="1" thickBot="1">
      <c r="A9" s="4458"/>
      <c r="B9" s="4470"/>
      <c r="C9" s="2924" t="s">
        <v>253</v>
      </c>
      <c r="D9" s="2658">
        <v>0</v>
      </c>
      <c r="E9" s="2627"/>
      <c r="F9" s="2628"/>
      <c r="G9" s="2629"/>
      <c r="H9" s="2627"/>
      <c r="I9" s="2931">
        <v>0</v>
      </c>
      <c r="J9" s="2913">
        <v>0</v>
      </c>
    </row>
    <row r="10" spans="1:10" ht="36" customHeight="1" thickBot="1">
      <c r="A10" s="4458"/>
      <c r="B10" s="4470"/>
      <c r="C10" s="2925" t="s">
        <v>1857</v>
      </c>
      <c r="D10" s="2660">
        <v>2299292.4</v>
      </c>
      <c r="E10" s="2627"/>
      <c r="F10" s="2628"/>
      <c r="G10" s="2629"/>
      <c r="H10" s="2627"/>
      <c r="I10" s="2931">
        <v>2299292.4</v>
      </c>
      <c r="J10" s="2913">
        <f t="shared" ref="J10:J16" si="0">D10-E10-F10-G10-H10-I10</f>
        <v>0</v>
      </c>
    </row>
    <row r="11" spans="1:10" ht="27.75" customHeight="1" thickBot="1">
      <c r="A11" s="4458"/>
      <c r="B11" s="4470"/>
      <c r="C11" s="2925" t="s">
        <v>1856</v>
      </c>
      <c r="D11" s="2661">
        <v>7349505.5</v>
      </c>
      <c r="E11" s="2627"/>
      <c r="F11" s="2628"/>
      <c r="G11" s="2629"/>
      <c r="H11" s="2627"/>
      <c r="I11" s="2931">
        <v>7349505.5</v>
      </c>
      <c r="J11" s="2913">
        <f t="shared" si="0"/>
        <v>0</v>
      </c>
    </row>
    <row r="12" spans="1:10" ht="27.75" customHeight="1" thickBot="1">
      <c r="A12" s="4458"/>
      <c r="B12" s="4470"/>
      <c r="C12" s="2926" t="s">
        <v>1859</v>
      </c>
      <c r="D12" s="2661">
        <v>1329370.2</v>
      </c>
      <c r="E12" s="2631"/>
      <c r="F12" s="2628"/>
      <c r="G12" s="2629"/>
      <c r="H12" s="2627"/>
      <c r="I12" s="2931">
        <v>1329370.2</v>
      </c>
      <c r="J12" s="2913">
        <f>D12-I12</f>
        <v>0</v>
      </c>
    </row>
    <row r="13" spans="1:10" ht="19.5" customHeight="1" thickBot="1">
      <c r="A13" s="4458"/>
      <c r="B13" s="4470"/>
      <c r="C13" s="2926" t="s">
        <v>1860</v>
      </c>
      <c r="D13" s="2661">
        <v>0</v>
      </c>
      <c r="E13" s="2627"/>
      <c r="F13" s="2628"/>
      <c r="G13" s="2629"/>
      <c r="H13" s="2627"/>
      <c r="I13" s="2931">
        <v>0</v>
      </c>
      <c r="J13" s="2913">
        <f t="shared" si="0"/>
        <v>0</v>
      </c>
    </row>
    <row r="14" spans="1:10" ht="28.5" customHeight="1" thickBot="1">
      <c r="A14" s="4458"/>
      <c r="B14" s="4470"/>
      <c r="C14" s="2926" t="s">
        <v>352</v>
      </c>
      <c r="D14" s="2661">
        <v>383215</v>
      </c>
      <c r="E14" s="2627"/>
      <c r="F14" s="2628"/>
      <c r="G14" s="2629"/>
      <c r="H14" s="2627"/>
      <c r="I14" s="2931">
        <v>383215</v>
      </c>
      <c r="J14" s="2913">
        <f t="shared" si="0"/>
        <v>0</v>
      </c>
    </row>
    <row r="15" spans="1:10" ht="27.75" customHeight="1" thickBot="1">
      <c r="A15" s="4458"/>
      <c r="B15" s="4470"/>
      <c r="C15" s="2926" t="s">
        <v>4575</v>
      </c>
      <c r="D15" s="2661">
        <v>383215</v>
      </c>
      <c r="E15" s="2627"/>
      <c r="F15" s="2628"/>
      <c r="G15" s="2629"/>
      <c r="H15" s="2627"/>
      <c r="I15" s="2931">
        <v>383215</v>
      </c>
      <c r="J15" s="2913">
        <f t="shared" si="0"/>
        <v>0</v>
      </c>
    </row>
    <row r="16" spans="1:10" ht="32.25" customHeight="1" thickBot="1">
      <c r="A16" s="4458"/>
      <c r="B16" s="4470"/>
      <c r="C16" s="2926" t="s">
        <v>351</v>
      </c>
      <c r="D16" s="2661">
        <v>1916077</v>
      </c>
      <c r="E16" s="2627"/>
      <c r="F16" s="2628"/>
      <c r="G16" s="2629"/>
      <c r="H16" s="2627"/>
      <c r="I16" s="2931">
        <v>1916077</v>
      </c>
      <c r="J16" s="2913">
        <f t="shared" si="0"/>
        <v>0</v>
      </c>
    </row>
    <row r="17" spans="1:10" ht="24.75" customHeight="1" thickBot="1">
      <c r="A17" s="4458"/>
      <c r="B17" s="4470"/>
      <c r="C17" s="2926" t="s">
        <v>1049</v>
      </c>
      <c r="D17" s="2661">
        <v>0</v>
      </c>
      <c r="E17" s="2627"/>
      <c r="F17" s="2628"/>
      <c r="G17" s="2629"/>
      <c r="H17" s="2627"/>
      <c r="I17" s="2931">
        <v>0</v>
      </c>
      <c r="J17" s="2913">
        <v>0</v>
      </c>
    </row>
    <row r="18" spans="1:10" ht="26.25" customHeight="1" thickBot="1">
      <c r="A18" s="4458"/>
      <c r="B18" s="4470"/>
      <c r="C18" s="2926" t="s">
        <v>3025</v>
      </c>
      <c r="D18" s="2661">
        <v>0</v>
      </c>
      <c r="E18" s="2627"/>
      <c r="F18" s="2628"/>
      <c r="G18" s="2629"/>
      <c r="H18" s="2627"/>
      <c r="I18" s="2931">
        <v>0</v>
      </c>
      <c r="J18" s="2913">
        <v>0</v>
      </c>
    </row>
    <row r="19" spans="1:10" ht="29.25" customHeight="1" thickBot="1">
      <c r="A19" s="4458"/>
      <c r="B19" s="4470"/>
      <c r="C19" s="2926" t="s">
        <v>1051</v>
      </c>
      <c r="D19" s="2661">
        <v>0</v>
      </c>
      <c r="E19" s="2627"/>
      <c r="F19" s="2628"/>
      <c r="G19" s="2629"/>
      <c r="H19" s="2627"/>
      <c r="I19" s="2931">
        <v>0</v>
      </c>
      <c r="J19" s="2913">
        <v>0</v>
      </c>
    </row>
    <row r="20" spans="1:10" ht="24" customHeight="1" thickBot="1">
      <c r="A20" s="2927"/>
      <c r="B20" s="4470"/>
      <c r="C20" s="2926" t="s">
        <v>3026</v>
      </c>
      <c r="D20" s="2661">
        <v>0</v>
      </c>
      <c r="E20" s="2631"/>
      <c r="F20" s="2632"/>
      <c r="G20" s="2633"/>
      <c r="H20" s="2631"/>
      <c r="I20" s="2932">
        <v>0</v>
      </c>
      <c r="J20" s="2913">
        <v>0</v>
      </c>
    </row>
    <row r="21" spans="1:10" ht="30" customHeight="1" thickBot="1">
      <c r="A21" s="2927"/>
      <c r="B21" s="4471"/>
      <c r="C21" s="2928" t="s">
        <v>2946</v>
      </c>
      <c r="D21" s="2661">
        <v>0</v>
      </c>
      <c r="E21" s="2631"/>
      <c r="F21" s="2632"/>
      <c r="G21" s="2633"/>
      <c r="H21" s="2631"/>
      <c r="I21" s="2932">
        <v>0</v>
      </c>
      <c r="J21" s="2913">
        <v>0</v>
      </c>
    </row>
    <row r="22" spans="1:10" ht="54" customHeight="1" thickBot="1">
      <c r="A22" s="4472" t="s">
        <v>19</v>
      </c>
      <c r="B22" s="4473"/>
      <c r="C22" s="4474"/>
      <c r="D22" s="2659">
        <f>D4+D5+D6+D7+D8+D9+D10+D11+D12+D13+D14+D15+D16</f>
        <v>65830647</v>
      </c>
      <c r="E22" s="2597"/>
      <c r="F22" s="2597"/>
      <c r="G22" s="2597"/>
      <c r="H22" s="2597"/>
      <c r="I22" s="2597">
        <f>SUM(I4:I21)</f>
        <v>65830647</v>
      </c>
      <c r="J22" s="2913">
        <f>J4+J5+J6+J7+J8+J9+J10+J11+J12+J13+J14+J15+J16</f>
        <v>0</v>
      </c>
    </row>
    <row r="23" spans="1:10">
      <c r="A23" s="2123"/>
      <c r="B23" s="2123"/>
      <c r="C23" s="3"/>
      <c r="D23" s="2544"/>
      <c r="E23" s="2124"/>
      <c r="F23" s="2123"/>
      <c r="G23" s="2123"/>
      <c r="H23" s="2123"/>
      <c r="I23" s="2123"/>
      <c r="J23" s="2"/>
    </row>
    <row r="24" spans="1:10">
      <c r="A24" s="3660" t="s">
        <v>1867</v>
      </c>
      <c r="B24" s="3660"/>
      <c r="C24" s="3660"/>
      <c r="D24" s="3660"/>
      <c r="E24" s="3660"/>
      <c r="F24" s="3660"/>
      <c r="G24" s="3660"/>
      <c r="H24" s="3660"/>
      <c r="I24" s="3660"/>
      <c r="J24" s="3660"/>
    </row>
    <row r="25" spans="1:10">
      <c r="A25" s="3663" t="s">
        <v>1411</v>
      </c>
      <c r="B25" s="3663"/>
      <c r="C25" s="3663"/>
      <c r="D25" s="3663"/>
      <c r="E25" s="3663"/>
      <c r="F25" s="3663"/>
      <c r="G25" s="3663"/>
      <c r="H25" s="3663"/>
      <c r="I25" s="3663"/>
      <c r="J25" s="3663"/>
    </row>
    <row r="26" spans="1:10">
      <c r="A26" s="3664" t="s">
        <v>1605</v>
      </c>
      <c r="B26" s="3664"/>
      <c r="C26" s="3664"/>
      <c r="D26" s="3664"/>
      <c r="E26" s="3664"/>
      <c r="F26" s="3664"/>
      <c r="G26" s="3664"/>
      <c r="H26" s="3664"/>
      <c r="I26" s="3664"/>
      <c r="J26" s="3664"/>
    </row>
    <row r="27" spans="1:10">
      <c r="A27" s="3661" t="s">
        <v>3027</v>
      </c>
      <c r="B27" s="3662"/>
      <c r="C27" s="3662"/>
      <c r="D27" s="3662"/>
      <c r="E27" s="3662"/>
      <c r="F27" s="3662"/>
      <c r="G27" s="3662"/>
      <c r="H27" s="3662"/>
      <c r="I27" s="3662"/>
      <c r="J27" s="3662"/>
    </row>
    <row r="28" spans="1:10">
      <c r="A28" s="3668" t="s">
        <v>1052</v>
      </c>
      <c r="B28" s="3669"/>
      <c r="C28" s="3669"/>
      <c r="D28" s="3669"/>
      <c r="E28" s="3669"/>
      <c r="F28" s="3669"/>
      <c r="G28" s="3669"/>
      <c r="H28" s="3669"/>
      <c r="I28" s="3669"/>
      <c r="J28" s="3670"/>
    </row>
    <row r="29" spans="1:10">
      <c r="A29" s="3671" t="s">
        <v>1607</v>
      </c>
      <c r="B29" s="3672"/>
      <c r="C29" s="3672"/>
      <c r="D29" s="3672"/>
      <c r="E29" s="3672"/>
      <c r="F29" s="3672"/>
      <c r="G29" s="3672"/>
      <c r="H29" s="3672"/>
      <c r="I29" s="3672"/>
      <c r="J29" s="3672"/>
    </row>
    <row r="30" spans="1:10">
      <c r="A30" s="3667" t="s">
        <v>77</v>
      </c>
      <c r="B30" s="3667"/>
      <c r="C30" s="3667"/>
      <c r="D30" s="3667"/>
      <c r="E30" s="3667"/>
      <c r="F30" s="3667"/>
      <c r="G30" s="3667"/>
      <c r="H30" s="3667"/>
      <c r="I30" s="3667"/>
      <c r="J30" s="3667"/>
    </row>
    <row r="31" spans="1:10">
      <c r="A31" s="3666" t="s">
        <v>1554</v>
      </c>
      <c r="B31" s="3666"/>
      <c r="C31" s="3666"/>
      <c r="D31" s="3666"/>
      <c r="E31" s="3666"/>
      <c r="F31" s="3666"/>
      <c r="G31" s="3666"/>
      <c r="H31" s="3666"/>
      <c r="I31" s="3666"/>
      <c r="J31" s="3666"/>
    </row>
    <row r="32" spans="1:10">
      <c r="A32" s="3665" t="s">
        <v>777</v>
      </c>
      <c r="B32" s="3666"/>
      <c r="C32" s="3666"/>
      <c r="D32" s="3666"/>
      <c r="E32" s="3666"/>
      <c r="F32" s="3666"/>
      <c r="G32" s="3666"/>
      <c r="H32" s="3666"/>
      <c r="I32" s="3666"/>
      <c r="J32" s="3666"/>
    </row>
    <row r="37" spans="5:5">
      <c r="E37" s="2233"/>
    </row>
  </sheetData>
  <mergeCells count="18">
    <mergeCell ref="A29:J29"/>
    <mergeCell ref="A30:J30"/>
    <mergeCell ref="A31:J31"/>
    <mergeCell ref="A32:J32"/>
    <mergeCell ref="A22:C22"/>
    <mergeCell ref="A24:J24"/>
    <mergeCell ref="A25:J25"/>
    <mergeCell ref="A26:J26"/>
    <mergeCell ref="A27:J27"/>
    <mergeCell ref="A28:J28"/>
    <mergeCell ref="A1:J1"/>
    <mergeCell ref="A2:A19"/>
    <mergeCell ref="B2:C3"/>
    <mergeCell ref="B4:C4"/>
    <mergeCell ref="B5:C5"/>
    <mergeCell ref="B6:C6"/>
    <mergeCell ref="B7:C7"/>
    <mergeCell ref="B8:B21"/>
  </mergeCells>
  <pageMargins left="0.11811023622047245" right="0.11811023622047245" top="0.74803149606299213" bottom="0.74803149606299213" header="0.31496062992125984" footer="0.31496062992125984"/>
  <pageSetup paperSize="9" scale="58"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3"/>
  <sheetViews>
    <sheetView zoomScale="87" zoomScaleNormal="87" workbookViewId="0">
      <selection sqref="A1:W1"/>
    </sheetView>
  </sheetViews>
  <sheetFormatPr defaultRowHeight="12.75"/>
  <cols>
    <col min="1" max="1" width="6.42578125" style="2810" customWidth="1"/>
    <col min="2" max="2" width="7.42578125" style="2810" customWidth="1"/>
    <col min="3" max="3" width="10.5703125" style="2810" customWidth="1"/>
    <col min="4" max="4" width="17.7109375" style="2515" customWidth="1"/>
    <col min="5" max="5" width="29.28515625" style="2810" customWidth="1"/>
    <col min="6" max="6" width="37.5703125" style="2810" customWidth="1"/>
    <col min="7" max="7" width="8.5703125" style="2810" customWidth="1"/>
    <col min="8" max="8" width="8" style="2810" customWidth="1"/>
    <col min="9" max="9" width="9.42578125" style="2810" customWidth="1"/>
    <col min="10" max="10" width="14.7109375" style="2810" customWidth="1"/>
    <col min="11" max="11" width="13.28515625" style="2810" customWidth="1"/>
    <col min="12" max="12" width="17.28515625" style="2810" customWidth="1"/>
    <col min="13" max="13" width="17.140625" style="2810" customWidth="1"/>
    <col min="14" max="14" width="16.7109375" style="2810" customWidth="1"/>
    <col min="15" max="15" width="16.140625" style="2810" customWidth="1"/>
    <col min="16" max="16" width="9.7109375" style="2810" customWidth="1"/>
    <col min="17" max="17" width="8.5703125" style="2810" customWidth="1"/>
    <col min="18" max="18" width="7.85546875" style="2810" customWidth="1"/>
    <col min="19" max="19" width="9" style="2810" customWidth="1"/>
    <col min="20" max="20" width="7.7109375" style="2810" customWidth="1"/>
    <col min="21" max="21" width="9.5703125" style="2810" customWidth="1"/>
    <col min="22" max="22" width="8.85546875" style="2810" customWidth="1"/>
    <col min="23" max="23" width="37.140625" style="2810" customWidth="1"/>
    <col min="24" max="24" width="8.140625" style="2810" customWidth="1"/>
    <col min="25" max="16384" width="9.140625" style="2810"/>
  </cols>
  <sheetData>
    <row r="1" spans="1:31" ht="41.25" customHeight="1" thickBot="1">
      <c r="A1" s="4375" t="s">
        <v>4573</v>
      </c>
      <c r="B1" s="4434"/>
      <c r="C1" s="4434"/>
      <c r="D1" s="4434"/>
      <c r="E1" s="4434"/>
      <c r="F1" s="4434"/>
      <c r="G1" s="4434"/>
      <c r="H1" s="4434"/>
      <c r="I1" s="4434"/>
      <c r="J1" s="4434"/>
      <c r="K1" s="4434"/>
      <c r="L1" s="4434"/>
      <c r="M1" s="4434"/>
      <c r="N1" s="4434"/>
      <c r="O1" s="4434"/>
      <c r="P1" s="4434"/>
      <c r="Q1" s="4434"/>
      <c r="R1" s="4434"/>
      <c r="S1" s="4434"/>
      <c r="T1" s="4434"/>
      <c r="U1" s="4434"/>
      <c r="V1" s="4434"/>
      <c r="W1" s="4434"/>
    </row>
    <row r="2" spans="1:31" ht="56.25" customHeight="1">
      <c r="A2" s="4344" t="s">
        <v>3153</v>
      </c>
      <c r="B2" s="4344" t="s">
        <v>445</v>
      </c>
      <c r="C2" s="4344" t="s">
        <v>13</v>
      </c>
      <c r="D2" s="4344" t="s">
        <v>2277</v>
      </c>
      <c r="E2" s="4436" t="s">
        <v>423</v>
      </c>
      <c r="F2" s="4437"/>
      <c r="G2" s="4438" t="s">
        <v>3040</v>
      </c>
      <c r="H2" s="4438" t="s">
        <v>3041</v>
      </c>
      <c r="I2" s="4438" t="s">
        <v>3042</v>
      </c>
      <c r="J2" s="4326" t="s">
        <v>3055</v>
      </c>
      <c r="K2" s="4328" t="s">
        <v>5074</v>
      </c>
      <c r="L2" s="3353" t="s">
        <v>3045</v>
      </c>
      <c r="M2" s="3354" t="s">
        <v>1054</v>
      </c>
      <c r="N2" s="3354" t="s">
        <v>2358</v>
      </c>
      <c r="O2" s="3355" t="s">
        <v>2359</v>
      </c>
      <c r="P2" s="4432" t="s">
        <v>429</v>
      </c>
      <c r="Q2" s="4433"/>
      <c r="R2" s="3942" t="s">
        <v>16</v>
      </c>
      <c r="S2" s="3943"/>
      <c r="T2" s="3943"/>
      <c r="U2" s="3943"/>
      <c r="V2" s="3943"/>
      <c r="W2" s="3944"/>
    </row>
    <row r="3" spans="1:31" ht="68.25" customHeight="1">
      <c r="A3" s="4435"/>
      <c r="B3" s="4435"/>
      <c r="C3" s="4435"/>
      <c r="D3" s="4435"/>
      <c r="E3" s="3349" t="s">
        <v>430</v>
      </c>
      <c r="F3" s="3349" t="s">
        <v>410</v>
      </c>
      <c r="G3" s="4439"/>
      <c r="H3" s="4439"/>
      <c r="I3" s="4439"/>
      <c r="J3" s="4344"/>
      <c r="K3" s="4431"/>
      <c r="L3" s="3356" t="s">
        <v>1416</v>
      </c>
      <c r="M3" s="3357" t="s">
        <v>1417</v>
      </c>
      <c r="N3" s="3357" t="s">
        <v>1055</v>
      </c>
      <c r="O3" s="3358" t="s">
        <v>3046</v>
      </c>
      <c r="P3" s="3359" t="s">
        <v>436</v>
      </c>
      <c r="Q3" s="3360" t="s">
        <v>437</v>
      </c>
      <c r="R3" s="3361" t="s">
        <v>438</v>
      </c>
      <c r="S3" s="3362" t="s">
        <v>805</v>
      </c>
      <c r="T3" s="3362" t="s">
        <v>441</v>
      </c>
      <c r="U3" s="3362" t="s">
        <v>442</v>
      </c>
      <c r="V3" s="3362" t="s">
        <v>1926</v>
      </c>
      <c r="W3" s="3362" t="s">
        <v>443</v>
      </c>
      <c r="Z3" s="2348"/>
      <c r="AA3" s="2348"/>
      <c r="AB3" s="2348"/>
      <c r="AC3" s="2348"/>
      <c r="AD3" s="2348"/>
      <c r="AE3" s="2348"/>
    </row>
    <row r="4" spans="1:31" s="3221" customFormat="1" ht="47.25" customHeight="1">
      <c r="A4" s="3224"/>
      <c r="B4" s="3224"/>
      <c r="C4" s="3224"/>
      <c r="D4" s="3351"/>
      <c r="E4" s="3349"/>
      <c r="F4" s="3349"/>
      <c r="G4" s="3363"/>
      <c r="H4" s="3363"/>
      <c r="I4" s="3363"/>
      <c r="J4" s="3363"/>
      <c r="K4" s="3363"/>
      <c r="L4" s="3364"/>
      <c r="M4" s="3357"/>
      <c r="N4" s="3357"/>
      <c r="O4" s="3365"/>
      <c r="P4" s="3366"/>
      <c r="Q4" s="3367"/>
      <c r="R4" s="3368"/>
      <c r="S4" s="3362"/>
      <c r="T4" s="3362"/>
      <c r="U4" s="3362"/>
      <c r="V4" s="3362"/>
      <c r="W4" s="3362"/>
      <c r="Z4" s="2348"/>
      <c r="AA4" s="2348"/>
      <c r="AB4" s="2348"/>
      <c r="AC4" s="2348"/>
      <c r="AD4" s="2348"/>
      <c r="AE4" s="2348"/>
    </row>
    <row r="5" spans="1:31" ht="48.75" customHeight="1">
      <c r="A5" s="2813">
        <v>1</v>
      </c>
      <c r="B5" s="2813" t="s">
        <v>451</v>
      </c>
      <c r="C5" s="2813" t="s">
        <v>94</v>
      </c>
      <c r="D5" s="2813" t="s">
        <v>95</v>
      </c>
      <c r="E5" s="2939" t="s">
        <v>4680</v>
      </c>
      <c r="F5" s="3370" t="s">
        <v>4643</v>
      </c>
      <c r="G5" s="2813">
        <v>1</v>
      </c>
      <c r="H5" s="2813"/>
      <c r="I5" s="2813">
        <v>68</v>
      </c>
      <c r="J5" s="2813" t="s">
        <v>2266</v>
      </c>
      <c r="K5" s="2813" t="s">
        <v>408</v>
      </c>
      <c r="L5" s="2760">
        <v>588000</v>
      </c>
      <c r="M5" s="2760">
        <v>588000</v>
      </c>
      <c r="N5" s="2760">
        <v>588000</v>
      </c>
      <c r="O5" s="2760">
        <v>0</v>
      </c>
      <c r="P5" s="2940">
        <v>1</v>
      </c>
      <c r="Q5" s="2940">
        <v>1</v>
      </c>
      <c r="R5" s="2813">
        <v>1</v>
      </c>
      <c r="S5" s="2813"/>
      <c r="T5" s="2813"/>
      <c r="U5" s="2813"/>
      <c r="V5" s="2813"/>
      <c r="W5" s="2813" t="s">
        <v>438</v>
      </c>
      <c r="X5" s="2596"/>
      <c r="Y5" s="2348"/>
      <c r="Z5" s="2349" t="s">
        <v>2266</v>
      </c>
      <c r="AA5" s="2349"/>
      <c r="AB5" s="2349"/>
      <c r="AC5" s="2349" t="s">
        <v>408</v>
      </c>
      <c r="AD5" s="2348"/>
      <c r="AE5" s="2348"/>
    </row>
    <row r="6" spans="1:31" ht="54" customHeight="1">
      <c r="A6" s="2813">
        <v>2</v>
      </c>
      <c r="B6" s="2813" t="s">
        <v>451</v>
      </c>
      <c r="C6" s="2813" t="s">
        <v>94</v>
      </c>
      <c r="D6" s="2813" t="s">
        <v>95</v>
      </c>
      <c r="E6" s="2935" t="s">
        <v>4650</v>
      </c>
      <c r="F6" s="3370" t="s">
        <v>2625</v>
      </c>
      <c r="G6" s="2813">
        <v>1</v>
      </c>
      <c r="H6" s="2813"/>
      <c r="I6" s="2813">
        <v>56</v>
      </c>
      <c r="J6" s="2813" t="s">
        <v>2266</v>
      </c>
      <c r="K6" s="2813" t="s">
        <v>408</v>
      </c>
      <c r="L6" s="2760">
        <v>210000</v>
      </c>
      <c r="M6" s="2760">
        <v>210000</v>
      </c>
      <c r="N6" s="2760">
        <v>210000</v>
      </c>
      <c r="O6" s="2760">
        <v>0</v>
      </c>
      <c r="P6" s="2940">
        <v>1</v>
      </c>
      <c r="Q6" s="2940">
        <v>1</v>
      </c>
      <c r="R6" s="2813">
        <v>1</v>
      </c>
      <c r="S6" s="2813"/>
      <c r="T6" s="2813"/>
      <c r="U6" s="2813"/>
      <c r="V6" s="2813"/>
      <c r="W6" s="2813" t="s">
        <v>438</v>
      </c>
      <c r="X6" s="2596"/>
      <c r="Y6" s="2348"/>
      <c r="Z6" s="2349"/>
      <c r="AA6" s="2349"/>
      <c r="AB6" s="2349"/>
      <c r="AC6" s="2349"/>
      <c r="AD6" s="2348"/>
      <c r="AE6" s="2348"/>
    </row>
    <row r="7" spans="1:31" ht="52.5" customHeight="1">
      <c r="A7" s="2813">
        <v>3</v>
      </c>
      <c r="B7" s="2813" t="s">
        <v>451</v>
      </c>
      <c r="C7" s="2813" t="s">
        <v>94</v>
      </c>
      <c r="D7" s="2813" t="s">
        <v>95</v>
      </c>
      <c r="E7" s="2935" t="s">
        <v>4651</v>
      </c>
      <c r="F7" s="3370" t="s">
        <v>4644</v>
      </c>
      <c r="G7" s="2813">
        <v>1</v>
      </c>
      <c r="H7" s="2813"/>
      <c r="I7" s="2813">
        <v>125</v>
      </c>
      <c r="J7" s="2813" t="s">
        <v>2266</v>
      </c>
      <c r="K7" s="2813" t="s">
        <v>408</v>
      </c>
      <c r="L7" s="2760">
        <v>200000</v>
      </c>
      <c r="M7" s="2760">
        <v>200000</v>
      </c>
      <c r="N7" s="2760">
        <v>200000</v>
      </c>
      <c r="O7" s="2760">
        <v>0</v>
      </c>
      <c r="P7" s="2940">
        <v>1</v>
      </c>
      <c r="Q7" s="2940">
        <v>1</v>
      </c>
      <c r="R7" s="2813">
        <v>1</v>
      </c>
      <c r="S7" s="2813"/>
      <c r="T7" s="2813"/>
      <c r="U7" s="2813"/>
      <c r="V7" s="2813"/>
      <c r="W7" s="2813" t="s">
        <v>438</v>
      </c>
      <c r="X7" s="2596"/>
      <c r="Y7" s="2348"/>
      <c r="Z7" s="2349"/>
      <c r="AA7" s="2349"/>
      <c r="AB7" s="2349"/>
      <c r="AC7" s="2349"/>
      <c r="AD7" s="2348"/>
      <c r="AE7" s="2348"/>
    </row>
    <row r="8" spans="1:31" ht="59.25" customHeight="1">
      <c r="A8" s="2813">
        <v>4</v>
      </c>
      <c r="B8" s="2813" t="s">
        <v>451</v>
      </c>
      <c r="C8" s="2813" t="s">
        <v>94</v>
      </c>
      <c r="D8" s="2813" t="s">
        <v>95</v>
      </c>
      <c r="E8" s="2935" t="s">
        <v>4652</v>
      </c>
      <c r="F8" s="3370" t="s">
        <v>2630</v>
      </c>
      <c r="G8" s="2813">
        <v>1</v>
      </c>
      <c r="H8" s="2813"/>
      <c r="I8" s="2813">
        <v>232</v>
      </c>
      <c r="J8" s="2813" t="s">
        <v>2266</v>
      </c>
      <c r="K8" s="2813" t="s">
        <v>408</v>
      </c>
      <c r="L8" s="2760">
        <v>210000</v>
      </c>
      <c r="M8" s="2760">
        <v>210000</v>
      </c>
      <c r="N8" s="2760">
        <v>210000</v>
      </c>
      <c r="O8" s="2760">
        <v>0</v>
      </c>
      <c r="P8" s="2940">
        <v>1</v>
      </c>
      <c r="Q8" s="2940">
        <v>1</v>
      </c>
      <c r="R8" s="2813">
        <v>1</v>
      </c>
      <c r="S8" s="2813"/>
      <c r="T8" s="2813"/>
      <c r="U8" s="2813"/>
      <c r="V8" s="2813"/>
      <c r="W8" s="2813" t="s">
        <v>438</v>
      </c>
      <c r="X8" s="2596"/>
      <c r="Y8" s="2348"/>
      <c r="Z8" s="2349"/>
      <c r="AA8" s="2349"/>
      <c r="AB8" s="2349"/>
      <c r="AC8" s="2349"/>
      <c r="AD8" s="2348"/>
      <c r="AE8" s="2348"/>
    </row>
    <row r="9" spans="1:31" ht="54.75" customHeight="1">
      <c r="A9" s="2813">
        <v>5</v>
      </c>
      <c r="B9" s="2813" t="s">
        <v>451</v>
      </c>
      <c r="C9" s="2813" t="s">
        <v>94</v>
      </c>
      <c r="D9" s="2813" t="s">
        <v>95</v>
      </c>
      <c r="E9" s="2935" t="s">
        <v>4653</v>
      </c>
      <c r="F9" s="3370" t="s">
        <v>3407</v>
      </c>
      <c r="G9" s="2813">
        <v>2</v>
      </c>
      <c r="H9" s="2813"/>
      <c r="I9" s="2813">
        <v>789</v>
      </c>
      <c r="J9" s="2813" t="s">
        <v>2268</v>
      </c>
      <c r="K9" s="2813" t="s">
        <v>408</v>
      </c>
      <c r="L9" s="2760">
        <v>230000</v>
      </c>
      <c r="M9" s="2760">
        <v>230000</v>
      </c>
      <c r="N9" s="2760">
        <v>230000</v>
      </c>
      <c r="O9" s="2760">
        <v>0</v>
      </c>
      <c r="P9" s="2940">
        <v>1</v>
      </c>
      <c r="Q9" s="2940">
        <v>1</v>
      </c>
      <c r="R9" s="2813">
        <v>1</v>
      </c>
      <c r="S9" s="2813"/>
      <c r="T9" s="2813"/>
      <c r="U9" s="2813"/>
      <c r="V9" s="2813"/>
      <c r="W9" s="2813" t="s">
        <v>438</v>
      </c>
      <c r="X9" s="2596"/>
      <c r="Y9" s="2348"/>
      <c r="Z9" s="2349"/>
      <c r="AA9" s="2349"/>
      <c r="AB9" s="2349"/>
      <c r="AC9" s="2349"/>
      <c r="AD9" s="2348"/>
      <c r="AE9" s="2348"/>
    </row>
    <row r="10" spans="1:31" ht="46.5" customHeight="1">
      <c r="A10" s="2813">
        <v>6</v>
      </c>
      <c r="B10" s="2813" t="s">
        <v>451</v>
      </c>
      <c r="C10" s="2813" t="s">
        <v>94</v>
      </c>
      <c r="D10" s="2813" t="s">
        <v>95</v>
      </c>
      <c r="E10" s="2935" t="s">
        <v>4654</v>
      </c>
      <c r="F10" s="3370" t="s">
        <v>4645</v>
      </c>
      <c r="G10" s="2813">
        <v>1</v>
      </c>
      <c r="H10" s="2813"/>
      <c r="I10" s="2813">
        <v>233</v>
      </c>
      <c r="J10" s="2813" t="s">
        <v>2268</v>
      </c>
      <c r="K10" s="2813" t="s">
        <v>408</v>
      </c>
      <c r="L10" s="2760">
        <v>170000</v>
      </c>
      <c r="M10" s="2760">
        <v>170000</v>
      </c>
      <c r="N10" s="2760">
        <v>170000</v>
      </c>
      <c r="O10" s="2760">
        <v>0</v>
      </c>
      <c r="P10" s="2940">
        <v>1</v>
      </c>
      <c r="Q10" s="2940">
        <v>1</v>
      </c>
      <c r="R10" s="2813">
        <v>1</v>
      </c>
      <c r="S10" s="2813"/>
      <c r="T10" s="2813"/>
      <c r="U10" s="2813"/>
      <c r="V10" s="2813"/>
      <c r="W10" s="2813" t="s">
        <v>438</v>
      </c>
      <c r="X10" s="2596"/>
      <c r="Y10" s="2348"/>
      <c r="Z10" s="2349"/>
      <c r="AA10" s="2349"/>
      <c r="AB10" s="2349"/>
      <c r="AC10" s="2349"/>
      <c r="AD10" s="2348"/>
      <c r="AE10" s="2348"/>
    </row>
    <row r="11" spans="1:31" ht="48.75" customHeight="1">
      <c r="A11" s="2813">
        <v>7</v>
      </c>
      <c r="B11" s="2813" t="s">
        <v>451</v>
      </c>
      <c r="C11" s="2813" t="s">
        <v>94</v>
      </c>
      <c r="D11" s="2813" t="s">
        <v>95</v>
      </c>
      <c r="E11" s="2935" t="s">
        <v>4655</v>
      </c>
      <c r="F11" s="3370" t="s">
        <v>4646</v>
      </c>
      <c r="G11" s="2813">
        <v>1</v>
      </c>
      <c r="H11" s="2813"/>
      <c r="I11" s="2813">
        <v>145</v>
      </c>
      <c r="J11" s="2813" t="s">
        <v>2268</v>
      </c>
      <c r="K11" s="2813" t="s">
        <v>408</v>
      </c>
      <c r="L11" s="2760">
        <v>170000</v>
      </c>
      <c r="M11" s="2760">
        <v>170000</v>
      </c>
      <c r="N11" s="2760">
        <v>170000</v>
      </c>
      <c r="O11" s="2760">
        <v>0</v>
      </c>
      <c r="P11" s="2940">
        <v>1</v>
      </c>
      <c r="Q11" s="2940">
        <v>1</v>
      </c>
      <c r="R11" s="2813">
        <v>1</v>
      </c>
      <c r="S11" s="2813"/>
      <c r="T11" s="2813"/>
      <c r="U11" s="2813"/>
      <c r="V11" s="2813"/>
      <c r="W11" s="2813" t="s">
        <v>438</v>
      </c>
      <c r="X11" s="2596"/>
      <c r="Y11" s="2348"/>
      <c r="Z11" s="2349"/>
      <c r="AA11" s="2349"/>
      <c r="AB11" s="2349"/>
      <c r="AC11" s="2349"/>
      <c r="AD11" s="2348"/>
      <c r="AE11" s="2348"/>
    </row>
    <row r="12" spans="1:31" ht="57.75" customHeight="1">
      <c r="A12" s="2813">
        <v>8</v>
      </c>
      <c r="B12" s="2813" t="s">
        <v>451</v>
      </c>
      <c r="C12" s="2813" t="s">
        <v>94</v>
      </c>
      <c r="D12" s="2813" t="s">
        <v>95</v>
      </c>
      <c r="E12" s="2935" t="s">
        <v>4656</v>
      </c>
      <c r="F12" s="3371" t="s">
        <v>4647</v>
      </c>
      <c r="G12" s="2813">
        <v>3</v>
      </c>
      <c r="H12" s="2813"/>
      <c r="I12" s="2813">
        <v>1100</v>
      </c>
      <c r="J12" s="2813" t="s">
        <v>2268</v>
      </c>
      <c r="K12" s="2813" t="s">
        <v>408</v>
      </c>
      <c r="L12" s="2760">
        <v>300000</v>
      </c>
      <c r="M12" s="2760">
        <v>300000</v>
      </c>
      <c r="N12" s="2760">
        <v>300000</v>
      </c>
      <c r="O12" s="2760">
        <v>0</v>
      </c>
      <c r="P12" s="2940">
        <v>1</v>
      </c>
      <c r="Q12" s="2940">
        <v>1</v>
      </c>
      <c r="R12" s="2813">
        <v>1</v>
      </c>
      <c r="S12" s="2813"/>
      <c r="T12" s="2813"/>
      <c r="U12" s="2813"/>
      <c r="V12" s="2813"/>
      <c r="W12" s="2813" t="s">
        <v>438</v>
      </c>
      <c r="X12" s="2596"/>
      <c r="Y12" s="2348"/>
      <c r="Z12" s="2349"/>
      <c r="AA12" s="2349"/>
      <c r="AB12" s="2349"/>
      <c r="AC12" s="2349"/>
      <c r="AD12" s="2348"/>
      <c r="AE12" s="2348"/>
    </row>
    <row r="13" spans="1:31" ht="54" customHeight="1">
      <c r="A13" s="2813">
        <v>9</v>
      </c>
      <c r="B13" s="2813" t="s">
        <v>451</v>
      </c>
      <c r="C13" s="2813" t="s">
        <v>94</v>
      </c>
      <c r="D13" s="2813" t="s">
        <v>95</v>
      </c>
      <c r="E13" s="2935" t="s">
        <v>4657</v>
      </c>
      <c r="F13" s="3370" t="s">
        <v>4649</v>
      </c>
      <c r="G13" s="2813">
        <v>1</v>
      </c>
      <c r="H13" s="2813"/>
      <c r="I13" s="2813">
        <v>137</v>
      </c>
      <c r="J13" s="2813" t="s">
        <v>2268</v>
      </c>
      <c r="K13" s="2813" t="s">
        <v>408</v>
      </c>
      <c r="L13" s="2760">
        <v>205000</v>
      </c>
      <c r="M13" s="2760">
        <v>205000</v>
      </c>
      <c r="N13" s="2760">
        <v>205000</v>
      </c>
      <c r="O13" s="2760">
        <v>0</v>
      </c>
      <c r="P13" s="2940">
        <v>1</v>
      </c>
      <c r="Q13" s="2940">
        <v>1</v>
      </c>
      <c r="R13" s="2813">
        <v>1</v>
      </c>
      <c r="S13" s="2813"/>
      <c r="T13" s="2813"/>
      <c r="U13" s="2813"/>
      <c r="V13" s="2813"/>
      <c r="W13" s="2813" t="s">
        <v>438</v>
      </c>
      <c r="X13" s="2596"/>
      <c r="Y13" s="2348"/>
      <c r="Z13" s="2349"/>
      <c r="AA13" s="2349"/>
      <c r="AB13" s="2349"/>
      <c r="AC13" s="2349"/>
      <c r="AD13" s="2348"/>
      <c r="AE13" s="2348"/>
    </row>
    <row r="14" spans="1:31" ht="53.25" customHeight="1">
      <c r="A14" s="2813">
        <v>10</v>
      </c>
      <c r="B14" s="2813" t="s">
        <v>451</v>
      </c>
      <c r="C14" s="2813" t="s">
        <v>94</v>
      </c>
      <c r="D14" s="2813" t="s">
        <v>95</v>
      </c>
      <c r="E14" s="2935" t="s">
        <v>4658</v>
      </c>
      <c r="F14" s="3370" t="s">
        <v>4648</v>
      </c>
      <c r="G14" s="2813">
        <v>1</v>
      </c>
      <c r="H14" s="2813"/>
      <c r="I14" s="2813">
        <v>249</v>
      </c>
      <c r="J14" s="2813" t="s">
        <v>2268</v>
      </c>
      <c r="K14" s="2813" t="s">
        <v>408</v>
      </c>
      <c r="L14" s="2760">
        <v>55000</v>
      </c>
      <c r="M14" s="2760">
        <v>55000</v>
      </c>
      <c r="N14" s="2760">
        <v>55000</v>
      </c>
      <c r="O14" s="2760">
        <v>0</v>
      </c>
      <c r="P14" s="2940">
        <v>1</v>
      </c>
      <c r="Q14" s="2940">
        <v>1</v>
      </c>
      <c r="R14" s="2813">
        <v>1</v>
      </c>
      <c r="S14" s="2813"/>
      <c r="T14" s="2813"/>
      <c r="U14" s="2813"/>
      <c r="V14" s="2813"/>
      <c r="W14" s="2813" t="s">
        <v>438</v>
      </c>
      <c r="X14" s="2596"/>
      <c r="Y14" s="2348"/>
      <c r="Z14" s="2349"/>
      <c r="AA14" s="2349"/>
      <c r="AB14" s="2349"/>
      <c r="AC14" s="2349"/>
      <c r="AD14" s="2348"/>
      <c r="AE14" s="2348"/>
    </row>
    <row r="15" spans="1:31" ht="59.25" customHeight="1">
      <c r="A15" s="2813">
        <v>11</v>
      </c>
      <c r="B15" s="2813" t="s">
        <v>451</v>
      </c>
      <c r="C15" s="2813" t="s">
        <v>94</v>
      </c>
      <c r="D15" s="2813" t="s">
        <v>95</v>
      </c>
      <c r="E15" s="2935" t="s">
        <v>4659</v>
      </c>
      <c r="F15" s="3370" t="s">
        <v>4585</v>
      </c>
      <c r="G15" s="2813">
        <v>1</v>
      </c>
      <c r="H15" s="2813"/>
      <c r="I15" s="2813">
        <v>717</v>
      </c>
      <c r="J15" s="2813" t="s">
        <v>2268</v>
      </c>
      <c r="K15" s="2813" t="s">
        <v>408</v>
      </c>
      <c r="L15" s="2760">
        <v>300000</v>
      </c>
      <c r="M15" s="2760">
        <v>300000</v>
      </c>
      <c r="N15" s="2760">
        <v>300000</v>
      </c>
      <c r="O15" s="2760">
        <v>0</v>
      </c>
      <c r="P15" s="2940">
        <v>1</v>
      </c>
      <c r="Q15" s="2940">
        <v>1</v>
      </c>
      <c r="R15" s="2813">
        <v>1</v>
      </c>
      <c r="S15" s="2813"/>
      <c r="T15" s="2813"/>
      <c r="U15" s="2813"/>
      <c r="V15" s="2813"/>
      <c r="W15" s="2813" t="s">
        <v>438</v>
      </c>
      <c r="X15" s="2596"/>
      <c r="Y15" s="2348"/>
      <c r="Z15" s="2349"/>
      <c r="AA15" s="2349"/>
      <c r="AB15" s="2349"/>
      <c r="AC15" s="2349"/>
      <c r="AD15" s="2348"/>
      <c r="AE15" s="2348"/>
    </row>
    <row r="16" spans="1:31" s="2916" customFormat="1" ht="51" customHeight="1">
      <c r="A16" s="2813">
        <v>12</v>
      </c>
      <c r="B16" s="2813" t="s">
        <v>451</v>
      </c>
      <c r="C16" s="2813" t="s">
        <v>94</v>
      </c>
      <c r="D16" s="2813" t="s">
        <v>95</v>
      </c>
      <c r="E16" s="2840" t="s">
        <v>4711</v>
      </c>
      <c r="F16" s="3370" t="s">
        <v>4730</v>
      </c>
      <c r="G16" s="2813">
        <v>1</v>
      </c>
      <c r="H16" s="2813"/>
      <c r="I16" s="2813">
        <v>462</v>
      </c>
      <c r="J16" s="2813" t="s">
        <v>2268</v>
      </c>
      <c r="K16" s="2760" t="s">
        <v>4745</v>
      </c>
      <c r="L16" s="2920">
        <v>206156.88</v>
      </c>
      <c r="M16" s="2920">
        <v>206156.88</v>
      </c>
      <c r="N16" s="2920">
        <v>206156.88</v>
      </c>
      <c r="O16" s="2760">
        <v>0</v>
      </c>
      <c r="P16" s="2940">
        <v>1</v>
      </c>
      <c r="Q16" s="2940">
        <v>1</v>
      </c>
      <c r="R16" s="2813">
        <v>1</v>
      </c>
      <c r="S16" s="2813"/>
      <c r="T16" s="2813"/>
      <c r="U16" s="2813"/>
      <c r="V16" s="2813"/>
      <c r="W16" s="2813" t="s">
        <v>438</v>
      </c>
      <c r="X16" s="2596"/>
      <c r="Y16" s="2348"/>
      <c r="Z16" s="2349"/>
      <c r="AA16" s="2349"/>
      <c r="AB16" s="2349"/>
      <c r="AC16" s="2349"/>
      <c r="AD16" s="2348"/>
      <c r="AE16" s="2348"/>
    </row>
    <row r="17" spans="1:31" s="2916" customFormat="1" ht="51" customHeight="1">
      <c r="A17" s="2813">
        <v>13</v>
      </c>
      <c r="B17" s="2813" t="s">
        <v>451</v>
      </c>
      <c r="C17" s="2813" t="s">
        <v>94</v>
      </c>
      <c r="D17" s="2813" t="s">
        <v>95</v>
      </c>
      <c r="E17" s="2840" t="s">
        <v>4711</v>
      </c>
      <c r="F17" s="3370" t="s">
        <v>4731</v>
      </c>
      <c r="G17" s="2813"/>
      <c r="H17" s="2813">
        <v>1</v>
      </c>
      <c r="I17" s="2813">
        <v>93</v>
      </c>
      <c r="J17" s="2813" t="s">
        <v>2268</v>
      </c>
      <c r="K17" s="2760" t="s">
        <v>4745</v>
      </c>
      <c r="L17" s="2920">
        <v>206156.88</v>
      </c>
      <c r="M17" s="2920">
        <v>206156.88</v>
      </c>
      <c r="N17" s="2920">
        <v>206156.88</v>
      </c>
      <c r="O17" s="2760">
        <v>0</v>
      </c>
      <c r="P17" s="2940">
        <v>1</v>
      </c>
      <c r="Q17" s="2940">
        <v>1</v>
      </c>
      <c r="R17" s="2813">
        <v>1</v>
      </c>
      <c r="S17" s="2813"/>
      <c r="T17" s="2813"/>
      <c r="U17" s="2813"/>
      <c r="V17" s="2813"/>
      <c r="W17" s="2813" t="s">
        <v>438</v>
      </c>
      <c r="X17" s="2596"/>
      <c r="Y17" s="2348"/>
      <c r="Z17" s="2349"/>
      <c r="AA17" s="2349"/>
      <c r="AB17" s="2349"/>
      <c r="AC17" s="2349"/>
      <c r="AD17" s="2348"/>
      <c r="AE17" s="2348"/>
    </row>
    <row r="18" spans="1:31" s="2916" customFormat="1" ht="51" customHeight="1">
      <c r="A18" s="2813">
        <v>14</v>
      </c>
      <c r="B18" s="2813" t="s">
        <v>451</v>
      </c>
      <c r="C18" s="2813" t="s">
        <v>94</v>
      </c>
      <c r="D18" s="2813" t="s">
        <v>95</v>
      </c>
      <c r="E18" s="2840" t="s">
        <v>4711</v>
      </c>
      <c r="F18" s="3370" t="s">
        <v>4732</v>
      </c>
      <c r="G18" s="2813"/>
      <c r="H18" s="2813">
        <v>1</v>
      </c>
      <c r="I18" s="2813">
        <v>154</v>
      </c>
      <c r="J18" s="2813" t="s">
        <v>2268</v>
      </c>
      <c r="K18" s="2760" t="s">
        <v>4745</v>
      </c>
      <c r="L18" s="2920">
        <v>286719.09999999998</v>
      </c>
      <c r="M18" s="2920">
        <v>286719.09999999998</v>
      </c>
      <c r="N18" s="2920">
        <v>286719.09999999998</v>
      </c>
      <c r="O18" s="2760">
        <v>0</v>
      </c>
      <c r="P18" s="2940">
        <v>1</v>
      </c>
      <c r="Q18" s="2940">
        <v>1</v>
      </c>
      <c r="R18" s="2813">
        <v>1</v>
      </c>
      <c r="S18" s="2813"/>
      <c r="T18" s="2813"/>
      <c r="U18" s="2813"/>
      <c r="V18" s="2813"/>
      <c r="W18" s="2813" t="s">
        <v>438</v>
      </c>
      <c r="X18" s="2596"/>
      <c r="Y18" s="2348"/>
      <c r="Z18" s="2349"/>
      <c r="AA18" s="2349"/>
      <c r="AB18" s="2349"/>
      <c r="AC18" s="2349"/>
      <c r="AD18" s="2348"/>
      <c r="AE18" s="2348"/>
    </row>
    <row r="19" spans="1:31" s="2916" customFormat="1" ht="51" customHeight="1">
      <c r="A19" s="2813">
        <v>15</v>
      </c>
      <c r="B19" s="2813" t="s">
        <v>451</v>
      </c>
      <c r="C19" s="2813" t="s">
        <v>94</v>
      </c>
      <c r="D19" s="2813" t="s">
        <v>95</v>
      </c>
      <c r="E19" s="2840" t="s">
        <v>4712</v>
      </c>
      <c r="F19" s="3370" t="s">
        <v>4733</v>
      </c>
      <c r="G19" s="2813">
        <v>3</v>
      </c>
      <c r="H19" s="2813"/>
      <c r="I19" s="2813">
        <v>639</v>
      </c>
      <c r="J19" s="2813" t="s">
        <v>2268</v>
      </c>
      <c r="K19" s="2760" t="s">
        <v>4745</v>
      </c>
      <c r="L19" s="2920">
        <v>764114</v>
      </c>
      <c r="M19" s="2920">
        <v>764114</v>
      </c>
      <c r="N19" s="2920">
        <v>764114</v>
      </c>
      <c r="O19" s="2760">
        <v>0</v>
      </c>
      <c r="P19" s="2940">
        <v>1</v>
      </c>
      <c r="Q19" s="2940">
        <v>1</v>
      </c>
      <c r="R19" s="2813">
        <v>1</v>
      </c>
      <c r="S19" s="2813"/>
      <c r="T19" s="2813"/>
      <c r="U19" s="2813"/>
      <c r="V19" s="2813"/>
      <c r="W19" s="2813" t="s">
        <v>438</v>
      </c>
      <c r="X19" s="2596"/>
      <c r="Y19" s="2348"/>
      <c r="Z19" s="2349"/>
      <c r="AA19" s="2349"/>
      <c r="AB19" s="2349"/>
      <c r="AC19" s="2349"/>
      <c r="AD19" s="2348"/>
      <c r="AE19" s="2348"/>
    </row>
    <row r="20" spans="1:31" s="2916" customFormat="1" ht="51" customHeight="1">
      <c r="A20" s="2813">
        <v>16</v>
      </c>
      <c r="B20" s="2813" t="s">
        <v>451</v>
      </c>
      <c r="C20" s="2813" t="s">
        <v>94</v>
      </c>
      <c r="D20" s="2813" t="s">
        <v>95</v>
      </c>
      <c r="E20" s="2840" t="s">
        <v>4713</v>
      </c>
      <c r="F20" s="3370" t="s">
        <v>4734</v>
      </c>
      <c r="G20" s="2813">
        <v>1</v>
      </c>
      <c r="H20" s="2813"/>
      <c r="I20" s="2813">
        <v>62</v>
      </c>
      <c r="J20" s="2813" t="s">
        <v>2267</v>
      </c>
      <c r="K20" s="2760" t="s">
        <v>4745</v>
      </c>
      <c r="L20" s="2920">
        <v>120251</v>
      </c>
      <c r="M20" s="2920">
        <v>120251</v>
      </c>
      <c r="N20" s="2920">
        <v>120251</v>
      </c>
      <c r="O20" s="2760">
        <v>0</v>
      </c>
      <c r="P20" s="2940">
        <v>1</v>
      </c>
      <c r="Q20" s="2940">
        <v>1</v>
      </c>
      <c r="R20" s="2813">
        <v>1</v>
      </c>
      <c r="S20" s="2813"/>
      <c r="T20" s="2813"/>
      <c r="U20" s="2813"/>
      <c r="V20" s="2813"/>
      <c r="W20" s="2813" t="s">
        <v>438</v>
      </c>
      <c r="X20" s="2596"/>
      <c r="Y20" s="2348"/>
      <c r="Z20" s="2349"/>
      <c r="AA20" s="2349"/>
      <c r="AB20" s="2349"/>
      <c r="AC20" s="2349"/>
      <c r="AD20" s="2348"/>
      <c r="AE20" s="2348"/>
    </row>
    <row r="21" spans="1:31" s="2916" customFormat="1" ht="51" customHeight="1">
      <c r="A21" s="2813">
        <v>17</v>
      </c>
      <c r="B21" s="2813" t="s">
        <v>451</v>
      </c>
      <c r="C21" s="2813" t="s">
        <v>94</v>
      </c>
      <c r="D21" s="2813" t="s">
        <v>95</v>
      </c>
      <c r="E21" s="2840" t="s">
        <v>4714</v>
      </c>
      <c r="F21" s="3370" t="s">
        <v>4735</v>
      </c>
      <c r="G21" s="2813"/>
      <c r="H21" s="2813">
        <v>1</v>
      </c>
      <c r="I21" s="2813">
        <v>121</v>
      </c>
      <c r="J21" s="2813" t="s">
        <v>2267</v>
      </c>
      <c r="K21" s="2760" t="s">
        <v>4745</v>
      </c>
      <c r="L21" s="2920">
        <v>578940.56999999995</v>
      </c>
      <c r="M21" s="2920">
        <v>578940.56999999995</v>
      </c>
      <c r="N21" s="2920">
        <v>578940.56999999995</v>
      </c>
      <c r="O21" s="2760">
        <v>0</v>
      </c>
      <c r="P21" s="2940">
        <v>1</v>
      </c>
      <c r="Q21" s="2940">
        <v>1</v>
      </c>
      <c r="R21" s="2813">
        <v>1</v>
      </c>
      <c r="S21" s="2813"/>
      <c r="T21" s="2813"/>
      <c r="U21" s="2813"/>
      <c r="V21" s="2813"/>
      <c r="W21" s="2813" t="s">
        <v>438</v>
      </c>
      <c r="X21" s="2596"/>
      <c r="Y21" s="2348"/>
      <c r="Z21" s="2349"/>
      <c r="AA21" s="2349"/>
      <c r="AB21" s="2349"/>
      <c r="AC21" s="2349"/>
      <c r="AD21" s="2348"/>
      <c r="AE21" s="2348"/>
    </row>
    <row r="22" spans="1:31" s="2916" customFormat="1" ht="51" customHeight="1">
      <c r="A22" s="2813">
        <v>18</v>
      </c>
      <c r="B22" s="2813" t="s">
        <v>451</v>
      </c>
      <c r="C22" s="2813" t="s">
        <v>94</v>
      </c>
      <c r="D22" s="2813" t="s">
        <v>95</v>
      </c>
      <c r="E22" s="2840" t="s">
        <v>4715</v>
      </c>
      <c r="F22" s="3370" t="s">
        <v>4736</v>
      </c>
      <c r="G22" s="2813">
        <v>2</v>
      </c>
      <c r="H22" s="2813"/>
      <c r="I22" s="2813">
        <v>316</v>
      </c>
      <c r="J22" s="2813" t="s">
        <v>2267</v>
      </c>
      <c r="K22" s="2760" t="s">
        <v>4745</v>
      </c>
      <c r="L22" s="2920">
        <v>145692.51999999999</v>
      </c>
      <c r="M22" s="2920">
        <v>145692.51999999999</v>
      </c>
      <c r="N22" s="2920">
        <v>145692.51999999999</v>
      </c>
      <c r="O22" s="2760">
        <v>0</v>
      </c>
      <c r="P22" s="2940">
        <v>1</v>
      </c>
      <c r="Q22" s="2940">
        <v>1</v>
      </c>
      <c r="R22" s="2813">
        <v>1</v>
      </c>
      <c r="S22" s="2813"/>
      <c r="T22" s="2813"/>
      <c r="U22" s="2813"/>
      <c r="V22" s="2813"/>
      <c r="W22" s="2813" t="s">
        <v>438</v>
      </c>
      <c r="X22" s="2596"/>
      <c r="Y22" s="2348"/>
      <c r="Z22" s="2349"/>
      <c r="AA22" s="2349"/>
      <c r="AB22" s="2349"/>
      <c r="AC22" s="2349"/>
      <c r="AD22" s="2348"/>
      <c r="AE22" s="2348"/>
    </row>
    <row r="23" spans="1:31" s="2916" customFormat="1" ht="51" customHeight="1">
      <c r="A23" s="2813">
        <v>19</v>
      </c>
      <c r="B23" s="2813" t="s">
        <v>451</v>
      </c>
      <c r="C23" s="2813" t="s">
        <v>94</v>
      </c>
      <c r="D23" s="2813" t="s">
        <v>95</v>
      </c>
      <c r="E23" s="2840" t="s">
        <v>4716</v>
      </c>
      <c r="F23" s="3371" t="s">
        <v>4737</v>
      </c>
      <c r="G23" s="2813">
        <v>1</v>
      </c>
      <c r="H23" s="2813"/>
      <c r="I23" s="2813">
        <v>335</v>
      </c>
      <c r="J23" s="2813" t="s">
        <v>2267</v>
      </c>
      <c r="K23" s="2760" t="s">
        <v>4745</v>
      </c>
      <c r="L23" s="2920">
        <v>469514.45</v>
      </c>
      <c r="M23" s="2920">
        <v>469514.45</v>
      </c>
      <c r="N23" s="2920">
        <v>469514.45</v>
      </c>
      <c r="O23" s="2760">
        <v>0</v>
      </c>
      <c r="P23" s="2940">
        <v>1</v>
      </c>
      <c r="Q23" s="2940">
        <v>1</v>
      </c>
      <c r="R23" s="2813">
        <v>1</v>
      </c>
      <c r="S23" s="2813"/>
      <c r="T23" s="2813"/>
      <c r="U23" s="2813"/>
      <c r="V23" s="2813"/>
      <c r="W23" s="2813" t="s">
        <v>438</v>
      </c>
      <c r="X23" s="2596"/>
      <c r="Y23" s="2348"/>
      <c r="Z23" s="2349"/>
      <c r="AA23" s="2349"/>
      <c r="AB23" s="2349"/>
      <c r="AC23" s="2349"/>
      <c r="AD23" s="2348"/>
      <c r="AE23" s="2348"/>
    </row>
    <row r="24" spans="1:31" s="2916" customFormat="1" ht="51" customHeight="1">
      <c r="A24" s="2813">
        <v>20</v>
      </c>
      <c r="B24" s="2813" t="s">
        <v>451</v>
      </c>
      <c r="C24" s="2813" t="s">
        <v>94</v>
      </c>
      <c r="D24" s="2813" t="s">
        <v>95</v>
      </c>
      <c r="E24" s="2840" t="s">
        <v>4717</v>
      </c>
      <c r="F24" s="3371" t="s">
        <v>4738</v>
      </c>
      <c r="G24" s="2813">
        <v>1</v>
      </c>
      <c r="H24" s="2813"/>
      <c r="I24" s="2813">
        <v>386</v>
      </c>
      <c r="J24" s="2813" t="s">
        <v>2267</v>
      </c>
      <c r="K24" s="2760" t="s">
        <v>4745</v>
      </c>
      <c r="L24" s="2920">
        <v>380029.12</v>
      </c>
      <c r="M24" s="2920">
        <v>380029.12</v>
      </c>
      <c r="N24" s="2920">
        <v>380029.12</v>
      </c>
      <c r="O24" s="2760">
        <v>0</v>
      </c>
      <c r="P24" s="2940">
        <v>1</v>
      </c>
      <c r="Q24" s="2940">
        <v>1</v>
      </c>
      <c r="R24" s="2813">
        <v>1</v>
      </c>
      <c r="S24" s="2813"/>
      <c r="T24" s="2813"/>
      <c r="U24" s="2813"/>
      <c r="V24" s="2813"/>
      <c r="W24" s="2813" t="s">
        <v>438</v>
      </c>
      <c r="X24" s="2596"/>
      <c r="Y24" s="2348"/>
      <c r="Z24" s="2349"/>
      <c r="AA24" s="2349"/>
      <c r="AB24" s="2349"/>
      <c r="AC24" s="2349"/>
      <c r="AD24" s="2348"/>
      <c r="AE24" s="2348"/>
    </row>
    <row r="25" spans="1:31" s="2916" customFormat="1" ht="51" customHeight="1">
      <c r="A25" s="2813">
        <v>21</v>
      </c>
      <c r="B25" s="2813" t="s">
        <v>451</v>
      </c>
      <c r="C25" s="2813" t="s">
        <v>94</v>
      </c>
      <c r="D25" s="2813" t="s">
        <v>95</v>
      </c>
      <c r="E25" s="2840" t="s">
        <v>4718</v>
      </c>
      <c r="F25" s="3370" t="s">
        <v>4739</v>
      </c>
      <c r="G25" s="2813"/>
      <c r="H25" s="2813">
        <v>1</v>
      </c>
      <c r="I25" s="2813">
        <v>26</v>
      </c>
      <c r="J25" s="2813" t="s">
        <v>2268</v>
      </c>
      <c r="K25" s="2760" t="s">
        <v>4745</v>
      </c>
      <c r="L25" s="2920">
        <v>185617.73</v>
      </c>
      <c r="M25" s="2920">
        <v>185617.73</v>
      </c>
      <c r="N25" s="2920">
        <v>185617.73</v>
      </c>
      <c r="O25" s="2760">
        <v>0</v>
      </c>
      <c r="P25" s="2940">
        <v>1</v>
      </c>
      <c r="Q25" s="2940">
        <v>1</v>
      </c>
      <c r="R25" s="2813">
        <v>1</v>
      </c>
      <c r="S25" s="2813"/>
      <c r="T25" s="2813"/>
      <c r="U25" s="2813"/>
      <c r="V25" s="2813"/>
      <c r="W25" s="2813" t="s">
        <v>438</v>
      </c>
      <c r="X25" s="2596"/>
      <c r="Y25" s="2348"/>
      <c r="Z25" s="2349"/>
      <c r="AA25" s="2349"/>
      <c r="AB25" s="2349"/>
      <c r="AC25" s="2349"/>
      <c r="AD25" s="2348"/>
      <c r="AE25" s="2348"/>
    </row>
    <row r="26" spans="1:31" s="2916" customFormat="1" ht="51" customHeight="1">
      <c r="A26" s="2813">
        <v>22</v>
      </c>
      <c r="B26" s="2813" t="s">
        <v>451</v>
      </c>
      <c r="C26" s="2813" t="s">
        <v>94</v>
      </c>
      <c r="D26" s="2813" t="s">
        <v>95</v>
      </c>
      <c r="E26" s="2840" t="s">
        <v>4719</v>
      </c>
      <c r="F26" s="3370" t="s">
        <v>4730</v>
      </c>
      <c r="G26" s="2813">
        <v>1</v>
      </c>
      <c r="H26" s="2813"/>
      <c r="I26" s="2813">
        <v>747</v>
      </c>
      <c r="J26" s="2813" t="s">
        <v>2268</v>
      </c>
      <c r="K26" s="2760" t="s">
        <v>4745</v>
      </c>
      <c r="L26" s="2920">
        <v>293823.12</v>
      </c>
      <c r="M26" s="2920">
        <v>293823.12</v>
      </c>
      <c r="N26" s="2920">
        <v>293823.12</v>
      </c>
      <c r="O26" s="2920">
        <v>0</v>
      </c>
      <c r="P26" s="2940">
        <v>1</v>
      </c>
      <c r="Q26" s="2940">
        <v>1</v>
      </c>
      <c r="R26" s="2813">
        <v>1</v>
      </c>
      <c r="S26" s="2813"/>
      <c r="T26" s="2813"/>
      <c r="U26" s="2813"/>
      <c r="V26" s="2813"/>
      <c r="W26" s="2813" t="s">
        <v>438</v>
      </c>
      <c r="X26" s="2596"/>
      <c r="Y26" s="2348"/>
      <c r="Z26" s="2349"/>
      <c r="AA26" s="2349"/>
      <c r="AB26" s="2349"/>
      <c r="AC26" s="2349"/>
      <c r="AD26" s="2348"/>
      <c r="AE26" s="2348"/>
    </row>
    <row r="27" spans="1:31" s="2916" customFormat="1" ht="51" customHeight="1">
      <c r="A27" s="2813">
        <v>23</v>
      </c>
      <c r="B27" s="2813" t="s">
        <v>451</v>
      </c>
      <c r="C27" s="2813" t="s">
        <v>94</v>
      </c>
      <c r="D27" s="2813" t="s">
        <v>95</v>
      </c>
      <c r="E27" s="2840" t="s">
        <v>4720</v>
      </c>
      <c r="F27" s="3370" t="s">
        <v>4730</v>
      </c>
      <c r="G27" s="2813">
        <v>1</v>
      </c>
      <c r="H27" s="2813"/>
      <c r="I27" s="2813">
        <v>516</v>
      </c>
      <c r="J27" s="2813" t="s">
        <v>2268</v>
      </c>
      <c r="K27" s="2760" t="s">
        <v>4745</v>
      </c>
      <c r="L27" s="2920">
        <v>293823.12</v>
      </c>
      <c r="M27" s="2920">
        <v>293823.12</v>
      </c>
      <c r="N27" s="2920">
        <v>293823.12</v>
      </c>
      <c r="O27" s="2920">
        <v>0</v>
      </c>
      <c r="P27" s="2940">
        <v>1</v>
      </c>
      <c r="Q27" s="2940">
        <v>1</v>
      </c>
      <c r="R27" s="2813">
        <v>1</v>
      </c>
      <c r="S27" s="2813"/>
      <c r="T27" s="2813"/>
      <c r="U27" s="2813"/>
      <c r="V27" s="2813"/>
      <c r="W27" s="2813" t="s">
        <v>438</v>
      </c>
      <c r="X27" s="2596"/>
      <c r="Y27" s="2348"/>
      <c r="Z27" s="2349"/>
      <c r="AA27" s="2349"/>
      <c r="AB27" s="2349"/>
      <c r="AC27" s="2349"/>
      <c r="AD27" s="2348"/>
      <c r="AE27" s="2348"/>
    </row>
    <row r="28" spans="1:31" s="2916" customFormat="1" ht="51" customHeight="1">
      <c r="A28" s="2813">
        <v>24</v>
      </c>
      <c r="B28" s="2813" t="s">
        <v>451</v>
      </c>
      <c r="C28" s="2813" t="s">
        <v>94</v>
      </c>
      <c r="D28" s="2813" t="s">
        <v>95</v>
      </c>
      <c r="E28" s="2840" t="s">
        <v>4721</v>
      </c>
      <c r="F28" s="3370" t="s">
        <v>4730</v>
      </c>
      <c r="G28" s="2813">
        <v>1</v>
      </c>
      <c r="H28" s="2813"/>
      <c r="I28" s="2813">
        <v>148</v>
      </c>
      <c r="J28" s="2813" t="s">
        <v>2268</v>
      </c>
      <c r="K28" s="2760" t="s">
        <v>4745</v>
      </c>
      <c r="L28" s="2920">
        <v>133405.12</v>
      </c>
      <c r="M28" s="2920">
        <v>133405.12</v>
      </c>
      <c r="N28" s="2920">
        <v>133405.12</v>
      </c>
      <c r="O28" s="2920">
        <v>0</v>
      </c>
      <c r="P28" s="2940">
        <v>1</v>
      </c>
      <c r="Q28" s="2940">
        <v>1</v>
      </c>
      <c r="R28" s="2813">
        <v>1</v>
      </c>
      <c r="S28" s="2813"/>
      <c r="T28" s="2813"/>
      <c r="U28" s="2813"/>
      <c r="V28" s="2813"/>
      <c r="W28" s="2813" t="s">
        <v>438</v>
      </c>
      <c r="X28" s="2596"/>
      <c r="Y28" s="2348"/>
      <c r="Z28" s="2349"/>
      <c r="AA28" s="2349"/>
      <c r="AB28" s="2349"/>
      <c r="AC28" s="2349"/>
      <c r="AD28" s="2348"/>
      <c r="AE28" s="2348"/>
    </row>
    <row r="29" spans="1:31" s="2916" customFormat="1" ht="51" customHeight="1">
      <c r="A29" s="2813">
        <v>25</v>
      </c>
      <c r="B29" s="2813" t="s">
        <v>451</v>
      </c>
      <c r="C29" s="2813" t="s">
        <v>94</v>
      </c>
      <c r="D29" s="2813" t="s">
        <v>95</v>
      </c>
      <c r="E29" s="2840" t="s">
        <v>4722</v>
      </c>
      <c r="F29" s="3370" t="s">
        <v>4743</v>
      </c>
      <c r="G29" s="2813">
        <v>1</v>
      </c>
      <c r="H29" s="2813"/>
      <c r="I29" s="2813">
        <v>269</v>
      </c>
      <c r="J29" s="2813" t="s">
        <v>2267</v>
      </c>
      <c r="K29" s="2760" t="s">
        <v>4745</v>
      </c>
      <c r="L29" s="2920">
        <v>85623.58</v>
      </c>
      <c r="M29" s="2920">
        <v>85623.58</v>
      </c>
      <c r="N29" s="2920">
        <v>85623.58</v>
      </c>
      <c r="O29" s="2920">
        <v>0</v>
      </c>
      <c r="P29" s="2940">
        <v>1</v>
      </c>
      <c r="Q29" s="2940">
        <v>1</v>
      </c>
      <c r="R29" s="2813">
        <v>1</v>
      </c>
      <c r="S29" s="2813"/>
      <c r="T29" s="2813"/>
      <c r="U29" s="2813"/>
      <c r="V29" s="2813"/>
      <c r="W29" s="2813" t="s">
        <v>438</v>
      </c>
      <c r="X29" s="2596"/>
      <c r="Y29" s="2348"/>
      <c r="Z29" s="2349"/>
      <c r="AA29" s="2349"/>
      <c r="AB29" s="2349"/>
      <c r="AC29" s="2349"/>
      <c r="AD29" s="2348"/>
      <c r="AE29" s="2348"/>
    </row>
    <row r="30" spans="1:31" s="2916" customFormat="1" ht="51" customHeight="1">
      <c r="A30" s="2813">
        <v>26</v>
      </c>
      <c r="B30" s="2813" t="s">
        <v>451</v>
      </c>
      <c r="C30" s="2813" t="s">
        <v>94</v>
      </c>
      <c r="D30" s="2813" t="s">
        <v>95</v>
      </c>
      <c r="E30" s="2840" t="s">
        <v>4723</v>
      </c>
      <c r="F30" s="3370" t="s">
        <v>4730</v>
      </c>
      <c r="G30" s="2813">
        <v>1</v>
      </c>
      <c r="H30" s="2813"/>
      <c r="I30" s="2813">
        <v>269</v>
      </c>
      <c r="J30" s="2813" t="s">
        <v>2268</v>
      </c>
      <c r="K30" s="2760" t="s">
        <v>4745</v>
      </c>
      <c r="L30" s="2920">
        <v>315327.65000000002</v>
      </c>
      <c r="M30" s="2920">
        <v>315327.65000000002</v>
      </c>
      <c r="N30" s="2920">
        <v>315327.65000000002</v>
      </c>
      <c r="O30" s="2920">
        <v>0</v>
      </c>
      <c r="P30" s="2940">
        <v>1</v>
      </c>
      <c r="Q30" s="2940">
        <v>1</v>
      </c>
      <c r="R30" s="2813">
        <v>1</v>
      </c>
      <c r="S30" s="2813"/>
      <c r="T30" s="2813"/>
      <c r="U30" s="2813"/>
      <c r="V30" s="2813"/>
      <c r="W30" s="2813" t="s">
        <v>438</v>
      </c>
      <c r="X30" s="2596"/>
      <c r="Y30" s="2348"/>
      <c r="Z30" s="2349"/>
      <c r="AA30" s="2349"/>
      <c r="AB30" s="2349"/>
      <c r="AC30" s="2349"/>
      <c r="AD30" s="2348"/>
      <c r="AE30" s="2348"/>
    </row>
    <row r="31" spans="1:31" s="2916" customFormat="1" ht="51" customHeight="1">
      <c r="A31" s="2813">
        <v>27</v>
      </c>
      <c r="B31" s="2813" t="s">
        <v>451</v>
      </c>
      <c r="C31" s="2813" t="s">
        <v>94</v>
      </c>
      <c r="D31" s="2813" t="s">
        <v>95</v>
      </c>
      <c r="E31" s="2840" t="s">
        <v>4724</v>
      </c>
      <c r="F31" s="3372" t="s">
        <v>4740</v>
      </c>
      <c r="G31" s="2813"/>
      <c r="H31" s="2813">
        <v>1</v>
      </c>
      <c r="I31" s="2813">
        <v>162</v>
      </c>
      <c r="J31" s="2813" t="s">
        <v>2268</v>
      </c>
      <c r="K31" s="2760" t="s">
        <v>4745</v>
      </c>
      <c r="L31" s="2920">
        <v>241138.77</v>
      </c>
      <c r="M31" s="2920">
        <v>241138.77</v>
      </c>
      <c r="N31" s="2920">
        <v>241138.77</v>
      </c>
      <c r="O31" s="2920">
        <v>0</v>
      </c>
      <c r="P31" s="2940">
        <v>1</v>
      </c>
      <c r="Q31" s="2940">
        <v>1</v>
      </c>
      <c r="R31" s="2813">
        <v>1</v>
      </c>
      <c r="S31" s="2813"/>
      <c r="T31" s="2813"/>
      <c r="U31" s="2813"/>
      <c r="V31" s="2813"/>
      <c r="W31" s="2813" t="s">
        <v>438</v>
      </c>
      <c r="X31" s="2596"/>
      <c r="Y31" s="2348"/>
      <c r="Z31" s="2349"/>
      <c r="AA31" s="2349"/>
      <c r="AB31" s="2349"/>
      <c r="AC31" s="2349"/>
      <c r="AD31" s="2348"/>
      <c r="AE31" s="2348"/>
    </row>
    <row r="32" spans="1:31" s="2916" customFormat="1" ht="51" customHeight="1">
      <c r="A32" s="2813">
        <v>28</v>
      </c>
      <c r="B32" s="2813" t="s">
        <v>451</v>
      </c>
      <c r="C32" s="2813" t="s">
        <v>94</v>
      </c>
      <c r="D32" s="2813" t="s">
        <v>95</v>
      </c>
      <c r="E32" s="2840" t="s">
        <v>4725</v>
      </c>
      <c r="F32" s="3372" t="s">
        <v>4730</v>
      </c>
      <c r="G32" s="2813">
        <v>1</v>
      </c>
      <c r="H32" s="2813"/>
      <c r="I32" s="2813">
        <v>62</v>
      </c>
      <c r="J32" s="2813" t="s">
        <v>2268</v>
      </c>
      <c r="K32" s="2760" t="s">
        <v>4745</v>
      </c>
      <c r="L32" s="2920">
        <v>241138.77</v>
      </c>
      <c r="M32" s="2920">
        <v>241138.77</v>
      </c>
      <c r="N32" s="2920">
        <v>241138.77</v>
      </c>
      <c r="O32" s="2920">
        <v>0</v>
      </c>
      <c r="P32" s="2940">
        <v>1</v>
      </c>
      <c r="Q32" s="2940">
        <v>1</v>
      </c>
      <c r="R32" s="2813">
        <v>1</v>
      </c>
      <c r="S32" s="2813"/>
      <c r="T32" s="2813"/>
      <c r="U32" s="2813"/>
      <c r="V32" s="2813"/>
      <c r="W32" s="2813" t="s">
        <v>438</v>
      </c>
      <c r="X32" s="2596"/>
      <c r="Y32" s="2348"/>
      <c r="Z32" s="2349"/>
      <c r="AA32" s="2349"/>
      <c r="AB32" s="2349"/>
      <c r="AC32" s="2349"/>
      <c r="AD32" s="2348"/>
      <c r="AE32" s="2348"/>
    </row>
    <row r="33" spans="1:31" s="2916" customFormat="1" ht="51" customHeight="1">
      <c r="A33" s="2813">
        <v>29</v>
      </c>
      <c r="B33" s="2813" t="s">
        <v>451</v>
      </c>
      <c r="C33" s="2813" t="s">
        <v>94</v>
      </c>
      <c r="D33" s="2813" t="s">
        <v>95</v>
      </c>
      <c r="E33" s="2840" t="s">
        <v>4726</v>
      </c>
      <c r="F33" s="3372" t="s">
        <v>4741</v>
      </c>
      <c r="G33" s="2813"/>
      <c r="H33" s="2813">
        <v>1</v>
      </c>
      <c r="I33" s="2813">
        <v>28</v>
      </c>
      <c r="J33" s="2813" t="s">
        <v>2268</v>
      </c>
      <c r="K33" s="2760" t="s">
        <v>4745</v>
      </c>
      <c r="L33" s="2920">
        <v>179979.32</v>
      </c>
      <c r="M33" s="2920">
        <v>179979.32</v>
      </c>
      <c r="N33" s="2920">
        <v>179979.32</v>
      </c>
      <c r="O33" s="2920">
        <v>0</v>
      </c>
      <c r="P33" s="2940">
        <v>1</v>
      </c>
      <c r="Q33" s="2940">
        <v>1</v>
      </c>
      <c r="R33" s="2813">
        <v>1</v>
      </c>
      <c r="S33" s="2813"/>
      <c r="T33" s="2813"/>
      <c r="U33" s="2813"/>
      <c r="V33" s="2813"/>
      <c r="W33" s="2813" t="s">
        <v>438</v>
      </c>
      <c r="X33" s="2596"/>
      <c r="Y33" s="2348"/>
      <c r="Z33" s="2349"/>
      <c r="AA33" s="2349"/>
      <c r="AB33" s="2349"/>
      <c r="AC33" s="2349"/>
      <c r="AD33" s="2348"/>
      <c r="AE33" s="2348"/>
    </row>
    <row r="34" spans="1:31" s="2916" customFormat="1" ht="51" customHeight="1">
      <c r="A34" s="2813">
        <v>30</v>
      </c>
      <c r="B34" s="2813" t="s">
        <v>451</v>
      </c>
      <c r="C34" s="2813" t="s">
        <v>94</v>
      </c>
      <c r="D34" s="2813" t="s">
        <v>95</v>
      </c>
      <c r="E34" s="2840" t="s">
        <v>4727</v>
      </c>
      <c r="F34" s="3372" t="s">
        <v>4742</v>
      </c>
      <c r="G34" s="2813"/>
      <c r="H34" s="2813">
        <v>1</v>
      </c>
      <c r="I34" s="2813">
        <v>31</v>
      </c>
      <c r="J34" s="2813" t="s">
        <v>2268</v>
      </c>
      <c r="K34" s="2760" t="s">
        <v>4745</v>
      </c>
      <c r="L34" s="2920">
        <v>241138.77</v>
      </c>
      <c r="M34" s="2920">
        <v>241138.77</v>
      </c>
      <c r="N34" s="2920">
        <v>241138.77</v>
      </c>
      <c r="O34" s="2920">
        <v>0</v>
      </c>
      <c r="P34" s="2940">
        <v>1</v>
      </c>
      <c r="Q34" s="2940">
        <v>1</v>
      </c>
      <c r="R34" s="2813">
        <v>1</v>
      </c>
      <c r="S34" s="2813"/>
      <c r="T34" s="2813"/>
      <c r="U34" s="2813"/>
      <c r="V34" s="2813"/>
      <c r="W34" s="2813" t="s">
        <v>438</v>
      </c>
      <c r="X34" s="2596"/>
      <c r="Y34" s="2348"/>
      <c r="Z34" s="2349"/>
      <c r="AA34" s="2349"/>
      <c r="AB34" s="2349"/>
      <c r="AC34" s="2349"/>
      <c r="AD34" s="2348"/>
      <c r="AE34" s="2348"/>
    </row>
    <row r="35" spans="1:31" s="2916" customFormat="1" ht="51" customHeight="1">
      <c r="A35" s="2813">
        <v>31</v>
      </c>
      <c r="B35" s="2813" t="s">
        <v>451</v>
      </c>
      <c r="C35" s="2813" t="s">
        <v>94</v>
      </c>
      <c r="D35" s="2813" t="s">
        <v>95</v>
      </c>
      <c r="E35" s="2840" t="s">
        <v>4728</v>
      </c>
      <c r="F35" s="3372" t="s">
        <v>4730</v>
      </c>
      <c r="G35" s="2813">
        <v>1</v>
      </c>
      <c r="H35" s="2813"/>
      <c r="I35" s="2813">
        <v>219</v>
      </c>
      <c r="J35" s="2813" t="s">
        <v>2268</v>
      </c>
      <c r="K35" s="2760" t="s">
        <v>4745</v>
      </c>
      <c r="L35" s="2920">
        <v>240211.31</v>
      </c>
      <c r="M35" s="2920">
        <v>240211.31</v>
      </c>
      <c r="N35" s="2920">
        <v>240211.31</v>
      </c>
      <c r="O35" s="2920">
        <v>0</v>
      </c>
      <c r="P35" s="2940">
        <v>1</v>
      </c>
      <c r="Q35" s="2940">
        <v>1</v>
      </c>
      <c r="R35" s="2813">
        <v>1</v>
      </c>
      <c r="S35" s="2813"/>
      <c r="T35" s="2813"/>
      <c r="U35" s="2813"/>
      <c r="V35" s="2813"/>
      <c r="W35" s="2813" t="s">
        <v>438</v>
      </c>
      <c r="X35" s="2596"/>
      <c r="Y35" s="2348"/>
      <c r="Z35" s="2349"/>
      <c r="AA35" s="2349"/>
      <c r="AB35" s="2349"/>
      <c r="AC35" s="2349"/>
      <c r="AD35" s="2348"/>
      <c r="AE35" s="2348"/>
    </row>
    <row r="36" spans="1:31" s="2916" customFormat="1" ht="51" customHeight="1">
      <c r="A36" s="2813">
        <v>32</v>
      </c>
      <c r="B36" s="2813" t="s">
        <v>451</v>
      </c>
      <c r="C36" s="2813" t="s">
        <v>94</v>
      </c>
      <c r="D36" s="2813" t="s">
        <v>95</v>
      </c>
      <c r="E36" s="2840" t="s">
        <v>4729</v>
      </c>
      <c r="F36" s="3370" t="s">
        <v>4744</v>
      </c>
      <c r="G36" s="2813"/>
      <c r="H36" s="2813">
        <v>1</v>
      </c>
      <c r="I36" s="2813">
        <v>81</v>
      </c>
      <c r="J36" s="2813" t="s">
        <v>2268</v>
      </c>
      <c r="K36" s="2760" t="s">
        <v>4745</v>
      </c>
      <c r="L36" s="2920">
        <v>179979.32</v>
      </c>
      <c r="M36" s="2920">
        <v>179979.32</v>
      </c>
      <c r="N36" s="2920">
        <v>179979.32</v>
      </c>
      <c r="O36" s="2920">
        <v>0</v>
      </c>
      <c r="P36" s="2940">
        <v>1</v>
      </c>
      <c r="Q36" s="2940">
        <v>1</v>
      </c>
      <c r="R36" s="2813">
        <v>1</v>
      </c>
      <c r="S36" s="2813"/>
      <c r="T36" s="2813"/>
      <c r="U36" s="2813"/>
      <c r="V36" s="2813"/>
      <c r="W36" s="2813" t="s">
        <v>438</v>
      </c>
      <c r="X36" s="2596"/>
      <c r="Y36" s="2348"/>
      <c r="Z36" s="2349"/>
      <c r="AA36" s="2349"/>
      <c r="AB36" s="2349"/>
      <c r="AC36" s="2349"/>
      <c r="AD36" s="2348"/>
      <c r="AE36" s="2348"/>
    </row>
    <row r="37" spans="1:31" s="2933" customFormat="1" ht="72.75" customHeight="1">
      <c r="A37" s="2813">
        <v>33</v>
      </c>
      <c r="B37" s="2941" t="s">
        <v>415</v>
      </c>
      <c r="C37" s="2813" t="s">
        <v>94</v>
      </c>
      <c r="D37" s="2813" t="s">
        <v>95</v>
      </c>
      <c r="E37" s="2840" t="s">
        <v>4854</v>
      </c>
      <c r="F37" s="3373" t="s">
        <v>4854</v>
      </c>
      <c r="G37" s="2813"/>
      <c r="H37" s="2813">
        <v>1</v>
      </c>
      <c r="I37" s="2813">
        <v>462</v>
      </c>
      <c r="J37" s="2813" t="s">
        <v>2266</v>
      </c>
      <c r="K37" s="2760" t="s">
        <v>4745</v>
      </c>
      <c r="L37" s="2920"/>
      <c r="M37" s="2920">
        <v>680166.87</v>
      </c>
      <c r="N37" s="2920">
        <v>680166.87</v>
      </c>
      <c r="O37" s="2920">
        <v>0</v>
      </c>
      <c r="P37" s="2940">
        <v>1</v>
      </c>
      <c r="Q37" s="2940">
        <v>1</v>
      </c>
      <c r="R37" s="2813">
        <v>1</v>
      </c>
      <c r="S37" s="2813"/>
      <c r="T37" s="2813"/>
      <c r="U37" s="2813"/>
      <c r="V37" s="2813"/>
      <c r="W37" s="2813" t="s">
        <v>4857</v>
      </c>
      <c r="X37" s="2596"/>
      <c r="Y37" s="2348"/>
      <c r="Z37" s="2349"/>
      <c r="AA37" s="2349"/>
      <c r="AB37" s="2349"/>
      <c r="AC37" s="2349"/>
      <c r="AD37" s="2348"/>
      <c r="AE37" s="2348"/>
    </row>
    <row r="38" spans="1:31" s="2933" customFormat="1" ht="84" customHeight="1">
      <c r="A38" s="2813">
        <v>34</v>
      </c>
      <c r="B38" s="2941" t="s">
        <v>415</v>
      </c>
      <c r="C38" s="2813" t="s">
        <v>94</v>
      </c>
      <c r="D38" s="2813" t="s">
        <v>95</v>
      </c>
      <c r="E38" s="2840" t="s">
        <v>4835</v>
      </c>
      <c r="F38" s="3373" t="s">
        <v>4835</v>
      </c>
      <c r="G38" s="2813"/>
      <c r="H38" s="2813">
        <v>1</v>
      </c>
      <c r="I38" s="2813">
        <v>91</v>
      </c>
      <c r="J38" s="2813" t="s">
        <v>2267</v>
      </c>
      <c r="K38" s="2760" t="s">
        <v>4745</v>
      </c>
      <c r="L38" s="2920"/>
      <c r="M38" s="2920">
        <v>324431.56</v>
      </c>
      <c r="N38" s="2920">
        <v>324431.56</v>
      </c>
      <c r="O38" s="2920">
        <v>0</v>
      </c>
      <c r="P38" s="2940">
        <v>1</v>
      </c>
      <c r="Q38" s="2940">
        <v>1</v>
      </c>
      <c r="R38" s="2813">
        <v>1</v>
      </c>
      <c r="S38" s="2813"/>
      <c r="T38" s="2813"/>
      <c r="U38" s="2813"/>
      <c r="V38" s="2813"/>
      <c r="W38" s="2813" t="s">
        <v>4856</v>
      </c>
      <c r="X38" s="2596"/>
      <c r="Y38" s="2348"/>
      <c r="Z38" s="2349"/>
      <c r="AA38" s="2349"/>
      <c r="AB38" s="2349"/>
      <c r="AC38" s="2349"/>
      <c r="AD38" s="2348"/>
      <c r="AE38" s="2348"/>
    </row>
    <row r="39" spans="1:31" ht="60" customHeight="1">
      <c r="A39" s="2813">
        <v>35</v>
      </c>
      <c r="B39" s="2813" t="s">
        <v>451</v>
      </c>
      <c r="C39" s="2813" t="s">
        <v>94</v>
      </c>
      <c r="D39" s="2813" t="s">
        <v>2081</v>
      </c>
      <c r="E39" s="2939" t="s">
        <v>4834</v>
      </c>
      <c r="F39" s="3370" t="s">
        <v>4661</v>
      </c>
      <c r="G39" s="2813">
        <v>1</v>
      </c>
      <c r="H39" s="2813"/>
      <c r="I39" s="2813">
        <v>200</v>
      </c>
      <c r="J39" s="2813" t="s">
        <v>2267</v>
      </c>
      <c r="K39" s="2813" t="s">
        <v>408</v>
      </c>
      <c r="L39" s="2760">
        <v>212371</v>
      </c>
      <c r="M39" s="2760">
        <v>212371</v>
      </c>
      <c r="N39" s="2760">
        <v>212371</v>
      </c>
      <c r="O39" s="2760">
        <f>L39-M39</f>
        <v>0</v>
      </c>
      <c r="P39" s="2940">
        <v>1</v>
      </c>
      <c r="Q39" s="2940">
        <v>1</v>
      </c>
      <c r="R39" s="2813">
        <v>1</v>
      </c>
      <c r="S39" s="2813"/>
      <c r="T39" s="2813"/>
      <c r="U39" s="2813"/>
      <c r="V39" s="2813"/>
      <c r="W39" s="2813" t="s">
        <v>438</v>
      </c>
      <c r="X39" s="2596"/>
      <c r="Y39" s="2348"/>
      <c r="Z39" s="2349"/>
      <c r="AA39" s="2349"/>
      <c r="AB39" s="2349"/>
      <c r="AC39" s="2349"/>
      <c r="AD39" s="2348"/>
      <c r="AE39" s="2348"/>
    </row>
    <row r="40" spans="1:31" s="2933" customFormat="1" ht="151.5" customHeight="1">
      <c r="A40" s="2813">
        <v>36</v>
      </c>
      <c r="B40" s="2941" t="s">
        <v>415</v>
      </c>
      <c r="C40" s="2813" t="s">
        <v>94</v>
      </c>
      <c r="D40" s="2813" t="s">
        <v>2081</v>
      </c>
      <c r="E40" s="2938" t="s">
        <v>4840</v>
      </c>
      <c r="F40" s="3374" t="s">
        <v>4840</v>
      </c>
      <c r="G40" s="2813">
        <v>14</v>
      </c>
      <c r="H40" s="2813"/>
      <c r="I40" s="2813">
        <v>2192</v>
      </c>
      <c r="J40" s="2813" t="s">
        <v>2268</v>
      </c>
      <c r="K40" s="2760" t="s">
        <v>4745</v>
      </c>
      <c r="L40" s="2760"/>
      <c r="M40" s="2760">
        <v>998358.06</v>
      </c>
      <c r="N40" s="2760">
        <v>998358.06</v>
      </c>
      <c r="O40" s="2760">
        <v>0</v>
      </c>
      <c r="P40" s="2940">
        <v>1</v>
      </c>
      <c r="Q40" s="2940">
        <v>1</v>
      </c>
      <c r="R40" s="2813">
        <v>1</v>
      </c>
      <c r="S40" s="2813"/>
      <c r="T40" s="2813"/>
      <c r="U40" s="2813"/>
      <c r="V40" s="2813"/>
      <c r="W40" s="2813" t="s">
        <v>5071</v>
      </c>
      <c r="X40" s="2596"/>
      <c r="Y40" s="2348"/>
      <c r="Z40" s="2349"/>
      <c r="AA40" s="2349"/>
      <c r="AB40" s="2349"/>
      <c r="AC40" s="2349"/>
      <c r="AD40" s="2348"/>
      <c r="AE40" s="2348"/>
    </row>
    <row r="41" spans="1:31" s="2916" customFormat="1" ht="125.25" customHeight="1">
      <c r="A41" s="2813"/>
      <c r="B41" s="2936" t="s">
        <v>1926</v>
      </c>
      <c r="C41" s="2813" t="s">
        <v>94</v>
      </c>
      <c r="D41" s="2761" t="s">
        <v>2081</v>
      </c>
      <c r="E41" s="3233" t="s">
        <v>4746</v>
      </c>
      <c r="F41" s="3374" t="s">
        <v>4748</v>
      </c>
      <c r="G41" s="2761"/>
      <c r="H41" s="2761"/>
      <c r="I41" s="2761"/>
      <c r="J41" s="2813"/>
      <c r="K41" s="2760"/>
      <c r="L41" s="2844">
        <v>374000</v>
      </c>
      <c r="M41" s="2844"/>
      <c r="N41" s="2844"/>
      <c r="O41" s="2844"/>
      <c r="P41" s="2940"/>
      <c r="Q41" s="2940"/>
      <c r="R41" s="2813"/>
      <c r="S41" s="2813"/>
      <c r="T41" s="2813"/>
      <c r="U41" s="2813"/>
      <c r="V41" s="2813"/>
      <c r="W41" s="2813" t="s">
        <v>5073</v>
      </c>
      <c r="X41" s="2596"/>
      <c r="Y41" s="2348"/>
      <c r="Z41" s="2349"/>
      <c r="AA41" s="2349"/>
      <c r="AB41" s="2349"/>
      <c r="AC41" s="2349"/>
      <c r="AD41" s="2348"/>
      <c r="AE41" s="2348"/>
    </row>
    <row r="42" spans="1:31" s="2916" customFormat="1" ht="123.75" customHeight="1">
      <c r="A42" s="2813"/>
      <c r="B42" s="2936" t="s">
        <v>1926</v>
      </c>
      <c r="C42" s="2942" t="s">
        <v>94</v>
      </c>
      <c r="D42" s="2761" t="s">
        <v>2081</v>
      </c>
      <c r="E42" s="3234" t="s">
        <v>4747</v>
      </c>
      <c r="F42" s="3375" t="s">
        <v>4748</v>
      </c>
      <c r="G42" s="2943"/>
      <c r="H42" s="2943"/>
      <c r="I42" s="2761"/>
      <c r="J42" s="2813"/>
      <c r="K42" s="2760"/>
      <c r="L42" s="2844">
        <v>126000</v>
      </c>
      <c r="M42" s="2844"/>
      <c r="N42" s="2844"/>
      <c r="O42" s="2844"/>
      <c r="P42" s="2940"/>
      <c r="Q42" s="2940"/>
      <c r="R42" s="2813"/>
      <c r="S42" s="2813"/>
      <c r="T42" s="2813"/>
      <c r="U42" s="2813"/>
      <c r="V42" s="2813"/>
      <c r="W42" s="2813" t="s">
        <v>5072</v>
      </c>
      <c r="X42" s="2596"/>
      <c r="Y42" s="2348"/>
      <c r="Z42" s="2349"/>
      <c r="AA42" s="2349"/>
      <c r="AB42" s="2349"/>
      <c r="AC42" s="2349"/>
      <c r="AD42" s="2348"/>
      <c r="AE42" s="2348"/>
    </row>
    <row r="43" spans="1:31" s="2916" customFormat="1" ht="57" customHeight="1">
      <c r="A43" s="2813">
        <v>37</v>
      </c>
      <c r="B43" s="2813" t="s">
        <v>451</v>
      </c>
      <c r="C43" s="2813" t="s">
        <v>94</v>
      </c>
      <c r="D43" s="2813" t="s">
        <v>2374</v>
      </c>
      <c r="E43" s="2939" t="s">
        <v>4756</v>
      </c>
      <c r="F43" s="3370" t="s">
        <v>4757</v>
      </c>
      <c r="G43" s="2813">
        <v>3</v>
      </c>
      <c r="H43" s="2813"/>
      <c r="I43" s="2813">
        <v>182</v>
      </c>
      <c r="J43" s="2760" t="s">
        <v>4758</v>
      </c>
      <c r="K43" s="2760" t="s">
        <v>4759</v>
      </c>
      <c r="L43" s="2760">
        <v>1507339</v>
      </c>
      <c r="M43" s="2760">
        <v>1507339</v>
      </c>
      <c r="N43" s="2760">
        <v>1507339</v>
      </c>
      <c r="O43" s="2760">
        <v>0</v>
      </c>
      <c r="P43" s="2940">
        <v>1</v>
      </c>
      <c r="Q43" s="2940">
        <v>1</v>
      </c>
      <c r="R43" s="2813">
        <v>1</v>
      </c>
      <c r="S43" s="2813"/>
      <c r="T43" s="2813"/>
      <c r="U43" s="2813"/>
      <c r="V43" s="2813"/>
      <c r="W43" s="2813" t="s">
        <v>438</v>
      </c>
      <c r="X43" s="2596"/>
      <c r="Y43" s="2348"/>
      <c r="Z43" s="2349"/>
      <c r="AA43" s="2349"/>
      <c r="AB43" s="2349"/>
      <c r="AC43" s="2349"/>
      <c r="AD43" s="2348"/>
      <c r="AE43" s="2348"/>
    </row>
    <row r="44" spans="1:31" s="2916" customFormat="1" ht="38.1" customHeight="1">
      <c r="A44" s="2813">
        <v>38</v>
      </c>
      <c r="B44" s="2813" t="s">
        <v>451</v>
      </c>
      <c r="C44" s="2813" t="s">
        <v>94</v>
      </c>
      <c r="D44" s="2760" t="s">
        <v>2381</v>
      </c>
      <c r="E44" s="2842" t="s">
        <v>3557</v>
      </c>
      <c r="F44" s="3374" t="s">
        <v>4766</v>
      </c>
      <c r="G44" s="2813"/>
      <c r="H44" s="2813">
        <v>1</v>
      </c>
      <c r="I44" s="2813">
        <v>71</v>
      </c>
      <c r="J44" s="2760" t="s">
        <v>4758</v>
      </c>
      <c r="K44" s="2760" t="s">
        <v>4745</v>
      </c>
      <c r="L44" s="3235">
        <v>465000</v>
      </c>
      <c r="M44" s="3235">
        <v>439830</v>
      </c>
      <c r="N44" s="3235">
        <v>439830</v>
      </c>
      <c r="O44" s="3236">
        <v>0</v>
      </c>
      <c r="P44" s="2940">
        <v>1</v>
      </c>
      <c r="Q44" s="2940">
        <v>1</v>
      </c>
      <c r="R44" s="2944">
        <v>1</v>
      </c>
      <c r="S44" s="2944"/>
      <c r="T44" s="2944"/>
      <c r="U44" s="2944"/>
      <c r="V44" s="2944"/>
      <c r="W44" s="4440" t="s">
        <v>5079</v>
      </c>
      <c r="X44" s="2596"/>
      <c r="Y44" s="2348"/>
      <c r="Z44" s="2349"/>
      <c r="AA44" s="2349"/>
      <c r="AB44" s="2349"/>
      <c r="AC44" s="2349"/>
      <c r="AD44" s="2348"/>
      <c r="AE44" s="2348"/>
    </row>
    <row r="45" spans="1:31" s="2916" customFormat="1" ht="41.25" customHeight="1">
      <c r="A45" s="2813">
        <v>39</v>
      </c>
      <c r="B45" s="2942" t="s">
        <v>451</v>
      </c>
      <c r="C45" s="2942" t="s">
        <v>94</v>
      </c>
      <c r="D45" s="2760" t="s">
        <v>2381</v>
      </c>
      <c r="E45" s="2842" t="s">
        <v>4762</v>
      </c>
      <c r="F45" s="3376" t="s">
        <v>4767</v>
      </c>
      <c r="G45" s="2892">
        <v>1</v>
      </c>
      <c r="H45" s="2892"/>
      <c r="I45" s="2892">
        <v>81</v>
      </c>
      <c r="J45" s="2813" t="s">
        <v>2267</v>
      </c>
      <c r="K45" s="2760" t="s">
        <v>4745</v>
      </c>
      <c r="L45" s="3235">
        <v>465000</v>
      </c>
      <c r="M45" s="3235">
        <v>465000</v>
      </c>
      <c r="N45" s="3235">
        <f t="shared" ref="N45:N46" si="0">M45-O45</f>
        <v>465000</v>
      </c>
      <c r="O45" s="3236">
        <v>0</v>
      </c>
      <c r="P45" s="2940">
        <v>1</v>
      </c>
      <c r="Q45" s="2940">
        <v>1</v>
      </c>
      <c r="R45" s="2944">
        <v>1</v>
      </c>
      <c r="S45" s="2944"/>
      <c r="T45" s="2944"/>
      <c r="U45" s="2944"/>
      <c r="V45" s="2944"/>
      <c r="W45" s="4441"/>
      <c r="X45" s="2596"/>
      <c r="Y45" s="2348"/>
      <c r="Z45" s="2349"/>
      <c r="AA45" s="2349"/>
      <c r="AB45" s="2349"/>
      <c r="AC45" s="2349"/>
      <c r="AD45" s="2348"/>
      <c r="AE45" s="2348"/>
    </row>
    <row r="46" spans="1:31" s="2916" customFormat="1" ht="48" customHeight="1">
      <c r="A46" s="2813">
        <v>40</v>
      </c>
      <c r="B46" s="2813" t="s">
        <v>451</v>
      </c>
      <c r="C46" s="2813" t="s">
        <v>94</v>
      </c>
      <c r="D46" s="2760" t="s">
        <v>2381</v>
      </c>
      <c r="E46" s="2843" t="s">
        <v>4763</v>
      </c>
      <c r="F46" s="3376" t="s">
        <v>4768</v>
      </c>
      <c r="G46" s="2892"/>
      <c r="H46" s="2892">
        <v>1</v>
      </c>
      <c r="I46" s="2892">
        <v>46</v>
      </c>
      <c r="J46" s="2813" t="s">
        <v>2267</v>
      </c>
      <c r="K46" s="2760" t="s">
        <v>4745</v>
      </c>
      <c r="L46" s="3235">
        <v>465000</v>
      </c>
      <c r="M46" s="3235">
        <v>465000</v>
      </c>
      <c r="N46" s="3235">
        <f t="shared" si="0"/>
        <v>465000</v>
      </c>
      <c r="O46" s="3236">
        <v>0</v>
      </c>
      <c r="P46" s="2940">
        <v>1</v>
      </c>
      <c r="Q46" s="2940">
        <v>1</v>
      </c>
      <c r="R46" s="2944">
        <v>1</v>
      </c>
      <c r="S46" s="2944"/>
      <c r="T46" s="2944"/>
      <c r="U46" s="2944"/>
      <c r="V46" s="2944"/>
      <c r="W46" s="4441"/>
      <c r="X46" s="2596"/>
      <c r="Y46" s="2348"/>
      <c r="Z46" s="2349"/>
      <c r="AA46" s="2349"/>
      <c r="AB46" s="2349"/>
      <c r="AC46" s="2349"/>
      <c r="AD46" s="2348"/>
      <c r="AE46" s="2348"/>
    </row>
    <row r="47" spans="1:31" s="2916" customFormat="1" ht="42" customHeight="1">
      <c r="A47" s="2813">
        <v>41</v>
      </c>
      <c r="B47" s="2813" t="s">
        <v>451</v>
      </c>
      <c r="C47" s="2813" t="s">
        <v>94</v>
      </c>
      <c r="D47" s="2760" t="s">
        <v>2381</v>
      </c>
      <c r="E47" s="2842" t="s">
        <v>4764</v>
      </c>
      <c r="F47" s="3376" t="s">
        <v>4767</v>
      </c>
      <c r="G47" s="2892">
        <v>1</v>
      </c>
      <c r="H47" s="2892"/>
      <c r="I47" s="2892">
        <v>52</v>
      </c>
      <c r="J47" s="2813" t="s">
        <v>2267</v>
      </c>
      <c r="K47" s="2760" t="s">
        <v>4745</v>
      </c>
      <c r="L47" s="3235">
        <v>370000</v>
      </c>
      <c r="M47" s="3235">
        <v>370000</v>
      </c>
      <c r="N47" s="3235">
        <v>370000</v>
      </c>
      <c r="O47" s="3236">
        <v>0</v>
      </c>
      <c r="P47" s="2940">
        <v>1</v>
      </c>
      <c r="Q47" s="2940">
        <v>1</v>
      </c>
      <c r="R47" s="2944">
        <v>1</v>
      </c>
      <c r="S47" s="2944"/>
      <c r="T47" s="2944"/>
      <c r="U47" s="2944"/>
      <c r="V47" s="2944"/>
      <c r="W47" s="4441"/>
      <c r="X47" s="2596"/>
      <c r="Y47" s="2348"/>
      <c r="Z47" s="2349"/>
      <c r="AA47" s="2349"/>
      <c r="AB47" s="2349"/>
      <c r="AC47" s="2349"/>
      <c r="AD47" s="2348"/>
      <c r="AE47" s="2348"/>
    </row>
    <row r="48" spans="1:31" s="2916" customFormat="1" ht="41.25" customHeight="1">
      <c r="A48" s="2813">
        <v>42</v>
      </c>
      <c r="B48" s="2942" t="s">
        <v>451</v>
      </c>
      <c r="C48" s="2942" t="s">
        <v>94</v>
      </c>
      <c r="D48" s="2760" t="s">
        <v>2381</v>
      </c>
      <c r="E48" s="2842" t="s">
        <v>4765</v>
      </c>
      <c r="F48" s="3376" t="s">
        <v>4767</v>
      </c>
      <c r="G48" s="2892">
        <v>1</v>
      </c>
      <c r="H48" s="2892"/>
      <c r="I48" s="2892">
        <v>52</v>
      </c>
      <c r="J48" s="2813" t="s">
        <v>2267</v>
      </c>
      <c r="K48" s="2760" t="s">
        <v>4745</v>
      </c>
      <c r="L48" s="3235">
        <v>370000</v>
      </c>
      <c r="M48" s="3235">
        <v>301018</v>
      </c>
      <c r="N48" s="3235">
        <v>301018</v>
      </c>
      <c r="O48" s="3236">
        <v>0</v>
      </c>
      <c r="P48" s="2940">
        <v>1</v>
      </c>
      <c r="Q48" s="2940">
        <v>1</v>
      </c>
      <c r="R48" s="2944">
        <v>1</v>
      </c>
      <c r="S48" s="2944"/>
      <c r="T48" s="2944"/>
      <c r="U48" s="2944"/>
      <c r="V48" s="2944"/>
      <c r="W48" s="4441"/>
      <c r="X48" s="2596"/>
      <c r="Y48" s="2348"/>
      <c r="Z48" s="2349"/>
      <c r="AA48" s="2349"/>
      <c r="AB48" s="2349"/>
      <c r="AC48" s="2349"/>
      <c r="AD48" s="2348"/>
      <c r="AE48" s="2348"/>
    </row>
    <row r="49" spans="1:31" s="2916" customFormat="1" ht="38.1" customHeight="1">
      <c r="A49" s="2813">
        <v>43</v>
      </c>
      <c r="B49" s="2813" t="s">
        <v>451</v>
      </c>
      <c r="C49" s="2813" t="s">
        <v>94</v>
      </c>
      <c r="D49" s="2760" t="s">
        <v>2381</v>
      </c>
      <c r="E49" s="2842" t="s">
        <v>4765</v>
      </c>
      <c r="F49" s="3376" t="s">
        <v>4769</v>
      </c>
      <c r="G49" s="2892"/>
      <c r="H49" s="2892">
        <v>1</v>
      </c>
      <c r="I49" s="2892">
        <v>38</v>
      </c>
      <c r="J49" s="2813" t="s">
        <v>2267</v>
      </c>
      <c r="K49" s="2760" t="s">
        <v>4745</v>
      </c>
      <c r="L49" s="3235">
        <v>370000</v>
      </c>
      <c r="M49" s="3235">
        <v>301018</v>
      </c>
      <c r="N49" s="3235">
        <v>301018</v>
      </c>
      <c r="O49" s="3236">
        <v>0</v>
      </c>
      <c r="P49" s="2940">
        <v>1</v>
      </c>
      <c r="Q49" s="2940">
        <v>1</v>
      </c>
      <c r="R49" s="2944">
        <v>1</v>
      </c>
      <c r="S49" s="2944"/>
      <c r="T49" s="2944"/>
      <c r="U49" s="2944"/>
      <c r="V49" s="2944"/>
      <c r="W49" s="4441"/>
      <c r="X49" s="2596"/>
      <c r="Y49" s="2348"/>
      <c r="Z49" s="2349"/>
      <c r="AA49" s="2349"/>
      <c r="AB49" s="2349"/>
      <c r="AC49" s="2349"/>
      <c r="AD49" s="2348"/>
      <c r="AE49" s="2348"/>
    </row>
    <row r="50" spans="1:31" s="2916" customFormat="1" ht="45.75" customHeight="1">
      <c r="A50" s="2813">
        <v>44</v>
      </c>
      <c r="B50" s="2813" t="s">
        <v>451</v>
      </c>
      <c r="C50" s="2813" t="s">
        <v>94</v>
      </c>
      <c r="D50" s="2760" t="s">
        <v>2381</v>
      </c>
      <c r="E50" s="2842" t="s">
        <v>4765</v>
      </c>
      <c r="F50" s="3376" t="s">
        <v>4770</v>
      </c>
      <c r="G50" s="2892"/>
      <c r="H50" s="2892">
        <v>1</v>
      </c>
      <c r="I50" s="2892">
        <v>38</v>
      </c>
      <c r="J50" s="2813" t="s">
        <v>2267</v>
      </c>
      <c r="K50" s="2760" t="s">
        <v>4745</v>
      </c>
      <c r="L50" s="3235">
        <v>370000</v>
      </c>
      <c r="M50" s="3235">
        <v>301018</v>
      </c>
      <c r="N50" s="3235">
        <v>301018</v>
      </c>
      <c r="O50" s="3236">
        <v>0</v>
      </c>
      <c r="P50" s="2940">
        <v>1</v>
      </c>
      <c r="Q50" s="2940">
        <v>1</v>
      </c>
      <c r="R50" s="2944">
        <v>1</v>
      </c>
      <c r="S50" s="2944"/>
      <c r="T50" s="2944"/>
      <c r="U50" s="2944"/>
      <c r="V50" s="2944"/>
      <c r="W50" s="4441"/>
      <c r="X50" s="2596"/>
      <c r="Y50" s="2348"/>
      <c r="Z50" s="2349"/>
      <c r="AA50" s="2349"/>
      <c r="AB50" s="2349"/>
      <c r="AC50" s="2349"/>
      <c r="AD50" s="2348"/>
      <c r="AE50" s="2348"/>
    </row>
    <row r="51" spans="1:31" s="2916" customFormat="1" ht="37.5" customHeight="1">
      <c r="A51" s="2813">
        <v>45</v>
      </c>
      <c r="B51" s="2942" t="s">
        <v>451</v>
      </c>
      <c r="C51" s="2942" t="s">
        <v>94</v>
      </c>
      <c r="D51" s="2760" t="s">
        <v>2381</v>
      </c>
      <c r="E51" s="2842" t="s">
        <v>3964</v>
      </c>
      <c r="F51" s="3376" t="s">
        <v>4767</v>
      </c>
      <c r="G51" s="2892">
        <v>1</v>
      </c>
      <c r="H51" s="2892"/>
      <c r="I51" s="2892">
        <v>51</v>
      </c>
      <c r="J51" s="2813" t="s">
        <v>2267</v>
      </c>
      <c r="K51" s="2760" t="s">
        <v>4745</v>
      </c>
      <c r="L51" s="3235">
        <v>370000</v>
      </c>
      <c r="M51" s="3235">
        <v>157570</v>
      </c>
      <c r="N51" s="3235">
        <v>157570</v>
      </c>
      <c r="O51" s="3236">
        <v>0</v>
      </c>
      <c r="P51" s="2940">
        <v>1</v>
      </c>
      <c r="Q51" s="2940">
        <v>1</v>
      </c>
      <c r="R51" s="2944">
        <v>1</v>
      </c>
      <c r="S51" s="2944"/>
      <c r="T51" s="2944"/>
      <c r="U51" s="2944"/>
      <c r="V51" s="2944"/>
      <c r="W51" s="4441"/>
      <c r="X51" s="2596"/>
      <c r="Y51" s="2348"/>
      <c r="Z51" s="2349"/>
      <c r="AA51" s="2349"/>
      <c r="AB51" s="2349"/>
      <c r="AC51" s="2349"/>
      <c r="AD51" s="2348"/>
      <c r="AE51" s="2348"/>
    </row>
    <row r="52" spans="1:31" s="2916" customFormat="1" ht="46.5" customHeight="1">
      <c r="A52" s="2813">
        <v>46</v>
      </c>
      <c r="B52" s="2813" t="s">
        <v>451</v>
      </c>
      <c r="C52" s="2813" t="s">
        <v>94</v>
      </c>
      <c r="D52" s="2760" t="s">
        <v>2381</v>
      </c>
      <c r="E52" s="2842" t="s">
        <v>1610</v>
      </c>
      <c r="F52" s="3376" t="s">
        <v>4771</v>
      </c>
      <c r="G52" s="2892"/>
      <c r="H52" s="2892">
        <v>1</v>
      </c>
      <c r="I52" s="2892">
        <v>67</v>
      </c>
      <c r="J52" s="2813" t="s">
        <v>2267</v>
      </c>
      <c r="K52" s="2760" t="s">
        <v>4745</v>
      </c>
      <c r="L52" s="3235">
        <v>370000</v>
      </c>
      <c r="M52" s="3245">
        <v>370000</v>
      </c>
      <c r="N52" s="3245">
        <v>370000</v>
      </c>
      <c r="O52" s="3236">
        <v>0</v>
      </c>
      <c r="P52" s="2940">
        <v>1</v>
      </c>
      <c r="Q52" s="2940">
        <v>1</v>
      </c>
      <c r="R52" s="2944">
        <v>1</v>
      </c>
      <c r="S52" s="2944"/>
      <c r="T52" s="2944"/>
      <c r="U52" s="2944"/>
      <c r="V52" s="2944"/>
      <c r="W52" s="4441"/>
      <c r="X52" s="2596"/>
      <c r="Y52" s="2348"/>
      <c r="Z52" s="2349"/>
      <c r="AA52" s="2349"/>
      <c r="AB52" s="2349"/>
      <c r="AC52" s="2349"/>
      <c r="AD52" s="2348"/>
      <c r="AE52" s="2348"/>
    </row>
    <row r="53" spans="1:31" s="2916" customFormat="1" ht="48" customHeight="1">
      <c r="A53" s="2813">
        <v>47</v>
      </c>
      <c r="B53" s="2813" t="s">
        <v>451</v>
      </c>
      <c r="C53" s="2813" t="s">
        <v>94</v>
      </c>
      <c r="D53" s="2760" t="s">
        <v>2381</v>
      </c>
      <c r="E53" s="2842" t="s">
        <v>4295</v>
      </c>
      <c r="F53" s="3376" t="s">
        <v>4818</v>
      </c>
      <c r="G53" s="2892"/>
      <c r="H53" s="2892">
        <v>1</v>
      </c>
      <c r="I53" s="2892">
        <v>28</v>
      </c>
      <c r="J53" s="2892" t="s">
        <v>4758</v>
      </c>
      <c r="K53" s="2760" t="s">
        <v>4745</v>
      </c>
      <c r="L53" s="3235">
        <v>240000</v>
      </c>
      <c r="M53" s="3245">
        <v>194700</v>
      </c>
      <c r="N53" s="3245">
        <v>194700</v>
      </c>
      <c r="O53" s="3236">
        <v>0</v>
      </c>
      <c r="P53" s="2940">
        <v>1</v>
      </c>
      <c r="Q53" s="2940">
        <v>1</v>
      </c>
      <c r="R53" s="2892">
        <v>1</v>
      </c>
      <c r="S53" s="2944"/>
      <c r="T53" s="2944"/>
      <c r="U53" s="2944"/>
      <c r="V53" s="2944"/>
      <c r="W53" s="4442"/>
      <c r="X53" s="2596"/>
      <c r="Y53" s="2348"/>
      <c r="Z53" s="2349"/>
      <c r="AA53" s="2349"/>
      <c r="AB53" s="2349"/>
      <c r="AC53" s="2349"/>
      <c r="AD53" s="2348"/>
      <c r="AE53" s="2348"/>
    </row>
    <row r="54" spans="1:31" s="3350" customFormat="1" ht="82.5" customHeight="1">
      <c r="A54" s="2813">
        <v>48</v>
      </c>
      <c r="B54" s="2941" t="s">
        <v>415</v>
      </c>
      <c r="C54" s="2813" t="s">
        <v>94</v>
      </c>
      <c r="D54" s="2760" t="s">
        <v>2381</v>
      </c>
      <c r="E54" s="2842" t="s">
        <v>190</v>
      </c>
      <c r="F54" s="3374" t="s">
        <v>5075</v>
      </c>
      <c r="G54" s="2892"/>
      <c r="H54" s="2892"/>
      <c r="I54" s="2892"/>
      <c r="J54" s="2892"/>
      <c r="K54" s="2760"/>
      <c r="L54" s="3235"/>
      <c r="M54" s="3245">
        <v>489845.87</v>
      </c>
      <c r="N54" s="3245">
        <v>489845.87</v>
      </c>
      <c r="O54" s="3245">
        <v>0</v>
      </c>
      <c r="P54" s="2940">
        <v>1</v>
      </c>
      <c r="Q54" s="2940">
        <v>1</v>
      </c>
      <c r="R54" s="2892">
        <v>1</v>
      </c>
      <c r="S54" s="2944"/>
      <c r="T54" s="2944"/>
      <c r="U54" s="2944"/>
      <c r="V54" s="2944"/>
      <c r="W54" s="3369" t="s">
        <v>5080</v>
      </c>
      <c r="X54" s="2596"/>
      <c r="Y54" s="2348"/>
      <c r="Z54" s="2349"/>
      <c r="AA54" s="2349"/>
      <c r="AB54" s="2349"/>
      <c r="AC54" s="2349"/>
      <c r="AD54" s="2348"/>
      <c r="AE54" s="2348"/>
    </row>
    <row r="55" spans="1:31" s="2916" customFormat="1" ht="86.25" customHeight="1">
      <c r="A55" s="2813">
        <v>49</v>
      </c>
      <c r="B55" s="2942" t="s">
        <v>451</v>
      </c>
      <c r="C55" s="2942" t="s">
        <v>94</v>
      </c>
      <c r="D55" s="2892" t="s">
        <v>1021</v>
      </c>
      <c r="E55" s="2849" t="s">
        <v>4772</v>
      </c>
      <c r="F55" s="3374" t="s">
        <v>4773</v>
      </c>
      <c r="G55" s="2892">
        <v>10</v>
      </c>
      <c r="H55" s="2892"/>
      <c r="I55" s="2892">
        <v>829</v>
      </c>
      <c r="J55" s="2813" t="s">
        <v>2268</v>
      </c>
      <c r="K55" s="2760" t="s">
        <v>4745</v>
      </c>
      <c r="L55" s="3237">
        <v>739408</v>
      </c>
      <c r="M55" s="3237">
        <v>584985</v>
      </c>
      <c r="N55" s="3237">
        <v>584985</v>
      </c>
      <c r="O55" s="3237">
        <v>0</v>
      </c>
      <c r="P55" s="2940">
        <v>1</v>
      </c>
      <c r="Q55" s="2940">
        <v>1</v>
      </c>
      <c r="R55" s="2892">
        <v>1</v>
      </c>
      <c r="S55" s="2892"/>
      <c r="T55" s="2892"/>
      <c r="U55" s="2946"/>
      <c r="V55" s="2946"/>
      <c r="W55" s="4429" t="s">
        <v>4846</v>
      </c>
      <c r="X55" s="2596"/>
      <c r="Y55" s="2348"/>
      <c r="Z55" s="2349"/>
      <c r="AA55" s="2349"/>
      <c r="AB55" s="2349"/>
      <c r="AC55" s="2349"/>
      <c r="AD55" s="2348"/>
      <c r="AE55" s="2348"/>
    </row>
    <row r="56" spans="1:31" s="2916" customFormat="1" ht="41.25" customHeight="1">
      <c r="A56" s="2813">
        <v>50</v>
      </c>
      <c r="B56" s="2813" t="s">
        <v>451</v>
      </c>
      <c r="C56" s="2813" t="s">
        <v>94</v>
      </c>
      <c r="D56" s="2892" t="s">
        <v>1021</v>
      </c>
      <c r="E56" s="2849" t="s">
        <v>4774</v>
      </c>
      <c r="F56" s="3377" t="s">
        <v>3976</v>
      </c>
      <c r="G56" s="2947">
        <v>1</v>
      </c>
      <c r="H56" s="2858"/>
      <c r="I56" s="2858">
        <v>156</v>
      </c>
      <c r="J56" s="2813" t="s">
        <v>2268</v>
      </c>
      <c r="K56" s="2760" t="s">
        <v>4745</v>
      </c>
      <c r="L56" s="3237">
        <v>200000</v>
      </c>
      <c r="M56" s="2844">
        <v>100880</v>
      </c>
      <c r="N56" s="2844">
        <v>100880</v>
      </c>
      <c r="O56" s="3237">
        <v>0</v>
      </c>
      <c r="P56" s="2940">
        <v>1</v>
      </c>
      <c r="Q56" s="2940">
        <v>1</v>
      </c>
      <c r="R56" s="2892">
        <v>1</v>
      </c>
      <c r="S56" s="2946"/>
      <c r="T56" s="2892"/>
      <c r="U56" s="2892"/>
      <c r="V56" s="2892"/>
      <c r="W56" s="4430"/>
      <c r="X56" s="2596"/>
      <c r="Y56" s="2348"/>
      <c r="Z56" s="2349"/>
      <c r="AA56" s="2349"/>
      <c r="AB56" s="2349"/>
      <c r="AC56" s="2349"/>
      <c r="AD56" s="2348"/>
      <c r="AE56" s="2348"/>
    </row>
    <row r="57" spans="1:31" s="2937" customFormat="1" ht="48" customHeight="1">
      <c r="A57" s="2813">
        <v>51</v>
      </c>
      <c r="B57" s="2941" t="s">
        <v>415</v>
      </c>
      <c r="C57" s="2813" t="s">
        <v>94</v>
      </c>
      <c r="D57" s="2892" t="s">
        <v>1021</v>
      </c>
      <c r="E57" s="2849" t="s">
        <v>4843</v>
      </c>
      <c r="F57" s="3377" t="s">
        <v>909</v>
      </c>
      <c r="G57" s="2947">
        <v>1</v>
      </c>
      <c r="H57" s="2858"/>
      <c r="I57" s="2858">
        <v>103</v>
      </c>
      <c r="J57" s="2813" t="s">
        <v>2267</v>
      </c>
      <c r="K57" s="2760" t="s">
        <v>4745</v>
      </c>
      <c r="L57" s="3237"/>
      <c r="M57" s="2844">
        <v>147677</v>
      </c>
      <c r="N57" s="2844">
        <v>147677</v>
      </c>
      <c r="O57" s="3237">
        <v>0</v>
      </c>
      <c r="P57" s="2940">
        <v>1</v>
      </c>
      <c r="Q57" s="2940">
        <v>1</v>
      </c>
      <c r="R57" s="2892">
        <v>1</v>
      </c>
      <c r="S57" s="2946"/>
      <c r="T57" s="2892"/>
      <c r="U57" s="2892"/>
      <c r="V57" s="2892"/>
      <c r="W57" s="2892" t="s">
        <v>438</v>
      </c>
      <c r="X57" s="2596"/>
      <c r="Y57" s="2348"/>
      <c r="Z57" s="2349"/>
      <c r="AA57" s="2349"/>
      <c r="AB57" s="2349"/>
      <c r="AC57" s="2349"/>
      <c r="AD57" s="2348"/>
      <c r="AE57" s="2348"/>
    </row>
    <row r="58" spans="1:31" s="2937" customFormat="1" ht="51" customHeight="1">
      <c r="A58" s="2813">
        <v>52</v>
      </c>
      <c r="B58" s="2941" t="s">
        <v>415</v>
      </c>
      <c r="C58" s="2813" t="s">
        <v>94</v>
      </c>
      <c r="D58" s="2892" t="s">
        <v>1021</v>
      </c>
      <c r="E58" s="2849" t="s">
        <v>4845</v>
      </c>
      <c r="F58" s="3377" t="s">
        <v>4844</v>
      </c>
      <c r="G58" s="2947">
        <v>1</v>
      </c>
      <c r="H58" s="2858"/>
      <c r="I58" s="2858">
        <v>24</v>
      </c>
      <c r="J58" s="2813" t="s">
        <v>2267</v>
      </c>
      <c r="K58" s="2760" t="s">
        <v>4745</v>
      </c>
      <c r="L58" s="3237"/>
      <c r="M58" s="2844">
        <v>105865.2</v>
      </c>
      <c r="N58" s="2844">
        <v>105865.2</v>
      </c>
      <c r="O58" s="3237">
        <v>0</v>
      </c>
      <c r="P58" s="2940">
        <v>1</v>
      </c>
      <c r="Q58" s="2940">
        <v>1</v>
      </c>
      <c r="R58" s="2960">
        <v>1</v>
      </c>
      <c r="S58" s="2946"/>
      <c r="T58" s="2892"/>
      <c r="U58" s="2892"/>
      <c r="V58" s="2892"/>
      <c r="W58" s="2892" t="s">
        <v>438</v>
      </c>
      <c r="X58" s="2596"/>
      <c r="Y58" s="2348"/>
      <c r="Z58" s="2349"/>
      <c r="AA58" s="2349"/>
      <c r="AB58" s="2349"/>
      <c r="AC58" s="2349"/>
      <c r="AD58" s="2348"/>
      <c r="AE58" s="2348"/>
    </row>
    <row r="59" spans="1:31" ht="44.25" customHeight="1">
      <c r="A59" s="2813">
        <v>53</v>
      </c>
      <c r="B59" s="2813" t="s">
        <v>451</v>
      </c>
      <c r="C59" s="2813" t="s">
        <v>94</v>
      </c>
      <c r="D59" s="2813" t="s">
        <v>1030</v>
      </c>
      <c r="E59" s="2939" t="s">
        <v>4666</v>
      </c>
      <c r="F59" s="3370" t="s">
        <v>2916</v>
      </c>
      <c r="G59" s="2813">
        <v>1</v>
      </c>
      <c r="H59" s="2813"/>
      <c r="I59" s="2813">
        <v>101</v>
      </c>
      <c r="J59" s="2813" t="s">
        <v>2267</v>
      </c>
      <c r="K59" s="2813" t="s">
        <v>408</v>
      </c>
      <c r="L59" s="2760">
        <v>246185</v>
      </c>
      <c r="M59" s="2760">
        <v>246185</v>
      </c>
      <c r="N59" s="2760">
        <v>246185</v>
      </c>
      <c r="O59" s="2760">
        <v>0</v>
      </c>
      <c r="P59" s="2940">
        <v>1</v>
      </c>
      <c r="Q59" s="2940">
        <v>1</v>
      </c>
      <c r="R59" s="2892">
        <v>1</v>
      </c>
      <c r="S59" s="2813"/>
      <c r="T59" s="2813"/>
      <c r="U59" s="2813"/>
      <c r="V59" s="2813"/>
      <c r="W59" s="2892" t="s">
        <v>438</v>
      </c>
      <c r="X59" s="2596"/>
      <c r="Y59" s="2348"/>
      <c r="Z59" s="2349"/>
      <c r="AA59" s="2349"/>
      <c r="AB59" s="2349"/>
      <c r="AC59" s="2349"/>
      <c r="AD59" s="2348"/>
      <c r="AE59" s="2348"/>
    </row>
    <row r="60" spans="1:31" ht="57" customHeight="1">
      <c r="A60" s="2813">
        <v>54</v>
      </c>
      <c r="B60" s="2813" t="s">
        <v>451</v>
      </c>
      <c r="C60" s="2813" t="s">
        <v>94</v>
      </c>
      <c r="D60" s="2813" t="s">
        <v>1030</v>
      </c>
      <c r="E60" s="2939" t="s">
        <v>4667</v>
      </c>
      <c r="F60" s="3370" t="s">
        <v>2916</v>
      </c>
      <c r="G60" s="2813">
        <v>1</v>
      </c>
      <c r="H60" s="2813"/>
      <c r="I60" s="2813">
        <v>86</v>
      </c>
      <c r="J60" s="2813" t="s">
        <v>2267</v>
      </c>
      <c r="K60" s="2813" t="s">
        <v>408</v>
      </c>
      <c r="L60" s="2760">
        <v>525100</v>
      </c>
      <c r="M60" s="2760">
        <v>525100</v>
      </c>
      <c r="N60" s="2760">
        <v>0</v>
      </c>
      <c r="O60" s="2760">
        <v>0</v>
      </c>
      <c r="P60" s="2940">
        <v>0.9</v>
      </c>
      <c r="Q60" s="2940">
        <v>0</v>
      </c>
      <c r="R60" s="2892">
        <v>1</v>
      </c>
      <c r="S60" s="2813"/>
      <c r="T60" s="2813"/>
      <c r="U60" s="2813"/>
      <c r="V60" s="2813"/>
      <c r="W60" s="2892" t="s">
        <v>438</v>
      </c>
      <c r="X60" s="2596"/>
      <c r="Y60" s="2348"/>
      <c r="Z60" s="2349" t="s">
        <v>2267</v>
      </c>
      <c r="AA60" s="2349"/>
      <c r="AB60" s="2349"/>
      <c r="AC60" s="2349" t="s">
        <v>409</v>
      </c>
      <c r="AD60" s="2348"/>
      <c r="AE60" s="2348"/>
    </row>
    <row r="61" spans="1:31" ht="53.25" customHeight="1">
      <c r="A61" s="2813">
        <v>55</v>
      </c>
      <c r="B61" s="2813" t="s">
        <v>451</v>
      </c>
      <c r="C61" s="2813" t="s">
        <v>94</v>
      </c>
      <c r="D61" s="2813" t="s">
        <v>1030</v>
      </c>
      <c r="E61" s="2939" t="s">
        <v>4668</v>
      </c>
      <c r="F61" s="3370" t="s">
        <v>4664</v>
      </c>
      <c r="G61" s="2813"/>
      <c r="H61" s="2813">
        <v>1</v>
      </c>
      <c r="I61" s="2813">
        <v>13</v>
      </c>
      <c r="J61" s="2813" t="s">
        <v>2267</v>
      </c>
      <c r="K61" s="2813" t="s">
        <v>408</v>
      </c>
      <c r="L61" s="2760">
        <v>336052.2</v>
      </c>
      <c r="M61" s="2760">
        <v>336052.2</v>
      </c>
      <c r="N61" s="2760">
        <v>336052.2</v>
      </c>
      <c r="O61" s="2760">
        <v>0</v>
      </c>
      <c r="P61" s="2940">
        <v>1</v>
      </c>
      <c r="Q61" s="2940">
        <v>1</v>
      </c>
      <c r="R61" s="2813">
        <v>1</v>
      </c>
      <c r="S61" s="2813"/>
      <c r="T61" s="2813"/>
      <c r="U61" s="2813"/>
      <c r="V61" s="2813"/>
      <c r="W61" s="2813" t="s">
        <v>438</v>
      </c>
      <c r="X61" s="2596"/>
      <c r="Y61" s="2348"/>
      <c r="Z61" s="2349" t="s">
        <v>2268</v>
      </c>
      <c r="AA61" s="2349"/>
      <c r="AB61" s="2349"/>
      <c r="AC61" s="2349" t="s">
        <v>414</v>
      </c>
      <c r="AD61" s="2348"/>
      <c r="AE61" s="2348"/>
    </row>
    <row r="62" spans="1:31" ht="53.25" customHeight="1">
      <c r="A62" s="2813">
        <v>56</v>
      </c>
      <c r="B62" s="2813" t="s">
        <v>451</v>
      </c>
      <c r="C62" s="2813" t="s">
        <v>94</v>
      </c>
      <c r="D62" s="2813" t="s">
        <v>1030</v>
      </c>
      <c r="E62" s="2939" t="s">
        <v>4669</v>
      </c>
      <c r="F62" s="3370" t="s">
        <v>4665</v>
      </c>
      <c r="G62" s="2813">
        <v>1</v>
      </c>
      <c r="H62" s="2813">
        <v>3</v>
      </c>
      <c r="I62" s="2813">
        <v>118</v>
      </c>
      <c r="J62" s="2813" t="s">
        <v>2267</v>
      </c>
      <c r="K62" s="2813" t="s">
        <v>408</v>
      </c>
      <c r="L62" s="2760">
        <v>211736.84</v>
      </c>
      <c r="M62" s="2760">
        <v>211736.84</v>
      </c>
      <c r="N62" s="2760">
        <v>211736.84</v>
      </c>
      <c r="O62" s="2760">
        <v>0</v>
      </c>
      <c r="P62" s="2940">
        <v>1</v>
      </c>
      <c r="Q62" s="2940">
        <v>1</v>
      </c>
      <c r="R62" s="2813">
        <v>1</v>
      </c>
      <c r="S62" s="2813"/>
      <c r="T62" s="2813"/>
      <c r="U62" s="2813"/>
      <c r="V62" s="2813"/>
      <c r="W62" s="2813" t="s">
        <v>438</v>
      </c>
      <c r="X62" s="2596"/>
      <c r="Y62" s="2348"/>
      <c r="Z62" s="2349" t="s">
        <v>2266</v>
      </c>
      <c r="AA62" s="2349"/>
      <c r="AB62" s="2349"/>
      <c r="AC62" s="2349" t="s">
        <v>408</v>
      </c>
      <c r="AD62" s="2348"/>
      <c r="AE62" s="2348"/>
    </row>
    <row r="63" spans="1:31" ht="51.75" customHeight="1">
      <c r="A63" s="2813">
        <v>57</v>
      </c>
      <c r="B63" s="2813" t="s">
        <v>451</v>
      </c>
      <c r="C63" s="2813" t="s">
        <v>94</v>
      </c>
      <c r="D63" s="2813" t="s">
        <v>1030</v>
      </c>
      <c r="E63" s="2939" t="s">
        <v>4670</v>
      </c>
      <c r="F63" s="3370" t="s">
        <v>2916</v>
      </c>
      <c r="G63" s="2813">
        <v>1</v>
      </c>
      <c r="H63" s="2813"/>
      <c r="I63" s="2813">
        <v>86</v>
      </c>
      <c r="J63" s="2813" t="s">
        <v>2267</v>
      </c>
      <c r="K63" s="2813" t="s">
        <v>408</v>
      </c>
      <c r="L63" s="2760">
        <v>289399.71999999997</v>
      </c>
      <c r="M63" s="2760">
        <v>289399.71999999997</v>
      </c>
      <c r="N63" s="2760">
        <v>289399.71999999997</v>
      </c>
      <c r="O63" s="2760">
        <v>0</v>
      </c>
      <c r="P63" s="2940">
        <v>1</v>
      </c>
      <c r="Q63" s="2940">
        <v>1</v>
      </c>
      <c r="R63" s="2813">
        <v>1</v>
      </c>
      <c r="S63" s="2813"/>
      <c r="T63" s="2813"/>
      <c r="U63" s="2813"/>
      <c r="V63" s="2813"/>
      <c r="W63" s="2813" t="s">
        <v>438</v>
      </c>
      <c r="X63" s="2596"/>
      <c r="Y63" s="2348"/>
      <c r="Z63" s="2349" t="s">
        <v>2267</v>
      </c>
      <c r="AA63" s="2349"/>
      <c r="AB63" s="2349"/>
      <c r="AC63" s="2349" t="s">
        <v>409</v>
      </c>
      <c r="AD63" s="2348"/>
      <c r="AE63" s="2348"/>
    </row>
    <row r="64" spans="1:31" ht="57" customHeight="1">
      <c r="A64" s="2813">
        <v>58</v>
      </c>
      <c r="B64" s="2813" t="s">
        <v>451</v>
      </c>
      <c r="C64" s="2813" t="s">
        <v>94</v>
      </c>
      <c r="D64" s="2813" t="s">
        <v>1030</v>
      </c>
      <c r="E64" s="2939" t="s">
        <v>4671</v>
      </c>
      <c r="F64" s="3370" t="s">
        <v>4662</v>
      </c>
      <c r="G64" s="2813"/>
      <c r="H64" s="2813">
        <v>1</v>
      </c>
      <c r="I64" s="2813">
        <v>8</v>
      </c>
      <c r="J64" s="2813" t="s">
        <v>2267</v>
      </c>
      <c r="K64" s="2813" t="s">
        <v>408</v>
      </c>
      <c r="L64" s="2760">
        <v>216905.24</v>
      </c>
      <c r="M64" s="2760">
        <v>216905.24</v>
      </c>
      <c r="N64" s="2760">
        <v>216905.24</v>
      </c>
      <c r="O64" s="2760">
        <v>0</v>
      </c>
      <c r="P64" s="2940">
        <v>1</v>
      </c>
      <c r="Q64" s="2940">
        <v>1</v>
      </c>
      <c r="R64" s="2813">
        <v>1</v>
      </c>
      <c r="S64" s="2813"/>
      <c r="T64" s="2813"/>
      <c r="U64" s="2813"/>
      <c r="V64" s="2813"/>
      <c r="W64" s="2813" t="s">
        <v>438</v>
      </c>
      <c r="X64" s="2596"/>
      <c r="Y64" s="2348"/>
      <c r="Z64" s="2349" t="s">
        <v>2268</v>
      </c>
      <c r="AA64" s="2349"/>
      <c r="AB64" s="2349"/>
      <c r="AC64" s="2349" t="s">
        <v>414</v>
      </c>
      <c r="AD64" s="2348"/>
      <c r="AE64" s="2348"/>
    </row>
    <row r="65" spans="1:31" ht="54" customHeight="1">
      <c r="A65" s="2813">
        <v>59</v>
      </c>
      <c r="B65" s="2813" t="s">
        <v>451</v>
      </c>
      <c r="C65" s="2813" t="s">
        <v>94</v>
      </c>
      <c r="D65" s="2813" t="s">
        <v>1030</v>
      </c>
      <c r="E65" s="2939" t="s">
        <v>4672</v>
      </c>
      <c r="F65" s="3370" t="s">
        <v>4663</v>
      </c>
      <c r="G65" s="2813"/>
      <c r="H65" s="2813">
        <v>1</v>
      </c>
      <c r="I65" s="2813">
        <v>6</v>
      </c>
      <c r="J65" s="2813" t="s">
        <v>2267</v>
      </c>
      <c r="K65" s="2813" t="s">
        <v>408</v>
      </c>
      <c r="L65" s="2760">
        <v>323059.21999999997</v>
      </c>
      <c r="M65" s="2760">
        <v>323059.21999999997</v>
      </c>
      <c r="N65" s="2760">
        <v>323059.21999999997</v>
      </c>
      <c r="O65" s="2760">
        <v>0</v>
      </c>
      <c r="P65" s="2940">
        <v>1</v>
      </c>
      <c r="Q65" s="2940">
        <v>1</v>
      </c>
      <c r="R65" s="2813">
        <v>1</v>
      </c>
      <c r="S65" s="2813"/>
      <c r="T65" s="2813"/>
      <c r="U65" s="2813"/>
      <c r="V65" s="2813"/>
      <c r="W65" s="2813" t="s">
        <v>438</v>
      </c>
      <c r="X65" s="2596"/>
      <c r="Y65" s="2348"/>
      <c r="Z65" s="2349" t="s">
        <v>2266</v>
      </c>
      <c r="AA65" s="2349"/>
      <c r="AB65" s="2349"/>
      <c r="AC65" s="2349" t="s">
        <v>408</v>
      </c>
      <c r="AD65" s="2348"/>
      <c r="AE65" s="2348"/>
    </row>
    <row r="66" spans="1:31" s="2916" customFormat="1" ht="46.5" customHeight="1">
      <c r="A66" s="2813">
        <v>60</v>
      </c>
      <c r="B66" s="2813" t="s">
        <v>451</v>
      </c>
      <c r="C66" s="2813" t="s">
        <v>94</v>
      </c>
      <c r="D66" s="2892" t="s">
        <v>1030</v>
      </c>
      <c r="E66" s="2917" t="s">
        <v>4775</v>
      </c>
      <c r="F66" s="3293" t="s">
        <v>4784</v>
      </c>
      <c r="G66" s="2859">
        <v>1</v>
      </c>
      <c r="H66" s="2858"/>
      <c r="I66" s="2858">
        <v>68</v>
      </c>
      <c r="J66" s="2813" t="s">
        <v>2267</v>
      </c>
      <c r="K66" s="2760" t="s">
        <v>4759</v>
      </c>
      <c r="L66" s="3238">
        <v>241000</v>
      </c>
      <c r="M66" s="3238">
        <v>241000</v>
      </c>
      <c r="N66" s="3238">
        <v>241000</v>
      </c>
      <c r="O66" s="2760">
        <v>0</v>
      </c>
      <c r="P66" s="2940">
        <v>1</v>
      </c>
      <c r="Q66" s="2940">
        <v>1</v>
      </c>
      <c r="R66" s="2813">
        <v>1</v>
      </c>
      <c r="S66" s="2813"/>
      <c r="T66" s="2892"/>
      <c r="U66" s="2892"/>
      <c r="V66" s="2892"/>
      <c r="W66" s="2813" t="s">
        <v>438</v>
      </c>
      <c r="X66" s="2596"/>
      <c r="Y66" s="2348"/>
      <c r="Z66" s="2349"/>
      <c r="AA66" s="2349"/>
      <c r="AB66" s="2349"/>
      <c r="AC66" s="2349"/>
      <c r="AD66" s="2348"/>
      <c r="AE66" s="2348"/>
    </row>
    <row r="67" spans="1:31" s="2916" customFormat="1" ht="45.75" customHeight="1">
      <c r="A67" s="2813">
        <v>61</v>
      </c>
      <c r="B67" s="2942" t="s">
        <v>451</v>
      </c>
      <c r="C67" s="2942" t="s">
        <v>94</v>
      </c>
      <c r="D67" s="2892" t="s">
        <v>1030</v>
      </c>
      <c r="E67" s="2917" t="s">
        <v>4776</v>
      </c>
      <c r="F67" s="3293" t="s">
        <v>4784</v>
      </c>
      <c r="G67" s="2859">
        <v>1</v>
      </c>
      <c r="H67" s="2858"/>
      <c r="I67" s="2858">
        <v>38</v>
      </c>
      <c r="J67" s="2813" t="s">
        <v>2267</v>
      </c>
      <c r="K67" s="2760" t="s">
        <v>4759</v>
      </c>
      <c r="L67" s="3238">
        <v>397904.23</v>
      </c>
      <c r="M67" s="3238">
        <v>397904.23</v>
      </c>
      <c r="N67" s="3238">
        <v>397904.23</v>
      </c>
      <c r="O67" s="3238">
        <v>0</v>
      </c>
      <c r="P67" s="2940">
        <v>1</v>
      </c>
      <c r="Q67" s="2940">
        <v>1</v>
      </c>
      <c r="R67" s="2813">
        <v>1</v>
      </c>
      <c r="S67" s="2813"/>
      <c r="T67" s="2892"/>
      <c r="U67" s="2892"/>
      <c r="V67" s="2892"/>
      <c r="W67" s="2813" t="s">
        <v>438</v>
      </c>
      <c r="X67" s="2596"/>
      <c r="Y67" s="2348"/>
      <c r="Z67" s="2349"/>
      <c r="AA67" s="2349"/>
      <c r="AB67" s="2349"/>
      <c r="AC67" s="2349"/>
      <c r="AD67" s="2348"/>
      <c r="AE67" s="2348"/>
    </row>
    <row r="68" spans="1:31" s="2916" customFormat="1" ht="55.5" customHeight="1">
      <c r="A68" s="2813">
        <v>62</v>
      </c>
      <c r="B68" s="2813" t="s">
        <v>451</v>
      </c>
      <c r="C68" s="2813" t="s">
        <v>94</v>
      </c>
      <c r="D68" s="2892" t="s">
        <v>1030</v>
      </c>
      <c r="E68" s="2917" t="s">
        <v>3760</v>
      </c>
      <c r="F68" s="3378" t="s">
        <v>4785</v>
      </c>
      <c r="G68" s="2859"/>
      <c r="H68" s="2858">
        <v>5</v>
      </c>
      <c r="I68" s="2858">
        <v>123</v>
      </c>
      <c r="J68" s="2813" t="s">
        <v>2267</v>
      </c>
      <c r="K68" s="2760" t="s">
        <v>4759</v>
      </c>
      <c r="L68" s="3238">
        <v>562000</v>
      </c>
      <c r="M68" s="3238">
        <v>562000</v>
      </c>
      <c r="N68" s="3238">
        <v>562000</v>
      </c>
      <c r="O68" s="3238">
        <v>0</v>
      </c>
      <c r="P68" s="2940">
        <v>1</v>
      </c>
      <c r="Q68" s="2940">
        <v>1</v>
      </c>
      <c r="R68" s="2892">
        <v>1</v>
      </c>
      <c r="S68" s="2892"/>
      <c r="T68" s="2946"/>
      <c r="U68" s="2946"/>
      <c r="V68" s="2946"/>
      <c r="W68" s="2892" t="s">
        <v>438</v>
      </c>
      <c r="X68" s="2596"/>
      <c r="Y68" s="2348"/>
      <c r="Z68" s="2349"/>
      <c r="AA68" s="2349"/>
      <c r="AB68" s="2349"/>
      <c r="AC68" s="2349"/>
      <c r="AD68" s="2348"/>
      <c r="AE68" s="2348"/>
    </row>
    <row r="69" spans="1:31" s="2916" customFormat="1" ht="51" customHeight="1">
      <c r="A69" s="2813">
        <v>63</v>
      </c>
      <c r="B69" s="2813" t="s">
        <v>451</v>
      </c>
      <c r="C69" s="2813" t="s">
        <v>94</v>
      </c>
      <c r="D69" s="2892" t="s">
        <v>1030</v>
      </c>
      <c r="E69" s="2917" t="s">
        <v>4777</v>
      </c>
      <c r="F69" s="3293" t="s">
        <v>4786</v>
      </c>
      <c r="G69" s="2859"/>
      <c r="H69" s="2858">
        <v>1</v>
      </c>
      <c r="I69" s="2858">
        <v>9</v>
      </c>
      <c r="J69" s="2813" t="s">
        <v>2267</v>
      </c>
      <c r="K69" s="2760" t="s">
        <v>4759</v>
      </c>
      <c r="L69" s="3238">
        <v>408378.32</v>
      </c>
      <c r="M69" s="3238">
        <v>408378.32</v>
      </c>
      <c r="N69" s="3238">
        <v>408378.32</v>
      </c>
      <c r="O69" s="3238">
        <v>0</v>
      </c>
      <c r="P69" s="2940">
        <v>1</v>
      </c>
      <c r="Q69" s="2940">
        <v>1</v>
      </c>
      <c r="R69" s="2892">
        <v>1</v>
      </c>
      <c r="S69" s="2892"/>
      <c r="T69" s="2946"/>
      <c r="U69" s="2946"/>
      <c r="V69" s="2946"/>
      <c r="W69" s="2892" t="s">
        <v>438</v>
      </c>
      <c r="X69" s="2596"/>
      <c r="Y69" s="2348"/>
      <c r="Z69" s="2349"/>
      <c r="AA69" s="2349"/>
      <c r="AB69" s="2349"/>
      <c r="AC69" s="2349"/>
      <c r="AD69" s="2348"/>
      <c r="AE69" s="2348"/>
    </row>
    <row r="70" spans="1:31" s="2916" customFormat="1" ht="40.5" customHeight="1">
      <c r="A70" s="2813">
        <v>64</v>
      </c>
      <c r="B70" s="2942" t="s">
        <v>451</v>
      </c>
      <c r="C70" s="2942" t="s">
        <v>94</v>
      </c>
      <c r="D70" s="2892" t="s">
        <v>1030</v>
      </c>
      <c r="E70" s="2917" t="s">
        <v>4778</v>
      </c>
      <c r="F70" s="3293" t="s">
        <v>4787</v>
      </c>
      <c r="G70" s="2859"/>
      <c r="H70" s="2858">
        <v>1</v>
      </c>
      <c r="I70" s="2858">
        <v>13</v>
      </c>
      <c r="J70" s="2813" t="s">
        <v>2267</v>
      </c>
      <c r="K70" s="2760" t="s">
        <v>4759</v>
      </c>
      <c r="L70" s="3238">
        <v>466291.76</v>
      </c>
      <c r="M70" s="3238">
        <v>466291.76</v>
      </c>
      <c r="N70" s="3238">
        <v>466291.76</v>
      </c>
      <c r="O70" s="3238">
        <v>0</v>
      </c>
      <c r="P70" s="2940">
        <v>1</v>
      </c>
      <c r="Q70" s="2940">
        <v>1</v>
      </c>
      <c r="R70" s="2892">
        <v>1</v>
      </c>
      <c r="S70" s="2892"/>
      <c r="T70" s="2946"/>
      <c r="U70" s="2946"/>
      <c r="V70" s="2946"/>
      <c r="W70" s="2892" t="s">
        <v>438</v>
      </c>
      <c r="X70" s="2596"/>
      <c r="Y70" s="2348"/>
      <c r="Z70" s="2349"/>
      <c r="AA70" s="2349"/>
      <c r="AB70" s="2349"/>
      <c r="AC70" s="2349"/>
      <c r="AD70" s="2348"/>
      <c r="AE70" s="2348"/>
    </row>
    <row r="71" spans="1:31" s="2916" customFormat="1" ht="40.5" customHeight="1">
      <c r="A71" s="2813">
        <v>65</v>
      </c>
      <c r="B71" s="2813" t="s">
        <v>451</v>
      </c>
      <c r="C71" s="2813" t="s">
        <v>94</v>
      </c>
      <c r="D71" s="2892" t="s">
        <v>1030</v>
      </c>
      <c r="E71" s="2917" t="s">
        <v>4779</v>
      </c>
      <c r="F71" s="3293" t="s">
        <v>4820</v>
      </c>
      <c r="G71" s="2859"/>
      <c r="H71" s="2858">
        <v>1</v>
      </c>
      <c r="I71" s="2858">
        <v>14</v>
      </c>
      <c r="J71" s="2813" t="s">
        <v>2267</v>
      </c>
      <c r="K71" s="2760" t="s">
        <v>4759</v>
      </c>
      <c r="L71" s="3238">
        <v>309187.69</v>
      </c>
      <c r="M71" s="3238">
        <v>309187.69</v>
      </c>
      <c r="N71" s="3238">
        <v>309187.69</v>
      </c>
      <c r="O71" s="3238">
        <v>0</v>
      </c>
      <c r="P71" s="2940">
        <v>1</v>
      </c>
      <c r="Q71" s="2940">
        <v>1</v>
      </c>
      <c r="R71" s="2892">
        <v>1</v>
      </c>
      <c r="S71" s="2892"/>
      <c r="T71" s="2946"/>
      <c r="U71" s="2946"/>
      <c r="V71" s="2946"/>
      <c r="W71" s="2892" t="s">
        <v>438</v>
      </c>
      <c r="X71" s="2596"/>
      <c r="Y71" s="2348"/>
      <c r="Z71" s="2349"/>
      <c r="AA71" s="2349"/>
      <c r="AB71" s="2349"/>
      <c r="AC71" s="2349"/>
      <c r="AD71" s="2348"/>
      <c r="AE71" s="2348"/>
    </row>
    <row r="72" spans="1:31" s="2916" customFormat="1" ht="40.5" customHeight="1">
      <c r="A72" s="2813">
        <v>66</v>
      </c>
      <c r="B72" s="2813" t="s">
        <v>451</v>
      </c>
      <c r="C72" s="2813" t="s">
        <v>94</v>
      </c>
      <c r="D72" s="2892" t="s">
        <v>1030</v>
      </c>
      <c r="E72" s="2917" t="s">
        <v>4780</v>
      </c>
      <c r="F72" s="3293" t="s">
        <v>4788</v>
      </c>
      <c r="G72" s="2859"/>
      <c r="H72" s="2858">
        <v>1</v>
      </c>
      <c r="I72" s="2858">
        <v>57</v>
      </c>
      <c r="J72" s="2813" t="s">
        <v>2267</v>
      </c>
      <c r="K72" s="2760" t="s">
        <v>4759</v>
      </c>
      <c r="L72" s="3238">
        <v>252029.59</v>
      </c>
      <c r="M72" s="3238">
        <v>252029.59</v>
      </c>
      <c r="N72" s="3238">
        <v>252029.59</v>
      </c>
      <c r="O72" s="3238">
        <v>0</v>
      </c>
      <c r="P72" s="2940">
        <v>1</v>
      </c>
      <c r="Q72" s="2940">
        <v>1</v>
      </c>
      <c r="R72" s="2892">
        <v>1</v>
      </c>
      <c r="S72" s="2892"/>
      <c r="T72" s="2946"/>
      <c r="U72" s="2946"/>
      <c r="V72" s="2946"/>
      <c r="W72" s="2892" t="s">
        <v>438</v>
      </c>
      <c r="X72" s="2596"/>
      <c r="Y72" s="2348"/>
      <c r="Z72" s="2349"/>
      <c r="AA72" s="2349"/>
      <c r="AB72" s="2349"/>
      <c r="AC72" s="2349"/>
      <c r="AD72" s="2348"/>
      <c r="AE72" s="2348"/>
    </row>
    <row r="73" spans="1:31" s="2916" customFormat="1" ht="40.5" customHeight="1">
      <c r="A73" s="2813">
        <v>67</v>
      </c>
      <c r="B73" s="2942" t="s">
        <v>451</v>
      </c>
      <c r="C73" s="2942" t="s">
        <v>94</v>
      </c>
      <c r="D73" s="2892" t="s">
        <v>1030</v>
      </c>
      <c r="E73" s="2917" t="s">
        <v>4781</v>
      </c>
      <c r="F73" s="3293" t="s">
        <v>4784</v>
      </c>
      <c r="G73" s="2859">
        <v>1</v>
      </c>
      <c r="H73" s="2858"/>
      <c r="I73" s="2858">
        <v>25</v>
      </c>
      <c r="J73" s="2813" t="s">
        <v>2267</v>
      </c>
      <c r="K73" s="2760" t="s">
        <v>4759</v>
      </c>
      <c r="L73" s="3238">
        <v>112100</v>
      </c>
      <c r="M73" s="3238">
        <v>112100</v>
      </c>
      <c r="N73" s="3238">
        <v>112100</v>
      </c>
      <c r="O73" s="3238">
        <v>0</v>
      </c>
      <c r="P73" s="2940">
        <v>1</v>
      </c>
      <c r="Q73" s="2940">
        <v>1</v>
      </c>
      <c r="R73" s="2892">
        <v>1</v>
      </c>
      <c r="S73" s="2892"/>
      <c r="T73" s="2946"/>
      <c r="U73" s="2946"/>
      <c r="V73" s="2946"/>
      <c r="W73" s="2892" t="s">
        <v>438</v>
      </c>
      <c r="X73" s="2596"/>
      <c r="Y73" s="2348"/>
      <c r="Z73" s="2349"/>
      <c r="AA73" s="2349"/>
      <c r="AB73" s="2349"/>
      <c r="AC73" s="2349"/>
      <c r="AD73" s="2348"/>
      <c r="AE73" s="2348"/>
    </row>
    <row r="74" spans="1:31" s="2916" customFormat="1" ht="40.5" customHeight="1">
      <c r="A74" s="2813">
        <v>68</v>
      </c>
      <c r="B74" s="2813" t="s">
        <v>451</v>
      </c>
      <c r="C74" s="2813" t="s">
        <v>94</v>
      </c>
      <c r="D74" s="2892" t="s">
        <v>1030</v>
      </c>
      <c r="E74" s="2917" t="s">
        <v>4782</v>
      </c>
      <c r="F74" s="3293" t="s">
        <v>4789</v>
      </c>
      <c r="G74" s="2859"/>
      <c r="H74" s="2858">
        <v>1</v>
      </c>
      <c r="I74" s="2858">
        <v>13</v>
      </c>
      <c r="J74" s="2813" t="s">
        <v>2267</v>
      </c>
      <c r="K74" s="2760" t="s">
        <v>4759</v>
      </c>
      <c r="L74" s="3238">
        <v>428522.57</v>
      </c>
      <c r="M74" s="3238">
        <v>428522.57</v>
      </c>
      <c r="N74" s="3238">
        <v>428522.57</v>
      </c>
      <c r="O74" s="3238">
        <v>0</v>
      </c>
      <c r="P74" s="2940">
        <v>1</v>
      </c>
      <c r="Q74" s="2940">
        <v>1</v>
      </c>
      <c r="R74" s="2892">
        <v>1</v>
      </c>
      <c r="S74" s="2892"/>
      <c r="T74" s="2946"/>
      <c r="U74" s="2946"/>
      <c r="V74" s="2946"/>
      <c r="W74" s="2892" t="s">
        <v>438</v>
      </c>
      <c r="X74" s="2596"/>
      <c r="Y74" s="2348"/>
      <c r="Z74" s="2349"/>
      <c r="AA74" s="2349"/>
      <c r="AB74" s="2349"/>
      <c r="AC74" s="2349"/>
      <c r="AD74" s="2348"/>
      <c r="AE74" s="2348"/>
    </row>
    <row r="75" spans="1:31" s="2916" customFormat="1" ht="40.5" customHeight="1">
      <c r="A75" s="2813">
        <v>69</v>
      </c>
      <c r="B75" s="2813" t="s">
        <v>451</v>
      </c>
      <c r="C75" s="2813" t="s">
        <v>94</v>
      </c>
      <c r="D75" s="2892" t="s">
        <v>1030</v>
      </c>
      <c r="E75" s="2917" t="s">
        <v>4783</v>
      </c>
      <c r="F75" s="3293" t="s">
        <v>4790</v>
      </c>
      <c r="G75" s="2859"/>
      <c r="H75" s="2858">
        <v>1</v>
      </c>
      <c r="I75" s="2858">
        <v>10</v>
      </c>
      <c r="J75" s="2813" t="s">
        <v>2267</v>
      </c>
      <c r="K75" s="2760" t="s">
        <v>4759</v>
      </c>
      <c r="L75" s="3238">
        <v>109777.76</v>
      </c>
      <c r="M75" s="3238">
        <v>109777.76</v>
      </c>
      <c r="N75" s="3238">
        <v>109777.76</v>
      </c>
      <c r="O75" s="3238">
        <v>0</v>
      </c>
      <c r="P75" s="2940">
        <v>1</v>
      </c>
      <c r="Q75" s="2940">
        <v>1</v>
      </c>
      <c r="R75" s="2892">
        <v>1</v>
      </c>
      <c r="S75" s="2892"/>
      <c r="T75" s="2946"/>
      <c r="U75" s="2946"/>
      <c r="V75" s="2946"/>
      <c r="W75" s="2892" t="s">
        <v>438</v>
      </c>
      <c r="X75" s="2596"/>
      <c r="Y75" s="2348"/>
      <c r="Z75" s="2349"/>
      <c r="AA75" s="2349"/>
      <c r="AB75" s="2349"/>
      <c r="AC75" s="2349"/>
      <c r="AD75" s="2348"/>
      <c r="AE75" s="2348"/>
    </row>
    <row r="76" spans="1:31" s="2933" customFormat="1" ht="78" customHeight="1">
      <c r="A76" s="2813">
        <v>70</v>
      </c>
      <c r="B76" s="2941" t="s">
        <v>415</v>
      </c>
      <c r="C76" s="2813" t="s">
        <v>94</v>
      </c>
      <c r="D76" s="2892" t="s">
        <v>1030</v>
      </c>
      <c r="E76" s="2935" t="s">
        <v>4836</v>
      </c>
      <c r="F76" s="3371" t="s">
        <v>4836</v>
      </c>
      <c r="G76" s="2859"/>
      <c r="H76" s="2858">
        <v>1</v>
      </c>
      <c r="I76" s="2858">
        <v>480</v>
      </c>
      <c r="J76" s="2813" t="s">
        <v>2267</v>
      </c>
      <c r="K76" s="2760" t="s">
        <v>4759</v>
      </c>
      <c r="L76" s="3238"/>
      <c r="M76" s="2760">
        <v>249023.64</v>
      </c>
      <c r="N76" s="2760">
        <v>249023.64</v>
      </c>
      <c r="O76" s="3238">
        <v>0</v>
      </c>
      <c r="P76" s="2940">
        <v>1</v>
      </c>
      <c r="Q76" s="2940">
        <v>1</v>
      </c>
      <c r="R76" s="2892">
        <v>1</v>
      </c>
      <c r="S76" s="2892"/>
      <c r="T76" s="2946"/>
      <c r="U76" s="2946"/>
      <c r="V76" s="2946"/>
      <c r="W76" s="2813" t="s">
        <v>4838</v>
      </c>
      <c r="X76" s="2596"/>
      <c r="Y76" s="2348"/>
      <c r="Z76" s="2349"/>
      <c r="AA76" s="2349"/>
      <c r="AB76" s="2349"/>
      <c r="AC76" s="2349"/>
      <c r="AD76" s="2348"/>
      <c r="AE76" s="2348"/>
    </row>
    <row r="77" spans="1:31" s="2933" customFormat="1" ht="127.5" customHeight="1">
      <c r="A77" s="2813">
        <v>71</v>
      </c>
      <c r="B77" s="2941" t="s">
        <v>415</v>
      </c>
      <c r="C77" s="2813" t="s">
        <v>94</v>
      </c>
      <c r="D77" s="2892" t="s">
        <v>1030</v>
      </c>
      <c r="E77" s="2935" t="s">
        <v>4837</v>
      </c>
      <c r="F77" s="3371" t="s">
        <v>4837</v>
      </c>
      <c r="G77" s="2859"/>
      <c r="H77" s="2858">
        <v>1</v>
      </c>
      <c r="I77" s="2858">
        <v>34</v>
      </c>
      <c r="J77" s="2813" t="s">
        <v>2267</v>
      </c>
      <c r="K77" s="2760" t="s">
        <v>4759</v>
      </c>
      <c r="L77" s="3238"/>
      <c r="M77" s="2760">
        <v>19479.099999999999</v>
      </c>
      <c r="N77" s="2760">
        <v>65372</v>
      </c>
      <c r="O77" s="3238">
        <f>M77-N77</f>
        <v>-45892.9</v>
      </c>
      <c r="P77" s="2940">
        <v>1</v>
      </c>
      <c r="Q77" s="2940">
        <v>1</v>
      </c>
      <c r="R77" s="2892">
        <v>1</v>
      </c>
      <c r="S77" s="2892"/>
      <c r="T77" s="2946"/>
      <c r="U77" s="2946"/>
      <c r="V77" s="2946"/>
      <c r="W77" s="2813" t="s">
        <v>4839</v>
      </c>
      <c r="X77" s="2596"/>
      <c r="Y77" s="2348"/>
      <c r="Z77" s="2349"/>
      <c r="AA77" s="2349"/>
      <c r="AB77" s="2349"/>
      <c r="AC77" s="2349"/>
      <c r="AD77" s="2348"/>
      <c r="AE77" s="2348"/>
    </row>
    <row r="78" spans="1:31" ht="51.75" customHeight="1">
      <c r="A78" s="2813">
        <v>72</v>
      </c>
      <c r="B78" s="2813" t="s">
        <v>451</v>
      </c>
      <c r="C78" s="2813" t="s">
        <v>94</v>
      </c>
      <c r="D78" s="2813" t="s">
        <v>728</v>
      </c>
      <c r="E78" s="2939" t="s">
        <v>4673</v>
      </c>
      <c r="F78" s="3370" t="s">
        <v>4676</v>
      </c>
      <c r="G78" s="2813">
        <v>1</v>
      </c>
      <c r="H78" s="2813">
        <v>1</v>
      </c>
      <c r="I78" s="2813">
        <v>115</v>
      </c>
      <c r="J78" s="2813" t="s">
        <v>2267</v>
      </c>
      <c r="K78" s="2813" t="s">
        <v>408</v>
      </c>
      <c r="L78" s="2760">
        <v>400000</v>
      </c>
      <c r="M78" s="2760">
        <v>400000</v>
      </c>
      <c r="N78" s="2760">
        <v>400000</v>
      </c>
      <c r="O78" s="2760">
        <v>0</v>
      </c>
      <c r="P78" s="2940">
        <v>1</v>
      </c>
      <c r="Q78" s="2940">
        <v>1</v>
      </c>
      <c r="R78" s="2813">
        <v>1</v>
      </c>
      <c r="S78" s="2813"/>
      <c r="T78" s="2813"/>
      <c r="U78" s="2813"/>
      <c r="V78" s="2813"/>
      <c r="W78" s="2813" t="s">
        <v>438</v>
      </c>
      <c r="X78" s="2596"/>
      <c r="Y78" s="2348"/>
      <c r="Z78" s="2349" t="s">
        <v>2267</v>
      </c>
      <c r="AA78" s="2349"/>
      <c r="AB78" s="2349"/>
      <c r="AC78" s="2349" t="s">
        <v>409</v>
      </c>
      <c r="AD78" s="2348"/>
      <c r="AE78" s="2348"/>
    </row>
    <row r="79" spans="1:31" ht="50.25" customHeight="1">
      <c r="A79" s="2813">
        <v>73</v>
      </c>
      <c r="B79" s="2813" t="s">
        <v>451</v>
      </c>
      <c r="C79" s="2813" t="s">
        <v>94</v>
      </c>
      <c r="D79" s="2813" t="s">
        <v>728</v>
      </c>
      <c r="E79" s="2939" t="s">
        <v>4674</v>
      </c>
      <c r="F79" s="3370" t="s">
        <v>2916</v>
      </c>
      <c r="G79" s="2813">
        <v>1</v>
      </c>
      <c r="H79" s="2813"/>
      <c r="I79" s="2813">
        <v>93</v>
      </c>
      <c r="J79" s="2813" t="s">
        <v>2267</v>
      </c>
      <c r="K79" s="2813" t="s">
        <v>408</v>
      </c>
      <c r="L79" s="2760">
        <v>972175.83</v>
      </c>
      <c r="M79" s="2760">
        <v>972175.83</v>
      </c>
      <c r="N79" s="2760">
        <v>972175.83</v>
      </c>
      <c r="O79" s="2760">
        <v>0</v>
      </c>
      <c r="P79" s="2940">
        <v>1</v>
      </c>
      <c r="Q79" s="2940">
        <v>1</v>
      </c>
      <c r="R79" s="2944">
        <v>1</v>
      </c>
      <c r="S79" s="2813"/>
      <c r="T79" s="2944"/>
      <c r="U79" s="2813"/>
      <c r="V79" s="2813"/>
      <c r="W79" s="2813" t="s">
        <v>438</v>
      </c>
      <c r="X79" s="2596"/>
      <c r="Y79" s="2348"/>
      <c r="Z79" s="2349"/>
      <c r="AA79" s="2349"/>
      <c r="AB79" s="2349"/>
      <c r="AC79" s="2349"/>
      <c r="AD79" s="2348"/>
      <c r="AE79" s="2348"/>
    </row>
    <row r="80" spans="1:31" ht="48" customHeight="1">
      <c r="A80" s="2813">
        <v>74</v>
      </c>
      <c r="B80" s="2813" t="s">
        <v>451</v>
      </c>
      <c r="C80" s="2813" t="s">
        <v>94</v>
      </c>
      <c r="D80" s="2813" t="s">
        <v>728</v>
      </c>
      <c r="E80" s="2939" t="s">
        <v>4675</v>
      </c>
      <c r="F80" s="3370" t="s">
        <v>4676</v>
      </c>
      <c r="G80" s="2813">
        <v>1</v>
      </c>
      <c r="H80" s="2813">
        <v>1</v>
      </c>
      <c r="I80" s="2813">
        <v>346</v>
      </c>
      <c r="J80" s="2813" t="s">
        <v>2267</v>
      </c>
      <c r="K80" s="2813" t="s">
        <v>408</v>
      </c>
      <c r="L80" s="2760">
        <v>400000</v>
      </c>
      <c r="M80" s="2760">
        <v>400000</v>
      </c>
      <c r="N80" s="2760">
        <v>400000</v>
      </c>
      <c r="O80" s="2760">
        <v>0</v>
      </c>
      <c r="P80" s="2940">
        <v>1</v>
      </c>
      <c r="Q80" s="2940">
        <v>1</v>
      </c>
      <c r="R80" s="2813">
        <v>1</v>
      </c>
      <c r="S80" s="2813"/>
      <c r="T80" s="2813"/>
      <c r="U80" s="2813"/>
      <c r="V80" s="2813"/>
      <c r="W80" s="2813" t="s">
        <v>438</v>
      </c>
      <c r="X80" s="2596"/>
      <c r="Y80" s="2348"/>
      <c r="Z80" s="2349"/>
      <c r="AA80" s="2349"/>
      <c r="AB80" s="2349"/>
      <c r="AC80" s="2349"/>
      <c r="AD80" s="2348"/>
      <c r="AE80" s="2348"/>
    </row>
    <row r="81" spans="1:31" s="2916" customFormat="1" ht="38.1" customHeight="1">
      <c r="A81" s="2813">
        <v>75</v>
      </c>
      <c r="B81" s="2942" t="s">
        <v>451</v>
      </c>
      <c r="C81" s="2942" t="s">
        <v>94</v>
      </c>
      <c r="D81" s="2892" t="s">
        <v>728</v>
      </c>
      <c r="E81" s="2842" t="s">
        <v>3526</v>
      </c>
      <c r="F81" s="3379" t="s">
        <v>4784</v>
      </c>
      <c r="G81" s="2861">
        <v>1</v>
      </c>
      <c r="H81" s="2858"/>
      <c r="I81" s="2858">
        <v>88</v>
      </c>
      <c r="J81" s="2813" t="s">
        <v>2267</v>
      </c>
      <c r="K81" s="2760" t="s">
        <v>4745</v>
      </c>
      <c r="L81" s="3239">
        <v>465000</v>
      </c>
      <c r="M81" s="3239">
        <v>465000</v>
      </c>
      <c r="N81" s="3239">
        <v>465000</v>
      </c>
      <c r="O81" s="2760">
        <v>0</v>
      </c>
      <c r="P81" s="2940">
        <v>1</v>
      </c>
      <c r="Q81" s="2940">
        <v>1</v>
      </c>
      <c r="R81" s="2813">
        <v>1</v>
      </c>
      <c r="S81" s="2813"/>
      <c r="T81" s="2946"/>
      <c r="U81" s="2892"/>
      <c r="V81" s="2892"/>
      <c r="W81" s="2813" t="s">
        <v>438</v>
      </c>
      <c r="X81" s="2596"/>
      <c r="Y81" s="2348"/>
      <c r="Z81" s="2349"/>
      <c r="AA81" s="2349"/>
      <c r="AB81" s="2349"/>
      <c r="AC81" s="2349"/>
      <c r="AD81" s="2348"/>
      <c r="AE81" s="2348"/>
    </row>
    <row r="82" spans="1:31" s="2916" customFormat="1" ht="46.5" customHeight="1">
      <c r="A82" s="2813">
        <v>76</v>
      </c>
      <c r="B82" s="2813" t="s">
        <v>451</v>
      </c>
      <c r="C82" s="2813" t="s">
        <v>94</v>
      </c>
      <c r="D82" s="2892" t="s">
        <v>728</v>
      </c>
      <c r="E82" s="2842" t="s">
        <v>4791</v>
      </c>
      <c r="F82" s="3379" t="s">
        <v>4784</v>
      </c>
      <c r="G82" s="2861">
        <v>1</v>
      </c>
      <c r="H82" s="2946"/>
      <c r="I82" s="2892">
        <v>81</v>
      </c>
      <c r="J82" s="2813" t="s">
        <v>2267</v>
      </c>
      <c r="K82" s="2760" t="s">
        <v>4745</v>
      </c>
      <c r="L82" s="3239">
        <v>360000</v>
      </c>
      <c r="M82" s="3239">
        <v>360000</v>
      </c>
      <c r="N82" s="3239">
        <v>360000</v>
      </c>
      <c r="O82" s="2760">
        <v>0</v>
      </c>
      <c r="P82" s="2940">
        <v>1</v>
      </c>
      <c r="Q82" s="2940">
        <v>1</v>
      </c>
      <c r="R82" s="2813">
        <v>1</v>
      </c>
      <c r="S82" s="2813"/>
      <c r="T82" s="2946"/>
      <c r="U82" s="2892"/>
      <c r="V82" s="2892"/>
      <c r="W82" s="2813" t="s">
        <v>438</v>
      </c>
      <c r="X82" s="2596"/>
      <c r="Y82" s="2348"/>
      <c r="Z82" s="2349"/>
      <c r="AA82" s="2349"/>
      <c r="AB82" s="2349"/>
      <c r="AC82" s="2349"/>
      <c r="AD82" s="2348"/>
      <c r="AE82" s="2348"/>
    </row>
    <row r="83" spans="1:31" s="2916" customFormat="1" ht="41.25" customHeight="1">
      <c r="A83" s="2813">
        <v>77</v>
      </c>
      <c r="B83" s="2813" t="s">
        <v>451</v>
      </c>
      <c r="C83" s="2813" t="s">
        <v>94</v>
      </c>
      <c r="D83" s="2892" t="s">
        <v>728</v>
      </c>
      <c r="E83" s="2842" t="s">
        <v>3468</v>
      </c>
      <c r="F83" s="3379" t="s">
        <v>4784</v>
      </c>
      <c r="G83" s="2861">
        <v>1</v>
      </c>
      <c r="H83" s="2946"/>
      <c r="I83" s="2892">
        <v>78</v>
      </c>
      <c r="J83" s="2813" t="s">
        <v>2267</v>
      </c>
      <c r="K83" s="2760" t="s">
        <v>4745</v>
      </c>
      <c r="L83" s="3239">
        <v>360000</v>
      </c>
      <c r="M83" s="3239">
        <v>360000</v>
      </c>
      <c r="N83" s="3239">
        <v>360000</v>
      </c>
      <c r="O83" s="2760">
        <v>0</v>
      </c>
      <c r="P83" s="2940">
        <v>1</v>
      </c>
      <c r="Q83" s="2940">
        <v>1</v>
      </c>
      <c r="R83" s="2813">
        <v>1</v>
      </c>
      <c r="S83" s="2813"/>
      <c r="T83" s="2946"/>
      <c r="U83" s="2892"/>
      <c r="V83" s="2892"/>
      <c r="W83" s="2813" t="s">
        <v>438</v>
      </c>
      <c r="X83" s="2596"/>
      <c r="Y83" s="2348"/>
      <c r="Z83" s="2349"/>
      <c r="AA83" s="2349"/>
      <c r="AB83" s="2349"/>
      <c r="AC83" s="2349"/>
      <c r="AD83" s="2348"/>
      <c r="AE83" s="2348"/>
    </row>
    <row r="84" spans="1:31" s="2916" customFormat="1" ht="41.25" customHeight="1">
      <c r="A84" s="2813">
        <v>78</v>
      </c>
      <c r="B84" s="2942" t="s">
        <v>451</v>
      </c>
      <c r="C84" s="2942" t="s">
        <v>94</v>
      </c>
      <c r="D84" s="2892" t="s">
        <v>728</v>
      </c>
      <c r="E84" s="2842" t="s">
        <v>3118</v>
      </c>
      <c r="F84" s="3379" t="s">
        <v>4794</v>
      </c>
      <c r="G84" s="2861">
        <v>1</v>
      </c>
      <c r="H84" s="2946"/>
      <c r="I84" s="2892">
        <v>51</v>
      </c>
      <c r="J84" s="2813" t="s">
        <v>2267</v>
      </c>
      <c r="K84" s="2760" t="s">
        <v>4745</v>
      </c>
      <c r="L84" s="3239">
        <v>240000</v>
      </c>
      <c r="M84" s="3239">
        <v>240000</v>
      </c>
      <c r="N84" s="3239">
        <v>240000</v>
      </c>
      <c r="O84" s="3239">
        <v>0</v>
      </c>
      <c r="P84" s="2940">
        <v>1</v>
      </c>
      <c r="Q84" s="2940">
        <v>1</v>
      </c>
      <c r="R84" s="2813">
        <v>1</v>
      </c>
      <c r="S84" s="2813"/>
      <c r="T84" s="2946"/>
      <c r="U84" s="2892"/>
      <c r="V84" s="2892"/>
      <c r="W84" s="2813" t="s">
        <v>438</v>
      </c>
      <c r="X84" s="2596"/>
      <c r="Y84" s="2348"/>
      <c r="Z84" s="2349"/>
      <c r="AA84" s="2349"/>
      <c r="AB84" s="2349"/>
      <c r="AC84" s="2349"/>
      <c r="AD84" s="2348"/>
      <c r="AE84" s="2348"/>
    </row>
    <row r="85" spans="1:31" s="2916" customFormat="1" ht="41.25" customHeight="1">
      <c r="A85" s="2813">
        <v>79</v>
      </c>
      <c r="B85" s="2813" t="s">
        <v>451</v>
      </c>
      <c r="C85" s="2813" t="s">
        <v>94</v>
      </c>
      <c r="D85" s="2892" t="s">
        <v>728</v>
      </c>
      <c r="E85" s="2842" t="s">
        <v>2907</v>
      </c>
      <c r="F85" s="3379" t="s">
        <v>4784</v>
      </c>
      <c r="G85" s="2861">
        <v>1</v>
      </c>
      <c r="H85" s="2892"/>
      <c r="I85" s="2892">
        <v>80</v>
      </c>
      <c r="J85" s="2813" t="s">
        <v>2267</v>
      </c>
      <c r="K85" s="2760" t="s">
        <v>4745</v>
      </c>
      <c r="L85" s="3239">
        <v>240000</v>
      </c>
      <c r="M85" s="3239">
        <v>240000</v>
      </c>
      <c r="N85" s="3239">
        <v>240000</v>
      </c>
      <c r="O85" s="3239">
        <v>0</v>
      </c>
      <c r="P85" s="2940">
        <v>1</v>
      </c>
      <c r="Q85" s="2940">
        <v>1</v>
      </c>
      <c r="R85" s="2813">
        <v>1</v>
      </c>
      <c r="S85" s="2813"/>
      <c r="T85" s="2946"/>
      <c r="U85" s="2892"/>
      <c r="V85" s="2892"/>
      <c r="W85" s="2813" t="s">
        <v>438</v>
      </c>
      <c r="X85" s="2596"/>
      <c r="Y85" s="2348"/>
      <c r="Z85" s="2349"/>
      <c r="AA85" s="2349"/>
      <c r="AB85" s="2349"/>
      <c r="AC85" s="2349"/>
      <c r="AD85" s="2348"/>
      <c r="AE85" s="2348"/>
    </row>
    <row r="86" spans="1:31" s="2916" customFormat="1" ht="45.75" customHeight="1">
      <c r="A86" s="2813">
        <v>80</v>
      </c>
      <c r="B86" s="2813" t="s">
        <v>451</v>
      </c>
      <c r="C86" s="2813" t="s">
        <v>94</v>
      </c>
      <c r="D86" s="2892" t="s">
        <v>728</v>
      </c>
      <c r="E86" s="2842" t="s">
        <v>4792</v>
      </c>
      <c r="F86" s="3379" t="s">
        <v>4784</v>
      </c>
      <c r="G86" s="2861">
        <v>1</v>
      </c>
      <c r="H86" s="2892"/>
      <c r="I86" s="2892">
        <v>76</v>
      </c>
      <c r="J86" s="2813" t="s">
        <v>2267</v>
      </c>
      <c r="K86" s="2760" t="s">
        <v>4745</v>
      </c>
      <c r="L86" s="3239">
        <v>360000</v>
      </c>
      <c r="M86" s="3239">
        <v>360000</v>
      </c>
      <c r="N86" s="3239">
        <v>360000</v>
      </c>
      <c r="O86" s="3239">
        <v>0</v>
      </c>
      <c r="P86" s="2940">
        <v>1</v>
      </c>
      <c r="Q86" s="2940">
        <v>1</v>
      </c>
      <c r="R86" s="2813">
        <v>1</v>
      </c>
      <c r="S86" s="2813"/>
      <c r="T86" s="2946"/>
      <c r="U86" s="2892"/>
      <c r="V86" s="2892"/>
      <c r="W86" s="2813" t="s">
        <v>438</v>
      </c>
      <c r="X86" s="2596"/>
      <c r="Y86" s="2348"/>
      <c r="Z86" s="2349"/>
      <c r="AA86" s="2349"/>
      <c r="AB86" s="2349"/>
      <c r="AC86" s="2349"/>
      <c r="AD86" s="2348"/>
      <c r="AE86" s="2348"/>
    </row>
    <row r="87" spans="1:31" s="2916" customFormat="1" ht="38.1" customHeight="1">
      <c r="A87" s="2813">
        <v>81</v>
      </c>
      <c r="B87" s="2942" t="s">
        <v>451</v>
      </c>
      <c r="C87" s="2942" t="s">
        <v>94</v>
      </c>
      <c r="D87" s="2892" t="s">
        <v>728</v>
      </c>
      <c r="E87" s="2842" t="s">
        <v>3115</v>
      </c>
      <c r="F87" s="3379" t="s">
        <v>4795</v>
      </c>
      <c r="G87" s="2861"/>
      <c r="H87" s="2892">
        <v>1</v>
      </c>
      <c r="I87" s="2892">
        <v>39</v>
      </c>
      <c r="J87" s="2813" t="s">
        <v>2267</v>
      </c>
      <c r="K87" s="2760" t="s">
        <v>4745</v>
      </c>
      <c r="L87" s="3239">
        <v>240000</v>
      </c>
      <c r="M87" s="3239">
        <v>240000</v>
      </c>
      <c r="N87" s="3239">
        <v>240000</v>
      </c>
      <c r="O87" s="3239">
        <v>0</v>
      </c>
      <c r="P87" s="2948">
        <v>1</v>
      </c>
      <c r="Q87" s="2940">
        <v>1</v>
      </c>
      <c r="R87" s="2892">
        <v>1</v>
      </c>
      <c r="S87" s="2813"/>
      <c r="T87" s="2946"/>
      <c r="U87" s="2892"/>
      <c r="V87" s="2892"/>
      <c r="W87" s="2813" t="s">
        <v>438</v>
      </c>
      <c r="X87" s="2596"/>
      <c r="Y87" s="2348"/>
      <c r="Z87" s="2349"/>
      <c r="AA87" s="2349"/>
      <c r="AB87" s="2349"/>
      <c r="AC87" s="2349"/>
      <c r="AD87" s="2348"/>
      <c r="AE87" s="2348"/>
    </row>
    <row r="88" spans="1:31" s="2916" customFormat="1" ht="42.75" customHeight="1">
      <c r="A88" s="2813">
        <v>82</v>
      </c>
      <c r="B88" s="2813" t="s">
        <v>451</v>
      </c>
      <c r="C88" s="2813" t="s">
        <v>94</v>
      </c>
      <c r="D88" s="2892" t="s">
        <v>728</v>
      </c>
      <c r="E88" s="2842" t="s">
        <v>3470</v>
      </c>
      <c r="F88" s="3379" t="s">
        <v>4796</v>
      </c>
      <c r="G88" s="2861"/>
      <c r="H88" s="2892">
        <v>1</v>
      </c>
      <c r="I88" s="2892">
        <v>149</v>
      </c>
      <c r="J88" s="2813" t="s">
        <v>2268</v>
      </c>
      <c r="K88" s="2760" t="s">
        <v>4745</v>
      </c>
      <c r="L88" s="3239">
        <v>100000</v>
      </c>
      <c r="M88" s="3239">
        <v>100000</v>
      </c>
      <c r="N88" s="3239">
        <v>100000</v>
      </c>
      <c r="O88" s="3239">
        <v>0</v>
      </c>
      <c r="P88" s="2948">
        <v>1</v>
      </c>
      <c r="Q88" s="2948">
        <v>1</v>
      </c>
      <c r="R88" s="2892">
        <v>1</v>
      </c>
      <c r="S88" s="2813"/>
      <c r="T88" s="2946"/>
      <c r="U88" s="2892"/>
      <c r="V88" s="2892"/>
      <c r="W88" s="2813" t="s">
        <v>438</v>
      </c>
      <c r="X88" s="2596"/>
      <c r="Y88" s="2348"/>
      <c r="Z88" s="2349"/>
      <c r="AA88" s="2349"/>
      <c r="AB88" s="2349"/>
      <c r="AC88" s="2349"/>
      <c r="AD88" s="2348"/>
      <c r="AE88" s="2348"/>
    </row>
    <row r="89" spans="1:31" s="2916" customFormat="1" ht="42.75" customHeight="1">
      <c r="A89" s="2813">
        <v>83</v>
      </c>
      <c r="B89" s="2813" t="s">
        <v>451</v>
      </c>
      <c r="C89" s="2813" t="s">
        <v>94</v>
      </c>
      <c r="D89" s="2892" t="s">
        <v>728</v>
      </c>
      <c r="E89" s="2842" t="s">
        <v>4793</v>
      </c>
      <c r="F89" s="3379" t="s">
        <v>4784</v>
      </c>
      <c r="G89" s="2861">
        <v>1</v>
      </c>
      <c r="H89" s="2892"/>
      <c r="I89" s="2892">
        <v>205</v>
      </c>
      <c r="J89" s="2813" t="s">
        <v>2267</v>
      </c>
      <c r="K89" s="2760" t="s">
        <v>4745</v>
      </c>
      <c r="L89" s="3239">
        <v>465000</v>
      </c>
      <c r="M89" s="3239">
        <v>465000</v>
      </c>
      <c r="N89" s="3239">
        <v>465000</v>
      </c>
      <c r="O89" s="3239">
        <v>0</v>
      </c>
      <c r="P89" s="2948">
        <v>1</v>
      </c>
      <c r="Q89" s="2948">
        <v>1</v>
      </c>
      <c r="R89" s="2892">
        <v>1</v>
      </c>
      <c r="S89" s="2813"/>
      <c r="T89" s="2946"/>
      <c r="U89" s="2892"/>
      <c r="V89" s="2892"/>
      <c r="W89" s="2813" t="s">
        <v>438</v>
      </c>
      <c r="X89" s="2596"/>
      <c r="Y89" s="2348"/>
      <c r="Z89" s="2349"/>
      <c r="AA89" s="2349"/>
      <c r="AB89" s="2349"/>
      <c r="AC89" s="2349"/>
      <c r="AD89" s="2348"/>
      <c r="AE89" s="2348"/>
    </row>
    <row r="90" spans="1:31" s="2916" customFormat="1" ht="48" customHeight="1">
      <c r="A90" s="2813">
        <v>84</v>
      </c>
      <c r="B90" s="2942" t="s">
        <v>451</v>
      </c>
      <c r="C90" s="2942" t="s">
        <v>94</v>
      </c>
      <c r="D90" s="2892" t="s">
        <v>728</v>
      </c>
      <c r="E90" s="2842" t="s">
        <v>2906</v>
      </c>
      <c r="F90" s="3379" t="s">
        <v>4797</v>
      </c>
      <c r="G90" s="2861"/>
      <c r="H90" s="2892">
        <v>1</v>
      </c>
      <c r="I90" s="2892">
        <v>150</v>
      </c>
      <c r="J90" s="2813" t="s">
        <v>2267</v>
      </c>
      <c r="K90" s="2760" t="s">
        <v>4745</v>
      </c>
      <c r="L90" s="3239">
        <v>465000</v>
      </c>
      <c r="M90" s="3239">
        <v>465000</v>
      </c>
      <c r="N90" s="3239">
        <v>465000</v>
      </c>
      <c r="O90" s="3239">
        <v>0</v>
      </c>
      <c r="P90" s="2948">
        <v>1</v>
      </c>
      <c r="Q90" s="2948">
        <v>1</v>
      </c>
      <c r="R90" s="2892">
        <v>1</v>
      </c>
      <c r="S90" s="2813"/>
      <c r="T90" s="2946"/>
      <c r="U90" s="2892"/>
      <c r="V90" s="2892"/>
      <c r="W90" s="2813" t="s">
        <v>438</v>
      </c>
      <c r="X90" s="2596"/>
      <c r="Y90" s="2348"/>
      <c r="Z90" s="2349"/>
      <c r="AA90" s="2349"/>
      <c r="AB90" s="2349"/>
      <c r="AC90" s="2349"/>
      <c r="AD90" s="2348"/>
      <c r="AE90" s="2348"/>
    </row>
    <row r="91" spans="1:31" s="2916" customFormat="1" ht="47.25" customHeight="1">
      <c r="A91" s="2813">
        <v>85</v>
      </c>
      <c r="B91" s="2813" t="s">
        <v>451</v>
      </c>
      <c r="C91" s="2813" t="s">
        <v>94</v>
      </c>
      <c r="D91" s="2892" t="s">
        <v>728</v>
      </c>
      <c r="E91" s="2842" t="s">
        <v>3119</v>
      </c>
      <c r="F91" s="3379" t="s">
        <v>4798</v>
      </c>
      <c r="G91" s="2861"/>
      <c r="H91" s="2892">
        <v>1</v>
      </c>
      <c r="I91" s="2892">
        <v>48</v>
      </c>
      <c r="J91" s="2813" t="s">
        <v>2268</v>
      </c>
      <c r="K91" s="2760" t="s">
        <v>4745</v>
      </c>
      <c r="L91" s="3239">
        <v>103754</v>
      </c>
      <c r="M91" s="3239">
        <v>103754</v>
      </c>
      <c r="N91" s="3239">
        <v>103754</v>
      </c>
      <c r="O91" s="3239">
        <v>0</v>
      </c>
      <c r="P91" s="2948">
        <v>1</v>
      </c>
      <c r="Q91" s="2948">
        <v>1</v>
      </c>
      <c r="R91" s="2892">
        <v>1</v>
      </c>
      <c r="S91" s="2813"/>
      <c r="T91" s="2946"/>
      <c r="U91" s="2892"/>
      <c r="V91" s="2892"/>
      <c r="W91" s="2813" t="s">
        <v>438</v>
      </c>
      <c r="X91" s="2596"/>
      <c r="Y91" s="2348"/>
      <c r="Z91" s="2349"/>
      <c r="AA91" s="2349"/>
      <c r="AB91" s="2349"/>
      <c r="AC91" s="2349"/>
      <c r="AD91" s="2348"/>
      <c r="AE91" s="2348"/>
    </row>
    <row r="92" spans="1:31" ht="82.5" customHeight="1">
      <c r="A92" s="2941"/>
      <c r="B92" s="2941" t="s">
        <v>4822</v>
      </c>
      <c r="C92" s="2813" t="s">
        <v>94</v>
      </c>
      <c r="D92" s="2813" t="s">
        <v>740</v>
      </c>
      <c r="E92" s="2939" t="s">
        <v>4709</v>
      </c>
      <c r="F92" s="3380" t="s">
        <v>4708</v>
      </c>
      <c r="G92" s="2942"/>
      <c r="H92" s="2942"/>
      <c r="I92" s="2813"/>
      <c r="J92" s="2813"/>
      <c r="K92" s="2813"/>
      <c r="L92" s="2760">
        <v>100142</v>
      </c>
      <c r="M92" s="2760"/>
      <c r="N92" s="2760"/>
      <c r="O92" s="2760"/>
      <c r="P92" s="2940"/>
      <c r="Q92" s="2940"/>
      <c r="R92" s="2813"/>
      <c r="S92" s="2813"/>
      <c r="T92" s="2813"/>
      <c r="U92" s="2813"/>
      <c r="V92" s="2813"/>
      <c r="W92" s="2699" t="s">
        <v>4828</v>
      </c>
      <c r="X92" s="2596"/>
      <c r="Y92" s="2348"/>
      <c r="Z92" s="2349"/>
      <c r="AA92" s="2349"/>
      <c r="AB92" s="2349"/>
      <c r="AC92" s="2349"/>
      <c r="AD92" s="2348"/>
      <c r="AE92" s="2348"/>
    </row>
    <row r="93" spans="1:31" s="2916" customFormat="1" ht="90.75" customHeight="1">
      <c r="A93" s="2941"/>
      <c r="B93" s="2941" t="s">
        <v>1926</v>
      </c>
      <c r="C93" s="2813" t="s">
        <v>94</v>
      </c>
      <c r="D93" s="2892" t="s">
        <v>740</v>
      </c>
      <c r="E93" s="2849" t="s">
        <v>4799</v>
      </c>
      <c r="F93" s="3377" t="s">
        <v>4802</v>
      </c>
      <c r="G93" s="2949"/>
      <c r="H93" s="2892"/>
      <c r="I93" s="2892"/>
      <c r="J93" s="2813"/>
      <c r="K93" s="2760"/>
      <c r="L93" s="3241">
        <v>150000</v>
      </c>
      <c r="M93" s="2760"/>
      <c r="N93" s="2760"/>
      <c r="O93" s="3241"/>
      <c r="P93" s="2945"/>
      <c r="Q93" s="2946"/>
      <c r="R93" s="2946"/>
      <c r="S93" s="2946"/>
      <c r="T93" s="2946"/>
      <c r="U93" s="2946"/>
      <c r="V93" s="2946"/>
      <c r="W93" s="2699" t="s">
        <v>4827</v>
      </c>
      <c r="X93" s="2596"/>
      <c r="Y93" s="2348"/>
      <c r="Z93" s="2349"/>
      <c r="AA93" s="2349"/>
      <c r="AB93" s="2349"/>
      <c r="AC93" s="2349"/>
      <c r="AD93" s="2348"/>
      <c r="AE93" s="2348"/>
    </row>
    <row r="94" spans="1:31" s="2916" customFormat="1" ht="48" customHeight="1">
      <c r="A94" s="2813">
        <v>86</v>
      </c>
      <c r="B94" s="2942" t="s">
        <v>451</v>
      </c>
      <c r="C94" s="2942" t="s">
        <v>94</v>
      </c>
      <c r="D94" s="2892" t="s">
        <v>740</v>
      </c>
      <c r="E94" s="2849" t="s">
        <v>4800</v>
      </c>
      <c r="F94" s="3377" t="s">
        <v>4803</v>
      </c>
      <c r="G94" s="2949"/>
      <c r="H94" s="2892">
        <v>1</v>
      </c>
      <c r="I94" s="2892">
        <v>88</v>
      </c>
      <c r="J94" s="2813" t="s">
        <v>2268</v>
      </c>
      <c r="K94" s="2760" t="s">
        <v>4745</v>
      </c>
      <c r="L94" s="3241">
        <v>450000</v>
      </c>
      <c r="M94" s="3241">
        <v>450000</v>
      </c>
      <c r="N94" s="3241">
        <v>450000</v>
      </c>
      <c r="O94" s="3241">
        <v>0</v>
      </c>
      <c r="P94" s="2948">
        <v>1</v>
      </c>
      <c r="Q94" s="2948">
        <v>1</v>
      </c>
      <c r="R94" s="2892">
        <v>1</v>
      </c>
      <c r="S94" s="2892"/>
      <c r="T94" s="2946"/>
      <c r="U94" s="2892"/>
      <c r="V94" s="2892"/>
      <c r="W94" s="2892" t="s">
        <v>438</v>
      </c>
      <c r="X94" s="2596"/>
      <c r="Y94" s="2348"/>
      <c r="Z94" s="2349"/>
      <c r="AA94" s="2349"/>
      <c r="AB94" s="2349"/>
      <c r="AC94" s="2349"/>
      <c r="AD94" s="2348"/>
      <c r="AE94" s="2348"/>
    </row>
    <row r="95" spans="1:31" s="2916" customFormat="1" ht="48" customHeight="1">
      <c r="A95" s="2813">
        <v>87</v>
      </c>
      <c r="B95" s="2813" t="s">
        <v>451</v>
      </c>
      <c r="C95" s="2813" t="s">
        <v>94</v>
      </c>
      <c r="D95" s="2892" t="s">
        <v>740</v>
      </c>
      <c r="E95" s="2849" t="s">
        <v>4801</v>
      </c>
      <c r="F95" s="3377" t="s">
        <v>4802</v>
      </c>
      <c r="G95" s="2949">
        <v>1</v>
      </c>
      <c r="H95" s="2892"/>
      <c r="I95" s="2892">
        <v>122</v>
      </c>
      <c r="J95" s="2813" t="s">
        <v>2267</v>
      </c>
      <c r="K95" s="2813" t="s">
        <v>4759</v>
      </c>
      <c r="L95" s="3241">
        <v>50000</v>
      </c>
      <c r="M95" s="3241">
        <v>50000</v>
      </c>
      <c r="N95" s="3241">
        <v>50000</v>
      </c>
      <c r="O95" s="3241">
        <v>0</v>
      </c>
      <c r="P95" s="2948">
        <v>1</v>
      </c>
      <c r="Q95" s="2948">
        <v>1</v>
      </c>
      <c r="R95" s="2892">
        <v>1</v>
      </c>
      <c r="S95" s="2892"/>
      <c r="T95" s="2946"/>
      <c r="U95" s="2946"/>
      <c r="V95" s="2946"/>
      <c r="W95" s="2892" t="s">
        <v>438</v>
      </c>
      <c r="X95" s="2596"/>
      <c r="Y95" s="2348"/>
      <c r="Z95" s="2349"/>
      <c r="AA95" s="2349"/>
      <c r="AB95" s="2349"/>
      <c r="AC95" s="2349"/>
      <c r="AD95" s="2348"/>
      <c r="AE95" s="2348"/>
    </row>
    <row r="96" spans="1:31" s="2916" customFormat="1" ht="48" customHeight="1">
      <c r="A96" s="2813">
        <v>88</v>
      </c>
      <c r="B96" s="2813" t="s">
        <v>451</v>
      </c>
      <c r="C96" s="2813" t="s">
        <v>94</v>
      </c>
      <c r="D96" s="2892" t="s">
        <v>740</v>
      </c>
      <c r="E96" s="2950" t="s">
        <v>4841</v>
      </c>
      <c r="F96" s="3377" t="s">
        <v>4802</v>
      </c>
      <c r="G96" s="2949">
        <v>1</v>
      </c>
      <c r="H96" s="2892"/>
      <c r="I96" s="2892">
        <v>83</v>
      </c>
      <c r="J96" s="2892" t="s">
        <v>4758</v>
      </c>
      <c r="K96" s="2760" t="s">
        <v>4745</v>
      </c>
      <c r="L96" s="3241">
        <v>470000</v>
      </c>
      <c r="M96" s="3241">
        <v>470000</v>
      </c>
      <c r="N96" s="3241">
        <v>470000</v>
      </c>
      <c r="O96" s="3241">
        <v>0</v>
      </c>
      <c r="P96" s="2948">
        <v>1</v>
      </c>
      <c r="Q96" s="2948">
        <v>1</v>
      </c>
      <c r="R96" s="2892">
        <v>1</v>
      </c>
      <c r="S96" s="2892"/>
      <c r="T96" s="2946"/>
      <c r="U96" s="2946"/>
      <c r="V96" s="2946"/>
      <c r="W96" s="2892" t="s">
        <v>438</v>
      </c>
      <c r="X96" s="2596"/>
      <c r="Y96" s="2348"/>
      <c r="Z96" s="2349"/>
      <c r="AA96" s="2349"/>
      <c r="AB96" s="2349"/>
      <c r="AC96" s="2349"/>
      <c r="AD96" s="2348"/>
      <c r="AE96" s="2348"/>
    </row>
    <row r="97" spans="1:31" s="2916" customFormat="1" ht="80.25" customHeight="1">
      <c r="A97" s="2941"/>
      <c r="B97" s="2941" t="s">
        <v>1926</v>
      </c>
      <c r="C97" s="3352" t="s">
        <v>94</v>
      </c>
      <c r="D97" s="2953" t="s">
        <v>740</v>
      </c>
      <c r="E97" s="2954" t="s">
        <v>2724</v>
      </c>
      <c r="F97" s="3381" t="s">
        <v>4802</v>
      </c>
      <c r="G97" s="2951">
        <v>1</v>
      </c>
      <c r="H97" s="2892"/>
      <c r="I97" s="2892"/>
      <c r="J97" s="2892"/>
      <c r="K97" s="2760"/>
      <c r="L97" s="3242">
        <v>305047.40000000002</v>
      </c>
      <c r="M97" s="2760"/>
      <c r="N97" s="2760"/>
      <c r="O97" s="3241"/>
      <c r="P97" s="2946"/>
      <c r="Q97" s="2946"/>
      <c r="R97" s="2946"/>
      <c r="S97" s="2892"/>
      <c r="T97" s="2946"/>
      <c r="U97" s="2946"/>
      <c r="V97" s="2946"/>
      <c r="W97" s="2813" t="s">
        <v>4826</v>
      </c>
      <c r="X97" s="2596"/>
      <c r="Y97" s="2348"/>
      <c r="Z97" s="2349"/>
      <c r="AA97" s="2349"/>
      <c r="AB97" s="2349"/>
      <c r="AC97" s="2349"/>
      <c r="AD97" s="2348"/>
      <c r="AE97" s="2348"/>
    </row>
    <row r="98" spans="1:31" s="2916" customFormat="1" ht="95.25" customHeight="1">
      <c r="A98" s="2813">
        <v>89</v>
      </c>
      <c r="B98" s="2941" t="s">
        <v>415</v>
      </c>
      <c r="C98" s="2952" t="s">
        <v>94</v>
      </c>
      <c r="D98" s="2953" t="s">
        <v>740</v>
      </c>
      <c r="E98" s="2954" t="s">
        <v>2717</v>
      </c>
      <c r="F98" s="3382" t="s">
        <v>4824</v>
      </c>
      <c r="G98" s="2951">
        <v>1</v>
      </c>
      <c r="H98" s="2892"/>
      <c r="I98" s="2892">
        <v>122</v>
      </c>
      <c r="J98" s="2813" t="s">
        <v>2268</v>
      </c>
      <c r="K98" s="2760" t="s">
        <v>4745</v>
      </c>
      <c r="L98" s="3242"/>
      <c r="M98" s="3242">
        <v>555189.4</v>
      </c>
      <c r="N98" s="3242"/>
      <c r="O98" s="3242">
        <v>0</v>
      </c>
      <c r="P98" s="2955">
        <v>1</v>
      </c>
      <c r="Q98" s="2955">
        <v>1</v>
      </c>
      <c r="R98" s="2892">
        <v>1</v>
      </c>
      <c r="S98" s="2892"/>
      <c r="T98" s="2946"/>
      <c r="U98" s="2892"/>
      <c r="V98" s="2892"/>
      <c r="W98" s="2813" t="s">
        <v>5077</v>
      </c>
      <c r="X98" s="2596"/>
      <c r="Y98" s="2348"/>
      <c r="Z98" s="2349"/>
      <c r="AA98" s="2349"/>
      <c r="AB98" s="2349"/>
      <c r="AC98" s="2349"/>
      <c r="AD98" s="2348"/>
      <c r="AE98" s="2348"/>
    </row>
    <row r="99" spans="1:31" ht="54.75" customHeight="1">
      <c r="A99" s="2813">
        <v>90</v>
      </c>
      <c r="B99" s="2813" t="s">
        <v>451</v>
      </c>
      <c r="C99" s="2813" t="s">
        <v>94</v>
      </c>
      <c r="D99" s="2813" t="s">
        <v>4677</v>
      </c>
      <c r="E99" s="2939" t="s">
        <v>4678</v>
      </c>
      <c r="F99" s="3370" t="s">
        <v>4679</v>
      </c>
      <c r="G99" s="2813">
        <v>1</v>
      </c>
      <c r="H99" s="2813"/>
      <c r="I99" s="2813">
        <v>107</v>
      </c>
      <c r="J99" s="2813" t="s">
        <v>2267</v>
      </c>
      <c r="K99" s="2813" t="s">
        <v>408</v>
      </c>
      <c r="L99" s="2760">
        <v>18700</v>
      </c>
      <c r="M99" s="2760">
        <v>17500</v>
      </c>
      <c r="N99" s="2760">
        <v>17500</v>
      </c>
      <c r="O99" s="2760">
        <v>0</v>
      </c>
      <c r="P99" s="2940">
        <v>1</v>
      </c>
      <c r="Q99" s="2940">
        <v>1</v>
      </c>
      <c r="R99" s="2813">
        <v>1</v>
      </c>
      <c r="S99" s="2813"/>
      <c r="T99" s="2813"/>
      <c r="U99" s="2813"/>
      <c r="V99" s="2813"/>
      <c r="W99" s="2813" t="s">
        <v>438</v>
      </c>
      <c r="X99" s="2596"/>
      <c r="Y99" s="2348"/>
      <c r="Z99" s="2349" t="s">
        <v>2268</v>
      </c>
      <c r="AA99" s="2349"/>
      <c r="AB99" s="2349"/>
      <c r="AC99" s="2349" t="s">
        <v>414</v>
      </c>
      <c r="AD99" s="2348"/>
      <c r="AE99" s="2348"/>
    </row>
    <row r="100" spans="1:31" s="2916" customFormat="1" ht="62.25" customHeight="1">
      <c r="A100" s="2813">
        <v>91</v>
      </c>
      <c r="B100" s="2813" t="s">
        <v>451</v>
      </c>
      <c r="C100" s="2813" t="s">
        <v>94</v>
      </c>
      <c r="D100" s="2892" t="s">
        <v>157</v>
      </c>
      <c r="E100" s="2935" t="s">
        <v>4804</v>
      </c>
      <c r="F100" s="3378" t="s">
        <v>4813</v>
      </c>
      <c r="G100" s="2956">
        <v>1</v>
      </c>
      <c r="H100" s="2892"/>
      <c r="I100" s="2892">
        <v>124</v>
      </c>
      <c r="J100" s="2813" t="s">
        <v>2268</v>
      </c>
      <c r="K100" s="2760" t="s">
        <v>4745</v>
      </c>
      <c r="L100" s="3238">
        <v>140940</v>
      </c>
      <c r="M100" s="3238">
        <v>136794.79999999999</v>
      </c>
      <c r="N100" s="3238">
        <v>136794.79999999999</v>
      </c>
      <c r="O100" s="3238">
        <v>0</v>
      </c>
      <c r="P100" s="2940">
        <v>1</v>
      </c>
      <c r="Q100" s="2940">
        <v>1</v>
      </c>
      <c r="R100" s="2813">
        <v>1</v>
      </c>
      <c r="S100" s="2892"/>
      <c r="T100" s="2946"/>
      <c r="U100" s="2946"/>
      <c r="V100" s="2946"/>
      <c r="W100" s="2813" t="s">
        <v>438</v>
      </c>
      <c r="X100" s="2596"/>
      <c r="Y100" s="2348"/>
      <c r="Z100" s="2349"/>
      <c r="AA100" s="2349"/>
      <c r="AB100" s="2349"/>
      <c r="AC100" s="2349"/>
      <c r="AD100" s="2348"/>
      <c r="AE100" s="2348"/>
    </row>
    <row r="101" spans="1:31" s="2916" customFormat="1" ht="162" customHeight="1">
      <c r="A101" s="2813">
        <v>92</v>
      </c>
      <c r="B101" s="2813" t="s">
        <v>451</v>
      </c>
      <c r="C101" s="2813" t="s">
        <v>94</v>
      </c>
      <c r="D101" s="2892" t="s">
        <v>157</v>
      </c>
      <c r="E101" s="2935" t="s">
        <v>4805</v>
      </c>
      <c r="F101" s="3378" t="s">
        <v>5078</v>
      </c>
      <c r="G101" s="2956">
        <v>1</v>
      </c>
      <c r="H101" s="2892">
        <v>11</v>
      </c>
      <c r="I101" s="2892">
        <v>297</v>
      </c>
      <c r="J101" s="2813" t="s">
        <v>2268</v>
      </c>
      <c r="K101" s="2760" t="s">
        <v>4745</v>
      </c>
      <c r="L101" s="3238">
        <v>61980</v>
      </c>
      <c r="M101" s="3238">
        <v>51980</v>
      </c>
      <c r="N101" s="3238">
        <v>51980</v>
      </c>
      <c r="O101" s="3238">
        <v>0</v>
      </c>
      <c r="P101" s="2940">
        <v>1</v>
      </c>
      <c r="Q101" s="2940">
        <v>1</v>
      </c>
      <c r="R101" s="2813">
        <v>1</v>
      </c>
      <c r="S101" s="2892"/>
      <c r="T101" s="2946"/>
      <c r="U101" s="2946"/>
      <c r="V101" s="2946"/>
      <c r="W101" s="2813" t="s">
        <v>438</v>
      </c>
      <c r="X101" s="2596"/>
      <c r="Y101" s="2348"/>
      <c r="Z101" s="2349"/>
      <c r="AA101" s="2349"/>
      <c r="AB101" s="2349"/>
      <c r="AC101" s="2349"/>
      <c r="AD101" s="2348"/>
      <c r="AE101" s="2348"/>
    </row>
    <row r="102" spans="1:31" s="2916" customFormat="1" ht="81" customHeight="1">
      <c r="A102" s="2813">
        <v>93</v>
      </c>
      <c r="B102" s="2942" t="s">
        <v>451</v>
      </c>
      <c r="C102" s="2942" t="s">
        <v>94</v>
      </c>
      <c r="D102" s="2892" t="s">
        <v>157</v>
      </c>
      <c r="E102" s="2935" t="s">
        <v>4806</v>
      </c>
      <c r="F102" s="3378" t="s">
        <v>4831</v>
      </c>
      <c r="G102" s="2956">
        <v>2</v>
      </c>
      <c r="H102" s="2892">
        <v>2</v>
      </c>
      <c r="I102" s="2892">
        <v>200</v>
      </c>
      <c r="J102" s="2813" t="s">
        <v>2268</v>
      </c>
      <c r="K102" s="2760" t="s">
        <v>4745</v>
      </c>
      <c r="L102" s="3238">
        <v>139580</v>
      </c>
      <c r="M102" s="3238">
        <v>137580</v>
      </c>
      <c r="N102" s="3238">
        <v>137580</v>
      </c>
      <c r="O102" s="3238">
        <v>0</v>
      </c>
      <c r="P102" s="2940">
        <v>1</v>
      </c>
      <c r="Q102" s="2940">
        <v>1</v>
      </c>
      <c r="R102" s="2813">
        <v>1</v>
      </c>
      <c r="S102" s="2892"/>
      <c r="T102" s="2946"/>
      <c r="U102" s="2946"/>
      <c r="V102" s="2946"/>
      <c r="W102" s="2813" t="s">
        <v>438</v>
      </c>
      <c r="X102" s="2596"/>
      <c r="Y102" s="2348"/>
      <c r="Z102" s="2349"/>
      <c r="AA102" s="2349"/>
      <c r="AB102" s="2349"/>
      <c r="AC102" s="2349"/>
      <c r="AD102" s="2348"/>
      <c r="AE102" s="2348"/>
    </row>
    <row r="103" spans="1:31" s="2916" customFormat="1" ht="99" customHeight="1">
      <c r="A103" s="2813">
        <v>94</v>
      </c>
      <c r="B103" s="2813" t="s">
        <v>451</v>
      </c>
      <c r="C103" s="2813" t="s">
        <v>94</v>
      </c>
      <c r="D103" s="2892" t="s">
        <v>157</v>
      </c>
      <c r="E103" s="2935" t="s">
        <v>4807</v>
      </c>
      <c r="F103" s="3378" t="s">
        <v>4830</v>
      </c>
      <c r="G103" s="2956">
        <v>2</v>
      </c>
      <c r="H103" s="2892">
        <v>4</v>
      </c>
      <c r="I103" s="2892">
        <v>309</v>
      </c>
      <c r="J103" s="2813" t="s">
        <v>2268</v>
      </c>
      <c r="K103" s="2760" t="s">
        <v>4745</v>
      </c>
      <c r="L103" s="3238">
        <v>165923</v>
      </c>
      <c r="M103" s="3238">
        <v>150923</v>
      </c>
      <c r="N103" s="3238">
        <v>150923</v>
      </c>
      <c r="O103" s="3238">
        <v>0</v>
      </c>
      <c r="P103" s="2940">
        <v>1</v>
      </c>
      <c r="Q103" s="2940">
        <v>1</v>
      </c>
      <c r="R103" s="2813">
        <v>1</v>
      </c>
      <c r="S103" s="2892"/>
      <c r="T103" s="2946"/>
      <c r="U103" s="2946"/>
      <c r="V103" s="2946"/>
      <c r="W103" s="2892" t="s">
        <v>438</v>
      </c>
      <c r="X103" s="2596"/>
      <c r="Y103" s="2348"/>
      <c r="Z103" s="2349"/>
      <c r="AA103" s="2349"/>
      <c r="AB103" s="2349"/>
      <c r="AC103" s="2349"/>
      <c r="AD103" s="2348"/>
      <c r="AE103" s="2348"/>
    </row>
    <row r="104" spans="1:31" s="2916" customFormat="1" ht="195.75" customHeight="1">
      <c r="A104" s="2813">
        <v>95</v>
      </c>
      <c r="B104" s="2813" t="s">
        <v>451</v>
      </c>
      <c r="C104" s="2813" t="s">
        <v>94</v>
      </c>
      <c r="D104" s="2892" t="s">
        <v>157</v>
      </c>
      <c r="E104" s="2935" t="s">
        <v>4808</v>
      </c>
      <c r="F104" s="3378" t="s">
        <v>4829</v>
      </c>
      <c r="G104" s="2956">
        <v>3</v>
      </c>
      <c r="H104" s="2892">
        <v>8</v>
      </c>
      <c r="I104" s="2892">
        <v>786</v>
      </c>
      <c r="J104" s="2813" t="s">
        <v>2268</v>
      </c>
      <c r="K104" s="2760" t="s">
        <v>4745</v>
      </c>
      <c r="L104" s="3238">
        <v>108900.3</v>
      </c>
      <c r="M104" s="3238">
        <v>108900.3</v>
      </c>
      <c r="N104" s="3238">
        <v>108900.3</v>
      </c>
      <c r="O104" s="3238">
        <v>0</v>
      </c>
      <c r="P104" s="2940">
        <v>1</v>
      </c>
      <c r="Q104" s="2940">
        <v>1</v>
      </c>
      <c r="R104" s="2813">
        <v>1</v>
      </c>
      <c r="S104" s="2892"/>
      <c r="T104" s="2946"/>
      <c r="U104" s="2946"/>
      <c r="V104" s="2946"/>
      <c r="W104" s="2892" t="s">
        <v>438</v>
      </c>
      <c r="X104" s="2596"/>
      <c r="Y104" s="2348"/>
      <c r="Z104" s="2349"/>
      <c r="AA104" s="2349"/>
      <c r="AB104" s="2349"/>
      <c r="AC104" s="2349"/>
      <c r="AD104" s="2348"/>
      <c r="AE104" s="2348"/>
    </row>
    <row r="105" spans="1:31" s="2937" customFormat="1" ht="118.5" customHeight="1">
      <c r="A105" s="2813">
        <v>96</v>
      </c>
      <c r="B105" s="2941" t="s">
        <v>415</v>
      </c>
      <c r="C105" s="2813" t="s">
        <v>94</v>
      </c>
      <c r="D105" s="2892" t="s">
        <v>157</v>
      </c>
      <c r="E105" s="2935" t="s">
        <v>4853</v>
      </c>
      <c r="F105" s="3378" t="s">
        <v>4842</v>
      </c>
      <c r="G105" s="2956">
        <v>1</v>
      </c>
      <c r="H105" s="2892"/>
      <c r="I105" s="2892">
        <v>75</v>
      </c>
      <c r="J105" s="2813" t="s">
        <v>2268</v>
      </c>
      <c r="K105" s="2760" t="s">
        <v>4745</v>
      </c>
      <c r="L105" s="3238"/>
      <c r="M105" s="3238">
        <v>56976.49</v>
      </c>
      <c r="N105" s="3238"/>
      <c r="O105" s="3238">
        <v>0</v>
      </c>
      <c r="P105" s="2940">
        <v>1</v>
      </c>
      <c r="Q105" s="2940">
        <v>1</v>
      </c>
      <c r="R105" s="2813">
        <v>1</v>
      </c>
      <c r="S105" s="2892"/>
      <c r="T105" s="2946"/>
      <c r="U105" s="2946"/>
      <c r="V105" s="2946"/>
      <c r="W105" s="2813" t="s">
        <v>5076</v>
      </c>
      <c r="X105" s="2596"/>
      <c r="Y105" s="2348"/>
      <c r="Z105" s="2349"/>
      <c r="AA105" s="2349"/>
      <c r="AB105" s="2349"/>
      <c r="AC105" s="2349"/>
      <c r="AD105" s="2348"/>
      <c r="AE105" s="2348"/>
    </row>
    <row r="106" spans="1:31" ht="54.75" customHeight="1">
      <c r="A106" s="2760"/>
      <c r="B106" s="2760"/>
      <c r="C106" s="2760"/>
      <c r="D106" s="2760"/>
      <c r="E106" s="2957"/>
      <c r="F106" s="3370"/>
      <c r="G106" s="2903">
        <f>SUM(G5:G105)</f>
        <v>97</v>
      </c>
      <c r="H106" s="2903">
        <f>SUM(H5:H105)</f>
        <v>67</v>
      </c>
      <c r="I106" s="2903">
        <f>SUM(I5:I105)</f>
        <v>18954</v>
      </c>
      <c r="J106" s="2760"/>
      <c r="K106" s="2946"/>
      <c r="L106" s="2873">
        <f>SUM(L5:L105)</f>
        <v>28208671.77</v>
      </c>
      <c r="M106" s="3243">
        <f>SUM(M5:M105)</f>
        <v>30004761.359999999</v>
      </c>
      <c r="N106" s="2873">
        <f>SUM(N5:N105)</f>
        <v>28913388.370000001</v>
      </c>
      <c r="O106" s="2873">
        <f>SUM(O5:O105)</f>
        <v>-45892.9</v>
      </c>
      <c r="P106" s="2760"/>
      <c r="Q106" s="2760"/>
      <c r="R106" s="2902">
        <f>SUM(R5:R105)</f>
        <v>96</v>
      </c>
      <c r="S106" s="2902">
        <f>SUM(S5:S105)</f>
        <v>0</v>
      </c>
      <c r="T106" s="2902"/>
      <c r="U106" s="2902">
        <f>SUM(U5:U104)</f>
        <v>0</v>
      </c>
      <c r="V106" s="2944"/>
      <c r="W106" s="2760"/>
    </row>
    <row r="107" spans="1:31">
      <c r="L107" s="2233"/>
      <c r="M107" s="2233"/>
      <c r="N107" s="2233"/>
      <c r="O107" s="2233"/>
    </row>
    <row r="110" spans="1:31">
      <c r="O110" s="2233"/>
    </row>
    <row r="113" spans="4:14">
      <c r="D113" s="2810"/>
      <c r="N113" s="2233"/>
    </row>
  </sheetData>
  <autoFilter ref="A4:AE106"/>
  <mergeCells count="15">
    <mergeCell ref="W55:W56"/>
    <mergeCell ref="K2:K3"/>
    <mergeCell ref="P2:Q2"/>
    <mergeCell ref="R2:W2"/>
    <mergeCell ref="A1:W1"/>
    <mergeCell ref="A2:A3"/>
    <mergeCell ref="B2:B3"/>
    <mergeCell ref="C2:C3"/>
    <mergeCell ref="D2:D3"/>
    <mergeCell ref="E2:F2"/>
    <mergeCell ref="G2:G3"/>
    <mergeCell ref="H2:H3"/>
    <mergeCell ref="I2:I3"/>
    <mergeCell ref="J2:J3"/>
    <mergeCell ref="W44:W53"/>
  </mergeCells>
  <dataValidations count="8">
    <dataValidation type="whole" allowBlank="1" showInputMessage="1" showErrorMessage="1" errorTitle="DİKKATT !!!!" error="BU BÖLÜME BİR İŞ SAYISINI GÖSTEREN BİR RAKAM GİRMELİSİNİZ_x000a_KÖYDES_x000a_" sqref="R2:V2 R80:R86 S66:S67 R92:V92 R78 R61:R67 S81:S91 R5:V43 S59:V65 S78:V80 R99:V99 R100:R105">
      <formula1>0</formula1>
      <formula2>10</formula2>
    </dataValidation>
    <dataValidation type="list" allowBlank="1" showInputMessage="1" showErrorMessage="1" errorTitle="DİKKAT !!!" error="LÜTFEN YANDA AÇILAN OK ARACILIĞIYLA UYGUN SEÇENEĞİ GİRİN_x000a_KÖYDES" sqref="K2:K4">
      <formula1>$CP$5:$CP$7</formula1>
    </dataValidation>
    <dataValidation type="list" allowBlank="1" showInputMessage="1" showErrorMessage="1" errorTitle="DİKKAT !!!!" error="LÜTFEN YANDA AÇILAN OK ARACILIĞIYLA UYGUN SEÇENEĞİ GİRİN_x000a_KÖYDES" sqref="J2:J4">
      <formula1>$CO$5:$CO$7</formula1>
    </dataValidation>
    <dataValidation type="list" allowBlank="1" showInputMessage="1" showErrorMessage="1" errorTitle="LÜTFEN DİKKAT !!!!" error="GİRİDİĞİNİZ DEĞER AŞAĞIDAKİLERDEN BİRİSİ OLMALIDIR &quot;Y&quot; , &quot;D.E&quot; ,&quot;EK&quot;" sqref="B2">
      <formula1>$CQ$5:$CQ$7</formula1>
    </dataValidation>
    <dataValidation type="list" allowBlank="1" showInputMessage="1" showErrorMessage="1" errorTitle="DİKKAT !!!!" error="LÜTFEN YANDA AÇILAN OK ARACILIĞIYLA UYGUN SEÇENEĞİ GİRİN_x000a_KÖYDES" sqref="J95 J55:J56 J81:J90 J16:J38 J66:J77 J45:J52 J40:J42">
      <formula1>$Z$5:$Z$20</formula1>
    </dataValidation>
    <dataValidation type="list" allowBlank="1" showInputMessage="1" showErrorMessage="1" errorTitle="DİKKAT !!!" error="LÜTFEN YANDA AÇILAN OK ARACILIĞIYLA UYGUN SEÇENEĞİ GİRİN_x000a_KÖYDES" sqref="K59:K65 K99 K92 K78:K80 K5:K15 K39">
      <formula1>$AC$5:$AC$61</formula1>
    </dataValidation>
    <dataValidation type="list" allowBlank="1" showInputMessage="1" showErrorMessage="1" errorTitle="DİKKAT !!!!" error="LÜTFEN YANDA AÇILAN OK ARACILIĞIYLA UYGUN SEÇENEĞİ GİRİN_x000a_KÖYDES" sqref="J99 J92 J78:J80 J5:J15 J39 J57:J65">
      <formula1>$Z$5:$Z$62</formula1>
    </dataValidation>
    <dataValidation allowBlank="1" showInputMessage="1" showErrorMessage="1" errorTitle="LÜTFEN DİKKAT !!!!" error="GİRİDİĞİNİZ DEĞER AŞAĞIDAKİLERDEN BİRİSİ OLMALIDIR &quot;Y&quot; , &quot;D.E&quot; ,&quot;EK&quot;" sqref="B5:B40 B43:B105"/>
  </dataValidations>
  <printOptions horizontalCentered="1"/>
  <pageMargins left="0.31496062992125984" right="0.11811023622047245" top="0.74803149606299213" bottom="0.74803149606299213" header="0.31496062992125984" footer="0.31496062992125984"/>
  <pageSetup paperSize="9" scale="43" orientation="landscape" verticalDpi="4294967295"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39"/>
  <sheetViews>
    <sheetView zoomScaleNormal="100" workbookViewId="0">
      <selection sqref="A1:Z1"/>
    </sheetView>
  </sheetViews>
  <sheetFormatPr defaultRowHeight="12.75"/>
  <cols>
    <col min="1" max="1" width="5.7109375" style="2826" customWidth="1"/>
    <col min="2" max="2" width="6.7109375" style="2826" customWidth="1"/>
    <col min="3" max="3" width="10.5703125" style="2826" customWidth="1"/>
    <col min="4" max="4" width="14.7109375" style="2826" customWidth="1"/>
    <col min="5" max="5" width="26.140625" style="2826" customWidth="1"/>
    <col min="6" max="6" width="28.42578125" style="2826" customWidth="1"/>
    <col min="7" max="7" width="5.42578125" style="2826" customWidth="1"/>
    <col min="8" max="8" width="6.7109375" style="2826" customWidth="1"/>
    <col min="9" max="9" width="8.42578125" style="2826" customWidth="1"/>
    <col min="10" max="10" width="17.5703125" style="2826" customWidth="1"/>
    <col min="11" max="11" width="19.42578125" style="2826" customWidth="1"/>
    <col min="12" max="12" width="15" style="2826" customWidth="1"/>
    <col min="13" max="14" width="15.28515625" style="2826" customWidth="1"/>
    <col min="15" max="15" width="15.7109375" style="2826" customWidth="1"/>
    <col min="16" max="16" width="7.42578125" style="2826" customWidth="1"/>
    <col min="17" max="18" width="7.28515625" style="2826" customWidth="1"/>
    <col min="19" max="19" width="8.5703125" style="2826" customWidth="1"/>
    <col min="20" max="20" width="8.85546875" style="2826" customWidth="1"/>
    <col min="21" max="22" width="7.85546875" style="2826" customWidth="1"/>
    <col min="23" max="23" width="7.7109375" style="2826" customWidth="1"/>
    <col min="24" max="24" width="8.42578125" style="2826" customWidth="1"/>
    <col min="25" max="25" width="7.7109375" style="2826" customWidth="1"/>
    <col min="26" max="26" width="24.5703125" style="2823" customWidth="1"/>
    <col min="27" max="27" width="9.140625" style="2826" customWidth="1"/>
    <col min="28" max="16384" width="9.140625" style="2826"/>
  </cols>
  <sheetData>
    <row r="1" spans="1:31" ht="48" customHeight="1" thickBot="1">
      <c r="A1" s="4350" t="s">
        <v>4850</v>
      </c>
      <c r="B1" s="4102"/>
      <c r="C1" s="4102"/>
      <c r="D1" s="4102"/>
      <c r="E1" s="4102"/>
      <c r="F1" s="4102"/>
      <c r="G1" s="4102"/>
      <c r="H1" s="4102"/>
      <c r="I1" s="4102"/>
      <c r="J1" s="4102"/>
      <c r="K1" s="4102"/>
      <c r="L1" s="4102"/>
      <c r="M1" s="4102"/>
      <c r="N1" s="4102"/>
      <c r="O1" s="4102"/>
      <c r="P1" s="4102"/>
      <c r="Q1" s="4102"/>
      <c r="R1" s="4102"/>
      <c r="S1" s="4102"/>
      <c r="T1" s="4102"/>
      <c r="U1" s="4102"/>
      <c r="V1" s="4102"/>
      <c r="W1" s="4102"/>
      <c r="X1" s="4102"/>
      <c r="Y1" s="4102"/>
      <c r="Z1" s="4102"/>
      <c r="AA1" s="277"/>
      <c r="AB1" s="277"/>
      <c r="AC1" s="277"/>
      <c r="AD1" s="277"/>
    </row>
    <row r="2" spans="1:31" ht="45" customHeight="1">
      <c r="A2" s="4351" t="s">
        <v>3335</v>
      </c>
      <c r="B2" s="4091" t="s">
        <v>445</v>
      </c>
      <c r="C2" s="3948" t="s">
        <v>13</v>
      </c>
      <c r="D2" s="3950" t="s">
        <v>2277</v>
      </c>
      <c r="E2" s="3950" t="s">
        <v>423</v>
      </c>
      <c r="F2" s="3950"/>
      <c r="G2" s="4348" t="s">
        <v>3040</v>
      </c>
      <c r="H2" s="4348" t="s">
        <v>3041</v>
      </c>
      <c r="I2" s="4348" t="s">
        <v>3042</v>
      </c>
      <c r="J2" s="3958" t="s">
        <v>411</v>
      </c>
      <c r="K2" s="3966" t="s">
        <v>204</v>
      </c>
      <c r="L2" s="604" t="s">
        <v>3045</v>
      </c>
      <c r="M2" s="391" t="s">
        <v>1054</v>
      </c>
      <c r="N2" s="391" t="s">
        <v>2358</v>
      </c>
      <c r="O2" s="605" t="s">
        <v>2359</v>
      </c>
      <c r="P2" s="3987" t="s">
        <v>1067</v>
      </c>
      <c r="Q2" s="3940" t="s">
        <v>1068</v>
      </c>
      <c r="R2" s="3941"/>
      <c r="S2" s="3940" t="s">
        <v>429</v>
      </c>
      <c r="T2" s="3941"/>
      <c r="U2" s="3942" t="s">
        <v>16</v>
      </c>
      <c r="V2" s="3943"/>
      <c r="W2" s="3943"/>
      <c r="X2" s="3943"/>
      <c r="Y2" s="3943"/>
      <c r="Z2" s="3944"/>
      <c r="AA2" s="277"/>
      <c r="AB2" s="277"/>
      <c r="AC2" s="277"/>
      <c r="AD2" s="277" t="s">
        <v>737</v>
      </c>
    </row>
    <row r="3" spans="1:31" ht="56.25" customHeight="1">
      <c r="A3" s="4352"/>
      <c r="B3" s="4092"/>
      <c r="C3" s="4053"/>
      <c r="D3" s="4054"/>
      <c r="E3" s="2821" t="s">
        <v>430</v>
      </c>
      <c r="F3" s="2822" t="s">
        <v>410</v>
      </c>
      <c r="G3" s="4349"/>
      <c r="H3" s="4349"/>
      <c r="I3" s="4349"/>
      <c r="J3" s="4056"/>
      <c r="K3" s="4057"/>
      <c r="L3" s="1241" t="s">
        <v>1416</v>
      </c>
      <c r="M3" s="1242" t="s">
        <v>1417</v>
      </c>
      <c r="N3" s="1242" t="s">
        <v>1055</v>
      </c>
      <c r="O3" s="1429" t="s">
        <v>3046</v>
      </c>
      <c r="P3" s="4060"/>
      <c r="Q3" s="1916" t="s">
        <v>1069</v>
      </c>
      <c r="R3" s="1917" t="s">
        <v>1070</v>
      </c>
      <c r="S3" s="1430" t="s">
        <v>436</v>
      </c>
      <c r="T3" s="1431" t="s">
        <v>437</v>
      </c>
      <c r="U3" s="1405" t="s">
        <v>438</v>
      </c>
      <c r="V3" s="1406" t="s">
        <v>805</v>
      </c>
      <c r="W3" s="1406" t="s">
        <v>441</v>
      </c>
      <c r="X3" s="1406" t="s">
        <v>442</v>
      </c>
      <c r="Y3" s="1406" t="s">
        <v>1926</v>
      </c>
      <c r="Z3" s="1239" t="s">
        <v>443</v>
      </c>
      <c r="AA3" s="277"/>
      <c r="AB3" s="277"/>
      <c r="AC3" s="277"/>
      <c r="AD3" s="277"/>
    </row>
    <row r="4" spans="1:31" ht="54.75" customHeight="1">
      <c r="A4" s="2761">
        <v>1</v>
      </c>
      <c r="B4" s="2761" t="s">
        <v>451</v>
      </c>
      <c r="C4" s="2761" t="s">
        <v>94</v>
      </c>
      <c r="D4" s="2761" t="s">
        <v>95</v>
      </c>
      <c r="E4" s="2761" t="s">
        <v>4685</v>
      </c>
      <c r="F4" s="2761" t="s">
        <v>4698</v>
      </c>
      <c r="G4" s="2761">
        <v>3</v>
      </c>
      <c r="H4" s="2761"/>
      <c r="I4" s="2761">
        <v>783</v>
      </c>
      <c r="J4" s="2761" t="s">
        <v>2268</v>
      </c>
      <c r="K4" s="2761" t="s">
        <v>1078</v>
      </c>
      <c r="L4" s="2920">
        <v>176916.15</v>
      </c>
      <c r="M4" s="4446">
        <v>1054330</v>
      </c>
      <c r="N4" s="4446">
        <v>1054330</v>
      </c>
      <c r="O4" s="4446">
        <v>0</v>
      </c>
      <c r="P4" s="2761"/>
      <c r="Q4" s="2761"/>
      <c r="R4" s="2761"/>
      <c r="S4" s="2682">
        <v>1</v>
      </c>
      <c r="T4" s="2682">
        <v>1</v>
      </c>
      <c r="U4" s="2761">
        <v>1</v>
      </c>
      <c r="V4" s="2761"/>
      <c r="W4" s="2761"/>
      <c r="X4" s="2761"/>
      <c r="Y4" s="2761"/>
      <c r="Z4" s="4443" t="s">
        <v>4851</v>
      </c>
      <c r="AA4" s="271" t="s">
        <v>451</v>
      </c>
      <c r="AB4" s="271" t="s">
        <v>2266</v>
      </c>
      <c r="AC4" s="271" t="s">
        <v>484</v>
      </c>
      <c r="AD4" s="271" t="s">
        <v>688</v>
      </c>
      <c r="AE4" s="2348">
        <f t="shared" ref="AE4:AE16" si="0">SUM(U4:Z4)</f>
        <v>1</v>
      </c>
    </row>
    <row r="5" spans="1:31" ht="43.5" customHeight="1">
      <c r="A5" s="2761">
        <v>2</v>
      </c>
      <c r="B5" s="2761" t="s">
        <v>451</v>
      </c>
      <c r="C5" s="2761" t="s">
        <v>94</v>
      </c>
      <c r="D5" s="2761" t="s">
        <v>95</v>
      </c>
      <c r="E5" s="2761" t="s">
        <v>4689</v>
      </c>
      <c r="F5" s="2761" t="s">
        <v>3019</v>
      </c>
      <c r="G5" s="2761">
        <v>1</v>
      </c>
      <c r="H5" s="2761"/>
      <c r="I5" s="2761">
        <v>75</v>
      </c>
      <c r="J5" s="2761" t="s">
        <v>965</v>
      </c>
      <c r="K5" s="2761" t="s">
        <v>1078</v>
      </c>
      <c r="L5" s="2920">
        <v>543511.26</v>
      </c>
      <c r="M5" s="4447"/>
      <c r="N5" s="4447"/>
      <c r="O5" s="4447"/>
      <c r="P5" s="2761"/>
      <c r="Q5" s="2761"/>
      <c r="R5" s="2761"/>
      <c r="S5" s="2682">
        <v>1</v>
      </c>
      <c r="T5" s="2682">
        <v>1</v>
      </c>
      <c r="U5" s="2761">
        <v>1</v>
      </c>
      <c r="V5" s="2761"/>
      <c r="W5" s="2761"/>
      <c r="X5" s="2761"/>
      <c r="Y5" s="2761"/>
      <c r="Z5" s="4444"/>
      <c r="AA5" s="271" t="s">
        <v>10</v>
      </c>
      <c r="AB5" s="271" t="s">
        <v>965</v>
      </c>
      <c r="AC5" s="271" t="s">
        <v>1071</v>
      </c>
      <c r="AD5" s="271" t="s">
        <v>1042</v>
      </c>
      <c r="AE5" s="2348">
        <f t="shared" si="0"/>
        <v>1</v>
      </c>
    </row>
    <row r="6" spans="1:31" ht="39" customHeight="1">
      <c r="A6" s="2761">
        <v>3</v>
      </c>
      <c r="B6" s="2761" t="s">
        <v>451</v>
      </c>
      <c r="C6" s="2761" t="s">
        <v>94</v>
      </c>
      <c r="D6" s="2761" t="s">
        <v>95</v>
      </c>
      <c r="E6" s="2761" t="s">
        <v>4686</v>
      </c>
      <c r="F6" s="2761" t="s">
        <v>4682</v>
      </c>
      <c r="G6" s="2761">
        <v>1</v>
      </c>
      <c r="H6" s="2761"/>
      <c r="I6" s="2761">
        <v>110</v>
      </c>
      <c r="J6" s="2761" t="s">
        <v>2268</v>
      </c>
      <c r="K6" s="2761" t="s">
        <v>1078</v>
      </c>
      <c r="L6" s="2920">
        <v>137742.39999999999</v>
      </c>
      <c r="M6" s="4447"/>
      <c r="N6" s="4447"/>
      <c r="O6" s="4447"/>
      <c r="P6" s="2761"/>
      <c r="Q6" s="2761"/>
      <c r="R6" s="2761"/>
      <c r="S6" s="2682">
        <v>1</v>
      </c>
      <c r="T6" s="2682">
        <v>1</v>
      </c>
      <c r="U6" s="2761">
        <v>1</v>
      </c>
      <c r="V6" s="2761"/>
      <c r="W6" s="2761"/>
      <c r="X6" s="2761"/>
      <c r="Y6" s="2761"/>
      <c r="Z6" s="4444"/>
      <c r="AA6" s="271" t="s">
        <v>415</v>
      </c>
      <c r="AB6" s="271" t="s">
        <v>2268</v>
      </c>
      <c r="AC6" s="271" t="s">
        <v>1072</v>
      </c>
      <c r="AD6" s="271" t="s">
        <v>1043</v>
      </c>
      <c r="AE6" s="2348">
        <f t="shared" si="0"/>
        <v>1</v>
      </c>
    </row>
    <row r="7" spans="1:31" ht="41.25" customHeight="1">
      <c r="A7" s="2761">
        <v>4</v>
      </c>
      <c r="B7" s="2761" t="s">
        <v>451</v>
      </c>
      <c r="C7" s="2761" t="s">
        <v>94</v>
      </c>
      <c r="D7" s="2761" t="s">
        <v>95</v>
      </c>
      <c r="E7" s="2761" t="s">
        <v>4687</v>
      </c>
      <c r="F7" s="2761" t="s">
        <v>4683</v>
      </c>
      <c r="G7" s="2761">
        <v>1</v>
      </c>
      <c r="H7" s="2761"/>
      <c r="I7" s="2761">
        <v>50</v>
      </c>
      <c r="J7" s="2761" t="s">
        <v>2268</v>
      </c>
      <c r="K7" s="2761" t="s">
        <v>1078</v>
      </c>
      <c r="L7" s="2920">
        <v>186658.7</v>
      </c>
      <c r="M7" s="4447"/>
      <c r="N7" s="4447"/>
      <c r="O7" s="4447"/>
      <c r="P7" s="2761"/>
      <c r="Q7" s="2761"/>
      <c r="R7" s="2761"/>
      <c r="S7" s="2682">
        <v>1</v>
      </c>
      <c r="T7" s="2682">
        <v>1</v>
      </c>
      <c r="U7" s="2761">
        <v>1</v>
      </c>
      <c r="V7" s="2761"/>
      <c r="W7" s="2761"/>
      <c r="X7" s="2761"/>
      <c r="Y7" s="2761"/>
      <c r="Z7" s="4444"/>
      <c r="AA7" s="271"/>
      <c r="AB7" s="271"/>
      <c r="AC7" s="271" t="s">
        <v>1073</v>
      </c>
      <c r="AD7" s="271" t="s">
        <v>1074</v>
      </c>
      <c r="AE7" s="2348">
        <f t="shared" si="0"/>
        <v>1</v>
      </c>
    </row>
    <row r="8" spans="1:31" ht="41.25" customHeight="1">
      <c r="A8" s="2761">
        <v>5</v>
      </c>
      <c r="B8" s="2761" t="s">
        <v>451</v>
      </c>
      <c r="C8" s="2761" t="s">
        <v>94</v>
      </c>
      <c r="D8" s="2761" t="s">
        <v>95</v>
      </c>
      <c r="E8" s="2761" t="s">
        <v>4688</v>
      </c>
      <c r="F8" s="2761" t="s">
        <v>2035</v>
      </c>
      <c r="G8" s="2761">
        <v>1</v>
      </c>
      <c r="H8" s="2761"/>
      <c r="I8" s="2761">
        <v>335</v>
      </c>
      <c r="J8" s="2761" t="s">
        <v>2268</v>
      </c>
      <c r="K8" s="2761" t="s">
        <v>1078</v>
      </c>
      <c r="L8" s="2920">
        <v>119130.33</v>
      </c>
      <c r="M8" s="4447"/>
      <c r="N8" s="4447"/>
      <c r="O8" s="4447"/>
      <c r="P8" s="2761"/>
      <c r="Q8" s="2761"/>
      <c r="R8" s="2761"/>
      <c r="S8" s="2682">
        <v>1</v>
      </c>
      <c r="T8" s="2682">
        <v>1</v>
      </c>
      <c r="U8" s="2761">
        <v>1</v>
      </c>
      <c r="V8" s="2761"/>
      <c r="W8" s="2761"/>
      <c r="X8" s="2761"/>
      <c r="Y8" s="2761"/>
      <c r="Z8" s="4444"/>
      <c r="AA8" s="271"/>
      <c r="AB8" s="271"/>
      <c r="AC8" s="271"/>
      <c r="AD8" s="271"/>
      <c r="AE8" s="2348">
        <f t="shared" si="0"/>
        <v>1</v>
      </c>
    </row>
    <row r="9" spans="1:31" ht="41.25" customHeight="1">
      <c r="A9" s="2761">
        <v>6</v>
      </c>
      <c r="B9" s="2761" t="s">
        <v>451</v>
      </c>
      <c r="C9" s="2761" t="s">
        <v>94</v>
      </c>
      <c r="D9" s="2761" t="s">
        <v>95</v>
      </c>
      <c r="E9" s="2761" t="s">
        <v>4693</v>
      </c>
      <c r="F9" s="2761" t="s">
        <v>4684</v>
      </c>
      <c r="G9" s="2761">
        <v>1</v>
      </c>
      <c r="H9" s="2761"/>
      <c r="I9" s="2761">
        <v>516</v>
      </c>
      <c r="J9" s="2761" t="s">
        <v>965</v>
      </c>
      <c r="K9" s="2761" t="s">
        <v>1078</v>
      </c>
      <c r="L9" s="2920">
        <v>204985.27</v>
      </c>
      <c r="M9" s="4448"/>
      <c r="N9" s="4448"/>
      <c r="O9" s="4448"/>
      <c r="P9" s="2761"/>
      <c r="Q9" s="2761"/>
      <c r="R9" s="2761"/>
      <c r="S9" s="2682">
        <v>1</v>
      </c>
      <c r="T9" s="2682">
        <v>1</v>
      </c>
      <c r="U9" s="2761">
        <v>1</v>
      </c>
      <c r="V9" s="2761"/>
      <c r="W9" s="2761"/>
      <c r="X9" s="2761"/>
      <c r="Y9" s="2761"/>
      <c r="Z9" s="4445"/>
      <c r="AA9" s="271"/>
      <c r="AB9" s="271"/>
      <c r="AC9" s="271"/>
      <c r="AD9" s="271"/>
      <c r="AE9" s="2348">
        <f t="shared" si="0"/>
        <v>1</v>
      </c>
    </row>
    <row r="10" spans="1:31" s="2919" customFormat="1" ht="43.5" customHeight="1">
      <c r="A10" s="2761">
        <v>7</v>
      </c>
      <c r="B10" s="2761" t="s">
        <v>451</v>
      </c>
      <c r="C10" s="2761" t="s">
        <v>94</v>
      </c>
      <c r="D10" s="2761" t="s">
        <v>2374</v>
      </c>
      <c r="E10" s="2922" t="s">
        <v>4855</v>
      </c>
      <c r="F10" s="2922" t="s">
        <v>4761</v>
      </c>
      <c r="G10" s="2761">
        <v>1</v>
      </c>
      <c r="H10" s="2761">
        <v>1</v>
      </c>
      <c r="I10" s="2761">
        <v>127</v>
      </c>
      <c r="J10" s="2761" t="s">
        <v>965</v>
      </c>
      <c r="K10" s="2761" t="s">
        <v>1078</v>
      </c>
      <c r="L10" s="2921">
        <v>1750000</v>
      </c>
      <c r="M10" s="2921">
        <v>1750000</v>
      </c>
      <c r="N10" s="2921">
        <v>1750000</v>
      </c>
      <c r="O10" s="2921">
        <v>0</v>
      </c>
      <c r="P10" s="2761"/>
      <c r="Q10" s="2761"/>
      <c r="R10" s="2761"/>
      <c r="S10" s="2682">
        <v>1</v>
      </c>
      <c r="T10" s="2682">
        <v>1</v>
      </c>
      <c r="U10" s="2761">
        <v>1</v>
      </c>
      <c r="V10" s="2761"/>
      <c r="W10" s="2761"/>
      <c r="X10" s="2761"/>
      <c r="Y10" s="2761"/>
      <c r="Z10" s="2761" t="s">
        <v>2996</v>
      </c>
      <c r="AA10" s="271"/>
      <c r="AB10" s="271"/>
      <c r="AC10" s="271"/>
      <c r="AD10" s="271"/>
      <c r="AE10" s="2348">
        <f t="shared" si="0"/>
        <v>1</v>
      </c>
    </row>
    <row r="11" spans="1:31" ht="60.75" customHeight="1">
      <c r="A11" s="2761">
        <v>8</v>
      </c>
      <c r="B11" s="2761" t="s">
        <v>451</v>
      </c>
      <c r="C11" s="2761" t="s">
        <v>94</v>
      </c>
      <c r="D11" s="2761" t="s">
        <v>1021</v>
      </c>
      <c r="E11" s="2761" t="s">
        <v>4690</v>
      </c>
      <c r="F11" s="2761" t="s">
        <v>4691</v>
      </c>
      <c r="G11" s="2761">
        <v>1</v>
      </c>
      <c r="H11" s="2761"/>
      <c r="I11" s="2761">
        <v>67</v>
      </c>
      <c r="J11" s="2761" t="s">
        <v>965</v>
      </c>
      <c r="K11" s="2761" t="s">
        <v>1078</v>
      </c>
      <c r="L11" s="2920">
        <v>507012.49</v>
      </c>
      <c r="M11" s="2920">
        <v>507012.49</v>
      </c>
      <c r="N11" s="2920">
        <v>507012.49</v>
      </c>
      <c r="O11" s="2920">
        <v>0</v>
      </c>
      <c r="P11" s="2761"/>
      <c r="Q11" s="2761"/>
      <c r="R11" s="2761"/>
      <c r="S11" s="2682">
        <v>1</v>
      </c>
      <c r="T11" s="2682">
        <v>1</v>
      </c>
      <c r="U11" s="2761">
        <v>1</v>
      </c>
      <c r="V11" s="2761"/>
      <c r="W11" s="2761"/>
      <c r="X11" s="2761"/>
      <c r="Y11" s="2761"/>
      <c r="Z11" s="2761" t="s">
        <v>2996</v>
      </c>
      <c r="AA11" s="271"/>
      <c r="AB11" s="271"/>
      <c r="AC11" s="271"/>
      <c r="AD11" s="271"/>
      <c r="AE11" s="2348">
        <f t="shared" si="0"/>
        <v>1</v>
      </c>
    </row>
    <row r="12" spans="1:31" ht="52.5" customHeight="1">
      <c r="A12" s="2761">
        <v>9</v>
      </c>
      <c r="B12" s="2761" t="s">
        <v>451</v>
      </c>
      <c r="C12" s="2761" t="s">
        <v>94</v>
      </c>
      <c r="D12" s="2761" t="s">
        <v>1030</v>
      </c>
      <c r="E12" s="2761" t="s">
        <v>4699</v>
      </c>
      <c r="F12" s="2761" t="s">
        <v>4692</v>
      </c>
      <c r="G12" s="2761">
        <v>1</v>
      </c>
      <c r="H12" s="2761">
        <v>2</v>
      </c>
      <c r="I12" s="2761">
        <v>69</v>
      </c>
      <c r="J12" s="2761" t="s">
        <v>4367</v>
      </c>
      <c r="K12" s="2761" t="s">
        <v>1078</v>
      </c>
      <c r="L12" s="2920">
        <v>349408.27</v>
      </c>
      <c r="M12" s="2920">
        <v>349408.27</v>
      </c>
      <c r="N12" s="2920">
        <v>349408.27</v>
      </c>
      <c r="O12" s="2920">
        <v>0</v>
      </c>
      <c r="P12" s="2761"/>
      <c r="Q12" s="2761"/>
      <c r="R12" s="2761"/>
      <c r="S12" s="2682">
        <v>1</v>
      </c>
      <c r="T12" s="2682">
        <v>1</v>
      </c>
      <c r="U12" s="2761">
        <v>1</v>
      </c>
      <c r="V12" s="2761"/>
      <c r="W12" s="2761"/>
      <c r="X12" s="2761"/>
      <c r="Y12" s="2761"/>
      <c r="Z12" s="2761" t="s">
        <v>2996</v>
      </c>
      <c r="AA12" s="271"/>
      <c r="AB12" s="271"/>
      <c r="AC12" s="271"/>
      <c r="AD12" s="271"/>
      <c r="AE12" s="2348">
        <f t="shared" si="0"/>
        <v>1</v>
      </c>
    </row>
    <row r="13" spans="1:31" ht="48" customHeight="1">
      <c r="A13" s="2761">
        <v>10</v>
      </c>
      <c r="B13" s="2761" t="s">
        <v>451</v>
      </c>
      <c r="C13" s="2761" t="s">
        <v>94</v>
      </c>
      <c r="D13" s="2761" t="s">
        <v>1030</v>
      </c>
      <c r="E13" s="2761" t="s">
        <v>4700</v>
      </c>
      <c r="F13" s="2761" t="s">
        <v>3545</v>
      </c>
      <c r="G13" s="2761">
        <v>1</v>
      </c>
      <c r="H13" s="2761"/>
      <c r="I13" s="2761">
        <v>480</v>
      </c>
      <c r="J13" s="2761" t="s">
        <v>4367</v>
      </c>
      <c r="K13" s="2761" t="s">
        <v>1078</v>
      </c>
      <c r="L13" s="2920">
        <v>1088704.6200000001</v>
      </c>
      <c r="M13" s="2920">
        <v>1088704.6200000001</v>
      </c>
      <c r="N13" s="2920">
        <v>1088704.6200000001</v>
      </c>
      <c r="O13" s="2920">
        <v>0</v>
      </c>
      <c r="P13" s="2761"/>
      <c r="Q13" s="2761"/>
      <c r="R13" s="2761"/>
      <c r="S13" s="2682">
        <v>1</v>
      </c>
      <c r="T13" s="2682">
        <v>1</v>
      </c>
      <c r="U13" s="2761">
        <v>1</v>
      </c>
      <c r="V13" s="2761"/>
      <c r="W13" s="2761"/>
      <c r="X13" s="2761"/>
      <c r="Y13" s="2761"/>
      <c r="Z13" s="2761" t="s">
        <v>2996</v>
      </c>
      <c r="AA13" s="271"/>
      <c r="AB13" s="271"/>
      <c r="AC13" s="271"/>
      <c r="AD13" s="271"/>
      <c r="AE13" s="2348">
        <f t="shared" si="0"/>
        <v>1</v>
      </c>
    </row>
    <row r="14" spans="1:31" ht="69" customHeight="1">
      <c r="A14" s="2761">
        <v>11</v>
      </c>
      <c r="B14" s="2761" t="s">
        <v>451</v>
      </c>
      <c r="C14" s="2761" t="s">
        <v>94</v>
      </c>
      <c r="D14" s="2761" t="s">
        <v>157</v>
      </c>
      <c r="E14" s="2762" t="s">
        <v>4696</v>
      </c>
      <c r="F14" s="2761" t="s">
        <v>4695</v>
      </c>
      <c r="G14" s="2761">
        <v>1</v>
      </c>
      <c r="H14" s="2761"/>
      <c r="I14" s="2761">
        <v>132</v>
      </c>
      <c r="J14" s="2761" t="s">
        <v>4367</v>
      </c>
      <c r="K14" s="2761" t="s">
        <v>1078</v>
      </c>
      <c r="L14" s="2920">
        <v>60416</v>
      </c>
      <c r="M14" s="2920">
        <v>52715.62</v>
      </c>
      <c r="N14" s="2920">
        <v>52715.62</v>
      </c>
      <c r="O14" s="2920">
        <v>0</v>
      </c>
      <c r="P14" s="2761"/>
      <c r="Q14" s="2761"/>
      <c r="R14" s="2761"/>
      <c r="S14" s="2682">
        <v>1</v>
      </c>
      <c r="T14" s="2682">
        <v>1</v>
      </c>
      <c r="U14" s="2761">
        <v>1</v>
      </c>
      <c r="V14" s="2761"/>
      <c r="W14" s="2761"/>
      <c r="X14" s="2761"/>
      <c r="Y14" s="2761"/>
      <c r="Z14" s="4449" t="s">
        <v>4852</v>
      </c>
      <c r="AA14" s="271"/>
      <c r="AB14" s="271"/>
      <c r="AC14" s="271"/>
      <c r="AD14" s="271"/>
      <c r="AE14" s="2348">
        <f t="shared" si="0"/>
        <v>1</v>
      </c>
    </row>
    <row r="15" spans="1:31" ht="55.5" customHeight="1">
      <c r="A15" s="2761">
        <v>12</v>
      </c>
      <c r="B15" s="2761" t="s">
        <v>451</v>
      </c>
      <c r="C15" s="2761" t="s">
        <v>94</v>
      </c>
      <c r="D15" s="2761" t="s">
        <v>157</v>
      </c>
      <c r="E15" s="2762" t="s">
        <v>4697</v>
      </c>
      <c r="F15" s="2761" t="s">
        <v>4694</v>
      </c>
      <c r="G15" s="2761"/>
      <c r="H15" s="2761">
        <v>2</v>
      </c>
      <c r="I15" s="2761">
        <v>165</v>
      </c>
      <c r="J15" s="2761" t="s">
        <v>4367</v>
      </c>
      <c r="K15" s="2761" t="s">
        <v>1078</v>
      </c>
      <c r="L15" s="2760">
        <v>62900</v>
      </c>
      <c r="M15" s="2760">
        <v>43918.09</v>
      </c>
      <c r="N15" s="2760">
        <v>43918.09</v>
      </c>
      <c r="O15" s="2760">
        <v>0</v>
      </c>
      <c r="P15" s="2761"/>
      <c r="Q15" s="2761"/>
      <c r="R15" s="2761"/>
      <c r="S15" s="2682">
        <v>1</v>
      </c>
      <c r="T15" s="2682">
        <v>1</v>
      </c>
      <c r="U15" s="2761">
        <v>1</v>
      </c>
      <c r="V15" s="2761"/>
      <c r="W15" s="2761"/>
      <c r="X15" s="2761"/>
      <c r="Y15" s="2761"/>
      <c r="Z15" s="4449"/>
      <c r="AA15" s="271"/>
      <c r="AB15" s="271"/>
      <c r="AC15" s="271"/>
      <c r="AD15" s="271"/>
      <c r="AE15" s="2348">
        <f t="shared" si="0"/>
        <v>1</v>
      </c>
    </row>
    <row r="16" spans="1:31" ht="41.25" customHeight="1">
      <c r="A16" s="2761"/>
      <c r="B16" s="2761"/>
      <c r="C16" s="2761"/>
      <c r="D16" s="2761"/>
      <c r="E16" s="2761"/>
      <c r="F16" s="2761"/>
      <c r="G16" s="2763">
        <f>SUM(G4:G15)</f>
        <v>13</v>
      </c>
      <c r="H16" s="2763">
        <f>SUM(H4:H15)</f>
        <v>5</v>
      </c>
      <c r="I16" s="2763">
        <f>SUM(I4:I15)</f>
        <v>2909</v>
      </c>
      <c r="J16" s="2761"/>
      <c r="K16" s="2763"/>
      <c r="L16" s="2929">
        <f>SUM(L4:L15)</f>
        <v>5187385.49</v>
      </c>
      <c r="M16" s="3216">
        <f>SUM(M4:M15)</f>
        <v>4846089.0900000008</v>
      </c>
      <c r="N16" s="3216">
        <f>N4+N10+N11+N12+N13+N14+N15</f>
        <v>4846089.0900000008</v>
      </c>
      <c r="O16" s="2929">
        <v>0</v>
      </c>
      <c r="P16" s="2761"/>
      <c r="Q16" s="2761"/>
      <c r="R16" s="2761"/>
      <c r="S16" s="2761"/>
      <c r="T16" s="2761"/>
      <c r="U16" s="2763">
        <f>SUM(U4:U15)</f>
        <v>12</v>
      </c>
      <c r="V16" s="2763">
        <f>SUM(V4:V15)</f>
        <v>0</v>
      </c>
      <c r="W16" s="2763">
        <f>SUM(W4:W15)</f>
        <v>0</v>
      </c>
      <c r="X16" s="2761"/>
      <c r="Y16" s="2761"/>
      <c r="Z16" s="2827"/>
      <c r="AA16" s="271"/>
      <c r="AB16" s="271"/>
      <c r="AC16" s="271"/>
      <c r="AD16" s="271"/>
      <c r="AE16" s="2348">
        <f t="shared" si="0"/>
        <v>12</v>
      </c>
    </row>
    <row r="17" spans="12:24" ht="15.75" customHeight="1">
      <c r="L17" s="2233"/>
      <c r="M17" s="2233"/>
      <c r="N17" s="2233"/>
      <c r="O17" s="2233"/>
    </row>
    <row r="18" spans="12:24" ht="18" customHeight="1"/>
    <row r="19" spans="12:24" ht="17.25" customHeight="1"/>
    <row r="20" spans="12:24" ht="12" customHeight="1"/>
    <row r="21" spans="12:24" ht="24" customHeight="1"/>
    <row r="24" spans="12:24">
      <c r="N24" s="2233"/>
    </row>
    <row r="26" spans="12:24">
      <c r="X26" s="2515"/>
    </row>
    <row r="27" spans="12:24">
      <c r="O27" s="2565"/>
    </row>
    <row r="32" spans="12:24">
      <c r="M32" s="2233"/>
      <c r="N32" s="2233"/>
    </row>
    <row r="33" spans="13:14">
      <c r="M33" s="2233"/>
      <c r="N33" s="2233"/>
    </row>
    <row r="34" spans="13:14">
      <c r="M34" s="2233"/>
      <c r="N34" s="2233"/>
    </row>
    <row r="35" spans="13:14">
      <c r="M35" s="2233"/>
      <c r="N35" s="2233"/>
    </row>
    <row r="36" spans="13:14">
      <c r="M36" s="2233"/>
      <c r="N36" s="2233"/>
    </row>
    <row r="37" spans="13:14">
      <c r="M37" s="2233"/>
      <c r="N37" s="2233"/>
    </row>
    <row r="38" spans="13:14">
      <c r="M38" s="2233"/>
      <c r="N38" s="2233"/>
    </row>
    <row r="39" spans="13:14">
      <c r="M39" s="2233"/>
      <c r="N39" s="2233"/>
    </row>
  </sheetData>
  <mergeCells count="20">
    <mergeCell ref="A1:Z1"/>
    <mergeCell ref="A2:A3"/>
    <mergeCell ref="B2:B3"/>
    <mergeCell ref="C2:C3"/>
    <mergeCell ref="D2:D3"/>
    <mergeCell ref="E2:F2"/>
    <mergeCell ref="G2:G3"/>
    <mergeCell ref="H2:H3"/>
    <mergeCell ref="I2:I3"/>
    <mergeCell ref="J2:J3"/>
    <mergeCell ref="K2:K3"/>
    <mergeCell ref="P2:P3"/>
    <mergeCell ref="Q2:R2"/>
    <mergeCell ref="S2:T2"/>
    <mergeCell ref="U2:Z2"/>
    <mergeCell ref="Z4:Z9"/>
    <mergeCell ref="M4:M9"/>
    <mergeCell ref="N4:N9"/>
    <mergeCell ref="O4:O9"/>
    <mergeCell ref="Z14:Z15"/>
  </mergeCells>
  <dataValidations count="12">
    <dataValidation type="list" allowBlank="1" showInputMessage="1" showErrorMessage="1" sqref="K4:K9 K11:K16">
      <formula1>$AC$4:$AC$16</formula1>
    </dataValidation>
    <dataValidation type="list" allowBlank="1" showInputMessage="1" showErrorMessage="1" sqref="B4:B9 B11:B16">
      <formula1>$AA$4:$AA$6</formula1>
    </dataValidation>
    <dataValidation type="list" allowBlank="1" showInputMessage="1" showErrorMessage="1" sqref="J4:J9 J11:J16">
      <formula1>$AB$4:$AB$6</formula1>
    </dataValidation>
    <dataValidation type="list" allowBlank="1" showInputMessage="1" showErrorMessage="1" sqref="Q4:Q9 Q11:Q16">
      <formula1>$AD$4:$AD$7</formula1>
    </dataValidation>
    <dataValidation type="list" allowBlank="1" showInputMessage="1" showErrorMessage="1" sqref="K2:K3">
      <formula1>$AC$5:$AC$12</formula1>
    </dataValidation>
    <dataValidation type="list" allowBlank="1" showInputMessage="1" showErrorMessage="1" sqref="Q2:Q3">
      <formula1>$AD$5:$AD$8</formula1>
    </dataValidation>
    <dataValidation type="list" allowBlank="1" showInputMessage="1" showErrorMessage="1" sqref="B2:B3">
      <formula1>$AA$5:$AA$8</formula1>
    </dataValidation>
    <dataValidation type="list" allowBlank="1" showInputMessage="1" showErrorMessage="1" sqref="J2:J3">
      <formula1>$AB$5:$AB$8</formula1>
    </dataValidation>
    <dataValidation type="list" allowBlank="1" showInputMessage="1" showErrorMessage="1" sqref="K10">
      <formula1>$AC$4:$AC$15</formula1>
    </dataValidation>
    <dataValidation type="list" allowBlank="1" showInputMessage="1" showErrorMessage="1" sqref="B10">
      <formula1>$AA$4:$AA$5</formula1>
    </dataValidation>
    <dataValidation type="list" allowBlank="1" showInputMessage="1" showErrorMessage="1" sqref="J10">
      <formula1>$AB$4:$AB$5</formula1>
    </dataValidation>
    <dataValidation type="list" allowBlank="1" showInputMessage="1" showErrorMessage="1" sqref="Q10">
      <formula1>$AD$4:$AD$5</formula1>
    </dataValidation>
  </dataValidations>
  <printOptions horizontalCentered="1"/>
  <pageMargins left="0.51181102362204722" right="0.51181102362204722" top="0.74803149606299213" bottom="0.74803149606299213" header="0.31496062992125984" footer="0.31496062992125984"/>
  <pageSetup paperSize="9" scale="42" orientation="landscape" r:id="rId1"/>
  <colBreaks count="1" manualBreakCount="1">
    <brk id="2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Z41"/>
  <sheetViews>
    <sheetView workbookViewId="0">
      <selection activeCell="I9" sqref="I9"/>
    </sheetView>
  </sheetViews>
  <sheetFormatPr defaultRowHeight="12.75"/>
  <cols>
    <col min="1" max="1" width="17" style="3" customWidth="1"/>
    <col min="2" max="2" width="21.85546875" style="2" customWidth="1"/>
    <col min="3" max="3" width="13.42578125" style="2" customWidth="1"/>
    <col min="4" max="4" width="10.5703125" style="6" customWidth="1"/>
    <col min="5" max="5" width="9.85546875" style="6" customWidth="1"/>
    <col min="6" max="6" width="13.28515625" style="6" customWidth="1"/>
    <col min="7" max="7" width="10.7109375" style="6" customWidth="1"/>
    <col min="8" max="8" width="11.42578125" style="6" customWidth="1"/>
    <col min="9" max="9" width="11.5703125" style="6" customWidth="1"/>
    <col min="10" max="10" width="13.28515625" style="6" customWidth="1"/>
    <col min="11" max="11" width="12.5703125" style="6" customWidth="1"/>
    <col min="12" max="12" width="12.28515625" style="6" customWidth="1"/>
    <col min="13" max="13" width="12.140625" style="6" customWidth="1"/>
    <col min="14" max="14" width="13.5703125" style="2" customWidth="1"/>
    <col min="15" max="15" width="12" style="2" customWidth="1"/>
    <col min="16" max="16" width="14" style="2" customWidth="1"/>
    <col min="17" max="17" width="20.42578125" style="2" customWidth="1"/>
    <col min="18" max="18" width="14.28515625" style="2" customWidth="1"/>
    <col min="19" max="26" width="9.140625" style="2"/>
    <col min="27" max="16384" width="9.140625" style="3"/>
  </cols>
  <sheetData>
    <row r="1" spans="1:26" ht="48" customHeight="1" thickBot="1">
      <c r="A1" s="3531" t="s">
        <v>565</v>
      </c>
      <c r="B1" s="3526"/>
      <c r="C1" s="3526"/>
      <c r="D1" s="3526"/>
      <c r="E1" s="3526"/>
      <c r="F1" s="3526"/>
      <c r="G1" s="3526"/>
      <c r="H1" s="3526"/>
      <c r="I1" s="3527"/>
      <c r="J1" s="1"/>
      <c r="K1" s="1"/>
      <c r="L1" s="1"/>
      <c r="M1" s="1"/>
      <c r="N1" s="1"/>
      <c r="O1" s="1"/>
      <c r="P1" s="1"/>
      <c r="Q1" s="1"/>
      <c r="R1" s="1"/>
    </row>
    <row r="2" spans="1:26" ht="33" customHeight="1">
      <c r="A2" s="3404" t="s">
        <v>963</v>
      </c>
      <c r="B2" s="3416" t="s">
        <v>16</v>
      </c>
      <c r="C2" s="3396" t="s">
        <v>17</v>
      </c>
      <c r="D2" s="3397"/>
      <c r="E2" s="3398"/>
      <c r="F2" s="3399" t="s">
        <v>18</v>
      </c>
      <c r="G2" s="3400"/>
      <c r="H2" s="3401"/>
      <c r="I2" s="3402" t="s">
        <v>416</v>
      </c>
      <c r="J2" s="5"/>
      <c r="L2" s="7"/>
    </row>
    <row r="3" spans="1:26" ht="59.25" customHeight="1" thickBot="1">
      <c r="A3" s="3405"/>
      <c r="B3" s="3417"/>
      <c r="C3" s="143" t="s">
        <v>2260</v>
      </c>
      <c r="D3" s="129" t="s">
        <v>415</v>
      </c>
      <c r="E3" s="288" t="s">
        <v>19</v>
      </c>
      <c r="F3" s="144" t="s">
        <v>2260</v>
      </c>
      <c r="G3" s="133" t="s">
        <v>415</v>
      </c>
      <c r="H3" s="289" t="s">
        <v>19</v>
      </c>
      <c r="I3" s="3403"/>
      <c r="J3" s="5"/>
      <c r="L3" s="7"/>
    </row>
    <row r="4" spans="1:26" ht="21.95" customHeight="1" thickTop="1" thickBot="1">
      <c r="A4" s="3405"/>
      <c r="B4" s="8" t="s">
        <v>20</v>
      </c>
      <c r="C4" s="130">
        <v>14</v>
      </c>
      <c r="D4" s="54">
        <v>3</v>
      </c>
      <c r="E4" s="257">
        <v>17</v>
      </c>
      <c r="F4" s="256">
        <v>47</v>
      </c>
      <c r="G4" s="64">
        <v>10</v>
      </c>
      <c r="H4" s="65">
        <v>57</v>
      </c>
      <c r="I4" s="75">
        <v>54</v>
      </c>
      <c r="J4" s="137"/>
      <c r="L4" s="10"/>
    </row>
    <row r="5" spans="1:26" ht="21.95" customHeight="1" thickTop="1">
      <c r="A5" s="3405"/>
      <c r="B5" s="11" t="s">
        <v>21</v>
      </c>
      <c r="C5" s="131"/>
      <c r="D5" s="1060"/>
      <c r="E5" s="1061"/>
      <c r="F5" s="134"/>
      <c r="G5" s="1062"/>
      <c r="H5" s="1063"/>
      <c r="I5" s="76"/>
      <c r="J5" s="2606"/>
      <c r="L5" s="10"/>
    </row>
    <row r="6" spans="1:26" ht="21.95" customHeight="1">
      <c r="A6" s="3405"/>
      <c r="B6" s="13" t="s">
        <v>22</v>
      </c>
      <c r="C6" s="132">
        <v>1</v>
      </c>
      <c r="D6" s="1060"/>
      <c r="E6" s="1070">
        <v>1</v>
      </c>
      <c r="F6" s="135"/>
      <c r="G6" s="1062"/>
      <c r="H6" s="1063"/>
      <c r="I6" s="76"/>
      <c r="J6" s="2606"/>
      <c r="L6" s="10"/>
    </row>
    <row r="7" spans="1:26" ht="21.95" customHeight="1">
      <c r="A7" s="3405"/>
      <c r="B7" s="11" t="s">
        <v>23</v>
      </c>
      <c r="C7" s="131"/>
      <c r="D7" s="1060"/>
      <c r="E7" s="1070"/>
      <c r="F7" s="134"/>
      <c r="G7" s="1062"/>
      <c r="H7" s="1063"/>
      <c r="I7" s="76"/>
      <c r="J7" s="2606"/>
      <c r="L7" s="10"/>
    </row>
    <row r="8" spans="1:26" ht="21.95" customHeight="1" thickBot="1">
      <c r="A8" s="3405"/>
      <c r="B8" s="11" t="s">
        <v>24</v>
      </c>
      <c r="C8" s="252">
        <v>0</v>
      </c>
      <c r="D8" s="59"/>
      <c r="E8" s="60">
        <v>0</v>
      </c>
      <c r="F8" s="134"/>
      <c r="G8" s="70"/>
      <c r="H8" s="71"/>
      <c r="I8" s="76">
        <v>1</v>
      </c>
      <c r="J8" s="137"/>
      <c r="L8" s="10"/>
    </row>
    <row r="9" spans="1:26" ht="21.95" customHeight="1" thickTop="1" thickBot="1">
      <c r="A9" s="3406"/>
      <c r="B9" s="14" t="s">
        <v>19</v>
      </c>
      <c r="C9" s="254">
        <v>15</v>
      </c>
      <c r="D9" s="290">
        <v>3</v>
      </c>
      <c r="E9" s="291">
        <v>18</v>
      </c>
      <c r="F9" s="136">
        <v>47</v>
      </c>
      <c r="G9" s="292">
        <v>10</v>
      </c>
      <c r="H9" s="293">
        <v>57</v>
      </c>
      <c r="I9" s="294">
        <f>C9+D9+F9+G9</f>
        <v>75</v>
      </c>
      <c r="J9" s="295"/>
      <c r="L9" s="10"/>
    </row>
    <row r="10" spans="1:26" ht="10.5" customHeight="1">
      <c r="A10" s="17"/>
    </row>
    <row r="11" spans="1:26" ht="21.75" customHeight="1" thickBot="1">
      <c r="A11" s="3418" t="s">
        <v>25</v>
      </c>
      <c r="B11" s="3418"/>
      <c r="C11" s="3418"/>
      <c r="D11" s="3418"/>
      <c r="E11" s="18"/>
      <c r="F11" s="18"/>
      <c r="G11" s="18"/>
      <c r="H11" s="18"/>
      <c r="I11" s="18"/>
      <c r="J11" s="19"/>
      <c r="K11" s="19"/>
      <c r="L11" s="19"/>
    </row>
    <row r="12" spans="1:26" s="300" customFormat="1" ht="43.5" customHeight="1" thickBot="1">
      <c r="A12" s="20"/>
      <c r="B12" s="4" t="s">
        <v>26</v>
      </c>
      <c r="C12" s="94" t="s">
        <v>27</v>
      </c>
      <c r="D12" s="2608" t="s">
        <v>20</v>
      </c>
      <c r="E12" s="44"/>
      <c r="F12" s="296"/>
      <c r="G12" s="297"/>
      <c r="H12" s="297"/>
      <c r="I12" s="298"/>
      <c r="J12" s="297"/>
      <c r="K12" s="297"/>
      <c r="L12" s="297"/>
      <c r="M12" s="298"/>
      <c r="N12" s="299"/>
      <c r="O12" s="299"/>
      <c r="P12" s="299"/>
      <c r="Q12" s="299"/>
      <c r="R12" s="299"/>
      <c r="S12" s="299"/>
      <c r="T12" s="299"/>
      <c r="U12" s="299"/>
      <c r="V12" s="299"/>
      <c r="W12" s="299"/>
      <c r="X12" s="299"/>
      <c r="Y12" s="299"/>
      <c r="Z12" s="299"/>
    </row>
    <row r="13" spans="1:26" ht="18" customHeight="1">
      <c r="A13" s="3423" t="s">
        <v>963</v>
      </c>
      <c r="B13" s="25" t="s">
        <v>28</v>
      </c>
      <c r="C13" s="95"/>
      <c r="D13" s="100"/>
      <c r="E13" s="46"/>
      <c r="F13" s="38"/>
      <c r="G13" s="41"/>
      <c r="H13" s="41"/>
      <c r="K13" s="26"/>
      <c r="L13" s="26"/>
      <c r="M13" s="26"/>
      <c r="N13" s="26"/>
      <c r="O13" s="26"/>
      <c r="P13" s="26"/>
      <c r="Q13" s="26"/>
      <c r="R13" s="26"/>
    </row>
    <row r="14" spans="1:26" ht="18" customHeight="1">
      <c r="A14" s="3423"/>
      <c r="B14" s="27" t="s">
        <v>29</v>
      </c>
      <c r="C14" s="96"/>
      <c r="D14" s="101"/>
      <c r="E14" s="46"/>
      <c r="F14" s="38"/>
      <c r="G14" s="41"/>
      <c r="H14" s="41"/>
      <c r="J14" s="26"/>
      <c r="K14" s="26"/>
      <c r="L14" s="26"/>
      <c r="M14" s="26"/>
      <c r="N14" s="26"/>
      <c r="O14" s="26"/>
      <c r="P14" s="26"/>
      <c r="Q14" s="26"/>
      <c r="R14" s="26"/>
    </row>
    <row r="15" spans="1:26" ht="18" customHeight="1">
      <c r="A15" s="3423"/>
      <c r="B15" s="27" t="s">
        <v>30</v>
      </c>
      <c r="C15" s="97">
        <v>41</v>
      </c>
      <c r="D15" s="102">
        <v>41</v>
      </c>
      <c r="E15" s="47"/>
      <c r="F15" s="38"/>
      <c r="G15" s="42"/>
      <c r="H15" s="42"/>
      <c r="J15" s="26"/>
      <c r="K15" s="26"/>
      <c r="L15" s="26"/>
      <c r="M15" s="26"/>
      <c r="N15" s="26"/>
      <c r="O15" s="26"/>
      <c r="P15" s="26"/>
      <c r="Q15" s="26"/>
      <c r="R15" s="26"/>
    </row>
    <row r="16" spans="1:26" ht="18" customHeight="1">
      <c r="A16" s="3423"/>
      <c r="B16" s="27" t="s">
        <v>31</v>
      </c>
      <c r="C16" s="97">
        <v>32</v>
      </c>
      <c r="D16" s="103">
        <v>32</v>
      </c>
      <c r="E16" s="47"/>
      <c r="F16" s="38"/>
      <c r="G16" s="43"/>
      <c r="H16" s="43"/>
      <c r="J16" s="26"/>
      <c r="K16" s="26"/>
      <c r="L16" s="26"/>
      <c r="M16" s="26"/>
      <c r="N16" s="26"/>
      <c r="O16" s="26"/>
      <c r="P16" s="26"/>
      <c r="Q16" s="26"/>
      <c r="R16" s="26"/>
    </row>
    <row r="17" spans="1:19" ht="18" customHeight="1">
      <c r="A17" s="3423"/>
      <c r="B17" s="27" t="s">
        <v>32</v>
      </c>
      <c r="C17" s="96">
        <v>91.8</v>
      </c>
      <c r="D17" s="101">
        <v>91.8</v>
      </c>
      <c r="E17" s="46"/>
      <c r="F17" s="38"/>
      <c r="G17" s="41"/>
      <c r="H17" s="41"/>
      <c r="J17" s="26"/>
      <c r="K17" s="26"/>
      <c r="L17" s="26"/>
      <c r="M17" s="26"/>
      <c r="N17" s="26"/>
      <c r="O17" s="26"/>
      <c r="P17" s="26"/>
      <c r="Q17" s="26"/>
      <c r="R17" s="26"/>
    </row>
    <row r="18" spans="1:19" ht="18" customHeight="1">
      <c r="A18" s="3423"/>
      <c r="B18" s="27" t="s">
        <v>33</v>
      </c>
      <c r="C18" s="96"/>
      <c r="D18" s="101"/>
      <c r="E18" s="46"/>
      <c r="F18" s="38"/>
      <c r="G18" s="41"/>
      <c r="H18" s="41"/>
      <c r="J18" s="26"/>
      <c r="K18" s="26"/>
      <c r="L18" s="26"/>
      <c r="M18" s="26"/>
      <c r="N18" s="26"/>
      <c r="O18" s="26"/>
      <c r="P18" s="26"/>
      <c r="Q18" s="26"/>
      <c r="R18" s="26"/>
    </row>
    <row r="19" spans="1:19" ht="18" customHeight="1">
      <c r="A19" s="3423"/>
      <c r="B19" s="113" t="s">
        <v>419</v>
      </c>
      <c r="C19" s="111">
        <v>6350</v>
      </c>
      <c r="D19" s="112">
        <v>6350</v>
      </c>
      <c r="E19" s="46"/>
      <c r="F19" s="38"/>
      <c r="G19" s="41"/>
      <c r="H19" s="41"/>
      <c r="J19" s="26"/>
      <c r="K19" s="26"/>
      <c r="L19" s="26"/>
      <c r="M19" s="26"/>
      <c r="N19" s="26"/>
      <c r="O19" s="26"/>
      <c r="P19" s="26"/>
      <c r="Q19" s="26"/>
      <c r="R19" s="26"/>
    </row>
    <row r="20" spans="1:19" ht="18" customHeight="1">
      <c r="A20" s="3423"/>
      <c r="B20" s="113" t="s">
        <v>420</v>
      </c>
      <c r="C20" s="111">
        <v>44.3</v>
      </c>
      <c r="D20" s="112">
        <v>44.3</v>
      </c>
      <c r="E20" s="46"/>
      <c r="F20" s="38"/>
      <c r="G20" s="41"/>
      <c r="H20" s="41"/>
      <c r="J20" s="26"/>
      <c r="K20" s="26"/>
      <c r="L20" s="26"/>
      <c r="M20" s="26"/>
      <c r="N20" s="26"/>
      <c r="O20" s="26"/>
      <c r="P20" s="26"/>
      <c r="Q20" s="26"/>
      <c r="R20" s="26"/>
    </row>
    <row r="21" spans="1:19" ht="18" customHeight="1">
      <c r="A21" s="3423"/>
      <c r="B21" s="113" t="s">
        <v>2278</v>
      </c>
      <c r="C21" s="111"/>
      <c r="D21" s="112"/>
      <c r="E21" s="46"/>
      <c r="F21" s="38"/>
      <c r="G21" s="41"/>
      <c r="H21" s="41"/>
      <c r="J21" s="26"/>
      <c r="K21" s="26"/>
      <c r="L21" s="26"/>
      <c r="M21" s="26"/>
      <c r="N21" s="26"/>
      <c r="O21" s="26"/>
      <c r="P21" s="26"/>
      <c r="Q21" s="26"/>
      <c r="R21" s="26"/>
    </row>
    <row r="22" spans="1:19" ht="18" customHeight="1">
      <c r="A22" s="3423"/>
      <c r="B22" s="27" t="s">
        <v>34</v>
      </c>
      <c r="C22" s="96"/>
      <c r="D22" s="101"/>
      <c r="E22" s="46"/>
      <c r="F22" s="38"/>
      <c r="G22" s="41"/>
      <c r="H22" s="41"/>
      <c r="J22" s="28"/>
      <c r="K22" s="28"/>
      <c r="L22" s="28"/>
    </row>
    <row r="23" spans="1:19" ht="18" customHeight="1">
      <c r="A23" s="3423"/>
      <c r="B23" s="27" t="s">
        <v>35</v>
      </c>
      <c r="C23" s="96">
        <v>4</v>
      </c>
      <c r="D23" s="101">
        <v>4</v>
      </c>
      <c r="E23" s="46"/>
      <c r="F23" s="38"/>
      <c r="G23" s="41"/>
      <c r="H23" s="41"/>
      <c r="J23" s="3465"/>
      <c r="K23" s="3465"/>
      <c r="L23" s="3465"/>
      <c r="M23" s="3465"/>
      <c r="N23" s="3465"/>
      <c r="O23" s="3465"/>
      <c r="P23" s="3465"/>
      <c r="Q23" s="3465"/>
      <c r="R23" s="3465"/>
    </row>
    <row r="24" spans="1:19" ht="18" customHeight="1" thickBot="1">
      <c r="A24" s="3424"/>
      <c r="B24" s="29" t="s">
        <v>36</v>
      </c>
      <c r="C24" s="98"/>
      <c r="D24" s="104"/>
      <c r="E24" s="46"/>
      <c r="F24" s="38"/>
      <c r="G24" s="41"/>
      <c r="H24" s="41"/>
      <c r="J24" s="3465"/>
      <c r="K24" s="3465"/>
      <c r="L24" s="3465"/>
      <c r="M24" s="3465"/>
      <c r="N24" s="3465"/>
      <c r="O24" s="3465"/>
      <c r="P24" s="3465"/>
      <c r="Q24" s="3465"/>
      <c r="R24" s="3465"/>
    </row>
    <row r="25" spans="1:19" ht="9" customHeight="1"/>
    <row r="26" spans="1:19" ht="24.75" customHeight="1" thickBot="1">
      <c r="A26" s="3418" t="s">
        <v>2259</v>
      </c>
      <c r="B26" s="3418"/>
      <c r="C26" s="3418"/>
      <c r="D26" s="3418"/>
      <c r="E26" s="3418"/>
      <c r="F26" s="3418"/>
      <c r="G26" s="3418"/>
      <c r="H26" s="3418"/>
      <c r="I26" s="3418"/>
      <c r="J26" s="3418"/>
      <c r="K26" s="3418"/>
      <c r="L26" s="3418"/>
      <c r="M26" s="3418"/>
      <c r="N26" s="3418"/>
      <c r="O26" s="48"/>
      <c r="P26" s="48"/>
      <c r="Q26" s="48"/>
      <c r="R26" s="48"/>
    </row>
    <row r="27" spans="1:19" ht="29.25" customHeight="1" thickBot="1">
      <c r="A27" s="3461"/>
      <c r="B27" s="3428" t="s">
        <v>26</v>
      </c>
      <c r="C27" s="3431" t="s">
        <v>2260</v>
      </c>
      <c r="D27" s="3432"/>
      <c r="E27" s="3432"/>
      <c r="F27" s="3432"/>
      <c r="G27" s="3432"/>
      <c r="H27" s="3433"/>
      <c r="I27" s="3460" t="s">
        <v>20</v>
      </c>
      <c r="J27" s="3439"/>
      <c r="K27" s="3439"/>
      <c r="L27" s="3439"/>
      <c r="M27" s="3439"/>
      <c r="N27" s="3440"/>
      <c r="O27" s="49"/>
      <c r="P27" s="38"/>
      <c r="Q27" s="38"/>
      <c r="R27" s="38"/>
      <c r="S27" s="6"/>
    </row>
    <row r="28" spans="1:19" ht="30" customHeight="1" thickBot="1">
      <c r="A28" s="3462"/>
      <c r="B28" s="3429"/>
      <c r="C28" s="181" t="s">
        <v>2261</v>
      </c>
      <c r="D28" s="182"/>
      <c r="E28" s="3447" t="s">
        <v>2262</v>
      </c>
      <c r="F28" s="3447"/>
      <c r="G28" s="3409" t="s">
        <v>2263</v>
      </c>
      <c r="H28" s="3407" t="s">
        <v>19</v>
      </c>
      <c r="I28" s="183" t="s">
        <v>2261</v>
      </c>
      <c r="J28" s="184"/>
      <c r="K28" s="185" t="s">
        <v>2262</v>
      </c>
      <c r="L28" s="2620"/>
      <c r="M28" s="3458" t="s">
        <v>2272</v>
      </c>
      <c r="N28" s="3441" t="s">
        <v>19</v>
      </c>
      <c r="O28" s="3"/>
      <c r="P28" s="3"/>
      <c r="Q28" s="3"/>
      <c r="R28" s="3"/>
    </row>
    <row r="29" spans="1:19" ht="65.25" customHeight="1" thickBot="1">
      <c r="A29" s="3463"/>
      <c r="B29" s="3430"/>
      <c r="C29" s="105" t="s">
        <v>2264</v>
      </c>
      <c r="D29" s="106" t="s">
        <v>2265</v>
      </c>
      <c r="E29" s="105" t="s">
        <v>2264</v>
      </c>
      <c r="F29" s="106" t="s">
        <v>2265</v>
      </c>
      <c r="G29" s="3410"/>
      <c r="H29" s="3408"/>
      <c r="I29" s="186" t="s">
        <v>2264</v>
      </c>
      <c r="J29" s="177" t="s">
        <v>2265</v>
      </c>
      <c r="K29" s="177" t="s">
        <v>2264</v>
      </c>
      <c r="L29" s="110" t="s">
        <v>2265</v>
      </c>
      <c r="M29" s="3459"/>
      <c r="N29" s="3442"/>
      <c r="O29" s="3"/>
      <c r="P29" s="3"/>
      <c r="Q29" s="3"/>
      <c r="R29" s="3"/>
    </row>
    <row r="30" spans="1:19" ht="20.100000000000001" customHeight="1">
      <c r="A30" s="3425" t="s">
        <v>963</v>
      </c>
      <c r="B30" s="30" t="s">
        <v>2266</v>
      </c>
      <c r="C30" s="78"/>
      <c r="D30" s="78"/>
      <c r="E30" s="78"/>
      <c r="F30" s="78"/>
      <c r="G30" s="78"/>
      <c r="H30" s="139"/>
      <c r="I30" s="86"/>
      <c r="J30" s="87"/>
      <c r="K30" s="87"/>
      <c r="L30" s="87"/>
      <c r="M30" s="87"/>
      <c r="N30" s="141"/>
      <c r="O30" s="3"/>
      <c r="P30" s="3"/>
      <c r="Q30" s="3"/>
      <c r="R30" s="3"/>
    </row>
    <row r="31" spans="1:19" ht="20.100000000000001" customHeight="1">
      <c r="A31" s="3521"/>
      <c r="B31" s="31" t="s">
        <v>2267</v>
      </c>
      <c r="C31" s="80"/>
      <c r="D31" s="80">
        <v>13</v>
      </c>
      <c r="E31" s="80"/>
      <c r="F31" s="80">
        <v>2</v>
      </c>
      <c r="G31" s="81">
        <v>3667</v>
      </c>
      <c r="H31" s="140">
        <v>15</v>
      </c>
      <c r="I31" s="89"/>
      <c r="J31" s="90">
        <v>10</v>
      </c>
      <c r="K31" s="90"/>
      <c r="L31" s="90">
        <v>2</v>
      </c>
      <c r="M31" s="91">
        <v>3433</v>
      </c>
      <c r="N31" s="142">
        <v>12</v>
      </c>
      <c r="O31" s="3"/>
      <c r="P31" s="3"/>
      <c r="Q31" s="3"/>
      <c r="R31" s="3"/>
    </row>
    <row r="32" spans="1:19" ht="20.100000000000001" customHeight="1" thickBot="1">
      <c r="A32" s="3521"/>
      <c r="B32" s="31" t="s">
        <v>2268</v>
      </c>
      <c r="C32" s="80"/>
      <c r="D32" s="80"/>
      <c r="E32" s="80"/>
      <c r="F32" s="80"/>
      <c r="G32" s="80"/>
      <c r="H32" s="260"/>
      <c r="I32" s="89"/>
      <c r="J32" s="90"/>
      <c r="K32" s="90"/>
      <c r="L32" s="90"/>
      <c r="M32" s="90"/>
      <c r="N32" s="259"/>
      <c r="O32" s="3"/>
      <c r="P32" s="3"/>
      <c r="Q32" s="3"/>
      <c r="R32" s="3"/>
    </row>
    <row r="33" spans="1:18" ht="20.100000000000001" customHeight="1" thickTop="1" thickBot="1">
      <c r="A33" s="3522"/>
      <c r="B33" s="32" t="s">
        <v>19</v>
      </c>
      <c r="C33" s="83"/>
      <c r="D33" s="83"/>
      <c r="E33" s="83"/>
      <c r="F33" s="83"/>
      <c r="G33" s="84"/>
      <c r="H33" s="255"/>
      <c r="I33" s="116"/>
      <c r="J33" s="93"/>
      <c r="K33" s="93"/>
      <c r="L33" s="93"/>
      <c r="M33" s="121"/>
      <c r="N33" s="258"/>
      <c r="O33" s="3"/>
      <c r="P33" s="3"/>
      <c r="Q33" s="3"/>
      <c r="R33" s="3"/>
    </row>
    <row r="34" spans="1:18">
      <c r="A34" s="33"/>
      <c r="B34" s="34"/>
      <c r="C34" s="34"/>
      <c r="D34" s="298"/>
      <c r="E34" s="298"/>
      <c r="F34" s="298"/>
      <c r="G34" s="298"/>
      <c r="H34" s="298"/>
    </row>
    <row r="35" spans="1:18" ht="14.25" customHeight="1" thickBot="1">
      <c r="A35" s="35"/>
      <c r="B35" s="36"/>
      <c r="C35" s="36"/>
      <c r="D35" s="298"/>
      <c r="E35" s="298"/>
      <c r="F35" s="298"/>
      <c r="G35" s="298"/>
      <c r="H35" s="298"/>
    </row>
    <row r="36" spans="1:18" ht="15.75">
      <c r="A36" s="3470" t="s">
        <v>957</v>
      </c>
      <c r="B36" s="3471"/>
      <c r="C36" s="3472"/>
      <c r="D36" s="298"/>
      <c r="E36" s="298"/>
      <c r="F36" s="298"/>
      <c r="G36" s="298"/>
      <c r="H36" s="298"/>
    </row>
    <row r="37" spans="1:18">
      <c r="A37" s="281" t="s">
        <v>958</v>
      </c>
      <c r="B37" s="3473" t="s">
        <v>1470</v>
      </c>
      <c r="C37" s="3474"/>
      <c r="D37" s="298"/>
      <c r="E37" s="298"/>
      <c r="F37" s="298"/>
      <c r="G37" s="298"/>
      <c r="H37" s="298"/>
    </row>
    <row r="38" spans="1:18">
      <c r="A38" s="281" t="s">
        <v>962</v>
      </c>
      <c r="B38" s="3473" t="s">
        <v>1471</v>
      </c>
      <c r="C38" s="3474"/>
    </row>
    <row r="39" spans="1:18">
      <c r="A39" s="281" t="s">
        <v>959</v>
      </c>
      <c r="B39" s="3466">
        <v>3742703580</v>
      </c>
      <c r="C39" s="3467"/>
    </row>
    <row r="40" spans="1:18">
      <c r="A40" s="282" t="s">
        <v>960</v>
      </c>
      <c r="B40" s="3466">
        <v>5355696734</v>
      </c>
      <c r="C40" s="3467"/>
    </row>
    <row r="41" spans="1:18" ht="13.5" thickBot="1">
      <c r="A41" s="283" t="s">
        <v>961</v>
      </c>
      <c r="B41" s="3468" t="s">
        <v>1472</v>
      </c>
      <c r="C41" s="3469"/>
    </row>
  </sheetData>
  <protectedRanges>
    <protectedRange sqref="G13:H24 E13:E24 C13:D18 C22:D24" name="Aralık1"/>
    <protectedRange sqref="G30:G31" name="Aralık1_1"/>
    <protectedRange sqref="M30:M31" name="Aralık1_2"/>
    <protectedRange sqref="C19:D21" name="Aralık1_3"/>
  </protectedRanges>
  <mergeCells count="26">
    <mergeCell ref="A1:I1"/>
    <mergeCell ref="A2:A9"/>
    <mergeCell ref="B2:B3"/>
    <mergeCell ref="C2:E2"/>
    <mergeCell ref="F2:H2"/>
    <mergeCell ref="I2:I3"/>
    <mergeCell ref="A30:A33"/>
    <mergeCell ref="A36:C36"/>
    <mergeCell ref="B37:C37"/>
    <mergeCell ref="A11:D11"/>
    <mergeCell ref="A13:A24"/>
    <mergeCell ref="A26:N26"/>
    <mergeCell ref="A27:A29"/>
    <mergeCell ref="B27:B29"/>
    <mergeCell ref="M28:M29"/>
    <mergeCell ref="C27:H27"/>
    <mergeCell ref="I27:N27"/>
    <mergeCell ref="E28:F28"/>
    <mergeCell ref="G28:G29"/>
    <mergeCell ref="N28:N29"/>
    <mergeCell ref="J23:R24"/>
    <mergeCell ref="B38:C38"/>
    <mergeCell ref="B39:C39"/>
    <mergeCell ref="B40:C40"/>
    <mergeCell ref="B41:C41"/>
    <mergeCell ref="H28:H29"/>
  </mergeCells>
  <dataValidations count="4">
    <dataValidation type="custom" allowBlank="1" showInputMessage="1" showErrorMessage="1" errorTitle="LÜTFEN DÜZELTİN" error="BİTEN ÜNİTE SAYISI BİTEN İÇME SUYU SAYISINDAN AZ OLAMAZ" sqref="E4">
      <formula1>E4&lt;=N33</formula1>
    </dataValidation>
    <dataValidation type="custom" allowBlank="1" showInputMessage="1" showErrorMessage="1" errorTitle="LÜTFEN DÜZETİN" error="PLANLANAN İÇME SUYU İŞ SAYISI, İÇME SUYU HİZMETİ GÖTÜRÜLECEK ÜNİTE SAYISINDAN AZ OLAMAZ " sqref="C9">
      <formula1>C9&lt;H4=H33</formula1>
    </dataValidation>
    <dataValidation type="custom" allowBlank="1" showInputMessage="1" showErrorMessage="1" errorTitle="LÜTFEN DÜZELTİN" error="BİTEN ÜNİTE SAYISI BİTEN İÇME SUYU SAYISINDAN AZ OLAMAZ" sqref="N33">
      <formula1>E4&lt;=N33</formula1>
    </dataValidation>
    <dataValidation type="custom" allowBlank="1" showInputMessage="1" showErrorMessage="1" errorTitle="LÜTFEN DÜZELTİN" error="PLANLANAN İÇME SUYU İŞ SAYISI, İÇME SUYU HİZMETİ GÖTÜRÜLECEK ÜNİTE SAYISINDAN AZ OLAMAZ " sqref="H33">
      <formula1>C9&lt;=H33</formula1>
    </dataValidation>
  </dataValidations>
  <hyperlinks>
    <hyperlink ref="B41" r:id="rId1"/>
  </hyperlinks>
  <pageMargins left="0.78" right="0.41" top="0.91" bottom="0.52" header="0.47" footer="0.34"/>
  <pageSetup paperSize="9" scale="56" orientation="landscape" r:id="rId2"/>
  <headerFooter alignWithMargins="0">
    <oddHeader>&amp;C&amp;"Arial Tur,Kalın"&amp;12T.C
İÇİŞLERİ BAKANLIĞI
Mahalli İdareler Genel Müdürlüğü</oddHeader>
    <oddFooter>&amp;C&amp;P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9"/>
  <sheetViews>
    <sheetView zoomScale="96" zoomScaleNormal="96" workbookViewId="0">
      <selection sqref="A1:AL1"/>
    </sheetView>
  </sheetViews>
  <sheetFormatPr defaultRowHeight="12.75"/>
  <cols>
    <col min="1" max="1" width="7.28515625" style="2919" customWidth="1"/>
    <col min="2" max="2" width="7.28515625" style="2810" customWidth="1"/>
    <col min="3" max="3" width="9.7109375" style="2810" customWidth="1"/>
    <col min="4" max="4" width="14.42578125" style="2810" customWidth="1"/>
    <col min="5" max="5" width="6.85546875" style="2810" customWidth="1"/>
    <col min="6" max="6" width="29" style="2810" customWidth="1"/>
    <col min="7" max="7" width="29.42578125" style="2810" customWidth="1"/>
    <col min="8" max="8" width="7.5703125" style="2810" customWidth="1"/>
    <col min="9" max="9" width="6" style="2810" customWidth="1"/>
    <col min="10" max="10" width="8.85546875" style="2810" customWidth="1"/>
    <col min="11" max="11" width="15.42578125" style="2810" customWidth="1"/>
    <col min="12" max="12" width="12.5703125" style="2810" customWidth="1"/>
    <col min="13" max="13" width="14.140625" style="2810" customWidth="1"/>
    <col min="14" max="14" width="16.140625" style="2810" customWidth="1"/>
    <col min="15" max="15" width="17.140625" style="2810" customWidth="1"/>
    <col min="16" max="16" width="16.28515625" style="2810" customWidth="1"/>
    <col min="17" max="17" width="16.140625" style="2810" customWidth="1"/>
    <col min="18" max="19" width="7.28515625" style="2810" customWidth="1"/>
    <col min="20" max="20" width="7.140625" style="2810" customWidth="1"/>
    <col min="21" max="21" width="6.140625" style="2810" customWidth="1"/>
    <col min="22" max="22" width="7.7109375" style="2810" customWidth="1"/>
    <col min="23" max="23" width="6.7109375" style="2810" customWidth="1"/>
    <col min="24" max="24" width="8" style="2810" customWidth="1"/>
    <col min="25" max="25" width="7.85546875" style="2810" customWidth="1"/>
    <col min="26" max="26" width="8.7109375" style="2810" customWidth="1"/>
    <col min="27" max="27" width="7.5703125" style="2810" customWidth="1"/>
    <col min="28" max="28" width="7" style="2810" customWidth="1"/>
    <col min="29" max="29" width="5.5703125" style="2810" customWidth="1"/>
    <col min="30" max="30" width="6.42578125" style="2810" customWidth="1"/>
    <col min="31" max="31" width="9" style="2810" customWidth="1"/>
    <col min="32" max="32" width="8.85546875" style="2810" customWidth="1"/>
    <col min="33" max="33" width="7" style="2810" customWidth="1"/>
    <col min="34" max="34" width="7.7109375" style="2810" customWidth="1"/>
    <col min="35" max="35" width="8.140625" style="2810" customWidth="1"/>
    <col min="36" max="36" width="7.85546875" style="2810" customWidth="1"/>
    <col min="37" max="37" width="7.42578125" style="2810" customWidth="1"/>
    <col min="38" max="38" width="26.140625" style="2810" customWidth="1"/>
    <col min="39" max="16384" width="9.140625" style="2810"/>
  </cols>
  <sheetData>
    <row r="1" spans="1:38" s="1749" customFormat="1" ht="36.75" customHeight="1">
      <c r="A1" s="4423" t="s">
        <v>4707</v>
      </c>
      <c r="B1" s="4423"/>
      <c r="C1" s="4423"/>
      <c r="D1" s="4423"/>
      <c r="E1" s="4423"/>
      <c r="F1" s="4423"/>
      <c r="G1" s="4423"/>
      <c r="H1" s="4423"/>
      <c r="I1" s="4423"/>
      <c r="J1" s="4423"/>
      <c r="K1" s="4423"/>
      <c r="L1" s="4423"/>
      <c r="M1" s="4423"/>
      <c r="N1" s="4423"/>
      <c r="O1" s="4423"/>
      <c r="P1" s="4423"/>
      <c r="Q1" s="4423"/>
      <c r="R1" s="4423"/>
      <c r="S1" s="4423"/>
      <c r="T1" s="4423"/>
      <c r="U1" s="4423"/>
      <c r="V1" s="4423"/>
      <c r="W1" s="4423"/>
      <c r="X1" s="4423"/>
      <c r="Y1" s="4423"/>
      <c r="Z1" s="4423"/>
      <c r="AA1" s="4423"/>
      <c r="AB1" s="4423"/>
      <c r="AC1" s="4423"/>
      <c r="AD1" s="4423"/>
      <c r="AE1" s="4423"/>
      <c r="AF1" s="4423"/>
      <c r="AG1" s="4423"/>
      <c r="AH1" s="4423"/>
      <c r="AI1" s="4423"/>
      <c r="AJ1" s="4423"/>
      <c r="AK1" s="4423"/>
      <c r="AL1" s="4423"/>
    </row>
    <row r="2" spans="1:38" s="1749" customFormat="1" ht="54" customHeight="1">
      <c r="A2" s="4424" t="s">
        <v>4833</v>
      </c>
      <c r="B2" s="2804" t="s">
        <v>445</v>
      </c>
      <c r="C2" s="4338" t="s">
        <v>13</v>
      </c>
      <c r="D2" s="4341" t="s">
        <v>2277</v>
      </c>
      <c r="E2" s="4427" t="s">
        <v>446</v>
      </c>
      <c r="F2" s="4341" t="s">
        <v>423</v>
      </c>
      <c r="G2" s="4341"/>
      <c r="H2" s="4421" t="s">
        <v>3040</v>
      </c>
      <c r="I2" s="4421" t="s">
        <v>3041</v>
      </c>
      <c r="J2" s="4421" t="s">
        <v>3042</v>
      </c>
      <c r="K2" s="4408" t="s">
        <v>3047</v>
      </c>
      <c r="L2" s="4338" t="s">
        <v>4705</v>
      </c>
      <c r="M2" s="4416" t="s">
        <v>1246</v>
      </c>
      <c r="N2" s="2777" t="s">
        <v>3045</v>
      </c>
      <c r="O2" s="2674" t="s">
        <v>1054</v>
      </c>
      <c r="P2" s="2674" t="s">
        <v>2358</v>
      </c>
      <c r="Q2" s="2777" t="s">
        <v>2359</v>
      </c>
      <c r="R2" s="2812" t="s">
        <v>425</v>
      </c>
      <c r="S2" s="2812" t="s">
        <v>2273</v>
      </c>
      <c r="T2" s="2812" t="s">
        <v>12</v>
      </c>
      <c r="U2" s="2812" t="s">
        <v>2274</v>
      </c>
      <c r="V2" s="2778" t="s">
        <v>3049</v>
      </c>
      <c r="W2" s="2778" t="s">
        <v>3050</v>
      </c>
      <c r="X2" s="2778" t="s">
        <v>2318</v>
      </c>
      <c r="Y2" s="2778" t="s">
        <v>2962</v>
      </c>
      <c r="Z2" s="2812" t="s">
        <v>426</v>
      </c>
      <c r="AA2" s="2812" t="s">
        <v>427</v>
      </c>
      <c r="AB2" s="2812" t="s">
        <v>1415</v>
      </c>
      <c r="AC2" s="4418" t="s">
        <v>428</v>
      </c>
      <c r="AD2" s="4418"/>
      <c r="AE2" s="4419" t="s">
        <v>429</v>
      </c>
      <c r="AF2" s="4419"/>
      <c r="AG2" s="4420" t="s">
        <v>16</v>
      </c>
      <c r="AH2" s="4420"/>
      <c r="AI2" s="4420"/>
      <c r="AJ2" s="4420"/>
      <c r="AK2" s="4420"/>
      <c r="AL2" s="4420"/>
    </row>
    <row r="3" spans="1:38" s="1749" customFormat="1" ht="66.75" customHeight="1">
      <c r="A3" s="4425"/>
      <c r="B3" s="2808"/>
      <c r="C3" s="4426"/>
      <c r="D3" s="4417"/>
      <c r="E3" s="4417"/>
      <c r="F3" s="2809" t="s">
        <v>430</v>
      </c>
      <c r="G3" s="2809" t="s">
        <v>431</v>
      </c>
      <c r="H3" s="4135"/>
      <c r="I3" s="4135"/>
      <c r="J3" s="4135"/>
      <c r="K3" s="4344"/>
      <c r="L3" s="4422"/>
      <c r="M3" s="4417"/>
      <c r="N3" s="2779" t="s">
        <v>1416</v>
      </c>
      <c r="O3" s="2374" t="s">
        <v>1417</v>
      </c>
      <c r="P3" s="2374" t="s">
        <v>1055</v>
      </c>
      <c r="Q3" s="2779" t="s">
        <v>4706</v>
      </c>
      <c r="R3" s="2766" t="s">
        <v>434</v>
      </c>
      <c r="S3" s="2766" t="s">
        <v>434</v>
      </c>
      <c r="T3" s="2766" t="s">
        <v>434</v>
      </c>
      <c r="U3" s="2767" t="s">
        <v>434</v>
      </c>
      <c r="V3" s="2767" t="s">
        <v>434</v>
      </c>
      <c r="W3" s="2767" t="s">
        <v>434</v>
      </c>
      <c r="X3" s="2768" t="s">
        <v>3051</v>
      </c>
      <c r="Y3" s="2767" t="s">
        <v>434</v>
      </c>
      <c r="Z3" s="2767" t="s">
        <v>434</v>
      </c>
      <c r="AA3" s="2767" t="s">
        <v>434</v>
      </c>
      <c r="AB3" s="2780" t="s">
        <v>2280</v>
      </c>
      <c r="AC3" s="2780" t="s">
        <v>449</v>
      </c>
      <c r="AD3" s="2780" t="s">
        <v>450</v>
      </c>
      <c r="AE3" s="2781" t="s">
        <v>436</v>
      </c>
      <c r="AF3" s="2782" t="s">
        <v>437</v>
      </c>
      <c r="AG3" s="2783" t="s">
        <v>438</v>
      </c>
      <c r="AH3" s="1406" t="s">
        <v>805</v>
      </c>
      <c r="AI3" s="1406" t="s">
        <v>441</v>
      </c>
      <c r="AJ3" s="1406" t="s">
        <v>442</v>
      </c>
      <c r="AK3" s="1406" t="s">
        <v>1926</v>
      </c>
      <c r="AL3" s="2784" t="s">
        <v>443</v>
      </c>
    </row>
    <row r="4" spans="1:38" s="1749" customFormat="1" ht="66.75" customHeight="1">
      <c r="A4" s="3222"/>
      <c r="B4" s="3219"/>
      <c r="C4" s="3223"/>
      <c r="D4" s="3226"/>
      <c r="E4" s="3226"/>
      <c r="F4" s="3220"/>
      <c r="G4" s="3220"/>
      <c r="H4" s="3217"/>
      <c r="I4" s="3217"/>
      <c r="J4" s="3217"/>
      <c r="K4" s="3218"/>
      <c r="L4" s="3225"/>
      <c r="M4" s="3225"/>
      <c r="N4" s="2779"/>
      <c r="O4" s="2374"/>
      <c r="P4" s="2374"/>
      <c r="Q4" s="2779"/>
      <c r="R4" s="2766"/>
      <c r="S4" s="2766"/>
      <c r="T4" s="2766"/>
      <c r="U4" s="2767"/>
      <c r="V4" s="2767"/>
      <c r="W4" s="2767"/>
      <c r="X4" s="2768"/>
      <c r="Y4" s="2767"/>
      <c r="Z4" s="2767"/>
      <c r="AA4" s="2767"/>
      <c r="AB4" s="2780"/>
      <c r="AC4" s="2780"/>
      <c r="AD4" s="2780"/>
      <c r="AE4" s="2781"/>
      <c r="AF4" s="2782"/>
      <c r="AG4" s="2783"/>
      <c r="AH4" s="1406"/>
      <c r="AI4" s="1406"/>
      <c r="AJ4" s="1406"/>
      <c r="AK4" s="1406"/>
      <c r="AL4" s="2784"/>
    </row>
    <row r="5" spans="1:38" s="2776" customFormat="1" ht="57.75" customHeight="1">
      <c r="A5" s="2918">
        <v>1</v>
      </c>
      <c r="B5" s="2805" t="s">
        <v>451</v>
      </c>
      <c r="C5" s="2805" t="s">
        <v>94</v>
      </c>
      <c r="D5" s="2805" t="s">
        <v>95</v>
      </c>
      <c r="E5" s="2805"/>
      <c r="F5" s="2805" t="s">
        <v>4578</v>
      </c>
      <c r="G5" s="2805" t="s">
        <v>3936</v>
      </c>
      <c r="H5" s="2805">
        <v>1</v>
      </c>
      <c r="I5" s="2805"/>
      <c r="J5" s="2805">
        <v>201</v>
      </c>
      <c r="K5" s="2805" t="s">
        <v>964</v>
      </c>
      <c r="L5" s="2805" t="s">
        <v>426</v>
      </c>
      <c r="M5" s="2805" t="s">
        <v>1056</v>
      </c>
      <c r="N5" s="2807">
        <v>448800</v>
      </c>
      <c r="O5" s="2882">
        <v>448800</v>
      </c>
      <c r="P5" s="2882">
        <v>448800</v>
      </c>
      <c r="Q5" s="2807">
        <v>0</v>
      </c>
      <c r="R5" s="2805"/>
      <c r="S5" s="2805"/>
      <c r="T5" s="2805"/>
      <c r="U5" s="2805"/>
      <c r="V5" s="2805"/>
      <c r="W5" s="2805"/>
      <c r="X5" s="2805"/>
      <c r="Y5" s="2805"/>
      <c r="Z5" s="2805">
        <v>1.2</v>
      </c>
      <c r="AA5" s="2805"/>
      <c r="AB5" s="2805"/>
      <c r="AC5" s="2805"/>
      <c r="AD5" s="2805"/>
      <c r="AE5" s="2745">
        <v>1</v>
      </c>
      <c r="AF5" s="2745">
        <v>1</v>
      </c>
      <c r="AG5" s="2805">
        <v>1</v>
      </c>
      <c r="AH5" s="2805"/>
      <c r="AI5" s="2805"/>
      <c r="AJ5" s="2805"/>
      <c r="AK5" s="2805"/>
      <c r="AL5" s="2805" t="s">
        <v>438</v>
      </c>
    </row>
    <row r="6" spans="1:38" s="2776" customFormat="1" ht="59.25" customHeight="1">
      <c r="A6" s="2918">
        <v>2</v>
      </c>
      <c r="B6" s="2805" t="s">
        <v>451</v>
      </c>
      <c r="C6" s="2805" t="s">
        <v>94</v>
      </c>
      <c r="D6" s="2805" t="s">
        <v>95</v>
      </c>
      <c r="E6" s="2805"/>
      <c r="F6" s="2805" t="s">
        <v>3394</v>
      </c>
      <c r="G6" s="2805" t="s">
        <v>2057</v>
      </c>
      <c r="H6" s="2805">
        <v>1</v>
      </c>
      <c r="I6" s="2805"/>
      <c r="J6" s="2805">
        <v>280</v>
      </c>
      <c r="K6" s="2805" t="s">
        <v>964</v>
      </c>
      <c r="L6" s="2805" t="s">
        <v>426</v>
      </c>
      <c r="M6" s="2805" t="s">
        <v>1056</v>
      </c>
      <c r="N6" s="2807">
        <v>1088000</v>
      </c>
      <c r="O6" s="2882">
        <v>1088000</v>
      </c>
      <c r="P6" s="2882">
        <v>1088000</v>
      </c>
      <c r="Q6" s="2882">
        <v>0</v>
      </c>
      <c r="R6" s="2805"/>
      <c r="S6" s="2805"/>
      <c r="T6" s="2805"/>
      <c r="U6" s="2805"/>
      <c r="V6" s="2805"/>
      <c r="W6" s="2805"/>
      <c r="X6" s="2805"/>
      <c r="Y6" s="2805"/>
      <c r="Z6" s="2805">
        <v>3.2</v>
      </c>
      <c r="AA6" s="2805"/>
      <c r="AB6" s="2805"/>
      <c r="AC6" s="2805"/>
      <c r="AD6" s="2805"/>
      <c r="AE6" s="2745">
        <v>1</v>
      </c>
      <c r="AF6" s="2745">
        <v>1</v>
      </c>
      <c r="AG6" s="2881">
        <v>1</v>
      </c>
      <c r="AH6" s="2805"/>
      <c r="AI6" s="2805"/>
      <c r="AJ6" s="2805"/>
      <c r="AK6" s="2805"/>
      <c r="AL6" s="2881" t="s">
        <v>438</v>
      </c>
    </row>
    <row r="7" spans="1:38" s="2776" customFormat="1" ht="54" customHeight="1">
      <c r="A7" s="2918">
        <v>3</v>
      </c>
      <c r="B7" s="2805" t="s">
        <v>451</v>
      </c>
      <c r="C7" s="2805" t="s">
        <v>94</v>
      </c>
      <c r="D7" s="2805" t="s">
        <v>95</v>
      </c>
      <c r="E7" s="2805"/>
      <c r="F7" s="2805" t="s">
        <v>4579</v>
      </c>
      <c r="G7" s="2805" t="s">
        <v>4580</v>
      </c>
      <c r="H7" s="2805">
        <v>1</v>
      </c>
      <c r="I7" s="2805"/>
      <c r="J7" s="2805">
        <v>105</v>
      </c>
      <c r="K7" s="2805" t="s">
        <v>964</v>
      </c>
      <c r="L7" s="2805" t="s">
        <v>426</v>
      </c>
      <c r="M7" s="2805" t="s">
        <v>1056</v>
      </c>
      <c r="N7" s="2807">
        <v>647200</v>
      </c>
      <c r="O7" s="2882">
        <v>647200</v>
      </c>
      <c r="P7" s="2882">
        <v>647200</v>
      </c>
      <c r="Q7" s="2882">
        <v>0</v>
      </c>
      <c r="R7" s="2805"/>
      <c r="S7" s="2805"/>
      <c r="T7" s="2805"/>
      <c r="U7" s="2805"/>
      <c r="V7" s="2805"/>
      <c r="W7" s="2805"/>
      <c r="X7" s="2805"/>
      <c r="Y7" s="2805"/>
      <c r="Z7" s="2805">
        <v>1.9</v>
      </c>
      <c r="AA7" s="2805"/>
      <c r="AB7" s="2805"/>
      <c r="AC7" s="2805"/>
      <c r="AD7" s="2805"/>
      <c r="AE7" s="2745">
        <v>1</v>
      </c>
      <c r="AF7" s="2745">
        <v>1</v>
      </c>
      <c r="AG7" s="2881">
        <v>1</v>
      </c>
      <c r="AH7" s="2805"/>
      <c r="AI7" s="2805"/>
      <c r="AJ7" s="2805"/>
      <c r="AK7" s="2805"/>
      <c r="AL7" s="2881" t="s">
        <v>438</v>
      </c>
    </row>
    <row r="8" spans="1:38" s="2776" customFormat="1" ht="54" customHeight="1">
      <c r="A8" s="2934">
        <v>4</v>
      </c>
      <c r="B8" s="2805" t="s">
        <v>451</v>
      </c>
      <c r="C8" s="2805" t="s">
        <v>94</v>
      </c>
      <c r="D8" s="2805" t="s">
        <v>95</v>
      </c>
      <c r="E8" s="2805"/>
      <c r="F8" s="2805" t="s">
        <v>4581</v>
      </c>
      <c r="G8" s="2805" t="s">
        <v>4582</v>
      </c>
      <c r="H8" s="2805">
        <v>1</v>
      </c>
      <c r="I8" s="2805"/>
      <c r="J8" s="2805">
        <v>191</v>
      </c>
      <c r="K8" s="2805" t="s">
        <v>1240</v>
      </c>
      <c r="L8" s="2805" t="s">
        <v>448</v>
      </c>
      <c r="M8" s="2805" t="s">
        <v>1056</v>
      </c>
      <c r="N8" s="2807">
        <f>400*125</f>
        <v>50000</v>
      </c>
      <c r="O8" s="2884">
        <f t="shared" ref="O8:P8" si="0">400*125</f>
        <v>50000</v>
      </c>
      <c r="P8" s="2884">
        <f t="shared" si="0"/>
        <v>50000</v>
      </c>
      <c r="Q8" s="2884">
        <v>0</v>
      </c>
      <c r="R8" s="2805"/>
      <c r="S8" s="2805"/>
      <c r="T8" s="2805"/>
      <c r="U8" s="2805"/>
      <c r="V8" s="2805"/>
      <c r="W8" s="2805"/>
      <c r="X8" s="2805">
        <v>400</v>
      </c>
      <c r="Y8" s="2805"/>
      <c r="Z8" s="2805"/>
      <c r="AA8" s="2805"/>
      <c r="AB8" s="2805"/>
      <c r="AC8" s="2805"/>
      <c r="AD8" s="2805"/>
      <c r="AE8" s="2745">
        <v>1</v>
      </c>
      <c r="AF8" s="2745">
        <v>1</v>
      </c>
      <c r="AG8" s="2881">
        <v>1</v>
      </c>
      <c r="AH8" s="2805"/>
      <c r="AI8" s="2805"/>
      <c r="AJ8" s="2805"/>
      <c r="AK8" s="2805"/>
      <c r="AL8" s="2881" t="s">
        <v>438</v>
      </c>
    </row>
    <row r="9" spans="1:38" s="2776" customFormat="1" ht="49.5" customHeight="1">
      <c r="A9" s="2934">
        <v>5</v>
      </c>
      <c r="B9" s="2805" t="s">
        <v>451</v>
      </c>
      <c r="C9" s="2805" t="s">
        <v>94</v>
      </c>
      <c r="D9" s="2805" t="s">
        <v>95</v>
      </c>
      <c r="E9" s="2805"/>
      <c r="F9" s="2805" t="s">
        <v>4583</v>
      </c>
      <c r="G9" s="2805" t="s">
        <v>4584</v>
      </c>
      <c r="H9" s="2805">
        <v>1</v>
      </c>
      <c r="I9" s="2805"/>
      <c r="J9" s="2805">
        <v>133</v>
      </c>
      <c r="K9" s="2805" t="s">
        <v>1240</v>
      </c>
      <c r="L9" s="2805" t="s">
        <v>448</v>
      </c>
      <c r="M9" s="2805" t="s">
        <v>1056</v>
      </c>
      <c r="N9" s="2807">
        <f>850*125</f>
        <v>106250</v>
      </c>
      <c r="O9" s="2884">
        <f t="shared" ref="O9:P9" si="1">850*125</f>
        <v>106250</v>
      </c>
      <c r="P9" s="2884">
        <f t="shared" si="1"/>
        <v>106250</v>
      </c>
      <c r="Q9" s="2884">
        <v>0</v>
      </c>
      <c r="R9" s="2805"/>
      <c r="S9" s="2805"/>
      <c r="T9" s="2805"/>
      <c r="U9" s="2805"/>
      <c r="V9" s="2805"/>
      <c r="W9" s="2805"/>
      <c r="X9" s="2805">
        <v>850</v>
      </c>
      <c r="Y9" s="2805"/>
      <c r="Z9" s="2805"/>
      <c r="AA9" s="2805"/>
      <c r="AB9" s="2805"/>
      <c r="AC9" s="2805"/>
      <c r="AD9" s="2805"/>
      <c r="AE9" s="2745">
        <v>1</v>
      </c>
      <c r="AF9" s="2745">
        <v>1</v>
      </c>
      <c r="AG9" s="2881">
        <v>1</v>
      </c>
      <c r="AH9" s="2805"/>
      <c r="AI9" s="2805"/>
      <c r="AJ9" s="2805"/>
      <c r="AK9" s="2805"/>
      <c r="AL9" s="2881" t="s">
        <v>438</v>
      </c>
    </row>
    <row r="10" spans="1:38" s="2776" customFormat="1" ht="44.25" customHeight="1">
      <c r="A10" s="2934">
        <v>6</v>
      </c>
      <c r="B10" s="2805" t="s">
        <v>451</v>
      </c>
      <c r="C10" s="2805" t="s">
        <v>94</v>
      </c>
      <c r="D10" s="2805" t="s">
        <v>95</v>
      </c>
      <c r="E10" s="2805"/>
      <c r="F10" s="2805" t="s">
        <v>4585</v>
      </c>
      <c r="G10" s="2805" t="s">
        <v>4586</v>
      </c>
      <c r="H10" s="2805">
        <v>1</v>
      </c>
      <c r="I10" s="2805"/>
      <c r="J10" s="2805">
        <v>733</v>
      </c>
      <c r="K10" s="2805" t="s">
        <v>1240</v>
      </c>
      <c r="L10" s="2805" t="s">
        <v>448</v>
      </c>
      <c r="M10" s="2805" t="s">
        <v>1056</v>
      </c>
      <c r="N10" s="2807">
        <f>500*125</f>
        <v>62500</v>
      </c>
      <c r="O10" s="2884">
        <f t="shared" ref="O10:P10" si="2">500*125</f>
        <v>62500</v>
      </c>
      <c r="P10" s="2884">
        <f t="shared" si="2"/>
        <v>62500</v>
      </c>
      <c r="Q10" s="2884">
        <v>0</v>
      </c>
      <c r="R10" s="2805"/>
      <c r="S10" s="2805"/>
      <c r="T10" s="2805"/>
      <c r="U10" s="2805"/>
      <c r="V10" s="2805"/>
      <c r="W10" s="2805"/>
      <c r="X10" s="2805">
        <v>500</v>
      </c>
      <c r="Y10" s="2805"/>
      <c r="Z10" s="2805"/>
      <c r="AA10" s="2805"/>
      <c r="AB10" s="2805"/>
      <c r="AC10" s="2805"/>
      <c r="AD10" s="2805"/>
      <c r="AE10" s="2745">
        <v>1</v>
      </c>
      <c r="AF10" s="2745">
        <v>1</v>
      </c>
      <c r="AG10" s="2881">
        <v>1</v>
      </c>
      <c r="AH10" s="2805"/>
      <c r="AI10" s="2805"/>
      <c r="AJ10" s="2805"/>
      <c r="AK10" s="2805"/>
      <c r="AL10" s="2881" t="s">
        <v>438</v>
      </c>
    </row>
    <row r="11" spans="1:38" s="2776" customFormat="1" ht="47.25" customHeight="1">
      <c r="A11" s="2934">
        <v>7</v>
      </c>
      <c r="B11" s="2805" t="s">
        <v>451</v>
      </c>
      <c r="C11" s="2805" t="s">
        <v>94</v>
      </c>
      <c r="D11" s="2805" t="s">
        <v>95</v>
      </c>
      <c r="E11" s="2805"/>
      <c r="F11" s="2805" t="s">
        <v>4587</v>
      </c>
      <c r="G11" s="2805" t="s">
        <v>4588</v>
      </c>
      <c r="H11" s="2805">
        <v>1</v>
      </c>
      <c r="I11" s="2805"/>
      <c r="J11" s="2805">
        <v>134</v>
      </c>
      <c r="K11" s="2805" t="s">
        <v>1240</v>
      </c>
      <c r="L11" s="2805" t="s">
        <v>448</v>
      </c>
      <c r="M11" s="2805" t="s">
        <v>1056</v>
      </c>
      <c r="N11" s="2807">
        <f>125*1000</f>
        <v>125000</v>
      </c>
      <c r="O11" s="2884">
        <f t="shared" ref="O11:P11" si="3">125*1000</f>
        <v>125000</v>
      </c>
      <c r="P11" s="2884">
        <f t="shared" si="3"/>
        <v>125000</v>
      </c>
      <c r="Q11" s="2884">
        <v>0</v>
      </c>
      <c r="R11" s="2805"/>
      <c r="S11" s="2805"/>
      <c r="T11" s="2805"/>
      <c r="U11" s="2805"/>
      <c r="V11" s="2805"/>
      <c r="W11" s="2805"/>
      <c r="X11" s="2805">
        <v>1000</v>
      </c>
      <c r="Y11" s="2805"/>
      <c r="Z11" s="2805"/>
      <c r="AA11" s="2805"/>
      <c r="AB11" s="2805"/>
      <c r="AC11" s="2805"/>
      <c r="AD11" s="2805"/>
      <c r="AE11" s="2745">
        <v>1</v>
      </c>
      <c r="AF11" s="2745">
        <v>1</v>
      </c>
      <c r="AG11" s="2881">
        <v>1</v>
      </c>
      <c r="AH11" s="2805"/>
      <c r="AI11" s="2805"/>
      <c r="AJ11" s="2805"/>
      <c r="AK11" s="2805"/>
      <c r="AL11" s="2881" t="s">
        <v>438</v>
      </c>
    </row>
    <row r="12" spans="1:38" s="2776" customFormat="1" ht="45.75" customHeight="1">
      <c r="A12" s="2934">
        <v>8</v>
      </c>
      <c r="B12" s="2805" t="s">
        <v>451</v>
      </c>
      <c r="C12" s="2805" t="s">
        <v>94</v>
      </c>
      <c r="D12" s="2805" t="s">
        <v>95</v>
      </c>
      <c r="E12" s="2805"/>
      <c r="F12" s="2805" t="s">
        <v>2636</v>
      </c>
      <c r="G12" s="2805" t="s">
        <v>4589</v>
      </c>
      <c r="H12" s="2805">
        <v>1</v>
      </c>
      <c r="I12" s="2805"/>
      <c r="J12" s="2805">
        <v>137</v>
      </c>
      <c r="K12" s="2805" t="s">
        <v>1240</v>
      </c>
      <c r="L12" s="2805" t="s">
        <v>448</v>
      </c>
      <c r="M12" s="2805" t="s">
        <v>1056</v>
      </c>
      <c r="N12" s="2807">
        <f>250*125</f>
        <v>31250</v>
      </c>
      <c r="O12" s="2884">
        <f t="shared" ref="O12:P12" si="4">250*125</f>
        <v>31250</v>
      </c>
      <c r="P12" s="2884">
        <f t="shared" si="4"/>
        <v>31250</v>
      </c>
      <c r="Q12" s="2884">
        <v>0</v>
      </c>
      <c r="R12" s="2805"/>
      <c r="S12" s="2805"/>
      <c r="T12" s="2805"/>
      <c r="U12" s="2805"/>
      <c r="V12" s="2805"/>
      <c r="W12" s="2805"/>
      <c r="X12" s="2805">
        <v>250</v>
      </c>
      <c r="Y12" s="2805"/>
      <c r="Z12" s="2805"/>
      <c r="AA12" s="2805"/>
      <c r="AB12" s="2805"/>
      <c r="AC12" s="2805"/>
      <c r="AD12" s="2805"/>
      <c r="AE12" s="2745">
        <v>1</v>
      </c>
      <c r="AF12" s="2745">
        <v>1</v>
      </c>
      <c r="AG12" s="2881">
        <v>1</v>
      </c>
      <c r="AH12" s="2805"/>
      <c r="AI12" s="2805"/>
      <c r="AJ12" s="2805"/>
      <c r="AK12" s="2805"/>
      <c r="AL12" s="2881" t="s">
        <v>438</v>
      </c>
    </row>
    <row r="13" spans="1:38" s="2776" customFormat="1" ht="45.75" customHeight="1">
      <c r="A13" s="2934">
        <v>9</v>
      </c>
      <c r="B13" s="2805" t="s">
        <v>451</v>
      </c>
      <c r="C13" s="2805" t="s">
        <v>94</v>
      </c>
      <c r="D13" s="2805" t="s">
        <v>95</v>
      </c>
      <c r="E13" s="2805"/>
      <c r="F13" s="2805" t="s">
        <v>4590</v>
      </c>
      <c r="G13" s="2805" t="s">
        <v>4591</v>
      </c>
      <c r="H13" s="2805">
        <v>1</v>
      </c>
      <c r="I13" s="2805"/>
      <c r="J13" s="2805">
        <v>159</v>
      </c>
      <c r="K13" s="2805" t="s">
        <v>1240</v>
      </c>
      <c r="L13" s="2805" t="s">
        <v>448</v>
      </c>
      <c r="M13" s="2805" t="s">
        <v>1056</v>
      </c>
      <c r="N13" s="2807">
        <f>200*125</f>
        <v>25000</v>
      </c>
      <c r="O13" s="2884">
        <f t="shared" ref="O13:P13" si="5">200*125</f>
        <v>25000</v>
      </c>
      <c r="P13" s="2884">
        <f t="shared" si="5"/>
        <v>25000</v>
      </c>
      <c r="Q13" s="2884">
        <v>0</v>
      </c>
      <c r="R13" s="2805"/>
      <c r="S13" s="2805"/>
      <c r="T13" s="2805"/>
      <c r="U13" s="2805"/>
      <c r="V13" s="2805"/>
      <c r="W13" s="2805"/>
      <c r="X13" s="2805">
        <v>200</v>
      </c>
      <c r="Y13" s="2805"/>
      <c r="Z13" s="2805"/>
      <c r="AA13" s="2805"/>
      <c r="AB13" s="2805"/>
      <c r="AC13" s="2805"/>
      <c r="AD13" s="2805"/>
      <c r="AE13" s="2745">
        <v>1</v>
      </c>
      <c r="AF13" s="2745">
        <v>1</v>
      </c>
      <c r="AG13" s="2881">
        <v>1</v>
      </c>
      <c r="AH13" s="2805"/>
      <c r="AI13" s="2805"/>
      <c r="AJ13" s="2805"/>
      <c r="AK13" s="2805"/>
      <c r="AL13" s="2881" t="s">
        <v>438</v>
      </c>
    </row>
    <row r="14" spans="1:38" s="2776" customFormat="1" ht="42.75" customHeight="1">
      <c r="A14" s="2934">
        <v>10</v>
      </c>
      <c r="B14" s="2693" t="s">
        <v>451</v>
      </c>
      <c r="C14" s="2805" t="s">
        <v>94</v>
      </c>
      <c r="D14" s="2805" t="s">
        <v>2081</v>
      </c>
      <c r="E14" s="2805"/>
      <c r="F14" s="2805" t="s">
        <v>4592</v>
      </c>
      <c r="G14" s="2805" t="s">
        <v>4593</v>
      </c>
      <c r="H14" s="2805">
        <v>1</v>
      </c>
      <c r="I14" s="2805"/>
      <c r="J14" s="2805">
        <v>238</v>
      </c>
      <c r="K14" s="2805" t="s">
        <v>1240</v>
      </c>
      <c r="L14" s="2805" t="s">
        <v>448</v>
      </c>
      <c r="M14" s="2805" t="s">
        <v>1056</v>
      </c>
      <c r="N14" s="2807">
        <v>111708</v>
      </c>
      <c r="O14" s="2884">
        <v>111708</v>
      </c>
      <c r="P14" s="2884">
        <v>111708</v>
      </c>
      <c r="Q14" s="4415">
        <v>0</v>
      </c>
      <c r="R14" s="2805"/>
      <c r="S14" s="2805"/>
      <c r="T14" s="2805"/>
      <c r="U14" s="2805"/>
      <c r="V14" s="2805"/>
      <c r="W14" s="2805"/>
      <c r="X14" s="2805">
        <v>900</v>
      </c>
      <c r="Y14" s="2805"/>
      <c r="Z14" s="2805"/>
      <c r="AA14" s="2805"/>
      <c r="AB14" s="2805"/>
      <c r="AC14" s="2805"/>
      <c r="AD14" s="2805"/>
      <c r="AE14" s="2745">
        <v>1</v>
      </c>
      <c r="AF14" s="2745">
        <v>1</v>
      </c>
      <c r="AG14" s="2883">
        <v>1</v>
      </c>
      <c r="AH14" s="2805"/>
      <c r="AI14" s="2805"/>
      <c r="AJ14" s="2805"/>
      <c r="AK14" s="2805"/>
      <c r="AL14" s="2883" t="s">
        <v>438</v>
      </c>
    </row>
    <row r="15" spans="1:38" s="2776" customFormat="1" ht="43.5" customHeight="1">
      <c r="A15" s="2934">
        <v>11</v>
      </c>
      <c r="B15" s="2805" t="s">
        <v>451</v>
      </c>
      <c r="C15" s="2805" t="s">
        <v>94</v>
      </c>
      <c r="D15" s="2805" t="s">
        <v>2081</v>
      </c>
      <c r="E15" s="2805"/>
      <c r="F15" s="2805" t="s">
        <v>4594</v>
      </c>
      <c r="G15" s="2805" t="s">
        <v>4595</v>
      </c>
      <c r="H15" s="2805">
        <v>1</v>
      </c>
      <c r="I15" s="2805"/>
      <c r="J15" s="2805">
        <v>139</v>
      </c>
      <c r="K15" s="2805" t="s">
        <v>1240</v>
      </c>
      <c r="L15" s="2805" t="s">
        <v>448</v>
      </c>
      <c r="M15" s="2805" t="s">
        <v>1056</v>
      </c>
      <c r="N15" s="2807">
        <v>111708</v>
      </c>
      <c r="O15" s="2884">
        <v>111708</v>
      </c>
      <c r="P15" s="2884">
        <v>111708</v>
      </c>
      <c r="Q15" s="4120"/>
      <c r="R15" s="2805"/>
      <c r="S15" s="2805"/>
      <c r="T15" s="2805"/>
      <c r="U15" s="2805"/>
      <c r="V15" s="2805"/>
      <c r="W15" s="2805"/>
      <c r="X15" s="2805">
        <v>900</v>
      </c>
      <c r="Y15" s="2805"/>
      <c r="Z15" s="2805"/>
      <c r="AA15" s="2805"/>
      <c r="AB15" s="2805"/>
      <c r="AC15" s="2805"/>
      <c r="AD15" s="2805"/>
      <c r="AE15" s="2745">
        <v>1</v>
      </c>
      <c r="AF15" s="2745">
        <v>1</v>
      </c>
      <c r="AG15" s="2883">
        <v>1</v>
      </c>
      <c r="AH15" s="2805"/>
      <c r="AI15" s="2805"/>
      <c r="AJ15" s="2805"/>
      <c r="AK15" s="2805"/>
      <c r="AL15" s="2883" t="s">
        <v>438</v>
      </c>
    </row>
    <row r="16" spans="1:38" s="2776" customFormat="1" ht="42.75" customHeight="1">
      <c r="A16" s="2934">
        <v>12</v>
      </c>
      <c r="B16" s="2805" t="s">
        <v>451</v>
      </c>
      <c r="C16" s="2805" t="s">
        <v>94</v>
      </c>
      <c r="D16" s="2805" t="s">
        <v>2081</v>
      </c>
      <c r="E16" s="2805"/>
      <c r="F16" s="2805" t="s">
        <v>4596</v>
      </c>
      <c r="G16" s="2805" t="s">
        <v>2794</v>
      </c>
      <c r="H16" s="2805">
        <v>1</v>
      </c>
      <c r="I16" s="2805"/>
      <c r="J16" s="2805">
        <v>191</v>
      </c>
      <c r="K16" s="2805" t="s">
        <v>1240</v>
      </c>
      <c r="L16" s="2805" t="s">
        <v>448</v>
      </c>
      <c r="M16" s="2805" t="s">
        <v>1056</v>
      </c>
      <c r="N16" s="2807">
        <v>111708</v>
      </c>
      <c r="O16" s="2884">
        <v>111708</v>
      </c>
      <c r="P16" s="2884">
        <v>111708</v>
      </c>
      <c r="Q16" s="4120"/>
      <c r="R16" s="2805"/>
      <c r="S16" s="2805"/>
      <c r="T16" s="2805"/>
      <c r="U16" s="2805"/>
      <c r="V16" s="2805"/>
      <c r="W16" s="2805"/>
      <c r="X16" s="2805">
        <v>900</v>
      </c>
      <c r="Y16" s="2805"/>
      <c r="Z16" s="2805"/>
      <c r="AA16" s="2805"/>
      <c r="AB16" s="2805"/>
      <c r="AC16" s="2805"/>
      <c r="AD16" s="2805"/>
      <c r="AE16" s="2745">
        <v>1</v>
      </c>
      <c r="AF16" s="2745">
        <v>1</v>
      </c>
      <c r="AG16" s="2883">
        <v>1</v>
      </c>
      <c r="AH16" s="2805"/>
      <c r="AI16" s="2805"/>
      <c r="AJ16" s="2805"/>
      <c r="AK16" s="2805"/>
      <c r="AL16" s="2883" t="s">
        <v>438</v>
      </c>
    </row>
    <row r="17" spans="1:38" s="2776" customFormat="1" ht="50.25" customHeight="1">
      <c r="A17" s="2934">
        <v>13</v>
      </c>
      <c r="B17" s="2805" t="s">
        <v>451</v>
      </c>
      <c r="C17" s="2805" t="s">
        <v>94</v>
      </c>
      <c r="D17" s="2805" t="s">
        <v>2081</v>
      </c>
      <c r="E17" s="2805"/>
      <c r="F17" s="2805" t="s">
        <v>4597</v>
      </c>
      <c r="G17" s="2805" t="s">
        <v>2796</v>
      </c>
      <c r="H17" s="2805">
        <v>1</v>
      </c>
      <c r="I17" s="2805"/>
      <c r="J17" s="2805">
        <v>146</v>
      </c>
      <c r="K17" s="2805" t="s">
        <v>1240</v>
      </c>
      <c r="L17" s="2805" t="s">
        <v>448</v>
      </c>
      <c r="M17" s="2805" t="s">
        <v>1056</v>
      </c>
      <c r="N17" s="2807">
        <v>111708</v>
      </c>
      <c r="O17" s="2884">
        <v>111708</v>
      </c>
      <c r="P17" s="2884">
        <v>111708</v>
      </c>
      <c r="Q17" s="4120"/>
      <c r="R17" s="2805"/>
      <c r="S17" s="2805"/>
      <c r="T17" s="2805"/>
      <c r="U17" s="2805"/>
      <c r="V17" s="2805"/>
      <c r="W17" s="2805"/>
      <c r="X17" s="2805">
        <v>900</v>
      </c>
      <c r="Y17" s="2805"/>
      <c r="Z17" s="2805"/>
      <c r="AA17" s="2805"/>
      <c r="AB17" s="2805"/>
      <c r="AC17" s="2805"/>
      <c r="AD17" s="2805"/>
      <c r="AE17" s="2745">
        <v>1</v>
      </c>
      <c r="AF17" s="2745">
        <v>1</v>
      </c>
      <c r="AG17" s="2883">
        <v>1</v>
      </c>
      <c r="AH17" s="2805"/>
      <c r="AI17" s="2805"/>
      <c r="AJ17" s="2805"/>
      <c r="AK17" s="2805"/>
      <c r="AL17" s="2883" t="s">
        <v>438</v>
      </c>
    </row>
    <row r="18" spans="1:38" s="2776" customFormat="1" ht="42.75" customHeight="1">
      <c r="A18" s="2934">
        <v>14</v>
      </c>
      <c r="B18" s="2805" t="s">
        <v>451</v>
      </c>
      <c r="C18" s="2805" t="s">
        <v>94</v>
      </c>
      <c r="D18" s="2805" t="s">
        <v>2081</v>
      </c>
      <c r="E18" s="2805"/>
      <c r="F18" s="2805" t="s">
        <v>4598</v>
      </c>
      <c r="G18" s="2805" t="s">
        <v>4599</v>
      </c>
      <c r="H18" s="2805">
        <v>1</v>
      </c>
      <c r="I18" s="2805"/>
      <c r="J18" s="2805">
        <v>208</v>
      </c>
      <c r="K18" s="2805" t="s">
        <v>1240</v>
      </c>
      <c r="L18" s="2805" t="s">
        <v>448</v>
      </c>
      <c r="M18" s="2805" t="s">
        <v>1056</v>
      </c>
      <c r="N18" s="2807">
        <v>111708</v>
      </c>
      <c r="O18" s="2884">
        <v>111708</v>
      </c>
      <c r="P18" s="2884">
        <v>111708</v>
      </c>
      <c r="Q18" s="4120"/>
      <c r="R18" s="2805"/>
      <c r="S18" s="2805"/>
      <c r="T18" s="2805"/>
      <c r="U18" s="2805"/>
      <c r="V18" s="2805"/>
      <c r="W18" s="2805"/>
      <c r="X18" s="2805">
        <v>900</v>
      </c>
      <c r="Y18" s="2805"/>
      <c r="Z18" s="2805"/>
      <c r="AA18" s="2805"/>
      <c r="AB18" s="2805"/>
      <c r="AC18" s="2805"/>
      <c r="AD18" s="2805"/>
      <c r="AE18" s="2745">
        <v>1</v>
      </c>
      <c r="AF18" s="2745">
        <v>1</v>
      </c>
      <c r="AG18" s="2883">
        <v>1</v>
      </c>
      <c r="AH18" s="2805"/>
      <c r="AI18" s="2805"/>
      <c r="AJ18" s="2805"/>
      <c r="AK18" s="2805"/>
      <c r="AL18" s="2883" t="s">
        <v>438</v>
      </c>
    </row>
    <row r="19" spans="1:38" s="2776" customFormat="1" ht="45.75" customHeight="1">
      <c r="A19" s="2934">
        <v>15</v>
      </c>
      <c r="B19" s="2805" t="s">
        <v>451</v>
      </c>
      <c r="C19" s="2805" t="s">
        <v>94</v>
      </c>
      <c r="D19" s="2805" t="s">
        <v>2081</v>
      </c>
      <c r="E19" s="2805"/>
      <c r="F19" s="2805" t="s">
        <v>4600</v>
      </c>
      <c r="G19" s="2805" t="s">
        <v>4601</v>
      </c>
      <c r="H19" s="2805">
        <v>1</v>
      </c>
      <c r="I19" s="2805"/>
      <c r="J19" s="2805">
        <v>225</v>
      </c>
      <c r="K19" s="2805" t="s">
        <v>1240</v>
      </c>
      <c r="L19" s="2805" t="s">
        <v>448</v>
      </c>
      <c r="M19" s="2805" t="s">
        <v>1056</v>
      </c>
      <c r="N19" s="2807">
        <v>111708</v>
      </c>
      <c r="O19" s="2884">
        <v>111708</v>
      </c>
      <c r="P19" s="2884">
        <v>111708</v>
      </c>
      <c r="Q19" s="4120"/>
      <c r="R19" s="2805"/>
      <c r="S19" s="2805"/>
      <c r="T19" s="2805"/>
      <c r="U19" s="2805"/>
      <c r="V19" s="2805"/>
      <c r="W19" s="2805"/>
      <c r="X19" s="2805">
        <v>900</v>
      </c>
      <c r="Y19" s="2805"/>
      <c r="Z19" s="2805"/>
      <c r="AA19" s="2805"/>
      <c r="AB19" s="2805"/>
      <c r="AC19" s="2805"/>
      <c r="AD19" s="2805"/>
      <c r="AE19" s="2745">
        <v>1</v>
      </c>
      <c r="AF19" s="2745">
        <v>1</v>
      </c>
      <c r="AG19" s="2883">
        <v>1</v>
      </c>
      <c r="AH19" s="2805"/>
      <c r="AI19" s="2805"/>
      <c r="AJ19" s="2805"/>
      <c r="AK19" s="2805"/>
      <c r="AL19" s="2883" t="s">
        <v>438</v>
      </c>
    </row>
    <row r="20" spans="1:38" s="2776" customFormat="1" ht="48" customHeight="1">
      <c r="A20" s="2934">
        <v>16</v>
      </c>
      <c r="B20" s="2805" t="s">
        <v>451</v>
      </c>
      <c r="C20" s="2805" t="s">
        <v>94</v>
      </c>
      <c r="D20" s="2805" t="s">
        <v>2081</v>
      </c>
      <c r="E20" s="2805"/>
      <c r="F20" s="2805" t="s">
        <v>4602</v>
      </c>
      <c r="G20" s="2805" t="s">
        <v>2078</v>
      </c>
      <c r="H20" s="2805">
        <v>1</v>
      </c>
      <c r="I20" s="2805"/>
      <c r="J20" s="2805">
        <v>178</v>
      </c>
      <c r="K20" s="2805" t="s">
        <v>1240</v>
      </c>
      <c r="L20" s="2805" t="s">
        <v>448</v>
      </c>
      <c r="M20" s="2805" t="s">
        <v>1056</v>
      </c>
      <c r="N20" s="2807">
        <v>117914</v>
      </c>
      <c r="O20" s="2884">
        <v>117914</v>
      </c>
      <c r="P20" s="2884">
        <v>117914</v>
      </c>
      <c r="Q20" s="4120"/>
      <c r="R20" s="2805"/>
      <c r="S20" s="2805"/>
      <c r="T20" s="2805"/>
      <c r="U20" s="2805"/>
      <c r="V20" s="2805"/>
      <c r="W20" s="2805"/>
      <c r="X20" s="2805">
        <v>950</v>
      </c>
      <c r="Y20" s="2805"/>
      <c r="Z20" s="2805"/>
      <c r="AA20" s="2805"/>
      <c r="AB20" s="2805"/>
      <c r="AC20" s="2805"/>
      <c r="AD20" s="2805"/>
      <c r="AE20" s="2745">
        <v>1</v>
      </c>
      <c r="AF20" s="2745">
        <v>1</v>
      </c>
      <c r="AG20" s="2883">
        <v>1</v>
      </c>
      <c r="AH20" s="2805"/>
      <c r="AI20" s="2805"/>
      <c r="AJ20" s="2805"/>
      <c r="AK20" s="2805"/>
      <c r="AL20" s="2883" t="s">
        <v>438</v>
      </c>
    </row>
    <row r="21" spans="1:38" s="2776" customFormat="1" ht="45.75" customHeight="1">
      <c r="A21" s="2934">
        <v>17</v>
      </c>
      <c r="B21" s="2805" t="s">
        <v>451</v>
      </c>
      <c r="C21" s="2805" t="s">
        <v>94</v>
      </c>
      <c r="D21" s="2805" t="s">
        <v>2081</v>
      </c>
      <c r="E21" s="2805"/>
      <c r="F21" s="2805" t="s">
        <v>4603</v>
      </c>
      <c r="G21" s="2805" t="s">
        <v>2793</v>
      </c>
      <c r="H21" s="2805">
        <v>1</v>
      </c>
      <c r="I21" s="2805"/>
      <c r="J21" s="2805">
        <v>150</v>
      </c>
      <c r="K21" s="2805" t="s">
        <v>1240</v>
      </c>
      <c r="L21" s="2805" t="s">
        <v>448</v>
      </c>
      <c r="M21" s="2805" t="s">
        <v>1056</v>
      </c>
      <c r="N21" s="2807">
        <v>62060</v>
      </c>
      <c r="O21" s="2884">
        <v>62060</v>
      </c>
      <c r="P21" s="2884">
        <v>62060</v>
      </c>
      <c r="Q21" s="4120"/>
      <c r="R21" s="2805"/>
      <c r="S21" s="2805"/>
      <c r="T21" s="2805"/>
      <c r="U21" s="2805"/>
      <c r="V21" s="2805"/>
      <c r="W21" s="2805"/>
      <c r="X21" s="2805">
        <v>500</v>
      </c>
      <c r="Y21" s="2805"/>
      <c r="Z21" s="2805"/>
      <c r="AA21" s="2805"/>
      <c r="AB21" s="2805"/>
      <c r="AC21" s="2805"/>
      <c r="AD21" s="2805"/>
      <c r="AE21" s="2745">
        <v>1</v>
      </c>
      <c r="AF21" s="2745">
        <v>1</v>
      </c>
      <c r="AG21" s="2883">
        <v>1</v>
      </c>
      <c r="AH21" s="2805"/>
      <c r="AI21" s="2805"/>
      <c r="AJ21" s="2805"/>
      <c r="AK21" s="2805"/>
      <c r="AL21" s="2883" t="s">
        <v>438</v>
      </c>
    </row>
    <row r="22" spans="1:38" s="2776" customFormat="1" ht="43.5" customHeight="1">
      <c r="A22" s="2934">
        <v>18</v>
      </c>
      <c r="B22" s="2805" t="s">
        <v>451</v>
      </c>
      <c r="C22" s="2805" t="s">
        <v>94</v>
      </c>
      <c r="D22" s="2805" t="s">
        <v>2081</v>
      </c>
      <c r="E22" s="2805"/>
      <c r="F22" s="2805" t="s">
        <v>4604</v>
      </c>
      <c r="G22" s="2805" t="s">
        <v>4409</v>
      </c>
      <c r="H22" s="2805">
        <v>1</v>
      </c>
      <c r="I22" s="2805">
        <v>1</v>
      </c>
      <c r="J22" s="2805">
        <v>290</v>
      </c>
      <c r="K22" s="2805" t="s">
        <v>1240</v>
      </c>
      <c r="L22" s="2805" t="s">
        <v>448</v>
      </c>
      <c r="M22" s="2805" t="s">
        <v>1056</v>
      </c>
      <c r="N22" s="2807">
        <v>94331</v>
      </c>
      <c r="O22" s="2884">
        <v>94331</v>
      </c>
      <c r="P22" s="2884">
        <v>94331</v>
      </c>
      <c r="Q22" s="4121"/>
      <c r="R22" s="2805"/>
      <c r="S22" s="2805"/>
      <c r="T22" s="2805"/>
      <c r="U22" s="2805"/>
      <c r="V22" s="2805"/>
      <c r="W22" s="2805"/>
      <c r="X22" s="2805">
        <v>760</v>
      </c>
      <c r="Y22" s="2805"/>
      <c r="Z22" s="2805"/>
      <c r="AA22" s="2805"/>
      <c r="AB22" s="2805"/>
      <c r="AC22" s="2805"/>
      <c r="AD22" s="2805"/>
      <c r="AE22" s="2745">
        <v>1</v>
      </c>
      <c r="AF22" s="2745">
        <v>1</v>
      </c>
      <c r="AG22" s="2883">
        <v>1</v>
      </c>
      <c r="AH22" s="2805"/>
      <c r="AI22" s="2805"/>
      <c r="AJ22" s="2805"/>
      <c r="AK22" s="2805"/>
      <c r="AL22" s="2883" t="s">
        <v>438</v>
      </c>
    </row>
    <row r="23" spans="1:38" s="2776" customFormat="1" ht="43.5" customHeight="1">
      <c r="A23" s="2918"/>
      <c r="B23" s="2936" t="s">
        <v>1926</v>
      </c>
      <c r="C23" s="2914" t="s">
        <v>94</v>
      </c>
      <c r="D23" s="2914" t="s">
        <v>2081</v>
      </c>
      <c r="E23" s="2914"/>
      <c r="F23" s="2816" t="s">
        <v>4406</v>
      </c>
      <c r="G23" s="2816" t="s">
        <v>4750</v>
      </c>
      <c r="H23" s="2914"/>
      <c r="I23" s="2914"/>
      <c r="J23" s="2817"/>
      <c r="K23" s="2914" t="s">
        <v>1240</v>
      </c>
      <c r="L23" s="2914" t="s">
        <v>448</v>
      </c>
      <c r="M23" s="2914" t="s">
        <v>1056</v>
      </c>
      <c r="N23" s="2819">
        <v>83059.679999999993</v>
      </c>
      <c r="O23" s="2819"/>
      <c r="P23" s="2819"/>
      <c r="Q23" s="2819"/>
      <c r="R23" s="2914"/>
      <c r="S23" s="2914"/>
      <c r="T23" s="2914"/>
      <c r="U23" s="2914"/>
      <c r="V23" s="2914"/>
      <c r="W23" s="2914"/>
      <c r="X23" s="2914"/>
      <c r="Y23" s="2914"/>
      <c r="Z23" s="2914"/>
      <c r="AA23" s="2914"/>
      <c r="AB23" s="2914"/>
      <c r="AC23" s="2914"/>
      <c r="AD23" s="2914"/>
      <c r="AE23" s="2745"/>
      <c r="AF23" s="2914"/>
      <c r="AG23" s="2914"/>
      <c r="AH23" s="2914"/>
      <c r="AI23" s="2914"/>
      <c r="AJ23" s="2914"/>
      <c r="AK23" s="2914"/>
      <c r="AL23" s="4414" t="s">
        <v>5070</v>
      </c>
    </row>
    <row r="24" spans="1:38" s="2776" customFormat="1" ht="43.5" customHeight="1">
      <c r="A24" s="2918"/>
      <c r="B24" s="2936" t="s">
        <v>1926</v>
      </c>
      <c r="C24" s="2914" t="s">
        <v>94</v>
      </c>
      <c r="D24" s="2914" t="s">
        <v>2081</v>
      </c>
      <c r="E24" s="2914"/>
      <c r="F24" s="2816" t="s">
        <v>4407</v>
      </c>
      <c r="G24" s="2816" t="s">
        <v>4751</v>
      </c>
      <c r="H24" s="2914"/>
      <c r="I24" s="2914"/>
      <c r="J24" s="2817"/>
      <c r="K24" s="2914" t="s">
        <v>1240</v>
      </c>
      <c r="L24" s="2914" t="s">
        <v>448</v>
      </c>
      <c r="M24" s="2914" t="s">
        <v>1056</v>
      </c>
      <c r="N24" s="2819">
        <v>83059.679999999993</v>
      </c>
      <c r="O24" s="2819"/>
      <c r="P24" s="2819"/>
      <c r="Q24" s="2819"/>
      <c r="R24" s="2914"/>
      <c r="S24" s="2914"/>
      <c r="T24" s="2914"/>
      <c r="U24" s="2914"/>
      <c r="V24" s="2914"/>
      <c r="W24" s="2914"/>
      <c r="X24" s="2914"/>
      <c r="Y24" s="2914"/>
      <c r="Z24" s="2914"/>
      <c r="AA24" s="2914"/>
      <c r="AB24" s="2914"/>
      <c r="AC24" s="2914"/>
      <c r="AD24" s="2914"/>
      <c r="AE24" s="2745"/>
      <c r="AF24" s="2914"/>
      <c r="AG24" s="2914"/>
      <c r="AH24" s="2914"/>
      <c r="AI24" s="2914"/>
      <c r="AJ24" s="2914"/>
      <c r="AK24" s="2914"/>
      <c r="AL24" s="4120"/>
    </row>
    <row r="25" spans="1:38" s="2776" customFormat="1" ht="43.5" customHeight="1">
      <c r="A25" s="2918"/>
      <c r="B25" s="2936" t="s">
        <v>1926</v>
      </c>
      <c r="C25" s="2914" t="s">
        <v>94</v>
      </c>
      <c r="D25" s="2914" t="s">
        <v>2081</v>
      </c>
      <c r="E25" s="2914"/>
      <c r="F25" s="2816" t="s">
        <v>4396</v>
      </c>
      <c r="G25" s="2816" t="s">
        <v>4752</v>
      </c>
      <c r="H25" s="2914"/>
      <c r="I25" s="2914"/>
      <c r="J25" s="2818"/>
      <c r="K25" s="2914" t="s">
        <v>1240</v>
      </c>
      <c r="L25" s="2914" t="s">
        <v>448</v>
      </c>
      <c r="M25" s="2914" t="s">
        <v>1056</v>
      </c>
      <c r="N25" s="2819">
        <v>83059.679999999993</v>
      </c>
      <c r="O25" s="2819"/>
      <c r="P25" s="2819"/>
      <c r="Q25" s="2819"/>
      <c r="R25" s="2914"/>
      <c r="S25" s="2914"/>
      <c r="T25" s="2914"/>
      <c r="U25" s="2914"/>
      <c r="V25" s="2914"/>
      <c r="W25" s="2914"/>
      <c r="X25" s="2914"/>
      <c r="Y25" s="2914"/>
      <c r="Z25" s="2914"/>
      <c r="AA25" s="2914"/>
      <c r="AB25" s="2914"/>
      <c r="AC25" s="2914"/>
      <c r="AD25" s="2914"/>
      <c r="AE25" s="2745"/>
      <c r="AF25" s="2914"/>
      <c r="AG25" s="2914"/>
      <c r="AH25" s="2914"/>
      <c r="AI25" s="2914"/>
      <c r="AJ25" s="2914"/>
      <c r="AK25" s="2914"/>
      <c r="AL25" s="4120"/>
    </row>
    <row r="26" spans="1:38" s="2776" customFormat="1" ht="43.5" customHeight="1">
      <c r="A26" s="2918"/>
      <c r="B26" s="2936" t="s">
        <v>1926</v>
      </c>
      <c r="C26" s="2914" t="s">
        <v>94</v>
      </c>
      <c r="D26" s="2914" t="s">
        <v>2081</v>
      </c>
      <c r="E26" s="2914"/>
      <c r="F26" s="2816" t="s">
        <v>4400</v>
      </c>
      <c r="G26" s="2816" t="s">
        <v>4753</v>
      </c>
      <c r="H26" s="2914"/>
      <c r="I26" s="2914"/>
      <c r="J26" s="2818"/>
      <c r="K26" s="2914" t="s">
        <v>1240</v>
      </c>
      <c r="L26" s="2914" t="s">
        <v>448</v>
      </c>
      <c r="M26" s="2914" t="s">
        <v>1056</v>
      </c>
      <c r="N26" s="2819">
        <v>83059.679999999993</v>
      </c>
      <c r="O26" s="2819"/>
      <c r="P26" s="2819"/>
      <c r="Q26" s="2819"/>
      <c r="R26" s="2914"/>
      <c r="S26" s="2914"/>
      <c r="T26" s="2914"/>
      <c r="U26" s="2914"/>
      <c r="V26" s="2914"/>
      <c r="W26" s="2914"/>
      <c r="X26" s="2914"/>
      <c r="Y26" s="2914"/>
      <c r="Z26" s="2914"/>
      <c r="AA26" s="2914"/>
      <c r="AB26" s="2914"/>
      <c r="AC26" s="2914"/>
      <c r="AD26" s="2914"/>
      <c r="AE26" s="2745"/>
      <c r="AF26" s="2914"/>
      <c r="AG26" s="2914"/>
      <c r="AH26" s="2914"/>
      <c r="AI26" s="2914"/>
      <c r="AJ26" s="2914"/>
      <c r="AK26" s="2914"/>
      <c r="AL26" s="4120"/>
    </row>
    <row r="27" spans="1:38" s="2776" customFormat="1" ht="43.5" customHeight="1">
      <c r="A27" s="2918"/>
      <c r="B27" s="2936" t="s">
        <v>1926</v>
      </c>
      <c r="C27" s="2914" t="s">
        <v>94</v>
      </c>
      <c r="D27" s="2914" t="s">
        <v>2081</v>
      </c>
      <c r="E27" s="2914"/>
      <c r="F27" s="2816" t="s">
        <v>4749</v>
      </c>
      <c r="G27" s="2816" t="s">
        <v>4754</v>
      </c>
      <c r="H27" s="2914"/>
      <c r="I27" s="2914"/>
      <c r="J27" s="2818"/>
      <c r="K27" s="2914" t="s">
        <v>1240</v>
      </c>
      <c r="L27" s="2914" t="s">
        <v>448</v>
      </c>
      <c r="M27" s="2914" t="s">
        <v>1056</v>
      </c>
      <c r="N27" s="2819">
        <v>166119.34</v>
      </c>
      <c r="O27" s="2819"/>
      <c r="P27" s="2819"/>
      <c r="Q27" s="2819"/>
      <c r="R27" s="2914"/>
      <c r="S27" s="2914"/>
      <c r="T27" s="2914"/>
      <c r="U27" s="2914"/>
      <c r="V27" s="2914"/>
      <c r="W27" s="2914"/>
      <c r="X27" s="2914"/>
      <c r="Y27" s="2914"/>
      <c r="Z27" s="2914"/>
      <c r="AA27" s="2914"/>
      <c r="AB27" s="2914"/>
      <c r="AC27" s="2914"/>
      <c r="AD27" s="2914"/>
      <c r="AE27" s="2745"/>
      <c r="AF27" s="2914"/>
      <c r="AG27" s="2914"/>
      <c r="AH27" s="2914"/>
      <c r="AI27" s="2914"/>
      <c r="AJ27" s="2914"/>
      <c r="AK27" s="2914"/>
      <c r="AL27" s="4121"/>
    </row>
    <row r="28" spans="1:38" s="2776" customFormat="1" ht="161.25" customHeight="1">
      <c r="A28" s="2918">
        <v>19</v>
      </c>
      <c r="B28" s="2805" t="s">
        <v>451</v>
      </c>
      <c r="C28" s="2805" t="s">
        <v>94</v>
      </c>
      <c r="D28" s="2805" t="s">
        <v>2374</v>
      </c>
      <c r="E28" s="2805"/>
      <c r="F28" s="2672" t="s">
        <v>4419</v>
      </c>
      <c r="G28" s="2672" t="s">
        <v>4605</v>
      </c>
      <c r="H28" s="2805">
        <v>18</v>
      </c>
      <c r="I28" s="2805"/>
      <c r="J28" s="2805">
        <v>1467</v>
      </c>
      <c r="K28" s="2805" t="s">
        <v>964</v>
      </c>
      <c r="L28" s="2805" t="s">
        <v>426</v>
      </c>
      <c r="M28" s="2805" t="s">
        <v>1056</v>
      </c>
      <c r="N28" s="2807">
        <v>3754924.56</v>
      </c>
      <c r="O28" s="2884">
        <v>3754924.56</v>
      </c>
      <c r="P28" s="2884">
        <v>3754924.56</v>
      </c>
      <c r="Q28" s="2807">
        <v>0</v>
      </c>
      <c r="R28" s="2805"/>
      <c r="S28" s="2805"/>
      <c r="T28" s="2805"/>
      <c r="U28" s="2805"/>
      <c r="V28" s="2805"/>
      <c r="W28" s="2805"/>
      <c r="X28" s="2805"/>
      <c r="Y28" s="2805"/>
      <c r="Z28" s="2805">
        <v>10</v>
      </c>
      <c r="AA28" s="2805"/>
      <c r="AB28" s="2805"/>
      <c r="AC28" s="2805"/>
      <c r="AD28" s="2805"/>
      <c r="AE28" s="2745">
        <v>1</v>
      </c>
      <c r="AF28" s="2745">
        <v>1</v>
      </c>
      <c r="AG28" s="2805">
        <v>1</v>
      </c>
      <c r="AH28" s="2805"/>
      <c r="AI28" s="2805"/>
      <c r="AJ28" s="2805"/>
      <c r="AK28" s="2805"/>
      <c r="AL28" s="2883" t="s">
        <v>438</v>
      </c>
    </row>
    <row r="29" spans="1:38" s="2776" customFormat="1" ht="103.5" customHeight="1">
      <c r="A29" s="2918">
        <v>20</v>
      </c>
      <c r="B29" s="2805" t="s">
        <v>451</v>
      </c>
      <c r="C29" s="2805" t="s">
        <v>94</v>
      </c>
      <c r="D29" s="2805" t="s">
        <v>2381</v>
      </c>
      <c r="E29" s="2805"/>
      <c r="F29" s="2805" t="s">
        <v>3838</v>
      </c>
      <c r="G29" s="2805" t="s">
        <v>4606</v>
      </c>
      <c r="H29" s="2805">
        <v>5</v>
      </c>
      <c r="I29" s="2805"/>
      <c r="J29" s="2805">
        <v>433</v>
      </c>
      <c r="K29" s="2805" t="s">
        <v>964</v>
      </c>
      <c r="L29" s="2805" t="s">
        <v>4681</v>
      </c>
      <c r="M29" s="2805" t="s">
        <v>1056</v>
      </c>
      <c r="N29" s="2807">
        <v>2117753.04</v>
      </c>
      <c r="O29" s="2884">
        <v>2117753.04</v>
      </c>
      <c r="P29" s="2884">
        <v>2117753.04</v>
      </c>
      <c r="Q29" s="2884">
        <v>0</v>
      </c>
      <c r="R29" s="2805"/>
      <c r="S29" s="2805"/>
      <c r="T29" s="2805"/>
      <c r="U29" s="2805"/>
      <c r="V29" s="2805"/>
      <c r="W29" s="2805"/>
      <c r="X29" s="2805"/>
      <c r="Y29" s="2805"/>
      <c r="Z29" s="2805"/>
      <c r="AA29" s="2805">
        <v>10.5</v>
      </c>
      <c r="AB29" s="2805"/>
      <c r="AC29" s="2805"/>
      <c r="AD29" s="2805"/>
      <c r="AE29" s="2745">
        <v>1</v>
      </c>
      <c r="AF29" s="2745">
        <v>1</v>
      </c>
      <c r="AG29" s="2883">
        <v>1</v>
      </c>
      <c r="AH29" s="2805"/>
      <c r="AI29" s="2805"/>
      <c r="AJ29" s="2805"/>
      <c r="AK29" s="2805"/>
      <c r="AL29" s="2883" t="s">
        <v>438</v>
      </c>
    </row>
    <row r="30" spans="1:38" s="2776" customFormat="1" ht="59.25" customHeight="1">
      <c r="A30" s="2934">
        <v>21</v>
      </c>
      <c r="B30" s="2805" t="s">
        <v>451</v>
      </c>
      <c r="C30" s="2805" t="s">
        <v>94</v>
      </c>
      <c r="D30" s="2805" t="s">
        <v>2381</v>
      </c>
      <c r="E30" s="2805"/>
      <c r="F30" s="2805" t="s">
        <v>3841</v>
      </c>
      <c r="G30" s="2805" t="s">
        <v>4607</v>
      </c>
      <c r="H30" s="2805">
        <v>4</v>
      </c>
      <c r="I30" s="2805"/>
      <c r="J30" s="2805">
        <v>806</v>
      </c>
      <c r="K30" s="2805" t="s">
        <v>964</v>
      </c>
      <c r="L30" s="2805" t="s">
        <v>4681</v>
      </c>
      <c r="M30" s="2805" t="s">
        <v>1056</v>
      </c>
      <c r="N30" s="2807">
        <v>450000</v>
      </c>
      <c r="O30" s="2884">
        <v>450000</v>
      </c>
      <c r="P30" s="2884">
        <v>450000</v>
      </c>
      <c r="Q30" s="2884">
        <v>0</v>
      </c>
      <c r="R30" s="2805"/>
      <c r="S30" s="2805"/>
      <c r="T30" s="2805"/>
      <c r="U30" s="2805"/>
      <c r="V30" s="2805"/>
      <c r="W30" s="2805"/>
      <c r="X30" s="2805"/>
      <c r="Y30" s="2805"/>
      <c r="Z30" s="2805"/>
      <c r="AA30" s="2805">
        <v>3.5</v>
      </c>
      <c r="AB30" s="2805"/>
      <c r="AC30" s="2805"/>
      <c r="AD30" s="2805"/>
      <c r="AE30" s="2745">
        <v>1</v>
      </c>
      <c r="AF30" s="2745">
        <v>1</v>
      </c>
      <c r="AG30" s="2805">
        <v>1</v>
      </c>
      <c r="AH30" s="2805"/>
      <c r="AI30" s="2805"/>
      <c r="AJ30" s="2805"/>
      <c r="AK30" s="2805"/>
      <c r="AL30" s="2805" t="s">
        <v>438</v>
      </c>
    </row>
    <row r="31" spans="1:38" s="2776" customFormat="1" ht="51" customHeight="1">
      <c r="A31" s="2934">
        <v>22</v>
      </c>
      <c r="B31" s="2805" t="s">
        <v>451</v>
      </c>
      <c r="C31" s="2805" t="s">
        <v>94</v>
      </c>
      <c r="D31" s="2805" t="s">
        <v>2381</v>
      </c>
      <c r="E31" s="2805"/>
      <c r="F31" s="2805" t="s">
        <v>4608</v>
      </c>
      <c r="G31" s="2805" t="s">
        <v>4609</v>
      </c>
      <c r="H31" s="2805">
        <v>2</v>
      </c>
      <c r="I31" s="2805"/>
      <c r="J31" s="2805">
        <v>135</v>
      </c>
      <c r="K31" s="2805" t="s">
        <v>964</v>
      </c>
      <c r="L31" s="2805" t="s">
        <v>4681</v>
      </c>
      <c r="M31" s="2805" t="s">
        <v>1056</v>
      </c>
      <c r="N31" s="2807">
        <v>540000</v>
      </c>
      <c r="O31" s="2884">
        <v>540000</v>
      </c>
      <c r="P31" s="2884">
        <v>540000</v>
      </c>
      <c r="Q31" s="2884">
        <v>0</v>
      </c>
      <c r="R31" s="2805"/>
      <c r="S31" s="2805"/>
      <c r="T31" s="2805"/>
      <c r="U31" s="2805"/>
      <c r="V31" s="2805"/>
      <c r="W31" s="2805"/>
      <c r="X31" s="2805"/>
      <c r="Y31" s="2805"/>
      <c r="Z31" s="2805"/>
      <c r="AA31" s="2805">
        <v>4</v>
      </c>
      <c r="AB31" s="2805"/>
      <c r="AC31" s="2805"/>
      <c r="AD31" s="2805"/>
      <c r="AE31" s="2745">
        <v>1</v>
      </c>
      <c r="AF31" s="2745">
        <v>1</v>
      </c>
      <c r="AG31" s="2805">
        <v>1</v>
      </c>
      <c r="AH31" s="2805"/>
      <c r="AI31" s="2805"/>
      <c r="AJ31" s="2805"/>
      <c r="AK31" s="2805"/>
      <c r="AL31" s="2805" t="s">
        <v>438</v>
      </c>
    </row>
    <row r="32" spans="1:38" s="2776" customFormat="1" ht="75.75" customHeight="1">
      <c r="A32" s="2934">
        <v>23</v>
      </c>
      <c r="B32" s="2805" t="s">
        <v>451</v>
      </c>
      <c r="C32" s="2805" t="s">
        <v>94</v>
      </c>
      <c r="D32" s="2805" t="s">
        <v>2381</v>
      </c>
      <c r="E32" s="2805"/>
      <c r="F32" s="2805" t="s">
        <v>4463</v>
      </c>
      <c r="G32" s="2805" t="s">
        <v>4610</v>
      </c>
      <c r="H32" s="2805">
        <v>3</v>
      </c>
      <c r="I32" s="2805"/>
      <c r="J32" s="2805">
        <v>660</v>
      </c>
      <c r="K32" s="2805" t="s">
        <v>964</v>
      </c>
      <c r="L32" s="2805" t="s">
        <v>4681</v>
      </c>
      <c r="M32" s="2805" t="s">
        <v>1056</v>
      </c>
      <c r="N32" s="2807">
        <v>528767.15</v>
      </c>
      <c r="O32" s="2884">
        <v>528767.15</v>
      </c>
      <c r="P32" s="2884">
        <v>528767.15</v>
      </c>
      <c r="Q32" s="2884">
        <v>0</v>
      </c>
      <c r="R32" s="2805"/>
      <c r="S32" s="2805"/>
      <c r="T32" s="2805"/>
      <c r="U32" s="2805"/>
      <c r="V32" s="2805"/>
      <c r="W32" s="2805"/>
      <c r="X32" s="2805"/>
      <c r="Y32" s="2805"/>
      <c r="Z32" s="2805"/>
      <c r="AA32" s="2805">
        <v>3.8</v>
      </c>
      <c r="AB32" s="2805"/>
      <c r="AC32" s="2805"/>
      <c r="AD32" s="2805"/>
      <c r="AE32" s="2745">
        <v>1</v>
      </c>
      <c r="AF32" s="2745">
        <v>1</v>
      </c>
      <c r="AG32" s="2805">
        <v>1</v>
      </c>
      <c r="AH32" s="2805"/>
      <c r="AI32" s="2805"/>
      <c r="AJ32" s="2805"/>
      <c r="AK32" s="2805"/>
      <c r="AL32" s="2805" t="s">
        <v>438</v>
      </c>
    </row>
    <row r="33" spans="1:38" s="2776" customFormat="1" ht="76.5" customHeight="1">
      <c r="A33" s="2934">
        <v>24</v>
      </c>
      <c r="B33" s="2805" t="s">
        <v>451</v>
      </c>
      <c r="C33" s="2805" t="s">
        <v>94</v>
      </c>
      <c r="D33" s="2805" t="s">
        <v>2381</v>
      </c>
      <c r="E33" s="2805"/>
      <c r="F33" s="2805" t="s">
        <v>3523</v>
      </c>
      <c r="G33" s="2805" t="s">
        <v>4611</v>
      </c>
      <c r="H33" s="2805">
        <v>3</v>
      </c>
      <c r="I33" s="2805"/>
      <c r="J33" s="2805">
        <v>431</v>
      </c>
      <c r="K33" s="2805" t="s">
        <v>964</v>
      </c>
      <c r="L33" s="2805" t="s">
        <v>4681</v>
      </c>
      <c r="M33" s="2805" t="s">
        <v>1056</v>
      </c>
      <c r="N33" s="2807">
        <v>400000</v>
      </c>
      <c r="O33" s="2884">
        <v>400000</v>
      </c>
      <c r="P33" s="2884">
        <v>400000</v>
      </c>
      <c r="Q33" s="2884">
        <v>0</v>
      </c>
      <c r="R33" s="2805"/>
      <c r="S33" s="2805"/>
      <c r="T33" s="2805"/>
      <c r="U33" s="2805"/>
      <c r="V33" s="2805"/>
      <c r="W33" s="2805"/>
      <c r="X33" s="2805"/>
      <c r="Y33" s="2805"/>
      <c r="Z33" s="2805"/>
      <c r="AA33" s="2805">
        <v>3</v>
      </c>
      <c r="AB33" s="2805"/>
      <c r="AC33" s="2805"/>
      <c r="AD33" s="2805"/>
      <c r="AE33" s="2745">
        <v>1</v>
      </c>
      <c r="AF33" s="2745">
        <v>1</v>
      </c>
      <c r="AG33" s="2805">
        <v>1</v>
      </c>
      <c r="AH33" s="2805"/>
      <c r="AI33" s="2805"/>
      <c r="AJ33" s="2805"/>
      <c r="AK33" s="2805"/>
      <c r="AL33" s="2883" t="s">
        <v>438</v>
      </c>
    </row>
    <row r="34" spans="1:38" s="2776" customFormat="1" ht="77.25" customHeight="1">
      <c r="A34" s="2934">
        <v>25</v>
      </c>
      <c r="B34" s="2805" t="s">
        <v>451</v>
      </c>
      <c r="C34" s="2805" t="s">
        <v>94</v>
      </c>
      <c r="D34" s="2805" t="s">
        <v>1021</v>
      </c>
      <c r="E34" s="2805"/>
      <c r="F34" s="3232" t="s">
        <v>4612</v>
      </c>
      <c r="G34" s="3232" t="s">
        <v>4613</v>
      </c>
      <c r="H34" s="2805">
        <v>9</v>
      </c>
      <c r="I34" s="2805"/>
      <c r="J34" s="2805">
        <v>653</v>
      </c>
      <c r="K34" s="2805" t="s">
        <v>964</v>
      </c>
      <c r="L34" s="2805" t="s">
        <v>4681</v>
      </c>
      <c r="M34" s="2805" t="s">
        <v>1056</v>
      </c>
      <c r="N34" s="2807">
        <v>240000</v>
      </c>
      <c r="O34" s="2888">
        <v>240000</v>
      </c>
      <c r="P34" s="2888">
        <v>240000</v>
      </c>
      <c r="Q34" s="2807">
        <v>0</v>
      </c>
      <c r="R34" s="2805"/>
      <c r="S34" s="2805"/>
      <c r="T34" s="2805"/>
      <c r="U34" s="2805"/>
      <c r="V34" s="2805"/>
      <c r="W34" s="2805"/>
      <c r="X34" s="2805"/>
      <c r="Y34" s="2805"/>
      <c r="Z34" s="2805"/>
      <c r="AA34" s="2805">
        <v>2</v>
      </c>
      <c r="AB34" s="2805"/>
      <c r="AC34" s="2805"/>
      <c r="AD34" s="2805"/>
      <c r="AE34" s="2745">
        <v>1</v>
      </c>
      <c r="AF34" s="2745">
        <v>1</v>
      </c>
      <c r="AG34" s="2805">
        <v>1</v>
      </c>
      <c r="AH34" s="2805"/>
      <c r="AI34" s="2805"/>
      <c r="AJ34" s="2805"/>
      <c r="AK34" s="2805"/>
      <c r="AL34" s="2887" t="s">
        <v>438</v>
      </c>
    </row>
    <row r="35" spans="1:38" s="2776" customFormat="1" ht="50.25" customHeight="1">
      <c r="A35" s="2934">
        <v>26</v>
      </c>
      <c r="B35" s="2805" t="s">
        <v>451</v>
      </c>
      <c r="C35" s="2805" t="s">
        <v>94</v>
      </c>
      <c r="D35" s="2805" t="s">
        <v>1021</v>
      </c>
      <c r="E35" s="2805"/>
      <c r="F35" s="2805" t="s">
        <v>4614</v>
      </c>
      <c r="G35" s="2805" t="s">
        <v>4615</v>
      </c>
      <c r="H35" s="2805">
        <v>1</v>
      </c>
      <c r="I35" s="2805"/>
      <c r="J35" s="2805">
        <v>49</v>
      </c>
      <c r="K35" s="2805" t="s">
        <v>1240</v>
      </c>
      <c r="L35" s="2805" t="s">
        <v>448</v>
      </c>
      <c r="M35" s="2805" t="s">
        <v>1056</v>
      </c>
      <c r="N35" s="2807">
        <v>120000</v>
      </c>
      <c r="O35" s="2959">
        <v>120000</v>
      </c>
      <c r="P35" s="2959">
        <v>120000</v>
      </c>
      <c r="Q35" s="2959">
        <v>0</v>
      </c>
      <c r="R35" s="2805"/>
      <c r="S35" s="2805"/>
      <c r="T35" s="2805"/>
      <c r="U35" s="2805"/>
      <c r="V35" s="2805"/>
      <c r="W35" s="2805"/>
      <c r="X35" s="2805">
        <v>1000</v>
      </c>
      <c r="Y35" s="2805"/>
      <c r="Z35" s="2805"/>
      <c r="AA35" s="2805"/>
      <c r="AB35" s="2805"/>
      <c r="AC35" s="2805"/>
      <c r="AD35" s="2805"/>
      <c r="AE35" s="2745">
        <v>1</v>
      </c>
      <c r="AF35" s="2745">
        <v>1</v>
      </c>
      <c r="AG35" s="2958">
        <v>1</v>
      </c>
      <c r="AH35" s="2805"/>
      <c r="AI35" s="2805"/>
      <c r="AJ35" s="2805"/>
      <c r="AK35" s="2805"/>
      <c r="AL35" s="2958" t="s">
        <v>438</v>
      </c>
    </row>
    <row r="36" spans="1:38" s="2776" customFormat="1" ht="51" customHeight="1">
      <c r="A36" s="2934">
        <v>27</v>
      </c>
      <c r="B36" s="2805" t="s">
        <v>451</v>
      </c>
      <c r="C36" s="2805" t="s">
        <v>94</v>
      </c>
      <c r="D36" s="2805" t="s">
        <v>1021</v>
      </c>
      <c r="E36" s="2805"/>
      <c r="F36" s="2805" t="s">
        <v>4616</v>
      </c>
      <c r="G36" s="2805" t="s">
        <v>4617</v>
      </c>
      <c r="H36" s="2805">
        <v>1</v>
      </c>
      <c r="I36" s="2805"/>
      <c r="J36" s="2805">
        <v>25</v>
      </c>
      <c r="K36" s="2805" t="s">
        <v>1240</v>
      </c>
      <c r="L36" s="2805" t="s">
        <v>448</v>
      </c>
      <c r="M36" s="2805" t="s">
        <v>1056</v>
      </c>
      <c r="N36" s="2807">
        <v>120000</v>
      </c>
      <c r="O36" s="2959">
        <v>120000</v>
      </c>
      <c r="P36" s="2959">
        <v>120000</v>
      </c>
      <c r="Q36" s="2959">
        <v>0</v>
      </c>
      <c r="R36" s="2805"/>
      <c r="S36" s="2805"/>
      <c r="T36" s="2805"/>
      <c r="U36" s="2805"/>
      <c r="V36" s="2805"/>
      <c r="W36" s="2805"/>
      <c r="X36" s="2805">
        <v>1000</v>
      </c>
      <c r="Y36" s="2805"/>
      <c r="Z36" s="2805"/>
      <c r="AA36" s="2805"/>
      <c r="AB36" s="2805"/>
      <c r="AC36" s="2805"/>
      <c r="AD36" s="2805"/>
      <c r="AE36" s="2745">
        <v>1</v>
      </c>
      <c r="AF36" s="2745">
        <v>1</v>
      </c>
      <c r="AG36" s="2958">
        <v>1</v>
      </c>
      <c r="AH36" s="2805"/>
      <c r="AI36" s="2805"/>
      <c r="AJ36" s="2805"/>
      <c r="AK36" s="2805"/>
      <c r="AL36" s="2958" t="s">
        <v>438</v>
      </c>
    </row>
    <row r="37" spans="1:38" s="2776" customFormat="1" ht="53.25" customHeight="1">
      <c r="A37" s="2934">
        <v>28</v>
      </c>
      <c r="B37" s="2805" t="s">
        <v>451</v>
      </c>
      <c r="C37" s="2805" t="s">
        <v>94</v>
      </c>
      <c r="D37" s="2805" t="s">
        <v>1021</v>
      </c>
      <c r="E37" s="2805"/>
      <c r="F37" s="2805" t="s">
        <v>4618</v>
      </c>
      <c r="G37" s="2805" t="s">
        <v>4619</v>
      </c>
      <c r="H37" s="2805">
        <v>1</v>
      </c>
      <c r="I37" s="2805"/>
      <c r="J37" s="2805">
        <v>37</v>
      </c>
      <c r="K37" s="2805" t="s">
        <v>1240</v>
      </c>
      <c r="L37" s="2805" t="s">
        <v>448</v>
      </c>
      <c r="M37" s="2805" t="s">
        <v>1056</v>
      </c>
      <c r="N37" s="2807">
        <v>96000</v>
      </c>
      <c r="O37" s="2959">
        <v>96000</v>
      </c>
      <c r="P37" s="2959">
        <v>96000</v>
      </c>
      <c r="Q37" s="2959">
        <v>0</v>
      </c>
      <c r="R37" s="2805"/>
      <c r="S37" s="2805"/>
      <c r="T37" s="2805"/>
      <c r="U37" s="2805"/>
      <c r="V37" s="2805"/>
      <c r="W37" s="2805"/>
      <c r="X37" s="2805">
        <v>800</v>
      </c>
      <c r="Y37" s="2805"/>
      <c r="Z37" s="2805"/>
      <c r="AA37" s="2805"/>
      <c r="AB37" s="2805"/>
      <c r="AC37" s="2805"/>
      <c r="AD37" s="2805"/>
      <c r="AE37" s="2745">
        <v>1</v>
      </c>
      <c r="AF37" s="2745">
        <v>1</v>
      </c>
      <c r="AG37" s="2958">
        <v>1</v>
      </c>
      <c r="AH37" s="2805"/>
      <c r="AI37" s="2805"/>
      <c r="AJ37" s="2805"/>
      <c r="AK37" s="2805"/>
      <c r="AL37" s="2958" t="s">
        <v>438</v>
      </c>
    </row>
    <row r="38" spans="1:38" s="2776" customFormat="1" ht="81" customHeight="1">
      <c r="A38" s="2934">
        <v>29</v>
      </c>
      <c r="B38" s="2805" t="s">
        <v>451</v>
      </c>
      <c r="C38" s="2805" t="s">
        <v>94</v>
      </c>
      <c r="D38" s="2805" t="s">
        <v>1030</v>
      </c>
      <c r="E38" s="2805"/>
      <c r="F38" s="2805" t="s">
        <v>3357</v>
      </c>
      <c r="G38" s="2805" t="s">
        <v>3856</v>
      </c>
      <c r="H38" s="2805">
        <v>3</v>
      </c>
      <c r="I38" s="2805"/>
      <c r="J38" s="2805">
        <v>521</v>
      </c>
      <c r="K38" s="2805" t="s">
        <v>964</v>
      </c>
      <c r="L38" s="2805" t="s">
        <v>4681</v>
      </c>
      <c r="M38" s="2805" t="s">
        <v>1056</v>
      </c>
      <c r="N38" s="2807">
        <v>240000</v>
      </c>
      <c r="O38" s="2888">
        <v>240000</v>
      </c>
      <c r="P38" s="2888">
        <v>240000</v>
      </c>
      <c r="Q38" s="2807">
        <v>0</v>
      </c>
      <c r="R38" s="2805"/>
      <c r="S38" s="2805"/>
      <c r="T38" s="2805"/>
      <c r="U38" s="2805"/>
      <c r="V38" s="2805"/>
      <c r="W38" s="2805"/>
      <c r="X38" s="2805"/>
      <c r="Y38" s="2805"/>
      <c r="Z38" s="2805"/>
      <c r="AA38" s="2805">
        <v>2</v>
      </c>
      <c r="AB38" s="2805"/>
      <c r="AC38" s="2805"/>
      <c r="AD38" s="2805"/>
      <c r="AE38" s="2745">
        <v>1</v>
      </c>
      <c r="AF38" s="2745">
        <v>1</v>
      </c>
      <c r="AG38" s="2805">
        <v>1</v>
      </c>
      <c r="AH38" s="2805"/>
      <c r="AI38" s="2805"/>
      <c r="AJ38" s="2805"/>
      <c r="AK38" s="2805"/>
      <c r="AL38" s="2805" t="s">
        <v>2996</v>
      </c>
    </row>
    <row r="39" spans="1:38" s="2776" customFormat="1" ht="64.5" customHeight="1">
      <c r="A39" s="2934">
        <v>30</v>
      </c>
      <c r="B39" s="2805" t="s">
        <v>451</v>
      </c>
      <c r="C39" s="2805" t="s">
        <v>94</v>
      </c>
      <c r="D39" s="2805" t="s">
        <v>728</v>
      </c>
      <c r="E39" s="2805"/>
      <c r="F39" s="2805" t="s">
        <v>3368</v>
      </c>
      <c r="G39" s="2805" t="s">
        <v>2916</v>
      </c>
      <c r="H39" s="2805"/>
      <c r="I39" s="2805">
        <v>1</v>
      </c>
      <c r="J39" s="2805">
        <v>302</v>
      </c>
      <c r="K39" s="2805" t="s">
        <v>964</v>
      </c>
      <c r="L39" s="2805" t="s">
        <v>4681</v>
      </c>
      <c r="M39" s="2805" t="s">
        <v>1056</v>
      </c>
      <c r="N39" s="2807">
        <v>360000</v>
      </c>
      <c r="O39" s="2888">
        <v>360000</v>
      </c>
      <c r="P39" s="2888">
        <v>360000</v>
      </c>
      <c r="Q39" s="2807">
        <v>0</v>
      </c>
      <c r="R39" s="2805"/>
      <c r="S39" s="2805"/>
      <c r="T39" s="2805"/>
      <c r="U39" s="2805"/>
      <c r="V39" s="2805"/>
      <c r="W39" s="2805"/>
      <c r="X39" s="2805"/>
      <c r="Y39" s="2805"/>
      <c r="Z39" s="2805"/>
      <c r="AA39" s="2805">
        <v>3</v>
      </c>
      <c r="AB39" s="2805"/>
      <c r="AC39" s="2805"/>
      <c r="AD39" s="2805"/>
      <c r="AE39" s="2745">
        <v>1</v>
      </c>
      <c r="AF39" s="2745">
        <v>1</v>
      </c>
      <c r="AG39" s="2805">
        <v>1</v>
      </c>
      <c r="AH39" s="2805"/>
      <c r="AI39" s="2805"/>
      <c r="AJ39" s="2805"/>
      <c r="AK39" s="2805"/>
      <c r="AL39" s="2805" t="s">
        <v>438</v>
      </c>
    </row>
    <row r="40" spans="1:38" s="2776" customFormat="1" ht="93.75" customHeight="1">
      <c r="A40" s="2934">
        <v>31</v>
      </c>
      <c r="B40" s="2805" t="s">
        <v>451</v>
      </c>
      <c r="C40" s="2805" t="s">
        <v>94</v>
      </c>
      <c r="D40" s="2805" t="s">
        <v>728</v>
      </c>
      <c r="E40" s="2805"/>
      <c r="F40" s="2805" t="s">
        <v>3859</v>
      </c>
      <c r="G40" s="2805" t="s">
        <v>4620</v>
      </c>
      <c r="H40" s="2805">
        <v>7</v>
      </c>
      <c r="I40" s="2805"/>
      <c r="J40" s="2805">
        <v>517</v>
      </c>
      <c r="K40" s="2805" t="s">
        <v>964</v>
      </c>
      <c r="L40" s="2805" t="s">
        <v>426</v>
      </c>
      <c r="M40" s="2805" t="s">
        <v>1056</v>
      </c>
      <c r="N40" s="2807">
        <v>875000</v>
      </c>
      <c r="O40" s="2888">
        <v>875000</v>
      </c>
      <c r="P40" s="2888">
        <v>875000</v>
      </c>
      <c r="Q40" s="2807">
        <v>0</v>
      </c>
      <c r="R40" s="2805"/>
      <c r="S40" s="2805"/>
      <c r="T40" s="2805"/>
      <c r="U40" s="2805"/>
      <c r="V40" s="2805"/>
      <c r="W40" s="2805"/>
      <c r="X40" s="2805"/>
      <c r="Y40" s="2805"/>
      <c r="Z40" s="2805">
        <v>2.5</v>
      </c>
      <c r="AA40" s="2805"/>
      <c r="AB40" s="2805"/>
      <c r="AC40" s="2805"/>
      <c r="AD40" s="2805"/>
      <c r="AE40" s="2745">
        <v>1</v>
      </c>
      <c r="AF40" s="2745">
        <v>1</v>
      </c>
      <c r="AG40" s="2805">
        <v>1</v>
      </c>
      <c r="AH40" s="2805"/>
      <c r="AI40" s="2805"/>
      <c r="AJ40" s="2805"/>
      <c r="AK40" s="2805"/>
      <c r="AL40" s="2887" t="s">
        <v>438</v>
      </c>
    </row>
    <row r="41" spans="1:38" s="2776" customFormat="1" ht="64.5" customHeight="1">
      <c r="A41" s="2934">
        <v>32</v>
      </c>
      <c r="B41" s="2805" t="s">
        <v>451</v>
      </c>
      <c r="C41" s="2805" t="s">
        <v>94</v>
      </c>
      <c r="D41" s="2805" t="s">
        <v>728</v>
      </c>
      <c r="E41" s="2805"/>
      <c r="F41" s="2805" t="s">
        <v>4621</v>
      </c>
      <c r="G41" s="2805" t="s">
        <v>4622</v>
      </c>
      <c r="H41" s="2805">
        <v>3</v>
      </c>
      <c r="I41" s="2805">
        <v>1</v>
      </c>
      <c r="J41" s="2805">
        <v>729</v>
      </c>
      <c r="K41" s="2805" t="s">
        <v>964</v>
      </c>
      <c r="L41" s="2805" t="s">
        <v>4681</v>
      </c>
      <c r="M41" s="2805" t="s">
        <v>1056</v>
      </c>
      <c r="N41" s="2807">
        <v>360000</v>
      </c>
      <c r="O41" s="2807">
        <v>360000</v>
      </c>
      <c r="P41" s="2807">
        <v>360000</v>
      </c>
      <c r="Q41" s="2807">
        <v>0</v>
      </c>
      <c r="R41" s="2805"/>
      <c r="S41" s="2805"/>
      <c r="T41" s="2805"/>
      <c r="U41" s="2805"/>
      <c r="V41" s="2805"/>
      <c r="W41" s="2805"/>
      <c r="X41" s="2805"/>
      <c r="Y41" s="2805"/>
      <c r="Z41" s="2805"/>
      <c r="AA41" s="2805">
        <v>3</v>
      </c>
      <c r="AB41" s="2805"/>
      <c r="AC41" s="2805"/>
      <c r="AD41" s="2805"/>
      <c r="AE41" s="2745">
        <v>1</v>
      </c>
      <c r="AF41" s="2745">
        <v>1</v>
      </c>
      <c r="AG41" s="2805">
        <v>1</v>
      </c>
      <c r="AH41" s="2805"/>
      <c r="AI41" s="2805"/>
      <c r="AJ41" s="2805"/>
      <c r="AK41" s="2805"/>
      <c r="AL41" s="2805" t="s">
        <v>438</v>
      </c>
    </row>
    <row r="42" spans="1:38" s="2776" customFormat="1" ht="43.5" customHeight="1">
      <c r="A42" s="2934">
        <v>33</v>
      </c>
      <c r="B42" s="2805" t="s">
        <v>451</v>
      </c>
      <c r="C42" s="2805" t="s">
        <v>94</v>
      </c>
      <c r="D42" s="2805" t="s">
        <v>728</v>
      </c>
      <c r="E42" s="2805"/>
      <c r="F42" s="2805" t="s">
        <v>3526</v>
      </c>
      <c r="G42" s="2805" t="s">
        <v>4623</v>
      </c>
      <c r="H42" s="2805">
        <v>1</v>
      </c>
      <c r="I42" s="2805">
        <v>2</v>
      </c>
      <c r="J42" s="2805">
        <v>228</v>
      </c>
      <c r="K42" s="2805" t="s">
        <v>964</v>
      </c>
      <c r="L42" s="2805" t="s">
        <v>4681</v>
      </c>
      <c r="M42" s="2805" t="s">
        <v>1056</v>
      </c>
      <c r="N42" s="2807">
        <v>360000</v>
      </c>
      <c r="O42" s="2807">
        <v>360000</v>
      </c>
      <c r="P42" s="2807">
        <v>360000</v>
      </c>
      <c r="Q42" s="2807">
        <v>0</v>
      </c>
      <c r="R42" s="2805"/>
      <c r="S42" s="2805"/>
      <c r="T42" s="2805"/>
      <c r="U42" s="2805"/>
      <c r="V42" s="2805"/>
      <c r="W42" s="2805"/>
      <c r="X42" s="2805"/>
      <c r="Y42" s="2805"/>
      <c r="Z42" s="2805"/>
      <c r="AA42" s="2805">
        <v>3</v>
      </c>
      <c r="AB42" s="2805"/>
      <c r="AC42" s="2805"/>
      <c r="AD42" s="2805"/>
      <c r="AE42" s="2745">
        <v>1</v>
      </c>
      <c r="AF42" s="2745">
        <v>1</v>
      </c>
      <c r="AG42" s="2805">
        <v>1</v>
      </c>
      <c r="AH42" s="2805"/>
      <c r="AI42" s="2805"/>
      <c r="AJ42" s="2805"/>
      <c r="AK42" s="2805"/>
      <c r="AL42" s="2805" t="s">
        <v>438</v>
      </c>
    </row>
    <row r="43" spans="1:38" s="2776" customFormat="1" ht="52.5" customHeight="1">
      <c r="A43" s="2934">
        <v>34</v>
      </c>
      <c r="B43" s="2805" t="s">
        <v>451</v>
      </c>
      <c r="C43" s="2805" t="s">
        <v>94</v>
      </c>
      <c r="D43" s="2805" t="s">
        <v>728</v>
      </c>
      <c r="E43" s="2805"/>
      <c r="F43" s="2805" t="s">
        <v>4624</v>
      </c>
      <c r="G43" s="2805" t="s">
        <v>4625</v>
      </c>
      <c r="H43" s="2805"/>
      <c r="I43" s="2805">
        <v>2</v>
      </c>
      <c r="J43" s="2805">
        <v>335</v>
      </c>
      <c r="K43" s="2805" t="s">
        <v>964</v>
      </c>
      <c r="L43" s="2805" t="s">
        <v>4681</v>
      </c>
      <c r="M43" s="2805" t="s">
        <v>1056</v>
      </c>
      <c r="N43" s="2807">
        <f>1.5*120000</f>
        <v>180000</v>
      </c>
      <c r="O43" s="2807">
        <f t="shared" ref="O43:P43" si="6">1.5*120000</f>
        <v>180000</v>
      </c>
      <c r="P43" s="2807">
        <f t="shared" si="6"/>
        <v>180000</v>
      </c>
      <c r="Q43" s="2807">
        <v>0</v>
      </c>
      <c r="R43" s="2805"/>
      <c r="S43" s="2805"/>
      <c r="T43" s="2805"/>
      <c r="U43" s="2805"/>
      <c r="V43" s="2805"/>
      <c r="W43" s="2805"/>
      <c r="X43" s="2805"/>
      <c r="Y43" s="2805"/>
      <c r="Z43" s="2805"/>
      <c r="AA43" s="2805">
        <v>1.5</v>
      </c>
      <c r="AB43" s="2805"/>
      <c r="AC43" s="2805"/>
      <c r="AD43" s="2805"/>
      <c r="AE43" s="2745">
        <v>1</v>
      </c>
      <c r="AF43" s="2745">
        <v>1</v>
      </c>
      <c r="AG43" s="2805">
        <v>1</v>
      </c>
      <c r="AH43" s="2805"/>
      <c r="AI43" s="2805"/>
      <c r="AJ43" s="2805"/>
      <c r="AK43" s="2805"/>
      <c r="AL43" s="2805" t="s">
        <v>438</v>
      </c>
    </row>
    <row r="44" spans="1:38" s="2776" customFormat="1" ht="42" customHeight="1">
      <c r="A44" s="2934">
        <v>35</v>
      </c>
      <c r="B44" s="2805" t="s">
        <v>451</v>
      </c>
      <c r="C44" s="2805" t="s">
        <v>94</v>
      </c>
      <c r="D44" s="2805" t="s">
        <v>728</v>
      </c>
      <c r="E44" s="2805"/>
      <c r="F44" s="2805" t="s">
        <v>3556</v>
      </c>
      <c r="G44" s="2805" t="s">
        <v>4626</v>
      </c>
      <c r="H44" s="2805"/>
      <c r="I44" s="2805">
        <v>1</v>
      </c>
      <c r="J44" s="2805">
        <v>335</v>
      </c>
      <c r="K44" s="2805" t="s">
        <v>964</v>
      </c>
      <c r="L44" s="2805" t="s">
        <v>4681</v>
      </c>
      <c r="M44" s="2805" t="s">
        <v>1056</v>
      </c>
      <c r="N44" s="2807">
        <v>240000</v>
      </c>
      <c r="O44" s="2807">
        <v>240000</v>
      </c>
      <c r="P44" s="2915">
        <v>240000</v>
      </c>
      <c r="Q44" s="2807">
        <v>0</v>
      </c>
      <c r="R44" s="2805"/>
      <c r="S44" s="2805"/>
      <c r="T44" s="2805"/>
      <c r="U44" s="2805"/>
      <c r="V44" s="2805"/>
      <c r="W44" s="2805"/>
      <c r="X44" s="2805"/>
      <c r="Y44" s="2805"/>
      <c r="Z44" s="2805"/>
      <c r="AA44" s="2805">
        <v>2</v>
      </c>
      <c r="AB44" s="2805"/>
      <c r="AC44" s="2805"/>
      <c r="AD44" s="2805"/>
      <c r="AE44" s="2745">
        <v>1</v>
      </c>
      <c r="AF44" s="2745">
        <v>1</v>
      </c>
      <c r="AG44" s="2805">
        <v>1</v>
      </c>
      <c r="AH44" s="2805"/>
      <c r="AI44" s="2805"/>
      <c r="AJ44" s="2805"/>
      <c r="AK44" s="2805"/>
      <c r="AL44" s="2805" t="s">
        <v>438</v>
      </c>
    </row>
    <row r="45" spans="1:38" s="2776" customFormat="1" ht="42" customHeight="1">
      <c r="A45" s="2934">
        <v>36</v>
      </c>
      <c r="B45" s="2805" t="s">
        <v>451</v>
      </c>
      <c r="C45" s="2805" t="s">
        <v>94</v>
      </c>
      <c r="D45" s="2805" t="s">
        <v>740</v>
      </c>
      <c r="E45" s="2805"/>
      <c r="F45" s="2805" t="s">
        <v>4627</v>
      </c>
      <c r="G45" s="2805" t="s">
        <v>720</v>
      </c>
      <c r="H45" s="2805">
        <v>1</v>
      </c>
      <c r="I45" s="2805"/>
      <c r="J45" s="2805">
        <v>90</v>
      </c>
      <c r="K45" s="2805" t="s">
        <v>964</v>
      </c>
      <c r="L45" s="2805" t="s">
        <v>4681</v>
      </c>
      <c r="M45" s="2805" t="s">
        <v>1056</v>
      </c>
      <c r="N45" s="2807">
        <v>1159071.25</v>
      </c>
      <c r="O45" s="2888">
        <v>1159071.25</v>
      </c>
      <c r="P45" s="2888">
        <v>1159071.25</v>
      </c>
      <c r="Q45" s="2807">
        <v>0</v>
      </c>
      <c r="R45" s="2760"/>
      <c r="S45" s="2805"/>
      <c r="T45" s="2805"/>
      <c r="U45" s="2805"/>
      <c r="V45" s="2805"/>
      <c r="W45" s="2805"/>
      <c r="X45" s="2805"/>
      <c r="Y45" s="2805"/>
      <c r="Z45" s="2805"/>
      <c r="AA45" s="2805">
        <v>6.5</v>
      </c>
      <c r="AB45" s="2805"/>
      <c r="AC45" s="2805"/>
      <c r="AD45" s="2805"/>
      <c r="AE45" s="2745">
        <v>1</v>
      </c>
      <c r="AF45" s="2745">
        <v>1</v>
      </c>
      <c r="AG45" s="2805">
        <v>1</v>
      </c>
      <c r="AH45" s="2805"/>
      <c r="AI45" s="2805"/>
      <c r="AJ45" s="2805"/>
      <c r="AK45" s="2805"/>
      <c r="AL45" s="2887" t="s">
        <v>438</v>
      </c>
    </row>
    <row r="46" spans="1:38" s="2776" customFormat="1" ht="61.5" customHeight="1">
      <c r="A46" s="2934">
        <v>37</v>
      </c>
      <c r="B46" s="2805" t="s">
        <v>451</v>
      </c>
      <c r="C46" s="2805" t="s">
        <v>94</v>
      </c>
      <c r="D46" s="2805" t="s">
        <v>740</v>
      </c>
      <c r="E46" s="2805"/>
      <c r="F46" s="2805" t="s">
        <v>4628</v>
      </c>
      <c r="G46" s="2805" t="s">
        <v>4629</v>
      </c>
      <c r="H46" s="2805">
        <v>3</v>
      </c>
      <c r="I46" s="2805"/>
      <c r="J46" s="2805">
        <v>211</v>
      </c>
      <c r="K46" s="2805" t="s">
        <v>964</v>
      </c>
      <c r="L46" s="2805" t="s">
        <v>426</v>
      </c>
      <c r="M46" s="2805" t="s">
        <v>1056</v>
      </c>
      <c r="N46" s="2807">
        <v>395088</v>
      </c>
      <c r="O46" s="2888">
        <v>395088</v>
      </c>
      <c r="P46" s="2888">
        <v>395088</v>
      </c>
      <c r="Q46" s="2807">
        <v>0</v>
      </c>
      <c r="R46" s="2760"/>
      <c r="S46" s="2805"/>
      <c r="T46" s="2805"/>
      <c r="U46" s="2805"/>
      <c r="V46" s="2805"/>
      <c r="W46" s="2805"/>
      <c r="X46" s="2805"/>
      <c r="Y46" s="2805"/>
      <c r="Z46" s="2805">
        <v>1.3</v>
      </c>
      <c r="AA46" s="2805"/>
      <c r="AB46" s="2805"/>
      <c r="AC46" s="2805"/>
      <c r="AD46" s="2805"/>
      <c r="AE46" s="2745">
        <v>1</v>
      </c>
      <c r="AF46" s="2745">
        <v>1</v>
      </c>
      <c r="AG46" s="2805">
        <v>1</v>
      </c>
      <c r="AH46" s="2805"/>
      <c r="AI46" s="2805"/>
      <c r="AJ46" s="2805"/>
      <c r="AK46" s="2805"/>
      <c r="AL46" s="2887" t="s">
        <v>438</v>
      </c>
    </row>
    <row r="47" spans="1:38" s="2776" customFormat="1" ht="89.25" customHeight="1">
      <c r="A47" s="2934">
        <v>38</v>
      </c>
      <c r="B47" s="2805" t="s">
        <v>451</v>
      </c>
      <c r="C47" s="2805" t="s">
        <v>94</v>
      </c>
      <c r="D47" s="2805" t="s">
        <v>157</v>
      </c>
      <c r="E47" s="2805"/>
      <c r="F47" s="2805" t="s">
        <v>4524</v>
      </c>
      <c r="G47" s="2805" t="s">
        <v>4630</v>
      </c>
      <c r="H47" s="2805">
        <v>1</v>
      </c>
      <c r="I47" s="2805">
        <v>2</v>
      </c>
      <c r="J47" s="2805">
        <v>110</v>
      </c>
      <c r="K47" s="2805" t="s">
        <v>964</v>
      </c>
      <c r="L47" s="2805" t="s">
        <v>4681</v>
      </c>
      <c r="M47" s="2805" t="s">
        <v>1056</v>
      </c>
      <c r="N47" s="2807">
        <v>348238.82</v>
      </c>
      <c r="O47" s="2888">
        <v>348238.82</v>
      </c>
      <c r="P47" s="2888">
        <v>348238.82</v>
      </c>
      <c r="Q47" s="2807">
        <v>0</v>
      </c>
      <c r="R47" s="2760"/>
      <c r="S47" s="2805"/>
      <c r="T47" s="2805"/>
      <c r="U47" s="2805"/>
      <c r="V47" s="2805"/>
      <c r="W47" s="2805"/>
      <c r="X47" s="2805"/>
      <c r="Y47" s="2805"/>
      <c r="Z47" s="2805"/>
      <c r="AA47" s="2805">
        <v>2.8</v>
      </c>
      <c r="AB47" s="2805"/>
      <c r="AC47" s="2805"/>
      <c r="AD47" s="2805"/>
      <c r="AE47" s="2745">
        <v>1</v>
      </c>
      <c r="AF47" s="2745">
        <v>1</v>
      </c>
      <c r="AG47" s="2805">
        <v>1</v>
      </c>
      <c r="AH47" s="2805"/>
      <c r="AI47" s="2805"/>
      <c r="AJ47" s="2805"/>
      <c r="AK47" s="2805"/>
      <c r="AL47" s="2805" t="s">
        <v>438</v>
      </c>
    </row>
    <row r="48" spans="1:38" s="2776" customFormat="1" ht="60" customHeight="1">
      <c r="A48" s="2934">
        <v>39</v>
      </c>
      <c r="B48" s="2805" t="s">
        <v>451</v>
      </c>
      <c r="C48" s="2805" t="s">
        <v>94</v>
      </c>
      <c r="D48" s="2805" t="s">
        <v>157</v>
      </c>
      <c r="E48" s="2805"/>
      <c r="F48" s="2805" t="s">
        <v>4631</v>
      </c>
      <c r="G48" s="2805" t="s">
        <v>4632</v>
      </c>
      <c r="H48" s="2805">
        <v>1</v>
      </c>
      <c r="I48" s="2805">
        <v>1</v>
      </c>
      <c r="J48" s="2805">
        <v>134</v>
      </c>
      <c r="K48" s="2805" t="s">
        <v>964</v>
      </c>
      <c r="L48" s="2805" t="s">
        <v>4681</v>
      </c>
      <c r="M48" s="2805" t="s">
        <v>1056</v>
      </c>
      <c r="N48" s="2805">
        <v>221437.82</v>
      </c>
      <c r="O48" s="2915">
        <v>221437.82</v>
      </c>
      <c r="P48" s="2915">
        <v>221437.82</v>
      </c>
      <c r="Q48" s="2959">
        <v>0</v>
      </c>
      <c r="R48" s="2805"/>
      <c r="S48" s="2805"/>
      <c r="T48" s="2805"/>
      <c r="U48" s="2805"/>
      <c r="V48" s="2805"/>
      <c r="W48" s="2805"/>
      <c r="X48" s="2805"/>
      <c r="Y48" s="2805"/>
      <c r="Z48" s="2805"/>
      <c r="AA48" s="2805">
        <v>1.7</v>
      </c>
      <c r="AB48" s="2805"/>
      <c r="AC48" s="2805"/>
      <c r="AD48" s="2805"/>
      <c r="AE48" s="2745">
        <v>1</v>
      </c>
      <c r="AF48" s="2745">
        <v>1</v>
      </c>
      <c r="AG48" s="2805">
        <v>1</v>
      </c>
      <c r="AH48" s="2805"/>
      <c r="AI48" s="2805"/>
      <c r="AJ48" s="2805"/>
      <c r="AK48" s="2805"/>
      <c r="AL48" s="2805" t="s">
        <v>438</v>
      </c>
    </row>
    <row r="49" spans="1:38" s="2776" customFormat="1" ht="66" customHeight="1">
      <c r="A49" s="2918"/>
      <c r="B49" s="2805"/>
      <c r="C49" s="2805"/>
      <c r="D49" s="2805"/>
      <c r="E49" s="2805"/>
      <c r="F49" s="2805"/>
      <c r="G49" s="2805"/>
      <c r="H49" s="2903">
        <f>SUM(H5:H48)</f>
        <v>85</v>
      </c>
      <c r="I49" s="2903">
        <f>SUM(I5:I48)</f>
        <v>11</v>
      </c>
      <c r="J49" s="2903">
        <f>SUM(J5:J48)</f>
        <v>12046</v>
      </c>
      <c r="K49" s="2813"/>
      <c r="L49" s="2760"/>
      <c r="M49" s="2873"/>
      <c r="N49" s="3231">
        <f>SUM(N5:N48)</f>
        <v>17133191.699999999</v>
      </c>
      <c r="O49" s="3315">
        <f>SUM(O5:O48)</f>
        <v>16634833.640000002</v>
      </c>
      <c r="P49" s="3315">
        <f>SUM(P5:P48)</f>
        <v>16634833.640000002</v>
      </c>
      <c r="Q49" s="3231">
        <f>SUM(Q5:Q48)</f>
        <v>0</v>
      </c>
      <c r="R49" s="2873"/>
      <c r="S49" s="2760"/>
      <c r="T49" s="2760"/>
      <c r="U49" s="2760"/>
      <c r="V49" s="2760"/>
      <c r="W49" s="2760"/>
      <c r="X49" s="2813">
        <f>SUM(X5:X48)</f>
        <v>13610</v>
      </c>
      <c r="Y49" s="2813"/>
      <c r="Z49" s="2813">
        <f>SUM(Z5:Z48)</f>
        <v>20.100000000000001</v>
      </c>
      <c r="AA49" s="2813">
        <f>SUM(AA5:AA48)</f>
        <v>52.3</v>
      </c>
      <c r="AB49" s="2813"/>
      <c r="AC49" s="2813"/>
      <c r="AD49" s="2813"/>
      <c r="AE49" s="2813"/>
      <c r="AF49" s="2813"/>
      <c r="AG49" s="2902">
        <f>SUM(AG5:AG48)</f>
        <v>39</v>
      </c>
      <c r="AH49" s="2902">
        <f>SUM(AH5:AH48)</f>
        <v>0</v>
      </c>
      <c r="AI49" s="2902"/>
      <c r="AJ49" s="2902">
        <f>SUM(AJ5:AJ48)</f>
        <v>0</v>
      </c>
      <c r="AK49" s="2902"/>
      <c r="AL49" s="2760"/>
    </row>
    <row r="50" spans="1:38" ht="56.25" customHeight="1">
      <c r="N50" s="2233"/>
      <c r="O50" s="2233"/>
      <c r="P50" s="2233"/>
      <c r="Q50" s="2233"/>
    </row>
    <row r="56" spans="1:38">
      <c r="Q56" s="2233"/>
    </row>
    <row r="57" spans="1:38">
      <c r="Q57" s="2233"/>
    </row>
    <row r="59" spans="1:38">
      <c r="Q59" s="2233"/>
    </row>
  </sheetData>
  <autoFilter ref="A4:AL49"/>
  <mergeCells count="17">
    <mergeCell ref="I2:I3"/>
    <mergeCell ref="J2:J3"/>
    <mergeCell ref="K2:K3"/>
    <mergeCell ref="L2:L3"/>
    <mergeCell ref="A1:AL1"/>
    <mergeCell ref="A2:A3"/>
    <mergeCell ref="C2:C3"/>
    <mergeCell ref="D2:D3"/>
    <mergeCell ref="E2:E3"/>
    <mergeCell ref="F2:G2"/>
    <mergeCell ref="H2:H3"/>
    <mergeCell ref="AL23:AL27"/>
    <mergeCell ref="Q14:Q22"/>
    <mergeCell ref="M2:M3"/>
    <mergeCell ref="AC2:AD2"/>
    <mergeCell ref="AE2:AF2"/>
    <mergeCell ref="AG2:AL2"/>
  </mergeCells>
  <dataValidations count="2">
    <dataValidation type="list" allowBlank="1" showInputMessage="1" showErrorMessage="1" sqref="K5:L7 K38:K48 K28:K34 L40 L35:L37 L46 L8:L22 M5:M22 L23:M27 M28:M48 L28 B5:B22 B28:B48">
      <formula1>#REF!</formula1>
    </dataValidation>
    <dataValidation type="list" allowBlank="1" showInputMessage="1" showErrorMessage="1" errorTitle="YANLIŞ DEĞER" error="LÜTFEN TANIMLANAN BİR PARAMETRE GİRİN!!!!!!!!!!!!!!_x000a_(YENİ, STND. GEL. YADA ONARIM SEÇENEKLERİNDEN BİRİSİ" sqref="K35:K37 K8:K27">
      <formula1>#REF!</formula1>
    </dataValidation>
  </dataValidations>
  <printOptions horizontalCentered="1"/>
  <pageMargins left="0.31496062992125984" right="0.31496062992125984" top="0.55118110236220474" bottom="0.74803149606299213" header="0.31496062992125984" footer="0.31496062992125984"/>
  <pageSetup paperSize="9" scale="34" orientation="landscape" verticalDpi="4294967295"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
  <sheetViews>
    <sheetView zoomScale="96" zoomScaleNormal="96" workbookViewId="0">
      <selection sqref="A1:AK1"/>
    </sheetView>
  </sheetViews>
  <sheetFormatPr defaultRowHeight="12.75"/>
  <cols>
    <col min="1" max="1" width="7.28515625" customWidth="1"/>
    <col min="2" max="2" width="9.7109375" customWidth="1"/>
    <col min="3" max="3" width="14.42578125" customWidth="1"/>
    <col min="4" max="4" width="6.85546875" customWidth="1"/>
    <col min="5" max="5" width="26.42578125" customWidth="1"/>
    <col min="6" max="6" width="28.5703125" customWidth="1"/>
    <col min="7" max="7" width="7.5703125" customWidth="1"/>
    <col min="8" max="8" width="6" customWidth="1"/>
    <col min="9" max="9" width="8.85546875" customWidth="1"/>
    <col min="10" max="10" width="15.42578125" customWidth="1"/>
    <col min="11" max="11" width="13.42578125" customWidth="1"/>
    <col min="12" max="12" width="14.140625" customWidth="1"/>
    <col min="13" max="13" width="19.85546875" customWidth="1"/>
    <col min="14" max="14" width="13.85546875" customWidth="1"/>
    <col min="15" max="15" width="16.28515625" customWidth="1"/>
    <col min="16" max="16" width="16.140625" customWidth="1"/>
    <col min="17" max="18" width="7.28515625" customWidth="1"/>
    <col min="19" max="19" width="7.140625" customWidth="1"/>
    <col min="20" max="20" width="6.140625" customWidth="1"/>
    <col min="21" max="21" width="7.7109375" customWidth="1"/>
    <col min="22" max="22" width="6.7109375" customWidth="1"/>
    <col min="23" max="23" width="8" customWidth="1"/>
    <col min="24" max="24" width="7.85546875" customWidth="1"/>
    <col min="25" max="25" width="8.7109375" customWidth="1"/>
    <col min="26" max="26" width="7.5703125" customWidth="1"/>
    <col min="27" max="27" width="7" customWidth="1"/>
    <col min="28" max="28" width="5.5703125" customWidth="1"/>
    <col min="29" max="29" width="6.42578125" customWidth="1"/>
    <col min="30" max="30" width="8.140625" customWidth="1"/>
    <col min="31" max="31" width="7.85546875" customWidth="1"/>
    <col min="32" max="32" width="7" customWidth="1"/>
    <col min="33" max="33" width="7.7109375" customWidth="1"/>
    <col min="34" max="34" width="8.140625" customWidth="1"/>
    <col min="35" max="35" width="7.85546875" customWidth="1"/>
    <col min="36" max="36" width="7.42578125" customWidth="1"/>
    <col min="37" max="37" width="21.85546875" customWidth="1"/>
  </cols>
  <sheetData>
    <row r="1" spans="1:37" s="1749" customFormat="1" ht="47.25" customHeight="1">
      <c r="A1" s="4428" t="s">
        <v>4816</v>
      </c>
      <c r="B1" s="4428"/>
      <c r="C1" s="4428"/>
      <c r="D1" s="4428"/>
      <c r="E1" s="4428"/>
      <c r="F1" s="4428"/>
      <c r="G1" s="4428"/>
      <c r="H1" s="4428"/>
      <c r="I1" s="4428"/>
      <c r="J1" s="4428"/>
      <c r="K1" s="4428"/>
      <c r="L1" s="4428"/>
      <c r="M1" s="4428"/>
      <c r="N1" s="4428"/>
      <c r="O1" s="4428"/>
      <c r="P1" s="4428"/>
      <c r="Q1" s="4428"/>
      <c r="R1" s="4428"/>
      <c r="S1" s="4428"/>
      <c r="T1" s="4428"/>
      <c r="U1" s="4428"/>
      <c r="V1" s="4428"/>
      <c r="W1" s="4428"/>
      <c r="X1" s="4428"/>
      <c r="Y1" s="4428"/>
      <c r="Z1" s="4428"/>
      <c r="AA1" s="4428"/>
      <c r="AB1" s="4428"/>
      <c r="AC1" s="4428"/>
      <c r="AD1" s="4428"/>
      <c r="AE1" s="4428"/>
      <c r="AF1" s="4428"/>
      <c r="AG1" s="4428"/>
      <c r="AH1" s="4428"/>
      <c r="AI1" s="4428"/>
      <c r="AJ1" s="4428"/>
      <c r="AK1" s="4428"/>
    </row>
    <row r="2" spans="1:37" s="1749" customFormat="1" ht="54" customHeight="1">
      <c r="A2" s="2772" t="s">
        <v>445</v>
      </c>
      <c r="B2" s="4338" t="s">
        <v>13</v>
      </c>
      <c r="C2" s="4341" t="s">
        <v>2277</v>
      </c>
      <c r="D2" s="4427" t="s">
        <v>446</v>
      </c>
      <c r="E2" s="4341" t="s">
        <v>423</v>
      </c>
      <c r="F2" s="4341"/>
      <c r="G2" s="4421" t="s">
        <v>3040</v>
      </c>
      <c r="H2" s="4421" t="s">
        <v>3041</v>
      </c>
      <c r="I2" s="4421" t="s">
        <v>3042</v>
      </c>
      <c r="J2" s="4408" t="s">
        <v>3047</v>
      </c>
      <c r="K2" s="4416" t="s">
        <v>4705</v>
      </c>
      <c r="L2" s="4416" t="s">
        <v>1246</v>
      </c>
      <c r="M2" s="2777" t="s">
        <v>3045</v>
      </c>
      <c r="N2" s="2674" t="s">
        <v>1054</v>
      </c>
      <c r="O2" s="2674" t="s">
        <v>2358</v>
      </c>
      <c r="P2" s="2777" t="s">
        <v>2359</v>
      </c>
      <c r="Q2" s="2675" t="s">
        <v>425</v>
      </c>
      <c r="R2" s="2675" t="s">
        <v>2273</v>
      </c>
      <c r="S2" s="2675" t="s">
        <v>12</v>
      </c>
      <c r="T2" s="2675" t="s">
        <v>2274</v>
      </c>
      <c r="U2" s="2778" t="s">
        <v>3049</v>
      </c>
      <c r="V2" s="2778" t="s">
        <v>3050</v>
      </c>
      <c r="W2" s="2778" t="s">
        <v>2318</v>
      </c>
      <c r="X2" s="2778" t="s">
        <v>2962</v>
      </c>
      <c r="Y2" s="2675" t="s">
        <v>426</v>
      </c>
      <c r="Z2" s="2675" t="s">
        <v>427</v>
      </c>
      <c r="AA2" s="2675" t="s">
        <v>1415</v>
      </c>
      <c r="AB2" s="4418" t="s">
        <v>428</v>
      </c>
      <c r="AC2" s="4418"/>
      <c r="AD2" s="4419" t="s">
        <v>429</v>
      </c>
      <c r="AE2" s="4419"/>
      <c r="AF2" s="4420" t="s">
        <v>16</v>
      </c>
      <c r="AG2" s="4420"/>
      <c r="AH2" s="4420"/>
      <c r="AI2" s="4420"/>
      <c r="AJ2" s="4420"/>
      <c r="AK2" s="4420"/>
    </row>
    <row r="3" spans="1:37" s="1749" customFormat="1" ht="102.75" customHeight="1">
      <c r="A3" s="2774"/>
      <c r="B3" s="4426"/>
      <c r="C3" s="4417"/>
      <c r="D3" s="4417"/>
      <c r="E3" s="2775" t="s">
        <v>430</v>
      </c>
      <c r="F3" s="2775" t="s">
        <v>431</v>
      </c>
      <c r="G3" s="4135"/>
      <c r="H3" s="4135"/>
      <c r="I3" s="4135"/>
      <c r="J3" s="4344"/>
      <c r="K3" s="4417"/>
      <c r="L3" s="4417"/>
      <c r="M3" s="2779" t="s">
        <v>1416</v>
      </c>
      <c r="N3" s="2374" t="s">
        <v>1417</v>
      </c>
      <c r="O3" s="2374" t="s">
        <v>1055</v>
      </c>
      <c r="P3" s="2779" t="s">
        <v>4706</v>
      </c>
      <c r="Q3" s="2766" t="s">
        <v>434</v>
      </c>
      <c r="R3" s="2766" t="s">
        <v>434</v>
      </c>
      <c r="S3" s="2766" t="s">
        <v>434</v>
      </c>
      <c r="T3" s="2767" t="s">
        <v>434</v>
      </c>
      <c r="U3" s="2767" t="s">
        <v>434</v>
      </c>
      <c r="V3" s="2767" t="s">
        <v>434</v>
      </c>
      <c r="W3" s="2768" t="s">
        <v>3051</v>
      </c>
      <c r="X3" s="2767" t="s">
        <v>434</v>
      </c>
      <c r="Y3" s="2767" t="s">
        <v>434</v>
      </c>
      <c r="Z3" s="2767" t="s">
        <v>434</v>
      </c>
      <c r="AA3" s="2780" t="s">
        <v>2280</v>
      </c>
      <c r="AB3" s="2780" t="s">
        <v>449</v>
      </c>
      <c r="AC3" s="2780" t="s">
        <v>450</v>
      </c>
      <c r="AD3" s="2781" t="s">
        <v>436</v>
      </c>
      <c r="AE3" s="2782" t="s">
        <v>437</v>
      </c>
      <c r="AF3" s="2783" t="s">
        <v>438</v>
      </c>
      <c r="AG3" s="1406" t="s">
        <v>805</v>
      </c>
      <c r="AH3" s="1406" t="s">
        <v>441</v>
      </c>
      <c r="AI3" s="1406" t="s">
        <v>442</v>
      </c>
      <c r="AJ3" s="1406" t="s">
        <v>1926</v>
      </c>
      <c r="AK3" s="2784" t="s">
        <v>443</v>
      </c>
    </row>
    <row r="4" spans="1:37" s="2776" customFormat="1" ht="42.75" customHeight="1">
      <c r="A4" s="2773" t="s">
        <v>451</v>
      </c>
      <c r="B4" s="2773" t="s">
        <v>94</v>
      </c>
      <c r="C4" s="2805" t="s">
        <v>2081</v>
      </c>
      <c r="D4" s="2805"/>
      <c r="E4" s="2816" t="s">
        <v>4406</v>
      </c>
      <c r="F4" s="2816" t="s">
        <v>4750</v>
      </c>
      <c r="G4" s="2805">
        <v>1</v>
      </c>
      <c r="H4" s="2805"/>
      <c r="I4" s="2817">
        <v>83</v>
      </c>
      <c r="J4" s="2805" t="s">
        <v>1240</v>
      </c>
      <c r="K4" s="2805" t="s">
        <v>448</v>
      </c>
      <c r="L4" s="2805" t="s">
        <v>1056</v>
      </c>
      <c r="M4" s="2819">
        <v>83059.679999999993</v>
      </c>
      <c r="N4" s="2819"/>
      <c r="O4" s="2819"/>
      <c r="P4" s="2819">
        <v>83059.679999999993</v>
      </c>
      <c r="Q4" s="2773"/>
      <c r="R4" s="2773"/>
      <c r="S4" s="2773"/>
      <c r="T4" s="2773"/>
      <c r="U4" s="2773"/>
      <c r="V4" s="2773"/>
      <c r="W4" s="2773">
        <v>500</v>
      </c>
      <c r="X4" s="2773"/>
      <c r="Y4" s="2773"/>
      <c r="Z4" s="2773"/>
      <c r="AA4" s="2773"/>
      <c r="AB4" s="2773"/>
      <c r="AC4" s="2773"/>
      <c r="AD4" s="2745"/>
      <c r="AE4" s="2773"/>
      <c r="AF4" s="2773"/>
      <c r="AG4" s="2773"/>
      <c r="AH4" s="2773"/>
      <c r="AI4" s="2773">
        <v>1</v>
      </c>
      <c r="AJ4" s="2773"/>
      <c r="AK4" s="2773" t="s">
        <v>1663</v>
      </c>
    </row>
    <row r="5" spans="1:37" s="2776" customFormat="1" ht="43.5" customHeight="1">
      <c r="A5" s="2773" t="s">
        <v>451</v>
      </c>
      <c r="B5" s="2773" t="s">
        <v>94</v>
      </c>
      <c r="C5" s="2805" t="s">
        <v>2081</v>
      </c>
      <c r="D5" s="2805"/>
      <c r="E5" s="2816" t="s">
        <v>4407</v>
      </c>
      <c r="F5" s="2816" t="s">
        <v>4751</v>
      </c>
      <c r="G5" s="2805">
        <v>1</v>
      </c>
      <c r="H5" s="2805"/>
      <c r="I5" s="2817">
        <v>150</v>
      </c>
      <c r="J5" s="2805" t="s">
        <v>1240</v>
      </c>
      <c r="K5" s="2805" t="s">
        <v>448</v>
      </c>
      <c r="L5" s="2805" t="s">
        <v>1056</v>
      </c>
      <c r="M5" s="2819">
        <v>83059.679999999993</v>
      </c>
      <c r="N5" s="2819"/>
      <c r="O5" s="2819"/>
      <c r="P5" s="2819">
        <v>83059.679999999993</v>
      </c>
      <c r="Q5" s="2773"/>
      <c r="R5" s="2773"/>
      <c r="S5" s="2773"/>
      <c r="T5" s="2773"/>
      <c r="U5" s="2773"/>
      <c r="V5" s="2773"/>
      <c r="W5" s="2773">
        <v>500</v>
      </c>
      <c r="X5" s="2773"/>
      <c r="Y5" s="2773"/>
      <c r="Z5" s="2773"/>
      <c r="AA5" s="2773"/>
      <c r="AB5" s="2773"/>
      <c r="AC5" s="2773"/>
      <c r="AD5" s="2745"/>
      <c r="AE5" s="2773"/>
      <c r="AF5" s="2773"/>
      <c r="AG5" s="2773"/>
      <c r="AH5" s="2773"/>
      <c r="AI5" s="2883">
        <v>1</v>
      </c>
      <c r="AJ5" s="2773"/>
      <c r="AK5" s="2883" t="s">
        <v>1663</v>
      </c>
    </row>
    <row r="6" spans="1:37" s="2776" customFormat="1" ht="42.75" customHeight="1">
      <c r="A6" s="2773" t="s">
        <v>451</v>
      </c>
      <c r="B6" s="2773" t="s">
        <v>94</v>
      </c>
      <c r="C6" s="2805" t="s">
        <v>2081</v>
      </c>
      <c r="D6" s="2805"/>
      <c r="E6" s="2816" t="s">
        <v>4396</v>
      </c>
      <c r="F6" s="2816" t="s">
        <v>4752</v>
      </c>
      <c r="G6" s="2805">
        <v>1</v>
      </c>
      <c r="H6" s="2805"/>
      <c r="I6" s="2818">
        <v>146</v>
      </c>
      <c r="J6" s="2805" t="s">
        <v>1240</v>
      </c>
      <c r="K6" s="2805" t="s">
        <v>448</v>
      </c>
      <c r="L6" s="2805" t="s">
        <v>1056</v>
      </c>
      <c r="M6" s="2819">
        <v>83059.679999999993</v>
      </c>
      <c r="N6" s="2819"/>
      <c r="O6" s="2819"/>
      <c r="P6" s="2819">
        <v>83059.679999999993</v>
      </c>
      <c r="Q6" s="2773"/>
      <c r="R6" s="2773"/>
      <c r="S6" s="2773"/>
      <c r="T6" s="2773"/>
      <c r="U6" s="2773"/>
      <c r="V6" s="2773"/>
      <c r="W6" s="2773">
        <v>500</v>
      </c>
      <c r="X6" s="2773"/>
      <c r="Y6" s="2773"/>
      <c r="Z6" s="2773"/>
      <c r="AA6" s="2773"/>
      <c r="AB6" s="2773"/>
      <c r="AC6" s="2773"/>
      <c r="AD6" s="2745"/>
      <c r="AE6" s="2773"/>
      <c r="AF6" s="2773"/>
      <c r="AG6" s="2773"/>
      <c r="AH6" s="2773"/>
      <c r="AI6" s="2883">
        <v>1</v>
      </c>
      <c r="AJ6" s="2773"/>
      <c r="AK6" s="2883" t="s">
        <v>1663</v>
      </c>
    </row>
    <row r="7" spans="1:37" s="2776" customFormat="1" ht="50.25" customHeight="1">
      <c r="A7" s="2773" t="s">
        <v>451</v>
      </c>
      <c r="B7" s="2773" t="s">
        <v>94</v>
      </c>
      <c r="C7" s="2805" t="s">
        <v>2081</v>
      </c>
      <c r="D7" s="2805"/>
      <c r="E7" s="2816" t="s">
        <v>4400</v>
      </c>
      <c r="F7" s="2816" t="s">
        <v>4753</v>
      </c>
      <c r="G7" s="2805">
        <v>1</v>
      </c>
      <c r="H7" s="2805"/>
      <c r="I7" s="2818">
        <v>142</v>
      </c>
      <c r="J7" s="2805" t="s">
        <v>1240</v>
      </c>
      <c r="K7" s="2805" t="s">
        <v>448</v>
      </c>
      <c r="L7" s="2805" t="s">
        <v>1056</v>
      </c>
      <c r="M7" s="2819">
        <v>83059.679999999993</v>
      </c>
      <c r="N7" s="2819"/>
      <c r="O7" s="2819"/>
      <c r="P7" s="2819">
        <v>83059.679999999993</v>
      </c>
      <c r="Q7" s="2773"/>
      <c r="R7" s="2773"/>
      <c r="S7" s="2773"/>
      <c r="T7" s="2773"/>
      <c r="U7" s="2773"/>
      <c r="V7" s="2773"/>
      <c r="W7" s="2773">
        <v>500</v>
      </c>
      <c r="X7" s="2773"/>
      <c r="Y7" s="2773"/>
      <c r="Z7" s="2773"/>
      <c r="AA7" s="2773"/>
      <c r="AB7" s="2773"/>
      <c r="AC7" s="2773"/>
      <c r="AD7" s="2745"/>
      <c r="AE7" s="2773"/>
      <c r="AF7" s="2773"/>
      <c r="AG7" s="2773"/>
      <c r="AH7" s="2773"/>
      <c r="AI7" s="2883">
        <v>1</v>
      </c>
      <c r="AJ7" s="2773"/>
      <c r="AK7" s="2883" t="s">
        <v>1663</v>
      </c>
    </row>
    <row r="8" spans="1:37" s="2776" customFormat="1" ht="42.75" customHeight="1">
      <c r="A8" s="2773" t="s">
        <v>451</v>
      </c>
      <c r="B8" s="2773" t="s">
        <v>94</v>
      </c>
      <c r="C8" s="2805" t="s">
        <v>2081</v>
      </c>
      <c r="D8" s="2805"/>
      <c r="E8" s="2816" t="s">
        <v>4749</v>
      </c>
      <c r="F8" s="2816" t="s">
        <v>4754</v>
      </c>
      <c r="G8" s="2805">
        <v>1</v>
      </c>
      <c r="H8" s="2805"/>
      <c r="I8" s="2818">
        <v>238</v>
      </c>
      <c r="J8" s="2805" t="s">
        <v>1240</v>
      </c>
      <c r="K8" s="2805" t="s">
        <v>448</v>
      </c>
      <c r="L8" s="2805" t="s">
        <v>1056</v>
      </c>
      <c r="M8" s="2819">
        <v>166119.34</v>
      </c>
      <c r="N8" s="2819"/>
      <c r="O8" s="2819"/>
      <c r="P8" s="2819">
        <v>166119.34</v>
      </c>
      <c r="Q8" s="2773"/>
      <c r="R8" s="2773"/>
      <c r="S8" s="2773"/>
      <c r="T8" s="2773"/>
      <c r="U8" s="2773"/>
      <c r="V8" s="2773"/>
      <c r="W8" s="2773">
        <v>1000</v>
      </c>
      <c r="X8" s="2773"/>
      <c r="Y8" s="2773"/>
      <c r="Z8" s="2773"/>
      <c r="AA8" s="2773"/>
      <c r="AB8" s="2773"/>
      <c r="AC8" s="2773"/>
      <c r="AD8" s="2745"/>
      <c r="AE8" s="2773"/>
      <c r="AF8" s="2773"/>
      <c r="AG8" s="2773"/>
      <c r="AH8" s="2773"/>
      <c r="AI8" s="2883">
        <v>1</v>
      </c>
      <c r="AJ8" s="2773"/>
      <c r="AK8" s="2883" t="s">
        <v>1663</v>
      </c>
    </row>
    <row r="9" spans="1:37" s="2776" customFormat="1" ht="45.75" customHeight="1">
      <c r="A9" s="2773"/>
      <c r="B9" s="2773"/>
      <c r="C9" s="2805"/>
      <c r="D9" s="2805"/>
      <c r="E9" s="2805"/>
      <c r="F9" s="2805"/>
      <c r="G9" s="2805"/>
      <c r="H9" s="2805"/>
      <c r="I9" s="2805"/>
      <c r="J9" s="2805"/>
      <c r="K9" s="2805"/>
      <c r="L9" s="2773"/>
      <c r="M9" s="2873">
        <f>SUM(M4:M8)</f>
        <v>498358.05999999994</v>
      </c>
      <c r="N9" s="2873"/>
      <c r="O9" s="2873"/>
      <c r="P9" s="2873">
        <f>SUM(P4:P8)</f>
        <v>498358.05999999994</v>
      </c>
      <c r="Q9" s="2773"/>
      <c r="R9" s="2773"/>
      <c r="S9" s="2773"/>
      <c r="T9" s="2773"/>
      <c r="U9" s="2773"/>
      <c r="V9" s="2773"/>
      <c r="W9" s="2773"/>
      <c r="X9" s="2773"/>
      <c r="Y9" s="2773"/>
      <c r="Z9" s="2773"/>
      <c r="AA9" s="2773"/>
      <c r="AB9" s="2773"/>
      <c r="AC9" s="2773"/>
      <c r="AD9" s="2745"/>
      <c r="AE9" s="2773"/>
      <c r="AF9" s="2773"/>
      <c r="AG9" s="2773"/>
      <c r="AH9" s="2773"/>
      <c r="AI9" s="2903">
        <f>SUM(AI4:AI8)</f>
        <v>5</v>
      </c>
      <c r="AJ9" s="2773"/>
      <c r="AK9" s="2773"/>
    </row>
    <row r="10" spans="1:37" ht="56.25" customHeight="1">
      <c r="M10" s="2233"/>
      <c r="N10" s="2233"/>
      <c r="O10" s="2233"/>
      <c r="P10" s="2233"/>
    </row>
    <row r="16" spans="1:37">
      <c r="P16" s="2233"/>
    </row>
    <row r="17" spans="16:16">
      <c r="P17" s="2233"/>
    </row>
    <row r="19" spans="16:16">
      <c r="P19" s="2233"/>
    </row>
  </sheetData>
  <mergeCells count="14">
    <mergeCell ref="A1:AK1"/>
    <mergeCell ref="AB2:AC2"/>
    <mergeCell ref="AF2:AK2"/>
    <mergeCell ref="AD2:AE2"/>
    <mergeCell ref="L2:L3"/>
    <mergeCell ref="I2:I3"/>
    <mergeCell ref="J2:J3"/>
    <mergeCell ref="K2:K3"/>
    <mergeCell ref="E2:F2"/>
    <mergeCell ref="G2:G3"/>
    <mergeCell ref="D2:D3"/>
    <mergeCell ref="B2:B3"/>
    <mergeCell ref="C2:C3"/>
    <mergeCell ref="H2:H3"/>
  </mergeCells>
  <dataValidations count="2">
    <dataValidation type="list" allowBlank="1" showInputMessage="1" showErrorMessage="1" sqref="A4:A9 K4:L9">
      <formula1>#REF!</formula1>
    </dataValidation>
    <dataValidation type="list" allowBlank="1" showInputMessage="1" showErrorMessage="1" errorTitle="YANLIŞ DEĞER" error="LÜTFEN TANIMLANAN BİR PARAMETRE GİRİN!!!!!!!!!!!!!!_x000a_(YENİ, STND. GEL. YADA ONARIM SEÇENEKLERİNDEN BİRİSİ" sqref="J4:J9">
      <formula1>#REF!</formula1>
    </dataValidation>
  </dataValidations>
  <printOptions horizontalCentered="1"/>
  <pageMargins left="0.31496062992125984" right="0.31496062992125984" top="0.55118110236220474" bottom="0.74803149606299213" header="0.31496062992125984" footer="0.31496062992125984"/>
  <pageSetup paperSize="9" scale="34" orientation="landscape" verticalDpi="4294967295"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2"/>
  <sheetViews>
    <sheetView zoomScaleNormal="100" workbookViewId="0">
      <selection sqref="A1:W1"/>
    </sheetView>
  </sheetViews>
  <sheetFormatPr defaultRowHeight="12.75"/>
  <cols>
    <col min="1" max="1" width="5.7109375" customWidth="1"/>
    <col min="2" max="2" width="8.5703125" customWidth="1"/>
    <col min="3" max="3" width="7.7109375" customWidth="1"/>
    <col min="4" max="4" width="14" style="2515" customWidth="1"/>
    <col min="5" max="5" width="30.42578125" customWidth="1"/>
    <col min="6" max="6" width="40" customWidth="1"/>
    <col min="7" max="7" width="7.28515625" customWidth="1"/>
    <col min="8" max="8" width="6.7109375" customWidth="1"/>
    <col min="9" max="9" width="8.28515625" customWidth="1"/>
    <col min="10" max="10" width="12.7109375" customWidth="1"/>
    <col min="11" max="11" width="13.28515625" customWidth="1"/>
    <col min="12" max="12" width="17.28515625" customWidth="1"/>
    <col min="13" max="13" width="13.85546875" customWidth="1"/>
    <col min="14" max="14" width="14.7109375" customWidth="1"/>
    <col min="15" max="15" width="17.85546875" customWidth="1"/>
    <col min="16" max="16" width="8" customWidth="1"/>
    <col min="17" max="17" width="7.42578125" customWidth="1"/>
    <col min="18" max="18" width="7.85546875" customWidth="1"/>
    <col min="19" max="19" width="8.85546875" customWidth="1"/>
    <col min="20" max="20" width="7.7109375" customWidth="1"/>
    <col min="21" max="21" width="8.42578125" customWidth="1"/>
    <col min="22" max="22" width="7.140625" customWidth="1"/>
    <col min="23" max="23" width="33.5703125" customWidth="1"/>
  </cols>
  <sheetData>
    <row r="1" spans="1:31" ht="39.75" customHeight="1" thickBot="1">
      <c r="A1" s="4375" t="s">
        <v>4815</v>
      </c>
      <c r="B1" s="4434"/>
      <c r="C1" s="4434"/>
      <c r="D1" s="4434"/>
      <c r="E1" s="4434"/>
      <c r="F1" s="4434"/>
      <c r="G1" s="4434"/>
      <c r="H1" s="4434"/>
      <c r="I1" s="4434"/>
      <c r="J1" s="4434"/>
      <c r="K1" s="4434"/>
      <c r="L1" s="4434"/>
      <c r="M1" s="4434"/>
      <c r="N1" s="4434"/>
      <c r="O1" s="4434"/>
      <c r="P1" s="4434"/>
      <c r="Q1" s="4434"/>
      <c r="R1" s="4434"/>
      <c r="S1" s="4434"/>
      <c r="T1" s="4434"/>
      <c r="U1" s="4434"/>
      <c r="V1" s="4434"/>
      <c r="W1" s="4434"/>
    </row>
    <row r="2" spans="1:31" ht="56.25" customHeight="1">
      <c r="A2" s="4344" t="s">
        <v>3153</v>
      </c>
      <c r="B2" s="4344" t="s">
        <v>445</v>
      </c>
      <c r="C2" s="4344" t="s">
        <v>13</v>
      </c>
      <c r="D2" s="4344" t="s">
        <v>2277</v>
      </c>
      <c r="E2" s="4436" t="s">
        <v>423</v>
      </c>
      <c r="F2" s="4437"/>
      <c r="G2" s="4134" t="s">
        <v>3040</v>
      </c>
      <c r="H2" s="4134" t="s">
        <v>3041</v>
      </c>
      <c r="I2" s="4134" t="s">
        <v>3042</v>
      </c>
      <c r="J2" s="4326" t="s">
        <v>3043</v>
      </c>
      <c r="K2" s="4328" t="s">
        <v>3044</v>
      </c>
      <c r="L2" s="2131" t="s">
        <v>3045</v>
      </c>
      <c r="M2" s="2132" t="s">
        <v>1054</v>
      </c>
      <c r="N2" s="2132" t="s">
        <v>2358</v>
      </c>
      <c r="O2" s="2133" t="s">
        <v>2359</v>
      </c>
      <c r="P2" s="4316" t="s">
        <v>429</v>
      </c>
      <c r="Q2" s="4317"/>
      <c r="R2" s="3942" t="s">
        <v>16</v>
      </c>
      <c r="S2" s="3943"/>
      <c r="T2" s="3943"/>
      <c r="U2" s="3943"/>
      <c r="V2" s="3943"/>
      <c r="W2" s="3944"/>
    </row>
    <row r="3" spans="1:31" ht="68.25" customHeight="1">
      <c r="A3" s="4435"/>
      <c r="B3" s="4435"/>
      <c r="C3" s="4435"/>
      <c r="D3" s="4435"/>
      <c r="E3" s="2771" t="s">
        <v>430</v>
      </c>
      <c r="F3" s="2771" t="s">
        <v>410</v>
      </c>
      <c r="G3" s="4135"/>
      <c r="H3" s="4135"/>
      <c r="I3" s="4135"/>
      <c r="J3" s="4344"/>
      <c r="K3" s="4400"/>
      <c r="L3" s="2373" t="s">
        <v>1416</v>
      </c>
      <c r="M3" s="2374" t="s">
        <v>1417</v>
      </c>
      <c r="N3" s="2374" t="s">
        <v>1055</v>
      </c>
      <c r="O3" s="2375" t="s">
        <v>3046</v>
      </c>
      <c r="P3" s="2446" t="s">
        <v>436</v>
      </c>
      <c r="Q3" s="2447" t="s">
        <v>437</v>
      </c>
      <c r="R3" s="1405" t="s">
        <v>438</v>
      </c>
      <c r="S3" s="1406" t="s">
        <v>805</v>
      </c>
      <c r="T3" s="1406" t="s">
        <v>441</v>
      </c>
      <c r="U3" s="1406" t="s">
        <v>442</v>
      </c>
      <c r="V3" s="1406" t="s">
        <v>1926</v>
      </c>
      <c r="W3" s="1406" t="s">
        <v>443</v>
      </c>
      <c r="Z3" s="2348"/>
      <c r="AA3" s="2348"/>
      <c r="AB3" s="2348"/>
      <c r="AC3" s="2348"/>
      <c r="AD3" s="2348"/>
      <c r="AE3" s="2348"/>
    </row>
    <row r="4" spans="1:31" ht="36.75" customHeight="1">
      <c r="A4" s="2805">
        <v>1</v>
      </c>
      <c r="B4" s="2805" t="s">
        <v>451</v>
      </c>
      <c r="C4" s="2805" t="s">
        <v>94</v>
      </c>
      <c r="D4" s="2805" t="s">
        <v>95</v>
      </c>
      <c r="E4" s="2840" t="s">
        <v>4711</v>
      </c>
      <c r="F4" s="2813" t="s">
        <v>4730</v>
      </c>
      <c r="G4" s="2805">
        <v>1</v>
      </c>
      <c r="H4" s="2805"/>
      <c r="I4" s="2805">
        <v>462</v>
      </c>
      <c r="J4" s="2805" t="s">
        <v>2268</v>
      </c>
      <c r="K4" s="2807" t="s">
        <v>4745</v>
      </c>
      <c r="L4" s="2806">
        <v>206156.88</v>
      </c>
      <c r="M4" s="2806"/>
      <c r="N4" s="2806"/>
      <c r="O4" s="2806">
        <v>206156.88</v>
      </c>
      <c r="P4" s="2745">
        <v>0.6</v>
      </c>
      <c r="Q4" s="2805"/>
      <c r="R4" s="2805"/>
      <c r="S4" s="2805">
        <v>1</v>
      </c>
      <c r="T4" s="2805"/>
      <c r="U4" s="2805"/>
      <c r="V4" s="2805"/>
      <c r="W4" s="2805" t="s">
        <v>805</v>
      </c>
      <c r="X4" s="2596"/>
      <c r="Y4" s="2348"/>
      <c r="Z4" s="2349" t="s">
        <v>2266</v>
      </c>
      <c r="AA4" s="2349"/>
      <c r="AB4" s="2349"/>
      <c r="AC4" s="2349" t="s">
        <v>408</v>
      </c>
      <c r="AD4" s="2348"/>
      <c r="AE4" s="2348"/>
    </row>
    <row r="5" spans="1:31" ht="37.5" customHeight="1">
      <c r="A5" s="2805">
        <v>2</v>
      </c>
      <c r="B5" s="2805" t="s">
        <v>451</v>
      </c>
      <c r="C5" s="2805" t="s">
        <v>94</v>
      </c>
      <c r="D5" s="2805" t="s">
        <v>95</v>
      </c>
      <c r="E5" s="2840" t="s">
        <v>4711</v>
      </c>
      <c r="F5" s="2813" t="s">
        <v>4731</v>
      </c>
      <c r="G5" s="2805"/>
      <c r="H5" s="2805">
        <v>1</v>
      </c>
      <c r="I5" s="2805">
        <v>93</v>
      </c>
      <c r="J5" s="2805" t="s">
        <v>2268</v>
      </c>
      <c r="K5" s="2807" t="s">
        <v>4745</v>
      </c>
      <c r="L5" s="2806">
        <v>206156.88</v>
      </c>
      <c r="M5" s="2806"/>
      <c r="N5" s="2806"/>
      <c r="O5" s="2806">
        <v>206156.88</v>
      </c>
      <c r="P5" s="2745">
        <v>0.6</v>
      </c>
      <c r="Q5" s="2745"/>
      <c r="R5" s="2805"/>
      <c r="S5" s="2881">
        <v>1</v>
      </c>
      <c r="T5" s="2805"/>
      <c r="U5" s="2805"/>
      <c r="V5" s="2805"/>
      <c r="W5" s="2881" t="s">
        <v>805</v>
      </c>
      <c r="X5" s="2596"/>
      <c r="Y5" s="2348"/>
      <c r="Z5" s="2349"/>
      <c r="AA5" s="2349"/>
      <c r="AB5" s="2349"/>
      <c r="AC5" s="2349"/>
      <c r="AD5" s="2348"/>
      <c r="AE5" s="2348"/>
    </row>
    <row r="6" spans="1:31" ht="36" customHeight="1">
      <c r="A6" s="2805">
        <v>3</v>
      </c>
      <c r="B6" s="2805" t="s">
        <v>451</v>
      </c>
      <c r="C6" s="2805" t="s">
        <v>94</v>
      </c>
      <c r="D6" s="2805" t="s">
        <v>95</v>
      </c>
      <c r="E6" s="2840" t="s">
        <v>4711</v>
      </c>
      <c r="F6" s="2813" t="s">
        <v>4732</v>
      </c>
      <c r="G6" s="2805"/>
      <c r="H6" s="2805">
        <v>1</v>
      </c>
      <c r="I6" s="2805">
        <v>154</v>
      </c>
      <c r="J6" s="2805" t="s">
        <v>2268</v>
      </c>
      <c r="K6" s="2807" t="s">
        <v>4745</v>
      </c>
      <c r="L6" s="2806">
        <v>286719.09999999998</v>
      </c>
      <c r="M6" s="2806"/>
      <c r="N6" s="2806"/>
      <c r="O6" s="2806">
        <v>286719.09999999998</v>
      </c>
      <c r="P6" s="2745">
        <v>0.6</v>
      </c>
      <c r="Q6" s="2745"/>
      <c r="R6" s="2805"/>
      <c r="S6" s="2881">
        <v>1</v>
      </c>
      <c r="T6" s="2805"/>
      <c r="U6" s="2805"/>
      <c r="V6" s="2805"/>
      <c r="W6" s="2881" t="s">
        <v>805</v>
      </c>
      <c r="X6" s="2596"/>
      <c r="Y6" s="2348"/>
      <c r="Z6" s="2349"/>
      <c r="AA6" s="2349"/>
      <c r="AB6" s="2349"/>
      <c r="AC6" s="2349"/>
      <c r="AD6" s="2348"/>
      <c r="AE6" s="2348"/>
    </row>
    <row r="7" spans="1:31" ht="54.75" customHeight="1">
      <c r="A7" s="2805">
        <v>4</v>
      </c>
      <c r="B7" s="2805" t="s">
        <v>451</v>
      </c>
      <c r="C7" s="2805" t="s">
        <v>94</v>
      </c>
      <c r="D7" s="2805" t="s">
        <v>95</v>
      </c>
      <c r="E7" s="2840" t="s">
        <v>4712</v>
      </c>
      <c r="F7" s="2813" t="s">
        <v>4733</v>
      </c>
      <c r="G7" s="2805">
        <v>3</v>
      </c>
      <c r="H7" s="2805"/>
      <c r="I7" s="2805">
        <v>639</v>
      </c>
      <c r="J7" s="2805" t="s">
        <v>2268</v>
      </c>
      <c r="K7" s="2807" t="s">
        <v>4745</v>
      </c>
      <c r="L7" s="2806">
        <v>764114</v>
      </c>
      <c r="M7" s="2806"/>
      <c r="N7" s="2806"/>
      <c r="O7" s="2806">
        <v>764114</v>
      </c>
      <c r="P7" s="2745">
        <v>0.1</v>
      </c>
      <c r="Q7" s="2745"/>
      <c r="R7" s="2805"/>
      <c r="S7" s="2881">
        <v>1</v>
      </c>
      <c r="T7" s="2805"/>
      <c r="U7" s="2805"/>
      <c r="V7" s="2805"/>
      <c r="W7" s="2881" t="s">
        <v>805</v>
      </c>
      <c r="X7" s="2596"/>
      <c r="Y7" s="2348"/>
      <c r="Z7" s="2349"/>
      <c r="AA7" s="2349"/>
      <c r="AB7" s="2349"/>
      <c r="AC7" s="2349"/>
      <c r="AD7" s="2348"/>
      <c r="AE7" s="2348"/>
    </row>
    <row r="8" spans="1:31" ht="41.25" customHeight="1">
      <c r="A8" s="2805">
        <v>5</v>
      </c>
      <c r="B8" s="2805" t="s">
        <v>451</v>
      </c>
      <c r="C8" s="2805" t="s">
        <v>94</v>
      </c>
      <c r="D8" s="2805" t="s">
        <v>95</v>
      </c>
      <c r="E8" s="2840" t="s">
        <v>4713</v>
      </c>
      <c r="F8" s="2813" t="s">
        <v>4734</v>
      </c>
      <c r="G8" s="2805">
        <v>1</v>
      </c>
      <c r="H8" s="2805"/>
      <c r="I8" s="2805">
        <v>62</v>
      </c>
      <c r="J8" s="2805" t="s">
        <v>2267</v>
      </c>
      <c r="K8" s="2807" t="s">
        <v>4745</v>
      </c>
      <c r="L8" s="2806">
        <v>120251</v>
      </c>
      <c r="M8" s="2806"/>
      <c r="N8" s="2806"/>
      <c r="O8" s="2806">
        <v>120251</v>
      </c>
      <c r="P8" s="2745">
        <v>0.1</v>
      </c>
      <c r="Q8" s="2745"/>
      <c r="R8" s="2805"/>
      <c r="S8" s="2881">
        <v>1</v>
      </c>
      <c r="T8" s="2805"/>
      <c r="U8" s="2805"/>
      <c r="V8" s="2805"/>
      <c r="W8" s="2881" t="s">
        <v>805</v>
      </c>
      <c r="X8" s="2596"/>
      <c r="Y8" s="2348"/>
      <c r="Z8" s="2349"/>
      <c r="AA8" s="2349"/>
      <c r="AB8" s="2349"/>
      <c r="AC8" s="2349"/>
      <c r="AD8" s="2348"/>
      <c r="AE8" s="2348"/>
    </row>
    <row r="9" spans="1:31" ht="48.75" customHeight="1">
      <c r="A9" s="2805">
        <v>6</v>
      </c>
      <c r="B9" s="2805" t="s">
        <v>451</v>
      </c>
      <c r="C9" s="2805" t="s">
        <v>94</v>
      </c>
      <c r="D9" s="2805" t="s">
        <v>95</v>
      </c>
      <c r="E9" s="2840" t="s">
        <v>4714</v>
      </c>
      <c r="F9" s="2813" t="s">
        <v>4735</v>
      </c>
      <c r="G9" s="2805"/>
      <c r="H9" s="2805">
        <v>1</v>
      </c>
      <c r="I9" s="2805">
        <v>121</v>
      </c>
      <c r="J9" s="2805" t="s">
        <v>2267</v>
      </c>
      <c r="K9" s="2807" t="s">
        <v>4745</v>
      </c>
      <c r="L9" s="2806">
        <v>578940.56999999995</v>
      </c>
      <c r="M9" s="2806"/>
      <c r="N9" s="2806"/>
      <c r="O9" s="2806">
        <v>578940.56999999995</v>
      </c>
      <c r="P9" s="2745">
        <v>0.1</v>
      </c>
      <c r="Q9" s="2745"/>
      <c r="R9" s="2805"/>
      <c r="S9" s="2881">
        <v>1</v>
      </c>
      <c r="T9" s="2805"/>
      <c r="U9" s="2805"/>
      <c r="V9" s="2805"/>
      <c r="W9" s="2881" t="s">
        <v>805</v>
      </c>
      <c r="X9" s="2596"/>
      <c r="Y9" s="2348"/>
      <c r="Z9" s="2349"/>
      <c r="AA9" s="2349"/>
      <c r="AB9" s="2349"/>
      <c r="AC9" s="2349"/>
      <c r="AD9" s="2348"/>
      <c r="AE9" s="2348"/>
    </row>
    <row r="10" spans="1:31" ht="42" customHeight="1">
      <c r="A10" s="2805">
        <v>7</v>
      </c>
      <c r="B10" s="2805" t="s">
        <v>451</v>
      </c>
      <c r="C10" s="2805" t="s">
        <v>94</v>
      </c>
      <c r="D10" s="2805" t="s">
        <v>95</v>
      </c>
      <c r="E10" s="2840" t="s">
        <v>4715</v>
      </c>
      <c r="F10" s="2813" t="s">
        <v>4736</v>
      </c>
      <c r="G10" s="2805">
        <v>2</v>
      </c>
      <c r="H10" s="2805"/>
      <c r="I10" s="2805">
        <v>316</v>
      </c>
      <c r="J10" s="2805" t="s">
        <v>2267</v>
      </c>
      <c r="K10" s="2807" t="s">
        <v>4745</v>
      </c>
      <c r="L10" s="2806">
        <v>145692.51999999999</v>
      </c>
      <c r="M10" s="2806"/>
      <c r="N10" s="2806"/>
      <c r="O10" s="2806">
        <v>145692.51999999999</v>
      </c>
      <c r="P10" s="2745">
        <v>0.1</v>
      </c>
      <c r="Q10" s="2745"/>
      <c r="R10" s="2805"/>
      <c r="S10" s="2881">
        <v>1</v>
      </c>
      <c r="T10" s="2805"/>
      <c r="U10" s="2805"/>
      <c r="V10" s="2805"/>
      <c r="W10" s="2881" t="s">
        <v>805</v>
      </c>
      <c r="X10" s="2596"/>
      <c r="Y10" s="2348"/>
      <c r="Z10" s="2349"/>
      <c r="AA10" s="2349"/>
      <c r="AB10" s="2349"/>
      <c r="AC10" s="2349"/>
      <c r="AD10" s="2348"/>
      <c r="AE10" s="2348"/>
    </row>
    <row r="11" spans="1:31" ht="52.5" customHeight="1">
      <c r="A11" s="2805">
        <v>8</v>
      </c>
      <c r="B11" s="2805" t="s">
        <v>451</v>
      </c>
      <c r="C11" s="2805" t="s">
        <v>94</v>
      </c>
      <c r="D11" s="2805" t="s">
        <v>95</v>
      </c>
      <c r="E11" s="2840" t="s">
        <v>4716</v>
      </c>
      <c r="F11" s="2814" t="s">
        <v>4737</v>
      </c>
      <c r="G11" s="2805">
        <v>1</v>
      </c>
      <c r="H11" s="2805"/>
      <c r="I11" s="2805">
        <v>335</v>
      </c>
      <c r="J11" s="2805" t="s">
        <v>2267</v>
      </c>
      <c r="K11" s="2807" t="s">
        <v>4745</v>
      </c>
      <c r="L11" s="2806">
        <v>469514.45</v>
      </c>
      <c r="M11" s="2806"/>
      <c r="N11" s="2806"/>
      <c r="O11" s="2806">
        <v>469514.45</v>
      </c>
      <c r="P11" s="2745">
        <v>0.1</v>
      </c>
      <c r="Q11" s="2745"/>
      <c r="R11" s="2805"/>
      <c r="S11" s="2881">
        <v>1</v>
      </c>
      <c r="T11" s="2805"/>
      <c r="U11" s="2805"/>
      <c r="V11" s="2805"/>
      <c r="W11" s="2881" t="s">
        <v>805</v>
      </c>
      <c r="X11" s="2596"/>
      <c r="Y11" s="2348"/>
      <c r="Z11" s="2349"/>
      <c r="AA11" s="2349"/>
      <c r="AB11" s="2349"/>
      <c r="AC11" s="2349"/>
      <c r="AD11" s="2348"/>
      <c r="AE11" s="2348"/>
    </row>
    <row r="12" spans="1:31" ht="44.25" customHeight="1">
      <c r="A12" s="2805">
        <v>9</v>
      </c>
      <c r="B12" s="2805" t="s">
        <v>451</v>
      </c>
      <c r="C12" s="2805" t="s">
        <v>94</v>
      </c>
      <c r="D12" s="2805" t="s">
        <v>95</v>
      </c>
      <c r="E12" s="2840" t="s">
        <v>4717</v>
      </c>
      <c r="F12" s="2814" t="s">
        <v>4738</v>
      </c>
      <c r="G12" s="2805">
        <v>1</v>
      </c>
      <c r="H12" s="2805"/>
      <c r="I12" s="2805">
        <v>386</v>
      </c>
      <c r="J12" s="2805" t="s">
        <v>2267</v>
      </c>
      <c r="K12" s="2807" t="s">
        <v>4745</v>
      </c>
      <c r="L12" s="2806">
        <v>380029.12</v>
      </c>
      <c r="M12" s="2806"/>
      <c r="N12" s="2806"/>
      <c r="O12" s="2806">
        <v>380029.12</v>
      </c>
      <c r="P12" s="2745">
        <v>0.1</v>
      </c>
      <c r="Q12" s="2745"/>
      <c r="R12" s="2805"/>
      <c r="S12" s="2881">
        <v>1</v>
      </c>
      <c r="T12" s="2805"/>
      <c r="U12" s="2805"/>
      <c r="V12" s="2805"/>
      <c r="W12" s="2881" t="s">
        <v>805</v>
      </c>
      <c r="X12" s="2596"/>
      <c r="Y12" s="2348"/>
      <c r="Z12" s="2349"/>
      <c r="AA12" s="2349"/>
      <c r="AB12" s="2349"/>
      <c r="AC12" s="2349"/>
      <c r="AD12" s="2348"/>
      <c r="AE12" s="2348"/>
    </row>
    <row r="13" spans="1:31" ht="52.5" customHeight="1">
      <c r="A13" s="2805">
        <v>10</v>
      </c>
      <c r="B13" s="2805" t="s">
        <v>451</v>
      </c>
      <c r="C13" s="2805" t="s">
        <v>94</v>
      </c>
      <c r="D13" s="2805" t="s">
        <v>95</v>
      </c>
      <c r="E13" s="2840" t="s">
        <v>4718</v>
      </c>
      <c r="F13" s="2813" t="s">
        <v>4739</v>
      </c>
      <c r="G13" s="2805"/>
      <c r="H13" s="2805">
        <v>1</v>
      </c>
      <c r="I13" s="2805">
        <v>26</v>
      </c>
      <c r="J13" s="2805" t="s">
        <v>2268</v>
      </c>
      <c r="K13" s="2807" t="s">
        <v>4745</v>
      </c>
      <c r="L13" s="2806">
        <v>185617.73</v>
      </c>
      <c r="M13" s="2806"/>
      <c r="N13" s="2806"/>
      <c r="O13" s="2806">
        <v>185617.73</v>
      </c>
      <c r="P13" s="2745">
        <v>0.1</v>
      </c>
      <c r="Q13" s="2745"/>
      <c r="R13" s="2805"/>
      <c r="S13" s="2881">
        <v>1</v>
      </c>
      <c r="T13" s="2805"/>
      <c r="U13" s="2805"/>
      <c r="V13" s="2805"/>
      <c r="W13" s="2881" t="s">
        <v>805</v>
      </c>
      <c r="X13" s="2596"/>
      <c r="Y13" s="2348"/>
      <c r="Z13" s="2349"/>
      <c r="AA13" s="2349"/>
      <c r="AB13" s="2349"/>
      <c r="AC13" s="2349"/>
      <c r="AD13" s="2348"/>
      <c r="AE13" s="2348"/>
    </row>
    <row r="14" spans="1:31" ht="43.5" customHeight="1">
      <c r="A14" s="2805">
        <v>11</v>
      </c>
      <c r="B14" s="2805" t="s">
        <v>451</v>
      </c>
      <c r="C14" s="2805" t="s">
        <v>94</v>
      </c>
      <c r="D14" s="2805" t="s">
        <v>95</v>
      </c>
      <c r="E14" s="2840" t="s">
        <v>4719</v>
      </c>
      <c r="F14" s="2813" t="s">
        <v>4730</v>
      </c>
      <c r="G14" s="2805">
        <v>1</v>
      </c>
      <c r="H14" s="2805"/>
      <c r="I14" s="2805">
        <v>747</v>
      </c>
      <c r="J14" s="2805" t="s">
        <v>2268</v>
      </c>
      <c r="K14" s="2807" t="s">
        <v>4745</v>
      </c>
      <c r="L14" s="2806">
        <v>293823.12</v>
      </c>
      <c r="M14" s="2806"/>
      <c r="N14" s="2806"/>
      <c r="O14" s="2806">
        <v>293823.12</v>
      </c>
      <c r="P14" s="2745">
        <v>0.1</v>
      </c>
      <c r="Q14" s="2745"/>
      <c r="R14" s="2805"/>
      <c r="S14" s="2881">
        <v>1</v>
      </c>
      <c r="T14" s="2805"/>
      <c r="U14" s="2805"/>
      <c r="V14" s="2805"/>
      <c r="W14" s="2881" t="s">
        <v>805</v>
      </c>
      <c r="X14" s="2596"/>
      <c r="Y14" s="2348"/>
      <c r="Z14" s="2349"/>
      <c r="AA14" s="2349"/>
      <c r="AB14" s="2349"/>
      <c r="AC14" s="2349"/>
      <c r="AD14" s="2348"/>
      <c r="AE14" s="2348"/>
    </row>
    <row r="15" spans="1:31" ht="48.75" customHeight="1">
      <c r="A15" s="2805">
        <v>12</v>
      </c>
      <c r="B15" s="2805" t="s">
        <v>451</v>
      </c>
      <c r="C15" s="2805" t="s">
        <v>94</v>
      </c>
      <c r="D15" s="2805" t="s">
        <v>95</v>
      </c>
      <c r="E15" s="2840" t="s">
        <v>4720</v>
      </c>
      <c r="F15" s="2813" t="s">
        <v>4730</v>
      </c>
      <c r="G15" s="2805">
        <v>1</v>
      </c>
      <c r="H15" s="2805"/>
      <c r="I15" s="2805">
        <v>516</v>
      </c>
      <c r="J15" s="2805" t="s">
        <v>2268</v>
      </c>
      <c r="K15" s="2807" t="s">
        <v>4745</v>
      </c>
      <c r="L15" s="2806">
        <v>293823.12</v>
      </c>
      <c r="M15" s="2806"/>
      <c r="N15" s="2806"/>
      <c r="O15" s="2806">
        <v>293823.12</v>
      </c>
      <c r="P15" s="2745">
        <v>0.1</v>
      </c>
      <c r="Q15" s="2745"/>
      <c r="R15" s="2805"/>
      <c r="S15" s="2881">
        <v>1</v>
      </c>
      <c r="T15" s="2805"/>
      <c r="U15" s="2805"/>
      <c r="V15" s="2805"/>
      <c r="W15" s="2881" t="s">
        <v>805</v>
      </c>
      <c r="X15" s="2596"/>
      <c r="Y15" s="2348"/>
      <c r="Z15" s="2349"/>
      <c r="AA15" s="2349"/>
      <c r="AB15" s="2349"/>
      <c r="AC15" s="2349"/>
      <c r="AD15" s="2348"/>
      <c r="AE15" s="2348"/>
    </row>
    <row r="16" spans="1:31" ht="43.5" customHeight="1">
      <c r="A16" s="2805">
        <v>13</v>
      </c>
      <c r="B16" s="2805" t="s">
        <v>451</v>
      </c>
      <c r="C16" s="2805" t="s">
        <v>94</v>
      </c>
      <c r="D16" s="2805" t="s">
        <v>95</v>
      </c>
      <c r="E16" s="2840" t="s">
        <v>4721</v>
      </c>
      <c r="F16" s="2813" t="s">
        <v>4730</v>
      </c>
      <c r="G16" s="2805">
        <v>1</v>
      </c>
      <c r="H16" s="2805"/>
      <c r="I16" s="2805">
        <v>148</v>
      </c>
      <c r="J16" s="2805" t="s">
        <v>2268</v>
      </c>
      <c r="K16" s="2807" t="s">
        <v>4745</v>
      </c>
      <c r="L16" s="2806">
        <v>133405.12</v>
      </c>
      <c r="M16" s="2806"/>
      <c r="N16" s="2806"/>
      <c r="O16" s="2806">
        <v>133405.12</v>
      </c>
      <c r="P16" s="2745">
        <v>0.1</v>
      </c>
      <c r="Q16" s="2745"/>
      <c r="R16" s="2805"/>
      <c r="S16" s="2881">
        <v>1</v>
      </c>
      <c r="T16" s="2805"/>
      <c r="U16" s="2805"/>
      <c r="V16" s="2805"/>
      <c r="W16" s="2881" t="s">
        <v>805</v>
      </c>
      <c r="X16" s="2596"/>
      <c r="Y16" s="2348"/>
      <c r="Z16" s="2349"/>
      <c r="AA16" s="2349"/>
      <c r="AB16" s="2349"/>
      <c r="AC16" s="2349"/>
      <c r="AD16" s="2348"/>
      <c r="AE16" s="2348"/>
    </row>
    <row r="17" spans="1:31" ht="45.75" customHeight="1">
      <c r="A17" s="2805">
        <v>14</v>
      </c>
      <c r="B17" s="2805" t="s">
        <v>451</v>
      </c>
      <c r="C17" s="2805" t="s">
        <v>94</v>
      </c>
      <c r="D17" s="2805" t="s">
        <v>95</v>
      </c>
      <c r="E17" s="2840" t="s">
        <v>4722</v>
      </c>
      <c r="F17" s="2813" t="s">
        <v>4743</v>
      </c>
      <c r="G17" s="2805">
        <v>1</v>
      </c>
      <c r="H17" s="2805"/>
      <c r="I17" s="2805">
        <v>269</v>
      </c>
      <c r="J17" s="2805" t="s">
        <v>2267</v>
      </c>
      <c r="K17" s="2807" t="s">
        <v>4745</v>
      </c>
      <c r="L17" s="2806">
        <v>85623.58</v>
      </c>
      <c r="M17" s="2806"/>
      <c r="N17" s="2806"/>
      <c r="O17" s="2806">
        <v>85623.58</v>
      </c>
      <c r="P17" s="2745">
        <v>0.1</v>
      </c>
      <c r="Q17" s="2745"/>
      <c r="R17" s="2805"/>
      <c r="S17" s="2881">
        <v>1</v>
      </c>
      <c r="T17" s="2805"/>
      <c r="U17" s="2805"/>
      <c r="V17" s="2805"/>
      <c r="W17" s="2881" t="s">
        <v>805</v>
      </c>
      <c r="X17" s="2596"/>
      <c r="Y17" s="2348"/>
      <c r="Z17" s="2349" t="s">
        <v>2267</v>
      </c>
      <c r="AA17" s="2349"/>
      <c r="AB17" s="2349"/>
      <c r="AC17" s="2349" t="s">
        <v>409</v>
      </c>
      <c r="AD17" s="2348"/>
      <c r="AE17" s="2348"/>
    </row>
    <row r="18" spans="1:31" ht="44.25" customHeight="1">
      <c r="A18" s="2805">
        <v>15</v>
      </c>
      <c r="B18" s="2805" t="s">
        <v>451</v>
      </c>
      <c r="C18" s="2805" t="s">
        <v>94</v>
      </c>
      <c r="D18" s="2805" t="s">
        <v>95</v>
      </c>
      <c r="E18" s="2840" t="s">
        <v>4723</v>
      </c>
      <c r="F18" s="2813" t="s">
        <v>4730</v>
      </c>
      <c r="G18" s="2805">
        <v>1</v>
      </c>
      <c r="H18" s="2805"/>
      <c r="I18" s="2834">
        <v>269</v>
      </c>
      <c r="J18" s="2805" t="s">
        <v>2268</v>
      </c>
      <c r="K18" s="2807" t="s">
        <v>4745</v>
      </c>
      <c r="L18" s="2806">
        <v>315327.65000000002</v>
      </c>
      <c r="M18" s="2806"/>
      <c r="N18" s="2806"/>
      <c r="O18" s="2806">
        <v>315327.65000000002</v>
      </c>
      <c r="P18" s="2745">
        <v>0.1</v>
      </c>
      <c r="Q18" s="2745"/>
      <c r="R18" s="2805"/>
      <c r="S18" s="2881">
        <v>1</v>
      </c>
      <c r="T18" s="2805"/>
      <c r="U18" s="2805"/>
      <c r="V18" s="2805"/>
      <c r="W18" s="2881" t="s">
        <v>805</v>
      </c>
      <c r="X18" s="2596"/>
      <c r="Y18" s="2348"/>
      <c r="Z18" s="2349" t="s">
        <v>2268</v>
      </c>
      <c r="AA18" s="2349"/>
      <c r="AB18" s="2349"/>
      <c r="AC18" s="2349" t="s">
        <v>414</v>
      </c>
      <c r="AD18" s="2348"/>
      <c r="AE18" s="2348"/>
    </row>
    <row r="19" spans="1:31" ht="53.25" customHeight="1">
      <c r="A19" s="2805">
        <v>16</v>
      </c>
      <c r="B19" s="2805" t="s">
        <v>451</v>
      </c>
      <c r="C19" s="2805" t="s">
        <v>94</v>
      </c>
      <c r="D19" s="2805" t="s">
        <v>95</v>
      </c>
      <c r="E19" s="2840" t="s">
        <v>4724</v>
      </c>
      <c r="F19" s="2762" t="s">
        <v>4740</v>
      </c>
      <c r="G19" s="2805"/>
      <c r="H19" s="2805">
        <v>1</v>
      </c>
      <c r="I19" s="2805">
        <v>162</v>
      </c>
      <c r="J19" s="2805" t="s">
        <v>2268</v>
      </c>
      <c r="K19" s="2807" t="s">
        <v>4745</v>
      </c>
      <c r="L19" s="2806">
        <v>241138.77</v>
      </c>
      <c r="M19" s="2806"/>
      <c r="N19" s="2806"/>
      <c r="O19" s="2806">
        <v>241138.77</v>
      </c>
      <c r="P19" s="2745">
        <v>0.1</v>
      </c>
      <c r="Q19" s="2745"/>
      <c r="R19" s="2805"/>
      <c r="S19" s="2881">
        <v>1</v>
      </c>
      <c r="T19" s="2805"/>
      <c r="U19" s="2805"/>
      <c r="V19" s="2805"/>
      <c r="W19" s="2881" t="s">
        <v>805</v>
      </c>
      <c r="X19" s="2596"/>
      <c r="Y19" s="2348"/>
      <c r="Z19" s="2349" t="s">
        <v>2266</v>
      </c>
      <c r="AA19" s="2349"/>
      <c r="AB19" s="2349"/>
      <c r="AC19" s="2349" t="s">
        <v>408</v>
      </c>
      <c r="AD19" s="2348"/>
      <c r="AE19" s="2348"/>
    </row>
    <row r="20" spans="1:31" ht="39.75" customHeight="1">
      <c r="A20" s="2805">
        <v>17</v>
      </c>
      <c r="B20" s="2805" t="s">
        <v>451</v>
      </c>
      <c r="C20" s="2805" t="s">
        <v>94</v>
      </c>
      <c r="D20" s="2805" t="s">
        <v>95</v>
      </c>
      <c r="E20" s="2840" t="s">
        <v>4725</v>
      </c>
      <c r="F20" s="2762" t="s">
        <v>4730</v>
      </c>
      <c r="G20" s="2805">
        <v>1</v>
      </c>
      <c r="H20" s="2805"/>
      <c r="I20" s="2805">
        <v>62</v>
      </c>
      <c r="J20" s="2805" t="s">
        <v>2268</v>
      </c>
      <c r="K20" s="2807" t="s">
        <v>4745</v>
      </c>
      <c r="L20" s="2806">
        <v>241138.77</v>
      </c>
      <c r="M20" s="2806"/>
      <c r="N20" s="2806"/>
      <c r="O20" s="2806">
        <v>241138.77</v>
      </c>
      <c r="P20" s="2745">
        <v>0.1</v>
      </c>
      <c r="Q20" s="2745"/>
      <c r="R20" s="2805"/>
      <c r="S20" s="2881">
        <v>1</v>
      </c>
      <c r="T20" s="2805"/>
      <c r="U20" s="2805"/>
      <c r="V20" s="2805"/>
      <c r="W20" s="2881" t="s">
        <v>805</v>
      </c>
      <c r="X20" s="2596"/>
      <c r="Y20" s="2348"/>
      <c r="Z20" s="2349" t="s">
        <v>2267</v>
      </c>
      <c r="AA20" s="2349"/>
      <c r="AB20" s="2349"/>
      <c r="AC20" s="2349" t="s">
        <v>409</v>
      </c>
      <c r="AD20" s="2348"/>
      <c r="AE20" s="2348"/>
    </row>
    <row r="21" spans="1:31" ht="50.25" customHeight="1">
      <c r="A21" s="2805">
        <v>18</v>
      </c>
      <c r="B21" s="2805" t="s">
        <v>451</v>
      </c>
      <c r="C21" s="2805" t="s">
        <v>94</v>
      </c>
      <c r="D21" s="2805" t="s">
        <v>95</v>
      </c>
      <c r="E21" s="2840" t="s">
        <v>4726</v>
      </c>
      <c r="F21" s="2762" t="s">
        <v>4741</v>
      </c>
      <c r="G21" s="2805"/>
      <c r="H21" s="2805">
        <v>1</v>
      </c>
      <c r="I21" s="2805">
        <v>28</v>
      </c>
      <c r="J21" s="2805" t="s">
        <v>2268</v>
      </c>
      <c r="K21" s="2807" t="s">
        <v>4745</v>
      </c>
      <c r="L21" s="2806">
        <v>179979.32</v>
      </c>
      <c r="M21" s="2806"/>
      <c r="N21" s="2806"/>
      <c r="O21" s="2806">
        <v>179979.32</v>
      </c>
      <c r="P21" s="2745">
        <v>0.1</v>
      </c>
      <c r="Q21" s="2745"/>
      <c r="R21" s="2805"/>
      <c r="S21" s="2881">
        <v>1</v>
      </c>
      <c r="T21" s="2805"/>
      <c r="U21" s="2805"/>
      <c r="V21" s="2805"/>
      <c r="W21" s="2881" t="s">
        <v>805</v>
      </c>
      <c r="X21" s="2596"/>
      <c r="Y21" s="2348"/>
      <c r="Z21" s="2349" t="s">
        <v>2268</v>
      </c>
      <c r="AA21" s="2349"/>
      <c r="AB21" s="2349"/>
      <c r="AC21" s="2349" t="s">
        <v>414</v>
      </c>
      <c r="AD21" s="2348"/>
      <c r="AE21" s="2348"/>
    </row>
    <row r="22" spans="1:31" ht="46.5" customHeight="1">
      <c r="A22" s="2805">
        <v>19</v>
      </c>
      <c r="B22" s="2805" t="s">
        <v>451</v>
      </c>
      <c r="C22" s="2805" t="s">
        <v>94</v>
      </c>
      <c r="D22" s="2805" t="s">
        <v>95</v>
      </c>
      <c r="E22" s="2840" t="s">
        <v>4727</v>
      </c>
      <c r="F22" s="2762" t="s">
        <v>4742</v>
      </c>
      <c r="G22" s="2805"/>
      <c r="H22" s="2805">
        <v>1</v>
      </c>
      <c r="I22" s="2805">
        <v>31</v>
      </c>
      <c r="J22" s="2805" t="s">
        <v>2268</v>
      </c>
      <c r="K22" s="2807" t="s">
        <v>4745</v>
      </c>
      <c r="L22" s="2806">
        <v>241138.77</v>
      </c>
      <c r="M22" s="2806"/>
      <c r="N22" s="2806"/>
      <c r="O22" s="2806">
        <v>241138.77</v>
      </c>
      <c r="P22" s="2745">
        <v>0.1</v>
      </c>
      <c r="Q22" s="2745"/>
      <c r="R22" s="2805"/>
      <c r="S22" s="2881">
        <v>1</v>
      </c>
      <c r="T22" s="2805"/>
      <c r="U22" s="2805"/>
      <c r="V22" s="2805"/>
      <c r="W22" s="2881" t="s">
        <v>805</v>
      </c>
      <c r="X22" s="2596"/>
      <c r="Y22" s="2348"/>
      <c r="Z22" s="2349" t="s">
        <v>2266</v>
      </c>
      <c r="AA22" s="2349"/>
      <c r="AB22" s="2349"/>
      <c r="AC22" s="2349" t="s">
        <v>408</v>
      </c>
      <c r="AD22" s="2348"/>
      <c r="AE22" s="2348"/>
    </row>
    <row r="23" spans="1:31" ht="38.25" customHeight="1">
      <c r="A23" s="2805">
        <v>20</v>
      </c>
      <c r="B23" s="2805" t="s">
        <v>451</v>
      </c>
      <c r="C23" s="2805" t="s">
        <v>94</v>
      </c>
      <c r="D23" s="2805" t="s">
        <v>95</v>
      </c>
      <c r="E23" s="2840" t="s">
        <v>4728</v>
      </c>
      <c r="F23" s="2762" t="s">
        <v>4730</v>
      </c>
      <c r="G23" s="2805">
        <v>1</v>
      </c>
      <c r="H23" s="2805"/>
      <c r="I23" s="2805">
        <v>219</v>
      </c>
      <c r="J23" s="2805" t="s">
        <v>2268</v>
      </c>
      <c r="K23" s="2807" t="s">
        <v>4745</v>
      </c>
      <c r="L23" s="2806">
        <v>240211.31</v>
      </c>
      <c r="M23" s="2806"/>
      <c r="N23" s="2806"/>
      <c r="O23" s="2806">
        <v>240211.31</v>
      </c>
      <c r="P23" s="2745">
        <v>0.1</v>
      </c>
      <c r="Q23" s="2745"/>
      <c r="R23" s="2805"/>
      <c r="S23" s="2881">
        <v>1</v>
      </c>
      <c r="T23" s="2805"/>
      <c r="U23" s="2805"/>
      <c r="V23" s="2805"/>
      <c r="W23" s="2881" t="s">
        <v>805</v>
      </c>
      <c r="X23" s="2596"/>
      <c r="Y23" s="2348"/>
      <c r="Z23" s="2349" t="s">
        <v>2267</v>
      </c>
      <c r="AA23" s="2349"/>
      <c r="AB23" s="2349"/>
      <c r="AC23" s="2349" t="s">
        <v>409</v>
      </c>
      <c r="AD23" s="2348"/>
      <c r="AE23" s="2348"/>
    </row>
    <row r="24" spans="1:31" ht="39.75" customHeight="1">
      <c r="A24" s="2805">
        <v>21</v>
      </c>
      <c r="B24" s="2805" t="s">
        <v>451</v>
      </c>
      <c r="C24" s="2805" t="s">
        <v>94</v>
      </c>
      <c r="D24" s="2805" t="s">
        <v>95</v>
      </c>
      <c r="E24" s="2840" t="s">
        <v>4729</v>
      </c>
      <c r="F24" s="2813" t="s">
        <v>4744</v>
      </c>
      <c r="G24" s="2805"/>
      <c r="H24" s="2805">
        <v>1</v>
      </c>
      <c r="I24" s="2805">
        <v>81</v>
      </c>
      <c r="J24" s="2805" t="s">
        <v>2268</v>
      </c>
      <c r="K24" s="2807" t="s">
        <v>4745</v>
      </c>
      <c r="L24" s="2806">
        <v>179979.32</v>
      </c>
      <c r="M24" s="2806"/>
      <c r="N24" s="2806"/>
      <c r="O24" s="2806">
        <v>179979.32</v>
      </c>
      <c r="P24" s="2745">
        <v>0.1</v>
      </c>
      <c r="Q24" s="2745"/>
      <c r="R24" s="2805"/>
      <c r="S24" s="2881">
        <v>1</v>
      </c>
      <c r="T24" s="2805"/>
      <c r="U24" s="2805"/>
      <c r="V24" s="2805"/>
      <c r="W24" s="2881" t="s">
        <v>805</v>
      </c>
      <c r="X24" s="2596"/>
      <c r="Y24" s="2348"/>
      <c r="Z24" s="2349"/>
      <c r="AA24" s="2349"/>
      <c r="AB24" s="2349"/>
      <c r="AC24" s="2349"/>
      <c r="AD24" s="2348"/>
      <c r="AE24" s="2348"/>
    </row>
    <row r="25" spans="1:31" ht="84" customHeight="1">
      <c r="A25" s="2805">
        <v>22</v>
      </c>
      <c r="B25" s="2805" t="s">
        <v>451</v>
      </c>
      <c r="C25" s="2805" t="s">
        <v>94</v>
      </c>
      <c r="D25" s="446" t="s">
        <v>2081</v>
      </c>
      <c r="E25" s="2820" t="s">
        <v>4746</v>
      </c>
      <c r="F25" s="446" t="s">
        <v>4748</v>
      </c>
      <c r="G25" s="446">
        <v>17</v>
      </c>
      <c r="H25" s="446"/>
      <c r="I25" s="446">
        <v>2393</v>
      </c>
      <c r="J25" s="2805" t="s">
        <v>2268</v>
      </c>
      <c r="K25" s="2807" t="s">
        <v>4745</v>
      </c>
      <c r="L25" s="2547">
        <v>374000</v>
      </c>
      <c r="M25" s="2547"/>
      <c r="N25" s="2547"/>
      <c r="O25" s="2547">
        <v>374000</v>
      </c>
      <c r="P25" s="2745"/>
      <c r="Q25" s="2745"/>
      <c r="R25" s="2805"/>
      <c r="S25" s="2805"/>
      <c r="T25" s="2805">
        <v>1</v>
      </c>
      <c r="U25" s="2805"/>
      <c r="V25" s="2805"/>
      <c r="W25" s="2805" t="s">
        <v>4755</v>
      </c>
      <c r="X25" s="2596"/>
      <c r="Y25" s="2348"/>
      <c r="Z25" s="2349"/>
      <c r="AA25" s="2349"/>
      <c r="AB25" s="2349"/>
      <c r="AC25" s="2349"/>
      <c r="AD25" s="2348"/>
      <c r="AE25" s="2348"/>
    </row>
    <row r="26" spans="1:31" ht="86.25" customHeight="1">
      <c r="A26" s="2805">
        <v>23</v>
      </c>
      <c r="B26" s="2785" t="s">
        <v>451</v>
      </c>
      <c r="C26" s="2785" t="s">
        <v>94</v>
      </c>
      <c r="D26" s="446" t="s">
        <v>2081</v>
      </c>
      <c r="E26" s="2841" t="s">
        <v>4747</v>
      </c>
      <c r="F26" s="2815" t="s">
        <v>4748</v>
      </c>
      <c r="G26" s="2815">
        <v>17</v>
      </c>
      <c r="H26" s="2815"/>
      <c r="I26" s="446">
        <v>2393</v>
      </c>
      <c r="J26" s="2805" t="s">
        <v>2268</v>
      </c>
      <c r="K26" s="2807" t="s">
        <v>4745</v>
      </c>
      <c r="L26" s="2547">
        <v>126000</v>
      </c>
      <c r="M26" s="2547"/>
      <c r="N26" s="2547"/>
      <c r="O26" s="2547">
        <v>126000</v>
      </c>
      <c r="P26" s="2745"/>
      <c r="Q26" s="2745"/>
      <c r="R26" s="2805"/>
      <c r="S26" s="2805"/>
      <c r="T26" s="2805">
        <v>1</v>
      </c>
      <c r="U26" s="2805"/>
      <c r="V26" s="2805"/>
      <c r="W26" s="2883" t="s">
        <v>4755</v>
      </c>
      <c r="X26" s="2596"/>
      <c r="Y26" s="2348"/>
      <c r="Z26" s="2349"/>
      <c r="AA26" s="2349"/>
      <c r="AB26" s="2349"/>
      <c r="AC26" s="2349"/>
      <c r="AD26" s="2348"/>
      <c r="AE26" s="2348"/>
    </row>
    <row r="27" spans="1:31" ht="52.5" customHeight="1">
      <c r="A27" s="2805">
        <v>24</v>
      </c>
      <c r="B27" s="2805" t="s">
        <v>451</v>
      </c>
      <c r="C27" s="2805" t="s">
        <v>94</v>
      </c>
      <c r="D27" s="2805" t="s">
        <v>2374</v>
      </c>
      <c r="E27" s="2695" t="s">
        <v>4756</v>
      </c>
      <c r="F27" s="2813" t="s">
        <v>4757</v>
      </c>
      <c r="G27" s="2805">
        <v>3</v>
      </c>
      <c r="H27" s="2805"/>
      <c r="I27" s="2805">
        <v>182</v>
      </c>
      <c r="J27" s="2825" t="s">
        <v>4758</v>
      </c>
      <c r="K27" s="2825" t="s">
        <v>4759</v>
      </c>
      <c r="L27" s="2807">
        <v>1507339</v>
      </c>
      <c r="M27" s="2825"/>
      <c r="N27" s="2825"/>
      <c r="O27" s="2825">
        <v>1507339</v>
      </c>
      <c r="P27" s="2745"/>
      <c r="Q27" s="2745"/>
      <c r="R27" s="2805"/>
      <c r="S27" s="2805">
        <v>1</v>
      </c>
      <c r="T27" s="2805"/>
      <c r="U27" s="2805"/>
      <c r="V27" s="2805"/>
      <c r="W27" s="2805" t="s">
        <v>805</v>
      </c>
      <c r="X27" s="2596"/>
      <c r="Y27" s="2348"/>
      <c r="Z27" s="2349" t="s">
        <v>2268</v>
      </c>
      <c r="AA27" s="2349"/>
      <c r="AB27" s="2349"/>
      <c r="AC27" s="2349" t="s">
        <v>414</v>
      </c>
      <c r="AD27" s="2348"/>
      <c r="AE27" s="2348"/>
    </row>
    <row r="28" spans="1:31" ht="35.1" customHeight="1">
      <c r="A28" s="2805">
        <v>25</v>
      </c>
      <c r="B28" s="2805" t="s">
        <v>451</v>
      </c>
      <c r="C28" s="2805" t="s">
        <v>94</v>
      </c>
      <c r="D28" s="2825" t="s">
        <v>2381</v>
      </c>
      <c r="E28" s="2842" t="s">
        <v>3557</v>
      </c>
      <c r="F28" s="2844" t="s">
        <v>4766</v>
      </c>
      <c r="G28" s="2824"/>
      <c r="H28" s="2824">
        <v>1</v>
      </c>
      <c r="I28" s="2824">
        <v>71</v>
      </c>
      <c r="J28" s="2825" t="s">
        <v>4758</v>
      </c>
      <c r="K28" s="2835" t="s">
        <v>4745</v>
      </c>
      <c r="L28" s="2848">
        <v>465000</v>
      </c>
      <c r="M28" s="2848"/>
      <c r="N28" s="2848"/>
      <c r="O28" s="2848">
        <v>465000</v>
      </c>
      <c r="P28" s="2846"/>
      <c r="Q28" s="2807"/>
      <c r="R28" s="2750"/>
      <c r="S28" s="2750"/>
      <c r="T28" s="2750"/>
      <c r="U28" s="2750">
        <v>1</v>
      </c>
      <c r="V28" s="2750"/>
      <c r="W28" s="2807" t="s">
        <v>4821</v>
      </c>
    </row>
    <row r="29" spans="1:31" ht="35.1" customHeight="1">
      <c r="A29" s="2805">
        <v>26</v>
      </c>
      <c r="B29" s="2785" t="s">
        <v>451</v>
      </c>
      <c r="C29" s="2785" t="s">
        <v>94</v>
      </c>
      <c r="D29" s="2825" t="s">
        <v>2381</v>
      </c>
      <c r="E29" s="2842" t="s">
        <v>4762</v>
      </c>
      <c r="F29" s="2845" t="s">
        <v>4767</v>
      </c>
      <c r="G29" s="2828">
        <v>1</v>
      </c>
      <c r="H29" s="2828"/>
      <c r="I29" s="2828">
        <v>81</v>
      </c>
      <c r="J29" s="2824" t="s">
        <v>2267</v>
      </c>
      <c r="K29" s="2835" t="s">
        <v>4745</v>
      </c>
      <c r="L29" s="2848">
        <v>465000</v>
      </c>
      <c r="M29" s="2848"/>
      <c r="N29" s="2848"/>
      <c r="O29" s="2848">
        <v>465000</v>
      </c>
      <c r="P29" s="2847"/>
      <c r="Q29" s="2811"/>
      <c r="R29" s="2811"/>
      <c r="S29" s="2811"/>
      <c r="T29" s="2811"/>
      <c r="U29" s="2750">
        <v>1</v>
      </c>
      <c r="V29" s="2750"/>
      <c r="W29" s="2888" t="s">
        <v>4821</v>
      </c>
    </row>
    <row r="30" spans="1:31" ht="35.1" customHeight="1">
      <c r="A30" s="2805">
        <v>27</v>
      </c>
      <c r="B30" s="2805" t="s">
        <v>451</v>
      </c>
      <c r="C30" s="2805" t="s">
        <v>94</v>
      </c>
      <c r="D30" s="2825" t="s">
        <v>2381</v>
      </c>
      <c r="E30" s="2843" t="s">
        <v>4763</v>
      </c>
      <c r="F30" s="2845" t="s">
        <v>4768</v>
      </c>
      <c r="G30" s="2828"/>
      <c r="H30" s="2828">
        <v>1</v>
      </c>
      <c r="I30" s="2828">
        <v>46</v>
      </c>
      <c r="J30" s="2824" t="s">
        <v>2267</v>
      </c>
      <c r="K30" s="2835" t="s">
        <v>4745</v>
      </c>
      <c r="L30" s="2848">
        <v>465000</v>
      </c>
      <c r="M30" s="2848"/>
      <c r="N30" s="2848"/>
      <c r="O30" s="2848">
        <v>465000</v>
      </c>
      <c r="P30" s="2847"/>
      <c r="Q30" s="2811"/>
      <c r="R30" s="2811"/>
      <c r="S30" s="2811"/>
      <c r="T30" s="2811"/>
      <c r="U30" s="2750">
        <v>1</v>
      </c>
      <c r="V30" s="2750"/>
      <c r="W30" s="2888" t="s">
        <v>4821</v>
      </c>
    </row>
    <row r="31" spans="1:31" ht="35.1" customHeight="1">
      <c r="A31" s="2805">
        <v>28</v>
      </c>
      <c r="B31" s="2805" t="s">
        <v>451</v>
      </c>
      <c r="C31" s="2805" t="s">
        <v>94</v>
      </c>
      <c r="D31" s="2825" t="s">
        <v>2381</v>
      </c>
      <c r="E31" s="2842" t="s">
        <v>4764</v>
      </c>
      <c r="F31" s="2845" t="s">
        <v>4767</v>
      </c>
      <c r="G31" s="2828">
        <v>1</v>
      </c>
      <c r="H31" s="2828"/>
      <c r="I31" s="2828">
        <v>52</v>
      </c>
      <c r="J31" s="2824" t="s">
        <v>2267</v>
      </c>
      <c r="K31" s="2835" t="s">
        <v>4745</v>
      </c>
      <c r="L31" s="2848">
        <v>370000</v>
      </c>
      <c r="M31" s="2848"/>
      <c r="N31" s="2848"/>
      <c r="O31" s="2848">
        <v>370000</v>
      </c>
      <c r="P31" s="2847"/>
      <c r="Q31" s="2811"/>
      <c r="R31" s="2811"/>
      <c r="S31" s="2811"/>
      <c r="T31" s="2811"/>
      <c r="U31" s="2750">
        <v>1</v>
      </c>
      <c r="V31" s="2750"/>
      <c r="W31" s="2888" t="s">
        <v>4821</v>
      </c>
    </row>
    <row r="32" spans="1:31" ht="35.1" customHeight="1">
      <c r="A32" s="2805">
        <v>29</v>
      </c>
      <c r="B32" s="2785" t="s">
        <v>451</v>
      </c>
      <c r="C32" s="2785" t="s">
        <v>94</v>
      </c>
      <c r="D32" s="2825" t="s">
        <v>2381</v>
      </c>
      <c r="E32" s="2842" t="s">
        <v>4765</v>
      </c>
      <c r="F32" s="2845" t="s">
        <v>4767</v>
      </c>
      <c r="G32" s="2828">
        <v>1</v>
      </c>
      <c r="H32" s="2828"/>
      <c r="I32" s="2828">
        <v>52</v>
      </c>
      <c r="J32" s="2824" t="s">
        <v>2267</v>
      </c>
      <c r="K32" s="2835" t="s">
        <v>4745</v>
      </c>
      <c r="L32" s="2848">
        <v>370000</v>
      </c>
      <c r="M32" s="2848"/>
      <c r="N32" s="2848"/>
      <c r="O32" s="2848">
        <v>370000</v>
      </c>
      <c r="P32" s="2847"/>
      <c r="Q32" s="2811"/>
      <c r="R32" s="2811"/>
      <c r="S32" s="2811"/>
      <c r="T32" s="2811"/>
      <c r="U32" s="2750">
        <v>1</v>
      </c>
      <c r="V32" s="2750"/>
      <c r="W32" s="2888" t="s">
        <v>4821</v>
      </c>
    </row>
    <row r="33" spans="1:23" ht="35.1" customHeight="1">
      <c r="A33" s="2805">
        <v>30</v>
      </c>
      <c r="B33" s="2805" t="s">
        <v>451</v>
      </c>
      <c r="C33" s="2805" t="s">
        <v>94</v>
      </c>
      <c r="D33" s="2825" t="s">
        <v>2381</v>
      </c>
      <c r="E33" s="2842" t="s">
        <v>4765</v>
      </c>
      <c r="F33" s="2845" t="s">
        <v>4769</v>
      </c>
      <c r="G33" s="2828"/>
      <c r="H33" s="2828">
        <v>1</v>
      </c>
      <c r="I33" s="2828">
        <v>38</v>
      </c>
      <c r="J33" s="2824" t="s">
        <v>2267</v>
      </c>
      <c r="K33" s="2835" t="s">
        <v>4745</v>
      </c>
      <c r="L33" s="2848">
        <v>370000</v>
      </c>
      <c r="M33" s="2848"/>
      <c r="N33" s="2848"/>
      <c r="O33" s="2848">
        <v>370000</v>
      </c>
      <c r="P33" s="2847"/>
      <c r="Q33" s="2811"/>
      <c r="R33" s="2811"/>
      <c r="S33" s="2811"/>
      <c r="T33" s="2811"/>
      <c r="U33" s="2750">
        <v>1</v>
      </c>
      <c r="V33" s="2750"/>
      <c r="W33" s="2888" t="s">
        <v>4821</v>
      </c>
    </row>
    <row r="34" spans="1:23" ht="35.1" customHeight="1">
      <c r="A34" s="2805">
        <v>31</v>
      </c>
      <c r="B34" s="2805" t="s">
        <v>451</v>
      </c>
      <c r="C34" s="2805" t="s">
        <v>94</v>
      </c>
      <c r="D34" s="2825" t="s">
        <v>2381</v>
      </c>
      <c r="E34" s="2842" t="s">
        <v>4765</v>
      </c>
      <c r="F34" s="2845" t="s">
        <v>4770</v>
      </c>
      <c r="G34" s="2828"/>
      <c r="H34" s="2828">
        <v>1</v>
      </c>
      <c r="I34" s="2828">
        <v>38</v>
      </c>
      <c r="J34" s="2824" t="s">
        <v>2267</v>
      </c>
      <c r="K34" s="2835" t="s">
        <v>4745</v>
      </c>
      <c r="L34" s="2848">
        <v>370000</v>
      </c>
      <c r="M34" s="2848"/>
      <c r="N34" s="2848"/>
      <c r="O34" s="2848">
        <v>370000</v>
      </c>
      <c r="P34" s="2847"/>
      <c r="Q34" s="2811"/>
      <c r="R34" s="2811"/>
      <c r="S34" s="2811"/>
      <c r="T34" s="2811"/>
      <c r="U34" s="2750">
        <v>1</v>
      </c>
      <c r="V34" s="2750"/>
      <c r="W34" s="2888" t="s">
        <v>4821</v>
      </c>
    </row>
    <row r="35" spans="1:23" ht="35.1" customHeight="1">
      <c r="A35" s="2805">
        <v>32</v>
      </c>
      <c r="B35" s="2785" t="s">
        <v>451</v>
      </c>
      <c r="C35" s="2785" t="s">
        <v>94</v>
      </c>
      <c r="D35" s="2825" t="s">
        <v>2381</v>
      </c>
      <c r="E35" s="2842" t="s">
        <v>3964</v>
      </c>
      <c r="F35" s="2845" t="s">
        <v>4767</v>
      </c>
      <c r="G35" s="2828">
        <v>1</v>
      </c>
      <c r="H35" s="2828"/>
      <c r="I35" s="2828">
        <v>51</v>
      </c>
      <c r="J35" s="2824" t="s">
        <v>2267</v>
      </c>
      <c r="K35" s="2835" t="s">
        <v>4745</v>
      </c>
      <c r="L35" s="2848">
        <v>370000</v>
      </c>
      <c r="M35" s="2848"/>
      <c r="N35" s="2848"/>
      <c r="O35" s="2848">
        <v>370000</v>
      </c>
      <c r="P35" s="2847"/>
      <c r="Q35" s="2811"/>
      <c r="R35" s="2811"/>
      <c r="S35" s="2811"/>
      <c r="T35" s="2811"/>
      <c r="U35" s="2750">
        <v>1</v>
      </c>
      <c r="V35" s="2750"/>
      <c r="W35" s="2888" t="s">
        <v>4821</v>
      </c>
    </row>
    <row r="36" spans="1:23" ht="35.1" customHeight="1">
      <c r="A36" s="2805">
        <v>33</v>
      </c>
      <c r="B36" s="2805" t="s">
        <v>451</v>
      </c>
      <c r="C36" s="2805" t="s">
        <v>94</v>
      </c>
      <c r="D36" s="2825" t="s">
        <v>2381</v>
      </c>
      <c r="E36" s="2842" t="s">
        <v>1610</v>
      </c>
      <c r="F36" s="2845" t="s">
        <v>4771</v>
      </c>
      <c r="G36" s="2828"/>
      <c r="H36" s="2828">
        <v>1</v>
      </c>
      <c r="I36" s="2828">
        <v>67</v>
      </c>
      <c r="J36" s="2824" t="s">
        <v>2267</v>
      </c>
      <c r="K36" s="2835" t="s">
        <v>4745</v>
      </c>
      <c r="L36" s="2848">
        <v>370000</v>
      </c>
      <c r="M36" s="2848"/>
      <c r="N36" s="2848"/>
      <c r="O36" s="2848">
        <v>370000</v>
      </c>
      <c r="P36" s="2847"/>
      <c r="Q36" s="2811"/>
      <c r="R36" s="2811"/>
      <c r="S36" s="2811"/>
      <c r="T36" s="2811"/>
      <c r="U36" s="2750">
        <v>1</v>
      </c>
      <c r="V36" s="2750"/>
      <c r="W36" s="2888" t="s">
        <v>4821</v>
      </c>
    </row>
    <row r="37" spans="1:23" ht="35.1" customHeight="1">
      <c r="A37" s="2805">
        <v>34</v>
      </c>
      <c r="B37" s="2805" t="s">
        <v>451</v>
      </c>
      <c r="C37" s="2805" t="s">
        <v>94</v>
      </c>
      <c r="D37" s="2825" t="s">
        <v>2381</v>
      </c>
      <c r="E37" s="2842" t="s">
        <v>4295</v>
      </c>
      <c r="F37" s="2845" t="s">
        <v>4818</v>
      </c>
      <c r="G37" s="2828"/>
      <c r="H37" s="2828">
        <v>1</v>
      </c>
      <c r="I37" s="2828">
        <v>28</v>
      </c>
      <c r="J37" s="2828" t="s">
        <v>4758</v>
      </c>
      <c r="K37" s="2835" t="s">
        <v>4745</v>
      </c>
      <c r="L37" s="2848">
        <v>240000</v>
      </c>
      <c r="M37" s="2848"/>
      <c r="N37" s="2848"/>
      <c r="O37" s="2848">
        <v>240000</v>
      </c>
      <c r="P37" s="2847"/>
      <c r="Q37" s="2811"/>
      <c r="R37" s="2811"/>
      <c r="S37" s="2811"/>
      <c r="T37" s="2811"/>
      <c r="U37" s="2750">
        <v>1</v>
      </c>
      <c r="V37" s="2750"/>
      <c r="W37" s="2888" t="s">
        <v>4821</v>
      </c>
    </row>
    <row r="38" spans="1:23" ht="58.5" customHeight="1">
      <c r="A38" s="2805">
        <v>35</v>
      </c>
      <c r="B38" s="2785" t="s">
        <v>451</v>
      </c>
      <c r="C38" s="2785" t="s">
        <v>94</v>
      </c>
      <c r="D38" s="2837" t="s">
        <v>1021</v>
      </c>
      <c r="E38" s="2849" t="s">
        <v>4772</v>
      </c>
      <c r="F38" s="446" t="s">
        <v>4773</v>
      </c>
      <c r="G38" s="2828">
        <v>10</v>
      </c>
      <c r="H38" s="2828"/>
      <c r="I38" s="2828">
        <v>829</v>
      </c>
      <c r="J38" s="2834" t="s">
        <v>2268</v>
      </c>
      <c r="K38" s="2835" t="s">
        <v>4745</v>
      </c>
      <c r="L38" s="2850">
        <v>739408</v>
      </c>
      <c r="M38" s="2850"/>
      <c r="N38" s="2850"/>
      <c r="O38" s="2850">
        <v>739408</v>
      </c>
      <c r="P38" s="2847"/>
      <c r="Q38" s="2811"/>
      <c r="R38" s="2811"/>
      <c r="S38" s="2811"/>
      <c r="T38" s="2891">
        <v>1</v>
      </c>
      <c r="U38" s="2890"/>
      <c r="V38" s="2811"/>
      <c r="W38" s="2891" t="s">
        <v>4660</v>
      </c>
    </row>
    <row r="39" spans="1:23" ht="39.75" customHeight="1">
      <c r="A39" s="2805">
        <v>36</v>
      </c>
      <c r="B39" s="2805" t="s">
        <v>451</v>
      </c>
      <c r="C39" s="2805" t="s">
        <v>94</v>
      </c>
      <c r="D39" s="2837" t="s">
        <v>1021</v>
      </c>
      <c r="E39" s="2849" t="s">
        <v>4774</v>
      </c>
      <c r="F39" s="2852" t="s">
        <v>3976</v>
      </c>
      <c r="G39" s="2856">
        <v>1</v>
      </c>
      <c r="H39" s="2857"/>
      <c r="I39" s="2857">
        <v>156</v>
      </c>
      <c r="J39" s="2834" t="s">
        <v>2268</v>
      </c>
      <c r="K39" s="2835" t="s">
        <v>4745</v>
      </c>
      <c r="L39" s="2850">
        <v>200000</v>
      </c>
      <c r="M39" s="2850"/>
      <c r="N39" s="2850"/>
      <c r="O39" s="2850">
        <v>200000</v>
      </c>
      <c r="P39" s="2847"/>
      <c r="Q39" s="2811"/>
      <c r="R39" s="2811"/>
      <c r="S39" s="2811"/>
      <c r="T39" s="2891"/>
      <c r="U39" s="2891">
        <v>1</v>
      </c>
      <c r="V39" s="2891"/>
      <c r="W39" s="2891" t="s">
        <v>1663</v>
      </c>
    </row>
    <row r="40" spans="1:23" ht="39.75" customHeight="1">
      <c r="A40" s="2805">
        <v>37</v>
      </c>
      <c r="B40" s="2805" t="s">
        <v>451</v>
      </c>
      <c r="C40" s="2805" t="s">
        <v>94</v>
      </c>
      <c r="D40" s="2837" t="s">
        <v>1030</v>
      </c>
      <c r="E40" s="2851" t="s">
        <v>4775</v>
      </c>
      <c r="F40" s="2854" t="s">
        <v>4784</v>
      </c>
      <c r="G40" s="2859">
        <v>1</v>
      </c>
      <c r="H40" s="2858"/>
      <c r="I40" s="2858">
        <v>68</v>
      </c>
      <c r="J40" s="2834" t="s">
        <v>2267</v>
      </c>
      <c r="K40" s="2835" t="s">
        <v>4759</v>
      </c>
      <c r="L40" s="2860">
        <v>241000</v>
      </c>
      <c r="M40" s="2860"/>
      <c r="N40" s="2860"/>
      <c r="O40" s="2860">
        <v>241000</v>
      </c>
      <c r="P40" s="2847"/>
      <c r="Q40" s="2811"/>
      <c r="R40" s="2811"/>
      <c r="S40" s="2811"/>
      <c r="T40" s="2811"/>
      <c r="U40" s="2891">
        <v>1</v>
      </c>
      <c r="V40" s="2891"/>
      <c r="W40" s="4414" t="s">
        <v>4819</v>
      </c>
    </row>
    <row r="41" spans="1:23" ht="35.1" customHeight="1">
      <c r="A41" s="2805">
        <v>38</v>
      </c>
      <c r="B41" s="2785" t="s">
        <v>451</v>
      </c>
      <c r="C41" s="2785" t="s">
        <v>94</v>
      </c>
      <c r="D41" s="2837" t="s">
        <v>1030</v>
      </c>
      <c r="E41" s="2851" t="s">
        <v>4776</v>
      </c>
      <c r="F41" s="2854" t="s">
        <v>4784</v>
      </c>
      <c r="G41" s="2859">
        <v>1</v>
      </c>
      <c r="H41" s="2858"/>
      <c r="I41" s="2858">
        <v>38</v>
      </c>
      <c r="J41" s="2834" t="s">
        <v>2267</v>
      </c>
      <c r="K41" s="2835" t="s">
        <v>4759</v>
      </c>
      <c r="L41" s="2860">
        <v>397904.23</v>
      </c>
      <c r="M41" s="2860"/>
      <c r="N41" s="2860"/>
      <c r="O41" s="2860">
        <v>397904.23</v>
      </c>
      <c r="P41" s="2847"/>
      <c r="Q41" s="2811"/>
      <c r="R41" s="2811"/>
      <c r="S41" s="2811"/>
      <c r="T41" s="2811"/>
      <c r="U41" s="2891">
        <v>1</v>
      </c>
      <c r="V41" s="2891"/>
      <c r="W41" s="4121"/>
    </row>
    <row r="42" spans="1:23" ht="43.5" customHeight="1">
      <c r="A42" s="2805">
        <v>39</v>
      </c>
      <c r="B42" s="2805" t="s">
        <v>451</v>
      </c>
      <c r="C42" s="2805" t="s">
        <v>94</v>
      </c>
      <c r="D42" s="2837" t="s">
        <v>1030</v>
      </c>
      <c r="E42" s="2851" t="s">
        <v>3760</v>
      </c>
      <c r="F42" s="2855" t="s">
        <v>4785</v>
      </c>
      <c r="G42" s="2859"/>
      <c r="H42" s="2858">
        <v>5</v>
      </c>
      <c r="I42" s="2858">
        <v>123</v>
      </c>
      <c r="J42" s="2834" t="s">
        <v>2267</v>
      </c>
      <c r="K42" s="2835" t="s">
        <v>4759</v>
      </c>
      <c r="L42" s="2860">
        <v>562000</v>
      </c>
      <c r="M42" s="2860"/>
      <c r="N42" s="2860"/>
      <c r="O42" s="2860">
        <v>562000</v>
      </c>
      <c r="P42" s="2847"/>
      <c r="Q42" s="2811"/>
      <c r="R42" s="2811"/>
      <c r="S42" s="2891">
        <v>1</v>
      </c>
      <c r="T42" s="2811"/>
      <c r="U42" s="2811"/>
      <c r="V42" s="2811"/>
      <c r="W42" s="2891" t="s">
        <v>4641</v>
      </c>
    </row>
    <row r="43" spans="1:23" ht="35.1" customHeight="1">
      <c r="A43" s="2805">
        <v>40</v>
      </c>
      <c r="B43" s="2805" t="s">
        <v>451</v>
      </c>
      <c r="C43" s="2805" t="s">
        <v>94</v>
      </c>
      <c r="D43" s="2837" t="s">
        <v>1030</v>
      </c>
      <c r="E43" s="2851" t="s">
        <v>4777</v>
      </c>
      <c r="F43" s="2854" t="s">
        <v>4786</v>
      </c>
      <c r="G43" s="2859"/>
      <c r="H43" s="2858">
        <v>1</v>
      </c>
      <c r="I43" s="2858">
        <v>9</v>
      </c>
      <c r="J43" s="2834" t="s">
        <v>2267</v>
      </c>
      <c r="K43" s="2835" t="s">
        <v>4759</v>
      </c>
      <c r="L43" s="2860">
        <v>408378.32</v>
      </c>
      <c r="M43" s="2860"/>
      <c r="N43" s="2860"/>
      <c r="O43" s="2860">
        <v>408378.32</v>
      </c>
      <c r="P43" s="2847"/>
      <c r="Q43" s="2811"/>
      <c r="R43" s="2811"/>
      <c r="S43" s="2891">
        <v>1</v>
      </c>
      <c r="T43" s="2811"/>
      <c r="U43" s="2811"/>
      <c r="V43" s="2811"/>
      <c r="W43" s="2891" t="s">
        <v>4641</v>
      </c>
    </row>
    <row r="44" spans="1:23" ht="35.1" customHeight="1">
      <c r="A44" s="2805">
        <v>41</v>
      </c>
      <c r="B44" s="2785" t="s">
        <v>451</v>
      </c>
      <c r="C44" s="2785" t="s">
        <v>94</v>
      </c>
      <c r="D44" s="2837" t="s">
        <v>1030</v>
      </c>
      <c r="E44" s="2851" t="s">
        <v>4778</v>
      </c>
      <c r="F44" s="2854" t="s">
        <v>4787</v>
      </c>
      <c r="G44" s="2859"/>
      <c r="H44" s="2858">
        <v>1</v>
      </c>
      <c r="I44" s="2858">
        <v>13</v>
      </c>
      <c r="J44" s="2834" t="s">
        <v>2267</v>
      </c>
      <c r="K44" s="2835" t="s">
        <v>4759</v>
      </c>
      <c r="L44" s="2860">
        <v>466291.76</v>
      </c>
      <c r="M44" s="2860"/>
      <c r="N44" s="2860"/>
      <c r="O44" s="2860">
        <v>466291.76</v>
      </c>
      <c r="P44" s="2847"/>
      <c r="Q44" s="2811"/>
      <c r="R44" s="2811"/>
      <c r="S44" s="2891">
        <v>1</v>
      </c>
      <c r="T44" s="2811"/>
      <c r="U44" s="2811"/>
      <c r="V44" s="2811"/>
      <c r="W44" s="2891" t="s">
        <v>4641</v>
      </c>
    </row>
    <row r="45" spans="1:23" ht="35.1" customHeight="1">
      <c r="A45" s="2805">
        <v>42</v>
      </c>
      <c r="B45" s="2805" t="s">
        <v>451</v>
      </c>
      <c r="C45" s="2805" t="s">
        <v>94</v>
      </c>
      <c r="D45" s="2837" t="s">
        <v>1030</v>
      </c>
      <c r="E45" s="2851" t="s">
        <v>4779</v>
      </c>
      <c r="F45" s="2854" t="s">
        <v>4820</v>
      </c>
      <c r="G45" s="2859"/>
      <c r="H45" s="2858">
        <v>1</v>
      </c>
      <c r="I45" s="2858">
        <v>14</v>
      </c>
      <c r="J45" s="2834" t="s">
        <v>2267</v>
      </c>
      <c r="K45" s="2835" t="s">
        <v>4759</v>
      </c>
      <c r="L45" s="2860">
        <v>309187.69</v>
      </c>
      <c r="M45" s="2860"/>
      <c r="N45" s="2860"/>
      <c r="O45" s="2860">
        <v>309187.69</v>
      </c>
      <c r="P45" s="2847"/>
      <c r="Q45" s="2811"/>
      <c r="R45" s="2811"/>
      <c r="S45" s="2891">
        <v>1</v>
      </c>
      <c r="T45" s="2811"/>
      <c r="U45" s="2811"/>
      <c r="V45" s="2811"/>
      <c r="W45" s="2891" t="s">
        <v>4641</v>
      </c>
    </row>
    <row r="46" spans="1:23" ht="35.1" customHeight="1">
      <c r="A46" s="2805">
        <v>43</v>
      </c>
      <c r="B46" s="2805" t="s">
        <v>451</v>
      </c>
      <c r="C46" s="2805" t="s">
        <v>94</v>
      </c>
      <c r="D46" s="2837" t="s">
        <v>1030</v>
      </c>
      <c r="E46" s="2851" t="s">
        <v>4780</v>
      </c>
      <c r="F46" s="2854" t="s">
        <v>4788</v>
      </c>
      <c r="G46" s="2859"/>
      <c r="H46" s="2858">
        <v>1</v>
      </c>
      <c r="I46" s="2858">
        <v>57</v>
      </c>
      <c r="J46" s="2834" t="s">
        <v>2267</v>
      </c>
      <c r="K46" s="2835" t="s">
        <v>4759</v>
      </c>
      <c r="L46" s="2860">
        <v>252029.59</v>
      </c>
      <c r="M46" s="2860"/>
      <c r="N46" s="2860"/>
      <c r="O46" s="2860">
        <v>252029.59</v>
      </c>
      <c r="P46" s="2847"/>
      <c r="Q46" s="2811"/>
      <c r="R46" s="2811"/>
      <c r="S46" s="2891">
        <v>1</v>
      </c>
      <c r="T46" s="2811"/>
      <c r="U46" s="2811"/>
      <c r="V46" s="2811"/>
      <c r="W46" s="2891" t="s">
        <v>4641</v>
      </c>
    </row>
    <row r="47" spans="1:23" ht="35.1" customHeight="1">
      <c r="A47" s="2805">
        <v>44</v>
      </c>
      <c r="B47" s="2785" t="s">
        <v>451</v>
      </c>
      <c r="C47" s="2785" t="s">
        <v>94</v>
      </c>
      <c r="D47" s="2837" t="s">
        <v>1030</v>
      </c>
      <c r="E47" s="2851" t="s">
        <v>4781</v>
      </c>
      <c r="F47" s="2854" t="s">
        <v>4784</v>
      </c>
      <c r="G47" s="2859">
        <v>1</v>
      </c>
      <c r="H47" s="2858"/>
      <c r="I47" s="2858">
        <v>25</v>
      </c>
      <c r="J47" s="2834" t="s">
        <v>2267</v>
      </c>
      <c r="K47" s="2835" t="s">
        <v>4759</v>
      </c>
      <c r="L47" s="2860">
        <v>112100</v>
      </c>
      <c r="M47" s="2860"/>
      <c r="N47" s="2860"/>
      <c r="O47" s="2860">
        <v>112100</v>
      </c>
      <c r="P47" s="2847"/>
      <c r="Q47" s="2811"/>
      <c r="R47" s="2811"/>
      <c r="S47" s="2891">
        <v>1</v>
      </c>
      <c r="T47" s="2811"/>
      <c r="U47" s="2811"/>
      <c r="V47" s="2811"/>
      <c r="W47" s="2891" t="s">
        <v>4641</v>
      </c>
    </row>
    <row r="48" spans="1:23" ht="35.1" customHeight="1">
      <c r="A48" s="2805">
        <v>45</v>
      </c>
      <c r="B48" s="2805" t="s">
        <v>451</v>
      </c>
      <c r="C48" s="2805" t="s">
        <v>94</v>
      </c>
      <c r="D48" s="2837" t="s">
        <v>1030</v>
      </c>
      <c r="E48" s="2851" t="s">
        <v>4782</v>
      </c>
      <c r="F48" s="2854" t="s">
        <v>4789</v>
      </c>
      <c r="G48" s="2859"/>
      <c r="H48" s="2858">
        <v>1</v>
      </c>
      <c r="I48" s="2858">
        <v>13</v>
      </c>
      <c r="J48" s="2834" t="s">
        <v>2267</v>
      </c>
      <c r="K48" s="2835" t="s">
        <v>4759</v>
      </c>
      <c r="L48" s="2860">
        <v>428522.57</v>
      </c>
      <c r="M48" s="2860"/>
      <c r="N48" s="2860"/>
      <c r="O48" s="2860">
        <v>428522.57</v>
      </c>
      <c r="P48" s="2847"/>
      <c r="Q48" s="2811"/>
      <c r="R48" s="2811"/>
      <c r="S48" s="2891">
        <v>1</v>
      </c>
      <c r="T48" s="2811"/>
      <c r="U48" s="2811"/>
      <c r="V48" s="2811"/>
      <c r="W48" s="2891" t="s">
        <v>4641</v>
      </c>
    </row>
    <row r="49" spans="1:23" ht="35.1" customHeight="1">
      <c r="A49" s="2805">
        <v>46</v>
      </c>
      <c r="B49" s="2805" t="s">
        <v>451</v>
      </c>
      <c r="C49" s="2805" t="s">
        <v>94</v>
      </c>
      <c r="D49" s="2837" t="s">
        <v>1030</v>
      </c>
      <c r="E49" s="2851" t="s">
        <v>4783</v>
      </c>
      <c r="F49" s="2854" t="s">
        <v>4790</v>
      </c>
      <c r="G49" s="2859"/>
      <c r="H49" s="2858">
        <v>1</v>
      </c>
      <c r="I49" s="2858">
        <v>10</v>
      </c>
      <c r="J49" s="2834" t="s">
        <v>2267</v>
      </c>
      <c r="K49" s="2835" t="s">
        <v>4759</v>
      </c>
      <c r="L49" s="2860">
        <v>109777.76</v>
      </c>
      <c r="M49" s="2860"/>
      <c r="N49" s="2860"/>
      <c r="O49" s="2860">
        <v>109777.76</v>
      </c>
      <c r="P49" s="2847"/>
      <c r="Q49" s="2811"/>
      <c r="R49" s="2811"/>
      <c r="S49" s="2891">
        <v>1</v>
      </c>
      <c r="T49" s="2811"/>
      <c r="U49" s="2811"/>
      <c r="V49" s="2811"/>
      <c r="W49" s="2891" t="s">
        <v>4641</v>
      </c>
    </row>
    <row r="50" spans="1:23" ht="35.1" customHeight="1">
      <c r="A50" s="2805">
        <v>47</v>
      </c>
      <c r="B50" s="2785" t="s">
        <v>451</v>
      </c>
      <c r="C50" s="2785" t="s">
        <v>94</v>
      </c>
      <c r="D50" s="2837" t="s">
        <v>728</v>
      </c>
      <c r="E50" s="2842" t="s">
        <v>3526</v>
      </c>
      <c r="F50" s="2861" t="s">
        <v>4784</v>
      </c>
      <c r="G50" s="2861">
        <v>1</v>
      </c>
      <c r="H50" s="2858"/>
      <c r="I50" s="2858">
        <v>88</v>
      </c>
      <c r="J50" s="2834" t="s">
        <v>2267</v>
      </c>
      <c r="K50" s="2835" t="s">
        <v>4745</v>
      </c>
      <c r="L50" s="2862">
        <v>465000</v>
      </c>
      <c r="M50" s="2862"/>
      <c r="N50" s="2862"/>
      <c r="O50" s="2862">
        <v>465000</v>
      </c>
      <c r="P50" s="2847"/>
      <c r="Q50" s="2811"/>
      <c r="R50" s="2811"/>
      <c r="S50" s="2811"/>
      <c r="T50" s="2811"/>
      <c r="U50" s="2891">
        <v>1</v>
      </c>
      <c r="V50" s="2891"/>
      <c r="W50" s="2891" t="s">
        <v>1663</v>
      </c>
    </row>
    <row r="51" spans="1:23" ht="35.1" customHeight="1">
      <c r="A51" s="2805">
        <v>48</v>
      </c>
      <c r="B51" s="2805" t="s">
        <v>451</v>
      </c>
      <c r="C51" s="2805" t="s">
        <v>94</v>
      </c>
      <c r="D51" s="2837" t="s">
        <v>728</v>
      </c>
      <c r="E51" s="2842" t="s">
        <v>4791</v>
      </c>
      <c r="F51" s="2861" t="s">
        <v>4784</v>
      </c>
      <c r="G51" s="2861">
        <v>1</v>
      </c>
      <c r="H51" s="2811"/>
      <c r="I51" s="2892">
        <v>81</v>
      </c>
      <c r="J51" s="2834" t="s">
        <v>2267</v>
      </c>
      <c r="K51" s="2835" t="s">
        <v>4745</v>
      </c>
      <c r="L51" s="2862">
        <v>360000</v>
      </c>
      <c r="M51" s="2862"/>
      <c r="N51" s="2862"/>
      <c r="O51" s="2862">
        <v>360000</v>
      </c>
      <c r="P51" s="2847"/>
      <c r="Q51" s="2811"/>
      <c r="R51" s="2811"/>
      <c r="S51" s="2811"/>
      <c r="T51" s="2811"/>
      <c r="U51" s="2891">
        <v>1</v>
      </c>
      <c r="V51" s="2891"/>
      <c r="W51" s="2891" t="s">
        <v>1663</v>
      </c>
    </row>
    <row r="52" spans="1:23" ht="35.1" customHeight="1">
      <c r="A52" s="2805">
        <v>49</v>
      </c>
      <c r="B52" s="2805" t="s">
        <v>451</v>
      </c>
      <c r="C52" s="2805" t="s">
        <v>94</v>
      </c>
      <c r="D52" s="2837" t="s">
        <v>728</v>
      </c>
      <c r="E52" s="2842" t="s">
        <v>3468</v>
      </c>
      <c r="F52" s="2861" t="s">
        <v>4784</v>
      </c>
      <c r="G52" s="2861">
        <v>1</v>
      </c>
      <c r="H52" s="2811"/>
      <c r="I52" s="2892">
        <v>78</v>
      </c>
      <c r="J52" s="2834" t="s">
        <v>2267</v>
      </c>
      <c r="K52" s="2835" t="s">
        <v>4745</v>
      </c>
      <c r="L52" s="2862">
        <v>360000</v>
      </c>
      <c r="M52" s="2862"/>
      <c r="N52" s="2862"/>
      <c r="O52" s="2862">
        <v>360000</v>
      </c>
      <c r="P52" s="2847"/>
      <c r="Q52" s="2811"/>
      <c r="R52" s="2811"/>
      <c r="S52" s="2811"/>
      <c r="T52" s="2811"/>
      <c r="U52" s="2891">
        <v>1</v>
      </c>
      <c r="V52" s="2891"/>
      <c r="W52" s="2891" t="s">
        <v>1663</v>
      </c>
    </row>
    <row r="53" spans="1:23" ht="35.1" customHeight="1">
      <c r="A53" s="2805">
        <v>50</v>
      </c>
      <c r="B53" s="2785" t="s">
        <v>451</v>
      </c>
      <c r="C53" s="2785" t="s">
        <v>94</v>
      </c>
      <c r="D53" s="2837" t="s">
        <v>728</v>
      </c>
      <c r="E53" s="2842" t="s">
        <v>3118</v>
      </c>
      <c r="F53" s="2861" t="s">
        <v>4794</v>
      </c>
      <c r="G53" s="2861">
        <v>1</v>
      </c>
      <c r="H53" s="2811"/>
      <c r="I53" s="2892">
        <v>51</v>
      </c>
      <c r="J53" s="2834" t="s">
        <v>2267</v>
      </c>
      <c r="K53" s="2835" t="s">
        <v>4745</v>
      </c>
      <c r="L53" s="2862">
        <v>240000</v>
      </c>
      <c r="M53" s="2862"/>
      <c r="N53" s="2862"/>
      <c r="O53" s="2862">
        <v>240000</v>
      </c>
      <c r="P53" s="2847"/>
      <c r="Q53" s="2811"/>
      <c r="R53" s="2811"/>
      <c r="S53" s="2811"/>
      <c r="T53" s="2811"/>
      <c r="U53" s="2891">
        <v>1</v>
      </c>
      <c r="V53" s="2891"/>
      <c r="W53" s="2891" t="s">
        <v>1663</v>
      </c>
    </row>
    <row r="54" spans="1:23" ht="35.1" customHeight="1">
      <c r="A54" s="2805">
        <v>51</v>
      </c>
      <c r="B54" s="2805" t="s">
        <v>451</v>
      </c>
      <c r="C54" s="2805" t="s">
        <v>94</v>
      </c>
      <c r="D54" s="2837" t="s">
        <v>728</v>
      </c>
      <c r="E54" s="2842" t="s">
        <v>2907</v>
      </c>
      <c r="F54" s="2861" t="s">
        <v>4784</v>
      </c>
      <c r="G54" s="2861">
        <v>1</v>
      </c>
      <c r="H54" s="2837"/>
      <c r="I54" s="2892">
        <v>80</v>
      </c>
      <c r="J54" s="2834" t="s">
        <v>2267</v>
      </c>
      <c r="K54" s="2835" t="s">
        <v>4745</v>
      </c>
      <c r="L54" s="2862">
        <v>240000</v>
      </c>
      <c r="M54" s="2862"/>
      <c r="N54" s="2862"/>
      <c r="O54" s="2862">
        <v>240000</v>
      </c>
      <c r="P54" s="2847"/>
      <c r="Q54" s="2811"/>
      <c r="R54" s="2811"/>
      <c r="S54" s="2811"/>
      <c r="T54" s="2811"/>
      <c r="U54" s="2891">
        <v>1</v>
      </c>
      <c r="V54" s="2891"/>
      <c r="W54" s="2891" t="s">
        <v>1663</v>
      </c>
    </row>
    <row r="55" spans="1:23" ht="35.1" customHeight="1">
      <c r="A55" s="2805">
        <v>52</v>
      </c>
      <c r="B55" s="2805" t="s">
        <v>451</v>
      </c>
      <c r="C55" s="2805" t="s">
        <v>94</v>
      </c>
      <c r="D55" s="2837" t="s">
        <v>728</v>
      </c>
      <c r="E55" s="2842" t="s">
        <v>4792</v>
      </c>
      <c r="F55" s="2861" t="s">
        <v>4784</v>
      </c>
      <c r="G55" s="2861">
        <v>1</v>
      </c>
      <c r="H55" s="2837"/>
      <c r="I55" s="2892">
        <v>76</v>
      </c>
      <c r="J55" s="2834" t="s">
        <v>2267</v>
      </c>
      <c r="K55" s="2835" t="s">
        <v>4745</v>
      </c>
      <c r="L55" s="2862">
        <v>360000</v>
      </c>
      <c r="M55" s="2862"/>
      <c r="N55" s="2862"/>
      <c r="O55" s="2862">
        <v>360000</v>
      </c>
      <c r="P55" s="2847"/>
      <c r="Q55" s="2811"/>
      <c r="R55" s="2811"/>
      <c r="S55" s="2811"/>
      <c r="T55" s="2811"/>
      <c r="U55" s="2891">
        <v>1</v>
      </c>
      <c r="V55" s="2891"/>
      <c r="W55" s="2891" t="s">
        <v>1663</v>
      </c>
    </row>
    <row r="56" spans="1:23" ht="35.1" customHeight="1">
      <c r="A56" s="2805">
        <v>53</v>
      </c>
      <c r="B56" s="2785" t="s">
        <v>451</v>
      </c>
      <c r="C56" s="2785" t="s">
        <v>94</v>
      </c>
      <c r="D56" s="2837" t="s">
        <v>728</v>
      </c>
      <c r="E56" s="2842" t="s">
        <v>3115</v>
      </c>
      <c r="F56" s="2861" t="s">
        <v>4795</v>
      </c>
      <c r="G56" s="2861"/>
      <c r="H56" s="2837">
        <v>1</v>
      </c>
      <c r="I56" s="2892">
        <v>39</v>
      </c>
      <c r="J56" s="2834" t="s">
        <v>2267</v>
      </c>
      <c r="K56" s="2835" t="s">
        <v>4745</v>
      </c>
      <c r="L56" s="2862">
        <v>240000</v>
      </c>
      <c r="M56" s="2862"/>
      <c r="N56" s="2862"/>
      <c r="O56" s="2862">
        <v>240000</v>
      </c>
      <c r="P56" s="2847"/>
      <c r="Q56" s="2811"/>
      <c r="R56" s="2811"/>
      <c r="S56" s="2811"/>
      <c r="T56" s="2811"/>
      <c r="U56" s="2891">
        <v>1</v>
      </c>
      <c r="V56" s="2891"/>
      <c r="W56" s="2891" t="s">
        <v>1663</v>
      </c>
    </row>
    <row r="57" spans="1:23" ht="35.1" customHeight="1">
      <c r="A57" s="2805">
        <v>54</v>
      </c>
      <c r="B57" s="2805" t="s">
        <v>451</v>
      </c>
      <c r="C57" s="2805" t="s">
        <v>94</v>
      </c>
      <c r="D57" s="2837" t="s">
        <v>728</v>
      </c>
      <c r="E57" s="2842" t="s">
        <v>3470</v>
      </c>
      <c r="F57" s="2861" t="s">
        <v>4796</v>
      </c>
      <c r="G57" s="2861"/>
      <c r="H57" s="2837">
        <v>1</v>
      </c>
      <c r="I57" s="2892">
        <v>149</v>
      </c>
      <c r="J57" s="2834" t="s">
        <v>2268</v>
      </c>
      <c r="K57" s="2835" t="s">
        <v>4745</v>
      </c>
      <c r="L57" s="2862">
        <v>100000</v>
      </c>
      <c r="M57" s="2862"/>
      <c r="N57" s="2862"/>
      <c r="O57" s="2862">
        <v>100000</v>
      </c>
      <c r="P57" s="2847"/>
      <c r="Q57" s="2811"/>
      <c r="R57" s="2811"/>
      <c r="S57" s="2811"/>
      <c r="T57" s="2811"/>
      <c r="U57" s="2891">
        <v>1</v>
      </c>
      <c r="V57" s="2891"/>
      <c r="W57" s="2891" t="s">
        <v>1663</v>
      </c>
    </row>
    <row r="58" spans="1:23" ht="35.1" customHeight="1">
      <c r="A58" s="2805">
        <v>55</v>
      </c>
      <c r="B58" s="2805" t="s">
        <v>451</v>
      </c>
      <c r="C58" s="2805" t="s">
        <v>94</v>
      </c>
      <c r="D58" s="2837" t="s">
        <v>728</v>
      </c>
      <c r="E58" s="2842" t="s">
        <v>4793</v>
      </c>
      <c r="F58" s="2861" t="s">
        <v>4784</v>
      </c>
      <c r="G58" s="2861">
        <v>1</v>
      </c>
      <c r="H58" s="2837"/>
      <c r="I58" s="2892">
        <v>205</v>
      </c>
      <c r="J58" s="2834" t="s">
        <v>2267</v>
      </c>
      <c r="K58" s="2835" t="s">
        <v>4745</v>
      </c>
      <c r="L58" s="2862">
        <v>465000</v>
      </c>
      <c r="M58" s="2862"/>
      <c r="N58" s="2862"/>
      <c r="O58" s="2862">
        <v>465000</v>
      </c>
      <c r="P58" s="2847"/>
      <c r="Q58" s="2811"/>
      <c r="R58" s="2811"/>
      <c r="S58" s="2811"/>
      <c r="T58" s="2811"/>
      <c r="U58" s="2891">
        <v>1</v>
      </c>
      <c r="V58" s="2891"/>
      <c r="W58" s="2891" t="s">
        <v>1663</v>
      </c>
    </row>
    <row r="59" spans="1:23" ht="35.1" customHeight="1">
      <c r="A59" s="2805">
        <v>56</v>
      </c>
      <c r="B59" s="2785" t="s">
        <v>451</v>
      </c>
      <c r="C59" s="2785" t="s">
        <v>94</v>
      </c>
      <c r="D59" s="2837" t="s">
        <v>728</v>
      </c>
      <c r="E59" s="2842" t="s">
        <v>2906</v>
      </c>
      <c r="F59" s="2861" t="s">
        <v>4797</v>
      </c>
      <c r="G59" s="2861"/>
      <c r="H59" s="2837">
        <v>1</v>
      </c>
      <c r="I59" s="2892">
        <v>150</v>
      </c>
      <c r="J59" s="2834" t="s">
        <v>2267</v>
      </c>
      <c r="K59" s="2835" t="s">
        <v>4745</v>
      </c>
      <c r="L59" s="2862">
        <v>465000</v>
      </c>
      <c r="M59" s="2862"/>
      <c r="N59" s="2862"/>
      <c r="O59" s="2862">
        <v>465000</v>
      </c>
      <c r="P59" s="2847"/>
      <c r="Q59" s="2811"/>
      <c r="R59" s="2811"/>
      <c r="S59" s="2811"/>
      <c r="T59" s="2811"/>
      <c r="U59" s="2891">
        <v>1</v>
      </c>
      <c r="V59" s="2891"/>
      <c r="W59" s="2891" t="s">
        <v>1663</v>
      </c>
    </row>
    <row r="60" spans="1:23" ht="35.1" customHeight="1">
      <c r="A60" s="2805">
        <v>57</v>
      </c>
      <c r="B60" s="2805" t="s">
        <v>451</v>
      </c>
      <c r="C60" s="2805" t="s">
        <v>94</v>
      </c>
      <c r="D60" s="2837" t="s">
        <v>728</v>
      </c>
      <c r="E60" s="2842" t="s">
        <v>3119</v>
      </c>
      <c r="F60" s="2861" t="s">
        <v>4798</v>
      </c>
      <c r="G60" s="2861"/>
      <c r="H60" s="2837">
        <v>1</v>
      </c>
      <c r="I60" s="2892">
        <v>48</v>
      </c>
      <c r="J60" s="2834" t="s">
        <v>2268</v>
      </c>
      <c r="K60" s="2835" t="s">
        <v>4745</v>
      </c>
      <c r="L60" s="2862">
        <v>103754</v>
      </c>
      <c r="M60" s="2862"/>
      <c r="N60" s="2862"/>
      <c r="O60" s="2862">
        <v>103754</v>
      </c>
      <c r="P60" s="2847"/>
      <c r="Q60" s="2811"/>
      <c r="R60" s="2811"/>
      <c r="S60" s="2811"/>
      <c r="T60" s="2811"/>
      <c r="U60" s="2891">
        <v>1</v>
      </c>
      <c r="V60" s="2891"/>
      <c r="W60" s="2891" t="s">
        <v>1663</v>
      </c>
    </row>
    <row r="61" spans="1:23" ht="53.25" customHeight="1">
      <c r="A61" s="2878"/>
      <c r="B61" s="2878" t="s">
        <v>1926</v>
      </c>
      <c r="C61" s="2878" t="s">
        <v>94</v>
      </c>
      <c r="D61" s="2898" t="s">
        <v>740</v>
      </c>
      <c r="E61" s="2899" t="s">
        <v>4799</v>
      </c>
      <c r="F61" s="2864" t="s">
        <v>4802</v>
      </c>
      <c r="G61" s="2864">
        <v>1</v>
      </c>
      <c r="H61" s="2837"/>
      <c r="I61" s="2837"/>
      <c r="J61" s="2834" t="s">
        <v>2268</v>
      </c>
      <c r="K61" s="2835" t="s">
        <v>4745</v>
      </c>
      <c r="L61" s="2879">
        <v>150000</v>
      </c>
      <c r="M61" s="2865"/>
      <c r="N61" s="2865"/>
      <c r="O61" s="2865">
        <v>0</v>
      </c>
      <c r="P61" s="2847"/>
      <c r="Q61" s="2811"/>
      <c r="R61" s="2811"/>
      <c r="S61" s="2811"/>
      <c r="T61" s="2811"/>
      <c r="U61" s="2890"/>
      <c r="V61" s="2811"/>
      <c r="W61" s="2887" t="s">
        <v>4823</v>
      </c>
    </row>
    <row r="62" spans="1:23" ht="36" customHeight="1">
      <c r="A62" s="2805">
        <v>58</v>
      </c>
      <c r="B62" s="2785" t="s">
        <v>451</v>
      </c>
      <c r="C62" s="2785" t="s">
        <v>94</v>
      </c>
      <c r="D62" s="2837" t="s">
        <v>740</v>
      </c>
      <c r="E62" s="2863" t="s">
        <v>4800</v>
      </c>
      <c r="F62" s="2864" t="s">
        <v>4803</v>
      </c>
      <c r="G62" s="2864"/>
      <c r="H62" s="2837">
        <v>1</v>
      </c>
      <c r="I62" s="2837">
        <v>88</v>
      </c>
      <c r="J62" s="2834" t="s">
        <v>2268</v>
      </c>
      <c r="K62" s="2835" t="s">
        <v>4745</v>
      </c>
      <c r="L62" s="2865">
        <v>450000</v>
      </c>
      <c r="M62" s="2865"/>
      <c r="N62" s="2865"/>
      <c r="O62" s="2865">
        <v>450000</v>
      </c>
      <c r="P62" s="2847"/>
      <c r="Q62" s="2811"/>
      <c r="R62" s="2811"/>
      <c r="S62" s="2811"/>
      <c r="T62" s="2811"/>
      <c r="U62" s="2891">
        <v>1</v>
      </c>
      <c r="V62" s="2891"/>
      <c r="W62" s="2891" t="s">
        <v>1663</v>
      </c>
    </row>
    <row r="63" spans="1:23" ht="37.5" customHeight="1">
      <c r="A63" s="2805">
        <v>59</v>
      </c>
      <c r="B63" s="2805" t="s">
        <v>451</v>
      </c>
      <c r="C63" s="2805" t="s">
        <v>94</v>
      </c>
      <c r="D63" s="2837" t="s">
        <v>740</v>
      </c>
      <c r="E63" s="2863" t="s">
        <v>4801</v>
      </c>
      <c r="F63" s="2864" t="s">
        <v>4802</v>
      </c>
      <c r="G63" s="2864">
        <v>1</v>
      </c>
      <c r="H63" s="2837"/>
      <c r="I63" s="2837">
        <v>122</v>
      </c>
      <c r="J63" s="2834" t="s">
        <v>2267</v>
      </c>
      <c r="K63" s="2834" t="s">
        <v>4759</v>
      </c>
      <c r="L63" s="2865">
        <v>50000</v>
      </c>
      <c r="M63" s="2865"/>
      <c r="N63" s="2865"/>
      <c r="O63" s="2865">
        <v>50000</v>
      </c>
      <c r="P63" s="2847"/>
      <c r="Q63" s="2811"/>
      <c r="R63" s="2811"/>
      <c r="S63" s="2891">
        <v>1</v>
      </c>
      <c r="T63" s="2811"/>
      <c r="U63" s="2811"/>
      <c r="V63" s="2811"/>
      <c r="W63" s="2891" t="s">
        <v>805</v>
      </c>
    </row>
    <row r="64" spans="1:23" ht="35.1" customHeight="1">
      <c r="A64" s="2805">
        <v>60</v>
      </c>
      <c r="B64" s="2805" t="s">
        <v>451</v>
      </c>
      <c r="C64" s="2805" t="s">
        <v>94</v>
      </c>
      <c r="D64" s="2837" t="s">
        <v>740</v>
      </c>
      <c r="E64" s="2866" t="s">
        <v>2727</v>
      </c>
      <c r="F64" s="2864" t="s">
        <v>4802</v>
      </c>
      <c r="G64" s="2864">
        <v>1</v>
      </c>
      <c r="H64" s="2837"/>
      <c r="I64" s="2837">
        <v>83</v>
      </c>
      <c r="J64" s="2837" t="s">
        <v>4758</v>
      </c>
      <c r="K64" s="2835" t="s">
        <v>4745</v>
      </c>
      <c r="L64" s="2865">
        <v>470000</v>
      </c>
      <c r="M64" s="2865"/>
      <c r="N64" s="2865"/>
      <c r="O64" s="2865">
        <v>470000</v>
      </c>
      <c r="P64" s="2811"/>
      <c r="Q64" s="2811"/>
      <c r="R64" s="2811"/>
      <c r="S64" s="2891">
        <v>1</v>
      </c>
      <c r="T64" s="2811"/>
      <c r="U64" s="2811"/>
      <c r="V64" s="2811"/>
      <c r="W64" s="2891" t="s">
        <v>805</v>
      </c>
    </row>
    <row r="65" spans="1:23" ht="57" customHeight="1">
      <c r="A65" s="2878"/>
      <c r="B65" s="2878" t="s">
        <v>1926</v>
      </c>
      <c r="C65" s="2895" t="s">
        <v>94</v>
      </c>
      <c r="D65" s="2896" t="s">
        <v>740</v>
      </c>
      <c r="E65" s="2897" t="s">
        <v>2724</v>
      </c>
      <c r="F65" s="2868" t="s">
        <v>4802</v>
      </c>
      <c r="G65" s="2868">
        <v>1</v>
      </c>
      <c r="H65" s="2837"/>
      <c r="I65" s="2837"/>
      <c r="J65" s="2837" t="s">
        <v>4758</v>
      </c>
      <c r="K65" s="2835" t="s">
        <v>4745</v>
      </c>
      <c r="L65" s="2880">
        <v>305047.40000000002</v>
      </c>
      <c r="M65" s="2872"/>
      <c r="N65" s="2865"/>
      <c r="O65" s="2865">
        <v>0</v>
      </c>
      <c r="P65" s="2811"/>
      <c r="Q65" s="2811"/>
      <c r="R65" s="2811"/>
      <c r="S65" s="2891"/>
      <c r="T65" s="2811"/>
      <c r="U65" s="2811"/>
      <c r="V65" s="2811"/>
      <c r="W65" s="2887" t="s">
        <v>4823</v>
      </c>
    </row>
    <row r="66" spans="1:23" s="2889" customFormat="1" ht="45" customHeight="1">
      <c r="A66" s="2693">
        <v>61</v>
      </c>
      <c r="B66" s="2878" t="s">
        <v>415</v>
      </c>
      <c r="C66" s="2893" t="s">
        <v>94</v>
      </c>
      <c r="D66" s="2894" t="s">
        <v>740</v>
      </c>
      <c r="E66" s="2867" t="s">
        <v>2717</v>
      </c>
      <c r="F66" s="2900" t="s">
        <v>4824</v>
      </c>
      <c r="G66" s="2868">
        <v>1</v>
      </c>
      <c r="H66" s="2891"/>
      <c r="I66" s="2891">
        <v>122</v>
      </c>
      <c r="J66" s="2887" t="s">
        <v>2268</v>
      </c>
      <c r="K66" s="2888" t="s">
        <v>4745</v>
      </c>
      <c r="L66" s="2880"/>
      <c r="M66" s="2872">
        <v>555189.4</v>
      </c>
      <c r="N66" s="2872">
        <v>555189.4</v>
      </c>
      <c r="O66" s="2865"/>
      <c r="P66" s="2890"/>
      <c r="Q66" s="2890"/>
      <c r="R66" s="2890"/>
      <c r="S66" s="2891"/>
      <c r="T66" s="2890"/>
      <c r="U66" s="2891">
        <v>1</v>
      </c>
      <c r="V66" s="2891"/>
      <c r="W66" s="2891" t="s">
        <v>4821</v>
      </c>
    </row>
    <row r="67" spans="1:23" ht="54" customHeight="1">
      <c r="A67" s="2805">
        <v>62</v>
      </c>
      <c r="B67" s="2805" t="s">
        <v>451</v>
      </c>
      <c r="C67" s="2834" t="s">
        <v>94</v>
      </c>
      <c r="D67" s="2837" t="s">
        <v>157</v>
      </c>
      <c r="E67" s="2871" t="s">
        <v>4804</v>
      </c>
      <c r="F67" s="2684" t="s">
        <v>4813</v>
      </c>
      <c r="G67" s="2684">
        <v>1</v>
      </c>
      <c r="H67" s="2837"/>
      <c r="I67" s="2837">
        <v>124</v>
      </c>
      <c r="J67" s="2834" t="s">
        <v>2268</v>
      </c>
      <c r="K67" s="2835" t="s">
        <v>4745</v>
      </c>
      <c r="L67" s="2860">
        <v>140940</v>
      </c>
      <c r="M67" s="2860"/>
      <c r="N67" s="2860"/>
      <c r="O67" s="2860">
        <v>140940</v>
      </c>
      <c r="P67" s="2811"/>
      <c r="Q67" s="2811"/>
      <c r="R67" s="2811"/>
      <c r="S67" s="2891">
        <v>1</v>
      </c>
      <c r="T67" s="2811"/>
      <c r="U67" s="2811"/>
      <c r="V67" s="2811"/>
      <c r="W67" s="2891" t="s">
        <v>805</v>
      </c>
    </row>
    <row r="68" spans="1:23" ht="108" customHeight="1">
      <c r="A68" s="2693">
        <v>63</v>
      </c>
      <c r="B68" s="2805" t="s">
        <v>451</v>
      </c>
      <c r="C68" s="2834" t="s">
        <v>94</v>
      </c>
      <c r="D68" s="2837" t="s">
        <v>157</v>
      </c>
      <c r="E68" s="2871" t="s">
        <v>4805</v>
      </c>
      <c r="F68" s="2684" t="s">
        <v>4809</v>
      </c>
      <c r="G68" s="2684">
        <v>1</v>
      </c>
      <c r="H68" s="2837">
        <v>11</v>
      </c>
      <c r="I68" s="2837">
        <v>297</v>
      </c>
      <c r="J68" s="2834" t="s">
        <v>2268</v>
      </c>
      <c r="K68" s="2835" t="s">
        <v>4745</v>
      </c>
      <c r="L68" s="2860">
        <v>61980</v>
      </c>
      <c r="M68" s="2860"/>
      <c r="N68" s="2860"/>
      <c r="O68" s="2860">
        <v>61980</v>
      </c>
      <c r="P68" s="2811"/>
      <c r="Q68" s="2811"/>
      <c r="R68" s="2811"/>
      <c r="S68" s="2891">
        <v>1</v>
      </c>
      <c r="T68" s="2811"/>
      <c r="U68" s="2811"/>
      <c r="V68" s="2811"/>
      <c r="W68" s="2891" t="s">
        <v>805</v>
      </c>
    </row>
    <row r="69" spans="1:23" ht="69.75" customHeight="1">
      <c r="A69" s="2887">
        <v>64</v>
      </c>
      <c r="B69" s="2785" t="s">
        <v>451</v>
      </c>
      <c r="C69" s="2785" t="s">
        <v>94</v>
      </c>
      <c r="D69" s="2837" t="s">
        <v>157</v>
      </c>
      <c r="E69" s="2871" t="s">
        <v>4806</v>
      </c>
      <c r="F69" s="2684" t="s">
        <v>4810</v>
      </c>
      <c r="G69" s="2684">
        <v>2</v>
      </c>
      <c r="H69" s="2837">
        <v>2</v>
      </c>
      <c r="I69" s="2837">
        <v>200</v>
      </c>
      <c r="J69" s="2834" t="s">
        <v>2268</v>
      </c>
      <c r="K69" s="2835" t="s">
        <v>4745</v>
      </c>
      <c r="L69" s="2860">
        <v>139580</v>
      </c>
      <c r="M69" s="2860"/>
      <c r="N69" s="2860"/>
      <c r="O69" s="2860">
        <v>139580</v>
      </c>
      <c r="P69" s="2811"/>
      <c r="Q69" s="2811"/>
      <c r="R69" s="2811"/>
      <c r="S69" s="2891">
        <v>1</v>
      </c>
      <c r="T69" s="2811"/>
      <c r="U69" s="2811"/>
      <c r="V69" s="2811"/>
      <c r="W69" s="2891" t="s">
        <v>805</v>
      </c>
    </row>
    <row r="70" spans="1:23" ht="77.25" customHeight="1">
      <c r="A70" s="2693">
        <v>65</v>
      </c>
      <c r="B70" s="2805" t="s">
        <v>451</v>
      </c>
      <c r="C70" s="2834" t="s">
        <v>94</v>
      </c>
      <c r="D70" s="2837" t="s">
        <v>157</v>
      </c>
      <c r="E70" s="2871" t="s">
        <v>4807</v>
      </c>
      <c r="F70" s="2684" t="s">
        <v>4811</v>
      </c>
      <c r="G70" s="2684">
        <v>2</v>
      </c>
      <c r="H70" s="2837">
        <v>4</v>
      </c>
      <c r="I70" s="2837">
        <v>309</v>
      </c>
      <c r="J70" s="2834" t="s">
        <v>2268</v>
      </c>
      <c r="K70" s="2835" t="s">
        <v>4745</v>
      </c>
      <c r="L70" s="2860">
        <v>165923.29999999999</v>
      </c>
      <c r="M70" s="2860"/>
      <c r="N70" s="2860"/>
      <c r="O70" s="2860">
        <v>165923.29999999999</v>
      </c>
      <c r="P70" s="2811"/>
      <c r="Q70" s="2811"/>
      <c r="R70" s="2811"/>
      <c r="S70" s="2891">
        <v>1</v>
      </c>
      <c r="T70" s="2811"/>
      <c r="U70" s="2811"/>
      <c r="V70" s="2811"/>
      <c r="W70" s="2891" t="s">
        <v>805</v>
      </c>
    </row>
    <row r="71" spans="1:23" ht="138.75" customHeight="1">
      <c r="A71" s="2887">
        <v>66</v>
      </c>
      <c r="B71" s="2805" t="s">
        <v>451</v>
      </c>
      <c r="C71" s="2834" t="s">
        <v>94</v>
      </c>
      <c r="D71" s="2837" t="s">
        <v>157</v>
      </c>
      <c r="E71" s="2871" t="s">
        <v>4808</v>
      </c>
      <c r="F71" s="2684" t="s">
        <v>4812</v>
      </c>
      <c r="G71" s="2684">
        <v>3</v>
      </c>
      <c r="H71" s="2837">
        <v>8</v>
      </c>
      <c r="I71" s="2837">
        <v>786</v>
      </c>
      <c r="J71" s="2834" t="s">
        <v>2268</v>
      </c>
      <c r="K71" s="2835" t="s">
        <v>4745</v>
      </c>
      <c r="L71" s="2860">
        <v>108900</v>
      </c>
      <c r="M71" s="2860"/>
      <c r="N71" s="2860"/>
      <c r="O71" s="2860">
        <v>108900</v>
      </c>
      <c r="P71" s="2811"/>
      <c r="Q71" s="2811"/>
      <c r="R71" s="2811"/>
      <c r="S71" s="2891">
        <v>1</v>
      </c>
      <c r="T71" s="2811"/>
      <c r="U71" s="2811"/>
      <c r="V71" s="2811"/>
      <c r="W71" s="2891" t="s">
        <v>805</v>
      </c>
    </row>
    <row r="72" spans="1:23" ht="51" customHeight="1">
      <c r="A72" s="2805"/>
      <c r="B72" s="2785"/>
      <c r="C72" s="2869"/>
      <c r="D72" s="2870"/>
      <c r="E72" s="2853"/>
      <c r="F72" s="2853"/>
      <c r="G72" s="2853"/>
      <c r="H72" s="2811"/>
      <c r="I72" s="2811"/>
      <c r="J72" s="2811"/>
      <c r="K72" s="2811"/>
      <c r="L72" s="2874">
        <f>SUM(L4:L71)</f>
        <v>21318844.719999999</v>
      </c>
      <c r="M72" s="2875"/>
      <c r="N72" s="2876"/>
      <c r="O72" s="2877">
        <f>SUM(O4:O71)</f>
        <v>20863797.32</v>
      </c>
      <c r="P72" s="2811"/>
      <c r="Q72" s="2811"/>
      <c r="R72" s="2811"/>
      <c r="S72" s="2876">
        <f>SUM(S4:S71)</f>
        <v>37</v>
      </c>
      <c r="T72" s="2876">
        <f>SUM(T4:T71)</f>
        <v>3</v>
      </c>
      <c r="U72" s="2876">
        <f>SUM(U4:U71)</f>
        <v>26</v>
      </c>
      <c r="V72" s="2811"/>
      <c r="W72" s="2811"/>
    </row>
  </sheetData>
  <mergeCells count="14">
    <mergeCell ref="W40:W41"/>
    <mergeCell ref="R2:W2"/>
    <mergeCell ref="A1:W1"/>
    <mergeCell ref="A2:A3"/>
    <mergeCell ref="B2:B3"/>
    <mergeCell ref="C2:C3"/>
    <mergeCell ref="D2:D3"/>
    <mergeCell ref="E2:F2"/>
    <mergeCell ref="G2:G3"/>
    <mergeCell ref="H2:H3"/>
    <mergeCell ref="I2:I3"/>
    <mergeCell ref="J2:J3"/>
    <mergeCell ref="K2:K3"/>
    <mergeCell ref="P2:Q2"/>
  </mergeCells>
  <dataValidations count="6">
    <dataValidation type="list" allowBlank="1" showInputMessage="1" showErrorMessage="1" errorTitle="LÜTFEN DİKKAT !!!!" error="GİRİDİĞİNİZ DEĞER AŞAĞIDAKİLERDEN BİRİSİ OLMALIDIR &quot;Y&quot; , &quot;D.E&quot; ,&quot;EK&quot;" sqref="B2">
      <formula1>$CQ$4:$CQ$6</formula1>
    </dataValidation>
    <dataValidation type="list" allowBlank="1" showInputMessage="1" showErrorMessage="1" errorTitle="DİKKAT !!!!" error="LÜTFEN YANDA AÇILAN OK ARACILIĞIYLA UYGUN SEÇENEĞİ GİRİN_x000a_KÖYDES" sqref="J2:J3">
      <formula1>$CO$4:$CO$6</formula1>
    </dataValidation>
    <dataValidation type="list" allowBlank="1" showInputMessage="1" showErrorMessage="1" errorTitle="DİKKAT !!!" error="LÜTFEN YANDA AÇILAN OK ARACILIĞIYLA UYGUN SEÇENEĞİ GİRİN_x000a_KÖYDES" sqref="K2:K3">
      <formula1>$CP$4:$CP$6</formula1>
    </dataValidation>
    <dataValidation type="list" allowBlank="1" showInputMessage="1" showErrorMessage="1" errorTitle="DİKKAT !!!!" error="LÜTFEN YANDA AÇILAN OK ARACILIĞIYLA UYGUN SEÇENEĞİ GİRİN_x000a_KÖYDES" sqref="J4:J26 J29:J36 J38:J59 J63">
      <formula1>$Z$4:$Z$19</formula1>
    </dataValidation>
    <dataValidation allowBlank="1" showInputMessage="1" showErrorMessage="1" errorTitle="LÜTFEN DİKKAT !!!!" error="GİRİDİĞİNİZ DEĞER AŞAĞIDAKİLERDEN BİRİSİ OLMALIDIR &quot;Y&quot; , &quot;D.E&quot; ,&quot;EK&quot;" sqref="B4:B72"/>
    <dataValidation type="whole" allowBlank="1" showInputMessage="1" showErrorMessage="1" errorTitle="DİKKATT !!!!" error="BU BÖLÜME BİR İŞ SAYISINI GÖSTEREN BİR RAKAM GİRMELİSİNİZ_x000a_KÖYDES_x000a_" sqref="R2:V2 R4:V27">
      <formula1>0</formula1>
      <formula2>10</formula2>
    </dataValidation>
  </dataValidations>
  <printOptions horizontalCentered="1"/>
  <pageMargins left="0.51181102362204722" right="0.31496062992125984" top="0.74803149606299213" bottom="0.74803149606299213" header="0.31496062992125984" footer="0.31496062992125984"/>
  <pageSetup paperSize="9" scale="45" orientation="landscape" verticalDpi="4294967295"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8"/>
  <sheetViews>
    <sheetView topLeftCell="F1" zoomScaleNormal="100" workbookViewId="0">
      <selection activeCell="A4" sqref="A4:Z4"/>
    </sheetView>
  </sheetViews>
  <sheetFormatPr defaultRowHeight="12.75"/>
  <cols>
    <col min="1" max="1" width="5.7109375" customWidth="1"/>
    <col min="2" max="2" width="6.7109375" customWidth="1"/>
    <col min="3" max="3" width="10.5703125" customWidth="1"/>
    <col min="4" max="4" width="14.7109375" customWidth="1"/>
    <col min="5" max="5" width="26.140625" customWidth="1"/>
    <col min="6" max="6" width="29.140625" customWidth="1"/>
    <col min="7" max="7" width="5.42578125" customWidth="1"/>
    <col min="8" max="8" width="6.7109375" customWidth="1"/>
    <col min="9" max="9" width="8.42578125" customWidth="1"/>
    <col min="10" max="10" width="17.5703125" customWidth="1"/>
    <col min="11" max="11" width="19.42578125" customWidth="1"/>
    <col min="12" max="12" width="16.140625" customWidth="1"/>
    <col min="13" max="13" width="14.28515625" customWidth="1"/>
    <col min="14" max="14" width="14.42578125" customWidth="1"/>
    <col min="15" max="15" width="14.85546875" customWidth="1"/>
    <col min="16" max="16" width="7.42578125" customWidth="1"/>
    <col min="17" max="18" width="7.28515625" customWidth="1"/>
    <col min="19" max="19" width="8.5703125" customWidth="1"/>
    <col min="20" max="20" width="8.85546875" customWidth="1"/>
    <col min="21" max="22" width="7.85546875" customWidth="1"/>
    <col min="23" max="23" width="7.7109375" customWidth="1"/>
    <col min="24" max="24" width="8.42578125" customWidth="1"/>
    <col min="25" max="25" width="7.7109375" customWidth="1"/>
    <col min="26" max="26" width="25.85546875" style="2746" customWidth="1"/>
    <col min="27" max="27" width="9.140625" customWidth="1"/>
  </cols>
  <sheetData>
    <row r="1" spans="1:31" ht="48" customHeight="1" thickBot="1">
      <c r="A1" s="4350" t="s">
        <v>4814</v>
      </c>
      <c r="B1" s="4102"/>
      <c r="C1" s="4102"/>
      <c r="D1" s="4102"/>
      <c r="E1" s="4102"/>
      <c r="F1" s="4102"/>
      <c r="G1" s="4102"/>
      <c r="H1" s="4102"/>
      <c r="I1" s="4102"/>
      <c r="J1" s="4102"/>
      <c r="K1" s="4102"/>
      <c r="L1" s="4102"/>
      <c r="M1" s="4102"/>
      <c r="N1" s="4102"/>
      <c r="O1" s="4102"/>
      <c r="P1" s="4102"/>
      <c r="Q1" s="4102"/>
      <c r="R1" s="4102"/>
      <c r="S1" s="4102"/>
      <c r="T1" s="4102"/>
      <c r="U1" s="4102"/>
      <c r="V1" s="4102"/>
      <c r="W1" s="4102"/>
      <c r="X1" s="4102"/>
      <c r="Y1" s="4102"/>
      <c r="Z1" s="4102"/>
      <c r="AA1" s="277"/>
      <c r="AB1" s="277"/>
      <c r="AC1" s="277"/>
      <c r="AD1" s="277"/>
    </row>
    <row r="2" spans="1:31" ht="45" customHeight="1">
      <c r="A2" s="4351" t="s">
        <v>3335</v>
      </c>
      <c r="B2" s="4091" t="s">
        <v>445</v>
      </c>
      <c r="C2" s="3948" t="s">
        <v>13</v>
      </c>
      <c r="D2" s="3950" t="s">
        <v>2277</v>
      </c>
      <c r="E2" s="3950" t="s">
        <v>423</v>
      </c>
      <c r="F2" s="3950"/>
      <c r="G2" s="4348" t="s">
        <v>3040</v>
      </c>
      <c r="H2" s="4348" t="s">
        <v>3041</v>
      </c>
      <c r="I2" s="4348" t="s">
        <v>3042</v>
      </c>
      <c r="J2" s="3958" t="s">
        <v>411</v>
      </c>
      <c r="K2" s="3966" t="s">
        <v>204</v>
      </c>
      <c r="L2" s="604" t="s">
        <v>3045</v>
      </c>
      <c r="M2" s="391" t="s">
        <v>1054</v>
      </c>
      <c r="N2" s="391" t="s">
        <v>2358</v>
      </c>
      <c r="O2" s="605" t="s">
        <v>2359</v>
      </c>
      <c r="P2" s="3987" t="s">
        <v>1067</v>
      </c>
      <c r="Q2" s="3940" t="s">
        <v>1068</v>
      </c>
      <c r="R2" s="3941"/>
      <c r="S2" s="3940" t="s">
        <v>429</v>
      </c>
      <c r="T2" s="3941"/>
      <c r="U2" s="3942" t="s">
        <v>16</v>
      </c>
      <c r="V2" s="3943"/>
      <c r="W2" s="3943"/>
      <c r="X2" s="3943"/>
      <c r="Y2" s="3943"/>
      <c r="Z2" s="3944"/>
      <c r="AA2" s="277"/>
      <c r="AB2" s="277"/>
      <c r="AC2" s="277"/>
      <c r="AD2" s="277" t="s">
        <v>737</v>
      </c>
    </row>
    <row r="3" spans="1:31" ht="56.25" customHeight="1">
      <c r="A3" s="4352"/>
      <c r="B3" s="4092"/>
      <c r="C3" s="4053"/>
      <c r="D3" s="4054"/>
      <c r="E3" s="1432" t="s">
        <v>430</v>
      </c>
      <c r="F3" s="1238" t="s">
        <v>410</v>
      </c>
      <c r="G3" s="4349"/>
      <c r="H3" s="4349"/>
      <c r="I3" s="4349"/>
      <c r="J3" s="4056"/>
      <c r="K3" s="4057"/>
      <c r="L3" s="1241" t="s">
        <v>1416</v>
      </c>
      <c r="M3" s="1242" t="s">
        <v>1417</v>
      </c>
      <c r="N3" s="1242" t="s">
        <v>1055</v>
      </c>
      <c r="O3" s="1429" t="s">
        <v>3046</v>
      </c>
      <c r="P3" s="4060"/>
      <c r="Q3" s="1916" t="s">
        <v>1069</v>
      </c>
      <c r="R3" s="1917" t="s">
        <v>1070</v>
      </c>
      <c r="S3" s="1430" t="s">
        <v>436</v>
      </c>
      <c r="T3" s="1431" t="s">
        <v>437</v>
      </c>
      <c r="U3" s="1405" t="s">
        <v>438</v>
      </c>
      <c r="V3" s="1406" t="s">
        <v>805</v>
      </c>
      <c r="W3" s="1406" t="s">
        <v>441</v>
      </c>
      <c r="X3" s="1406" t="s">
        <v>442</v>
      </c>
      <c r="Y3" s="1406" t="s">
        <v>1926</v>
      </c>
      <c r="Z3" s="1239" t="s">
        <v>443</v>
      </c>
      <c r="AA3" s="277"/>
      <c r="AB3" s="277"/>
      <c r="AC3" s="277"/>
      <c r="AD3" s="277"/>
    </row>
    <row r="4" spans="1:31" ht="54.75" customHeight="1">
      <c r="A4" s="2761">
        <v>1</v>
      </c>
      <c r="B4" s="2761" t="s">
        <v>451</v>
      </c>
      <c r="C4" s="2761" t="s">
        <v>94</v>
      </c>
      <c r="D4" s="2761" t="s">
        <v>2374</v>
      </c>
      <c r="E4" s="2838" t="s">
        <v>4760</v>
      </c>
      <c r="F4" s="2838" t="s">
        <v>4761</v>
      </c>
      <c r="G4" s="2761">
        <v>1</v>
      </c>
      <c r="H4" s="2761">
        <v>1</v>
      </c>
      <c r="I4" s="2761">
        <v>127</v>
      </c>
      <c r="J4" s="2761" t="s">
        <v>965</v>
      </c>
      <c r="K4" s="2761" t="s">
        <v>1078</v>
      </c>
      <c r="L4" s="2839">
        <v>1750000</v>
      </c>
      <c r="M4" s="2839"/>
      <c r="N4" s="2839"/>
      <c r="O4" s="2839">
        <v>1750000</v>
      </c>
      <c r="P4" s="2761"/>
      <c r="Q4" s="2761"/>
      <c r="R4" s="2761"/>
      <c r="S4" s="2682"/>
      <c r="T4" s="2761"/>
      <c r="U4" s="2761"/>
      <c r="V4" s="2761">
        <v>1</v>
      </c>
      <c r="W4" s="2761"/>
      <c r="X4" s="2761"/>
      <c r="Y4" s="2761"/>
      <c r="Z4" s="2761" t="s">
        <v>805</v>
      </c>
      <c r="AA4" s="271"/>
      <c r="AB4" s="271" t="s">
        <v>2266</v>
      </c>
      <c r="AC4" s="271" t="s">
        <v>484</v>
      </c>
      <c r="AD4" s="271" t="s">
        <v>688</v>
      </c>
      <c r="AE4" s="2348">
        <f>SUM(W4:Z4)</f>
        <v>0</v>
      </c>
    </row>
    <row r="5" spans="1:31" ht="43.5" customHeight="1">
      <c r="A5" s="2761"/>
      <c r="B5" s="2761"/>
      <c r="C5" s="2761"/>
      <c r="D5" s="2761"/>
      <c r="E5" s="2761"/>
      <c r="F5" s="2761"/>
      <c r="G5" s="2761"/>
      <c r="H5" s="2761"/>
      <c r="I5" s="2761"/>
      <c r="J5" s="2761"/>
      <c r="K5" s="2761"/>
      <c r="L5" s="2877">
        <f>SUM(L4)</f>
        <v>1750000</v>
      </c>
      <c r="M5" s="2877"/>
      <c r="N5" s="2877"/>
      <c r="O5" s="2877">
        <f>SUM(O4)</f>
        <v>1750000</v>
      </c>
      <c r="P5" s="2761"/>
      <c r="Q5" s="2761"/>
      <c r="R5" s="2761"/>
      <c r="S5" s="2682"/>
      <c r="T5" s="2761"/>
      <c r="U5" s="2761"/>
      <c r="V5" s="2761">
        <v>1</v>
      </c>
      <c r="W5" s="2761"/>
      <c r="X5" s="2761"/>
      <c r="Y5" s="2761"/>
      <c r="Z5" s="2761"/>
      <c r="AA5" s="271"/>
      <c r="AB5" s="271" t="s">
        <v>965</v>
      </c>
      <c r="AC5" s="271" t="s">
        <v>1071</v>
      </c>
      <c r="AD5" s="271" t="s">
        <v>1042</v>
      </c>
      <c r="AE5" s="2348">
        <f>SUM(W5:Z5)</f>
        <v>0</v>
      </c>
    </row>
    <row r="6" spans="1:31" ht="15.75" customHeight="1"/>
    <row r="7" spans="1:31" ht="18" customHeight="1"/>
    <row r="8" spans="1:31" ht="17.25" customHeight="1"/>
    <row r="9" spans="1:31" ht="12" customHeight="1"/>
    <row r="10" spans="1:31" ht="24" customHeight="1"/>
    <row r="13" spans="1:31">
      <c r="N13" s="2233"/>
    </row>
    <row r="15" spans="1:31">
      <c r="X15" s="2515"/>
    </row>
    <row r="16" spans="1:31">
      <c r="O16" s="2565"/>
    </row>
    <row r="21" spans="13:14">
      <c r="M21" s="2233"/>
      <c r="N21" s="2233"/>
    </row>
    <row r="22" spans="13:14">
      <c r="M22" s="2233"/>
      <c r="N22" s="2233"/>
    </row>
    <row r="23" spans="13:14">
      <c r="M23" s="2233"/>
      <c r="N23" s="2233"/>
    </row>
    <row r="24" spans="13:14">
      <c r="M24" s="2233"/>
      <c r="N24" s="2233"/>
    </row>
    <row r="25" spans="13:14">
      <c r="M25" s="2233"/>
      <c r="N25" s="2233"/>
    </row>
    <row r="26" spans="13:14">
      <c r="M26" s="2233"/>
      <c r="N26" s="2233"/>
    </row>
    <row r="27" spans="13:14">
      <c r="M27" s="2233"/>
      <c r="N27" s="2233"/>
    </row>
    <row r="28" spans="13:14">
      <c r="M28" s="2233"/>
      <c r="N28" s="2233"/>
    </row>
  </sheetData>
  <mergeCells count="15">
    <mergeCell ref="S2:T2"/>
    <mergeCell ref="A1:Z1"/>
    <mergeCell ref="A2:A3"/>
    <mergeCell ref="B2:B3"/>
    <mergeCell ref="C2:C3"/>
    <mergeCell ref="D2:D3"/>
    <mergeCell ref="E2:F2"/>
    <mergeCell ref="G2:G3"/>
    <mergeCell ref="H2:H3"/>
    <mergeCell ref="U2:Z2"/>
    <mergeCell ref="I2:I3"/>
    <mergeCell ref="J2:J3"/>
    <mergeCell ref="K2:K3"/>
    <mergeCell ref="P2:P3"/>
    <mergeCell ref="Q2:R2"/>
  </mergeCells>
  <dataValidations count="9">
    <dataValidation type="list" allowBlank="1" showInputMessage="1" showErrorMessage="1" sqref="J2:J3">
      <formula1>$AB$5:$AB$5</formula1>
    </dataValidation>
    <dataValidation type="list" allowBlank="1" showInputMessage="1" showErrorMessage="1" sqref="B2:B3">
      <formula1>$AA$5:$AA$5</formula1>
    </dataValidation>
    <dataValidation type="list" allowBlank="1" showInputMessage="1" showErrorMessage="1" sqref="Q2:Q3">
      <formula1>$AD$5:$AD$5</formula1>
    </dataValidation>
    <dataValidation type="list" allowBlank="1" showInputMessage="1" showErrorMessage="1" sqref="K2:K3">
      <formula1>$AC$5:$AC$5</formula1>
    </dataValidation>
    <dataValidation type="list" allowBlank="1" showInputMessage="1" showErrorMessage="1" sqref="Q4:Q5">
      <formula1>$AD$4:$AD$5</formula1>
    </dataValidation>
    <dataValidation type="list" allowBlank="1" showInputMessage="1" showErrorMessage="1" sqref="J4:J5">
      <formula1>$AB$4:$AB$5</formula1>
    </dataValidation>
    <dataValidation type="list" allowBlank="1" showInputMessage="1" showErrorMessage="1" sqref="B4:B5">
      <formula1>$AA$4:$AA$5</formula1>
    </dataValidation>
    <dataValidation type="list" allowBlank="1" showInputMessage="1" showErrorMessage="1" sqref="K5">
      <formula1>$AC$4:$AC$5</formula1>
    </dataValidation>
    <dataValidation type="list" allowBlank="1" showInputMessage="1" showErrorMessage="1" sqref="K4">
      <formula1>$AC$4:$AC$15</formula1>
    </dataValidation>
  </dataValidations>
  <printOptions horizontalCentered="1"/>
  <pageMargins left="0.51181102362204722" right="0.51181102362204722" top="0.74803149606299213" bottom="0.74803149606299213" header="0.31496062992125984" footer="0.31496062992125984"/>
  <pageSetup paperSize="9" scale="44" orientation="landscape" verticalDpi="0" r:id="rId1"/>
  <colBreaks count="1" manualBreakCount="1">
    <brk id="27"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CM6"/>
  <sheetViews>
    <sheetView zoomScaleNormal="100" zoomScaleSheetLayoutView="75" workbookViewId="0">
      <selection sqref="A1:X1"/>
    </sheetView>
  </sheetViews>
  <sheetFormatPr defaultRowHeight="12.75"/>
  <cols>
    <col min="1" max="1" width="5.85546875" style="204" customWidth="1"/>
    <col min="2" max="2" width="10.140625" style="204" customWidth="1"/>
    <col min="3" max="3" width="14.140625" style="204" customWidth="1"/>
    <col min="4" max="4" width="20.28515625" style="204" customWidth="1"/>
    <col min="5" max="5" width="21.140625" style="204" customWidth="1"/>
    <col min="6" max="6" width="10.42578125" style="204" customWidth="1"/>
    <col min="7" max="7" width="14.7109375" style="204" customWidth="1"/>
    <col min="8" max="8" width="16" style="204" customWidth="1"/>
    <col min="9" max="9" width="16.7109375" style="244" customWidth="1"/>
    <col min="10" max="10" width="11.42578125" style="244" customWidth="1"/>
    <col min="11" max="11" width="13.5703125" style="245" customWidth="1"/>
    <col min="12" max="12" width="16.42578125" style="244" customWidth="1"/>
    <col min="13" max="13" width="12.5703125" style="244" customWidth="1"/>
    <col min="14" max="14" width="12" style="244" customWidth="1"/>
    <col min="15" max="15" width="9.140625" style="244"/>
    <col min="16" max="16" width="8.28515625" style="244" customWidth="1"/>
    <col min="17" max="17" width="6.7109375" style="246" customWidth="1"/>
    <col min="18" max="18" width="6.85546875" style="204" customWidth="1"/>
    <col min="19" max="19" width="6" style="204" customWidth="1"/>
    <col min="20" max="20" width="8.140625" style="204" customWidth="1"/>
    <col min="21" max="21" width="5.7109375" style="204" customWidth="1"/>
    <col min="22" max="22" width="5.5703125" style="204" customWidth="1"/>
    <col min="23" max="23" width="8.85546875" style="204" customWidth="1"/>
    <col min="24" max="24" width="28.140625" style="204" customWidth="1"/>
    <col min="25" max="84" width="9.140625" style="249"/>
    <col min="85" max="86" width="9.140625" style="204"/>
    <col min="87" max="87" width="9.140625" style="249"/>
    <col min="88" max="88" width="10.42578125" style="249" customWidth="1"/>
    <col min="89" max="89" width="10.28515625" style="249" customWidth="1"/>
    <col min="90" max="91" width="9.140625" style="249"/>
    <col min="92" max="93" width="9.140625" style="204"/>
    <col min="94" max="97" width="0" style="204" hidden="1" customWidth="1"/>
    <col min="98" max="16384" width="9.140625" style="204"/>
  </cols>
  <sheetData>
    <row r="1" spans="1:91" customFormat="1" ht="50.25" customHeight="1">
      <c r="A1" s="4451" t="s">
        <v>4701</v>
      </c>
      <c r="B1" s="4451"/>
      <c r="C1" s="4451"/>
      <c r="D1" s="4451"/>
      <c r="E1" s="4451"/>
      <c r="F1" s="4451"/>
      <c r="G1" s="4451"/>
      <c r="H1" s="4451"/>
      <c r="I1" s="4451"/>
      <c r="J1" s="4451"/>
      <c r="K1" s="4451"/>
      <c r="L1" s="4451"/>
      <c r="M1" s="4451"/>
      <c r="N1" s="4451"/>
      <c r="O1" s="4451"/>
      <c r="P1" s="4451"/>
      <c r="Q1" s="4451"/>
      <c r="R1" s="4451"/>
      <c r="S1" s="4451"/>
      <c r="T1" s="4451"/>
      <c r="U1" s="4451"/>
      <c r="V1" s="4451"/>
      <c r="W1" s="4451"/>
      <c r="X1" s="4451"/>
      <c r="Y1" s="1749"/>
      <c r="Z1" s="1749"/>
      <c r="AA1" s="1749"/>
    </row>
    <row r="2" spans="1:91" s="205" customFormat="1" ht="40.5" customHeight="1">
      <c r="A2" s="4338" t="s">
        <v>445</v>
      </c>
      <c r="B2" s="4339" t="s">
        <v>13</v>
      </c>
      <c r="C2" s="4339" t="s">
        <v>2277</v>
      </c>
      <c r="D2" s="4339" t="s">
        <v>423</v>
      </c>
      <c r="E2" s="4339"/>
      <c r="F2" s="4453" t="s">
        <v>3042</v>
      </c>
      <c r="G2" s="4338" t="s">
        <v>3055</v>
      </c>
      <c r="H2" s="4338" t="s">
        <v>3056</v>
      </c>
      <c r="I2" s="2904" t="s">
        <v>3045</v>
      </c>
      <c r="J2" s="2905" t="s">
        <v>1054</v>
      </c>
      <c r="K2" s="2905" t="s">
        <v>2358</v>
      </c>
      <c r="L2" s="2904" t="s">
        <v>2359</v>
      </c>
      <c r="M2" s="4454" t="s">
        <v>1865</v>
      </c>
      <c r="N2" s="4454" t="s">
        <v>972</v>
      </c>
      <c r="O2" s="4455" t="s">
        <v>346</v>
      </c>
      <c r="P2" s="4455"/>
      <c r="Q2" s="4450" t="s">
        <v>429</v>
      </c>
      <c r="R2" s="4450"/>
      <c r="S2" s="4452" t="s">
        <v>16</v>
      </c>
      <c r="T2" s="4452"/>
      <c r="U2" s="4452"/>
      <c r="V2" s="4452"/>
      <c r="W2" s="4452"/>
      <c r="X2" s="4452"/>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CI2" s="249"/>
      <c r="CJ2" s="249"/>
      <c r="CK2" s="249"/>
      <c r="CL2" s="249"/>
      <c r="CM2" s="249"/>
    </row>
    <row r="3" spans="1:91" s="205" customFormat="1" ht="41.25" customHeight="1">
      <c r="A3" s="4339"/>
      <c r="B3" s="4339"/>
      <c r="C3" s="4339"/>
      <c r="D3" s="2886" t="s">
        <v>430</v>
      </c>
      <c r="E3" s="2885" t="s">
        <v>410</v>
      </c>
      <c r="F3" s="4453"/>
      <c r="G3" s="4338"/>
      <c r="H3" s="4338"/>
      <c r="I3" s="2904" t="s">
        <v>1416</v>
      </c>
      <c r="J3" s="2905" t="s">
        <v>1417</v>
      </c>
      <c r="K3" s="2905" t="s">
        <v>1055</v>
      </c>
      <c r="L3" s="2904" t="s">
        <v>3046</v>
      </c>
      <c r="M3" s="4454"/>
      <c r="N3" s="4454"/>
      <c r="O3" s="2906" t="s">
        <v>348</v>
      </c>
      <c r="P3" s="2906" t="s">
        <v>349</v>
      </c>
      <c r="Q3" s="2907" t="s">
        <v>436</v>
      </c>
      <c r="R3" s="2908" t="s">
        <v>437</v>
      </c>
      <c r="S3" s="2909" t="s">
        <v>438</v>
      </c>
      <c r="T3" s="2910" t="s">
        <v>805</v>
      </c>
      <c r="U3" s="2910" t="s">
        <v>441</v>
      </c>
      <c r="V3" s="2910" t="s">
        <v>442</v>
      </c>
      <c r="W3" s="2910" t="s">
        <v>1926</v>
      </c>
      <c r="X3" s="2911" t="s">
        <v>443</v>
      </c>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738"/>
      <c r="CI3" s="249"/>
      <c r="CJ3" s="249"/>
      <c r="CK3" s="249"/>
      <c r="CL3" s="249"/>
      <c r="CM3" s="249"/>
    </row>
    <row r="4" spans="1:91" customFormat="1" ht="96" customHeight="1">
      <c r="A4" s="2887" t="s">
        <v>451</v>
      </c>
      <c r="B4" s="2509" t="s">
        <v>710</v>
      </c>
      <c r="C4" s="2509" t="s">
        <v>4702</v>
      </c>
      <c r="D4" s="2417" t="s">
        <v>4703</v>
      </c>
      <c r="E4" s="2417" t="s">
        <v>4703</v>
      </c>
      <c r="F4" s="2569">
        <v>60</v>
      </c>
      <c r="G4" s="2509" t="s">
        <v>2266</v>
      </c>
      <c r="H4" s="2887" t="s">
        <v>4704</v>
      </c>
      <c r="I4" s="1301">
        <v>250000</v>
      </c>
      <c r="J4" s="1301">
        <v>250000</v>
      </c>
      <c r="K4" s="1301">
        <v>250000</v>
      </c>
      <c r="L4" s="1301">
        <v>0</v>
      </c>
      <c r="M4" s="2228"/>
      <c r="N4" s="2228"/>
      <c r="O4" s="2228"/>
      <c r="P4" s="2228"/>
      <c r="Q4" s="2887"/>
      <c r="R4" s="2887"/>
      <c r="S4" s="1787">
        <v>1</v>
      </c>
      <c r="T4" s="1787"/>
      <c r="U4" s="1787"/>
      <c r="V4" s="1787"/>
      <c r="W4" s="1787"/>
      <c r="X4" s="1787" t="s">
        <v>438</v>
      </c>
      <c r="Y4" s="2404" t="s">
        <v>451</v>
      </c>
      <c r="Z4" s="2404" t="s">
        <v>2266</v>
      </c>
      <c r="AA4" s="2404" t="s">
        <v>1060</v>
      </c>
    </row>
    <row r="5" spans="1:91" customFormat="1" ht="57" customHeight="1">
      <c r="A5" s="1707"/>
      <c r="B5" s="1956"/>
      <c r="C5" s="1707"/>
      <c r="D5" s="1956"/>
      <c r="E5" s="1707"/>
      <c r="F5" s="1767"/>
      <c r="G5" s="1707"/>
      <c r="H5" s="1707"/>
      <c r="I5" s="2756">
        <f>SUM(I4)</f>
        <v>250000</v>
      </c>
      <c r="J5" s="2756">
        <f>SUM(J4)</f>
        <v>250000</v>
      </c>
      <c r="K5" s="2756">
        <f>SUM(K4)</f>
        <v>250000</v>
      </c>
      <c r="L5" s="2756">
        <f>SUM(L4)</f>
        <v>0</v>
      </c>
      <c r="M5" s="2887"/>
      <c r="N5" s="2887"/>
      <c r="O5" s="2887"/>
      <c r="P5" s="2887"/>
      <c r="Q5" s="2887"/>
      <c r="R5" s="2887"/>
      <c r="S5" s="1787">
        <v>1</v>
      </c>
      <c r="T5" s="1787"/>
      <c r="U5" s="1707"/>
      <c r="V5" s="1956"/>
      <c r="W5" s="1707"/>
      <c r="X5" s="1707"/>
      <c r="Y5" s="2404" t="s">
        <v>10</v>
      </c>
      <c r="Z5" s="2404" t="s">
        <v>965</v>
      </c>
      <c r="AA5" s="2404" t="s">
        <v>1061</v>
      </c>
    </row>
    <row r="6" spans="1:91">
      <c r="B6" s="901"/>
      <c r="C6" s="901"/>
      <c r="D6" s="901"/>
      <c r="E6" s="901"/>
      <c r="F6" s="901"/>
      <c r="G6" s="901"/>
      <c r="H6" s="901"/>
      <c r="I6" s="1051"/>
      <c r="J6" s="1051"/>
      <c r="K6" s="1052"/>
      <c r="L6" s="1051"/>
      <c r="M6" s="1051"/>
      <c r="N6" s="1051"/>
      <c r="O6" s="1051"/>
      <c r="P6" s="1051"/>
      <c r="Q6" s="901"/>
      <c r="R6" s="901"/>
      <c r="S6" s="901"/>
      <c r="T6" s="901"/>
      <c r="U6" s="901"/>
      <c r="V6" s="901"/>
      <c r="W6" s="901"/>
      <c r="X6" s="901"/>
    </row>
  </sheetData>
  <dataConsolidate/>
  <mergeCells count="13">
    <mergeCell ref="Q2:R2"/>
    <mergeCell ref="A1:X1"/>
    <mergeCell ref="S2:X2"/>
    <mergeCell ref="A2:A3"/>
    <mergeCell ref="B2:B3"/>
    <mergeCell ref="C2:C3"/>
    <mergeCell ref="D2:E2"/>
    <mergeCell ref="F2:F3"/>
    <mergeCell ref="G2:G3"/>
    <mergeCell ref="H2:H3"/>
    <mergeCell ref="M2:M3"/>
    <mergeCell ref="N2:N3"/>
    <mergeCell ref="O2:P2"/>
  </mergeCells>
  <dataValidations count="10">
    <dataValidation type="whole" allowBlank="1" showInputMessage="1" showErrorMessage="1" sqref="S2:W2 S4:W65535">
      <formula1>0</formula1>
      <formula2>10</formula2>
    </dataValidation>
    <dataValidation type="list" allowBlank="1" showInputMessage="1" showErrorMessage="1" sqref="H6:H65535">
      <formula1>$BA$3:$BA$4</formula1>
    </dataValidation>
    <dataValidation type="list" allowBlank="1" showInputMessage="1" showErrorMessage="1" sqref="G6:G65535">
      <formula1>$AZ$3:$AZ$4</formula1>
    </dataValidation>
    <dataValidation type="list" allowBlank="1" showInputMessage="1" showErrorMessage="1" sqref="A6:A65535">
      <formula1>$AY$3:$AY$4</formula1>
    </dataValidation>
    <dataValidation type="list" allowBlank="1" showInputMessage="1" showErrorMessage="1" sqref="G4:G5">
      <formula1>$Z$4:$Z$5</formula1>
    </dataValidation>
    <dataValidation type="list" allowBlank="1" showInputMessage="1" showErrorMessage="1" sqref="A5">
      <formula1>$Y$4:$Y$5</formula1>
    </dataValidation>
    <dataValidation type="list" allowBlank="1" showInputMessage="1" showErrorMessage="1" sqref="H5">
      <formula1>$AA$4:$AA$5</formula1>
    </dataValidation>
    <dataValidation type="list" allowBlank="1" showInputMessage="1" showErrorMessage="1" sqref="H2:H3">
      <formula1>$AA$3:$AA$4</formula1>
    </dataValidation>
    <dataValidation type="list" allowBlank="1" showInputMessage="1" showErrorMessage="1" sqref="A2:A3">
      <formula1>$Y$3:$Y$4</formula1>
    </dataValidation>
    <dataValidation type="list" allowBlank="1" showInputMessage="1" showErrorMessage="1" sqref="G2:G3">
      <formula1>$Z$3:$Z$4</formula1>
    </dataValidation>
  </dataValidations>
  <pageMargins left="0.15748031496062992" right="0.15748031496062992" top="0.88" bottom="0.62" header="0.39" footer="0.41"/>
  <pageSetup paperSize="9" scale="49" orientation="landscape" r:id="rId1"/>
  <headerFooter alignWithMargins="0">
    <oddHeader>&amp;C&amp;12T.C.
İÇİŞLERİ BAKANLIĞI
Mahalli İdareler Genel Müdürlüğü</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1"/>
  <sheetViews>
    <sheetView topLeftCell="B1" zoomScale="96" zoomScaleNormal="96" workbookViewId="0">
      <selection sqref="A1:AK1"/>
    </sheetView>
  </sheetViews>
  <sheetFormatPr defaultRowHeight="12.75"/>
  <cols>
    <col min="1" max="2" width="7.28515625" style="3261" customWidth="1"/>
    <col min="3" max="3" width="9.7109375" style="3261" customWidth="1"/>
    <col min="4" max="4" width="14.42578125" style="3261" customWidth="1"/>
    <col min="5" max="5" width="35" style="3261" customWidth="1"/>
    <col min="6" max="6" width="29.42578125" style="3261" customWidth="1"/>
    <col min="7" max="7" width="7.5703125" style="3261" customWidth="1"/>
    <col min="8" max="8" width="6" style="3261" customWidth="1"/>
    <col min="9" max="9" width="8.85546875" style="3261" customWidth="1"/>
    <col min="10" max="10" width="15.42578125" style="3261" customWidth="1"/>
    <col min="11" max="11" width="12.5703125" style="3261" customWidth="1"/>
    <col min="12" max="12" width="14.140625" style="3261" customWidth="1"/>
    <col min="13" max="13" width="16.140625" style="3261" customWidth="1"/>
    <col min="14" max="14" width="15.42578125" style="3261" customWidth="1"/>
    <col min="15" max="15" width="14.85546875" style="3261" customWidth="1"/>
    <col min="16" max="16" width="16.140625" style="3261" customWidth="1"/>
    <col min="17" max="18" width="7.28515625" style="3261" customWidth="1"/>
    <col min="19" max="19" width="7.140625" style="3261" customWidth="1"/>
    <col min="20" max="20" width="6.140625" style="3261" customWidth="1"/>
    <col min="21" max="21" width="7.7109375" style="3261" customWidth="1"/>
    <col min="22" max="22" width="6.7109375" style="3261" customWidth="1"/>
    <col min="23" max="23" width="8" style="3261" customWidth="1"/>
    <col min="24" max="24" width="7.85546875" style="3261" customWidth="1"/>
    <col min="25" max="25" width="8.7109375" style="3261" customWidth="1"/>
    <col min="26" max="26" width="7.5703125" style="3261" customWidth="1"/>
    <col min="27" max="27" width="7" style="3261" customWidth="1"/>
    <col min="28" max="28" width="5.5703125" style="3261" customWidth="1"/>
    <col min="29" max="29" width="6.42578125" style="3261" customWidth="1"/>
    <col min="30" max="30" width="9" style="3261" customWidth="1"/>
    <col min="31" max="31" width="8.85546875" style="3261" customWidth="1"/>
    <col min="32" max="32" width="7" style="3261" customWidth="1"/>
    <col min="33" max="33" width="7.7109375" style="3261" customWidth="1"/>
    <col min="34" max="34" width="8.140625" style="3261" customWidth="1"/>
    <col min="35" max="35" width="7.85546875" style="3261" customWidth="1"/>
    <col min="36" max="36" width="7.42578125" style="3261" customWidth="1"/>
    <col min="37" max="37" width="26.140625" style="3261" customWidth="1"/>
    <col min="38" max="16384" width="9.140625" style="3261"/>
  </cols>
  <sheetData>
    <row r="1" spans="1:37" s="1749" customFormat="1" ht="52.5" customHeight="1">
      <c r="A1" s="4423" t="s">
        <v>4858</v>
      </c>
      <c r="B1" s="4423"/>
      <c r="C1" s="4423"/>
      <c r="D1" s="4423"/>
      <c r="E1" s="4423"/>
      <c r="F1" s="4423"/>
      <c r="G1" s="4423"/>
      <c r="H1" s="4423"/>
      <c r="I1" s="4423"/>
      <c r="J1" s="4423"/>
      <c r="K1" s="4423"/>
      <c r="L1" s="4423"/>
      <c r="M1" s="4423"/>
      <c r="N1" s="4423"/>
      <c r="O1" s="4423"/>
      <c r="P1" s="4423"/>
      <c r="Q1" s="4423"/>
      <c r="R1" s="4423"/>
      <c r="S1" s="4423"/>
      <c r="T1" s="4423"/>
      <c r="U1" s="4423"/>
      <c r="V1" s="4423"/>
      <c r="W1" s="4423"/>
      <c r="X1" s="4423"/>
      <c r="Y1" s="4423"/>
      <c r="Z1" s="4423"/>
      <c r="AA1" s="4423"/>
      <c r="AB1" s="4423"/>
      <c r="AC1" s="4423"/>
      <c r="AD1" s="4423"/>
      <c r="AE1" s="4423"/>
      <c r="AF1" s="4423"/>
      <c r="AG1" s="4423"/>
      <c r="AH1" s="4423"/>
      <c r="AI1" s="4423"/>
      <c r="AJ1" s="4423"/>
      <c r="AK1" s="4423"/>
    </row>
    <row r="2" spans="1:37" s="1749" customFormat="1" ht="54" customHeight="1">
      <c r="A2" s="4424" t="s">
        <v>4833</v>
      </c>
      <c r="B2" s="3255" t="s">
        <v>445</v>
      </c>
      <c r="C2" s="4338" t="s">
        <v>13</v>
      </c>
      <c r="D2" s="4341" t="s">
        <v>2277</v>
      </c>
      <c r="E2" s="4341" t="s">
        <v>423</v>
      </c>
      <c r="F2" s="4341"/>
      <c r="G2" s="4421" t="s">
        <v>3040</v>
      </c>
      <c r="H2" s="4421" t="s">
        <v>3041</v>
      </c>
      <c r="I2" s="4421" t="s">
        <v>3042</v>
      </c>
      <c r="J2" s="4408" t="s">
        <v>3047</v>
      </c>
      <c r="K2" s="4338" t="s">
        <v>4705</v>
      </c>
      <c r="L2" s="4416" t="s">
        <v>1246</v>
      </c>
      <c r="M2" s="2777" t="s">
        <v>3045</v>
      </c>
      <c r="N2" s="2674" t="s">
        <v>1054</v>
      </c>
      <c r="O2" s="2674" t="s">
        <v>2358</v>
      </c>
      <c r="P2" s="2777" t="s">
        <v>2359</v>
      </c>
      <c r="Q2" s="3264" t="s">
        <v>425</v>
      </c>
      <c r="R2" s="3264" t="s">
        <v>2273</v>
      </c>
      <c r="S2" s="3264" t="s">
        <v>12</v>
      </c>
      <c r="T2" s="3264" t="s">
        <v>2274</v>
      </c>
      <c r="U2" s="2778" t="s">
        <v>3049</v>
      </c>
      <c r="V2" s="2778" t="s">
        <v>3050</v>
      </c>
      <c r="W2" s="2778" t="s">
        <v>2318</v>
      </c>
      <c r="X2" s="2778" t="s">
        <v>2962</v>
      </c>
      <c r="Y2" s="3264" t="s">
        <v>426</v>
      </c>
      <c r="Z2" s="3264" t="s">
        <v>427</v>
      </c>
      <c r="AA2" s="3264" t="s">
        <v>1415</v>
      </c>
      <c r="AB2" s="4418" t="s">
        <v>428</v>
      </c>
      <c r="AC2" s="4418"/>
      <c r="AD2" s="4419" t="s">
        <v>429</v>
      </c>
      <c r="AE2" s="4419"/>
      <c r="AF2" s="4420" t="s">
        <v>16</v>
      </c>
      <c r="AG2" s="4420"/>
      <c r="AH2" s="4420"/>
      <c r="AI2" s="4420"/>
      <c r="AJ2" s="4420"/>
      <c r="AK2" s="4420"/>
    </row>
    <row r="3" spans="1:37" s="1749" customFormat="1" ht="66.75" customHeight="1">
      <c r="A3" s="4425"/>
      <c r="B3" s="3259"/>
      <c r="C3" s="4426"/>
      <c r="D3" s="4417"/>
      <c r="E3" s="3260" t="s">
        <v>430</v>
      </c>
      <c r="F3" s="3260" t="s">
        <v>431</v>
      </c>
      <c r="G3" s="4135"/>
      <c r="H3" s="4135"/>
      <c r="I3" s="4135"/>
      <c r="J3" s="4344"/>
      <c r="K3" s="4422"/>
      <c r="L3" s="4417"/>
      <c r="M3" s="2779" t="s">
        <v>1416</v>
      </c>
      <c r="N3" s="2374" t="s">
        <v>1417</v>
      </c>
      <c r="O3" s="2374" t="s">
        <v>1055</v>
      </c>
      <c r="P3" s="2779" t="s">
        <v>4706</v>
      </c>
      <c r="Q3" s="2766" t="s">
        <v>434</v>
      </c>
      <c r="R3" s="2766" t="s">
        <v>434</v>
      </c>
      <c r="S3" s="2766" t="s">
        <v>434</v>
      </c>
      <c r="T3" s="2767" t="s">
        <v>434</v>
      </c>
      <c r="U3" s="2767" t="s">
        <v>434</v>
      </c>
      <c r="V3" s="2767" t="s">
        <v>434</v>
      </c>
      <c r="W3" s="2768" t="s">
        <v>3051</v>
      </c>
      <c r="X3" s="2767" t="s">
        <v>434</v>
      </c>
      <c r="Y3" s="2767" t="s">
        <v>434</v>
      </c>
      <c r="Z3" s="2767" t="s">
        <v>434</v>
      </c>
      <c r="AA3" s="2780" t="s">
        <v>2280</v>
      </c>
      <c r="AB3" s="2780" t="s">
        <v>449</v>
      </c>
      <c r="AC3" s="2780" t="s">
        <v>450</v>
      </c>
      <c r="AD3" s="2781" t="s">
        <v>436</v>
      </c>
      <c r="AE3" s="2782" t="s">
        <v>437</v>
      </c>
      <c r="AF3" s="2783" t="s">
        <v>438</v>
      </c>
      <c r="AG3" s="1406" t="s">
        <v>805</v>
      </c>
      <c r="AH3" s="1406" t="s">
        <v>441</v>
      </c>
      <c r="AI3" s="1406" t="s">
        <v>442</v>
      </c>
      <c r="AJ3" s="1406" t="s">
        <v>1926</v>
      </c>
      <c r="AK3" s="2784" t="s">
        <v>443</v>
      </c>
    </row>
    <row r="4" spans="1:37" s="1749" customFormat="1" ht="66.75" customHeight="1">
      <c r="A4" s="3262"/>
      <c r="B4" s="3259"/>
      <c r="C4" s="3263"/>
      <c r="D4" s="3260"/>
      <c r="E4" s="3260"/>
      <c r="F4" s="3260"/>
      <c r="G4" s="3248"/>
      <c r="H4" s="3248"/>
      <c r="I4" s="3248"/>
      <c r="J4" s="3257"/>
      <c r="K4" s="3257"/>
      <c r="L4" s="3257"/>
      <c r="M4" s="2779"/>
      <c r="N4" s="2374"/>
      <c r="O4" s="2374"/>
      <c r="P4" s="2779"/>
      <c r="Q4" s="2766"/>
      <c r="R4" s="2766"/>
      <c r="S4" s="2766"/>
      <c r="T4" s="2767"/>
      <c r="U4" s="2767"/>
      <c r="V4" s="2767"/>
      <c r="W4" s="2768"/>
      <c r="X4" s="2767"/>
      <c r="Y4" s="2767"/>
      <c r="Z4" s="2767"/>
      <c r="AA4" s="2780"/>
      <c r="AB4" s="2780"/>
      <c r="AC4" s="2780"/>
      <c r="AD4" s="2781"/>
      <c r="AE4" s="2782"/>
      <c r="AF4" s="2783"/>
      <c r="AG4" s="1406"/>
      <c r="AH4" s="1406"/>
      <c r="AI4" s="1406"/>
      <c r="AJ4" s="1406"/>
      <c r="AK4" s="2784"/>
    </row>
    <row r="5" spans="1:37" s="2776" customFormat="1" ht="57.75" customHeight="1">
      <c r="A5" s="3258">
        <v>1</v>
      </c>
      <c r="B5" s="3258" t="s">
        <v>451</v>
      </c>
      <c r="C5" s="3284" t="s">
        <v>94</v>
      </c>
      <c r="D5" s="3284" t="s">
        <v>95</v>
      </c>
      <c r="E5" s="3269" t="s">
        <v>4862</v>
      </c>
      <c r="F5" s="3269" t="s">
        <v>4869</v>
      </c>
      <c r="G5" s="3258"/>
      <c r="H5" s="3258">
        <v>1</v>
      </c>
      <c r="I5" s="3258">
        <v>16</v>
      </c>
      <c r="J5" s="3258" t="s">
        <v>964</v>
      </c>
      <c r="K5" s="3258" t="s">
        <v>426</v>
      </c>
      <c r="L5" s="3258" t="s">
        <v>1056</v>
      </c>
      <c r="M5" s="2839">
        <v>378000</v>
      </c>
      <c r="N5" s="2839">
        <v>378000</v>
      </c>
      <c r="O5" s="2839">
        <v>378000</v>
      </c>
      <c r="P5" s="2839">
        <v>0</v>
      </c>
      <c r="Q5" s="2693"/>
      <c r="R5" s="3258"/>
      <c r="S5" s="3258"/>
      <c r="T5" s="3258"/>
      <c r="U5" s="3258"/>
      <c r="V5" s="3258"/>
      <c r="W5" s="3258"/>
      <c r="X5" s="3258"/>
      <c r="Y5" s="3258">
        <v>0.9</v>
      </c>
      <c r="Z5" s="3258"/>
      <c r="AA5" s="3258"/>
      <c r="AB5" s="3258"/>
      <c r="AC5" s="3258"/>
      <c r="AD5" s="2745">
        <v>1</v>
      </c>
      <c r="AE5" s="2745">
        <v>1</v>
      </c>
      <c r="AF5" s="3258">
        <v>1</v>
      </c>
      <c r="AG5" s="3316"/>
      <c r="AH5" s="3258"/>
      <c r="AI5" s="3258"/>
      <c r="AJ5" s="3258"/>
      <c r="AK5" s="3258" t="s">
        <v>438</v>
      </c>
    </row>
    <row r="6" spans="1:37" s="2776" customFormat="1" ht="59.25" customHeight="1">
      <c r="A6" s="3258">
        <v>2</v>
      </c>
      <c r="B6" s="3258" t="s">
        <v>451</v>
      </c>
      <c r="C6" s="3284" t="s">
        <v>94</v>
      </c>
      <c r="D6" s="3284" t="s">
        <v>95</v>
      </c>
      <c r="E6" s="3269" t="s">
        <v>4863</v>
      </c>
      <c r="F6" s="3269" t="s">
        <v>4870</v>
      </c>
      <c r="G6" s="3258">
        <v>1</v>
      </c>
      <c r="H6" s="3258">
        <v>1</v>
      </c>
      <c r="I6" s="3258">
        <v>135</v>
      </c>
      <c r="J6" s="3258" t="s">
        <v>964</v>
      </c>
      <c r="K6" s="3258" t="s">
        <v>426</v>
      </c>
      <c r="L6" s="3258" t="s">
        <v>1056</v>
      </c>
      <c r="M6" s="2839">
        <v>277200</v>
      </c>
      <c r="N6" s="2839">
        <v>277200</v>
      </c>
      <c r="O6" s="2839">
        <v>277200</v>
      </c>
      <c r="P6" s="2839">
        <v>0</v>
      </c>
      <c r="Q6" s="2693"/>
      <c r="R6" s="3258"/>
      <c r="S6" s="3258"/>
      <c r="T6" s="3258"/>
      <c r="U6" s="3258"/>
      <c r="V6" s="3258"/>
      <c r="W6" s="3258"/>
      <c r="X6" s="3258"/>
      <c r="Y6" s="3258">
        <v>0.6</v>
      </c>
      <c r="Z6" s="3258"/>
      <c r="AA6" s="3258"/>
      <c r="AB6" s="3258"/>
      <c r="AC6" s="3258"/>
      <c r="AD6" s="2745">
        <v>1</v>
      </c>
      <c r="AE6" s="2745">
        <v>1</v>
      </c>
      <c r="AF6" s="3344">
        <v>1</v>
      </c>
      <c r="AG6" s="3316"/>
      <c r="AH6" s="3316"/>
      <c r="AI6" s="3282"/>
      <c r="AJ6" s="3258"/>
      <c r="AK6" s="3344" t="s">
        <v>438</v>
      </c>
    </row>
    <row r="7" spans="1:37" s="2776" customFormat="1" ht="54" customHeight="1">
      <c r="A7" s="3258">
        <v>3</v>
      </c>
      <c r="B7" s="3258" t="s">
        <v>451</v>
      </c>
      <c r="C7" s="3284" t="s">
        <v>94</v>
      </c>
      <c r="D7" s="3284" t="s">
        <v>95</v>
      </c>
      <c r="E7" s="3269" t="s">
        <v>3019</v>
      </c>
      <c r="F7" s="3269" t="s">
        <v>4784</v>
      </c>
      <c r="G7" s="3258">
        <v>1</v>
      </c>
      <c r="H7" s="3258"/>
      <c r="I7" s="3258">
        <v>266</v>
      </c>
      <c r="J7" s="3258" t="s">
        <v>964</v>
      </c>
      <c r="K7" s="3258" t="s">
        <v>426</v>
      </c>
      <c r="L7" s="3258" t="s">
        <v>1056</v>
      </c>
      <c r="M7" s="2839">
        <v>554400</v>
      </c>
      <c r="N7" s="2839">
        <v>554400</v>
      </c>
      <c r="O7" s="2839">
        <v>554400</v>
      </c>
      <c r="P7" s="2839">
        <v>0</v>
      </c>
      <c r="Q7" s="2693"/>
      <c r="R7" s="3258"/>
      <c r="S7" s="3258"/>
      <c r="T7" s="3258"/>
      <c r="U7" s="3258"/>
      <c r="V7" s="3258"/>
      <c r="W7" s="3258"/>
      <c r="X7" s="3258"/>
      <c r="Y7" s="3258">
        <v>1.2</v>
      </c>
      <c r="Z7" s="3258"/>
      <c r="AA7" s="3258"/>
      <c r="AB7" s="3258"/>
      <c r="AC7" s="3258"/>
      <c r="AD7" s="2745">
        <v>1</v>
      </c>
      <c r="AE7" s="2745">
        <v>1</v>
      </c>
      <c r="AF7" s="3344">
        <v>1</v>
      </c>
      <c r="AG7" s="3316"/>
      <c r="AH7" s="3316"/>
      <c r="AI7" s="3282"/>
      <c r="AJ7" s="3258"/>
      <c r="AK7" s="3344" t="s">
        <v>438</v>
      </c>
    </row>
    <row r="8" spans="1:37" s="2776" customFormat="1" ht="54" customHeight="1">
      <c r="A8" s="3258">
        <v>4</v>
      </c>
      <c r="B8" s="3258" t="s">
        <v>451</v>
      </c>
      <c r="C8" s="3284" t="s">
        <v>94</v>
      </c>
      <c r="D8" s="3284" t="s">
        <v>95</v>
      </c>
      <c r="E8" s="3269" t="s">
        <v>4864</v>
      </c>
      <c r="F8" s="3269" t="s">
        <v>4784</v>
      </c>
      <c r="G8" s="3258">
        <v>1</v>
      </c>
      <c r="H8" s="3258"/>
      <c r="I8" s="3258">
        <v>78</v>
      </c>
      <c r="J8" s="3258" t="s">
        <v>964</v>
      </c>
      <c r="K8" s="3258" t="s">
        <v>426</v>
      </c>
      <c r="L8" s="3258" t="s">
        <v>1056</v>
      </c>
      <c r="M8" s="2839">
        <v>554400</v>
      </c>
      <c r="N8" s="2839">
        <v>554400</v>
      </c>
      <c r="O8" s="2839">
        <v>554400</v>
      </c>
      <c r="P8" s="2839">
        <v>0</v>
      </c>
      <c r="Q8" s="2693"/>
      <c r="R8" s="3258"/>
      <c r="S8" s="3258"/>
      <c r="T8" s="3258"/>
      <c r="U8" s="3258"/>
      <c r="V8" s="3258"/>
      <c r="W8" s="3258"/>
      <c r="X8" s="3258"/>
      <c r="Y8" s="3258">
        <v>1.2</v>
      </c>
      <c r="Z8" s="3258"/>
      <c r="AA8" s="3258"/>
      <c r="AB8" s="3258"/>
      <c r="AC8" s="3258"/>
      <c r="AD8" s="2745">
        <v>1</v>
      </c>
      <c r="AE8" s="2745">
        <v>1</v>
      </c>
      <c r="AF8" s="3344">
        <v>1</v>
      </c>
      <c r="AG8" s="3316"/>
      <c r="AH8" s="3316"/>
      <c r="AI8" s="3282"/>
      <c r="AJ8" s="3258"/>
      <c r="AK8" s="3344" t="s">
        <v>438</v>
      </c>
    </row>
    <row r="9" spans="1:37" s="2776" customFormat="1" ht="49.5" customHeight="1">
      <c r="A9" s="3258">
        <v>5</v>
      </c>
      <c r="B9" s="3258" t="s">
        <v>451</v>
      </c>
      <c r="C9" s="3284" t="s">
        <v>94</v>
      </c>
      <c r="D9" s="3284" t="s">
        <v>95</v>
      </c>
      <c r="E9" s="3269" t="s">
        <v>4865</v>
      </c>
      <c r="F9" s="3269" t="s">
        <v>4784</v>
      </c>
      <c r="G9" s="3258">
        <v>1</v>
      </c>
      <c r="H9" s="3258"/>
      <c r="I9" s="3258">
        <v>149</v>
      </c>
      <c r="J9" s="3258" t="s">
        <v>964</v>
      </c>
      <c r="K9" s="3258" t="s">
        <v>426</v>
      </c>
      <c r="L9" s="3258" t="s">
        <v>1056</v>
      </c>
      <c r="M9" s="2839">
        <v>277200</v>
      </c>
      <c r="N9" s="2839">
        <v>277200</v>
      </c>
      <c r="O9" s="2839">
        <v>277200</v>
      </c>
      <c r="P9" s="2839">
        <v>0</v>
      </c>
      <c r="Q9" s="2693"/>
      <c r="R9" s="3258"/>
      <c r="S9" s="3258"/>
      <c r="T9" s="3258"/>
      <c r="U9" s="3258"/>
      <c r="V9" s="3258"/>
      <c r="W9" s="3258"/>
      <c r="X9" s="3258"/>
      <c r="Y9" s="3258">
        <v>0.6</v>
      </c>
      <c r="Z9" s="3258"/>
      <c r="AA9" s="3258"/>
      <c r="AB9" s="3258"/>
      <c r="AC9" s="3258"/>
      <c r="AD9" s="2745">
        <v>1</v>
      </c>
      <c r="AE9" s="2745">
        <v>1</v>
      </c>
      <c r="AF9" s="3344">
        <v>1</v>
      </c>
      <c r="AG9" s="3316"/>
      <c r="AH9" s="3316"/>
      <c r="AI9" s="3282"/>
      <c r="AJ9" s="3258"/>
      <c r="AK9" s="3344" t="s">
        <v>438</v>
      </c>
    </row>
    <row r="10" spans="1:37" s="2776" customFormat="1" ht="96" customHeight="1">
      <c r="A10" s="3258">
        <v>6</v>
      </c>
      <c r="B10" s="3258" t="s">
        <v>451</v>
      </c>
      <c r="C10" s="3284" t="s">
        <v>94</v>
      </c>
      <c r="D10" s="3284" t="s">
        <v>95</v>
      </c>
      <c r="E10" s="3269" t="s">
        <v>4866</v>
      </c>
      <c r="F10" s="3269" t="s">
        <v>4871</v>
      </c>
      <c r="G10" s="3258">
        <v>8</v>
      </c>
      <c r="H10" s="3258"/>
      <c r="I10" s="3258">
        <v>916</v>
      </c>
      <c r="J10" s="3258" t="s">
        <v>964</v>
      </c>
      <c r="K10" s="3258" t="s">
        <v>426</v>
      </c>
      <c r="L10" s="3258" t="s">
        <v>1056</v>
      </c>
      <c r="M10" s="2839">
        <v>231000</v>
      </c>
      <c r="N10" s="2839">
        <v>231000</v>
      </c>
      <c r="O10" s="2839">
        <v>231000</v>
      </c>
      <c r="P10" s="2839">
        <v>0</v>
      </c>
      <c r="Q10" s="2693"/>
      <c r="R10" s="3258"/>
      <c r="S10" s="3258"/>
      <c r="T10" s="3258"/>
      <c r="U10" s="3258"/>
      <c r="V10" s="3258"/>
      <c r="W10" s="3258"/>
      <c r="X10" s="3258"/>
      <c r="Y10" s="3258">
        <v>0.5</v>
      </c>
      <c r="Z10" s="3258"/>
      <c r="AA10" s="3258"/>
      <c r="AB10" s="3258"/>
      <c r="AC10" s="3258"/>
      <c r="AD10" s="2745">
        <v>1</v>
      </c>
      <c r="AE10" s="2745">
        <v>1</v>
      </c>
      <c r="AF10" s="3344">
        <v>1</v>
      </c>
      <c r="AG10" s="3316"/>
      <c r="AH10" s="3316"/>
      <c r="AI10" s="3282"/>
      <c r="AJ10" s="3258"/>
      <c r="AK10" s="3344" t="s">
        <v>438</v>
      </c>
    </row>
    <row r="11" spans="1:37" s="2776" customFormat="1" ht="47.25" customHeight="1">
      <c r="A11" s="3258">
        <v>7</v>
      </c>
      <c r="B11" s="3258" t="s">
        <v>451</v>
      </c>
      <c r="C11" s="3284" t="s">
        <v>94</v>
      </c>
      <c r="D11" s="3284" t="s">
        <v>95</v>
      </c>
      <c r="E11" s="3269" t="s">
        <v>4583</v>
      </c>
      <c r="F11" s="3269" t="s">
        <v>4784</v>
      </c>
      <c r="G11" s="3258">
        <v>1</v>
      </c>
      <c r="H11" s="3258"/>
      <c r="I11" s="3258">
        <v>146</v>
      </c>
      <c r="J11" s="3258" t="s">
        <v>964</v>
      </c>
      <c r="K11" s="3258" t="s">
        <v>426</v>
      </c>
      <c r="L11" s="3258" t="s">
        <v>1056</v>
      </c>
      <c r="M11" s="2839">
        <v>184800</v>
      </c>
      <c r="N11" s="2839">
        <v>184800</v>
      </c>
      <c r="O11" s="2839">
        <v>184800</v>
      </c>
      <c r="P11" s="2839">
        <v>0</v>
      </c>
      <c r="Q11" s="2693"/>
      <c r="R11" s="3258"/>
      <c r="S11" s="3258"/>
      <c r="T11" s="3258"/>
      <c r="U11" s="3258"/>
      <c r="V11" s="3258"/>
      <c r="W11" s="3258"/>
      <c r="X11" s="3258"/>
      <c r="Y11" s="3258">
        <v>0.4</v>
      </c>
      <c r="Z11" s="3258"/>
      <c r="AA11" s="3258"/>
      <c r="AB11" s="3258"/>
      <c r="AC11" s="3258"/>
      <c r="AD11" s="2745">
        <v>1</v>
      </c>
      <c r="AE11" s="2745">
        <v>1</v>
      </c>
      <c r="AF11" s="3344">
        <v>1</v>
      </c>
      <c r="AG11" s="3316"/>
      <c r="AH11" s="3316"/>
      <c r="AI11" s="3282"/>
      <c r="AJ11" s="3258"/>
      <c r="AK11" s="3344" t="s">
        <v>438</v>
      </c>
    </row>
    <row r="12" spans="1:37" s="2776" customFormat="1" ht="45.75" customHeight="1">
      <c r="A12" s="3258">
        <v>8</v>
      </c>
      <c r="B12" s="3258" t="s">
        <v>451</v>
      </c>
      <c r="C12" s="3284" t="s">
        <v>94</v>
      </c>
      <c r="D12" s="3284" t="s">
        <v>95</v>
      </c>
      <c r="E12" s="3269" t="s">
        <v>3652</v>
      </c>
      <c r="F12" s="3269" t="s">
        <v>4784</v>
      </c>
      <c r="G12" s="3258">
        <v>1</v>
      </c>
      <c r="H12" s="3258"/>
      <c r="I12" s="3258">
        <v>141</v>
      </c>
      <c r="J12" s="3258" t="s">
        <v>964</v>
      </c>
      <c r="K12" s="3258" t="s">
        <v>426</v>
      </c>
      <c r="L12" s="3258" t="s">
        <v>1056</v>
      </c>
      <c r="M12" s="2839">
        <v>1848000</v>
      </c>
      <c r="N12" s="2839">
        <v>1848000</v>
      </c>
      <c r="O12" s="2839">
        <v>1848000</v>
      </c>
      <c r="P12" s="2839">
        <v>0</v>
      </c>
      <c r="Q12" s="2693"/>
      <c r="R12" s="3258"/>
      <c r="S12" s="3258"/>
      <c r="T12" s="3258"/>
      <c r="U12" s="3258"/>
      <c r="V12" s="3258"/>
      <c r="W12" s="3258"/>
      <c r="X12" s="3258"/>
      <c r="Y12" s="3258">
        <v>4</v>
      </c>
      <c r="Z12" s="3258"/>
      <c r="AA12" s="3258"/>
      <c r="AB12" s="3258"/>
      <c r="AC12" s="3258"/>
      <c r="AD12" s="2745">
        <v>1</v>
      </c>
      <c r="AE12" s="2745">
        <v>1</v>
      </c>
      <c r="AF12" s="3344">
        <v>1</v>
      </c>
      <c r="AG12" s="3316"/>
      <c r="AH12" s="3316"/>
      <c r="AI12" s="3282"/>
      <c r="AJ12" s="3258"/>
      <c r="AK12" s="3344" t="s">
        <v>438</v>
      </c>
    </row>
    <row r="13" spans="1:37" s="2776" customFormat="1" ht="45.75" customHeight="1">
      <c r="A13" s="3258">
        <v>9</v>
      </c>
      <c r="B13" s="3258" t="s">
        <v>451</v>
      </c>
      <c r="C13" s="3284" t="s">
        <v>94</v>
      </c>
      <c r="D13" s="3284" t="s">
        <v>95</v>
      </c>
      <c r="E13" s="3269" t="s">
        <v>4867</v>
      </c>
      <c r="F13" s="3269" t="s">
        <v>4872</v>
      </c>
      <c r="G13" s="3258"/>
      <c r="H13" s="3258">
        <v>1</v>
      </c>
      <c r="I13" s="3258">
        <v>43</v>
      </c>
      <c r="J13" s="3258" t="s">
        <v>964</v>
      </c>
      <c r="K13" s="3258" t="s">
        <v>426</v>
      </c>
      <c r="L13" s="3258" t="s">
        <v>1056</v>
      </c>
      <c r="M13" s="2839">
        <v>462000</v>
      </c>
      <c r="N13" s="2839">
        <v>462000</v>
      </c>
      <c r="O13" s="2839">
        <v>462000</v>
      </c>
      <c r="P13" s="2839">
        <v>0</v>
      </c>
      <c r="Q13" s="2693"/>
      <c r="R13" s="3258"/>
      <c r="S13" s="3258"/>
      <c r="T13" s="3258"/>
      <c r="U13" s="3258"/>
      <c r="V13" s="3258"/>
      <c r="W13" s="3258"/>
      <c r="X13" s="3258"/>
      <c r="Y13" s="3258">
        <v>1</v>
      </c>
      <c r="Z13" s="3258"/>
      <c r="AA13" s="3258"/>
      <c r="AB13" s="3258"/>
      <c r="AC13" s="3258"/>
      <c r="AD13" s="2745">
        <v>1</v>
      </c>
      <c r="AE13" s="2745">
        <v>1</v>
      </c>
      <c r="AF13" s="3344">
        <v>1</v>
      </c>
      <c r="AG13" s="3316"/>
      <c r="AH13" s="3316"/>
      <c r="AI13" s="3282"/>
      <c r="AJ13" s="3258"/>
      <c r="AK13" s="3344" t="s">
        <v>438</v>
      </c>
    </row>
    <row r="14" spans="1:37" s="2776" customFormat="1" ht="47.25" customHeight="1">
      <c r="A14" s="3258">
        <v>10</v>
      </c>
      <c r="B14" s="2693" t="s">
        <v>451</v>
      </c>
      <c r="C14" s="3284" t="s">
        <v>94</v>
      </c>
      <c r="D14" s="3284" t="s">
        <v>95</v>
      </c>
      <c r="E14" s="3269" t="s">
        <v>4868</v>
      </c>
      <c r="F14" s="3269" t="s">
        <v>4873</v>
      </c>
      <c r="G14" s="3258"/>
      <c r="H14" s="3258">
        <v>1</v>
      </c>
      <c r="I14" s="3258">
        <v>23</v>
      </c>
      <c r="J14" s="3258" t="s">
        <v>964</v>
      </c>
      <c r="K14" s="3267" t="s">
        <v>426</v>
      </c>
      <c r="L14" s="2647" t="s">
        <v>1056</v>
      </c>
      <c r="M14" s="3270">
        <v>1155000</v>
      </c>
      <c r="N14" s="3270">
        <v>1155000</v>
      </c>
      <c r="O14" s="3270">
        <v>1155000</v>
      </c>
      <c r="P14" s="2839">
        <v>0</v>
      </c>
      <c r="Q14" s="3271"/>
      <c r="R14" s="3268"/>
      <c r="S14" s="3268"/>
      <c r="T14" s="3268"/>
      <c r="U14" s="3258"/>
      <c r="V14" s="3258"/>
      <c r="W14" s="3258"/>
      <c r="X14" s="3258"/>
      <c r="Y14" s="3258">
        <v>2.5</v>
      </c>
      <c r="Z14" s="3258"/>
      <c r="AA14" s="3258"/>
      <c r="AB14" s="3258"/>
      <c r="AC14" s="3258"/>
      <c r="AD14" s="2745">
        <v>1</v>
      </c>
      <c r="AE14" s="2745">
        <v>1</v>
      </c>
      <c r="AF14" s="3344">
        <v>1</v>
      </c>
      <c r="AG14" s="3316"/>
      <c r="AH14" s="3316"/>
      <c r="AI14" s="3282"/>
      <c r="AJ14" s="3258"/>
      <c r="AK14" s="3344" t="s">
        <v>438</v>
      </c>
    </row>
    <row r="15" spans="1:37" s="2776" customFormat="1" ht="43.5" customHeight="1">
      <c r="A15" s="3258">
        <v>11</v>
      </c>
      <c r="B15" s="3258" t="s">
        <v>451</v>
      </c>
      <c r="C15" s="3284" t="s">
        <v>94</v>
      </c>
      <c r="D15" s="3284" t="s">
        <v>95</v>
      </c>
      <c r="E15" s="3269" t="s">
        <v>2630</v>
      </c>
      <c r="F15" s="3269" t="s">
        <v>4784</v>
      </c>
      <c r="G15" s="3258">
        <v>1</v>
      </c>
      <c r="H15" s="3258"/>
      <c r="I15" s="3258">
        <v>112</v>
      </c>
      <c r="J15" s="3258" t="s">
        <v>1240</v>
      </c>
      <c r="K15" s="3272" t="s">
        <v>448</v>
      </c>
      <c r="L15" s="2647" t="s">
        <v>1056</v>
      </c>
      <c r="M15" s="3270">
        <v>276344.2</v>
      </c>
      <c r="N15" s="3270">
        <v>276344.2</v>
      </c>
      <c r="O15" s="3270">
        <v>276344.2</v>
      </c>
      <c r="P15" s="2839">
        <v>0</v>
      </c>
      <c r="Q15" s="3271"/>
      <c r="R15" s="3268"/>
      <c r="S15" s="3268"/>
      <c r="T15" s="3268"/>
      <c r="U15" s="3258"/>
      <c r="V15" s="3258"/>
      <c r="W15" s="3258">
        <v>1000</v>
      </c>
      <c r="X15" s="3258"/>
      <c r="Y15" s="3258"/>
      <c r="Z15" s="3258"/>
      <c r="AA15" s="3258"/>
      <c r="AB15" s="3258"/>
      <c r="AC15" s="3258"/>
      <c r="AD15" s="2745">
        <v>1</v>
      </c>
      <c r="AE15" s="2745">
        <v>1</v>
      </c>
      <c r="AF15" s="3344">
        <v>1</v>
      </c>
      <c r="AG15" s="3324"/>
      <c r="AH15" s="3316"/>
      <c r="AI15" s="3282"/>
      <c r="AJ15" s="3258"/>
      <c r="AK15" s="3344" t="s">
        <v>438</v>
      </c>
    </row>
    <row r="16" spans="1:37" s="2776" customFormat="1" ht="42.75" customHeight="1">
      <c r="A16" s="3258">
        <v>12</v>
      </c>
      <c r="B16" s="3258" t="s">
        <v>451</v>
      </c>
      <c r="C16" s="3284" t="s">
        <v>94</v>
      </c>
      <c r="D16" s="3284" t="s">
        <v>95</v>
      </c>
      <c r="E16" s="3269" t="s">
        <v>4587</v>
      </c>
      <c r="F16" s="3269" t="s">
        <v>4784</v>
      </c>
      <c r="G16" s="3258">
        <v>1</v>
      </c>
      <c r="H16" s="3258"/>
      <c r="I16" s="3258">
        <v>79</v>
      </c>
      <c r="J16" s="3258" t="s">
        <v>1240</v>
      </c>
      <c r="K16" s="3272" t="s">
        <v>448</v>
      </c>
      <c r="L16" s="2647" t="s">
        <v>1056</v>
      </c>
      <c r="M16" s="3270">
        <v>331608</v>
      </c>
      <c r="N16" s="3270">
        <v>331608</v>
      </c>
      <c r="O16" s="3270">
        <v>331608</v>
      </c>
      <c r="P16" s="2839">
        <v>0</v>
      </c>
      <c r="Q16" s="3271"/>
      <c r="R16" s="3268"/>
      <c r="S16" s="3268"/>
      <c r="T16" s="3268"/>
      <c r="U16" s="3258"/>
      <c r="V16" s="3258"/>
      <c r="W16" s="3258">
        <v>1200</v>
      </c>
      <c r="X16" s="3258"/>
      <c r="Y16" s="3258"/>
      <c r="Z16" s="3258"/>
      <c r="AA16" s="3258"/>
      <c r="AB16" s="3258"/>
      <c r="AC16" s="3258"/>
      <c r="AD16" s="2745">
        <v>1</v>
      </c>
      <c r="AE16" s="2745">
        <v>1</v>
      </c>
      <c r="AF16" s="3344">
        <v>1</v>
      </c>
      <c r="AG16" s="3324"/>
      <c r="AH16" s="3316"/>
      <c r="AI16" s="3316"/>
      <c r="AJ16" s="3258"/>
      <c r="AK16" s="3344" t="s">
        <v>438</v>
      </c>
    </row>
    <row r="17" spans="1:37" s="2776" customFormat="1" ht="50.25" customHeight="1">
      <c r="A17" s="3258">
        <v>13</v>
      </c>
      <c r="B17" s="3258" t="s">
        <v>451</v>
      </c>
      <c r="C17" s="3284" t="s">
        <v>94</v>
      </c>
      <c r="D17" s="3284" t="s">
        <v>95</v>
      </c>
      <c r="E17" s="3269" t="s">
        <v>3397</v>
      </c>
      <c r="F17" s="3269" t="s">
        <v>4784</v>
      </c>
      <c r="G17" s="3258">
        <v>1</v>
      </c>
      <c r="H17" s="3258"/>
      <c r="I17" s="3258">
        <v>217</v>
      </c>
      <c r="J17" s="3258" t="s">
        <v>1240</v>
      </c>
      <c r="K17" s="3272" t="s">
        <v>448</v>
      </c>
      <c r="L17" s="2647" t="s">
        <v>1056</v>
      </c>
      <c r="M17" s="3270">
        <v>276344.2</v>
      </c>
      <c r="N17" s="3270">
        <v>276344.2</v>
      </c>
      <c r="O17" s="3270">
        <v>276344.2</v>
      </c>
      <c r="P17" s="2839">
        <v>0</v>
      </c>
      <c r="Q17" s="3271"/>
      <c r="R17" s="3268"/>
      <c r="S17" s="3268"/>
      <c r="T17" s="3268"/>
      <c r="U17" s="3258"/>
      <c r="V17" s="3258"/>
      <c r="W17" s="3258">
        <v>1000</v>
      </c>
      <c r="X17" s="3258"/>
      <c r="Y17" s="3258"/>
      <c r="Z17" s="3258"/>
      <c r="AA17" s="3258"/>
      <c r="AB17" s="3258"/>
      <c r="AC17" s="3258"/>
      <c r="AD17" s="2745">
        <v>1</v>
      </c>
      <c r="AE17" s="2745">
        <v>1</v>
      </c>
      <c r="AF17" s="3344">
        <v>1</v>
      </c>
      <c r="AG17" s="3324"/>
      <c r="AH17" s="3316"/>
      <c r="AI17" s="3316"/>
      <c r="AJ17" s="3258"/>
      <c r="AK17" s="3344" t="s">
        <v>438</v>
      </c>
    </row>
    <row r="18" spans="1:37" s="2776" customFormat="1" ht="42.75" customHeight="1">
      <c r="A18" s="3258">
        <v>14</v>
      </c>
      <c r="B18" s="3258" t="s">
        <v>451</v>
      </c>
      <c r="C18" s="3284" t="s">
        <v>94</v>
      </c>
      <c r="D18" s="3284" t="s">
        <v>95</v>
      </c>
      <c r="E18" s="3269" t="s">
        <v>4385</v>
      </c>
      <c r="F18" s="3269" t="s">
        <v>4784</v>
      </c>
      <c r="G18" s="3258">
        <v>1</v>
      </c>
      <c r="H18" s="3258"/>
      <c r="I18" s="3258">
        <v>65</v>
      </c>
      <c r="J18" s="3258" t="s">
        <v>1240</v>
      </c>
      <c r="K18" s="3272" t="s">
        <v>448</v>
      </c>
      <c r="L18" s="2647" t="s">
        <v>1056</v>
      </c>
      <c r="M18" s="3270">
        <v>276344.2</v>
      </c>
      <c r="N18" s="3270">
        <v>276344.2</v>
      </c>
      <c r="O18" s="3270">
        <v>276344.2</v>
      </c>
      <c r="P18" s="2839">
        <v>0</v>
      </c>
      <c r="Q18" s="3271"/>
      <c r="R18" s="3268"/>
      <c r="S18" s="3268"/>
      <c r="T18" s="3268"/>
      <c r="U18" s="3258"/>
      <c r="V18" s="3258"/>
      <c r="W18" s="3258">
        <v>1000</v>
      </c>
      <c r="X18" s="3258"/>
      <c r="Y18" s="3258"/>
      <c r="Z18" s="3258"/>
      <c r="AA18" s="3258"/>
      <c r="AB18" s="3258"/>
      <c r="AC18" s="3258"/>
      <c r="AD18" s="2745">
        <v>1</v>
      </c>
      <c r="AE18" s="2745">
        <v>1</v>
      </c>
      <c r="AF18" s="3344">
        <v>1</v>
      </c>
      <c r="AG18" s="3324"/>
      <c r="AH18" s="3316"/>
      <c r="AI18" s="3316"/>
      <c r="AJ18" s="3258"/>
      <c r="AK18" s="3344" t="s">
        <v>438</v>
      </c>
    </row>
    <row r="19" spans="1:37" s="2776" customFormat="1" ht="45.75" customHeight="1">
      <c r="A19" s="3258">
        <v>15</v>
      </c>
      <c r="B19" s="3258" t="s">
        <v>451</v>
      </c>
      <c r="C19" s="3284" t="s">
        <v>94</v>
      </c>
      <c r="D19" s="3284" t="s">
        <v>95</v>
      </c>
      <c r="E19" s="2694" t="s">
        <v>3394</v>
      </c>
      <c r="F19" s="3269" t="s">
        <v>4784</v>
      </c>
      <c r="G19" s="3258">
        <v>1</v>
      </c>
      <c r="H19" s="3258"/>
      <c r="I19" s="3258">
        <v>118</v>
      </c>
      <c r="J19" s="3258" t="s">
        <v>1240</v>
      </c>
      <c r="K19" s="3272" t="s">
        <v>448</v>
      </c>
      <c r="L19" s="3272" t="s">
        <v>1056</v>
      </c>
      <c r="M19" s="3270">
        <v>221072</v>
      </c>
      <c r="N19" s="3270">
        <v>221072</v>
      </c>
      <c r="O19" s="3270">
        <v>221072</v>
      </c>
      <c r="P19" s="2839">
        <v>0</v>
      </c>
      <c r="Q19" s="3271"/>
      <c r="R19" s="3268"/>
      <c r="S19" s="3268"/>
      <c r="T19" s="3268"/>
      <c r="U19" s="3258"/>
      <c r="V19" s="3258"/>
      <c r="W19" s="3258">
        <v>800</v>
      </c>
      <c r="X19" s="3258"/>
      <c r="Y19" s="3258"/>
      <c r="Z19" s="3258"/>
      <c r="AA19" s="3258"/>
      <c r="AB19" s="3258"/>
      <c r="AC19" s="3258"/>
      <c r="AD19" s="2745">
        <v>1</v>
      </c>
      <c r="AE19" s="2745">
        <v>1</v>
      </c>
      <c r="AF19" s="3344">
        <v>1</v>
      </c>
      <c r="AG19" s="3324"/>
      <c r="AH19" s="3316"/>
      <c r="AI19" s="3316"/>
      <c r="AJ19" s="3258"/>
      <c r="AK19" s="3344" t="s">
        <v>438</v>
      </c>
    </row>
    <row r="20" spans="1:37" s="2776" customFormat="1" ht="81.75" customHeight="1">
      <c r="A20" s="3258">
        <v>16</v>
      </c>
      <c r="B20" s="3258" t="s">
        <v>451</v>
      </c>
      <c r="C20" s="3284" t="s">
        <v>94</v>
      </c>
      <c r="D20" s="3326" t="s">
        <v>2374</v>
      </c>
      <c r="E20" s="3277" t="s">
        <v>3336</v>
      </c>
      <c r="F20" s="3278" t="s">
        <v>4907</v>
      </c>
      <c r="G20" s="3258">
        <v>8</v>
      </c>
      <c r="H20" s="3258"/>
      <c r="I20" s="3258">
        <v>231</v>
      </c>
      <c r="J20" s="3267" t="s">
        <v>964</v>
      </c>
      <c r="K20" s="3267" t="s">
        <v>426</v>
      </c>
      <c r="L20" s="3272" t="s">
        <v>1056</v>
      </c>
      <c r="M20" s="2839">
        <v>1260000</v>
      </c>
      <c r="N20" s="2839">
        <v>1260000</v>
      </c>
      <c r="O20" s="2839">
        <v>1260000</v>
      </c>
      <c r="P20" s="2839">
        <v>0</v>
      </c>
      <c r="Q20" s="3271"/>
      <c r="R20" s="3268"/>
      <c r="S20" s="3268"/>
      <c r="T20" s="3268"/>
      <c r="U20" s="3258"/>
      <c r="V20" s="3258"/>
      <c r="W20" s="3258"/>
      <c r="X20" s="3258"/>
      <c r="Y20" s="3258">
        <v>3</v>
      </c>
      <c r="Z20" s="3258"/>
      <c r="AA20" s="3258"/>
      <c r="AB20" s="3258"/>
      <c r="AC20" s="3258"/>
      <c r="AD20" s="2745">
        <v>1</v>
      </c>
      <c r="AE20" s="2745">
        <v>1</v>
      </c>
      <c r="AF20" s="3258">
        <v>1</v>
      </c>
      <c r="AG20" s="3282"/>
      <c r="AH20" s="3258"/>
      <c r="AI20" s="3258"/>
      <c r="AJ20" s="3258"/>
      <c r="AK20" s="3344" t="s">
        <v>438</v>
      </c>
    </row>
    <row r="21" spans="1:37" s="2776" customFormat="1" ht="45.75" customHeight="1">
      <c r="A21" s="3258">
        <v>17</v>
      </c>
      <c r="B21" s="3258" t="s">
        <v>451</v>
      </c>
      <c r="C21" s="3284" t="s">
        <v>94</v>
      </c>
      <c r="D21" s="3284" t="s">
        <v>2374</v>
      </c>
      <c r="E21" s="2694" t="s">
        <v>4905</v>
      </c>
      <c r="F21" s="3278" t="s">
        <v>4908</v>
      </c>
      <c r="G21" s="3258">
        <v>1</v>
      </c>
      <c r="H21" s="3258"/>
      <c r="I21" s="3258">
        <v>114</v>
      </c>
      <c r="J21" s="3267" t="s">
        <v>964</v>
      </c>
      <c r="K21" s="3267" t="s">
        <v>426</v>
      </c>
      <c r="L21" s="3272" t="s">
        <v>1056</v>
      </c>
      <c r="M21" s="2839">
        <v>840000</v>
      </c>
      <c r="N21" s="2839">
        <v>840000</v>
      </c>
      <c r="O21" s="2839">
        <v>840000</v>
      </c>
      <c r="P21" s="2839">
        <v>0</v>
      </c>
      <c r="Q21" s="3271"/>
      <c r="R21" s="3268"/>
      <c r="S21" s="3268"/>
      <c r="T21" s="3268"/>
      <c r="U21" s="3258"/>
      <c r="V21" s="3258"/>
      <c r="W21" s="3258"/>
      <c r="X21" s="3258"/>
      <c r="Y21" s="3258">
        <v>2</v>
      </c>
      <c r="Z21" s="3258"/>
      <c r="AA21" s="3258"/>
      <c r="AB21" s="3258"/>
      <c r="AC21" s="3258"/>
      <c r="AD21" s="2745">
        <v>1</v>
      </c>
      <c r="AE21" s="2745">
        <v>1</v>
      </c>
      <c r="AF21" s="3344">
        <v>1</v>
      </c>
      <c r="AG21" s="3282"/>
      <c r="AH21" s="3282"/>
      <c r="AI21" s="3258"/>
      <c r="AJ21" s="3258"/>
      <c r="AK21" s="3344" t="s">
        <v>438</v>
      </c>
    </row>
    <row r="22" spans="1:37" s="2776" customFormat="1" ht="43.5" customHeight="1">
      <c r="A22" s="3258">
        <v>18</v>
      </c>
      <c r="B22" s="3258" t="s">
        <v>451</v>
      </c>
      <c r="C22" s="3284" t="s">
        <v>94</v>
      </c>
      <c r="D22" s="3284" t="s">
        <v>2374</v>
      </c>
      <c r="E22" s="2694" t="s">
        <v>4906</v>
      </c>
      <c r="F22" s="3278" t="s">
        <v>4909</v>
      </c>
      <c r="G22" s="3258">
        <v>1</v>
      </c>
      <c r="H22" s="3258"/>
      <c r="I22" s="3258">
        <v>66</v>
      </c>
      <c r="J22" s="3267" t="s">
        <v>964</v>
      </c>
      <c r="K22" s="3267" t="s">
        <v>426</v>
      </c>
      <c r="L22" s="3272" t="s">
        <v>1056</v>
      </c>
      <c r="M22" s="2839">
        <v>1680000</v>
      </c>
      <c r="N22" s="2839">
        <v>1680000</v>
      </c>
      <c r="O22" s="2839">
        <v>1680000</v>
      </c>
      <c r="P22" s="2839">
        <v>0</v>
      </c>
      <c r="Q22" s="3271"/>
      <c r="R22" s="3268"/>
      <c r="S22" s="3268"/>
      <c r="T22" s="3268"/>
      <c r="U22" s="3258"/>
      <c r="V22" s="3258"/>
      <c r="W22" s="3258"/>
      <c r="X22" s="3258"/>
      <c r="Y22" s="3258">
        <v>4</v>
      </c>
      <c r="Z22" s="3258"/>
      <c r="AA22" s="3258"/>
      <c r="AB22" s="3258"/>
      <c r="AC22" s="3258"/>
      <c r="AD22" s="2745">
        <v>1</v>
      </c>
      <c r="AE22" s="2745">
        <v>1</v>
      </c>
      <c r="AF22" s="3344">
        <v>1</v>
      </c>
      <c r="AG22" s="3282"/>
      <c r="AH22" s="3282"/>
      <c r="AI22" s="3258"/>
      <c r="AJ22" s="3258"/>
      <c r="AK22" s="3344" t="s">
        <v>438</v>
      </c>
    </row>
    <row r="23" spans="1:37" s="2776" customFormat="1" ht="43.5" customHeight="1">
      <c r="A23" s="3258">
        <v>19</v>
      </c>
      <c r="B23" s="3267" t="s">
        <v>451</v>
      </c>
      <c r="C23" s="3284" t="s">
        <v>94</v>
      </c>
      <c r="D23" s="3346" t="s">
        <v>2381</v>
      </c>
      <c r="E23" s="3285" t="s">
        <v>4973</v>
      </c>
      <c r="F23" s="2814" t="s">
        <v>4933</v>
      </c>
      <c r="G23" s="3258">
        <v>1</v>
      </c>
      <c r="H23" s="3258">
        <v>1</v>
      </c>
      <c r="I23" s="2817">
        <v>167</v>
      </c>
      <c r="J23" s="3281" t="s">
        <v>964</v>
      </c>
      <c r="K23" s="3281" t="s">
        <v>426</v>
      </c>
      <c r="L23" s="3272" t="s">
        <v>1056</v>
      </c>
      <c r="M23" s="2844">
        <v>3200000</v>
      </c>
      <c r="N23" s="2844"/>
      <c r="O23" s="2844"/>
      <c r="P23" s="2844">
        <v>3200000</v>
      </c>
      <c r="Q23" s="3271"/>
      <c r="R23" s="3268"/>
      <c r="S23" s="3268"/>
      <c r="T23" s="3268"/>
      <c r="U23" s="3258"/>
      <c r="V23" s="3258"/>
      <c r="W23" s="3258"/>
      <c r="X23" s="3258"/>
      <c r="Y23" s="3258">
        <v>6</v>
      </c>
      <c r="Z23" s="3258"/>
      <c r="AA23" s="3258"/>
      <c r="AB23" s="3258"/>
      <c r="AC23" s="3258"/>
      <c r="AD23" s="2745">
        <v>0.4</v>
      </c>
      <c r="AE23" s="2745">
        <v>0.4</v>
      </c>
      <c r="AF23" s="3344"/>
      <c r="AG23" s="3282">
        <v>1</v>
      </c>
      <c r="AH23" s="3282"/>
      <c r="AI23" s="3268"/>
      <c r="AJ23" s="3268"/>
      <c r="AK23" s="3281" t="s">
        <v>805</v>
      </c>
    </row>
    <row r="24" spans="1:37" s="2776" customFormat="1" ht="43.5" customHeight="1">
      <c r="A24" s="3258">
        <v>20</v>
      </c>
      <c r="B24" s="3267" t="s">
        <v>451</v>
      </c>
      <c r="C24" s="3284" t="s">
        <v>94</v>
      </c>
      <c r="D24" s="3284" t="s">
        <v>2381</v>
      </c>
      <c r="E24" s="3285" t="s">
        <v>3401</v>
      </c>
      <c r="F24" s="2814" t="s">
        <v>4934</v>
      </c>
      <c r="G24" s="3281"/>
      <c r="H24" s="3281">
        <v>1</v>
      </c>
      <c r="I24" s="2818">
        <v>28</v>
      </c>
      <c r="J24" s="3281" t="s">
        <v>964</v>
      </c>
      <c r="K24" s="3281" t="s">
        <v>426</v>
      </c>
      <c r="L24" s="3272" t="s">
        <v>1056</v>
      </c>
      <c r="M24" s="2844">
        <v>908046.72</v>
      </c>
      <c r="N24" s="2844"/>
      <c r="O24" s="2844"/>
      <c r="P24" s="2844">
        <v>908046.72</v>
      </c>
      <c r="Q24" s="2693"/>
      <c r="R24" s="3258"/>
      <c r="S24" s="3258"/>
      <c r="T24" s="3258"/>
      <c r="U24" s="3258"/>
      <c r="V24" s="3258"/>
      <c r="W24" s="3258"/>
      <c r="X24" s="3258"/>
      <c r="Y24" s="3258">
        <v>2</v>
      </c>
      <c r="Z24" s="3258"/>
      <c r="AA24" s="3258"/>
      <c r="AB24" s="3258"/>
      <c r="AC24" s="3258"/>
      <c r="AD24" s="2745">
        <v>0.1</v>
      </c>
      <c r="AE24" s="2745">
        <v>0.1</v>
      </c>
      <c r="AF24" s="3344"/>
      <c r="AG24" s="3282">
        <v>1</v>
      </c>
      <c r="AH24" s="3282"/>
      <c r="AI24" s="3268"/>
      <c r="AJ24" s="3268"/>
      <c r="AK24" s="3281" t="s">
        <v>805</v>
      </c>
    </row>
    <row r="25" spans="1:37" s="2776" customFormat="1" ht="108.75" customHeight="1">
      <c r="A25" s="3258">
        <v>21</v>
      </c>
      <c r="B25" s="3267" t="s">
        <v>451</v>
      </c>
      <c r="C25" s="3284" t="s">
        <v>94</v>
      </c>
      <c r="D25" s="3284" t="s">
        <v>1030</v>
      </c>
      <c r="E25" s="3285" t="s">
        <v>3355</v>
      </c>
      <c r="F25" s="2814" t="s">
        <v>4968</v>
      </c>
      <c r="G25" s="3282">
        <v>5</v>
      </c>
      <c r="H25" s="3282"/>
      <c r="I25" s="2818">
        <v>808</v>
      </c>
      <c r="J25" s="2693" t="s">
        <v>964</v>
      </c>
      <c r="K25" s="2693" t="s">
        <v>427</v>
      </c>
      <c r="L25" s="3272" t="s">
        <v>1056</v>
      </c>
      <c r="M25" s="2839">
        <v>1050000</v>
      </c>
      <c r="N25" s="2819"/>
      <c r="O25" s="2819"/>
      <c r="P25" s="2839">
        <v>1050000</v>
      </c>
      <c r="Q25" s="2693"/>
      <c r="R25" s="2693"/>
      <c r="S25" s="3258"/>
      <c r="T25" s="3258"/>
      <c r="U25" s="3258"/>
      <c r="V25" s="3258"/>
      <c r="W25" s="3258"/>
      <c r="X25" s="3258"/>
      <c r="Y25" s="3258"/>
      <c r="Z25" s="3258">
        <v>7.5</v>
      </c>
      <c r="AA25" s="3258"/>
      <c r="AB25" s="3258"/>
      <c r="AC25" s="3258"/>
      <c r="AD25" s="2745">
        <v>0.25</v>
      </c>
      <c r="AE25" s="3258"/>
      <c r="AF25" s="3258"/>
      <c r="AG25" s="3316">
        <v>1</v>
      </c>
      <c r="AH25" s="3268"/>
      <c r="AI25" s="3268"/>
      <c r="AJ25" s="3268"/>
      <c r="AK25" s="3338" t="s">
        <v>805</v>
      </c>
    </row>
    <row r="26" spans="1:37" s="2776" customFormat="1" ht="43.5" customHeight="1">
      <c r="A26" s="3258">
        <v>22</v>
      </c>
      <c r="B26" s="3267" t="s">
        <v>451</v>
      </c>
      <c r="C26" s="3284" t="s">
        <v>94</v>
      </c>
      <c r="D26" s="3284" t="s">
        <v>1030</v>
      </c>
      <c r="E26" s="3288" t="s">
        <v>4112</v>
      </c>
      <c r="F26" s="3288" t="s">
        <v>4969</v>
      </c>
      <c r="G26" s="3282">
        <v>1</v>
      </c>
      <c r="H26" s="3282"/>
      <c r="I26" s="2818">
        <v>47</v>
      </c>
      <c r="J26" s="2693" t="s">
        <v>964</v>
      </c>
      <c r="K26" s="2693" t="s">
        <v>426</v>
      </c>
      <c r="L26" s="3272" t="s">
        <v>1056</v>
      </c>
      <c r="M26" s="2839">
        <v>1120000</v>
      </c>
      <c r="N26" s="2819"/>
      <c r="O26" s="2819"/>
      <c r="P26" s="2839">
        <v>1120000</v>
      </c>
      <c r="Q26" s="2693"/>
      <c r="R26" s="2693"/>
      <c r="S26" s="3258"/>
      <c r="T26" s="3258"/>
      <c r="U26" s="3258"/>
      <c r="V26" s="3258"/>
      <c r="W26" s="3258"/>
      <c r="X26" s="3258"/>
      <c r="Y26" s="3258">
        <v>3.5</v>
      </c>
      <c r="Z26" s="3258"/>
      <c r="AA26" s="3258"/>
      <c r="AB26" s="3258"/>
      <c r="AC26" s="3258"/>
      <c r="AD26" s="2745">
        <v>0.35</v>
      </c>
      <c r="AE26" s="3258"/>
      <c r="AF26" s="3258"/>
      <c r="AG26" s="3316">
        <v>1</v>
      </c>
      <c r="AH26" s="3268"/>
      <c r="AI26" s="3268"/>
      <c r="AJ26" s="3268"/>
      <c r="AK26" s="3316" t="s">
        <v>805</v>
      </c>
    </row>
    <row r="27" spans="1:37" s="2776" customFormat="1" ht="43.5" customHeight="1">
      <c r="A27" s="3258">
        <v>23</v>
      </c>
      <c r="B27" s="3267" t="s">
        <v>451</v>
      </c>
      <c r="C27" s="3284" t="s">
        <v>94</v>
      </c>
      <c r="D27" s="3284" t="s">
        <v>1030</v>
      </c>
      <c r="E27" s="3288" t="s">
        <v>4974</v>
      </c>
      <c r="F27" s="3288" t="s">
        <v>4970</v>
      </c>
      <c r="G27" s="3282">
        <v>1</v>
      </c>
      <c r="H27" s="3282"/>
      <c r="I27" s="2818">
        <v>57</v>
      </c>
      <c r="J27" s="2693" t="s">
        <v>964</v>
      </c>
      <c r="K27" s="2693" t="s">
        <v>426</v>
      </c>
      <c r="L27" s="3272" t="s">
        <v>1056</v>
      </c>
      <c r="M27" s="2839">
        <v>3360000</v>
      </c>
      <c r="N27" s="2819"/>
      <c r="O27" s="2819"/>
      <c r="P27" s="2839">
        <v>3360000</v>
      </c>
      <c r="Q27" s="2693"/>
      <c r="R27" s="2693"/>
      <c r="S27" s="3258"/>
      <c r="T27" s="3258"/>
      <c r="U27" s="3258"/>
      <c r="V27" s="3258"/>
      <c r="W27" s="3258"/>
      <c r="X27" s="3258"/>
      <c r="Y27" s="3258">
        <v>8</v>
      </c>
      <c r="Z27" s="3258"/>
      <c r="AA27" s="3258"/>
      <c r="AB27" s="3258"/>
      <c r="AC27" s="3258"/>
      <c r="AD27" s="2745">
        <v>0.35</v>
      </c>
      <c r="AE27" s="3258"/>
      <c r="AF27" s="3258"/>
      <c r="AG27" s="3316">
        <v>1</v>
      </c>
      <c r="AH27" s="3268"/>
      <c r="AI27" s="3268"/>
      <c r="AJ27" s="3268"/>
      <c r="AK27" s="3316" t="s">
        <v>805</v>
      </c>
    </row>
    <row r="28" spans="1:37" s="2776" customFormat="1" ht="39" customHeight="1">
      <c r="A28" s="3258">
        <v>24</v>
      </c>
      <c r="B28" s="3258" t="s">
        <v>451</v>
      </c>
      <c r="C28" s="3284" t="s">
        <v>94</v>
      </c>
      <c r="D28" s="3284" t="s">
        <v>1030</v>
      </c>
      <c r="E28" s="3288" t="s">
        <v>4975</v>
      </c>
      <c r="F28" s="3288" t="s">
        <v>4971</v>
      </c>
      <c r="G28" s="3282">
        <v>1</v>
      </c>
      <c r="H28" s="3282"/>
      <c r="I28" s="3282">
        <v>37</v>
      </c>
      <c r="J28" s="2693" t="s">
        <v>964</v>
      </c>
      <c r="K28" s="2693" t="s">
        <v>426</v>
      </c>
      <c r="L28" s="3272" t="s">
        <v>1056</v>
      </c>
      <c r="M28" s="2839">
        <v>700000</v>
      </c>
      <c r="N28" s="2697"/>
      <c r="O28" s="2697"/>
      <c r="P28" s="2839">
        <v>700000</v>
      </c>
      <c r="Q28" s="2693"/>
      <c r="R28" s="2693"/>
      <c r="S28" s="3258"/>
      <c r="T28" s="3258"/>
      <c r="U28" s="3258"/>
      <c r="V28" s="3258"/>
      <c r="W28" s="3258"/>
      <c r="X28" s="3258"/>
      <c r="Y28" s="3258">
        <v>5</v>
      </c>
      <c r="Z28" s="3258"/>
      <c r="AA28" s="3258"/>
      <c r="AB28" s="3258"/>
      <c r="AC28" s="3258"/>
      <c r="AD28" s="2745">
        <v>0.35</v>
      </c>
      <c r="AE28" s="2745"/>
      <c r="AF28" s="3258"/>
      <c r="AG28" s="3316">
        <v>1</v>
      </c>
      <c r="AH28" s="3258"/>
      <c r="AI28" s="3258"/>
      <c r="AJ28" s="3258"/>
      <c r="AK28" s="3316" t="s">
        <v>805</v>
      </c>
    </row>
    <row r="29" spans="1:37" s="2776" customFormat="1" ht="46.5" customHeight="1">
      <c r="A29" s="3258">
        <v>25</v>
      </c>
      <c r="B29" s="3258" t="s">
        <v>451</v>
      </c>
      <c r="C29" s="3284" t="s">
        <v>94</v>
      </c>
      <c r="D29" s="3284" t="s">
        <v>1030</v>
      </c>
      <c r="E29" s="3288" t="s">
        <v>2925</v>
      </c>
      <c r="F29" s="3288" t="s">
        <v>4972</v>
      </c>
      <c r="G29" s="3282">
        <v>1</v>
      </c>
      <c r="H29" s="3282"/>
      <c r="I29" s="3282">
        <v>21</v>
      </c>
      <c r="J29" s="2693" t="s">
        <v>964</v>
      </c>
      <c r="K29" s="2693" t="s">
        <v>426</v>
      </c>
      <c r="L29" s="3272" t="s">
        <v>1056</v>
      </c>
      <c r="M29" s="2839">
        <v>1050000</v>
      </c>
      <c r="N29" s="2839">
        <v>1050000</v>
      </c>
      <c r="O29" s="2839">
        <v>1050000</v>
      </c>
      <c r="P29" s="2839">
        <v>0</v>
      </c>
      <c r="Q29" s="2693"/>
      <c r="R29" s="2693"/>
      <c r="S29" s="3258"/>
      <c r="T29" s="3258"/>
      <c r="U29" s="3258"/>
      <c r="V29" s="3258"/>
      <c r="W29" s="3258"/>
      <c r="X29" s="3258"/>
      <c r="Y29" s="3258">
        <v>2.5</v>
      </c>
      <c r="Z29" s="3258"/>
      <c r="AA29" s="3258"/>
      <c r="AB29" s="3258"/>
      <c r="AC29" s="3258"/>
      <c r="AD29" s="2745">
        <v>1</v>
      </c>
      <c r="AE29" s="2745">
        <v>1</v>
      </c>
      <c r="AF29" s="3258">
        <v>1</v>
      </c>
      <c r="AG29" s="3316"/>
      <c r="AH29" s="3258"/>
      <c r="AI29" s="3258"/>
      <c r="AJ29" s="3258"/>
      <c r="AK29" s="3316" t="s">
        <v>438</v>
      </c>
    </row>
    <row r="30" spans="1:37" s="2776" customFormat="1" ht="51" customHeight="1">
      <c r="A30" s="3258">
        <v>26</v>
      </c>
      <c r="B30" s="3258" t="s">
        <v>451</v>
      </c>
      <c r="C30" s="3284" t="s">
        <v>94</v>
      </c>
      <c r="D30" s="3284" t="s">
        <v>728</v>
      </c>
      <c r="E30" s="3288" t="s">
        <v>4994</v>
      </c>
      <c r="F30" s="2814" t="s">
        <v>4996</v>
      </c>
      <c r="G30" s="3282"/>
      <c r="H30" s="3282">
        <v>2</v>
      </c>
      <c r="I30" s="3282">
        <v>141</v>
      </c>
      <c r="J30" s="2693" t="s">
        <v>964</v>
      </c>
      <c r="K30" s="2693" t="s">
        <v>427</v>
      </c>
      <c r="L30" s="3272" t="s">
        <v>1056</v>
      </c>
      <c r="M30" s="2839">
        <v>420000</v>
      </c>
      <c r="N30" s="2839">
        <v>420000</v>
      </c>
      <c r="O30" s="2839">
        <v>420000</v>
      </c>
      <c r="P30" s="2839">
        <v>0</v>
      </c>
      <c r="Q30" s="2693"/>
      <c r="R30" s="2693"/>
      <c r="S30" s="3258"/>
      <c r="T30" s="3258"/>
      <c r="U30" s="3258"/>
      <c r="V30" s="3258"/>
      <c r="W30" s="3258"/>
      <c r="X30" s="3258"/>
      <c r="Y30" s="3258"/>
      <c r="Z30" s="3258">
        <v>3</v>
      </c>
      <c r="AA30" s="3258"/>
      <c r="AB30" s="3258"/>
      <c r="AC30" s="3258"/>
      <c r="AD30" s="2745">
        <v>1</v>
      </c>
      <c r="AE30" s="2745">
        <v>1</v>
      </c>
      <c r="AF30" s="3341">
        <v>1</v>
      </c>
      <c r="AG30" s="3316"/>
      <c r="AH30" s="3258"/>
      <c r="AI30" s="3258"/>
      <c r="AJ30" s="3258"/>
      <c r="AK30" s="3341" t="s">
        <v>438</v>
      </c>
    </row>
    <row r="31" spans="1:37" s="2776" customFormat="1" ht="40.5" customHeight="1">
      <c r="A31" s="3258">
        <v>27</v>
      </c>
      <c r="B31" s="3258" t="s">
        <v>451</v>
      </c>
      <c r="C31" s="3284" t="s">
        <v>94</v>
      </c>
      <c r="D31" s="3284" t="s">
        <v>728</v>
      </c>
      <c r="E31" s="3288" t="s">
        <v>4216</v>
      </c>
      <c r="F31" s="3288" t="s">
        <v>4151</v>
      </c>
      <c r="G31" s="3282">
        <v>1</v>
      </c>
      <c r="H31" s="3282"/>
      <c r="I31" s="3282">
        <v>197</v>
      </c>
      <c r="J31" s="2693" t="s">
        <v>964</v>
      </c>
      <c r="K31" s="2693" t="s">
        <v>427</v>
      </c>
      <c r="L31" s="3272" t="s">
        <v>1056</v>
      </c>
      <c r="M31" s="2839">
        <v>350000</v>
      </c>
      <c r="N31" s="2839">
        <v>350000</v>
      </c>
      <c r="O31" s="2839">
        <v>350000</v>
      </c>
      <c r="P31" s="2839">
        <v>0</v>
      </c>
      <c r="Q31" s="2693"/>
      <c r="R31" s="3258"/>
      <c r="S31" s="3258"/>
      <c r="T31" s="3258"/>
      <c r="U31" s="3258"/>
      <c r="V31" s="3258"/>
      <c r="W31" s="3258"/>
      <c r="X31" s="3258"/>
      <c r="Y31" s="3258"/>
      <c r="Z31" s="3258">
        <v>2.5</v>
      </c>
      <c r="AA31" s="3258"/>
      <c r="AB31" s="3258"/>
      <c r="AC31" s="3258"/>
      <c r="AD31" s="2745">
        <v>1</v>
      </c>
      <c r="AE31" s="2745">
        <v>1</v>
      </c>
      <c r="AF31" s="3341">
        <v>1</v>
      </c>
      <c r="AG31" s="3316"/>
      <c r="AH31" s="3258"/>
      <c r="AI31" s="3258"/>
      <c r="AJ31" s="3258"/>
      <c r="AK31" s="3341" t="s">
        <v>438</v>
      </c>
    </row>
    <row r="32" spans="1:37" s="2776" customFormat="1" ht="54.75" customHeight="1">
      <c r="A32" s="3258">
        <v>28</v>
      </c>
      <c r="B32" s="3258" t="s">
        <v>451</v>
      </c>
      <c r="C32" s="3284" t="s">
        <v>94</v>
      </c>
      <c r="D32" s="3284" t="s">
        <v>728</v>
      </c>
      <c r="E32" s="3288" t="s">
        <v>4995</v>
      </c>
      <c r="F32" s="3288" t="s">
        <v>4151</v>
      </c>
      <c r="G32" s="3282">
        <v>1</v>
      </c>
      <c r="H32" s="3282"/>
      <c r="I32" s="3282">
        <v>148</v>
      </c>
      <c r="J32" s="2693" t="s">
        <v>964</v>
      </c>
      <c r="K32" s="2693" t="s">
        <v>427</v>
      </c>
      <c r="L32" s="3272" t="s">
        <v>1056</v>
      </c>
      <c r="M32" s="2839">
        <v>560000</v>
      </c>
      <c r="N32" s="2839">
        <v>560000</v>
      </c>
      <c r="O32" s="2839">
        <v>560000</v>
      </c>
      <c r="P32" s="2839">
        <v>0</v>
      </c>
      <c r="Q32" s="2693"/>
      <c r="R32" s="3258"/>
      <c r="S32" s="3258"/>
      <c r="T32" s="3258"/>
      <c r="U32" s="3258"/>
      <c r="V32" s="3258"/>
      <c r="W32" s="3258"/>
      <c r="X32" s="3258"/>
      <c r="Y32" s="3258"/>
      <c r="Z32" s="3258">
        <v>4</v>
      </c>
      <c r="AA32" s="3258"/>
      <c r="AB32" s="3258"/>
      <c r="AC32" s="3258"/>
      <c r="AD32" s="2745">
        <v>1</v>
      </c>
      <c r="AE32" s="2745">
        <v>1</v>
      </c>
      <c r="AF32" s="3341">
        <v>1</v>
      </c>
      <c r="AG32" s="3316"/>
      <c r="AH32" s="3258"/>
      <c r="AI32" s="3258"/>
      <c r="AJ32" s="3258"/>
      <c r="AK32" s="3341" t="s">
        <v>438</v>
      </c>
    </row>
    <row r="33" spans="1:37" s="2776" customFormat="1" ht="76.5" customHeight="1">
      <c r="A33" s="3258">
        <v>29</v>
      </c>
      <c r="B33" s="3258" t="s">
        <v>451</v>
      </c>
      <c r="C33" s="3284" t="s">
        <v>94</v>
      </c>
      <c r="D33" s="3284" t="s">
        <v>728</v>
      </c>
      <c r="E33" s="2814" t="s">
        <v>4993</v>
      </c>
      <c r="F33" s="2814" t="s">
        <v>4997</v>
      </c>
      <c r="G33" s="3282">
        <v>4</v>
      </c>
      <c r="H33" s="3282"/>
      <c r="I33" s="3282">
        <v>470</v>
      </c>
      <c r="J33" s="2693" t="s">
        <v>964</v>
      </c>
      <c r="K33" s="2693" t="s">
        <v>426</v>
      </c>
      <c r="L33" s="3272" t="s">
        <v>1056</v>
      </c>
      <c r="M33" s="2839">
        <v>1270000</v>
      </c>
      <c r="N33" s="2697"/>
      <c r="O33" s="2697"/>
      <c r="P33" s="2839">
        <v>1270000</v>
      </c>
      <c r="Q33" s="2693"/>
      <c r="R33" s="3281"/>
      <c r="S33" s="3281"/>
      <c r="T33" s="3281"/>
      <c r="U33" s="3258"/>
      <c r="V33" s="3258"/>
      <c r="W33" s="3258"/>
      <c r="X33" s="3258"/>
      <c r="Y33" s="3258">
        <v>3</v>
      </c>
      <c r="Z33" s="3258"/>
      <c r="AA33" s="3258"/>
      <c r="AB33" s="3258"/>
      <c r="AC33" s="3258"/>
      <c r="AD33" s="2745">
        <v>0.5</v>
      </c>
      <c r="AE33" s="2745"/>
      <c r="AF33" s="3258"/>
      <c r="AG33" s="3316">
        <v>1</v>
      </c>
      <c r="AH33" s="3258"/>
      <c r="AI33" s="3258"/>
      <c r="AJ33" s="3258"/>
      <c r="AK33" s="3316" t="s">
        <v>805</v>
      </c>
    </row>
    <row r="34" spans="1:37" s="2776" customFormat="1" ht="77.25" customHeight="1">
      <c r="A34" s="3258">
        <v>30</v>
      </c>
      <c r="B34" s="3258" t="s">
        <v>451</v>
      </c>
      <c r="C34" s="3284" t="s">
        <v>94</v>
      </c>
      <c r="D34" s="3284" t="s">
        <v>157</v>
      </c>
      <c r="E34" s="3282" t="s">
        <v>5010</v>
      </c>
      <c r="F34" s="3282" t="s">
        <v>5011</v>
      </c>
      <c r="G34" s="3282">
        <v>2</v>
      </c>
      <c r="H34" s="3282">
        <v>5</v>
      </c>
      <c r="I34" s="3282">
        <v>224</v>
      </c>
      <c r="J34" s="3282" t="s">
        <v>964</v>
      </c>
      <c r="K34" s="3282" t="s">
        <v>5012</v>
      </c>
      <c r="L34" s="3282" t="s">
        <v>1056</v>
      </c>
      <c r="M34" s="3283">
        <v>99120</v>
      </c>
      <c r="N34" s="3345">
        <v>99120</v>
      </c>
      <c r="O34" s="3345">
        <v>99120</v>
      </c>
      <c r="P34" s="3283">
        <v>0</v>
      </c>
      <c r="Q34" s="2693"/>
      <c r="R34" s="3281"/>
      <c r="S34" s="3281"/>
      <c r="T34" s="3281"/>
      <c r="U34" s="3258"/>
      <c r="V34" s="3258"/>
      <c r="W34" s="3258"/>
      <c r="X34" s="3258"/>
      <c r="Y34" s="3282">
        <v>0.2</v>
      </c>
      <c r="Z34" s="3282"/>
      <c r="AA34" s="3258"/>
      <c r="AB34" s="3258"/>
      <c r="AC34" s="3258"/>
      <c r="AD34" s="2745">
        <v>1</v>
      </c>
      <c r="AE34" s="2745">
        <v>1</v>
      </c>
      <c r="AF34" s="3258">
        <v>1</v>
      </c>
      <c r="AG34" s="3258"/>
      <c r="AH34" s="3258"/>
      <c r="AI34" s="3258"/>
      <c r="AJ34" s="3258"/>
      <c r="AK34" s="3258" t="s">
        <v>438</v>
      </c>
    </row>
    <row r="35" spans="1:37" s="2776" customFormat="1" ht="50.25" customHeight="1">
      <c r="A35" s="3258">
        <v>31</v>
      </c>
      <c r="B35" s="3258" t="s">
        <v>451</v>
      </c>
      <c r="C35" s="3284" t="s">
        <v>94</v>
      </c>
      <c r="D35" s="3284" t="s">
        <v>157</v>
      </c>
      <c r="E35" s="3282" t="s">
        <v>5013</v>
      </c>
      <c r="F35" s="3282" t="s">
        <v>3904</v>
      </c>
      <c r="G35" s="3282">
        <v>1</v>
      </c>
      <c r="H35" s="3282">
        <v>2</v>
      </c>
      <c r="I35" s="3282">
        <v>127</v>
      </c>
      <c r="J35" s="3282" t="s">
        <v>964</v>
      </c>
      <c r="K35" s="3282" t="s">
        <v>5014</v>
      </c>
      <c r="L35" s="3282" t="s">
        <v>1056</v>
      </c>
      <c r="M35" s="3283">
        <v>115640</v>
      </c>
      <c r="N35" s="3345">
        <v>115640</v>
      </c>
      <c r="O35" s="3345">
        <v>115640</v>
      </c>
      <c r="P35" s="3345">
        <v>0</v>
      </c>
      <c r="Q35" s="3281"/>
      <c r="R35" s="3281"/>
      <c r="S35" s="3281"/>
      <c r="T35" s="3281"/>
      <c r="U35" s="3258"/>
      <c r="V35" s="3258"/>
      <c r="W35" s="3258"/>
      <c r="X35" s="3258"/>
      <c r="Y35" s="3282"/>
      <c r="Z35" s="3282">
        <v>0.7</v>
      </c>
      <c r="AA35" s="3258"/>
      <c r="AB35" s="3258"/>
      <c r="AC35" s="3258"/>
      <c r="AD35" s="2745">
        <v>1</v>
      </c>
      <c r="AE35" s="2745">
        <v>1</v>
      </c>
      <c r="AF35" s="3344">
        <v>1</v>
      </c>
      <c r="AG35" s="3258"/>
      <c r="AH35" s="3258"/>
      <c r="AI35" s="3258"/>
      <c r="AJ35" s="3258"/>
      <c r="AK35" s="3344" t="s">
        <v>438</v>
      </c>
    </row>
    <row r="36" spans="1:37" s="2776" customFormat="1" ht="51" customHeight="1">
      <c r="A36" s="3258">
        <v>32</v>
      </c>
      <c r="B36" s="3258" t="s">
        <v>451</v>
      </c>
      <c r="C36" s="3284" t="s">
        <v>94</v>
      </c>
      <c r="D36" s="3284" t="s">
        <v>157</v>
      </c>
      <c r="E36" s="3282" t="s">
        <v>5015</v>
      </c>
      <c r="F36" s="3282" t="s">
        <v>159</v>
      </c>
      <c r="G36" s="3282">
        <v>1</v>
      </c>
      <c r="H36" s="3282">
        <v>1</v>
      </c>
      <c r="I36" s="3282">
        <v>35</v>
      </c>
      <c r="J36" s="3282" t="s">
        <v>964</v>
      </c>
      <c r="K36" s="3282" t="s">
        <v>5014</v>
      </c>
      <c r="L36" s="3282" t="s">
        <v>1056</v>
      </c>
      <c r="M36" s="3283">
        <v>107380</v>
      </c>
      <c r="N36" s="3345">
        <v>107380</v>
      </c>
      <c r="O36" s="3345">
        <v>107380</v>
      </c>
      <c r="P36" s="3345">
        <v>0</v>
      </c>
      <c r="Q36" s="3258"/>
      <c r="R36" s="3258"/>
      <c r="S36" s="3258"/>
      <c r="T36" s="3258"/>
      <c r="U36" s="3258"/>
      <c r="V36" s="3258"/>
      <c r="W36" s="3258"/>
      <c r="X36" s="3258"/>
      <c r="Y36" s="3282"/>
      <c r="Z36" s="3282">
        <v>0.65</v>
      </c>
      <c r="AA36" s="3258"/>
      <c r="AB36" s="3258"/>
      <c r="AC36" s="3258"/>
      <c r="AD36" s="2745">
        <v>1</v>
      </c>
      <c r="AE36" s="2745">
        <v>1</v>
      </c>
      <c r="AF36" s="3344">
        <v>1</v>
      </c>
      <c r="AG36" s="3282"/>
      <c r="AH36" s="3258"/>
      <c r="AI36" s="3258"/>
      <c r="AJ36" s="3258"/>
      <c r="AK36" s="3344" t="s">
        <v>438</v>
      </c>
    </row>
    <row r="37" spans="1:37" s="2776" customFormat="1" ht="53.25" customHeight="1">
      <c r="A37" s="3258">
        <v>33</v>
      </c>
      <c r="B37" s="3258" t="s">
        <v>451</v>
      </c>
      <c r="C37" s="3284" t="s">
        <v>94</v>
      </c>
      <c r="D37" s="3284" t="s">
        <v>157</v>
      </c>
      <c r="E37" s="3282" t="s">
        <v>5016</v>
      </c>
      <c r="F37" s="3282" t="s">
        <v>5017</v>
      </c>
      <c r="G37" s="3282">
        <v>2</v>
      </c>
      <c r="H37" s="3282">
        <v>6</v>
      </c>
      <c r="I37" s="3282">
        <v>273</v>
      </c>
      <c r="J37" s="3282" t="s">
        <v>964</v>
      </c>
      <c r="K37" s="3282" t="s">
        <v>5014</v>
      </c>
      <c r="L37" s="3282" t="s">
        <v>1056</v>
      </c>
      <c r="M37" s="3283">
        <v>214760</v>
      </c>
      <c r="N37" s="3345">
        <v>214760</v>
      </c>
      <c r="O37" s="3345">
        <v>214760</v>
      </c>
      <c r="P37" s="3345">
        <v>0</v>
      </c>
      <c r="Q37" s="3258"/>
      <c r="R37" s="3258"/>
      <c r="S37" s="3258"/>
      <c r="T37" s="3258"/>
      <c r="U37" s="3258"/>
      <c r="V37" s="3258"/>
      <c r="W37" s="3258"/>
      <c r="X37" s="3258"/>
      <c r="Y37" s="3282"/>
      <c r="Z37" s="3282">
        <v>1.3</v>
      </c>
      <c r="AA37" s="3258"/>
      <c r="AB37" s="3258"/>
      <c r="AC37" s="3258"/>
      <c r="AD37" s="2745">
        <v>1</v>
      </c>
      <c r="AE37" s="2745">
        <v>1</v>
      </c>
      <c r="AF37" s="3344">
        <v>1</v>
      </c>
      <c r="AG37" s="3282"/>
      <c r="AH37" s="3258"/>
      <c r="AI37" s="3258"/>
      <c r="AJ37" s="3258"/>
      <c r="AK37" s="3344" t="s">
        <v>438</v>
      </c>
    </row>
    <row r="38" spans="1:37" s="2776" customFormat="1" ht="81" customHeight="1">
      <c r="A38" s="3258">
        <v>34</v>
      </c>
      <c r="B38" s="3258" t="s">
        <v>451</v>
      </c>
      <c r="C38" s="3284" t="s">
        <v>94</v>
      </c>
      <c r="D38" s="3284" t="s">
        <v>157</v>
      </c>
      <c r="E38" s="3282" t="s">
        <v>5018</v>
      </c>
      <c r="F38" s="3282" t="s">
        <v>5019</v>
      </c>
      <c r="G38" s="3282">
        <v>1</v>
      </c>
      <c r="H38" s="3282">
        <v>4</v>
      </c>
      <c r="I38" s="3282">
        <v>136</v>
      </c>
      <c r="J38" s="3282" t="s">
        <v>964</v>
      </c>
      <c r="K38" s="3282" t="s">
        <v>5014</v>
      </c>
      <c r="L38" s="3282" t="s">
        <v>1056</v>
      </c>
      <c r="M38" s="3283">
        <v>231280</v>
      </c>
      <c r="N38" s="3345">
        <v>231280</v>
      </c>
      <c r="O38" s="3345">
        <v>231280</v>
      </c>
      <c r="P38" s="3345">
        <v>0</v>
      </c>
      <c r="Q38" s="3258"/>
      <c r="R38" s="3258"/>
      <c r="S38" s="3258"/>
      <c r="T38" s="3258"/>
      <c r="U38" s="3258"/>
      <c r="V38" s="3258"/>
      <c r="W38" s="3258"/>
      <c r="X38" s="3258"/>
      <c r="Y38" s="3282"/>
      <c r="Z38" s="3282">
        <v>1.4</v>
      </c>
      <c r="AA38" s="3258"/>
      <c r="AB38" s="3258"/>
      <c r="AC38" s="3258"/>
      <c r="AD38" s="2745">
        <v>1</v>
      </c>
      <c r="AE38" s="2745">
        <v>1</v>
      </c>
      <c r="AF38" s="3344">
        <v>1</v>
      </c>
      <c r="AG38" s="3282"/>
      <c r="AH38" s="3258"/>
      <c r="AI38" s="3258"/>
      <c r="AJ38" s="3258"/>
      <c r="AK38" s="3344" t="s">
        <v>438</v>
      </c>
    </row>
    <row r="39" spans="1:37" s="2776" customFormat="1" ht="64.5" customHeight="1">
      <c r="A39" s="3258">
        <v>35</v>
      </c>
      <c r="B39" s="3258" t="s">
        <v>451</v>
      </c>
      <c r="C39" s="3284" t="s">
        <v>94</v>
      </c>
      <c r="D39" s="3284" t="s">
        <v>157</v>
      </c>
      <c r="E39" s="3282" t="s">
        <v>5020</v>
      </c>
      <c r="F39" s="3282" t="s">
        <v>3905</v>
      </c>
      <c r="G39" s="3282">
        <v>1</v>
      </c>
      <c r="H39" s="3282">
        <v>5</v>
      </c>
      <c r="I39" s="3282">
        <v>128</v>
      </c>
      <c r="J39" s="3282" t="s">
        <v>964</v>
      </c>
      <c r="K39" s="3282" t="s">
        <v>5014</v>
      </c>
      <c r="L39" s="3282" t="s">
        <v>1056</v>
      </c>
      <c r="M39" s="3283">
        <v>413000</v>
      </c>
      <c r="N39" s="3345">
        <v>413000</v>
      </c>
      <c r="O39" s="3345">
        <v>413000</v>
      </c>
      <c r="P39" s="3345">
        <v>0</v>
      </c>
      <c r="Q39" s="3258"/>
      <c r="R39" s="3258"/>
      <c r="S39" s="3258"/>
      <c r="T39" s="3258"/>
      <c r="U39" s="3258"/>
      <c r="V39" s="3258"/>
      <c r="W39" s="3258"/>
      <c r="X39" s="3258"/>
      <c r="Y39" s="3282"/>
      <c r="Z39" s="3282">
        <v>2.5</v>
      </c>
      <c r="AA39" s="3258"/>
      <c r="AB39" s="3258"/>
      <c r="AC39" s="3258"/>
      <c r="AD39" s="2745">
        <v>1</v>
      </c>
      <c r="AE39" s="2745">
        <v>1</v>
      </c>
      <c r="AF39" s="3344">
        <v>1</v>
      </c>
      <c r="AG39" s="3282"/>
      <c r="AH39" s="3258"/>
      <c r="AI39" s="3258"/>
      <c r="AJ39" s="3258"/>
      <c r="AK39" s="3344" t="s">
        <v>438</v>
      </c>
    </row>
    <row r="40" spans="1:37" s="2776" customFormat="1" ht="93.75" customHeight="1">
      <c r="A40" s="3258">
        <v>36</v>
      </c>
      <c r="B40" s="3258" t="s">
        <v>451</v>
      </c>
      <c r="C40" s="3284" t="s">
        <v>94</v>
      </c>
      <c r="D40" s="3284" t="s">
        <v>157</v>
      </c>
      <c r="E40" s="3282" t="s">
        <v>5021</v>
      </c>
      <c r="F40" s="3282" t="s">
        <v>5022</v>
      </c>
      <c r="G40" s="3282">
        <v>1</v>
      </c>
      <c r="H40" s="3282">
        <v>2</v>
      </c>
      <c r="I40" s="3282">
        <v>176</v>
      </c>
      <c r="J40" s="3282" t="s">
        <v>964</v>
      </c>
      <c r="K40" s="3282" t="s">
        <v>5014</v>
      </c>
      <c r="L40" s="3282" t="s">
        <v>1056</v>
      </c>
      <c r="M40" s="3283">
        <v>41300</v>
      </c>
      <c r="N40" s="3345">
        <v>41300</v>
      </c>
      <c r="O40" s="3345">
        <v>41300</v>
      </c>
      <c r="P40" s="3345">
        <v>0</v>
      </c>
      <c r="Q40" s="3258"/>
      <c r="R40" s="3258"/>
      <c r="S40" s="3258"/>
      <c r="T40" s="3258"/>
      <c r="U40" s="3258"/>
      <c r="V40" s="3258"/>
      <c r="W40" s="3258"/>
      <c r="X40" s="3258"/>
      <c r="Y40" s="3282"/>
      <c r="Z40" s="3282">
        <v>0.25</v>
      </c>
      <c r="AA40" s="3258"/>
      <c r="AB40" s="3258"/>
      <c r="AC40" s="3258"/>
      <c r="AD40" s="2745">
        <v>1</v>
      </c>
      <c r="AE40" s="2745">
        <v>1</v>
      </c>
      <c r="AF40" s="3344">
        <v>1</v>
      </c>
      <c r="AG40" s="3282"/>
      <c r="AH40" s="3258"/>
      <c r="AI40" s="3258"/>
      <c r="AJ40" s="3258"/>
      <c r="AK40" s="3344" t="s">
        <v>438</v>
      </c>
    </row>
    <row r="41" spans="1:37" s="2776" customFormat="1" ht="53.25" customHeight="1">
      <c r="A41" s="3258"/>
      <c r="B41" s="3258"/>
      <c r="C41" s="3258"/>
      <c r="D41" s="3258"/>
      <c r="E41" s="3258"/>
      <c r="F41" s="3258"/>
      <c r="G41" s="3258">
        <f>SUM(G5:G40)</f>
        <v>54</v>
      </c>
      <c r="H41" s="3258">
        <f>SUM(H5:H40)</f>
        <v>33</v>
      </c>
      <c r="I41" s="3258">
        <f>SUM(I5:I40)</f>
        <v>6135</v>
      </c>
      <c r="J41" s="3258"/>
      <c r="K41" s="3258"/>
      <c r="L41" s="3258"/>
      <c r="M41" s="2873">
        <f>SUM(M5:M40)</f>
        <v>26294239.32</v>
      </c>
      <c r="N41" s="3243">
        <f>SUM(N5:N40)</f>
        <v>14686192.600000001</v>
      </c>
      <c r="O41" s="3243">
        <f>SUM(O5:O40)</f>
        <v>14686192.600000001</v>
      </c>
      <c r="P41" s="3243">
        <f>SUM(P5:P40)</f>
        <v>11608046.719999999</v>
      </c>
      <c r="Q41" s="3258"/>
      <c r="R41" s="3258"/>
      <c r="S41" s="3258"/>
      <c r="T41" s="3258"/>
      <c r="U41" s="3258"/>
      <c r="V41" s="3258"/>
      <c r="W41" s="3284">
        <f>SUM(W5:W40)</f>
        <v>5000</v>
      </c>
      <c r="X41" s="3284"/>
      <c r="Y41" s="3284">
        <f>SUM(Y5:Y40)</f>
        <v>52.1</v>
      </c>
      <c r="Z41" s="3284">
        <f>SUM(Z5:Z40)</f>
        <v>23.799999999999997</v>
      </c>
      <c r="AA41" s="3284"/>
      <c r="AB41" s="3284"/>
      <c r="AC41" s="3284"/>
      <c r="AD41" s="2745"/>
      <c r="AE41" s="2745"/>
      <c r="AF41" s="3258">
        <f>SUM(AF5:AF40)</f>
        <v>29</v>
      </c>
      <c r="AG41" s="3284">
        <f>SUM(AG5:AG40)</f>
        <v>7</v>
      </c>
      <c r="AH41" s="3284">
        <f>SUM(AH5:AH40)</f>
        <v>0</v>
      </c>
      <c r="AI41" s="3284"/>
      <c r="AJ41" s="3258"/>
      <c r="AK41" s="3258"/>
    </row>
    <row r="42" spans="1:37" ht="56.25" customHeight="1">
      <c r="M42" s="2233"/>
      <c r="N42" s="2233"/>
      <c r="O42" s="2233"/>
      <c r="P42" s="2233"/>
    </row>
    <row r="48" spans="1:37">
      <c r="P48" s="2233"/>
    </row>
    <row r="49" spans="16:16">
      <c r="P49" s="2233"/>
    </row>
    <row r="51" spans="16:16">
      <c r="P51" s="2233"/>
    </row>
  </sheetData>
  <autoFilter ref="A4:AK41"/>
  <mergeCells count="14">
    <mergeCell ref="A1:AK1"/>
    <mergeCell ref="A2:A3"/>
    <mergeCell ref="C2:C3"/>
    <mergeCell ref="D2:D3"/>
    <mergeCell ref="E2:F2"/>
    <mergeCell ref="G2:G3"/>
    <mergeCell ref="H2:H3"/>
    <mergeCell ref="I2:I3"/>
    <mergeCell ref="J2:J3"/>
    <mergeCell ref="K2:K3"/>
    <mergeCell ref="L2:L3"/>
    <mergeCell ref="AB2:AC2"/>
    <mergeCell ref="AD2:AE2"/>
    <mergeCell ref="AF2:AK2"/>
  </mergeCells>
  <dataValidations count="5">
    <dataValidation type="list" allowBlank="1" showInputMessage="1" showErrorMessage="1" errorTitle="YANLIŞ DEĞER" error="LÜTFEN TANIMLANAN BİR PARAMETRE GİRİN!!!!!!!!!!!!!!_x000a_(YENİ, STND. GEL. YADA ONARIM SEÇENEKLERİNDEN BİRİSİ" sqref="J15:J19">
      <formula1>#REF!</formula1>
    </dataValidation>
    <dataValidation type="list" allowBlank="1" showInputMessage="1" showErrorMessage="1" sqref="K5:K27 L5:L33 L41 J28:K33 B5:B41 J5:J14 J20:J27 J41">
      <formula1>#REF!</formula1>
    </dataValidation>
    <dataValidation type="list" allowBlank="1" showInputMessage="1" showErrorMessage="1" sqref="K34:K40">
      <formula1>$AZ$5:$AZ$8</formula1>
    </dataValidation>
    <dataValidation type="list" allowBlank="1" showInputMessage="1" showErrorMessage="1" sqref="J34:J40">
      <formula1>$AW$5:$AW$7</formula1>
    </dataValidation>
    <dataValidation type="list" allowBlank="1" showInputMessage="1" showErrorMessage="1" sqref="L34:L40">
      <formula1>$AY$5:$AY$6</formula1>
    </dataValidation>
  </dataValidations>
  <printOptions horizontalCentered="1"/>
  <pageMargins left="0.31496062992125984" right="0.31496062992125984" top="0.55118110236220474" bottom="0.74803149606299213" header="0.31496062992125984" footer="0.31496062992125984"/>
  <pageSetup paperSize="9" scale="34" orientation="landscape" verticalDpi="4294967295"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7"/>
  <sheetViews>
    <sheetView zoomScale="87" zoomScaleNormal="87" workbookViewId="0">
      <selection sqref="A1:W1"/>
    </sheetView>
  </sheetViews>
  <sheetFormatPr defaultRowHeight="12.75"/>
  <cols>
    <col min="1" max="1" width="6.7109375" style="3261" customWidth="1"/>
    <col min="2" max="2" width="7.42578125" style="3261" customWidth="1"/>
    <col min="3" max="3" width="10.5703125" style="3261" customWidth="1"/>
    <col min="4" max="4" width="17.7109375" style="2515" customWidth="1"/>
    <col min="5" max="5" width="30.28515625" style="3261" customWidth="1"/>
    <col min="6" max="6" width="37.5703125" style="3261" customWidth="1"/>
    <col min="7" max="7" width="8.85546875" style="3261" customWidth="1"/>
    <col min="8" max="8" width="6.7109375" style="3261" customWidth="1"/>
    <col min="9" max="9" width="9.7109375" style="3261" customWidth="1"/>
    <col min="10" max="10" width="17.28515625" style="3261" customWidth="1"/>
    <col min="11" max="11" width="14.85546875" style="3261" customWidth="1"/>
    <col min="12" max="12" width="17.28515625" style="3261" customWidth="1"/>
    <col min="13" max="13" width="17.140625" style="3261" customWidth="1"/>
    <col min="14" max="14" width="17.5703125" style="3261" customWidth="1"/>
    <col min="15" max="15" width="17.42578125" style="3261" customWidth="1"/>
    <col min="16" max="16" width="9.7109375" style="3261" customWidth="1"/>
    <col min="17" max="17" width="7.28515625" style="3261" customWidth="1"/>
    <col min="18" max="18" width="7.85546875" style="3261" customWidth="1"/>
    <col min="19" max="19" width="7.5703125" style="3261" customWidth="1"/>
    <col min="20" max="20" width="7.7109375" style="3261" customWidth="1"/>
    <col min="21" max="22" width="8.42578125" style="3261" customWidth="1"/>
    <col min="23" max="23" width="27.85546875" style="3261" customWidth="1"/>
    <col min="24" max="16384" width="9.140625" style="3261"/>
  </cols>
  <sheetData>
    <row r="1" spans="1:30" ht="62.25" customHeight="1" thickBot="1">
      <c r="A1" s="4475" t="s">
        <v>4859</v>
      </c>
      <c r="B1" s="4476"/>
      <c r="C1" s="4476"/>
      <c r="D1" s="4476"/>
      <c r="E1" s="4476"/>
      <c r="F1" s="4476"/>
      <c r="G1" s="4476"/>
      <c r="H1" s="4476"/>
      <c r="I1" s="4476"/>
      <c r="J1" s="4476"/>
      <c r="K1" s="4476"/>
      <c r="L1" s="4476"/>
      <c r="M1" s="4476"/>
      <c r="N1" s="4476"/>
      <c r="O1" s="4476"/>
      <c r="P1" s="4476"/>
      <c r="Q1" s="4476"/>
      <c r="R1" s="4477"/>
      <c r="S1" s="4477"/>
      <c r="T1" s="4477"/>
      <c r="U1" s="4477"/>
      <c r="V1" s="4477"/>
      <c r="W1" s="4477"/>
    </row>
    <row r="2" spans="1:30" ht="56.25" customHeight="1">
      <c r="A2" s="4344" t="s">
        <v>3153</v>
      </c>
      <c r="B2" s="4344" t="s">
        <v>445</v>
      </c>
      <c r="C2" s="4344" t="s">
        <v>13</v>
      </c>
      <c r="D2" s="4344" t="s">
        <v>2277</v>
      </c>
      <c r="E2" s="4436" t="s">
        <v>423</v>
      </c>
      <c r="F2" s="4437"/>
      <c r="G2" s="4134" t="s">
        <v>3040</v>
      </c>
      <c r="H2" s="4134" t="s">
        <v>3041</v>
      </c>
      <c r="I2" s="4134" t="s">
        <v>3042</v>
      </c>
      <c r="J2" s="4326" t="s">
        <v>3043</v>
      </c>
      <c r="K2" s="4328" t="s">
        <v>3044</v>
      </c>
      <c r="L2" s="2131" t="s">
        <v>3045</v>
      </c>
      <c r="M2" s="2132" t="s">
        <v>1054</v>
      </c>
      <c r="N2" s="2132" t="s">
        <v>2358</v>
      </c>
      <c r="O2" s="2133" t="s">
        <v>2359</v>
      </c>
      <c r="P2" s="4316" t="s">
        <v>429</v>
      </c>
      <c r="Q2" s="4481"/>
      <c r="R2" s="4420" t="s">
        <v>16</v>
      </c>
      <c r="S2" s="4420"/>
      <c r="T2" s="4420"/>
      <c r="U2" s="4420"/>
      <c r="V2" s="4420"/>
      <c r="W2" s="4420"/>
    </row>
    <row r="3" spans="1:30" ht="68.25" customHeight="1">
      <c r="A3" s="4435"/>
      <c r="B3" s="4435"/>
      <c r="C3" s="4435"/>
      <c r="D3" s="4435"/>
      <c r="E3" s="3257" t="s">
        <v>430</v>
      </c>
      <c r="F3" s="3257" t="s">
        <v>410</v>
      </c>
      <c r="G3" s="4135"/>
      <c r="H3" s="4135"/>
      <c r="I3" s="4135"/>
      <c r="J3" s="4344"/>
      <c r="K3" s="4400"/>
      <c r="L3" s="2373" t="s">
        <v>1416</v>
      </c>
      <c r="M3" s="2374" t="s">
        <v>1417</v>
      </c>
      <c r="N3" s="2374" t="s">
        <v>1055</v>
      </c>
      <c r="O3" s="2375" t="s">
        <v>3046</v>
      </c>
      <c r="P3" s="2446" t="s">
        <v>436</v>
      </c>
      <c r="Q3" s="3230" t="s">
        <v>437</v>
      </c>
      <c r="R3" s="2909" t="s">
        <v>438</v>
      </c>
      <c r="S3" s="2910" t="s">
        <v>805</v>
      </c>
      <c r="T3" s="2910" t="s">
        <v>441</v>
      </c>
      <c r="U3" s="2910" t="s">
        <v>442</v>
      </c>
      <c r="V3" s="2910" t="s">
        <v>1926</v>
      </c>
      <c r="W3" s="2910" t="s">
        <v>443</v>
      </c>
      <c r="Y3" s="2348"/>
      <c r="Z3" s="2348"/>
      <c r="AA3" s="2348"/>
      <c r="AB3" s="2348"/>
      <c r="AC3" s="2348"/>
      <c r="AD3" s="2348"/>
    </row>
    <row r="4" spans="1:30" ht="47.25" customHeight="1">
      <c r="A4" s="3265"/>
      <c r="B4" s="3265"/>
      <c r="C4" s="3265"/>
      <c r="D4" s="3265"/>
      <c r="E4" s="3257"/>
      <c r="F4" s="3257"/>
      <c r="G4" s="3248"/>
      <c r="H4" s="3248"/>
      <c r="I4" s="3248"/>
      <c r="J4" s="3248"/>
      <c r="K4" s="3248"/>
      <c r="L4" s="3227"/>
      <c r="M4" s="2374"/>
      <c r="N4" s="2374"/>
      <c r="O4" s="3228"/>
      <c r="P4" s="3229"/>
      <c r="Q4" s="3230"/>
      <c r="R4" s="2909"/>
      <c r="S4" s="2910"/>
      <c r="T4" s="2910"/>
      <c r="U4" s="2910"/>
      <c r="V4" s="2910"/>
      <c r="W4" s="2910"/>
      <c r="Y4" s="2348"/>
      <c r="Z4" s="2348"/>
      <c r="AA4" s="2348"/>
      <c r="AB4" s="2348"/>
      <c r="AC4" s="2348"/>
      <c r="AD4" s="2348"/>
    </row>
    <row r="5" spans="1:30" ht="61.5" customHeight="1">
      <c r="A5" s="2813">
        <v>1</v>
      </c>
      <c r="B5" s="2813" t="s">
        <v>451</v>
      </c>
      <c r="C5" s="2903" t="s">
        <v>94</v>
      </c>
      <c r="D5" s="2903" t="s">
        <v>95</v>
      </c>
      <c r="E5" s="3273" t="s">
        <v>4874</v>
      </c>
      <c r="F5" s="2813" t="s">
        <v>4884</v>
      </c>
      <c r="G5" s="3304">
        <v>1</v>
      </c>
      <c r="H5" s="2813"/>
      <c r="I5" s="2813">
        <v>265</v>
      </c>
      <c r="J5" s="2813" t="s">
        <v>2267</v>
      </c>
      <c r="K5" s="2813" t="s">
        <v>408</v>
      </c>
      <c r="L5" s="3239">
        <v>1117760.6299999999</v>
      </c>
      <c r="M5" s="3239"/>
      <c r="N5" s="3239"/>
      <c r="O5" s="3239">
        <v>1117760.6299999999</v>
      </c>
      <c r="P5" s="3274">
        <v>0.5</v>
      </c>
      <c r="Q5" s="3274"/>
      <c r="R5" s="2813"/>
      <c r="S5" s="2813">
        <v>1</v>
      </c>
      <c r="T5" s="2813"/>
      <c r="U5" s="2813"/>
      <c r="V5" s="2813"/>
      <c r="W5" s="3275" t="s">
        <v>805</v>
      </c>
      <c r="X5" s="2348"/>
      <c r="Y5" s="2349" t="s">
        <v>2266</v>
      </c>
      <c r="Z5" s="2349"/>
      <c r="AA5" s="2349"/>
      <c r="AB5" s="2349" t="s">
        <v>408</v>
      </c>
      <c r="AC5" s="2348"/>
      <c r="AD5" s="2348"/>
    </row>
    <row r="6" spans="1:30" ht="56.25" customHeight="1">
      <c r="A6" s="2813">
        <v>2</v>
      </c>
      <c r="B6" s="2813" t="s">
        <v>451</v>
      </c>
      <c r="C6" s="2903" t="s">
        <v>94</v>
      </c>
      <c r="D6" s="2903" t="s">
        <v>95</v>
      </c>
      <c r="E6" s="3273" t="s">
        <v>4371</v>
      </c>
      <c r="F6" s="2813" t="s">
        <v>4885</v>
      </c>
      <c r="G6" s="3304">
        <v>1</v>
      </c>
      <c r="H6" s="2813"/>
      <c r="I6" s="2813">
        <v>161</v>
      </c>
      <c r="J6" s="2813" t="s">
        <v>2267</v>
      </c>
      <c r="K6" s="2813" t="s">
        <v>408</v>
      </c>
      <c r="L6" s="3239">
        <v>822760.63</v>
      </c>
      <c r="M6" s="3239"/>
      <c r="N6" s="3239"/>
      <c r="O6" s="3239">
        <v>822760.63</v>
      </c>
      <c r="P6" s="3274">
        <v>0.25</v>
      </c>
      <c r="Q6" s="3274"/>
      <c r="R6" s="2813"/>
      <c r="S6" s="2813">
        <v>1</v>
      </c>
      <c r="T6" s="2813"/>
      <c r="U6" s="2813"/>
      <c r="V6" s="2813"/>
      <c r="W6" s="3275" t="s">
        <v>805</v>
      </c>
      <c r="X6" s="2348"/>
      <c r="Y6" s="2349"/>
      <c r="Z6" s="2349"/>
      <c r="AA6" s="2349"/>
      <c r="AB6" s="2349"/>
      <c r="AC6" s="2348"/>
      <c r="AD6" s="2348"/>
    </row>
    <row r="7" spans="1:30" ht="59.25" customHeight="1">
      <c r="A7" s="2813">
        <v>3</v>
      </c>
      <c r="B7" s="2813" t="s">
        <v>451</v>
      </c>
      <c r="C7" s="2903" t="s">
        <v>94</v>
      </c>
      <c r="D7" s="2903" t="s">
        <v>95</v>
      </c>
      <c r="E7" s="3273" t="s">
        <v>4875</v>
      </c>
      <c r="F7" s="2813" t="s">
        <v>4891</v>
      </c>
      <c r="G7" s="3304"/>
      <c r="H7" s="2813">
        <v>1</v>
      </c>
      <c r="I7" s="2813">
        <v>61</v>
      </c>
      <c r="J7" s="2813" t="s">
        <v>2267</v>
      </c>
      <c r="K7" s="2813" t="s">
        <v>408</v>
      </c>
      <c r="L7" s="3239">
        <v>704760.63</v>
      </c>
      <c r="M7" s="3239"/>
      <c r="N7" s="3239"/>
      <c r="O7" s="3239">
        <v>704760.63</v>
      </c>
      <c r="P7" s="3274">
        <v>0.15</v>
      </c>
      <c r="Q7" s="3274"/>
      <c r="R7" s="2813"/>
      <c r="S7" s="2813">
        <v>1</v>
      </c>
      <c r="T7" s="2813"/>
      <c r="U7" s="2813"/>
      <c r="V7" s="2813"/>
      <c r="W7" s="3275" t="s">
        <v>805</v>
      </c>
      <c r="X7" s="2348"/>
      <c r="Y7" s="2349"/>
      <c r="Z7" s="2349"/>
      <c r="AA7" s="2349"/>
      <c r="AB7" s="2349"/>
      <c r="AC7" s="2348"/>
      <c r="AD7" s="2348"/>
    </row>
    <row r="8" spans="1:30" ht="55.5" customHeight="1">
      <c r="A8" s="2813">
        <v>4</v>
      </c>
      <c r="B8" s="2813" t="s">
        <v>451</v>
      </c>
      <c r="C8" s="2903" t="s">
        <v>94</v>
      </c>
      <c r="D8" s="2903" t="s">
        <v>95</v>
      </c>
      <c r="E8" s="3273" t="s">
        <v>2590</v>
      </c>
      <c r="F8" s="2813" t="s">
        <v>4885</v>
      </c>
      <c r="G8" s="3304">
        <v>1</v>
      </c>
      <c r="H8" s="2813"/>
      <c r="I8" s="2813">
        <v>81</v>
      </c>
      <c r="J8" s="2813" t="s">
        <v>2267</v>
      </c>
      <c r="K8" s="2813" t="s">
        <v>408</v>
      </c>
      <c r="L8" s="3239">
        <v>822760.63</v>
      </c>
      <c r="M8" s="3239"/>
      <c r="N8" s="3239"/>
      <c r="O8" s="3239">
        <v>822760.63</v>
      </c>
      <c r="P8" s="3274">
        <v>0.6</v>
      </c>
      <c r="Q8" s="3274"/>
      <c r="R8" s="2813"/>
      <c r="S8" s="2813">
        <v>1</v>
      </c>
      <c r="T8" s="2813"/>
      <c r="U8" s="2813"/>
      <c r="V8" s="2813"/>
      <c r="W8" s="3275" t="s">
        <v>805</v>
      </c>
      <c r="X8" s="2348"/>
      <c r="Y8" s="2349"/>
      <c r="Z8" s="2349"/>
      <c r="AA8" s="2349"/>
      <c r="AB8" s="2349"/>
      <c r="AC8" s="2348"/>
      <c r="AD8" s="2348"/>
    </row>
    <row r="9" spans="1:30" ht="62.25" customHeight="1">
      <c r="A9" s="2813">
        <v>5</v>
      </c>
      <c r="B9" s="2813" t="s">
        <v>451</v>
      </c>
      <c r="C9" s="2903" t="s">
        <v>94</v>
      </c>
      <c r="D9" s="2903" t="s">
        <v>95</v>
      </c>
      <c r="E9" s="3273" t="s">
        <v>4876</v>
      </c>
      <c r="F9" s="2813" t="s">
        <v>4886</v>
      </c>
      <c r="G9" s="3304">
        <v>1</v>
      </c>
      <c r="H9" s="2813"/>
      <c r="I9" s="2813">
        <v>45</v>
      </c>
      <c r="J9" s="2813" t="s">
        <v>2267</v>
      </c>
      <c r="K9" s="2813" t="s">
        <v>408</v>
      </c>
      <c r="L9" s="3239">
        <v>645760.63</v>
      </c>
      <c r="M9" s="3239"/>
      <c r="N9" s="3239"/>
      <c r="O9" s="3239">
        <v>645760.63</v>
      </c>
      <c r="P9" s="3274">
        <v>0.25</v>
      </c>
      <c r="Q9" s="3274"/>
      <c r="R9" s="2813"/>
      <c r="S9" s="2813">
        <v>1</v>
      </c>
      <c r="T9" s="2813"/>
      <c r="U9" s="2813"/>
      <c r="V9" s="2813"/>
      <c r="W9" s="3275" t="s">
        <v>805</v>
      </c>
      <c r="X9" s="2348"/>
      <c r="Y9" s="2349"/>
      <c r="Z9" s="2349"/>
      <c r="AA9" s="2349"/>
      <c r="AB9" s="2349"/>
      <c r="AC9" s="2348"/>
      <c r="AD9" s="2348"/>
    </row>
    <row r="10" spans="1:30" ht="56.25" customHeight="1">
      <c r="A10" s="2813">
        <v>6</v>
      </c>
      <c r="B10" s="2813" t="s">
        <v>451</v>
      </c>
      <c r="C10" s="2903" t="s">
        <v>94</v>
      </c>
      <c r="D10" s="2903" t="s">
        <v>95</v>
      </c>
      <c r="E10" s="3273" t="s">
        <v>2890</v>
      </c>
      <c r="F10" s="2813" t="s">
        <v>4890</v>
      </c>
      <c r="G10" s="3304"/>
      <c r="H10" s="2813">
        <v>1</v>
      </c>
      <c r="I10" s="2813">
        <v>61</v>
      </c>
      <c r="J10" s="2813" t="s">
        <v>2267</v>
      </c>
      <c r="K10" s="2813" t="s">
        <v>408</v>
      </c>
      <c r="L10" s="3239">
        <v>527760.63</v>
      </c>
      <c r="M10" s="3239"/>
      <c r="N10" s="3239"/>
      <c r="O10" s="3239">
        <v>527760.63</v>
      </c>
      <c r="P10" s="3274">
        <v>0.9</v>
      </c>
      <c r="Q10" s="3274"/>
      <c r="R10" s="2813"/>
      <c r="S10" s="2813">
        <v>1</v>
      </c>
      <c r="T10" s="2813"/>
      <c r="U10" s="2813"/>
      <c r="V10" s="2813"/>
      <c r="W10" s="3275" t="s">
        <v>805</v>
      </c>
      <c r="X10" s="2348"/>
      <c r="Y10" s="2349"/>
      <c r="Z10" s="2349"/>
      <c r="AA10" s="2349"/>
      <c r="AB10" s="2349"/>
      <c r="AC10" s="2348"/>
      <c r="AD10" s="2348"/>
    </row>
    <row r="11" spans="1:30" ht="58.5" customHeight="1">
      <c r="A11" s="2813">
        <v>7</v>
      </c>
      <c r="B11" s="2813" t="s">
        <v>451</v>
      </c>
      <c r="C11" s="2903" t="s">
        <v>94</v>
      </c>
      <c r="D11" s="2903" t="s">
        <v>95</v>
      </c>
      <c r="E11" s="3273" t="s">
        <v>4877</v>
      </c>
      <c r="F11" s="2813" t="s">
        <v>5031</v>
      </c>
      <c r="G11" s="3304"/>
      <c r="H11" s="2813">
        <v>1</v>
      </c>
      <c r="I11" s="2813">
        <v>49</v>
      </c>
      <c r="J11" s="2813" t="s">
        <v>2267</v>
      </c>
      <c r="K11" s="2813" t="s">
        <v>408</v>
      </c>
      <c r="L11" s="3239">
        <v>822760.63</v>
      </c>
      <c r="M11" s="3239"/>
      <c r="N11" s="3239"/>
      <c r="O11" s="3239">
        <v>822760.63</v>
      </c>
      <c r="P11" s="3274">
        <v>0.95</v>
      </c>
      <c r="Q11" s="3274"/>
      <c r="R11" s="2813"/>
      <c r="S11" s="2813">
        <v>1</v>
      </c>
      <c r="T11" s="2813"/>
      <c r="U11" s="2813"/>
      <c r="V11" s="2813"/>
      <c r="W11" s="3275" t="s">
        <v>805</v>
      </c>
      <c r="X11" s="2348"/>
      <c r="Y11" s="2349"/>
      <c r="Z11" s="2349"/>
      <c r="AA11" s="2349"/>
      <c r="AB11" s="2349"/>
      <c r="AC11" s="2348"/>
      <c r="AD11" s="2348"/>
    </row>
    <row r="12" spans="1:30" ht="56.25" customHeight="1">
      <c r="A12" s="2813">
        <v>8</v>
      </c>
      <c r="B12" s="2813" t="s">
        <v>451</v>
      </c>
      <c r="C12" s="2903" t="s">
        <v>94</v>
      </c>
      <c r="D12" s="2903" t="s">
        <v>95</v>
      </c>
      <c r="E12" s="3273" t="s">
        <v>4878</v>
      </c>
      <c r="F12" s="2814" t="s">
        <v>4889</v>
      </c>
      <c r="G12" s="3304"/>
      <c r="H12" s="2813">
        <v>1</v>
      </c>
      <c r="I12" s="2813">
        <v>21</v>
      </c>
      <c r="J12" s="2813" t="s">
        <v>2267</v>
      </c>
      <c r="K12" s="2813" t="s">
        <v>408</v>
      </c>
      <c r="L12" s="3239">
        <v>704760.63</v>
      </c>
      <c r="M12" s="3239"/>
      <c r="N12" s="3239"/>
      <c r="O12" s="3239">
        <v>704760.63</v>
      </c>
      <c r="P12" s="3274">
        <v>0.95</v>
      </c>
      <c r="Q12" s="3274"/>
      <c r="R12" s="2813"/>
      <c r="S12" s="2813">
        <v>1</v>
      </c>
      <c r="T12" s="2813"/>
      <c r="U12" s="2813"/>
      <c r="V12" s="2813"/>
      <c r="W12" s="3275" t="s">
        <v>805</v>
      </c>
      <c r="X12" s="2348"/>
      <c r="Y12" s="2349"/>
      <c r="Z12" s="2349"/>
      <c r="AA12" s="2349"/>
      <c r="AB12" s="2349"/>
      <c r="AC12" s="2348"/>
      <c r="AD12" s="2348"/>
    </row>
    <row r="13" spans="1:30" ht="51.75" customHeight="1">
      <c r="A13" s="2813">
        <v>9</v>
      </c>
      <c r="B13" s="2813" t="s">
        <v>451</v>
      </c>
      <c r="C13" s="2903" t="s">
        <v>94</v>
      </c>
      <c r="D13" s="2903" t="s">
        <v>95</v>
      </c>
      <c r="E13" s="3273" t="s">
        <v>4879</v>
      </c>
      <c r="F13" s="2813" t="s">
        <v>4888</v>
      </c>
      <c r="G13" s="3304"/>
      <c r="H13" s="2813">
        <v>1</v>
      </c>
      <c r="I13" s="2813">
        <v>19</v>
      </c>
      <c r="J13" s="2813" t="s">
        <v>2266</v>
      </c>
      <c r="K13" s="2813" t="s">
        <v>408</v>
      </c>
      <c r="L13" s="3239">
        <v>645760.63</v>
      </c>
      <c r="M13" s="3239"/>
      <c r="N13" s="3239"/>
      <c r="O13" s="3239">
        <v>645760.63</v>
      </c>
      <c r="P13" s="3274">
        <v>0.95</v>
      </c>
      <c r="Q13" s="3274"/>
      <c r="R13" s="2813"/>
      <c r="S13" s="2813">
        <v>1</v>
      </c>
      <c r="T13" s="2813"/>
      <c r="U13" s="2813"/>
      <c r="V13" s="2813"/>
      <c r="W13" s="3275" t="s">
        <v>805</v>
      </c>
      <c r="X13" s="2348"/>
      <c r="Y13" s="2349"/>
      <c r="Z13" s="2349"/>
      <c r="AA13" s="2349"/>
      <c r="AB13" s="2349"/>
      <c r="AC13" s="2348"/>
      <c r="AD13" s="2348"/>
    </row>
    <row r="14" spans="1:30" ht="55.5" customHeight="1">
      <c r="A14" s="2813">
        <v>10</v>
      </c>
      <c r="B14" s="2813" t="s">
        <v>451</v>
      </c>
      <c r="C14" s="2903" t="s">
        <v>94</v>
      </c>
      <c r="D14" s="2903" t="s">
        <v>95</v>
      </c>
      <c r="E14" s="3273" t="s">
        <v>4880</v>
      </c>
      <c r="F14" s="2813" t="s">
        <v>4887</v>
      </c>
      <c r="G14" s="3304"/>
      <c r="H14" s="2813">
        <v>1</v>
      </c>
      <c r="I14" s="2813">
        <v>20</v>
      </c>
      <c r="J14" s="2813" t="s">
        <v>2266</v>
      </c>
      <c r="K14" s="2813" t="s">
        <v>408</v>
      </c>
      <c r="L14" s="3239">
        <v>704760.63</v>
      </c>
      <c r="M14" s="3239"/>
      <c r="N14" s="3239"/>
      <c r="O14" s="3239">
        <v>704760.63</v>
      </c>
      <c r="P14" s="3274">
        <v>1</v>
      </c>
      <c r="Q14" s="3274">
        <v>1</v>
      </c>
      <c r="R14" s="2813"/>
      <c r="S14" s="2813">
        <v>1</v>
      </c>
      <c r="T14" s="2813"/>
      <c r="U14" s="2813"/>
      <c r="V14" s="2813"/>
      <c r="W14" s="3275" t="s">
        <v>805</v>
      </c>
      <c r="X14" s="2348"/>
      <c r="Y14" s="2349"/>
      <c r="Z14" s="2349"/>
      <c r="AA14" s="2349"/>
      <c r="AB14" s="2349"/>
      <c r="AC14" s="2348"/>
      <c r="AD14" s="2348"/>
    </row>
    <row r="15" spans="1:30" ht="57.75" customHeight="1">
      <c r="A15" s="2813">
        <v>11</v>
      </c>
      <c r="B15" s="2813" t="s">
        <v>451</v>
      </c>
      <c r="C15" s="2903" t="s">
        <v>94</v>
      </c>
      <c r="D15" s="2903" t="s">
        <v>95</v>
      </c>
      <c r="E15" s="3273" t="s">
        <v>4881</v>
      </c>
      <c r="F15" s="2813" t="s">
        <v>4886</v>
      </c>
      <c r="G15" s="3304">
        <v>1</v>
      </c>
      <c r="H15" s="2813"/>
      <c r="I15" s="2813">
        <v>68</v>
      </c>
      <c r="J15" s="2813" t="s">
        <v>2267</v>
      </c>
      <c r="K15" s="2813" t="s">
        <v>408</v>
      </c>
      <c r="L15" s="3239">
        <v>822760.63</v>
      </c>
      <c r="M15" s="3239"/>
      <c r="N15" s="3239"/>
      <c r="O15" s="3239">
        <v>822760.63</v>
      </c>
      <c r="P15" s="3274">
        <v>1</v>
      </c>
      <c r="Q15" s="3274">
        <v>1</v>
      </c>
      <c r="R15" s="2813"/>
      <c r="S15" s="2813">
        <v>1</v>
      </c>
      <c r="T15" s="2813"/>
      <c r="U15" s="2813"/>
      <c r="V15" s="2813"/>
      <c r="W15" s="3275" t="s">
        <v>805</v>
      </c>
      <c r="X15" s="2348"/>
      <c r="Y15" s="2349"/>
      <c r="Z15" s="2349"/>
      <c r="AA15" s="2349"/>
      <c r="AB15" s="2349"/>
      <c r="AC15" s="2348"/>
      <c r="AD15" s="2348"/>
    </row>
    <row r="16" spans="1:30" ht="51" customHeight="1">
      <c r="A16" s="2813">
        <v>12</v>
      </c>
      <c r="B16" s="2813" t="s">
        <v>451</v>
      </c>
      <c r="C16" s="2903" t="s">
        <v>94</v>
      </c>
      <c r="D16" s="2903" t="s">
        <v>95</v>
      </c>
      <c r="E16" s="3273" t="s">
        <v>4882</v>
      </c>
      <c r="F16" s="2813" t="s">
        <v>5030</v>
      </c>
      <c r="G16" s="3304">
        <v>1</v>
      </c>
      <c r="H16" s="2813"/>
      <c r="I16" s="2813">
        <v>111</v>
      </c>
      <c r="J16" s="2813" t="s">
        <v>2268</v>
      </c>
      <c r="K16" s="2760" t="s">
        <v>4745</v>
      </c>
      <c r="L16" s="3239">
        <v>300900</v>
      </c>
      <c r="M16" s="3239"/>
      <c r="N16" s="3239"/>
      <c r="O16" s="3239">
        <v>300900</v>
      </c>
      <c r="P16" s="3274">
        <v>0.6</v>
      </c>
      <c r="Q16" s="3274"/>
      <c r="R16" s="2813"/>
      <c r="S16" s="2813">
        <v>1</v>
      </c>
      <c r="T16" s="2813"/>
      <c r="U16" s="2813"/>
      <c r="V16" s="2813"/>
      <c r="W16" s="3275" t="s">
        <v>805</v>
      </c>
      <c r="X16" s="2348"/>
      <c r="Y16" s="2349"/>
      <c r="Z16" s="2349"/>
      <c r="AA16" s="2349"/>
      <c r="AB16" s="2349"/>
      <c r="AC16" s="2348"/>
      <c r="AD16" s="2348"/>
    </row>
    <row r="17" spans="1:30" ht="51" customHeight="1">
      <c r="A17" s="2813">
        <v>13</v>
      </c>
      <c r="B17" s="2813" t="s">
        <v>451</v>
      </c>
      <c r="C17" s="2903" t="s">
        <v>94</v>
      </c>
      <c r="D17" s="2903" t="s">
        <v>95</v>
      </c>
      <c r="E17" s="3273" t="s">
        <v>4883</v>
      </c>
      <c r="F17" s="2813" t="s">
        <v>5030</v>
      </c>
      <c r="G17" s="3304">
        <v>1</v>
      </c>
      <c r="H17" s="2813"/>
      <c r="I17" s="2813">
        <v>36</v>
      </c>
      <c r="J17" s="2813" t="s">
        <v>2268</v>
      </c>
      <c r="K17" s="2760" t="s">
        <v>4745</v>
      </c>
      <c r="L17" s="3239">
        <v>442500</v>
      </c>
      <c r="M17" s="3239"/>
      <c r="N17" s="3239"/>
      <c r="O17" s="3239">
        <v>442500</v>
      </c>
      <c r="P17" s="3274">
        <v>0.6</v>
      </c>
      <c r="Q17" s="3274"/>
      <c r="R17" s="2813"/>
      <c r="S17" s="2813">
        <v>1</v>
      </c>
      <c r="T17" s="2813"/>
      <c r="U17" s="2813"/>
      <c r="V17" s="2813"/>
      <c r="W17" s="3275" t="s">
        <v>805</v>
      </c>
      <c r="X17" s="2348"/>
      <c r="Y17" s="2349"/>
      <c r="Z17" s="2349"/>
      <c r="AA17" s="2349"/>
      <c r="AB17" s="2349"/>
      <c r="AC17" s="2348"/>
      <c r="AD17" s="2348"/>
    </row>
    <row r="18" spans="1:30" ht="51" customHeight="1">
      <c r="A18" s="2813">
        <v>14</v>
      </c>
      <c r="B18" s="2813" t="s">
        <v>451</v>
      </c>
      <c r="C18" s="2903" t="s">
        <v>94</v>
      </c>
      <c r="D18" s="2903" t="s">
        <v>95</v>
      </c>
      <c r="E18" s="3273" t="s">
        <v>3807</v>
      </c>
      <c r="F18" s="2813" t="s">
        <v>5030</v>
      </c>
      <c r="G18" s="3304">
        <v>1</v>
      </c>
      <c r="H18" s="2813"/>
      <c r="I18" s="2813">
        <v>154</v>
      </c>
      <c r="J18" s="2813" t="s">
        <v>2268</v>
      </c>
      <c r="K18" s="2760" t="s">
        <v>4745</v>
      </c>
      <c r="L18" s="3239">
        <v>501500</v>
      </c>
      <c r="M18" s="3239"/>
      <c r="N18" s="3239"/>
      <c r="O18" s="3239">
        <v>501500</v>
      </c>
      <c r="P18" s="3274">
        <v>0.2</v>
      </c>
      <c r="Q18" s="3274"/>
      <c r="R18" s="2813"/>
      <c r="S18" s="2813">
        <v>1</v>
      </c>
      <c r="T18" s="2813"/>
      <c r="U18" s="2813"/>
      <c r="V18" s="2813"/>
      <c r="W18" s="3275" t="s">
        <v>805</v>
      </c>
      <c r="X18" s="2348"/>
      <c r="Y18" s="2349"/>
      <c r="Z18" s="2349"/>
      <c r="AA18" s="2349"/>
      <c r="AB18" s="2349"/>
      <c r="AC18" s="2348"/>
      <c r="AD18" s="2348"/>
    </row>
    <row r="19" spans="1:30" s="3325" customFormat="1" ht="86.25" customHeight="1">
      <c r="A19" s="2813">
        <v>15</v>
      </c>
      <c r="B19" s="2941" t="s">
        <v>415</v>
      </c>
      <c r="C19" s="2903" t="s">
        <v>94</v>
      </c>
      <c r="D19" s="2903" t="s">
        <v>95</v>
      </c>
      <c r="E19" s="3273" t="s">
        <v>5040</v>
      </c>
      <c r="F19" s="3273" t="s">
        <v>5041</v>
      </c>
      <c r="G19" s="3304">
        <v>1</v>
      </c>
      <c r="H19" s="2813"/>
      <c r="I19" s="3327"/>
      <c r="J19" s="2813" t="s">
        <v>2267</v>
      </c>
      <c r="K19" s="2760" t="s">
        <v>4745</v>
      </c>
      <c r="L19" s="3291"/>
      <c r="M19" s="3239">
        <v>660768.31999999995</v>
      </c>
      <c r="N19" s="3239">
        <v>660768.31999999995</v>
      </c>
      <c r="O19" s="3291"/>
      <c r="P19" s="3274">
        <v>0.3</v>
      </c>
      <c r="Q19" s="3274"/>
      <c r="R19" s="2813"/>
      <c r="S19" s="2813">
        <v>1</v>
      </c>
      <c r="T19" s="2813"/>
      <c r="U19" s="2813"/>
      <c r="V19" s="2813"/>
      <c r="W19" s="4478" t="s">
        <v>5050</v>
      </c>
      <c r="X19" s="2348"/>
      <c r="Y19" s="2349"/>
      <c r="Z19" s="2349"/>
      <c r="AA19" s="2349"/>
      <c r="AB19" s="2349"/>
      <c r="AC19" s="2348"/>
      <c r="AD19" s="2348"/>
    </row>
    <row r="20" spans="1:30" s="3325" customFormat="1" ht="51" customHeight="1">
      <c r="A20" s="2813">
        <v>16</v>
      </c>
      <c r="B20" s="2941" t="s">
        <v>415</v>
      </c>
      <c r="C20" s="2903" t="s">
        <v>94</v>
      </c>
      <c r="D20" s="2903" t="s">
        <v>95</v>
      </c>
      <c r="E20" s="3273" t="s">
        <v>1843</v>
      </c>
      <c r="F20" s="3273" t="s">
        <v>5042</v>
      </c>
      <c r="G20" s="3304">
        <v>1</v>
      </c>
      <c r="H20" s="2813"/>
      <c r="I20" s="3327"/>
      <c r="J20" s="2813" t="s">
        <v>2267</v>
      </c>
      <c r="K20" s="2760" t="s">
        <v>4745</v>
      </c>
      <c r="L20" s="3291"/>
      <c r="M20" s="3239">
        <v>1203673.26</v>
      </c>
      <c r="N20" s="3239">
        <v>1203673.26</v>
      </c>
      <c r="O20" s="3291"/>
      <c r="P20" s="3274">
        <v>0.3</v>
      </c>
      <c r="Q20" s="3274"/>
      <c r="R20" s="2813"/>
      <c r="S20" s="2813">
        <v>1</v>
      </c>
      <c r="T20" s="2813"/>
      <c r="U20" s="2813"/>
      <c r="V20" s="2813"/>
      <c r="W20" s="4479"/>
      <c r="X20" s="2348"/>
      <c r="Y20" s="2349"/>
      <c r="Z20" s="2349"/>
      <c r="AA20" s="2349"/>
      <c r="AB20" s="2349"/>
      <c r="AC20" s="2348"/>
      <c r="AD20" s="2348"/>
    </row>
    <row r="21" spans="1:30" s="3325" customFormat="1" ht="51" customHeight="1">
      <c r="A21" s="2813">
        <v>17</v>
      </c>
      <c r="B21" s="2941" t="s">
        <v>415</v>
      </c>
      <c r="C21" s="2903" t="s">
        <v>94</v>
      </c>
      <c r="D21" s="2903" t="s">
        <v>95</v>
      </c>
      <c r="E21" s="3273" t="s">
        <v>5043</v>
      </c>
      <c r="F21" s="3273" t="s">
        <v>5044</v>
      </c>
      <c r="G21" s="3304">
        <v>1</v>
      </c>
      <c r="H21" s="2813"/>
      <c r="I21" s="3327"/>
      <c r="J21" s="2813" t="s">
        <v>2267</v>
      </c>
      <c r="K21" s="2760" t="s">
        <v>4745</v>
      </c>
      <c r="L21" s="3291"/>
      <c r="M21" s="3239">
        <v>523128.76</v>
      </c>
      <c r="N21" s="3239">
        <v>523128.76</v>
      </c>
      <c r="O21" s="3291"/>
      <c r="P21" s="3274">
        <v>0.3</v>
      </c>
      <c r="Q21" s="3274"/>
      <c r="R21" s="2813"/>
      <c r="S21" s="2813">
        <v>1</v>
      </c>
      <c r="T21" s="2813"/>
      <c r="U21" s="2813"/>
      <c r="V21" s="2813"/>
      <c r="W21" s="4479"/>
      <c r="X21" s="2348"/>
      <c r="Y21" s="2349"/>
      <c r="Z21" s="2349"/>
      <c r="AA21" s="2349"/>
      <c r="AB21" s="2349"/>
      <c r="AC21" s="2348"/>
      <c r="AD21" s="2348"/>
    </row>
    <row r="22" spans="1:30" s="3325" customFormat="1" ht="51" customHeight="1">
      <c r="A22" s="2813">
        <v>18</v>
      </c>
      <c r="B22" s="2941" t="s">
        <v>415</v>
      </c>
      <c r="C22" s="2903" t="s">
        <v>94</v>
      </c>
      <c r="D22" s="2903" t="s">
        <v>95</v>
      </c>
      <c r="E22" s="3273" t="s">
        <v>5045</v>
      </c>
      <c r="F22" s="3273" t="s">
        <v>5046</v>
      </c>
      <c r="G22" s="3304">
        <v>1</v>
      </c>
      <c r="H22" s="2813"/>
      <c r="I22" s="3327"/>
      <c r="J22" s="2813" t="s">
        <v>2267</v>
      </c>
      <c r="K22" s="2760"/>
      <c r="L22" s="3291"/>
      <c r="M22" s="3239">
        <v>990201.77</v>
      </c>
      <c r="N22" s="3239">
        <v>990201.77</v>
      </c>
      <c r="O22" s="3291"/>
      <c r="P22" s="3274">
        <v>0.3</v>
      </c>
      <c r="Q22" s="3274"/>
      <c r="R22" s="2813"/>
      <c r="S22" s="2813">
        <v>1</v>
      </c>
      <c r="T22" s="2813"/>
      <c r="U22" s="2813"/>
      <c r="V22" s="2813"/>
      <c r="W22" s="4480"/>
      <c r="X22" s="2348"/>
      <c r="Y22" s="2349"/>
      <c r="Z22" s="2349"/>
      <c r="AA22" s="2349"/>
      <c r="AB22" s="2349"/>
      <c r="AC22" s="2348"/>
      <c r="AD22" s="2348"/>
    </row>
    <row r="23" spans="1:30" ht="89.25" customHeight="1">
      <c r="A23" s="2941"/>
      <c r="B23" s="2941" t="s">
        <v>1926</v>
      </c>
      <c r="C23" s="3320" t="s">
        <v>94</v>
      </c>
      <c r="D23" s="3320" t="s">
        <v>2081</v>
      </c>
      <c r="E23" s="3321" t="s">
        <v>4892</v>
      </c>
      <c r="F23" s="2941" t="s">
        <v>4898</v>
      </c>
      <c r="G23" s="3322"/>
      <c r="H23" s="3322"/>
      <c r="I23" s="3323"/>
      <c r="J23" s="2941" t="s">
        <v>2268</v>
      </c>
      <c r="K23" s="3240" t="s">
        <v>4745</v>
      </c>
      <c r="L23" s="3291">
        <v>64000</v>
      </c>
      <c r="M23" s="2920"/>
      <c r="N23" s="2920"/>
      <c r="O23" s="3291"/>
      <c r="P23" s="3274"/>
      <c r="Q23" s="3274"/>
      <c r="R23" s="2813"/>
      <c r="S23" s="2813"/>
      <c r="T23" s="2813"/>
      <c r="U23" s="2813"/>
      <c r="V23" s="2813">
        <v>1</v>
      </c>
      <c r="W23" s="3328" t="s">
        <v>5047</v>
      </c>
      <c r="X23" s="2348"/>
      <c r="Y23" s="2349"/>
      <c r="Z23" s="2349"/>
      <c r="AA23" s="2349"/>
      <c r="AB23" s="2349"/>
      <c r="AC23" s="2348"/>
      <c r="AD23" s="2348"/>
    </row>
    <row r="24" spans="1:30" ht="86.25" customHeight="1">
      <c r="A24" s="2813">
        <v>19</v>
      </c>
      <c r="B24" s="2813" t="s">
        <v>451</v>
      </c>
      <c r="C24" s="2903" t="s">
        <v>94</v>
      </c>
      <c r="D24" s="2903" t="s">
        <v>2081</v>
      </c>
      <c r="E24" s="3276" t="s">
        <v>4893</v>
      </c>
      <c r="F24" s="2813" t="s">
        <v>4899</v>
      </c>
      <c r="G24" s="3305">
        <v>4</v>
      </c>
      <c r="H24" s="3305"/>
      <c r="I24" s="2813">
        <v>548</v>
      </c>
      <c r="J24" s="2813" t="s">
        <v>2268</v>
      </c>
      <c r="K24" s="2760" t="s">
        <v>4745</v>
      </c>
      <c r="L24" s="3291">
        <v>412000</v>
      </c>
      <c r="M24" s="2920"/>
      <c r="N24" s="2920"/>
      <c r="O24" s="3291">
        <v>412000</v>
      </c>
      <c r="P24" s="3274">
        <v>0.01</v>
      </c>
      <c r="Q24" s="3274"/>
      <c r="R24" s="2813"/>
      <c r="S24" s="2813">
        <v>1</v>
      </c>
      <c r="T24" s="2813"/>
      <c r="U24" s="2813"/>
      <c r="V24" s="2813"/>
      <c r="W24" s="3275" t="s">
        <v>805</v>
      </c>
      <c r="X24" s="2348"/>
      <c r="Y24" s="2349"/>
      <c r="Z24" s="2349"/>
      <c r="AA24" s="2349"/>
      <c r="AB24" s="2349"/>
      <c r="AC24" s="2348"/>
      <c r="AD24" s="2348"/>
    </row>
    <row r="25" spans="1:30" ht="51" customHeight="1">
      <c r="A25" s="2813">
        <v>20</v>
      </c>
      <c r="B25" s="2813" t="s">
        <v>451</v>
      </c>
      <c r="C25" s="2903" t="s">
        <v>94</v>
      </c>
      <c r="D25" s="2903" t="s">
        <v>2081</v>
      </c>
      <c r="E25" s="3276" t="s">
        <v>4894</v>
      </c>
      <c r="F25" s="2813" t="s">
        <v>4900</v>
      </c>
      <c r="G25" s="3305">
        <v>2</v>
      </c>
      <c r="H25" s="3305"/>
      <c r="I25" s="2813">
        <v>225</v>
      </c>
      <c r="J25" s="2813" t="s">
        <v>2268</v>
      </c>
      <c r="K25" s="2760" t="s">
        <v>4745</v>
      </c>
      <c r="L25" s="3291">
        <v>412000</v>
      </c>
      <c r="M25" s="2920"/>
      <c r="N25" s="2920"/>
      <c r="O25" s="3291">
        <v>412000</v>
      </c>
      <c r="P25" s="3274">
        <v>0.01</v>
      </c>
      <c r="Q25" s="3274"/>
      <c r="R25" s="2813"/>
      <c r="S25" s="2813">
        <v>1</v>
      </c>
      <c r="T25" s="2813"/>
      <c r="U25" s="2813"/>
      <c r="V25" s="2813"/>
      <c r="W25" s="3275" t="s">
        <v>805</v>
      </c>
      <c r="X25" s="2348"/>
      <c r="Y25" s="2349"/>
      <c r="Z25" s="2349"/>
      <c r="AA25" s="2349"/>
      <c r="AB25" s="2349"/>
      <c r="AC25" s="2348"/>
      <c r="AD25" s="2348"/>
    </row>
    <row r="26" spans="1:30" ht="51" customHeight="1">
      <c r="A26" s="2813">
        <v>21</v>
      </c>
      <c r="B26" s="2813" t="s">
        <v>451</v>
      </c>
      <c r="C26" s="2903" t="s">
        <v>94</v>
      </c>
      <c r="D26" s="2903" t="s">
        <v>2081</v>
      </c>
      <c r="E26" s="3276" t="s">
        <v>3534</v>
      </c>
      <c r="F26" s="2814" t="s">
        <v>4901</v>
      </c>
      <c r="G26" s="3305">
        <v>1</v>
      </c>
      <c r="H26" s="3305"/>
      <c r="I26" s="2813">
        <v>240</v>
      </c>
      <c r="J26" s="2813" t="s">
        <v>2268</v>
      </c>
      <c r="K26" s="2760" t="s">
        <v>4745</v>
      </c>
      <c r="L26" s="3291">
        <v>792000</v>
      </c>
      <c r="M26" s="2920"/>
      <c r="N26" s="2920"/>
      <c r="O26" s="3291">
        <v>792000</v>
      </c>
      <c r="P26" s="3274">
        <v>0.15</v>
      </c>
      <c r="Q26" s="3274"/>
      <c r="R26" s="2813"/>
      <c r="S26" s="2813">
        <v>1</v>
      </c>
      <c r="T26" s="2813"/>
      <c r="U26" s="2813"/>
      <c r="V26" s="2813"/>
      <c r="W26" s="3275" t="s">
        <v>805</v>
      </c>
      <c r="X26" s="2348"/>
      <c r="Y26" s="2349"/>
      <c r="Z26" s="2349"/>
      <c r="AA26" s="2349"/>
      <c r="AB26" s="2349"/>
      <c r="AC26" s="2348"/>
      <c r="AD26" s="2348"/>
    </row>
    <row r="27" spans="1:30" ht="51" customHeight="1">
      <c r="A27" s="2813">
        <v>22</v>
      </c>
      <c r="B27" s="2813" t="s">
        <v>451</v>
      </c>
      <c r="C27" s="2903" t="s">
        <v>94</v>
      </c>
      <c r="D27" s="2903" t="s">
        <v>2081</v>
      </c>
      <c r="E27" s="3276" t="s">
        <v>4895</v>
      </c>
      <c r="F27" s="2814" t="s">
        <v>4902</v>
      </c>
      <c r="G27" s="3305">
        <v>1</v>
      </c>
      <c r="H27" s="3305"/>
      <c r="I27" s="2813">
        <v>217</v>
      </c>
      <c r="J27" s="2813" t="s">
        <v>2268</v>
      </c>
      <c r="K27" s="2760" t="s">
        <v>4745</v>
      </c>
      <c r="L27" s="3291">
        <v>150000</v>
      </c>
      <c r="M27" s="2920"/>
      <c r="N27" s="2920"/>
      <c r="O27" s="3291">
        <v>150000</v>
      </c>
      <c r="P27" s="3274">
        <v>0.01</v>
      </c>
      <c r="Q27" s="3274"/>
      <c r="R27" s="2813"/>
      <c r="S27" s="2813">
        <v>1</v>
      </c>
      <c r="T27" s="2813"/>
      <c r="U27" s="2813"/>
      <c r="V27" s="2813"/>
      <c r="W27" s="3275" t="s">
        <v>805</v>
      </c>
      <c r="X27" s="2348"/>
      <c r="Y27" s="2349"/>
      <c r="Z27" s="2349"/>
      <c r="AA27" s="2349"/>
      <c r="AB27" s="2349"/>
      <c r="AC27" s="2348"/>
      <c r="AD27" s="2348"/>
    </row>
    <row r="28" spans="1:30" ht="51" customHeight="1">
      <c r="A28" s="2813">
        <v>23</v>
      </c>
      <c r="B28" s="2813" t="s">
        <v>451</v>
      </c>
      <c r="C28" s="2903" t="s">
        <v>94</v>
      </c>
      <c r="D28" s="2903" t="s">
        <v>2081</v>
      </c>
      <c r="E28" s="3276" t="s">
        <v>3526</v>
      </c>
      <c r="F28" s="2814" t="s">
        <v>4903</v>
      </c>
      <c r="G28" s="3305">
        <v>1</v>
      </c>
      <c r="H28" s="3305"/>
      <c r="I28" s="2813">
        <v>96</v>
      </c>
      <c r="J28" s="2813" t="s">
        <v>2268</v>
      </c>
      <c r="K28" s="2760" t="s">
        <v>4745</v>
      </c>
      <c r="L28" s="3291">
        <v>90000</v>
      </c>
      <c r="M28" s="2920"/>
      <c r="N28" s="2920"/>
      <c r="O28" s="3291">
        <v>90000</v>
      </c>
      <c r="P28" s="3274">
        <v>0.01</v>
      </c>
      <c r="Q28" s="3274"/>
      <c r="R28" s="2813"/>
      <c r="S28" s="2813">
        <v>1</v>
      </c>
      <c r="T28" s="2813"/>
      <c r="U28" s="2813"/>
      <c r="V28" s="2813"/>
      <c r="W28" s="3275" t="s">
        <v>805</v>
      </c>
      <c r="X28" s="2348"/>
      <c r="Y28" s="2349"/>
      <c r="Z28" s="2349"/>
      <c r="AA28" s="2349"/>
      <c r="AB28" s="2349"/>
      <c r="AC28" s="2348"/>
      <c r="AD28" s="2348"/>
    </row>
    <row r="29" spans="1:30" ht="161.25" customHeight="1">
      <c r="A29" s="2813">
        <v>24</v>
      </c>
      <c r="B29" s="2813" t="s">
        <v>451</v>
      </c>
      <c r="C29" s="2903" t="s">
        <v>94</v>
      </c>
      <c r="D29" s="2903" t="s">
        <v>2081</v>
      </c>
      <c r="E29" s="3276" t="s">
        <v>4896</v>
      </c>
      <c r="F29" s="2813" t="s">
        <v>5032</v>
      </c>
      <c r="G29" s="3305">
        <v>18</v>
      </c>
      <c r="H29" s="3305">
        <v>1</v>
      </c>
      <c r="I29" s="2813">
        <v>2237</v>
      </c>
      <c r="J29" s="2813" t="s">
        <v>2268</v>
      </c>
      <c r="K29" s="2760" t="s">
        <v>4745</v>
      </c>
      <c r="L29" s="3291">
        <v>824468.52</v>
      </c>
      <c r="M29" s="3291">
        <v>824468.52</v>
      </c>
      <c r="N29" s="3291">
        <v>824468.52</v>
      </c>
      <c r="O29" s="3291">
        <v>0</v>
      </c>
      <c r="P29" s="3274">
        <v>1</v>
      </c>
      <c r="Q29" s="3274">
        <v>1</v>
      </c>
      <c r="R29" s="2813">
        <v>1</v>
      </c>
      <c r="S29" s="2813"/>
      <c r="T29" s="2813"/>
      <c r="U29" s="2813"/>
      <c r="V29" s="2813"/>
      <c r="W29" s="3275" t="s">
        <v>438</v>
      </c>
      <c r="X29" s="2348"/>
      <c r="Y29" s="2349"/>
      <c r="Z29" s="2349"/>
      <c r="AA29" s="2349"/>
      <c r="AB29" s="2349"/>
      <c r="AC29" s="2348"/>
      <c r="AD29" s="2348"/>
    </row>
    <row r="30" spans="1:30" ht="71.25" customHeight="1">
      <c r="A30" s="2813">
        <v>25</v>
      </c>
      <c r="B30" s="2813" t="s">
        <v>451</v>
      </c>
      <c r="C30" s="2903" t="s">
        <v>94</v>
      </c>
      <c r="D30" s="2903" t="s">
        <v>2081</v>
      </c>
      <c r="E30" s="3276" t="s">
        <v>4897</v>
      </c>
      <c r="F30" s="2813" t="s">
        <v>4904</v>
      </c>
      <c r="G30" s="3305">
        <v>7</v>
      </c>
      <c r="H30" s="3305"/>
      <c r="I30" s="2813">
        <v>867</v>
      </c>
      <c r="J30" s="2813" t="s">
        <v>2268</v>
      </c>
      <c r="K30" s="2760" t="s">
        <v>4745</v>
      </c>
      <c r="L30" s="3291">
        <v>114000</v>
      </c>
      <c r="M30" s="2920">
        <v>82500</v>
      </c>
      <c r="N30" s="2920">
        <v>74517</v>
      </c>
      <c r="O30" s="3291">
        <f>L30-M30</f>
        <v>31500</v>
      </c>
      <c r="P30" s="3274">
        <v>1</v>
      </c>
      <c r="Q30" s="3274">
        <v>1</v>
      </c>
      <c r="R30" s="2813">
        <v>1</v>
      </c>
      <c r="S30" s="2813"/>
      <c r="T30" s="2813"/>
      <c r="U30" s="2813"/>
      <c r="V30" s="2813"/>
      <c r="W30" s="2813" t="s">
        <v>5053</v>
      </c>
      <c r="X30" s="2348"/>
      <c r="Y30" s="2349"/>
      <c r="Z30" s="2349"/>
      <c r="AA30" s="2349"/>
      <c r="AB30" s="2349"/>
      <c r="AC30" s="2348"/>
      <c r="AD30" s="2348"/>
    </row>
    <row r="31" spans="1:30" s="3319" customFormat="1" ht="99.75" customHeight="1">
      <c r="A31" s="2813">
        <v>26</v>
      </c>
      <c r="B31" s="2941" t="s">
        <v>415</v>
      </c>
      <c r="C31" s="2903" t="s">
        <v>94</v>
      </c>
      <c r="D31" s="2903" t="s">
        <v>2081</v>
      </c>
      <c r="E31" s="3276" t="s">
        <v>5049</v>
      </c>
      <c r="F31" s="3276" t="s">
        <v>5048</v>
      </c>
      <c r="G31" s="3305">
        <v>3</v>
      </c>
      <c r="H31" s="3305"/>
      <c r="I31" s="2813"/>
      <c r="J31" s="2813" t="s">
        <v>2266</v>
      </c>
      <c r="K31" s="2760" t="s">
        <v>4745</v>
      </c>
      <c r="L31" s="3291"/>
      <c r="M31" s="2920">
        <v>495376.92</v>
      </c>
      <c r="N31" s="2920">
        <v>495376.92</v>
      </c>
      <c r="O31" s="2920"/>
      <c r="P31" s="3274">
        <v>0</v>
      </c>
      <c r="Q31" s="3274"/>
      <c r="R31" s="2813"/>
      <c r="S31" s="2813"/>
      <c r="T31" s="2813"/>
      <c r="U31" s="2813">
        <v>1</v>
      </c>
      <c r="V31" s="2813"/>
      <c r="W31" s="2693" t="s">
        <v>5066</v>
      </c>
      <c r="X31" s="2348"/>
      <c r="Y31" s="2349"/>
      <c r="Z31" s="2349"/>
      <c r="AA31" s="2349"/>
      <c r="AB31" s="2349"/>
      <c r="AC31" s="2348"/>
      <c r="AD31" s="2348"/>
    </row>
    <row r="32" spans="1:30" ht="48" customHeight="1">
      <c r="A32" s="2813">
        <v>27</v>
      </c>
      <c r="B32" s="2813" t="s">
        <v>451</v>
      </c>
      <c r="C32" s="2903" t="s">
        <v>94</v>
      </c>
      <c r="D32" s="2903" t="s">
        <v>2374</v>
      </c>
      <c r="E32" s="3273" t="s">
        <v>2658</v>
      </c>
      <c r="F32" s="2861" t="s">
        <v>4919</v>
      </c>
      <c r="G32" s="2813">
        <v>1</v>
      </c>
      <c r="H32" s="2813"/>
      <c r="I32" s="2813">
        <v>167</v>
      </c>
      <c r="J32" s="2813" t="s">
        <v>2268</v>
      </c>
      <c r="K32" s="2760" t="s">
        <v>4745</v>
      </c>
      <c r="L32" s="3292">
        <v>300000</v>
      </c>
      <c r="M32" s="2920"/>
      <c r="N32" s="2920"/>
      <c r="O32" s="3292">
        <v>300000</v>
      </c>
      <c r="P32" s="3274">
        <v>0.3</v>
      </c>
      <c r="Q32" s="3274"/>
      <c r="R32" s="2813"/>
      <c r="S32" s="2813">
        <v>1</v>
      </c>
      <c r="T32" s="2813"/>
      <c r="U32" s="2813"/>
      <c r="V32" s="2813"/>
      <c r="W32" s="2813" t="s">
        <v>805</v>
      </c>
      <c r="X32" s="2348"/>
      <c r="Y32" s="2349"/>
      <c r="Z32" s="2349"/>
      <c r="AA32" s="2349"/>
      <c r="AB32" s="2349"/>
      <c r="AC32" s="2348"/>
      <c r="AD32" s="2348"/>
    </row>
    <row r="33" spans="1:30" ht="46.5" customHeight="1">
      <c r="A33" s="2813">
        <v>28</v>
      </c>
      <c r="B33" s="2813" t="s">
        <v>451</v>
      </c>
      <c r="C33" s="2903" t="s">
        <v>94</v>
      </c>
      <c r="D33" s="2903" t="s">
        <v>2374</v>
      </c>
      <c r="E33" s="3273" t="s">
        <v>4910</v>
      </c>
      <c r="F33" s="2861" t="s">
        <v>4920</v>
      </c>
      <c r="G33" s="2813">
        <v>1</v>
      </c>
      <c r="H33" s="2813"/>
      <c r="I33" s="2813">
        <v>29</v>
      </c>
      <c r="J33" s="2813" t="s">
        <v>2268</v>
      </c>
      <c r="K33" s="2760" t="s">
        <v>4745</v>
      </c>
      <c r="L33" s="3292">
        <v>300000</v>
      </c>
      <c r="M33" s="2920"/>
      <c r="N33" s="2920"/>
      <c r="O33" s="3292">
        <v>300000</v>
      </c>
      <c r="P33" s="3274">
        <v>0.1</v>
      </c>
      <c r="Q33" s="3274"/>
      <c r="R33" s="2813"/>
      <c r="S33" s="2813">
        <v>1</v>
      </c>
      <c r="T33" s="2813"/>
      <c r="U33" s="2813"/>
      <c r="V33" s="2813"/>
      <c r="W33" s="2813" t="s">
        <v>805</v>
      </c>
      <c r="X33" s="2348"/>
      <c r="Y33" s="2349"/>
      <c r="Z33" s="2349"/>
      <c r="AA33" s="2349"/>
      <c r="AB33" s="2349"/>
      <c r="AC33" s="2348"/>
      <c r="AD33" s="2348"/>
    </row>
    <row r="34" spans="1:30" ht="51" customHeight="1">
      <c r="A34" s="2813">
        <v>29</v>
      </c>
      <c r="B34" s="2813" t="s">
        <v>451</v>
      </c>
      <c r="C34" s="2903" t="s">
        <v>94</v>
      </c>
      <c r="D34" s="2903" t="s">
        <v>2374</v>
      </c>
      <c r="E34" s="3273" t="s">
        <v>4911</v>
      </c>
      <c r="F34" s="2861" t="s">
        <v>4921</v>
      </c>
      <c r="G34" s="2813">
        <v>1</v>
      </c>
      <c r="H34" s="2813"/>
      <c r="I34" s="2813">
        <v>75</v>
      </c>
      <c r="J34" s="2813" t="s">
        <v>2268</v>
      </c>
      <c r="K34" s="2760" t="s">
        <v>4745</v>
      </c>
      <c r="L34" s="3292">
        <v>300000</v>
      </c>
      <c r="M34" s="2920"/>
      <c r="N34" s="2920"/>
      <c r="O34" s="3292">
        <v>300000</v>
      </c>
      <c r="P34" s="3274">
        <v>0.1</v>
      </c>
      <c r="Q34" s="3274"/>
      <c r="R34" s="2813"/>
      <c r="S34" s="2813">
        <v>1</v>
      </c>
      <c r="T34" s="2813"/>
      <c r="U34" s="2813"/>
      <c r="V34" s="2813"/>
      <c r="W34" s="2813" t="s">
        <v>805</v>
      </c>
      <c r="X34" s="2348"/>
      <c r="Y34" s="2349"/>
      <c r="Z34" s="2349"/>
      <c r="AA34" s="2349"/>
      <c r="AB34" s="2349"/>
      <c r="AC34" s="2348"/>
      <c r="AD34" s="2348"/>
    </row>
    <row r="35" spans="1:30" ht="51" customHeight="1">
      <c r="A35" s="2813">
        <v>30</v>
      </c>
      <c r="B35" s="2813" t="s">
        <v>451</v>
      </c>
      <c r="C35" s="2903" t="s">
        <v>94</v>
      </c>
      <c r="D35" s="2903" t="s">
        <v>2374</v>
      </c>
      <c r="E35" s="3273" t="s">
        <v>4912</v>
      </c>
      <c r="F35" s="2861" t="s">
        <v>4922</v>
      </c>
      <c r="G35" s="2813">
        <v>1</v>
      </c>
      <c r="H35" s="2813"/>
      <c r="I35" s="2813">
        <v>30</v>
      </c>
      <c r="J35" s="2813" t="s">
        <v>2268</v>
      </c>
      <c r="K35" s="2760" t="s">
        <v>4745</v>
      </c>
      <c r="L35" s="3292">
        <v>300000</v>
      </c>
      <c r="M35" s="2920"/>
      <c r="N35" s="2920"/>
      <c r="O35" s="3292">
        <v>300000</v>
      </c>
      <c r="P35" s="3274">
        <v>0.2</v>
      </c>
      <c r="Q35" s="3274"/>
      <c r="R35" s="2813"/>
      <c r="S35" s="2813">
        <v>1</v>
      </c>
      <c r="T35" s="2813"/>
      <c r="U35" s="2813"/>
      <c r="V35" s="2813"/>
      <c r="W35" s="2813" t="s">
        <v>805</v>
      </c>
      <c r="X35" s="2348"/>
      <c r="Y35" s="2349"/>
      <c r="Z35" s="2349"/>
      <c r="AA35" s="2349"/>
      <c r="AB35" s="2349"/>
      <c r="AC35" s="2348"/>
      <c r="AD35" s="2348"/>
    </row>
    <row r="36" spans="1:30" ht="51" customHeight="1">
      <c r="A36" s="2813">
        <v>31</v>
      </c>
      <c r="B36" s="2813" t="s">
        <v>451</v>
      </c>
      <c r="C36" s="2903" t="s">
        <v>94</v>
      </c>
      <c r="D36" s="2903" t="s">
        <v>2374</v>
      </c>
      <c r="E36" s="3273" t="s">
        <v>2762</v>
      </c>
      <c r="F36" s="2861" t="s">
        <v>4923</v>
      </c>
      <c r="G36" s="2813">
        <v>1</v>
      </c>
      <c r="H36" s="2813"/>
      <c r="I36" s="2813">
        <v>15</v>
      </c>
      <c r="J36" s="2813" t="s">
        <v>2268</v>
      </c>
      <c r="K36" s="2760" t="s">
        <v>4745</v>
      </c>
      <c r="L36" s="3292">
        <v>300000</v>
      </c>
      <c r="M36" s="2920"/>
      <c r="N36" s="2920"/>
      <c r="O36" s="3292">
        <v>300000</v>
      </c>
      <c r="P36" s="3274">
        <v>0.1</v>
      </c>
      <c r="Q36" s="3274"/>
      <c r="R36" s="2813"/>
      <c r="S36" s="2813">
        <v>1</v>
      </c>
      <c r="T36" s="2813"/>
      <c r="U36" s="2813"/>
      <c r="V36" s="2813"/>
      <c r="W36" s="2813" t="s">
        <v>805</v>
      </c>
      <c r="X36" s="2348"/>
      <c r="Y36" s="2349"/>
      <c r="Z36" s="2349"/>
      <c r="AA36" s="2349"/>
      <c r="AB36" s="2349"/>
      <c r="AC36" s="2348"/>
      <c r="AD36" s="2348"/>
    </row>
    <row r="37" spans="1:30" ht="51" customHeight="1">
      <c r="A37" s="2813">
        <v>32</v>
      </c>
      <c r="B37" s="2813" t="s">
        <v>451</v>
      </c>
      <c r="C37" s="2903" t="s">
        <v>94</v>
      </c>
      <c r="D37" s="2903" t="s">
        <v>2374</v>
      </c>
      <c r="E37" s="3273" t="s">
        <v>2754</v>
      </c>
      <c r="F37" s="2861" t="s">
        <v>4924</v>
      </c>
      <c r="G37" s="2813">
        <v>1</v>
      </c>
      <c r="H37" s="2813"/>
      <c r="I37" s="2813">
        <v>29</v>
      </c>
      <c r="J37" s="2813" t="s">
        <v>2268</v>
      </c>
      <c r="K37" s="2760" t="s">
        <v>4745</v>
      </c>
      <c r="L37" s="3292">
        <v>300000</v>
      </c>
      <c r="M37" s="2920"/>
      <c r="N37" s="2920"/>
      <c r="O37" s="3292">
        <v>300000</v>
      </c>
      <c r="P37" s="3274">
        <v>0.1</v>
      </c>
      <c r="Q37" s="3274"/>
      <c r="R37" s="2813"/>
      <c r="S37" s="2813">
        <v>1</v>
      </c>
      <c r="T37" s="2813"/>
      <c r="U37" s="2813"/>
      <c r="V37" s="2813"/>
      <c r="W37" s="2813" t="s">
        <v>805</v>
      </c>
      <c r="X37" s="2348"/>
      <c r="Y37" s="2349"/>
      <c r="Z37" s="2349"/>
      <c r="AA37" s="2349"/>
      <c r="AB37" s="2349"/>
      <c r="AC37" s="2348"/>
      <c r="AD37" s="2348"/>
    </row>
    <row r="38" spans="1:30" ht="51" customHeight="1">
      <c r="A38" s="2813">
        <v>33</v>
      </c>
      <c r="B38" s="2813" t="s">
        <v>451</v>
      </c>
      <c r="C38" s="2903" t="s">
        <v>94</v>
      </c>
      <c r="D38" s="2903" t="s">
        <v>2374</v>
      </c>
      <c r="E38" s="3273" t="s">
        <v>4913</v>
      </c>
      <c r="F38" s="2861" t="s">
        <v>4925</v>
      </c>
      <c r="G38" s="2813">
        <v>1</v>
      </c>
      <c r="H38" s="2813"/>
      <c r="I38" s="2813">
        <v>498</v>
      </c>
      <c r="J38" s="2813" t="s">
        <v>2268</v>
      </c>
      <c r="K38" s="2760" t="s">
        <v>4745</v>
      </c>
      <c r="L38" s="3292">
        <v>300000</v>
      </c>
      <c r="M38" s="2920"/>
      <c r="N38" s="2920"/>
      <c r="O38" s="3292">
        <v>300000</v>
      </c>
      <c r="P38" s="3274">
        <v>0.9</v>
      </c>
      <c r="Q38" s="3274"/>
      <c r="R38" s="2813"/>
      <c r="S38" s="2813">
        <v>1</v>
      </c>
      <c r="T38" s="2813"/>
      <c r="U38" s="2813"/>
      <c r="V38" s="2813"/>
      <c r="W38" s="2813" t="s">
        <v>805</v>
      </c>
      <c r="X38" s="2348"/>
      <c r="Y38" s="2349"/>
      <c r="Z38" s="2349"/>
      <c r="AA38" s="2349"/>
      <c r="AB38" s="2349"/>
      <c r="AC38" s="2348"/>
      <c r="AD38" s="2348"/>
    </row>
    <row r="39" spans="1:30" ht="51" customHeight="1">
      <c r="A39" s="2813">
        <v>34</v>
      </c>
      <c r="B39" s="2813" t="s">
        <v>451</v>
      </c>
      <c r="C39" s="2903" t="s">
        <v>94</v>
      </c>
      <c r="D39" s="2903" t="s">
        <v>2374</v>
      </c>
      <c r="E39" s="3273" t="s">
        <v>4914</v>
      </c>
      <c r="F39" s="2861" t="s">
        <v>4926</v>
      </c>
      <c r="G39" s="2813">
        <v>1</v>
      </c>
      <c r="H39" s="2813"/>
      <c r="I39" s="2813">
        <v>370</v>
      </c>
      <c r="J39" s="2813" t="s">
        <v>2268</v>
      </c>
      <c r="K39" s="2760" t="s">
        <v>4745</v>
      </c>
      <c r="L39" s="3292">
        <v>300000</v>
      </c>
      <c r="M39" s="2920"/>
      <c r="N39" s="2920"/>
      <c r="O39" s="3292">
        <v>300000</v>
      </c>
      <c r="P39" s="3274">
        <v>0.3</v>
      </c>
      <c r="Q39" s="3274"/>
      <c r="R39" s="2813"/>
      <c r="S39" s="2813">
        <v>1</v>
      </c>
      <c r="T39" s="2813"/>
      <c r="U39" s="2813"/>
      <c r="V39" s="2813"/>
      <c r="W39" s="2813" t="s">
        <v>805</v>
      </c>
      <c r="X39" s="2348"/>
      <c r="Y39" s="2349"/>
      <c r="Z39" s="2349"/>
      <c r="AA39" s="2349"/>
      <c r="AB39" s="2349"/>
      <c r="AC39" s="2348"/>
      <c r="AD39" s="2348"/>
    </row>
    <row r="40" spans="1:30" ht="51" customHeight="1">
      <c r="A40" s="2813">
        <v>35</v>
      </c>
      <c r="B40" s="2813" t="s">
        <v>451</v>
      </c>
      <c r="C40" s="2903" t="s">
        <v>94</v>
      </c>
      <c r="D40" s="2903" t="s">
        <v>2374</v>
      </c>
      <c r="E40" s="3273" t="s">
        <v>4915</v>
      </c>
      <c r="F40" s="2861" t="s">
        <v>4927</v>
      </c>
      <c r="G40" s="2813">
        <v>1</v>
      </c>
      <c r="H40" s="2813"/>
      <c r="I40" s="2813">
        <v>42</v>
      </c>
      <c r="J40" s="2813" t="s">
        <v>2268</v>
      </c>
      <c r="K40" s="2760" t="s">
        <v>4745</v>
      </c>
      <c r="L40" s="3292">
        <v>300000</v>
      </c>
      <c r="M40" s="2920"/>
      <c r="N40" s="2920"/>
      <c r="O40" s="3292">
        <v>300000</v>
      </c>
      <c r="P40" s="3274">
        <v>0.1</v>
      </c>
      <c r="Q40" s="3274"/>
      <c r="R40" s="2813"/>
      <c r="S40" s="2813">
        <v>1</v>
      </c>
      <c r="T40" s="2813"/>
      <c r="U40" s="2813"/>
      <c r="V40" s="2813"/>
      <c r="W40" s="2813" t="s">
        <v>805</v>
      </c>
      <c r="X40" s="2348"/>
      <c r="Y40" s="2349"/>
      <c r="Z40" s="2349"/>
      <c r="AA40" s="2349"/>
      <c r="AB40" s="2349"/>
      <c r="AC40" s="2348"/>
      <c r="AD40" s="2348"/>
    </row>
    <row r="41" spans="1:30" ht="51" customHeight="1">
      <c r="A41" s="2813">
        <v>36</v>
      </c>
      <c r="B41" s="2813" t="s">
        <v>451</v>
      </c>
      <c r="C41" s="2903" t="s">
        <v>94</v>
      </c>
      <c r="D41" s="2903" t="s">
        <v>2374</v>
      </c>
      <c r="E41" s="3273" t="s">
        <v>2759</v>
      </c>
      <c r="F41" s="2861" t="s">
        <v>4928</v>
      </c>
      <c r="G41" s="2813">
        <v>1</v>
      </c>
      <c r="H41" s="2813"/>
      <c r="I41" s="2813">
        <v>79</v>
      </c>
      <c r="J41" s="2813" t="s">
        <v>2268</v>
      </c>
      <c r="K41" s="2760" t="s">
        <v>4745</v>
      </c>
      <c r="L41" s="3292">
        <v>300000</v>
      </c>
      <c r="M41" s="2920"/>
      <c r="N41" s="2920"/>
      <c r="O41" s="3292">
        <v>300000</v>
      </c>
      <c r="P41" s="3274">
        <v>0.1</v>
      </c>
      <c r="Q41" s="3274"/>
      <c r="R41" s="2813"/>
      <c r="S41" s="2813">
        <v>1</v>
      </c>
      <c r="T41" s="2813"/>
      <c r="U41" s="2813"/>
      <c r="V41" s="2813"/>
      <c r="W41" s="2813" t="s">
        <v>805</v>
      </c>
      <c r="X41" s="2348"/>
      <c r="Y41" s="2349"/>
      <c r="Z41" s="2349"/>
      <c r="AA41" s="2349"/>
      <c r="AB41" s="2349"/>
      <c r="AC41" s="2348"/>
      <c r="AD41" s="2348"/>
    </row>
    <row r="42" spans="1:30" ht="45" customHeight="1">
      <c r="A42" s="2813">
        <v>37</v>
      </c>
      <c r="B42" s="2813" t="s">
        <v>451</v>
      </c>
      <c r="C42" s="2903" t="s">
        <v>94</v>
      </c>
      <c r="D42" s="2903" t="s">
        <v>2374</v>
      </c>
      <c r="E42" s="3273" t="s">
        <v>5033</v>
      </c>
      <c r="F42" s="2861" t="s">
        <v>4929</v>
      </c>
      <c r="G42" s="2813">
        <v>1</v>
      </c>
      <c r="H42" s="2813"/>
      <c r="I42" s="2813">
        <v>83</v>
      </c>
      <c r="J42" s="2813" t="s">
        <v>2267</v>
      </c>
      <c r="K42" s="2760" t="s">
        <v>4745</v>
      </c>
      <c r="L42" s="3292">
        <v>650000</v>
      </c>
      <c r="M42" s="2920"/>
      <c r="N42" s="2920"/>
      <c r="O42" s="3292">
        <v>650000</v>
      </c>
      <c r="P42" s="3274">
        <v>0.9</v>
      </c>
      <c r="Q42" s="3274"/>
      <c r="R42" s="2813"/>
      <c r="S42" s="2813">
        <v>1</v>
      </c>
      <c r="T42" s="2813"/>
      <c r="U42" s="2813"/>
      <c r="V42" s="2813"/>
      <c r="W42" s="2813" t="s">
        <v>805</v>
      </c>
      <c r="X42" s="2348"/>
      <c r="Y42" s="2349"/>
      <c r="Z42" s="2349"/>
      <c r="AA42" s="2349"/>
      <c r="AB42" s="2349"/>
      <c r="AC42" s="2348"/>
      <c r="AD42" s="2348"/>
    </row>
    <row r="43" spans="1:30" ht="54" customHeight="1">
      <c r="A43" s="2813">
        <v>38</v>
      </c>
      <c r="B43" s="2813" t="s">
        <v>451</v>
      </c>
      <c r="C43" s="2903" t="s">
        <v>94</v>
      </c>
      <c r="D43" s="2903" t="s">
        <v>2374</v>
      </c>
      <c r="E43" s="3273" t="s">
        <v>4916</v>
      </c>
      <c r="F43" s="2861" t="s">
        <v>4930</v>
      </c>
      <c r="G43" s="2813">
        <v>1</v>
      </c>
      <c r="H43" s="2813"/>
      <c r="I43" s="2813">
        <v>84</v>
      </c>
      <c r="J43" s="2813" t="s">
        <v>2267</v>
      </c>
      <c r="K43" s="2760" t="s">
        <v>4745</v>
      </c>
      <c r="L43" s="3292">
        <v>650000</v>
      </c>
      <c r="M43" s="2920"/>
      <c r="N43" s="2920"/>
      <c r="O43" s="3292">
        <v>650000</v>
      </c>
      <c r="P43" s="3274">
        <v>0.5</v>
      </c>
      <c r="Q43" s="3274"/>
      <c r="R43" s="2813"/>
      <c r="S43" s="2813">
        <v>1</v>
      </c>
      <c r="T43" s="2813"/>
      <c r="U43" s="2813"/>
      <c r="V43" s="2813"/>
      <c r="W43" s="2813" t="s">
        <v>805</v>
      </c>
      <c r="X43" s="2348"/>
      <c r="Y43" s="2349"/>
      <c r="Z43" s="2349"/>
      <c r="AA43" s="2349"/>
      <c r="AB43" s="2349"/>
      <c r="AC43" s="2348"/>
      <c r="AD43" s="2348"/>
    </row>
    <row r="44" spans="1:30" ht="60" customHeight="1">
      <c r="A44" s="2813">
        <v>39</v>
      </c>
      <c r="B44" s="2813" t="s">
        <v>451</v>
      </c>
      <c r="C44" s="2903" t="s">
        <v>94</v>
      </c>
      <c r="D44" s="2903" t="s">
        <v>2374</v>
      </c>
      <c r="E44" s="3273" t="s">
        <v>4917</v>
      </c>
      <c r="F44" s="2861" t="s">
        <v>4931</v>
      </c>
      <c r="G44" s="2813">
        <v>1</v>
      </c>
      <c r="H44" s="2813"/>
      <c r="I44" s="2813">
        <v>152</v>
      </c>
      <c r="J44" s="2813" t="s">
        <v>2267</v>
      </c>
      <c r="K44" s="2760" t="s">
        <v>4745</v>
      </c>
      <c r="L44" s="3292">
        <v>650000</v>
      </c>
      <c r="M44" s="2760"/>
      <c r="N44" s="2760"/>
      <c r="O44" s="3292">
        <v>650000</v>
      </c>
      <c r="P44" s="3274">
        <v>0.75</v>
      </c>
      <c r="Q44" s="3274"/>
      <c r="R44" s="2813"/>
      <c r="S44" s="2813">
        <v>1</v>
      </c>
      <c r="T44" s="2813"/>
      <c r="U44" s="2813"/>
      <c r="V44" s="2813"/>
      <c r="W44" s="2813" t="s">
        <v>805</v>
      </c>
      <c r="X44" s="2348"/>
      <c r="Y44" s="2349"/>
      <c r="Z44" s="2349"/>
      <c r="AA44" s="2349"/>
      <c r="AB44" s="2349"/>
      <c r="AC44" s="2348"/>
      <c r="AD44" s="2348"/>
    </row>
    <row r="45" spans="1:30" ht="69" customHeight="1">
      <c r="A45" s="2813">
        <v>40</v>
      </c>
      <c r="B45" s="2813" t="s">
        <v>451</v>
      </c>
      <c r="C45" s="2903" t="s">
        <v>94</v>
      </c>
      <c r="D45" s="2903" t="s">
        <v>2374</v>
      </c>
      <c r="E45" s="2814" t="s">
        <v>4918</v>
      </c>
      <c r="F45" s="3279" t="s">
        <v>4932</v>
      </c>
      <c r="G45" s="2813">
        <v>1</v>
      </c>
      <c r="H45" s="2813"/>
      <c r="I45" s="2813">
        <v>52</v>
      </c>
      <c r="J45" s="2813" t="s">
        <v>2267</v>
      </c>
      <c r="K45" s="2760" t="s">
        <v>4745</v>
      </c>
      <c r="L45" s="3287">
        <v>851749.35</v>
      </c>
      <c r="M45" s="3287">
        <v>851749.35</v>
      </c>
      <c r="N45" s="3287">
        <v>851749.35</v>
      </c>
      <c r="O45" s="3287">
        <v>0</v>
      </c>
      <c r="P45" s="3274">
        <v>1</v>
      </c>
      <c r="Q45" s="3274">
        <v>1</v>
      </c>
      <c r="R45" s="2813">
        <v>1</v>
      </c>
      <c r="S45" s="2813"/>
      <c r="T45" s="2813"/>
      <c r="U45" s="2813"/>
      <c r="V45" s="2813"/>
      <c r="W45" s="2813" t="s">
        <v>438</v>
      </c>
      <c r="X45" s="2348"/>
      <c r="Y45" s="2349"/>
      <c r="Z45" s="2349"/>
      <c r="AA45" s="2349"/>
      <c r="AB45" s="2349"/>
      <c r="AC45" s="2348"/>
      <c r="AD45" s="2348"/>
    </row>
    <row r="46" spans="1:30" ht="49.5" customHeight="1">
      <c r="A46" s="2813">
        <v>41</v>
      </c>
      <c r="B46" s="2813" t="s">
        <v>451</v>
      </c>
      <c r="C46" s="2903" t="s">
        <v>94</v>
      </c>
      <c r="D46" s="2763" t="s">
        <v>2381</v>
      </c>
      <c r="E46" s="3288" t="s">
        <v>4935</v>
      </c>
      <c r="F46" s="2956" t="s">
        <v>4940</v>
      </c>
      <c r="G46" s="2813">
        <v>1</v>
      </c>
      <c r="H46" s="2761"/>
      <c r="I46" s="2761">
        <v>157</v>
      </c>
      <c r="J46" s="2813" t="s">
        <v>2267</v>
      </c>
      <c r="K46" s="2760" t="s">
        <v>4745</v>
      </c>
      <c r="L46" s="3287">
        <v>685000</v>
      </c>
      <c r="M46" s="2844"/>
      <c r="N46" s="2844"/>
      <c r="O46" s="3287">
        <v>685000</v>
      </c>
      <c r="P46" s="3274">
        <v>0.6</v>
      </c>
      <c r="Q46" s="3274"/>
      <c r="R46" s="3274"/>
      <c r="S46" s="2813">
        <v>1</v>
      </c>
      <c r="T46" s="2813"/>
      <c r="U46" s="2813"/>
      <c r="V46" s="2813"/>
      <c r="W46" s="2813" t="s">
        <v>805</v>
      </c>
      <c r="X46" s="2348"/>
      <c r="Y46" s="2349"/>
      <c r="Z46" s="2349"/>
      <c r="AA46" s="2349"/>
      <c r="AB46" s="2349"/>
      <c r="AC46" s="2348"/>
      <c r="AD46" s="2348"/>
    </row>
    <row r="47" spans="1:30" ht="51" customHeight="1">
      <c r="A47" s="2813">
        <v>42</v>
      </c>
      <c r="B47" s="2813" t="s">
        <v>451</v>
      </c>
      <c r="C47" s="3300" t="s">
        <v>94</v>
      </c>
      <c r="D47" s="2763" t="s">
        <v>2381</v>
      </c>
      <c r="E47" s="3288" t="s">
        <v>4936</v>
      </c>
      <c r="F47" s="2956" t="s">
        <v>4941</v>
      </c>
      <c r="G47" s="3273"/>
      <c r="H47" s="2943">
        <v>1</v>
      </c>
      <c r="I47" s="2761">
        <v>70</v>
      </c>
      <c r="J47" s="2813" t="s">
        <v>2267</v>
      </c>
      <c r="K47" s="2760" t="s">
        <v>4745</v>
      </c>
      <c r="L47" s="3287">
        <v>675000</v>
      </c>
      <c r="M47" s="2844"/>
      <c r="N47" s="2844"/>
      <c r="O47" s="3287">
        <v>675000</v>
      </c>
      <c r="P47" s="3274">
        <v>0.45</v>
      </c>
      <c r="Q47" s="3274"/>
      <c r="R47" s="3274"/>
      <c r="S47" s="2813">
        <v>1</v>
      </c>
      <c r="T47" s="2813"/>
      <c r="U47" s="2813"/>
      <c r="V47" s="2813"/>
      <c r="W47" s="2813" t="s">
        <v>805</v>
      </c>
      <c r="X47" s="2348"/>
      <c r="Y47" s="2349"/>
      <c r="Z47" s="2349"/>
      <c r="AA47" s="2349"/>
      <c r="AB47" s="2349"/>
      <c r="AC47" s="2348"/>
      <c r="AD47" s="2348"/>
    </row>
    <row r="48" spans="1:30" ht="57" customHeight="1">
      <c r="A48" s="2813">
        <v>43</v>
      </c>
      <c r="B48" s="2813" t="s">
        <v>451</v>
      </c>
      <c r="C48" s="2903" t="s">
        <v>94</v>
      </c>
      <c r="D48" s="2763" t="s">
        <v>2381</v>
      </c>
      <c r="E48" s="3288" t="s">
        <v>831</v>
      </c>
      <c r="F48" s="2956" t="s">
        <v>4942</v>
      </c>
      <c r="G48" s="3273"/>
      <c r="H48" s="2813">
        <v>1</v>
      </c>
      <c r="I48" s="2813">
        <v>71</v>
      </c>
      <c r="J48" s="2813" t="s">
        <v>2267</v>
      </c>
      <c r="K48" s="2760" t="s">
        <v>4745</v>
      </c>
      <c r="L48" s="3287">
        <v>685000</v>
      </c>
      <c r="M48" s="2760"/>
      <c r="N48" s="2760"/>
      <c r="O48" s="3287">
        <v>685000</v>
      </c>
      <c r="P48" s="3274">
        <v>0.55000000000000004</v>
      </c>
      <c r="Q48" s="3274"/>
      <c r="R48" s="3274"/>
      <c r="S48" s="2813">
        <v>1</v>
      </c>
      <c r="T48" s="2813"/>
      <c r="U48" s="2813"/>
      <c r="V48" s="2813"/>
      <c r="W48" s="2813" t="s">
        <v>805</v>
      </c>
      <c r="X48" s="2348"/>
      <c r="Y48" s="2349"/>
      <c r="Z48" s="2349"/>
      <c r="AA48" s="2349"/>
      <c r="AB48" s="2349"/>
      <c r="AC48" s="2348"/>
      <c r="AD48" s="2348"/>
    </row>
    <row r="49" spans="1:30" ht="47.25" customHeight="1">
      <c r="A49" s="2813">
        <v>44</v>
      </c>
      <c r="B49" s="2813" t="s">
        <v>451</v>
      </c>
      <c r="C49" s="2903" t="s">
        <v>94</v>
      </c>
      <c r="D49" s="2763" t="s">
        <v>2381</v>
      </c>
      <c r="E49" s="3288" t="s">
        <v>4306</v>
      </c>
      <c r="F49" s="2956" t="s">
        <v>4886</v>
      </c>
      <c r="G49" s="3273">
        <v>1</v>
      </c>
      <c r="H49" s="2813"/>
      <c r="I49" s="2813">
        <v>272</v>
      </c>
      <c r="J49" s="2813" t="s">
        <v>2267</v>
      </c>
      <c r="K49" s="2760" t="s">
        <v>4745</v>
      </c>
      <c r="L49" s="3287">
        <v>695000</v>
      </c>
      <c r="M49" s="3235"/>
      <c r="N49" s="3235"/>
      <c r="O49" s="3287">
        <v>695000</v>
      </c>
      <c r="P49" s="3274">
        <v>0.75</v>
      </c>
      <c r="Q49" s="3274"/>
      <c r="R49" s="3274"/>
      <c r="S49" s="2813">
        <v>1</v>
      </c>
      <c r="T49" s="2944"/>
      <c r="U49" s="2813"/>
      <c r="V49" s="2944"/>
      <c r="W49" s="2813" t="s">
        <v>805</v>
      </c>
      <c r="X49" s="2348"/>
      <c r="Y49" s="2349"/>
      <c r="Z49" s="2349"/>
      <c r="AA49" s="2349"/>
      <c r="AB49" s="2349"/>
      <c r="AC49" s="2348"/>
      <c r="AD49" s="2348"/>
    </row>
    <row r="50" spans="1:30" ht="48.75" customHeight="1">
      <c r="A50" s="2813">
        <v>45</v>
      </c>
      <c r="B50" s="2813" t="s">
        <v>451</v>
      </c>
      <c r="C50" s="3300" t="s">
        <v>94</v>
      </c>
      <c r="D50" s="2763" t="s">
        <v>2381</v>
      </c>
      <c r="E50" s="3288" t="s">
        <v>2553</v>
      </c>
      <c r="F50" s="2956" t="s">
        <v>4886</v>
      </c>
      <c r="G50" s="3273">
        <v>1</v>
      </c>
      <c r="H50" s="2892"/>
      <c r="I50" s="2892">
        <v>96</v>
      </c>
      <c r="J50" s="2813" t="s">
        <v>2267</v>
      </c>
      <c r="K50" s="2760" t="s">
        <v>4745</v>
      </c>
      <c r="L50" s="3287">
        <v>685000</v>
      </c>
      <c r="M50" s="3235"/>
      <c r="N50" s="3235"/>
      <c r="O50" s="3287">
        <v>685000</v>
      </c>
      <c r="P50" s="3274">
        <v>0.55000000000000004</v>
      </c>
      <c r="Q50" s="3274"/>
      <c r="R50" s="3274"/>
      <c r="S50" s="2813">
        <v>1</v>
      </c>
      <c r="T50" s="2944"/>
      <c r="U50" s="2813"/>
      <c r="V50" s="2944"/>
      <c r="W50" s="2813" t="s">
        <v>805</v>
      </c>
      <c r="X50" s="2348"/>
      <c r="Y50" s="2349"/>
      <c r="Z50" s="2349"/>
      <c r="AA50" s="2349"/>
      <c r="AB50" s="2349"/>
      <c r="AC50" s="2348"/>
      <c r="AD50" s="2348"/>
    </row>
    <row r="51" spans="1:30" ht="48" customHeight="1">
      <c r="A51" s="2813">
        <v>46</v>
      </c>
      <c r="B51" s="2813" t="s">
        <v>451</v>
      </c>
      <c r="C51" s="2903" t="s">
        <v>94</v>
      </c>
      <c r="D51" s="2763" t="s">
        <v>2381</v>
      </c>
      <c r="E51" s="3288" t="s">
        <v>4299</v>
      </c>
      <c r="F51" s="2956" t="s">
        <v>4886</v>
      </c>
      <c r="G51" s="3273">
        <v>1</v>
      </c>
      <c r="H51" s="2892"/>
      <c r="I51" s="2892">
        <v>64</v>
      </c>
      <c r="J51" s="2813" t="s">
        <v>2267</v>
      </c>
      <c r="K51" s="2760" t="s">
        <v>4745</v>
      </c>
      <c r="L51" s="3287">
        <v>730000</v>
      </c>
      <c r="M51" s="3235"/>
      <c r="N51" s="3235"/>
      <c r="O51" s="3287">
        <v>730000</v>
      </c>
      <c r="P51" s="3274">
        <v>0.5</v>
      </c>
      <c r="Q51" s="3274"/>
      <c r="R51" s="3274"/>
      <c r="S51" s="2813">
        <v>1</v>
      </c>
      <c r="T51" s="2944"/>
      <c r="U51" s="2813"/>
      <c r="V51" s="2944"/>
      <c r="W51" s="2813" t="s">
        <v>805</v>
      </c>
      <c r="X51" s="2348"/>
      <c r="Y51" s="2349"/>
      <c r="Z51" s="2349"/>
      <c r="AA51" s="2349"/>
      <c r="AB51" s="2349"/>
      <c r="AC51" s="2348"/>
      <c r="AD51" s="2348"/>
    </row>
    <row r="52" spans="1:30" ht="48.75" customHeight="1">
      <c r="A52" s="2813">
        <v>47</v>
      </c>
      <c r="B52" s="2813" t="s">
        <v>451</v>
      </c>
      <c r="C52" s="2903" t="s">
        <v>94</v>
      </c>
      <c r="D52" s="2763" t="s">
        <v>2381</v>
      </c>
      <c r="E52" s="3288" t="s">
        <v>4937</v>
      </c>
      <c r="F52" s="2956" t="s">
        <v>4886</v>
      </c>
      <c r="G52" s="3273">
        <v>1</v>
      </c>
      <c r="H52" s="2892"/>
      <c r="I52" s="2892">
        <v>139</v>
      </c>
      <c r="J52" s="2813" t="s">
        <v>2267</v>
      </c>
      <c r="K52" s="2760" t="s">
        <v>4745</v>
      </c>
      <c r="L52" s="3287">
        <v>690000</v>
      </c>
      <c r="M52" s="3235"/>
      <c r="N52" s="3235"/>
      <c r="O52" s="3287">
        <v>690000</v>
      </c>
      <c r="P52" s="3274">
        <v>0.55000000000000004</v>
      </c>
      <c r="Q52" s="3274"/>
      <c r="R52" s="3274"/>
      <c r="S52" s="2813">
        <v>1</v>
      </c>
      <c r="T52" s="2944"/>
      <c r="U52" s="2813"/>
      <c r="V52" s="2944"/>
      <c r="W52" s="2813" t="s">
        <v>805</v>
      </c>
      <c r="X52" s="2348"/>
      <c r="Y52" s="2349"/>
      <c r="Z52" s="2349"/>
      <c r="AA52" s="2349"/>
      <c r="AB52" s="2349"/>
      <c r="AC52" s="2348"/>
      <c r="AD52" s="2348"/>
    </row>
    <row r="53" spans="1:30" ht="52.5" customHeight="1">
      <c r="A53" s="2813">
        <v>48</v>
      </c>
      <c r="B53" s="2813" t="s">
        <v>451</v>
      </c>
      <c r="C53" s="3300" t="s">
        <v>94</v>
      </c>
      <c r="D53" s="2763" t="s">
        <v>2381</v>
      </c>
      <c r="E53" s="3288" t="s">
        <v>4764</v>
      </c>
      <c r="F53" s="2956" t="s">
        <v>4943</v>
      </c>
      <c r="G53" s="3273"/>
      <c r="H53" s="2892">
        <v>1</v>
      </c>
      <c r="I53" s="2892">
        <v>40</v>
      </c>
      <c r="J53" s="2813" t="s">
        <v>2267</v>
      </c>
      <c r="K53" s="2760" t="s">
        <v>4745</v>
      </c>
      <c r="L53" s="3287">
        <v>495000</v>
      </c>
      <c r="M53" s="3235"/>
      <c r="N53" s="3235"/>
      <c r="O53" s="3287">
        <v>495000</v>
      </c>
      <c r="P53" s="3274">
        <v>0.55000000000000004</v>
      </c>
      <c r="Q53" s="3274"/>
      <c r="R53" s="3274"/>
      <c r="S53" s="2813">
        <v>1</v>
      </c>
      <c r="T53" s="2944"/>
      <c r="U53" s="2813"/>
      <c r="V53" s="2944"/>
      <c r="W53" s="2813" t="s">
        <v>805</v>
      </c>
      <c r="X53" s="2348"/>
      <c r="Y53" s="2349"/>
      <c r="Z53" s="2349"/>
      <c r="AA53" s="2349"/>
      <c r="AB53" s="2349"/>
      <c r="AC53" s="2348"/>
      <c r="AD53" s="2348"/>
    </row>
    <row r="54" spans="1:30" ht="48" customHeight="1">
      <c r="A54" s="2813">
        <v>49</v>
      </c>
      <c r="B54" s="2813" t="s">
        <v>451</v>
      </c>
      <c r="C54" s="2903" t="s">
        <v>94</v>
      </c>
      <c r="D54" s="2763" t="s">
        <v>2381</v>
      </c>
      <c r="E54" s="3288" t="s">
        <v>4308</v>
      </c>
      <c r="F54" s="2956" t="s">
        <v>4944</v>
      </c>
      <c r="G54" s="3273"/>
      <c r="H54" s="2892">
        <v>1</v>
      </c>
      <c r="I54" s="2892">
        <v>90</v>
      </c>
      <c r="J54" s="2813" t="s">
        <v>2267</v>
      </c>
      <c r="K54" s="2760" t="s">
        <v>4745</v>
      </c>
      <c r="L54" s="3287">
        <v>460000</v>
      </c>
      <c r="M54" s="3235"/>
      <c r="N54" s="3235"/>
      <c r="O54" s="3287">
        <v>460000</v>
      </c>
      <c r="P54" s="3274">
        <v>0.5</v>
      </c>
      <c r="Q54" s="3274"/>
      <c r="R54" s="3274"/>
      <c r="S54" s="2813">
        <v>1</v>
      </c>
      <c r="T54" s="2944"/>
      <c r="U54" s="2813"/>
      <c r="V54" s="2944"/>
      <c r="W54" s="2813" t="s">
        <v>805</v>
      </c>
      <c r="X54" s="2348"/>
      <c r="Y54" s="2349"/>
      <c r="Z54" s="2349"/>
      <c r="AA54" s="2349"/>
      <c r="AB54" s="2349"/>
      <c r="AC54" s="2348"/>
      <c r="AD54" s="2348"/>
    </row>
    <row r="55" spans="1:30" ht="45.75" customHeight="1">
      <c r="A55" s="2813">
        <v>50</v>
      </c>
      <c r="B55" s="2813" t="s">
        <v>451</v>
      </c>
      <c r="C55" s="2903" t="s">
        <v>94</v>
      </c>
      <c r="D55" s="2763" t="s">
        <v>2381</v>
      </c>
      <c r="E55" s="3288" t="s">
        <v>4938</v>
      </c>
      <c r="F55" s="2956" t="s">
        <v>4947</v>
      </c>
      <c r="G55" s="3273">
        <v>1</v>
      </c>
      <c r="H55" s="2892"/>
      <c r="I55" s="2892">
        <v>144</v>
      </c>
      <c r="J55" s="2813" t="s">
        <v>2268</v>
      </c>
      <c r="K55" s="2760" t="s">
        <v>4745</v>
      </c>
      <c r="L55" s="3287">
        <v>350000</v>
      </c>
      <c r="M55" s="3235"/>
      <c r="N55" s="3235"/>
      <c r="O55" s="3287">
        <v>350000</v>
      </c>
      <c r="P55" s="3274">
        <v>0</v>
      </c>
      <c r="Q55" s="3274"/>
      <c r="R55" s="3274"/>
      <c r="S55" s="2813">
        <v>1</v>
      </c>
      <c r="T55" s="2944"/>
      <c r="U55" s="2813"/>
      <c r="V55" s="2944"/>
      <c r="W55" s="2813" t="s">
        <v>805</v>
      </c>
      <c r="X55" s="2348"/>
      <c r="Y55" s="2349"/>
      <c r="Z55" s="2349"/>
      <c r="AA55" s="2349"/>
      <c r="AB55" s="2349"/>
      <c r="AC55" s="2348"/>
      <c r="AD55" s="2348"/>
    </row>
    <row r="56" spans="1:30" ht="45" customHeight="1">
      <c r="A56" s="2813">
        <v>51</v>
      </c>
      <c r="B56" s="2813" t="s">
        <v>451</v>
      </c>
      <c r="C56" s="3300" t="s">
        <v>94</v>
      </c>
      <c r="D56" s="2763" t="s">
        <v>2381</v>
      </c>
      <c r="E56" s="3288" t="s">
        <v>3557</v>
      </c>
      <c r="F56" s="2956" t="s">
        <v>4945</v>
      </c>
      <c r="G56" s="3273"/>
      <c r="H56" s="2892">
        <v>1</v>
      </c>
      <c r="I56" s="2892">
        <v>71</v>
      </c>
      <c r="J56" s="2813" t="s">
        <v>2268</v>
      </c>
      <c r="K56" s="2760" t="s">
        <v>4745</v>
      </c>
      <c r="L56" s="3287">
        <v>350000</v>
      </c>
      <c r="M56" s="3235"/>
      <c r="N56" s="3235"/>
      <c r="O56" s="3287">
        <v>350000</v>
      </c>
      <c r="P56" s="3274">
        <v>0.55000000000000004</v>
      </c>
      <c r="Q56" s="3274"/>
      <c r="R56" s="3274"/>
      <c r="S56" s="2813">
        <v>1</v>
      </c>
      <c r="T56" s="2944"/>
      <c r="U56" s="2813"/>
      <c r="V56" s="2944"/>
      <c r="W56" s="2813" t="s">
        <v>805</v>
      </c>
      <c r="X56" s="2348"/>
      <c r="Y56" s="2349"/>
      <c r="Z56" s="2349"/>
      <c r="AA56" s="2349"/>
      <c r="AB56" s="2349"/>
      <c r="AC56" s="2348"/>
      <c r="AD56" s="2348"/>
    </row>
    <row r="57" spans="1:30" ht="46.5" customHeight="1">
      <c r="A57" s="2813">
        <v>52</v>
      </c>
      <c r="B57" s="2813" t="s">
        <v>451</v>
      </c>
      <c r="C57" s="2903" t="s">
        <v>94</v>
      </c>
      <c r="D57" s="2763" t="s">
        <v>2381</v>
      </c>
      <c r="E57" s="3288" t="s">
        <v>4939</v>
      </c>
      <c r="F57" s="2956" t="s">
        <v>4946</v>
      </c>
      <c r="G57" s="3273">
        <v>1</v>
      </c>
      <c r="H57" s="2892"/>
      <c r="I57" s="2892">
        <v>25</v>
      </c>
      <c r="J57" s="2813" t="s">
        <v>2268</v>
      </c>
      <c r="K57" s="2760" t="s">
        <v>4745</v>
      </c>
      <c r="L57" s="3287">
        <v>350000</v>
      </c>
      <c r="M57" s="3245"/>
      <c r="N57" s="3245"/>
      <c r="O57" s="3287">
        <v>350000</v>
      </c>
      <c r="P57" s="3274">
        <v>0.4</v>
      </c>
      <c r="Q57" s="3274"/>
      <c r="R57" s="3274"/>
      <c r="S57" s="2813">
        <v>1</v>
      </c>
      <c r="T57" s="2944"/>
      <c r="U57" s="2813"/>
      <c r="V57" s="2944"/>
      <c r="W57" s="2813" t="s">
        <v>805</v>
      </c>
      <c r="X57" s="2348"/>
      <c r="Y57" s="2349"/>
      <c r="Z57" s="2349"/>
      <c r="AA57" s="2349"/>
      <c r="AB57" s="2349"/>
      <c r="AC57" s="2348"/>
      <c r="AD57" s="2348"/>
    </row>
    <row r="58" spans="1:30" ht="60" customHeight="1">
      <c r="A58" s="2813">
        <v>53</v>
      </c>
      <c r="B58" s="2813" t="s">
        <v>451</v>
      </c>
      <c r="C58" s="2903" t="s">
        <v>94</v>
      </c>
      <c r="D58" s="2873" t="s">
        <v>1021</v>
      </c>
      <c r="E58" s="2814" t="s">
        <v>4948</v>
      </c>
      <c r="F58" s="3289" t="s">
        <v>4955</v>
      </c>
      <c r="G58" s="2892">
        <v>1</v>
      </c>
      <c r="H58" s="2892"/>
      <c r="I58" s="2892">
        <v>233</v>
      </c>
      <c r="J58" s="2813" t="s">
        <v>2268</v>
      </c>
      <c r="K58" s="2760" t="s">
        <v>4745</v>
      </c>
      <c r="L58" s="3287">
        <v>400000</v>
      </c>
      <c r="M58" s="3287">
        <f>L58-O58</f>
        <v>367045.64</v>
      </c>
      <c r="N58" s="3287">
        <f>M58-P58</f>
        <v>367044.64</v>
      </c>
      <c r="O58" s="3287">
        <v>32954.36</v>
      </c>
      <c r="P58" s="3274">
        <v>1</v>
      </c>
      <c r="Q58" s="3274">
        <v>1</v>
      </c>
      <c r="R58" s="3318">
        <v>1</v>
      </c>
      <c r="S58" s="2944"/>
      <c r="T58" s="2944"/>
      <c r="U58" s="2944"/>
      <c r="V58" s="2944"/>
      <c r="W58" s="2813" t="s">
        <v>438</v>
      </c>
      <c r="X58" s="2348"/>
      <c r="Y58" s="2349"/>
      <c r="Z58" s="2349"/>
      <c r="AA58" s="2349"/>
      <c r="AB58" s="2349"/>
      <c r="AC58" s="2348"/>
      <c r="AD58" s="2348"/>
    </row>
    <row r="59" spans="1:30" ht="60.75" customHeight="1">
      <c r="A59" s="2813">
        <v>54</v>
      </c>
      <c r="B59" s="2813" t="s">
        <v>451</v>
      </c>
      <c r="C59" s="3300" t="s">
        <v>94</v>
      </c>
      <c r="D59" s="2873" t="s">
        <v>1021</v>
      </c>
      <c r="E59" s="3288" t="s">
        <v>4949</v>
      </c>
      <c r="F59" s="3289" t="s">
        <v>4956</v>
      </c>
      <c r="G59" s="2892">
        <v>1</v>
      </c>
      <c r="H59" s="2892">
        <v>1</v>
      </c>
      <c r="I59" s="2892">
        <v>184</v>
      </c>
      <c r="J59" s="2813" t="s">
        <v>2268</v>
      </c>
      <c r="K59" s="2760" t="s">
        <v>4745</v>
      </c>
      <c r="L59" s="3287">
        <v>400000</v>
      </c>
      <c r="M59" s="3237">
        <f>L59-O59</f>
        <v>369534.58</v>
      </c>
      <c r="N59" s="3237">
        <f>M59-P59</f>
        <v>369533.58</v>
      </c>
      <c r="O59" s="3287">
        <v>30465.42</v>
      </c>
      <c r="P59" s="3274">
        <v>1</v>
      </c>
      <c r="Q59" s="3274">
        <v>1</v>
      </c>
      <c r="R59" s="3318">
        <v>1</v>
      </c>
      <c r="S59" s="2944"/>
      <c r="T59" s="2944"/>
      <c r="U59" s="2946"/>
      <c r="V59" s="2946"/>
      <c r="W59" s="2813" t="s">
        <v>438</v>
      </c>
      <c r="X59" s="2348"/>
      <c r="Y59" s="2349"/>
      <c r="Z59" s="2349"/>
      <c r="AA59" s="2349"/>
      <c r="AB59" s="2349"/>
      <c r="AC59" s="2348"/>
      <c r="AD59" s="2348"/>
    </row>
    <row r="60" spans="1:30" ht="51" customHeight="1">
      <c r="A60" s="2813">
        <v>55</v>
      </c>
      <c r="B60" s="2813" t="s">
        <v>451</v>
      </c>
      <c r="C60" s="2903" t="s">
        <v>94</v>
      </c>
      <c r="D60" s="2873" t="s">
        <v>1021</v>
      </c>
      <c r="E60" s="3288" t="s">
        <v>4950</v>
      </c>
      <c r="F60" s="3289" t="s">
        <v>4957</v>
      </c>
      <c r="G60" s="2947">
        <v>1</v>
      </c>
      <c r="H60" s="2858"/>
      <c r="I60" s="2858">
        <v>92</v>
      </c>
      <c r="J60" s="2813" t="s">
        <v>2268</v>
      </c>
      <c r="K60" s="2760" t="s">
        <v>4745</v>
      </c>
      <c r="L60" s="3287">
        <v>150000</v>
      </c>
      <c r="M60" s="2844">
        <v>135187.60999999999</v>
      </c>
      <c r="N60" s="2844">
        <v>135187.60999999999</v>
      </c>
      <c r="O60" s="3287">
        <f>L60-M60</f>
        <v>14812.390000000014</v>
      </c>
      <c r="P60" s="3274">
        <v>1</v>
      </c>
      <c r="Q60" s="3274">
        <v>1</v>
      </c>
      <c r="R60" s="3318">
        <v>1</v>
      </c>
      <c r="S60" s="2944"/>
      <c r="T60" s="2944"/>
      <c r="U60" s="2892"/>
      <c r="V60" s="2892"/>
      <c r="W60" s="2813" t="s">
        <v>438</v>
      </c>
      <c r="X60" s="2348"/>
      <c r="Y60" s="2349"/>
      <c r="Z60" s="2349"/>
      <c r="AA60" s="2349"/>
      <c r="AB60" s="2349"/>
      <c r="AC60" s="2348"/>
      <c r="AD60" s="2348"/>
    </row>
    <row r="61" spans="1:30" ht="48" customHeight="1">
      <c r="A61" s="2813">
        <v>56</v>
      </c>
      <c r="B61" s="2813" t="s">
        <v>451</v>
      </c>
      <c r="C61" s="2903" t="s">
        <v>94</v>
      </c>
      <c r="D61" s="2873" t="s">
        <v>1021</v>
      </c>
      <c r="E61" s="3288" t="s">
        <v>4951</v>
      </c>
      <c r="F61" s="3289" t="s">
        <v>4959</v>
      </c>
      <c r="G61" s="2947">
        <v>1</v>
      </c>
      <c r="H61" s="2858"/>
      <c r="I61" s="2858">
        <v>127</v>
      </c>
      <c r="J61" s="2813" t="s">
        <v>2268</v>
      </c>
      <c r="K61" s="2760" t="s">
        <v>4745</v>
      </c>
      <c r="L61" s="3287">
        <v>450000</v>
      </c>
      <c r="M61" s="2844">
        <f>L61-O61</f>
        <v>248745.01</v>
      </c>
      <c r="N61" s="2844">
        <v>248745.01</v>
      </c>
      <c r="O61" s="3287">
        <v>201254.99</v>
      </c>
      <c r="P61" s="3274">
        <v>0.1</v>
      </c>
      <c r="Q61" s="3274"/>
      <c r="R61" s="3318"/>
      <c r="S61" s="2944">
        <v>1</v>
      </c>
      <c r="T61" s="2944"/>
      <c r="U61" s="2892"/>
      <c r="V61" s="2892"/>
      <c r="W61" s="2813" t="s">
        <v>805</v>
      </c>
      <c r="X61" s="2348"/>
      <c r="Y61" s="2349"/>
      <c r="Z61" s="2349"/>
      <c r="AA61" s="2349"/>
      <c r="AB61" s="2349"/>
      <c r="AC61" s="2348"/>
      <c r="AD61" s="2348"/>
    </row>
    <row r="62" spans="1:30" ht="51" customHeight="1">
      <c r="A62" s="2813">
        <v>57</v>
      </c>
      <c r="B62" s="2813" t="s">
        <v>451</v>
      </c>
      <c r="C62" s="2903" t="s">
        <v>94</v>
      </c>
      <c r="D62" s="2873" t="s">
        <v>1021</v>
      </c>
      <c r="E62" s="3288" t="s">
        <v>4952</v>
      </c>
      <c r="F62" s="3289" t="s">
        <v>4958</v>
      </c>
      <c r="G62" s="2947">
        <v>1</v>
      </c>
      <c r="H62" s="2858">
        <v>1</v>
      </c>
      <c r="I62" s="2858">
        <v>91</v>
      </c>
      <c r="J62" s="2813" t="s">
        <v>2268</v>
      </c>
      <c r="K62" s="2760" t="s">
        <v>4745</v>
      </c>
      <c r="L62" s="3287">
        <v>375000</v>
      </c>
      <c r="M62" s="2844">
        <f>L62-O62</f>
        <v>341237.58999999997</v>
      </c>
      <c r="N62" s="2844">
        <v>341237.59</v>
      </c>
      <c r="O62" s="3287">
        <v>33762.410000000003</v>
      </c>
      <c r="P62" s="3274">
        <v>1</v>
      </c>
      <c r="Q62" s="3274">
        <v>1</v>
      </c>
      <c r="R62" s="3318">
        <v>1</v>
      </c>
      <c r="S62" s="2944"/>
      <c r="T62" s="2944"/>
      <c r="U62" s="2892"/>
      <c r="V62" s="2892"/>
      <c r="W62" s="2813" t="s">
        <v>438</v>
      </c>
      <c r="X62" s="2348"/>
      <c r="Y62" s="2349"/>
      <c r="Z62" s="2349"/>
      <c r="AA62" s="2349"/>
      <c r="AB62" s="2349"/>
      <c r="AC62" s="2348"/>
      <c r="AD62" s="2348"/>
    </row>
    <row r="63" spans="1:30" ht="44.25" customHeight="1">
      <c r="A63" s="2813">
        <v>58</v>
      </c>
      <c r="B63" s="2813" t="s">
        <v>451</v>
      </c>
      <c r="C63" s="2903" t="s">
        <v>94</v>
      </c>
      <c r="D63" s="2873" t="s">
        <v>1021</v>
      </c>
      <c r="E63" s="3288" t="s">
        <v>4953</v>
      </c>
      <c r="F63" s="3289" t="s">
        <v>4960</v>
      </c>
      <c r="G63" s="2813">
        <v>1</v>
      </c>
      <c r="H63" s="2813"/>
      <c r="I63" s="2813">
        <v>79</v>
      </c>
      <c r="J63" s="2813" t="s">
        <v>2268</v>
      </c>
      <c r="K63" s="2760" t="s">
        <v>4745</v>
      </c>
      <c r="L63" s="3287">
        <v>225000</v>
      </c>
      <c r="M63" s="2760">
        <f>L63-O63</f>
        <v>202994.57</v>
      </c>
      <c r="N63" s="2760">
        <v>202994.57</v>
      </c>
      <c r="O63" s="3287">
        <v>22005.43</v>
      </c>
      <c r="P63" s="3274">
        <v>1</v>
      </c>
      <c r="Q63" s="3274">
        <v>1</v>
      </c>
      <c r="R63" s="3318">
        <v>1</v>
      </c>
      <c r="S63" s="2944"/>
      <c r="T63" s="2944"/>
      <c r="U63" s="2813"/>
      <c r="V63" s="2813"/>
      <c r="W63" s="2813" t="s">
        <v>438</v>
      </c>
      <c r="X63" s="2348"/>
      <c r="Y63" s="2349"/>
      <c r="Z63" s="2349"/>
      <c r="AA63" s="2349"/>
      <c r="AB63" s="2349"/>
      <c r="AC63" s="2348"/>
      <c r="AD63" s="2348"/>
    </row>
    <row r="64" spans="1:30" ht="57" customHeight="1">
      <c r="A64" s="2813">
        <v>59</v>
      </c>
      <c r="B64" s="2813" t="s">
        <v>451</v>
      </c>
      <c r="C64" s="2903" t="s">
        <v>94</v>
      </c>
      <c r="D64" s="2873" t="s">
        <v>1021</v>
      </c>
      <c r="E64" s="3288" t="s">
        <v>4954</v>
      </c>
      <c r="F64" s="3289" t="s">
        <v>4961</v>
      </c>
      <c r="G64" s="2813">
        <v>1</v>
      </c>
      <c r="H64" s="2813"/>
      <c r="I64" s="2813">
        <v>199</v>
      </c>
      <c r="J64" s="2813" t="s">
        <v>2268</v>
      </c>
      <c r="K64" s="2760" t="s">
        <v>4745</v>
      </c>
      <c r="L64" s="3287">
        <v>423683.77</v>
      </c>
      <c r="M64" s="2760">
        <f>L64-O64</f>
        <v>254454.17</v>
      </c>
      <c r="N64" s="2760">
        <v>254454.17</v>
      </c>
      <c r="O64" s="3287">
        <v>169229.6</v>
      </c>
      <c r="P64" s="3274">
        <v>0.8</v>
      </c>
      <c r="Q64" s="3274"/>
      <c r="R64" s="3274"/>
      <c r="S64" s="2944">
        <v>1</v>
      </c>
      <c r="T64" s="2944"/>
      <c r="U64" s="2813"/>
      <c r="V64" s="2813"/>
      <c r="W64" s="2813" t="s">
        <v>805</v>
      </c>
      <c r="X64" s="2348"/>
      <c r="Y64" s="2349" t="s">
        <v>2267</v>
      </c>
      <c r="Z64" s="2349"/>
      <c r="AA64" s="2349"/>
      <c r="AB64" s="2349" t="s">
        <v>409</v>
      </c>
      <c r="AC64" s="2348"/>
      <c r="AD64" s="2348"/>
    </row>
    <row r="65" spans="1:30" ht="53.25" customHeight="1">
      <c r="A65" s="2813">
        <v>60</v>
      </c>
      <c r="B65" s="2813" t="s">
        <v>451</v>
      </c>
      <c r="C65" s="2903" t="s">
        <v>94</v>
      </c>
      <c r="D65" s="2873" t="s">
        <v>1021</v>
      </c>
      <c r="E65" s="3288" t="s">
        <v>4949</v>
      </c>
      <c r="F65" s="2956" t="s">
        <v>4962</v>
      </c>
      <c r="G65" s="2813">
        <v>1</v>
      </c>
      <c r="H65" s="2813">
        <v>1</v>
      </c>
      <c r="I65" s="2813">
        <v>184</v>
      </c>
      <c r="J65" s="2813" t="s">
        <v>2268</v>
      </c>
      <c r="K65" s="2760" t="s">
        <v>4745</v>
      </c>
      <c r="L65" s="3238">
        <v>300000</v>
      </c>
      <c r="M65" s="2760">
        <f>L65-O65</f>
        <v>185920.81</v>
      </c>
      <c r="N65" s="2760">
        <f>M65-P65</f>
        <v>185920.71</v>
      </c>
      <c r="O65" s="3238">
        <v>114079.19</v>
      </c>
      <c r="P65" s="3274">
        <v>0.1</v>
      </c>
      <c r="Q65" s="3274"/>
      <c r="R65" s="3274"/>
      <c r="S65" s="2944">
        <v>1</v>
      </c>
      <c r="T65" s="2944"/>
      <c r="U65" s="2813"/>
      <c r="V65" s="2813"/>
      <c r="W65" s="2813" t="s">
        <v>805</v>
      </c>
      <c r="X65" s="2348"/>
      <c r="Y65" s="2349" t="s">
        <v>2268</v>
      </c>
      <c r="Z65" s="2349"/>
      <c r="AA65" s="2349"/>
      <c r="AB65" s="2349" t="s">
        <v>414</v>
      </c>
      <c r="AC65" s="2348"/>
      <c r="AD65" s="2348"/>
    </row>
    <row r="66" spans="1:30" s="3340" customFormat="1" ht="53.25" customHeight="1">
      <c r="A66" s="2813">
        <v>61</v>
      </c>
      <c r="B66" s="3320" t="s">
        <v>415</v>
      </c>
      <c r="C66" s="2903" t="s">
        <v>94</v>
      </c>
      <c r="D66" s="2873" t="s">
        <v>1021</v>
      </c>
      <c r="E66" s="3288" t="s">
        <v>3429</v>
      </c>
      <c r="F66" s="2814" t="s">
        <v>5055</v>
      </c>
      <c r="G66" s="2813">
        <v>1</v>
      </c>
      <c r="H66" s="2813"/>
      <c r="I66" s="2813"/>
      <c r="J66" s="2813" t="s">
        <v>2268</v>
      </c>
      <c r="K66" s="2760" t="s">
        <v>4745</v>
      </c>
      <c r="L66" s="3238"/>
      <c r="M66" s="2760">
        <v>450000</v>
      </c>
      <c r="N66" s="2760">
        <v>450000</v>
      </c>
      <c r="O66" s="3238"/>
      <c r="P66" s="3274">
        <v>0.4</v>
      </c>
      <c r="Q66" s="3274"/>
      <c r="R66" s="3274"/>
      <c r="S66" s="2944">
        <v>1</v>
      </c>
      <c r="T66" s="2944"/>
      <c r="U66" s="2813"/>
      <c r="V66" s="2813"/>
      <c r="W66" s="4440" t="s">
        <v>5058</v>
      </c>
      <c r="X66" s="2348"/>
      <c r="Y66" s="2349"/>
      <c r="Z66" s="2349"/>
      <c r="AA66" s="2349"/>
      <c r="AB66" s="2349"/>
      <c r="AC66" s="2348"/>
      <c r="AD66" s="2348"/>
    </row>
    <row r="67" spans="1:30" s="3340" customFormat="1" ht="53.25" customHeight="1">
      <c r="A67" s="2813">
        <v>62</v>
      </c>
      <c r="B67" s="3320" t="s">
        <v>415</v>
      </c>
      <c r="C67" s="2903" t="s">
        <v>94</v>
      </c>
      <c r="D67" s="2873" t="s">
        <v>1021</v>
      </c>
      <c r="E67" s="3288" t="s">
        <v>5056</v>
      </c>
      <c r="F67" s="2814" t="s">
        <v>5057</v>
      </c>
      <c r="G67" s="2813">
        <v>1</v>
      </c>
      <c r="H67" s="2813"/>
      <c r="I67" s="2813"/>
      <c r="J67" s="2813" t="s">
        <v>2268</v>
      </c>
      <c r="K67" s="2760" t="s">
        <v>4745</v>
      </c>
      <c r="L67" s="3238"/>
      <c r="M67" s="2760">
        <v>168563.77</v>
      </c>
      <c r="N67" s="2760">
        <v>168563.77</v>
      </c>
      <c r="O67" s="3238"/>
      <c r="P67" s="3274">
        <v>0.1</v>
      </c>
      <c r="Q67" s="3274"/>
      <c r="R67" s="3274"/>
      <c r="S67" s="2944">
        <v>1</v>
      </c>
      <c r="T67" s="2944"/>
      <c r="U67" s="2813"/>
      <c r="V67" s="2813"/>
      <c r="W67" s="4442"/>
      <c r="X67" s="2348"/>
      <c r="Y67" s="2349"/>
      <c r="Z67" s="2349"/>
      <c r="AA67" s="2349"/>
      <c r="AB67" s="2349"/>
      <c r="AC67" s="2348"/>
      <c r="AD67" s="2348"/>
    </row>
    <row r="68" spans="1:30" ht="53.25" customHeight="1">
      <c r="A68" s="2813">
        <v>63</v>
      </c>
      <c r="B68" s="2813" t="s">
        <v>451</v>
      </c>
      <c r="C68" s="2903" t="s">
        <v>94</v>
      </c>
      <c r="D68" s="2903" t="s">
        <v>1030</v>
      </c>
      <c r="E68" s="2814" t="s">
        <v>3352</v>
      </c>
      <c r="F68" s="2813" t="s">
        <v>4964</v>
      </c>
      <c r="G68" s="2813">
        <v>1</v>
      </c>
      <c r="H68" s="2813"/>
      <c r="I68" s="2813">
        <v>78</v>
      </c>
      <c r="J68" s="2813" t="s">
        <v>2267</v>
      </c>
      <c r="K68" s="3280" t="s">
        <v>409</v>
      </c>
      <c r="L68" s="3293" t="s">
        <v>4967</v>
      </c>
      <c r="M68" s="3293" t="s">
        <v>5054</v>
      </c>
      <c r="N68" s="3293" t="s">
        <v>5054</v>
      </c>
      <c r="O68" s="3293" t="s">
        <v>5036</v>
      </c>
      <c r="P68" s="3274">
        <v>1</v>
      </c>
      <c r="Q68" s="3274">
        <v>1</v>
      </c>
      <c r="R68" s="3318">
        <v>1</v>
      </c>
      <c r="S68" s="2944"/>
      <c r="T68" s="2813"/>
      <c r="U68" s="2813"/>
      <c r="V68" s="2813"/>
      <c r="W68" s="2813" t="s">
        <v>438</v>
      </c>
      <c r="X68" s="2348"/>
      <c r="Y68" s="2349" t="s">
        <v>2266</v>
      </c>
      <c r="Z68" s="2349"/>
      <c r="AA68" s="2349"/>
      <c r="AB68" s="2349" t="s">
        <v>408</v>
      </c>
      <c r="AC68" s="2348"/>
      <c r="AD68" s="2348"/>
    </row>
    <row r="69" spans="1:30" ht="51.75" customHeight="1">
      <c r="A69" s="2813">
        <v>64</v>
      </c>
      <c r="B69" s="2813" t="s">
        <v>451</v>
      </c>
      <c r="C69" s="2903" t="s">
        <v>94</v>
      </c>
      <c r="D69" s="2903" t="s">
        <v>1030</v>
      </c>
      <c r="E69" s="2814" t="s">
        <v>4963</v>
      </c>
      <c r="F69" s="2814" t="s">
        <v>4965</v>
      </c>
      <c r="G69" s="2813">
        <v>2</v>
      </c>
      <c r="H69" s="2813"/>
      <c r="I69" s="2813">
        <v>50</v>
      </c>
      <c r="J69" s="2813" t="s">
        <v>2267</v>
      </c>
      <c r="K69" s="3280" t="s">
        <v>409</v>
      </c>
      <c r="L69" s="3347">
        <v>887227.45</v>
      </c>
      <c r="M69" s="2760"/>
      <c r="N69" s="2760"/>
      <c r="O69" s="3347">
        <v>887227.45</v>
      </c>
      <c r="P69" s="3274">
        <v>0.75</v>
      </c>
      <c r="Q69" s="3274"/>
      <c r="R69" s="3274"/>
      <c r="S69" s="2944">
        <v>1</v>
      </c>
      <c r="T69" s="2813"/>
      <c r="U69" s="2813"/>
      <c r="V69" s="2813"/>
      <c r="W69" s="2813" t="s">
        <v>805</v>
      </c>
      <c r="X69" s="2348"/>
      <c r="Y69" s="2349" t="s">
        <v>2267</v>
      </c>
      <c r="Z69" s="2349"/>
      <c r="AA69" s="2349"/>
      <c r="AB69" s="2349" t="s">
        <v>409</v>
      </c>
      <c r="AC69" s="2348"/>
      <c r="AD69" s="2348"/>
    </row>
    <row r="70" spans="1:30" ht="57" customHeight="1">
      <c r="A70" s="2813">
        <v>65</v>
      </c>
      <c r="B70" s="2813" t="s">
        <v>451</v>
      </c>
      <c r="C70" s="2903" t="s">
        <v>94</v>
      </c>
      <c r="D70" s="2903" t="s">
        <v>1030</v>
      </c>
      <c r="E70" s="2814" t="s">
        <v>2692</v>
      </c>
      <c r="F70" s="2813" t="s">
        <v>4966</v>
      </c>
      <c r="G70" s="2813"/>
      <c r="H70" s="2813">
        <v>2</v>
      </c>
      <c r="I70" s="2813">
        <v>37</v>
      </c>
      <c r="J70" s="2813" t="s">
        <v>2268</v>
      </c>
      <c r="K70" s="2760" t="s">
        <v>4745</v>
      </c>
      <c r="L70" s="3238">
        <v>271748.12</v>
      </c>
      <c r="M70" s="2760"/>
      <c r="N70" s="2760"/>
      <c r="O70" s="3238">
        <v>271748.12</v>
      </c>
      <c r="P70" s="3274">
        <v>0.5</v>
      </c>
      <c r="Q70" s="3274"/>
      <c r="R70" s="3274"/>
      <c r="S70" s="2944">
        <v>1</v>
      </c>
      <c r="T70" s="2813"/>
      <c r="U70" s="2813"/>
      <c r="V70" s="2813"/>
      <c r="W70" s="2813" t="s">
        <v>805</v>
      </c>
      <c r="X70" s="2348"/>
      <c r="Y70" s="2349" t="s">
        <v>2268</v>
      </c>
      <c r="Z70" s="2349"/>
      <c r="AA70" s="2349"/>
      <c r="AB70" s="2349" t="s">
        <v>414</v>
      </c>
      <c r="AC70" s="2348"/>
      <c r="AD70" s="2348"/>
    </row>
    <row r="71" spans="1:30" ht="54" customHeight="1">
      <c r="A71" s="2813">
        <v>66</v>
      </c>
      <c r="B71" s="2813" t="s">
        <v>451</v>
      </c>
      <c r="C71" s="2903" t="s">
        <v>94</v>
      </c>
      <c r="D71" s="2903" t="s">
        <v>728</v>
      </c>
      <c r="E71" s="2818" t="s">
        <v>3901</v>
      </c>
      <c r="F71" s="3294" t="s">
        <v>4979</v>
      </c>
      <c r="G71" s="3273"/>
      <c r="H71" s="2813">
        <v>1</v>
      </c>
      <c r="I71" s="2813">
        <v>165</v>
      </c>
      <c r="J71" s="2813" t="s">
        <v>2267</v>
      </c>
      <c r="K71" s="3290" t="s">
        <v>4992</v>
      </c>
      <c r="L71" s="3291">
        <v>500000</v>
      </c>
      <c r="M71" s="2760"/>
      <c r="N71" s="2760"/>
      <c r="O71" s="3291">
        <v>500000</v>
      </c>
      <c r="P71" s="3274">
        <v>0.1</v>
      </c>
      <c r="Q71" s="3274"/>
      <c r="R71" s="3274"/>
      <c r="S71" s="2813">
        <v>1</v>
      </c>
      <c r="T71" s="2892"/>
      <c r="U71" s="2813"/>
      <c r="V71" s="2813"/>
      <c r="W71" s="2813" t="s">
        <v>805</v>
      </c>
      <c r="X71" s="2348"/>
      <c r="Y71" s="2349" t="s">
        <v>2266</v>
      </c>
      <c r="Z71" s="2349"/>
      <c r="AA71" s="2349"/>
      <c r="AB71" s="2349" t="s">
        <v>408</v>
      </c>
      <c r="AC71" s="2348"/>
      <c r="AD71" s="2348"/>
    </row>
    <row r="72" spans="1:30" ht="46.5" customHeight="1">
      <c r="A72" s="2813">
        <v>67</v>
      </c>
      <c r="B72" s="2813" t="s">
        <v>451</v>
      </c>
      <c r="C72" s="2903" t="s">
        <v>94</v>
      </c>
      <c r="D72" s="2903" t="s">
        <v>728</v>
      </c>
      <c r="E72" s="2818" t="s">
        <v>4976</v>
      </c>
      <c r="F72" s="3294" t="s">
        <v>4980</v>
      </c>
      <c r="G72" s="3273"/>
      <c r="H72" s="2858">
        <v>1</v>
      </c>
      <c r="I72" s="2858">
        <v>96</v>
      </c>
      <c r="J72" s="2813" t="s">
        <v>2267</v>
      </c>
      <c r="K72" s="2697" t="s">
        <v>4992</v>
      </c>
      <c r="L72" s="3291">
        <v>500000</v>
      </c>
      <c r="M72" s="2760"/>
      <c r="N72" s="2760"/>
      <c r="O72" s="3291">
        <v>500000</v>
      </c>
      <c r="P72" s="3274">
        <v>0.1</v>
      </c>
      <c r="Q72" s="3274"/>
      <c r="R72" s="3274"/>
      <c r="S72" s="2813">
        <v>1</v>
      </c>
      <c r="T72" s="2892"/>
      <c r="U72" s="2813"/>
      <c r="V72" s="2892"/>
      <c r="W72" s="2813" t="s">
        <v>805</v>
      </c>
      <c r="X72" s="2348"/>
      <c r="Y72" s="2349"/>
      <c r="Z72" s="2349"/>
      <c r="AA72" s="2349"/>
      <c r="AB72" s="2349"/>
      <c r="AC72" s="2348"/>
      <c r="AD72" s="2348"/>
    </row>
    <row r="73" spans="1:30" ht="45.75" customHeight="1">
      <c r="A73" s="2813">
        <v>68</v>
      </c>
      <c r="B73" s="2813" t="s">
        <v>451</v>
      </c>
      <c r="C73" s="3300" t="s">
        <v>94</v>
      </c>
      <c r="D73" s="2903" t="s">
        <v>728</v>
      </c>
      <c r="E73" s="2818" t="s">
        <v>3119</v>
      </c>
      <c r="F73" s="3294" t="s">
        <v>4981</v>
      </c>
      <c r="G73" s="3273"/>
      <c r="H73" s="2858">
        <v>1</v>
      </c>
      <c r="I73" s="2858">
        <v>152</v>
      </c>
      <c r="J73" s="2813" t="s">
        <v>2267</v>
      </c>
      <c r="K73" s="2697" t="s">
        <v>4992</v>
      </c>
      <c r="L73" s="3291">
        <v>500000</v>
      </c>
      <c r="M73" s="2760"/>
      <c r="N73" s="2760"/>
      <c r="O73" s="3291">
        <v>500000</v>
      </c>
      <c r="P73" s="3274">
        <v>0.3</v>
      </c>
      <c r="Q73" s="3274"/>
      <c r="R73" s="3274"/>
      <c r="S73" s="2813">
        <v>1</v>
      </c>
      <c r="T73" s="2892"/>
      <c r="U73" s="2813"/>
      <c r="V73" s="2892"/>
      <c r="W73" s="2813" t="s">
        <v>805</v>
      </c>
      <c r="X73" s="2348"/>
      <c r="Y73" s="2349"/>
      <c r="Z73" s="2349"/>
      <c r="AA73" s="2349"/>
      <c r="AB73" s="2349"/>
      <c r="AC73" s="2348"/>
      <c r="AD73" s="2348"/>
    </row>
    <row r="74" spans="1:30" ht="55.5" customHeight="1">
      <c r="A74" s="2813">
        <v>69</v>
      </c>
      <c r="B74" s="2813" t="s">
        <v>451</v>
      </c>
      <c r="C74" s="2903" t="s">
        <v>94</v>
      </c>
      <c r="D74" s="2903" t="s">
        <v>728</v>
      </c>
      <c r="E74" s="2818" t="s">
        <v>1768</v>
      </c>
      <c r="F74" s="3294" t="s">
        <v>4982</v>
      </c>
      <c r="G74" s="3273">
        <v>1</v>
      </c>
      <c r="H74" s="2858"/>
      <c r="I74" s="2858">
        <v>346</v>
      </c>
      <c r="J74" s="2813" t="s">
        <v>2267</v>
      </c>
      <c r="K74" s="2697" t="s">
        <v>4992</v>
      </c>
      <c r="L74" s="3291">
        <v>350000</v>
      </c>
      <c r="M74" s="3238"/>
      <c r="N74" s="3238"/>
      <c r="O74" s="3291">
        <v>350000</v>
      </c>
      <c r="P74" s="3274">
        <v>0.2</v>
      </c>
      <c r="Q74" s="3274"/>
      <c r="R74" s="3274"/>
      <c r="S74" s="2813">
        <v>1</v>
      </c>
      <c r="T74" s="2892"/>
      <c r="U74" s="2813"/>
      <c r="V74" s="2946"/>
      <c r="W74" s="2813" t="s">
        <v>805</v>
      </c>
      <c r="X74" s="2348"/>
      <c r="Y74" s="2349"/>
      <c r="Z74" s="2349"/>
      <c r="AA74" s="2349"/>
      <c r="AB74" s="2349"/>
      <c r="AC74" s="2348"/>
      <c r="AD74" s="2348"/>
    </row>
    <row r="75" spans="1:30" ht="54.75" customHeight="1">
      <c r="A75" s="2813">
        <v>70</v>
      </c>
      <c r="B75" s="2813" t="s">
        <v>451</v>
      </c>
      <c r="C75" s="2903" t="s">
        <v>94</v>
      </c>
      <c r="D75" s="2903" t="s">
        <v>728</v>
      </c>
      <c r="E75" s="2818" t="s">
        <v>4154</v>
      </c>
      <c r="F75" s="3294" t="s">
        <v>4983</v>
      </c>
      <c r="G75" s="3273">
        <v>1</v>
      </c>
      <c r="H75" s="2858"/>
      <c r="I75" s="2858">
        <v>249</v>
      </c>
      <c r="J75" s="2813" t="s">
        <v>2267</v>
      </c>
      <c r="K75" s="2697" t="s">
        <v>4992</v>
      </c>
      <c r="L75" s="3291">
        <v>650000</v>
      </c>
      <c r="M75" s="3238"/>
      <c r="N75" s="3238"/>
      <c r="O75" s="3291">
        <v>650000</v>
      </c>
      <c r="P75" s="3274">
        <v>0.2</v>
      </c>
      <c r="Q75" s="3274"/>
      <c r="R75" s="3274"/>
      <c r="S75" s="2813">
        <v>1</v>
      </c>
      <c r="T75" s="2892"/>
      <c r="U75" s="2813"/>
      <c r="V75" s="2946"/>
      <c r="W75" s="2813" t="s">
        <v>805</v>
      </c>
      <c r="X75" s="2348"/>
      <c r="Y75" s="2349"/>
      <c r="Z75" s="2349"/>
      <c r="AA75" s="2349"/>
      <c r="AB75" s="2349"/>
      <c r="AC75" s="2348"/>
      <c r="AD75" s="2348"/>
    </row>
    <row r="76" spans="1:30" ht="48" customHeight="1">
      <c r="A76" s="2813">
        <v>71</v>
      </c>
      <c r="B76" s="2813" t="s">
        <v>451</v>
      </c>
      <c r="C76" s="3300" t="s">
        <v>94</v>
      </c>
      <c r="D76" s="2903" t="s">
        <v>728</v>
      </c>
      <c r="E76" s="2818" t="s">
        <v>4977</v>
      </c>
      <c r="F76" s="3294" t="s">
        <v>4984</v>
      </c>
      <c r="G76" s="3273"/>
      <c r="H76" s="2858">
        <v>1</v>
      </c>
      <c r="I76" s="2858">
        <v>112</v>
      </c>
      <c r="J76" s="2813" t="s">
        <v>2267</v>
      </c>
      <c r="K76" s="2697" t="s">
        <v>4992</v>
      </c>
      <c r="L76" s="3291">
        <v>500000</v>
      </c>
      <c r="M76" s="3238"/>
      <c r="N76" s="3238"/>
      <c r="O76" s="3291">
        <v>500000</v>
      </c>
      <c r="P76" s="3274">
        <v>0.1</v>
      </c>
      <c r="Q76" s="3274"/>
      <c r="R76" s="3274"/>
      <c r="S76" s="2813">
        <v>1</v>
      </c>
      <c r="T76" s="2892"/>
      <c r="U76" s="2813"/>
      <c r="V76" s="2946"/>
      <c r="W76" s="2813" t="s">
        <v>805</v>
      </c>
      <c r="X76" s="2348"/>
      <c r="Y76" s="2349"/>
      <c r="Z76" s="2349"/>
      <c r="AA76" s="2349"/>
      <c r="AB76" s="2349"/>
      <c r="AC76" s="2348"/>
      <c r="AD76" s="2348"/>
    </row>
    <row r="77" spans="1:30" ht="45.75" customHeight="1">
      <c r="A77" s="2813">
        <v>72</v>
      </c>
      <c r="B77" s="2813" t="s">
        <v>451</v>
      </c>
      <c r="C77" s="2903" t="s">
        <v>94</v>
      </c>
      <c r="D77" s="2903" t="s">
        <v>728</v>
      </c>
      <c r="E77" s="2818" t="s">
        <v>3471</v>
      </c>
      <c r="F77" s="3294" t="s">
        <v>4985</v>
      </c>
      <c r="G77" s="3273">
        <v>1</v>
      </c>
      <c r="H77" s="2858"/>
      <c r="I77" s="2858">
        <v>124</v>
      </c>
      <c r="J77" s="2813" t="s">
        <v>2267</v>
      </c>
      <c r="K77" s="2697" t="s">
        <v>4992</v>
      </c>
      <c r="L77" s="3291">
        <v>500000</v>
      </c>
      <c r="M77" s="3238"/>
      <c r="N77" s="3238"/>
      <c r="O77" s="3291">
        <v>500000</v>
      </c>
      <c r="P77" s="3274">
        <v>0.2</v>
      </c>
      <c r="Q77" s="3274"/>
      <c r="R77" s="3274"/>
      <c r="S77" s="2813">
        <v>1</v>
      </c>
      <c r="T77" s="2892"/>
      <c r="U77" s="2946"/>
      <c r="V77" s="2946"/>
      <c r="W77" s="2813" t="s">
        <v>805</v>
      </c>
      <c r="X77" s="2348"/>
      <c r="Y77" s="2349"/>
      <c r="Z77" s="2349"/>
      <c r="AA77" s="2349"/>
      <c r="AB77" s="2349"/>
      <c r="AC77" s="2348"/>
      <c r="AD77" s="2348"/>
    </row>
    <row r="78" spans="1:30" ht="52.5" customHeight="1">
      <c r="A78" s="2813">
        <v>73</v>
      </c>
      <c r="B78" s="2813" t="s">
        <v>451</v>
      </c>
      <c r="C78" s="2903" t="s">
        <v>94</v>
      </c>
      <c r="D78" s="2903" t="s">
        <v>728</v>
      </c>
      <c r="E78" s="2818" t="s">
        <v>3886</v>
      </c>
      <c r="F78" s="3294" t="s">
        <v>4986</v>
      </c>
      <c r="G78" s="3273"/>
      <c r="H78" s="2858">
        <v>1</v>
      </c>
      <c r="I78" s="2858">
        <v>191</v>
      </c>
      <c r="J78" s="2813" t="s">
        <v>2267</v>
      </c>
      <c r="K78" s="2697" t="s">
        <v>4992</v>
      </c>
      <c r="L78" s="3291">
        <v>350000</v>
      </c>
      <c r="M78" s="3238"/>
      <c r="N78" s="3238"/>
      <c r="O78" s="3291">
        <v>350000</v>
      </c>
      <c r="P78" s="3274">
        <v>0</v>
      </c>
      <c r="Q78" s="3274"/>
      <c r="R78" s="3274"/>
      <c r="S78" s="2813">
        <v>1</v>
      </c>
      <c r="T78" s="2892"/>
      <c r="U78" s="2946"/>
      <c r="V78" s="2946"/>
      <c r="W78" s="2813" t="s">
        <v>805</v>
      </c>
      <c r="X78" s="2348"/>
      <c r="Y78" s="2349"/>
      <c r="Z78" s="2349"/>
      <c r="AA78" s="2349"/>
      <c r="AB78" s="2349"/>
      <c r="AC78" s="2348"/>
      <c r="AD78" s="2348"/>
    </row>
    <row r="79" spans="1:30" ht="47.25" customHeight="1">
      <c r="A79" s="2813">
        <v>74</v>
      </c>
      <c r="B79" s="2813" t="s">
        <v>451</v>
      </c>
      <c r="C79" s="3300" t="s">
        <v>94</v>
      </c>
      <c r="D79" s="2903" t="s">
        <v>728</v>
      </c>
      <c r="E79" s="2818" t="s">
        <v>4978</v>
      </c>
      <c r="F79" s="3294" t="s">
        <v>4985</v>
      </c>
      <c r="G79" s="3273">
        <v>1</v>
      </c>
      <c r="H79" s="2858"/>
      <c r="I79" s="2858">
        <v>57</v>
      </c>
      <c r="J79" s="2813" t="s">
        <v>2267</v>
      </c>
      <c r="K79" s="2697" t="s">
        <v>4992</v>
      </c>
      <c r="L79" s="3291">
        <v>500000</v>
      </c>
      <c r="M79" s="3238"/>
      <c r="N79" s="3238"/>
      <c r="O79" s="3291">
        <v>500000</v>
      </c>
      <c r="P79" s="3274">
        <v>0.1</v>
      </c>
      <c r="Q79" s="3274"/>
      <c r="R79" s="3274"/>
      <c r="S79" s="2813">
        <v>1</v>
      </c>
      <c r="T79" s="2892"/>
      <c r="U79" s="2946"/>
      <c r="V79" s="2946"/>
      <c r="W79" s="2813" t="s">
        <v>805</v>
      </c>
      <c r="X79" s="2348"/>
      <c r="Y79" s="2349"/>
      <c r="Z79" s="2349"/>
      <c r="AA79" s="2349"/>
      <c r="AB79" s="2349"/>
      <c r="AC79" s="2348"/>
      <c r="AD79" s="2348"/>
    </row>
    <row r="80" spans="1:30" ht="48" customHeight="1">
      <c r="A80" s="2813">
        <v>75</v>
      </c>
      <c r="B80" s="2813" t="s">
        <v>451</v>
      </c>
      <c r="C80" s="2903" t="s">
        <v>94</v>
      </c>
      <c r="D80" s="2903" t="s">
        <v>728</v>
      </c>
      <c r="E80" s="2818" t="s">
        <v>4624</v>
      </c>
      <c r="F80" s="3294" t="s">
        <v>4987</v>
      </c>
      <c r="G80" s="3273">
        <v>1</v>
      </c>
      <c r="H80" s="2858"/>
      <c r="I80" s="2858">
        <v>333</v>
      </c>
      <c r="J80" s="2813" t="s">
        <v>2267</v>
      </c>
      <c r="K80" s="2697" t="s">
        <v>4992</v>
      </c>
      <c r="L80" s="3291">
        <v>350000</v>
      </c>
      <c r="M80" s="3238"/>
      <c r="N80" s="3238"/>
      <c r="O80" s="3291">
        <v>350000</v>
      </c>
      <c r="P80" s="3274">
        <v>0.1</v>
      </c>
      <c r="Q80" s="3274"/>
      <c r="R80" s="3274"/>
      <c r="S80" s="2813">
        <v>1</v>
      </c>
      <c r="T80" s="2892"/>
      <c r="U80" s="2946"/>
      <c r="V80" s="2946"/>
      <c r="W80" s="2813" t="s">
        <v>805</v>
      </c>
      <c r="X80" s="2348"/>
      <c r="Y80" s="2349"/>
      <c r="Z80" s="2349"/>
      <c r="AA80" s="2349"/>
      <c r="AB80" s="2349"/>
      <c r="AC80" s="2348"/>
      <c r="AD80" s="2348"/>
    </row>
    <row r="81" spans="1:30" ht="47.25" customHeight="1">
      <c r="A81" s="2813">
        <v>76</v>
      </c>
      <c r="B81" s="2813" t="s">
        <v>451</v>
      </c>
      <c r="C81" s="2903" t="s">
        <v>94</v>
      </c>
      <c r="D81" s="2903" t="s">
        <v>728</v>
      </c>
      <c r="E81" s="2818" t="s">
        <v>3526</v>
      </c>
      <c r="F81" s="3294" t="s">
        <v>4988</v>
      </c>
      <c r="G81" s="3296">
        <v>1</v>
      </c>
      <c r="H81" s="2858">
        <v>1</v>
      </c>
      <c r="I81" s="2858">
        <v>235</v>
      </c>
      <c r="J81" s="2813" t="s">
        <v>2267</v>
      </c>
      <c r="K81" s="2697" t="s">
        <v>4992</v>
      </c>
      <c r="L81" s="3291">
        <v>300000</v>
      </c>
      <c r="M81" s="3238"/>
      <c r="N81" s="3238"/>
      <c r="O81" s="3291">
        <v>300000</v>
      </c>
      <c r="P81" s="3274">
        <v>0.2</v>
      </c>
      <c r="Q81" s="3274"/>
      <c r="R81" s="3274"/>
      <c r="S81" s="2813">
        <v>1</v>
      </c>
      <c r="T81" s="2892"/>
      <c r="U81" s="2946"/>
      <c r="V81" s="2946"/>
      <c r="W81" s="2813" t="s">
        <v>805</v>
      </c>
      <c r="X81" s="2348"/>
      <c r="Y81" s="2349"/>
      <c r="Z81" s="2349"/>
      <c r="AA81" s="2349"/>
      <c r="AB81" s="2349"/>
      <c r="AC81" s="2348"/>
      <c r="AD81" s="2348"/>
    </row>
    <row r="82" spans="1:30" ht="48" customHeight="1">
      <c r="A82" s="2813">
        <v>77</v>
      </c>
      <c r="B82" s="2813" t="s">
        <v>451</v>
      </c>
      <c r="C82" s="2903" t="s">
        <v>94</v>
      </c>
      <c r="D82" s="2903" t="s">
        <v>728</v>
      </c>
      <c r="E82" s="2818" t="s">
        <v>3557</v>
      </c>
      <c r="F82" s="3294" t="s">
        <v>4989</v>
      </c>
      <c r="G82" s="3296">
        <v>1</v>
      </c>
      <c r="H82" s="2858"/>
      <c r="I82" s="2858">
        <v>282</v>
      </c>
      <c r="J82" s="2813" t="s">
        <v>2267</v>
      </c>
      <c r="K82" s="2697" t="s">
        <v>4992</v>
      </c>
      <c r="L82" s="3291">
        <v>1750000</v>
      </c>
      <c r="M82" s="2760"/>
      <c r="N82" s="2760"/>
      <c r="O82" s="3291">
        <v>1750000</v>
      </c>
      <c r="P82" s="3274">
        <v>0</v>
      </c>
      <c r="Q82" s="3274"/>
      <c r="R82" s="3274"/>
      <c r="S82" s="2813">
        <v>1</v>
      </c>
      <c r="T82" s="2892"/>
      <c r="U82" s="2946"/>
      <c r="V82" s="2946"/>
      <c r="W82" s="2813" t="s">
        <v>805</v>
      </c>
      <c r="X82" s="2348"/>
      <c r="Y82" s="2349"/>
      <c r="Z82" s="2349"/>
      <c r="AA82" s="2349"/>
      <c r="AB82" s="2349"/>
      <c r="AC82" s="2348"/>
      <c r="AD82" s="2348"/>
    </row>
    <row r="83" spans="1:30" ht="61.5" customHeight="1">
      <c r="A83" s="2813">
        <v>78</v>
      </c>
      <c r="B83" s="2813" t="s">
        <v>451</v>
      </c>
      <c r="C83" s="2903" t="s">
        <v>94</v>
      </c>
      <c r="D83" s="2903" t="s">
        <v>728</v>
      </c>
      <c r="E83" s="2818" t="s">
        <v>4514</v>
      </c>
      <c r="F83" s="3294" t="s">
        <v>4990</v>
      </c>
      <c r="G83" s="3296"/>
      <c r="H83" s="2858">
        <v>3</v>
      </c>
      <c r="I83" s="2858">
        <v>213</v>
      </c>
      <c r="J83" s="2813" t="s">
        <v>2267</v>
      </c>
      <c r="K83" s="2697" t="s">
        <v>4992</v>
      </c>
      <c r="L83" s="3291">
        <f>1130312.94+26.1</f>
        <v>1130339.04</v>
      </c>
      <c r="M83" s="2760"/>
      <c r="N83" s="2760"/>
      <c r="O83" s="3291">
        <f>1130312.94+26.1</f>
        <v>1130339.04</v>
      </c>
      <c r="P83" s="3274">
        <v>0</v>
      </c>
      <c r="Q83" s="3274"/>
      <c r="R83" s="3274"/>
      <c r="S83" s="2813">
        <v>1</v>
      </c>
      <c r="T83" s="2892"/>
      <c r="U83" s="2946"/>
      <c r="V83" s="2946"/>
      <c r="W83" s="2813" t="s">
        <v>805</v>
      </c>
      <c r="X83" s="2348"/>
      <c r="Y83" s="2349"/>
      <c r="Z83" s="2349"/>
      <c r="AA83" s="2349"/>
      <c r="AB83" s="2349"/>
      <c r="AC83" s="2348"/>
      <c r="AD83" s="2348"/>
    </row>
    <row r="84" spans="1:30" ht="209.25" customHeight="1">
      <c r="A84" s="2813">
        <v>79</v>
      </c>
      <c r="B84" s="2813" t="s">
        <v>451</v>
      </c>
      <c r="C84" s="2903" t="s">
        <v>94</v>
      </c>
      <c r="D84" s="2903" t="s">
        <v>728</v>
      </c>
      <c r="E84" s="2818" t="s">
        <v>1758</v>
      </c>
      <c r="F84" s="3339" t="s">
        <v>4991</v>
      </c>
      <c r="G84" s="3295">
        <v>15</v>
      </c>
      <c r="H84" s="2813">
        <v>17</v>
      </c>
      <c r="I84" s="2813">
        <v>2052</v>
      </c>
      <c r="J84" s="2813" t="s">
        <v>2267</v>
      </c>
      <c r="K84" s="2697" t="s">
        <v>4992</v>
      </c>
      <c r="L84" s="3291">
        <v>1000000</v>
      </c>
      <c r="M84" s="2760"/>
      <c r="N84" s="2760"/>
      <c r="O84" s="3291">
        <v>1000000</v>
      </c>
      <c r="P84" s="3274">
        <v>0.1</v>
      </c>
      <c r="Q84" s="3274"/>
      <c r="R84" s="3274"/>
      <c r="S84" s="2813">
        <v>1</v>
      </c>
      <c r="T84" s="2892"/>
      <c r="U84" s="2813"/>
      <c r="V84" s="2813"/>
      <c r="W84" s="2813" t="s">
        <v>805</v>
      </c>
      <c r="X84" s="2348"/>
      <c r="Y84" s="2349" t="s">
        <v>2267</v>
      </c>
      <c r="Z84" s="2349"/>
      <c r="AA84" s="2349"/>
      <c r="AB84" s="2349" t="s">
        <v>409</v>
      </c>
      <c r="AC84" s="2348"/>
      <c r="AD84" s="2348"/>
    </row>
    <row r="85" spans="1:30" ht="54" customHeight="1">
      <c r="A85" s="2813">
        <v>80</v>
      </c>
      <c r="B85" s="2813" t="s">
        <v>451</v>
      </c>
      <c r="C85" s="2903" t="s">
        <v>94</v>
      </c>
      <c r="D85" s="2903" t="s">
        <v>740</v>
      </c>
      <c r="E85" s="2694" t="s">
        <v>4998</v>
      </c>
      <c r="F85" s="3286" t="s">
        <v>5006</v>
      </c>
      <c r="G85" s="2813"/>
      <c r="H85" s="2813">
        <v>1</v>
      </c>
      <c r="I85" s="2813">
        <v>70</v>
      </c>
      <c r="J85" s="2813" t="s">
        <v>2268</v>
      </c>
      <c r="K85" s="2760" t="s">
        <v>4745</v>
      </c>
      <c r="L85" s="3298">
        <v>442500</v>
      </c>
      <c r="M85" s="2760">
        <v>330400</v>
      </c>
      <c r="N85" s="2760">
        <v>330400</v>
      </c>
      <c r="O85" s="3298">
        <f>L85-M85</f>
        <v>112100</v>
      </c>
      <c r="P85" s="2940">
        <v>0</v>
      </c>
      <c r="Q85" s="2940"/>
      <c r="R85" s="2944"/>
      <c r="S85" s="2813">
        <v>1</v>
      </c>
      <c r="T85" s="2944"/>
      <c r="U85" s="2813"/>
      <c r="V85" s="2813"/>
      <c r="W85" s="2892" t="s">
        <v>805</v>
      </c>
      <c r="X85" s="2348"/>
      <c r="Y85" s="2349"/>
      <c r="Z85" s="2349"/>
      <c r="AA85" s="2349"/>
      <c r="AB85" s="2349"/>
      <c r="AC85" s="2348"/>
      <c r="AD85" s="2348"/>
    </row>
    <row r="86" spans="1:30" ht="78.75" customHeight="1">
      <c r="A86" s="2813"/>
      <c r="B86" s="2941" t="s">
        <v>1926</v>
      </c>
      <c r="C86" s="2903" t="s">
        <v>94</v>
      </c>
      <c r="D86" s="2903" t="s">
        <v>740</v>
      </c>
      <c r="E86" s="2694" t="s">
        <v>4999</v>
      </c>
      <c r="F86" s="3286" t="s">
        <v>5007</v>
      </c>
      <c r="G86" s="2813"/>
      <c r="H86" s="2813"/>
      <c r="I86" s="2813"/>
      <c r="J86" s="2813" t="s">
        <v>2268</v>
      </c>
      <c r="K86" s="2760" t="s">
        <v>4745</v>
      </c>
      <c r="L86" s="3298">
        <v>354000</v>
      </c>
      <c r="M86" s="3298"/>
      <c r="N86" s="3298"/>
      <c r="O86" s="3298"/>
      <c r="P86" s="2940">
        <v>0</v>
      </c>
      <c r="Q86" s="2940"/>
      <c r="R86" s="2813"/>
      <c r="S86" s="2813"/>
      <c r="T86" s="2813"/>
      <c r="U86" s="2813"/>
      <c r="V86" s="2813">
        <v>1</v>
      </c>
      <c r="W86" s="2693" t="s">
        <v>5060</v>
      </c>
      <c r="X86" s="2348"/>
      <c r="Y86" s="2349"/>
      <c r="Z86" s="2349"/>
      <c r="AA86" s="2349"/>
      <c r="AB86" s="2349"/>
      <c r="AC86" s="2348"/>
      <c r="AD86" s="2348"/>
    </row>
    <row r="87" spans="1:30" s="3317" customFormat="1" ht="79.5" customHeight="1">
      <c r="A87" s="2813"/>
      <c r="B87" s="2941" t="s">
        <v>1926</v>
      </c>
      <c r="C87" s="2903" t="s">
        <v>94</v>
      </c>
      <c r="D87" s="2903" t="s">
        <v>740</v>
      </c>
      <c r="E87" s="2694" t="s">
        <v>5037</v>
      </c>
      <c r="F87" s="3289" t="s">
        <v>5038</v>
      </c>
      <c r="G87" s="2813"/>
      <c r="H87" s="2813">
        <v>1</v>
      </c>
      <c r="I87" s="2813">
        <v>45</v>
      </c>
      <c r="J87" s="2813" t="s">
        <v>2268</v>
      </c>
      <c r="K87" s="2760" t="s">
        <v>4745</v>
      </c>
      <c r="L87" s="3298">
        <v>354000</v>
      </c>
      <c r="M87" s="3298"/>
      <c r="N87" s="3298"/>
      <c r="O87" s="3298"/>
      <c r="P87" s="2940">
        <v>0</v>
      </c>
      <c r="Q87" s="2940"/>
      <c r="R87" s="2813"/>
      <c r="S87" s="2813"/>
      <c r="T87" s="2813"/>
      <c r="U87" s="2813"/>
      <c r="V87" s="2813">
        <v>1</v>
      </c>
      <c r="W87" s="2693" t="s">
        <v>5059</v>
      </c>
      <c r="X87" s="2348"/>
      <c r="Y87" s="2349"/>
      <c r="Z87" s="2349"/>
      <c r="AA87" s="2349"/>
      <c r="AB87" s="2349"/>
      <c r="AC87" s="2348"/>
      <c r="AD87" s="2348"/>
    </row>
    <row r="88" spans="1:30" s="3340" customFormat="1" ht="79.5" customHeight="1">
      <c r="A88" s="2813">
        <v>81</v>
      </c>
      <c r="B88" s="3320" t="s">
        <v>415</v>
      </c>
      <c r="C88" s="2903" t="s">
        <v>94</v>
      </c>
      <c r="D88" s="2903" t="s">
        <v>740</v>
      </c>
      <c r="E88" s="2694" t="s">
        <v>5062</v>
      </c>
      <c r="F88" s="2694" t="s">
        <v>5063</v>
      </c>
      <c r="G88" s="2813">
        <v>7</v>
      </c>
      <c r="H88" s="2813"/>
      <c r="I88" s="2813"/>
      <c r="J88" s="2813" t="s">
        <v>2268</v>
      </c>
      <c r="K88" s="2760" t="s">
        <v>4745</v>
      </c>
      <c r="L88" s="3298"/>
      <c r="M88" s="3298">
        <v>200000</v>
      </c>
      <c r="N88" s="3298">
        <v>200000</v>
      </c>
      <c r="O88" s="3298"/>
      <c r="P88" s="2940">
        <v>0.3</v>
      </c>
      <c r="Q88" s="2940"/>
      <c r="R88" s="2813"/>
      <c r="S88" s="2813">
        <v>1</v>
      </c>
      <c r="T88" s="2813"/>
      <c r="U88" s="2813"/>
      <c r="V88" s="2813"/>
      <c r="W88" s="2693" t="s">
        <v>5061</v>
      </c>
      <c r="X88" s="2348"/>
      <c r="Y88" s="2349"/>
      <c r="Z88" s="2349"/>
      <c r="AA88" s="2349"/>
      <c r="AB88" s="2349"/>
      <c r="AC88" s="2348"/>
      <c r="AD88" s="2348"/>
    </row>
    <row r="89" spans="1:30" s="3340" customFormat="1" ht="79.5" customHeight="1">
      <c r="A89" s="2813">
        <v>82</v>
      </c>
      <c r="B89" s="3320" t="s">
        <v>415</v>
      </c>
      <c r="C89" s="2903" t="s">
        <v>94</v>
      </c>
      <c r="D89" s="2903" t="s">
        <v>740</v>
      </c>
      <c r="E89" s="2694" t="s">
        <v>5064</v>
      </c>
      <c r="F89" s="2694" t="s">
        <v>5065</v>
      </c>
      <c r="G89" s="2813"/>
      <c r="H89" s="2813">
        <v>1</v>
      </c>
      <c r="I89" s="2813"/>
      <c r="J89" s="2813" t="s">
        <v>2268</v>
      </c>
      <c r="K89" s="2760" t="s">
        <v>4745</v>
      </c>
      <c r="L89" s="3298"/>
      <c r="M89" s="3298">
        <v>154000</v>
      </c>
      <c r="N89" s="3298">
        <v>154000</v>
      </c>
      <c r="O89" s="3298"/>
      <c r="P89" s="2940">
        <v>0</v>
      </c>
      <c r="Q89" s="2940"/>
      <c r="R89" s="2813"/>
      <c r="S89" s="2813">
        <v>1</v>
      </c>
      <c r="T89" s="2813"/>
      <c r="U89" s="2813"/>
      <c r="V89" s="2813"/>
      <c r="W89" s="2693" t="s">
        <v>5067</v>
      </c>
      <c r="X89" s="2348"/>
      <c r="Y89" s="2349"/>
      <c r="Z89" s="2349"/>
      <c r="AA89" s="2349"/>
      <c r="AB89" s="2349"/>
      <c r="AC89" s="2348"/>
      <c r="AD89" s="2348"/>
    </row>
    <row r="90" spans="1:30" ht="53.25" customHeight="1">
      <c r="A90" s="2813">
        <v>83</v>
      </c>
      <c r="B90" s="2813" t="s">
        <v>451</v>
      </c>
      <c r="C90" s="3300" t="s">
        <v>94</v>
      </c>
      <c r="D90" s="2903" t="s">
        <v>740</v>
      </c>
      <c r="E90" s="2694" t="s">
        <v>5000</v>
      </c>
      <c r="F90" s="3286" t="s">
        <v>5008</v>
      </c>
      <c r="G90" s="2861"/>
      <c r="H90" s="2858">
        <v>1</v>
      </c>
      <c r="I90" s="2858">
        <v>40</v>
      </c>
      <c r="J90" s="2813" t="s">
        <v>2268</v>
      </c>
      <c r="K90" s="2760" t="s">
        <v>4745</v>
      </c>
      <c r="L90" s="3298">
        <v>531000</v>
      </c>
      <c r="M90" s="2760">
        <v>460200</v>
      </c>
      <c r="N90" s="2760">
        <v>460200</v>
      </c>
      <c r="O90" s="3298">
        <f>L90-M90</f>
        <v>70800</v>
      </c>
      <c r="P90" s="2940">
        <v>0.65</v>
      </c>
      <c r="Q90" s="2940"/>
      <c r="R90" s="2946"/>
      <c r="S90" s="2813">
        <v>1</v>
      </c>
      <c r="T90" s="2892"/>
      <c r="U90" s="2892"/>
      <c r="V90" s="2892"/>
      <c r="W90" s="2892" t="s">
        <v>805</v>
      </c>
      <c r="X90" s="2348"/>
      <c r="Y90" s="2349"/>
      <c r="Z90" s="2349"/>
      <c r="AA90" s="2349"/>
      <c r="AB90" s="2349"/>
      <c r="AC90" s="2348"/>
      <c r="AD90" s="2348"/>
    </row>
    <row r="91" spans="1:30" ht="60" customHeight="1">
      <c r="A91" s="2813">
        <v>84</v>
      </c>
      <c r="B91" s="2813" t="s">
        <v>451</v>
      </c>
      <c r="C91" s="2903" t="s">
        <v>94</v>
      </c>
      <c r="D91" s="2903" t="s">
        <v>740</v>
      </c>
      <c r="E91" s="2694" t="s">
        <v>5001</v>
      </c>
      <c r="F91" s="3286" t="s">
        <v>5007</v>
      </c>
      <c r="G91" s="2861"/>
      <c r="H91" s="2892">
        <v>1</v>
      </c>
      <c r="I91" s="2892">
        <v>45</v>
      </c>
      <c r="J91" s="2813" t="s">
        <v>2268</v>
      </c>
      <c r="K91" s="2760" t="s">
        <v>4745</v>
      </c>
      <c r="L91" s="3298">
        <v>383500</v>
      </c>
      <c r="M91" s="2760">
        <v>265523</v>
      </c>
      <c r="N91" s="2760">
        <v>265523</v>
      </c>
      <c r="O91" s="3298">
        <f>L91-M91</f>
        <v>117977</v>
      </c>
      <c r="P91" s="2940">
        <v>1</v>
      </c>
      <c r="Q91" s="2940">
        <v>1</v>
      </c>
      <c r="R91" s="2892">
        <v>1</v>
      </c>
      <c r="S91" s="2813"/>
      <c r="T91" s="2892"/>
      <c r="U91" s="2892"/>
      <c r="V91" s="2892"/>
      <c r="W91" s="2892" t="s">
        <v>438</v>
      </c>
      <c r="X91" s="2348"/>
      <c r="Y91" s="2349"/>
      <c r="Z91" s="2349"/>
      <c r="AA91" s="2349"/>
      <c r="AB91" s="2349"/>
      <c r="AC91" s="2348"/>
      <c r="AD91" s="2348"/>
    </row>
    <row r="92" spans="1:30" ht="60.75" customHeight="1">
      <c r="A92" s="2813">
        <v>85</v>
      </c>
      <c r="B92" s="2813" t="s">
        <v>451</v>
      </c>
      <c r="C92" s="2903" t="s">
        <v>94</v>
      </c>
      <c r="D92" s="2903" t="s">
        <v>740</v>
      </c>
      <c r="E92" s="2694" t="s">
        <v>5002</v>
      </c>
      <c r="F92" s="3286" t="s">
        <v>5009</v>
      </c>
      <c r="G92" s="2861">
        <v>2</v>
      </c>
      <c r="H92" s="2892"/>
      <c r="I92" s="2892">
        <v>160</v>
      </c>
      <c r="J92" s="2813" t="s">
        <v>2268</v>
      </c>
      <c r="K92" s="2760" t="s">
        <v>4745</v>
      </c>
      <c r="L92" s="3298">
        <v>118000</v>
      </c>
      <c r="M92" s="2760">
        <v>109740</v>
      </c>
      <c r="N92" s="2760">
        <v>109740</v>
      </c>
      <c r="O92" s="3298">
        <f>L92-M92</f>
        <v>8260</v>
      </c>
      <c r="P92" s="2940">
        <v>1</v>
      </c>
      <c r="Q92" s="2940">
        <v>1</v>
      </c>
      <c r="R92" s="2892">
        <v>1</v>
      </c>
      <c r="S92" s="2813"/>
      <c r="T92" s="2892"/>
      <c r="U92" s="2892"/>
      <c r="V92" s="2892"/>
      <c r="W92" s="2813" t="s">
        <v>438</v>
      </c>
      <c r="X92" s="2348"/>
      <c r="Y92" s="2349"/>
      <c r="Z92" s="2349"/>
      <c r="AA92" s="2349"/>
      <c r="AB92" s="2349"/>
      <c r="AC92" s="2348"/>
      <c r="AD92" s="2348"/>
    </row>
    <row r="93" spans="1:30" ht="57.75" customHeight="1">
      <c r="A93" s="2813">
        <v>86</v>
      </c>
      <c r="B93" s="2813" t="s">
        <v>451</v>
      </c>
      <c r="C93" s="3300" t="s">
        <v>94</v>
      </c>
      <c r="D93" s="2903" t="s">
        <v>740</v>
      </c>
      <c r="E93" s="2694" t="s">
        <v>5003</v>
      </c>
      <c r="F93" s="3297" t="s">
        <v>2716</v>
      </c>
      <c r="G93" s="2861">
        <v>1</v>
      </c>
      <c r="H93" s="2892"/>
      <c r="I93" s="2892">
        <v>65</v>
      </c>
      <c r="J93" s="2813" t="s">
        <v>2268</v>
      </c>
      <c r="K93" s="2760" t="s">
        <v>4745</v>
      </c>
      <c r="L93" s="3298">
        <v>1770000</v>
      </c>
      <c r="M93" s="3298"/>
      <c r="N93" s="3298"/>
      <c r="O93" s="3298">
        <v>1770000</v>
      </c>
      <c r="P93" s="2940">
        <v>0</v>
      </c>
      <c r="Q93" s="2940"/>
      <c r="R93" s="2946"/>
      <c r="S93" s="2813">
        <v>1</v>
      </c>
      <c r="T93" s="2892"/>
      <c r="U93" s="2892"/>
      <c r="V93" s="2892"/>
      <c r="W93" s="2813" t="s">
        <v>805</v>
      </c>
      <c r="X93" s="2348"/>
      <c r="Y93" s="2349"/>
      <c r="Z93" s="2349"/>
      <c r="AA93" s="2349"/>
      <c r="AB93" s="2349"/>
      <c r="AC93" s="2348"/>
      <c r="AD93" s="2348"/>
    </row>
    <row r="94" spans="1:30" ht="50.25" customHeight="1">
      <c r="A94" s="2813">
        <v>87</v>
      </c>
      <c r="B94" s="2813" t="s">
        <v>451</v>
      </c>
      <c r="C94" s="2903" t="s">
        <v>94</v>
      </c>
      <c r="D94" s="2903" t="s">
        <v>740</v>
      </c>
      <c r="E94" s="2694" t="s">
        <v>5004</v>
      </c>
      <c r="F94" s="3297" t="s">
        <v>5008</v>
      </c>
      <c r="G94" s="2861"/>
      <c r="H94" s="2892">
        <v>1</v>
      </c>
      <c r="I94" s="2892">
        <v>35</v>
      </c>
      <c r="J94" s="2813" t="s">
        <v>2268</v>
      </c>
      <c r="K94" s="2760" t="s">
        <v>4745</v>
      </c>
      <c r="L94" s="3298">
        <v>326808.5</v>
      </c>
      <c r="M94" s="2760">
        <v>265500</v>
      </c>
      <c r="N94" s="2760">
        <v>265500</v>
      </c>
      <c r="O94" s="3298">
        <f>L94-M94</f>
        <v>61308.5</v>
      </c>
      <c r="P94" s="2940">
        <v>1</v>
      </c>
      <c r="Q94" s="2940">
        <v>1</v>
      </c>
      <c r="R94" s="2892">
        <v>1</v>
      </c>
      <c r="S94" s="2813"/>
      <c r="T94" s="2892"/>
      <c r="U94" s="2892"/>
      <c r="V94" s="2892"/>
      <c r="W94" s="2813" t="s">
        <v>438</v>
      </c>
      <c r="X94" s="2348"/>
      <c r="Y94" s="2349"/>
      <c r="Z94" s="2349"/>
      <c r="AA94" s="2349"/>
      <c r="AB94" s="2349"/>
      <c r="AC94" s="2348"/>
      <c r="AD94" s="2348"/>
    </row>
    <row r="95" spans="1:30" ht="62.25" customHeight="1">
      <c r="A95" s="2813">
        <v>88</v>
      </c>
      <c r="B95" s="2813" t="s">
        <v>451</v>
      </c>
      <c r="C95" s="2903" t="s">
        <v>94</v>
      </c>
      <c r="D95" s="2903" t="s">
        <v>740</v>
      </c>
      <c r="E95" s="2694" t="s">
        <v>5005</v>
      </c>
      <c r="F95" s="3297" t="s">
        <v>4802</v>
      </c>
      <c r="G95" s="2861">
        <v>1</v>
      </c>
      <c r="H95" s="2892"/>
      <c r="I95" s="2892">
        <v>40</v>
      </c>
      <c r="J95" s="2813" t="s">
        <v>2268</v>
      </c>
      <c r="K95" s="2760" t="s">
        <v>4745</v>
      </c>
      <c r="L95" s="3298">
        <v>59000</v>
      </c>
      <c r="M95" s="2760">
        <v>51330</v>
      </c>
      <c r="N95" s="2760">
        <v>51330</v>
      </c>
      <c r="O95" s="3298">
        <f>L95-M95</f>
        <v>7670</v>
      </c>
      <c r="P95" s="2940">
        <v>1</v>
      </c>
      <c r="Q95" s="2940">
        <v>1</v>
      </c>
      <c r="R95" s="2892">
        <v>1</v>
      </c>
      <c r="S95" s="2813"/>
      <c r="T95" s="2892"/>
      <c r="U95" s="2892"/>
      <c r="V95" s="2892"/>
      <c r="W95" s="2813" t="s">
        <v>5052</v>
      </c>
      <c r="X95" s="2348"/>
      <c r="Y95" s="2349"/>
      <c r="Z95" s="2349"/>
      <c r="AA95" s="2349"/>
      <c r="AB95" s="2349"/>
      <c r="AC95" s="2348"/>
      <c r="AD95" s="2348"/>
    </row>
    <row r="96" spans="1:30" ht="58.5" customHeight="1">
      <c r="A96" s="2813">
        <v>89</v>
      </c>
      <c r="B96" s="2813" t="s">
        <v>451</v>
      </c>
      <c r="C96" s="3300" t="s">
        <v>94</v>
      </c>
      <c r="D96" s="2876" t="s">
        <v>157</v>
      </c>
      <c r="E96" s="2813" t="s">
        <v>5023</v>
      </c>
      <c r="F96" s="2813" t="s">
        <v>2127</v>
      </c>
      <c r="G96" s="2813">
        <v>1</v>
      </c>
      <c r="H96" s="2813">
        <v>1</v>
      </c>
      <c r="I96" s="2813">
        <v>71</v>
      </c>
      <c r="J96" s="3299" t="s">
        <v>2267</v>
      </c>
      <c r="K96" s="2813" t="s">
        <v>408</v>
      </c>
      <c r="L96" s="2760">
        <v>55000</v>
      </c>
      <c r="M96" s="2760">
        <v>138074</v>
      </c>
      <c r="N96" s="2760">
        <v>162927.32</v>
      </c>
      <c r="O96" s="2760">
        <f>L96-N96</f>
        <v>-107927.32</v>
      </c>
      <c r="P96" s="2940">
        <v>1</v>
      </c>
      <c r="Q96" s="2940">
        <v>1</v>
      </c>
      <c r="R96" s="2892">
        <v>1</v>
      </c>
      <c r="S96" s="2813"/>
      <c r="T96" s="2892"/>
      <c r="U96" s="2892"/>
      <c r="V96" s="2892"/>
      <c r="W96" s="2813" t="s">
        <v>5039</v>
      </c>
      <c r="X96" s="2348"/>
      <c r="Y96" s="2349"/>
      <c r="Z96" s="2349"/>
      <c r="AA96" s="2349"/>
      <c r="AB96" s="2349"/>
      <c r="AC96" s="2348"/>
      <c r="AD96" s="2348"/>
    </row>
    <row r="97" spans="1:30" ht="60" customHeight="1">
      <c r="A97" s="2813">
        <v>90</v>
      </c>
      <c r="B97" s="2813" t="s">
        <v>451</v>
      </c>
      <c r="C97" s="2903" t="s">
        <v>94</v>
      </c>
      <c r="D97" s="2876" t="s">
        <v>157</v>
      </c>
      <c r="E97" s="2813" t="s">
        <v>5024</v>
      </c>
      <c r="F97" s="2813" t="s">
        <v>3905</v>
      </c>
      <c r="G97" s="2813">
        <v>1</v>
      </c>
      <c r="H97" s="2813">
        <v>6</v>
      </c>
      <c r="I97" s="2813">
        <v>128</v>
      </c>
      <c r="J97" s="2813" t="s">
        <v>2267</v>
      </c>
      <c r="K97" s="2813" t="s">
        <v>408</v>
      </c>
      <c r="L97" s="2760">
        <v>175672</v>
      </c>
      <c r="M97" s="2760">
        <v>160862</v>
      </c>
      <c r="N97" s="2760">
        <v>189817.16</v>
      </c>
      <c r="O97" s="2760">
        <f>L97-N97</f>
        <v>-14145.160000000003</v>
      </c>
      <c r="P97" s="2940">
        <v>1</v>
      </c>
      <c r="Q97" s="2940">
        <v>1</v>
      </c>
      <c r="R97" s="2892">
        <v>1</v>
      </c>
      <c r="S97" s="2813"/>
      <c r="T97" s="2892"/>
      <c r="U97" s="2892"/>
      <c r="V97" s="2892"/>
      <c r="W97" s="2813" t="s">
        <v>5039</v>
      </c>
      <c r="X97" s="2348"/>
      <c r="Y97" s="2349"/>
      <c r="Z97" s="2349"/>
      <c r="AA97" s="2349"/>
      <c r="AB97" s="2349"/>
      <c r="AC97" s="2348"/>
      <c r="AD97" s="2348"/>
    </row>
    <row r="98" spans="1:30" ht="54" customHeight="1">
      <c r="A98" s="2813">
        <v>91</v>
      </c>
      <c r="B98" s="2813" t="s">
        <v>451</v>
      </c>
      <c r="C98" s="2903" t="s">
        <v>94</v>
      </c>
      <c r="D98" s="2876" t="s">
        <v>157</v>
      </c>
      <c r="E98" s="2813" t="s">
        <v>5025</v>
      </c>
      <c r="F98" s="2813" t="s">
        <v>3913</v>
      </c>
      <c r="G98" s="2813">
        <v>1</v>
      </c>
      <c r="H98" s="2813">
        <v>3</v>
      </c>
      <c r="I98" s="2813">
        <v>77</v>
      </c>
      <c r="J98" s="2813" t="s">
        <v>2267</v>
      </c>
      <c r="K98" s="2813" t="s">
        <v>408</v>
      </c>
      <c r="L98" s="2760">
        <v>70000</v>
      </c>
      <c r="M98" s="2760">
        <v>47495</v>
      </c>
      <c r="N98" s="2760">
        <v>47495</v>
      </c>
      <c r="O98" s="2760">
        <v>0</v>
      </c>
      <c r="P98" s="2940">
        <v>1</v>
      </c>
      <c r="Q98" s="2940">
        <v>1</v>
      </c>
      <c r="R98" s="2892">
        <v>1</v>
      </c>
      <c r="S98" s="2813"/>
      <c r="T98" s="2892"/>
      <c r="U98" s="2892"/>
      <c r="V98" s="2892"/>
      <c r="W98" s="2813" t="s">
        <v>438</v>
      </c>
      <c r="X98" s="2348"/>
      <c r="Y98" s="2349"/>
      <c r="Z98" s="2349"/>
      <c r="AA98" s="2349"/>
      <c r="AB98" s="2349"/>
      <c r="AC98" s="2348"/>
      <c r="AD98" s="2348"/>
    </row>
    <row r="99" spans="1:30" ht="56.25" customHeight="1">
      <c r="A99" s="2813">
        <v>92</v>
      </c>
      <c r="B99" s="2813" t="s">
        <v>451</v>
      </c>
      <c r="C99" s="3300" t="s">
        <v>94</v>
      </c>
      <c r="D99" s="2876" t="s">
        <v>157</v>
      </c>
      <c r="E99" s="2813" t="s">
        <v>5026</v>
      </c>
      <c r="F99" s="2813" t="s">
        <v>5022</v>
      </c>
      <c r="G99" s="2813">
        <v>1</v>
      </c>
      <c r="H99" s="2813">
        <v>2</v>
      </c>
      <c r="I99" s="2813">
        <v>176</v>
      </c>
      <c r="J99" s="2813" t="s">
        <v>2267</v>
      </c>
      <c r="K99" s="2813" t="s">
        <v>408</v>
      </c>
      <c r="L99" s="2760">
        <v>55000</v>
      </c>
      <c r="M99" s="2760">
        <v>66082</v>
      </c>
      <c r="N99" s="2760">
        <v>77976</v>
      </c>
      <c r="O99" s="2760">
        <v>0</v>
      </c>
      <c r="P99" s="2940">
        <v>1</v>
      </c>
      <c r="Q99" s="2940">
        <v>1</v>
      </c>
      <c r="R99" s="2892">
        <v>1</v>
      </c>
      <c r="S99" s="2813"/>
      <c r="T99" s="2892"/>
      <c r="U99" s="2892"/>
      <c r="V99" s="2892"/>
      <c r="W99" s="2813" t="s">
        <v>438</v>
      </c>
      <c r="X99" s="2348"/>
      <c r="Y99" s="2349"/>
      <c r="Z99" s="2349"/>
      <c r="AA99" s="2349"/>
      <c r="AB99" s="2349"/>
      <c r="AC99" s="2348"/>
      <c r="AD99" s="2348"/>
    </row>
    <row r="100" spans="1:30" ht="72" customHeight="1">
      <c r="A100" s="2813"/>
      <c r="B100" s="2813"/>
      <c r="C100" s="2813"/>
      <c r="D100" s="2892"/>
      <c r="E100" s="2842"/>
      <c r="F100" s="2861"/>
      <c r="G100" s="3303">
        <f>SUM(G5:G99)</f>
        <v>120</v>
      </c>
      <c r="H100" s="2892">
        <f>SUM(H5:H99)</f>
        <v>61</v>
      </c>
      <c r="I100" s="2892">
        <f>SUM(I5:I99)</f>
        <v>15439</v>
      </c>
      <c r="J100" s="2813"/>
      <c r="K100" s="2760"/>
      <c r="L100" s="3301">
        <f>SUM(L5:L99)</f>
        <v>42554963.68</v>
      </c>
      <c r="M100" s="3315">
        <f>SUM(M5:M99)</f>
        <v>10604756.649999999</v>
      </c>
      <c r="N100" s="3315">
        <f>SUM(N5:N99)</f>
        <v>10662474.029999999</v>
      </c>
      <c r="O100" s="3348">
        <f>SUM(O5:O99)</f>
        <v>35958688.350000001</v>
      </c>
      <c r="P100" s="3342"/>
      <c r="Q100" s="3302"/>
      <c r="R100" s="2876">
        <f>SUM(R5:R99)</f>
        <v>17</v>
      </c>
      <c r="S100" s="2903">
        <f>SUM(S5:S99)</f>
        <v>74</v>
      </c>
      <c r="T100" s="2876">
        <f>SUM(T5:T99)</f>
        <v>0</v>
      </c>
      <c r="U100" s="2876">
        <f>SUM(U5:U99)</f>
        <v>1</v>
      </c>
      <c r="V100" s="2876">
        <f>SUM(V5:V99)</f>
        <v>3</v>
      </c>
      <c r="W100" s="2813"/>
      <c r="X100" s="2348"/>
      <c r="Y100" s="2349"/>
      <c r="Z100" s="2349"/>
      <c r="AA100" s="2349"/>
      <c r="AB100" s="2349"/>
      <c r="AC100" s="2348"/>
      <c r="AD100" s="2348"/>
    </row>
    <row r="101" spans="1:30" ht="42.75" customHeight="1">
      <c r="L101" s="2233"/>
      <c r="M101" s="2233"/>
      <c r="N101" s="2233"/>
      <c r="O101" s="2233"/>
    </row>
    <row r="107" spans="1:30">
      <c r="D107" s="3261"/>
      <c r="N107" s="2233"/>
    </row>
  </sheetData>
  <autoFilter ref="A4:AD100"/>
  <mergeCells count="15">
    <mergeCell ref="W66:W67"/>
    <mergeCell ref="W19:W22"/>
    <mergeCell ref="K2:K3"/>
    <mergeCell ref="P2:Q2"/>
    <mergeCell ref="R2:W2"/>
    <mergeCell ref="A1:W1"/>
    <mergeCell ref="A2:A3"/>
    <mergeCell ref="B2:B3"/>
    <mergeCell ref="C2:C3"/>
    <mergeCell ref="D2:D3"/>
    <mergeCell ref="E2:F2"/>
    <mergeCell ref="G2:G3"/>
    <mergeCell ref="H2:H3"/>
    <mergeCell ref="I2:I3"/>
    <mergeCell ref="J2:J3"/>
  </mergeCells>
  <dataValidations count="10">
    <dataValidation type="list" allowBlank="1" showInputMessage="1" showErrorMessage="1" errorTitle="DİKKAT !!!" error="LÜTFEN YANDA AÇILAN OK ARACILIĞIYLA UYGUN SEÇENEĞİ GİRİN_x000a_KÖYDES" sqref="K5:K15">
      <formula1>$AB$5:$AB$65</formula1>
    </dataValidation>
    <dataValidation type="list" allowBlank="1" showInputMessage="1" showErrorMessage="1" errorTitle="DİKKAT !!!!" error="LÜTFEN YANDA AÇILAN OK ARACILIĞIYLA UYGUN SEÇENEĞİ GİRİN_x000a_KÖYDES" sqref="J5:J95">
      <formula1>$Y$5:$Y$24</formula1>
    </dataValidation>
    <dataValidation type="list" allowBlank="1" showInputMessage="1" showErrorMessage="1" errorTitle="LÜTFEN DİKKAT !!!!" error="GİRİDİĞİNİZ DEĞER AŞAĞIDAKİLERDEN BİRİSİ OLMALIDIR &quot;Y&quot; , &quot;D.E&quot; ,&quot;EK&quot;" sqref="B2">
      <formula1>$CP$5:$CP$7</formula1>
    </dataValidation>
    <dataValidation type="list" allowBlank="1" showInputMessage="1" showErrorMessage="1" errorTitle="DİKKAT !!!!" error="LÜTFEN YANDA AÇILAN OK ARACILIĞIYLA UYGUN SEÇENEĞİ GİRİN_x000a_KÖYDES" sqref="J2:J4">
      <formula1>$CN$5:$CN$7</formula1>
    </dataValidation>
    <dataValidation type="list" allowBlank="1" showInputMessage="1" showErrorMessage="1" errorTitle="DİKKAT !!!" error="LÜTFEN YANDA AÇILAN OK ARACILIĞIYLA UYGUN SEÇENEĞİ GİRİN_x000a_KÖYDES" sqref="K2:K4">
      <formula1>$CO$5:$CO$7</formula1>
    </dataValidation>
    <dataValidation type="whole" allowBlank="1" showInputMessage="1" showErrorMessage="1" errorTitle="DİKKATT !!!!" error="BU BÖLÜME BİR İŞ SAYISINI GÖSTEREN BİR RAKAM GİRMELİSİNİZ_x000a_KÖYDES_x000a_" sqref="R2:V2 R86:R89 U5:U57 T85:T89 U72:U76 S71:S100 T68:T70 U63:V71 V5:V48 T5:T48 R5:R45 S5:S57 U84:V89">
      <formula1>0</formula1>
      <formula2>10</formula2>
    </dataValidation>
    <dataValidation type="list" allowBlank="1" showInputMessage="1" showErrorMessage="1" errorTitle="DİKKAT !!!" error="LÜTFEN YANDA AÇILAN OK ARACILIĞIYLA UYGUN SEÇENEĞİ GİRİN_x000a_KÖYDES" sqref="K68:K69">
      <formula1>$AC$4:$AC$6</formula1>
    </dataValidation>
    <dataValidation type="list" allowBlank="1" showInputMessage="1" showErrorMessage="1" errorTitle="DİKKAT !!!" error="LÜTFEN YANDA AÇILAN OK ARACILIĞIYLA UYGUN SEÇENEĞİ GİRİN_x000a_KÖYDES" sqref="K96:K99">
      <formula1>$AC$4:$AC$10</formula1>
    </dataValidation>
    <dataValidation type="list" allowBlank="1" showInputMessage="1" showErrorMessage="1" errorTitle="DİKKAT !!!!" error="LÜTFEN YANDA AÇILAN OK ARACILIĞIYLA UYGUN SEÇENEĞİ GİRİN_x000a_KÖYDES" sqref="J96:J99">
      <formula1>$Z$4:$Z$10</formula1>
    </dataValidation>
    <dataValidation allowBlank="1" showInputMessage="1" showErrorMessage="1" errorTitle="LÜTFEN DİKKAT !!!!" error="GİRİDİĞİNİZ DEĞER AŞAĞIDAKİLERDEN BİRİSİ OLMALIDIR &quot;Y&quot; , &quot;D.E&quot; ,&quot;EK&quot;" sqref="B5:B100"/>
  </dataValidations>
  <printOptions horizontalCentered="1"/>
  <pageMargins left="0.31496062992125984" right="0.11811023622047245" top="0.74803149606299213" bottom="0.74803149606299213" header="0.31496062992125984" footer="0.31496062992125984"/>
  <pageSetup paperSize="9" scale="45" orientation="landscape" verticalDpi="4294967295"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
  <sheetViews>
    <sheetView zoomScaleNormal="100" workbookViewId="0">
      <selection sqref="A1:Z1"/>
    </sheetView>
  </sheetViews>
  <sheetFormatPr defaultRowHeight="12.75"/>
  <cols>
    <col min="1" max="1" width="5.7109375" style="3261" customWidth="1"/>
    <col min="2" max="2" width="6.7109375" style="3261" customWidth="1"/>
    <col min="3" max="3" width="10.5703125" style="3261" customWidth="1"/>
    <col min="4" max="4" width="14.7109375" style="3261" customWidth="1"/>
    <col min="5" max="5" width="26.140625" style="3261" customWidth="1"/>
    <col min="6" max="6" width="25.28515625" style="3261" customWidth="1"/>
    <col min="7" max="7" width="5.42578125" style="3261" customWidth="1"/>
    <col min="8" max="8" width="6.7109375" style="3261" customWidth="1"/>
    <col min="9" max="9" width="8.42578125" style="3261" customWidth="1"/>
    <col min="10" max="10" width="17.5703125" style="3261" customWidth="1"/>
    <col min="11" max="11" width="19.42578125" style="3261" customWidth="1"/>
    <col min="12" max="12" width="15.85546875" style="3261" customWidth="1"/>
    <col min="13" max="13" width="14.85546875" style="3261" customWidth="1"/>
    <col min="14" max="14" width="14.42578125" style="3261" customWidth="1"/>
    <col min="15" max="15" width="15.7109375" style="3261" customWidth="1"/>
    <col min="16" max="16" width="8.140625" style="3261" customWidth="1"/>
    <col min="17" max="18" width="7.28515625" style="3261" customWidth="1"/>
    <col min="19" max="19" width="8.5703125" style="3261" customWidth="1"/>
    <col min="20" max="20" width="8.85546875" style="3261" customWidth="1"/>
    <col min="21" max="22" width="7.85546875" style="3261" customWidth="1"/>
    <col min="23" max="23" width="7.7109375" style="3261" customWidth="1"/>
    <col min="24" max="24" width="8.42578125" style="3261" customWidth="1"/>
    <col min="25" max="25" width="7.7109375" style="3261" customWidth="1"/>
    <col min="26" max="26" width="24.85546875" style="3254" customWidth="1"/>
    <col min="27" max="27" width="9.140625" style="3261" customWidth="1"/>
    <col min="28" max="16384" width="9.140625" style="3261"/>
  </cols>
  <sheetData>
    <row r="1" spans="1:31" ht="48" customHeight="1" thickBot="1">
      <c r="A1" s="4350" t="s">
        <v>4860</v>
      </c>
      <c r="B1" s="4102"/>
      <c r="C1" s="4102"/>
      <c r="D1" s="4102"/>
      <c r="E1" s="4102"/>
      <c r="F1" s="4102"/>
      <c r="G1" s="4102"/>
      <c r="H1" s="4102"/>
      <c r="I1" s="4102"/>
      <c r="J1" s="4102"/>
      <c r="K1" s="4102"/>
      <c r="L1" s="4102"/>
      <c r="M1" s="4102"/>
      <c r="N1" s="4102"/>
      <c r="O1" s="4102"/>
      <c r="P1" s="4102"/>
      <c r="Q1" s="4102"/>
      <c r="R1" s="4102"/>
      <c r="S1" s="4102"/>
      <c r="T1" s="4102"/>
      <c r="U1" s="4102"/>
      <c r="V1" s="4102"/>
      <c r="W1" s="4102"/>
      <c r="X1" s="4102"/>
      <c r="Y1" s="4102"/>
      <c r="Z1" s="4102"/>
      <c r="AA1" s="277"/>
      <c r="AB1" s="277"/>
      <c r="AC1" s="277"/>
      <c r="AD1" s="277"/>
    </row>
    <row r="2" spans="1:31" ht="45" customHeight="1">
      <c r="A2" s="4351" t="s">
        <v>3335</v>
      </c>
      <c r="B2" s="4091" t="s">
        <v>445</v>
      </c>
      <c r="C2" s="3948" t="s">
        <v>13</v>
      </c>
      <c r="D2" s="3950" t="s">
        <v>2277</v>
      </c>
      <c r="E2" s="3950" t="s">
        <v>423</v>
      </c>
      <c r="F2" s="3950"/>
      <c r="G2" s="4348" t="s">
        <v>3040</v>
      </c>
      <c r="H2" s="4348" t="s">
        <v>3041</v>
      </c>
      <c r="I2" s="4348" t="s">
        <v>3042</v>
      </c>
      <c r="J2" s="3958" t="s">
        <v>411</v>
      </c>
      <c r="K2" s="3966" t="s">
        <v>204</v>
      </c>
      <c r="L2" s="604" t="s">
        <v>3045</v>
      </c>
      <c r="M2" s="391" t="s">
        <v>1054</v>
      </c>
      <c r="N2" s="391" t="s">
        <v>2358</v>
      </c>
      <c r="O2" s="605" t="s">
        <v>2359</v>
      </c>
      <c r="P2" s="3987" t="s">
        <v>1067</v>
      </c>
      <c r="Q2" s="3940" t="s">
        <v>1068</v>
      </c>
      <c r="R2" s="3941"/>
      <c r="S2" s="3940" t="s">
        <v>429</v>
      </c>
      <c r="T2" s="3941"/>
      <c r="U2" s="3942" t="s">
        <v>16</v>
      </c>
      <c r="V2" s="3943"/>
      <c r="W2" s="3943"/>
      <c r="X2" s="3943"/>
      <c r="Y2" s="3943"/>
      <c r="Z2" s="3944"/>
      <c r="AA2" s="277"/>
      <c r="AB2" s="277"/>
      <c r="AC2" s="277"/>
      <c r="AD2" s="277" t="s">
        <v>737</v>
      </c>
    </row>
    <row r="3" spans="1:31" ht="56.25" customHeight="1">
      <c r="A3" s="4352"/>
      <c r="B3" s="4092"/>
      <c r="C3" s="4053"/>
      <c r="D3" s="4054"/>
      <c r="E3" s="3246" t="s">
        <v>430</v>
      </c>
      <c r="F3" s="3247" t="s">
        <v>410</v>
      </c>
      <c r="G3" s="4349"/>
      <c r="H3" s="4349"/>
      <c r="I3" s="4349"/>
      <c r="J3" s="4056"/>
      <c r="K3" s="4057"/>
      <c r="L3" s="1241" t="s">
        <v>1416</v>
      </c>
      <c r="M3" s="1242" t="s">
        <v>1417</v>
      </c>
      <c r="N3" s="1242" t="s">
        <v>1055</v>
      </c>
      <c r="O3" s="1429" t="s">
        <v>3046</v>
      </c>
      <c r="P3" s="4060"/>
      <c r="Q3" s="1916" t="s">
        <v>1069</v>
      </c>
      <c r="R3" s="1917" t="s">
        <v>1070</v>
      </c>
      <c r="S3" s="1430" t="s">
        <v>436</v>
      </c>
      <c r="T3" s="1431" t="s">
        <v>437</v>
      </c>
      <c r="U3" s="1405" t="s">
        <v>438</v>
      </c>
      <c r="V3" s="1406" t="s">
        <v>805</v>
      </c>
      <c r="W3" s="1406" t="s">
        <v>441</v>
      </c>
      <c r="X3" s="1406" t="s">
        <v>442</v>
      </c>
      <c r="Y3" s="1406" t="s">
        <v>1926</v>
      </c>
      <c r="Z3" s="1239" t="s">
        <v>443</v>
      </c>
      <c r="AA3" s="277"/>
      <c r="AB3" s="277"/>
      <c r="AC3" s="277"/>
      <c r="AD3" s="277"/>
    </row>
    <row r="4" spans="1:31" ht="70.5" customHeight="1">
      <c r="A4" s="3331">
        <v>1</v>
      </c>
      <c r="B4" s="3331" t="s">
        <v>451</v>
      </c>
      <c r="C4" s="3331" t="s">
        <v>94</v>
      </c>
      <c r="D4" s="3331" t="s">
        <v>1030</v>
      </c>
      <c r="E4" s="3332" t="s">
        <v>2939</v>
      </c>
      <c r="F4" s="3331" t="s">
        <v>4784</v>
      </c>
      <c r="G4" s="3331">
        <v>1</v>
      </c>
      <c r="H4" s="3331"/>
      <c r="I4" s="3331">
        <v>157</v>
      </c>
      <c r="J4" s="3331" t="s">
        <v>2268</v>
      </c>
      <c r="K4" s="3331" t="s">
        <v>1078</v>
      </c>
      <c r="L4" s="3333">
        <v>221578.06</v>
      </c>
      <c r="M4" s="3333">
        <v>221578.06</v>
      </c>
      <c r="N4" s="3333">
        <v>221578.06</v>
      </c>
      <c r="O4" s="3333">
        <v>0</v>
      </c>
      <c r="P4" s="3330"/>
      <c r="Q4" s="3330"/>
      <c r="R4" s="3330"/>
      <c r="S4" s="3334">
        <v>1</v>
      </c>
      <c r="T4" s="3334">
        <v>1</v>
      </c>
      <c r="U4" s="3330">
        <v>1</v>
      </c>
      <c r="V4" s="3330"/>
      <c r="W4" s="3330"/>
      <c r="X4" s="3330"/>
      <c r="Y4" s="3330"/>
      <c r="Z4" s="4482" t="s">
        <v>5051</v>
      </c>
      <c r="AA4" s="271" t="s">
        <v>451</v>
      </c>
      <c r="AB4" s="271" t="s">
        <v>2266</v>
      </c>
      <c r="AC4" s="271" t="s">
        <v>484</v>
      </c>
      <c r="AD4" s="271" t="s">
        <v>688</v>
      </c>
      <c r="AE4" s="2348">
        <f t="shared" ref="AE4:AE9" si="0">SUM(U4:Z4)</f>
        <v>1</v>
      </c>
    </row>
    <row r="5" spans="1:31" ht="69" customHeight="1">
      <c r="A5" s="3331">
        <v>2</v>
      </c>
      <c r="B5" s="3331" t="s">
        <v>451</v>
      </c>
      <c r="C5" s="3331" t="s">
        <v>94</v>
      </c>
      <c r="D5" s="3331" t="s">
        <v>1030</v>
      </c>
      <c r="E5" s="3332" t="s">
        <v>2925</v>
      </c>
      <c r="F5" s="3331" t="s">
        <v>4784</v>
      </c>
      <c r="G5" s="3331">
        <v>1</v>
      </c>
      <c r="H5" s="3331"/>
      <c r="I5" s="3331">
        <v>81</v>
      </c>
      <c r="J5" s="3331" t="s">
        <v>965</v>
      </c>
      <c r="K5" s="3331" t="s">
        <v>1078</v>
      </c>
      <c r="L5" s="3333">
        <v>172878.86</v>
      </c>
      <c r="M5" s="3329">
        <v>0</v>
      </c>
      <c r="N5" s="3329">
        <v>0</v>
      </c>
      <c r="O5" s="3333">
        <v>172878.86</v>
      </c>
      <c r="P5" s="3330"/>
      <c r="Q5" s="3330"/>
      <c r="R5" s="3330"/>
      <c r="S5" s="3334">
        <v>0.01</v>
      </c>
      <c r="T5" s="3334"/>
      <c r="U5" s="3330"/>
      <c r="V5" s="3330">
        <v>1</v>
      </c>
      <c r="W5" s="3330"/>
      <c r="X5" s="3330"/>
      <c r="Y5" s="3330"/>
      <c r="Z5" s="4484"/>
      <c r="AA5" s="271" t="s">
        <v>10</v>
      </c>
      <c r="AB5" s="271" t="s">
        <v>965</v>
      </c>
      <c r="AC5" s="271" t="s">
        <v>1071</v>
      </c>
      <c r="AD5" s="271" t="s">
        <v>1042</v>
      </c>
      <c r="AE5" s="2348">
        <f t="shared" si="0"/>
        <v>1</v>
      </c>
    </row>
    <row r="6" spans="1:31" ht="70.5" customHeight="1">
      <c r="A6" s="3331">
        <v>3</v>
      </c>
      <c r="B6" s="3331" t="s">
        <v>451</v>
      </c>
      <c r="C6" s="3331" t="s">
        <v>94</v>
      </c>
      <c r="D6" s="3335" t="s">
        <v>157</v>
      </c>
      <c r="E6" s="3331" t="s">
        <v>5027</v>
      </c>
      <c r="F6" s="3331" t="s">
        <v>3904</v>
      </c>
      <c r="G6" s="3331">
        <v>1</v>
      </c>
      <c r="H6" s="3331">
        <v>2</v>
      </c>
      <c r="I6" s="3331">
        <v>127</v>
      </c>
      <c r="J6" s="3336" t="s">
        <v>965</v>
      </c>
      <c r="K6" s="1956" t="s">
        <v>2270</v>
      </c>
      <c r="L6" s="3337">
        <v>63361</v>
      </c>
      <c r="M6" s="3337">
        <v>27041.86</v>
      </c>
      <c r="N6" s="3337">
        <v>53250</v>
      </c>
      <c r="O6" s="3337">
        <v>0</v>
      </c>
      <c r="P6" s="3330"/>
      <c r="Q6" s="3330"/>
      <c r="R6" s="3330"/>
      <c r="S6" s="3334">
        <v>1</v>
      </c>
      <c r="T6" s="3334">
        <v>1</v>
      </c>
      <c r="U6" s="3330">
        <v>1</v>
      </c>
      <c r="V6" s="3330"/>
      <c r="W6" s="3330"/>
      <c r="X6" s="3330"/>
      <c r="Y6" s="3330"/>
      <c r="Z6" s="4482" t="s">
        <v>5068</v>
      </c>
      <c r="AA6" s="271" t="s">
        <v>415</v>
      </c>
      <c r="AB6" s="271" t="s">
        <v>2268</v>
      </c>
      <c r="AC6" s="271" t="s">
        <v>1072</v>
      </c>
      <c r="AD6" s="271" t="s">
        <v>1043</v>
      </c>
      <c r="AE6" s="2348">
        <f t="shared" si="0"/>
        <v>1</v>
      </c>
    </row>
    <row r="7" spans="1:31" ht="69" customHeight="1">
      <c r="A7" s="3331">
        <v>4</v>
      </c>
      <c r="B7" s="3331" t="s">
        <v>451</v>
      </c>
      <c r="C7" s="3331" t="s">
        <v>94</v>
      </c>
      <c r="D7" s="3335" t="s">
        <v>157</v>
      </c>
      <c r="E7" s="3331" t="s">
        <v>5028</v>
      </c>
      <c r="F7" s="3331" t="s">
        <v>367</v>
      </c>
      <c r="G7" s="3331">
        <v>1</v>
      </c>
      <c r="H7" s="3331">
        <v>1</v>
      </c>
      <c r="I7" s="3331">
        <v>38</v>
      </c>
      <c r="J7" s="3336" t="s">
        <v>965</v>
      </c>
      <c r="K7" s="1956" t="s">
        <v>2270</v>
      </c>
      <c r="L7" s="3337">
        <v>70360</v>
      </c>
      <c r="M7" s="3337">
        <v>53369.46</v>
      </c>
      <c r="N7" s="3337">
        <v>59100</v>
      </c>
      <c r="O7" s="3337">
        <v>0</v>
      </c>
      <c r="P7" s="3330"/>
      <c r="Q7" s="3330"/>
      <c r="R7" s="3330"/>
      <c r="S7" s="3334">
        <v>1</v>
      </c>
      <c r="T7" s="3334">
        <v>1</v>
      </c>
      <c r="U7" s="3330">
        <v>1</v>
      </c>
      <c r="V7" s="3330"/>
      <c r="W7" s="3330"/>
      <c r="X7" s="3330"/>
      <c r="Y7" s="3330"/>
      <c r="Z7" s="4483"/>
      <c r="AA7" s="271"/>
      <c r="AB7" s="271"/>
      <c r="AC7" s="271" t="s">
        <v>1073</v>
      </c>
      <c r="AD7" s="271" t="s">
        <v>1074</v>
      </c>
      <c r="AE7" s="2348">
        <f t="shared" si="0"/>
        <v>1</v>
      </c>
    </row>
    <row r="8" spans="1:31" ht="85.5" customHeight="1">
      <c r="A8" s="3331">
        <v>5</v>
      </c>
      <c r="B8" s="3331" t="s">
        <v>451</v>
      </c>
      <c r="C8" s="3331" t="s">
        <v>94</v>
      </c>
      <c r="D8" s="3335" t="s">
        <v>157</v>
      </c>
      <c r="E8" s="3331" t="s">
        <v>5029</v>
      </c>
      <c r="F8" s="3331" t="s">
        <v>159</v>
      </c>
      <c r="G8" s="3331">
        <v>1</v>
      </c>
      <c r="H8" s="3331">
        <v>1</v>
      </c>
      <c r="I8" s="3331">
        <v>82</v>
      </c>
      <c r="J8" s="3336" t="s">
        <v>965</v>
      </c>
      <c r="K8" s="1956" t="s">
        <v>2270</v>
      </c>
      <c r="L8" s="3337">
        <v>91055.84</v>
      </c>
      <c r="M8" s="3337">
        <v>105744.48</v>
      </c>
      <c r="N8" s="3337">
        <v>79500</v>
      </c>
      <c r="O8" s="3337">
        <v>0</v>
      </c>
      <c r="P8" s="3330"/>
      <c r="Q8" s="3330"/>
      <c r="R8" s="3330"/>
      <c r="S8" s="3334">
        <v>1</v>
      </c>
      <c r="T8" s="3334">
        <v>1</v>
      </c>
      <c r="U8" s="3330">
        <v>1</v>
      </c>
      <c r="V8" s="3330"/>
      <c r="W8" s="3330"/>
      <c r="X8" s="3330"/>
      <c r="Y8" s="3330"/>
      <c r="Z8" s="4484"/>
      <c r="AA8" s="271"/>
      <c r="AB8" s="271"/>
      <c r="AC8" s="271"/>
      <c r="AD8" s="271"/>
      <c r="AE8" s="2348">
        <f t="shared" si="0"/>
        <v>1</v>
      </c>
    </row>
    <row r="9" spans="1:31" ht="51" customHeight="1">
      <c r="A9" s="3331"/>
      <c r="B9" s="3331"/>
      <c r="C9" s="3331"/>
      <c r="D9" s="3335"/>
      <c r="E9" s="3331"/>
      <c r="F9" s="3331"/>
      <c r="G9" s="3331"/>
      <c r="H9" s="3331"/>
      <c r="I9" s="3331"/>
      <c r="J9" s="3331"/>
      <c r="K9" s="3331"/>
      <c r="L9" s="3329">
        <f>SUM(L4:L8)</f>
        <v>619233.75999999989</v>
      </c>
      <c r="M9" s="3343">
        <f>SUM(M4:M8)</f>
        <v>407733.86</v>
      </c>
      <c r="N9" s="3329">
        <f>SUM(N4:N8)</f>
        <v>413428.06</v>
      </c>
      <c r="O9" s="3343">
        <f>SUM(O4:O8)</f>
        <v>172878.86</v>
      </c>
      <c r="P9" s="3330"/>
      <c r="Q9" s="3330"/>
      <c r="R9" s="3330"/>
      <c r="S9" s="3334"/>
      <c r="T9" s="3334"/>
      <c r="U9" s="3330">
        <f>SUM(U4:U8)</f>
        <v>4</v>
      </c>
      <c r="V9" s="3330">
        <f>SUM(V4:V8)</f>
        <v>1</v>
      </c>
      <c r="W9" s="3330"/>
      <c r="X9" s="3330"/>
      <c r="Y9" s="3330"/>
      <c r="Z9" s="3330"/>
      <c r="AA9" s="271"/>
      <c r="AB9" s="271"/>
      <c r="AC9" s="271"/>
      <c r="AD9" s="271"/>
      <c r="AE9" s="2348">
        <f t="shared" si="0"/>
        <v>5</v>
      </c>
    </row>
    <row r="10" spans="1:31" ht="15.75" customHeight="1">
      <c r="L10" s="2233"/>
      <c r="M10" s="2233"/>
      <c r="N10" s="2233"/>
      <c r="O10" s="2233"/>
    </row>
    <row r="11" spans="1:31" ht="18" customHeight="1"/>
    <row r="12" spans="1:31" ht="17.25" customHeight="1"/>
    <row r="13" spans="1:31" ht="12" customHeight="1"/>
    <row r="14" spans="1:31" ht="24" customHeight="1"/>
    <row r="17" spans="13:24">
      <c r="N17" s="2233"/>
    </row>
    <row r="19" spans="13:24">
      <c r="X19" s="2515"/>
    </row>
    <row r="20" spans="13:24">
      <c r="O20" s="2565"/>
    </row>
    <row r="25" spans="13:24">
      <c r="M25" s="2233"/>
      <c r="N25" s="2233"/>
    </row>
    <row r="26" spans="13:24">
      <c r="M26" s="2233"/>
      <c r="N26" s="2233"/>
    </row>
    <row r="27" spans="13:24">
      <c r="M27" s="2233"/>
      <c r="N27" s="2233"/>
    </row>
    <row r="28" spans="13:24">
      <c r="M28" s="2233"/>
      <c r="N28" s="2233"/>
    </row>
    <row r="29" spans="13:24">
      <c r="M29" s="2233"/>
      <c r="N29" s="2233"/>
    </row>
    <row r="30" spans="13:24">
      <c r="M30" s="2233"/>
      <c r="N30" s="2233"/>
    </row>
    <row r="31" spans="13:24">
      <c r="M31" s="2233"/>
      <c r="N31" s="2233"/>
    </row>
    <row r="32" spans="13:24">
      <c r="M32" s="2233"/>
      <c r="N32" s="2233"/>
    </row>
  </sheetData>
  <mergeCells count="17">
    <mergeCell ref="S2:T2"/>
    <mergeCell ref="U2:Z2"/>
    <mergeCell ref="Z6:Z8"/>
    <mergeCell ref="Z4:Z5"/>
    <mergeCell ref="A1:Z1"/>
    <mergeCell ref="A2:A3"/>
    <mergeCell ref="B2:B3"/>
    <mergeCell ref="C2:C3"/>
    <mergeCell ref="D2:D3"/>
    <mergeCell ref="E2:F2"/>
    <mergeCell ref="G2:G3"/>
    <mergeCell ref="H2:H3"/>
    <mergeCell ref="I2:I3"/>
    <mergeCell ref="J2:J3"/>
    <mergeCell ref="K2:K3"/>
    <mergeCell ref="P2:P3"/>
    <mergeCell ref="Q2:R2"/>
  </mergeCells>
  <dataValidations count="9">
    <dataValidation type="list" allowBlank="1" showInputMessage="1" showErrorMessage="1" sqref="J2:J3">
      <formula1>$AB$5:$AB$8</formula1>
    </dataValidation>
    <dataValidation type="list" allowBlank="1" showInputMessage="1" showErrorMessage="1" sqref="B2:B3">
      <formula1>$AA$5:$AA$8</formula1>
    </dataValidation>
    <dataValidation type="list" allowBlank="1" showInputMessage="1" showErrorMessage="1" sqref="Q2:Q3">
      <formula1>$AD$5:$AD$8</formula1>
    </dataValidation>
    <dataValidation type="list" allowBlank="1" showInputMessage="1" showErrorMessage="1" sqref="Q4:Q9">
      <formula1>$AD$4:$AD$7</formula1>
    </dataValidation>
    <dataValidation type="list" allowBlank="1" showInputMessage="1" showErrorMessage="1" sqref="J4:J9">
      <formula1>$AB$4:$AB$6</formula1>
    </dataValidation>
    <dataValidation type="list" allowBlank="1" showInputMessage="1" showErrorMessage="1" sqref="B4:B9">
      <formula1>$AA$4:$AA$6</formula1>
    </dataValidation>
    <dataValidation type="list" allowBlank="1" showInputMessage="1" showErrorMessage="1" sqref="K2:K3">
      <formula1>$AC$5:$AC$9</formula1>
    </dataValidation>
    <dataValidation type="list" allowBlank="1" showInputMessage="1" showErrorMessage="1" sqref="K4:K5 K9">
      <formula1>$AC$4:$AC$9</formula1>
    </dataValidation>
    <dataValidation type="list" allowBlank="1" showInputMessage="1" showErrorMessage="1" sqref="K6:K8">
      <formula1>$AC$4:$AC$7</formula1>
    </dataValidation>
  </dataValidations>
  <printOptions horizontalCentered="1"/>
  <pageMargins left="0.51181102362204722" right="0.51181102362204722" top="0.74803149606299213" bottom="0.74803149606299213" header="0.31496062992125984" footer="0.31496062992125984"/>
  <pageSetup paperSize="9" scale="42" orientation="landscape" r:id="rId1"/>
  <colBreaks count="1" manualBreakCount="1">
    <brk id="27"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CM6"/>
  <sheetViews>
    <sheetView zoomScaleNormal="100" zoomScaleSheetLayoutView="75" workbookViewId="0">
      <selection sqref="A1:X1"/>
    </sheetView>
  </sheetViews>
  <sheetFormatPr defaultRowHeight="12.75"/>
  <cols>
    <col min="1" max="1" width="5.85546875" style="204" customWidth="1"/>
    <col min="2" max="2" width="10.140625" style="204" customWidth="1"/>
    <col min="3" max="3" width="14.140625" style="204" customWidth="1"/>
    <col min="4" max="4" width="20.28515625" style="204" customWidth="1"/>
    <col min="5" max="5" width="21.140625" style="204" customWidth="1"/>
    <col min="6" max="6" width="10.42578125" style="204" customWidth="1"/>
    <col min="7" max="7" width="14.7109375" style="204" customWidth="1"/>
    <col min="8" max="8" width="16" style="204" customWidth="1"/>
    <col min="9" max="9" width="16.7109375" style="244" customWidth="1"/>
    <col min="10" max="10" width="11.42578125" style="244" customWidth="1"/>
    <col min="11" max="11" width="13.5703125" style="245" customWidth="1"/>
    <col min="12" max="12" width="16.42578125" style="244" customWidth="1"/>
    <col min="13" max="13" width="12.5703125" style="244" customWidth="1"/>
    <col min="14" max="14" width="12" style="244" customWidth="1"/>
    <col min="15" max="15" width="9.140625" style="244"/>
    <col min="16" max="16" width="8.28515625" style="244" customWidth="1"/>
    <col min="17" max="17" width="6.7109375" style="246" customWidth="1"/>
    <col min="18" max="18" width="6.85546875" style="204" customWidth="1"/>
    <col min="19" max="19" width="6" style="204" customWidth="1"/>
    <col min="20" max="20" width="8.140625" style="204" customWidth="1"/>
    <col min="21" max="21" width="5.7109375" style="204" customWidth="1"/>
    <col min="22" max="22" width="5.5703125" style="204" customWidth="1"/>
    <col min="23" max="23" width="8.85546875" style="204" customWidth="1"/>
    <col min="24" max="24" width="28.140625" style="204" customWidth="1"/>
    <col min="25" max="84" width="9.140625" style="249"/>
    <col min="85" max="86" width="9.140625" style="204"/>
    <col min="87" max="87" width="9.140625" style="249"/>
    <col min="88" max="88" width="10.42578125" style="249" customWidth="1"/>
    <col min="89" max="89" width="10.28515625" style="249" customWidth="1"/>
    <col min="90" max="91" width="9.140625" style="249"/>
    <col min="92" max="93" width="9.140625" style="204"/>
    <col min="94" max="97" width="0" style="204" hidden="1" customWidth="1"/>
    <col min="98" max="16384" width="9.140625" style="204"/>
  </cols>
  <sheetData>
    <row r="1" spans="1:91" s="3261" customFormat="1" ht="50.25" customHeight="1">
      <c r="A1" s="4451" t="s">
        <v>5034</v>
      </c>
      <c r="B1" s="4451"/>
      <c r="C1" s="4451"/>
      <c r="D1" s="4451"/>
      <c r="E1" s="4451"/>
      <c r="F1" s="4451"/>
      <c r="G1" s="4451"/>
      <c r="H1" s="4451"/>
      <c r="I1" s="4451"/>
      <c r="J1" s="4451"/>
      <c r="K1" s="4451"/>
      <c r="L1" s="4451"/>
      <c r="M1" s="4451"/>
      <c r="N1" s="4451"/>
      <c r="O1" s="4451"/>
      <c r="P1" s="4451"/>
      <c r="Q1" s="4451"/>
      <c r="R1" s="4451"/>
      <c r="S1" s="4451"/>
      <c r="T1" s="4451"/>
      <c r="U1" s="4451"/>
      <c r="V1" s="4451"/>
      <c r="W1" s="4451"/>
      <c r="X1" s="4451"/>
      <c r="Y1" s="1749"/>
      <c r="Z1" s="1749"/>
      <c r="AA1" s="1749"/>
    </row>
    <row r="2" spans="1:91" s="205" customFormat="1" ht="40.5" customHeight="1">
      <c r="A2" s="4338" t="s">
        <v>445</v>
      </c>
      <c r="B2" s="4339" t="s">
        <v>13</v>
      </c>
      <c r="C2" s="4339" t="s">
        <v>2277</v>
      </c>
      <c r="D2" s="4339" t="s">
        <v>423</v>
      </c>
      <c r="E2" s="4339"/>
      <c r="F2" s="4453" t="s">
        <v>3042</v>
      </c>
      <c r="G2" s="4338" t="s">
        <v>3055</v>
      </c>
      <c r="H2" s="4338" t="s">
        <v>3056</v>
      </c>
      <c r="I2" s="2904" t="s">
        <v>3045</v>
      </c>
      <c r="J2" s="2905" t="s">
        <v>1054</v>
      </c>
      <c r="K2" s="2905" t="s">
        <v>2358</v>
      </c>
      <c r="L2" s="2904" t="s">
        <v>2359</v>
      </c>
      <c r="M2" s="4454" t="s">
        <v>1865</v>
      </c>
      <c r="N2" s="4454" t="s">
        <v>972</v>
      </c>
      <c r="O2" s="4455" t="s">
        <v>346</v>
      </c>
      <c r="P2" s="4455"/>
      <c r="Q2" s="4450" t="s">
        <v>429</v>
      </c>
      <c r="R2" s="4450"/>
      <c r="S2" s="4452" t="s">
        <v>16</v>
      </c>
      <c r="T2" s="4452"/>
      <c r="U2" s="4452"/>
      <c r="V2" s="4452"/>
      <c r="W2" s="4452"/>
      <c r="X2" s="4452"/>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CI2" s="249"/>
      <c r="CJ2" s="249"/>
      <c r="CK2" s="249"/>
      <c r="CL2" s="249"/>
      <c r="CM2" s="249"/>
    </row>
    <row r="3" spans="1:91" s="205" customFormat="1" ht="41.25" customHeight="1">
      <c r="A3" s="4339"/>
      <c r="B3" s="4339"/>
      <c r="C3" s="4339"/>
      <c r="D3" s="3256" t="s">
        <v>430</v>
      </c>
      <c r="E3" s="3255" t="s">
        <v>410</v>
      </c>
      <c r="F3" s="4453"/>
      <c r="G3" s="4338"/>
      <c r="H3" s="4338"/>
      <c r="I3" s="2904" t="s">
        <v>1416</v>
      </c>
      <c r="J3" s="2905" t="s">
        <v>1417</v>
      </c>
      <c r="K3" s="2905" t="s">
        <v>1055</v>
      </c>
      <c r="L3" s="2904" t="s">
        <v>3046</v>
      </c>
      <c r="M3" s="4454"/>
      <c r="N3" s="4454"/>
      <c r="O3" s="3266" t="s">
        <v>348</v>
      </c>
      <c r="P3" s="3266" t="s">
        <v>349</v>
      </c>
      <c r="Q3" s="2907" t="s">
        <v>436</v>
      </c>
      <c r="R3" s="2908" t="s">
        <v>437</v>
      </c>
      <c r="S3" s="2909" t="s">
        <v>438</v>
      </c>
      <c r="T3" s="2910" t="s">
        <v>805</v>
      </c>
      <c r="U3" s="2910" t="s">
        <v>441</v>
      </c>
      <c r="V3" s="2910" t="s">
        <v>442</v>
      </c>
      <c r="W3" s="2910" t="s">
        <v>1926</v>
      </c>
      <c r="X3" s="2911" t="s">
        <v>443</v>
      </c>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738"/>
      <c r="CI3" s="249"/>
      <c r="CJ3" s="249"/>
      <c r="CK3" s="249"/>
      <c r="CL3" s="249"/>
      <c r="CM3" s="249"/>
    </row>
    <row r="4" spans="1:91" s="3261" customFormat="1" ht="96" customHeight="1">
      <c r="A4" s="3258"/>
      <c r="B4" s="2509"/>
      <c r="C4" s="2509"/>
      <c r="D4" s="2417"/>
      <c r="E4" s="2417"/>
      <c r="F4" s="2569"/>
      <c r="G4" s="2509"/>
      <c r="H4" s="3258"/>
      <c r="I4" s="1301"/>
      <c r="J4" s="1301"/>
      <c r="K4" s="1301"/>
      <c r="L4" s="1301"/>
      <c r="M4" s="2228"/>
      <c r="N4" s="2228"/>
      <c r="O4" s="2228"/>
      <c r="P4" s="2228"/>
      <c r="Q4" s="3258"/>
      <c r="R4" s="3258"/>
      <c r="S4" s="1787"/>
      <c r="T4" s="1787"/>
      <c r="U4" s="1787"/>
      <c r="V4" s="1787"/>
      <c r="W4" s="1787"/>
      <c r="X4" s="1787"/>
      <c r="Y4" s="2404" t="s">
        <v>451</v>
      </c>
      <c r="Z4" s="2404" t="s">
        <v>2266</v>
      </c>
      <c r="AA4" s="2404" t="s">
        <v>1060</v>
      </c>
    </row>
    <row r="5" spans="1:91" s="3261" customFormat="1" ht="57" customHeight="1">
      <c r="A5" s="1707"/>
      <c r="B5" s="1956"/>
      <c r="C5" s="1707"/>
      <c r="D5" s="1956"/>
      <c r="E5" s="1707"/>
      <c r="F5" s="1767"/>
      <c r="G5" s="1707"/>
      <c r="H5" s="1707"/>
      <c r="I5" s="2756"/>
      <c r="J5" s="2756"/>
      <c r="K5" s="2756"/>
      <c r="L5" s="2756"/>
      <c r="M5" s="3258"/>
      <c r="N5" s="3258"/>
      <c r="O5" s="3258"/>
      <c r="P5" s="3258"/>
      <c r="Q5" s="3258"/>
      <c r="R5" s="3258"/>
      <c r="S5" s="1787"/>
      <c r="T5" s="1787"/>
      <c r="U5" s="1707"/>
      <c r="V5" s="1956"/>
      <c r="W5" s="1707"/>
      <c r="X5" s="1707"/>
      <c r="Y5" s="2404" t="s">
        <v>10</v>
      </c>
      <c r="Z5" s="2404" t="s">
        <v>965</v>
      </c>
      <c r="AA5" s="2404" t="s">
        <v>1061</v>
      </c>
    </row>
    <row r="6" spans="1:91">
      <c r="B6" s="901"/>
      <c r="C6" s="901"/>
      <c r="D6" s="901"/>
      <c r="E6" s="901"/>
      <c r="F6" s="901"/>
      <c r="G6" s="901"/>
      <c r="H6" s="901"/>
      <c r="I6" s="1051"/>
      <c r="J6" s="1051"/>
      <c r="K6" s="1052"/>
      <c r="L6" s="1051"/>
      <c r="M6" s="1051"/>
      <c r="N6" s="1051"/>
      <c r="O6" s="1051"/>
      <c r="P6" s="1051"/>
      <c r="Q6" s="901"/>
      <c r="R6" s="901"/>
      <c r="S6" s="901"/>
      <c r="T6" s="901"/>
      <c r="U6" s="901"/>
      <c r="V6" s="901"/>
      <c r="W6" s="901"/>
      <c r="X6" s="901"/>
    </row>
  </sheetData>
  <dataConsolidate/>
  <mergeCells count="13">
    <mergeCell ref="O2:P2"/>
    <mergeCell ref="Q2:R2"/>
    <mergeCell ref="S2:X2"/>
    <mergeCell ref="A1:X1"/>
    <mergeCell ref="A2:A3"/>
    <mergeCell ref="B2:B3"/>
    <mergeCell ref="C2:C3"/>
    <mergeCell ref="D2:E2"/>
    <mergeCell ref="F2:F3"/>
    <mergeCell ref="G2:G3"/>
    <mergeCell ref="H2:H3"/>
    <mergeCell ref="M2:M3"/>
    <mergeCell ref="N2:N3"/>
  </mergeCells>
  <dataValidations count="10">
    <dataValidation type="list" allowBlank="1" showInputMessage="1" showErrorMessage="1" sqref="G2:G3">
      <formula1>$Z$3:$Z$4</formula1>
    </dataValidation>
    <dataValidation type="list" allowBlank="1" showInputMessage="1" showErrorMessage="1" sqref="A2:A3">
      <formula1>$Y$3:$Y$4</formula1>
    </dataValidation>
    <dataValidation type="list" allowBlank="1" showInputMessage="1" showErrorMessage="1" sqref="H2:H3">
      <formula1>$AA$3:$AA$4</formula1>
    </dataValidation>
    <dataValidation type="list" allowBlank="1" showInputMessage="1" showErrorMessage="1" sqref="H5">
      <formula1>$AA$4:$AA$5</formula1>
    </dataValidation>
    <dataValidation type="list" allowBlank="1" showInputMessage="1" showErrorMessage="1" sqref="A5">
      <formula1>$Y$4:$Y$5</formula1>
    </dataValidation>
    <dataValidation type="list" allowBlank="1" showInputMessage="1" showErrorMessage="1" sqref="G4:G5">
      <formula1>$Z$4:$Z$5</formula1>
    </dataValidation>
    <dataValidation type="list" allowBlank="1" showInputMessage="1" showErrorMessage="1" sqref="A6:A65535">
      <formula1>$AY$3:$AY$4</formula1>
    </dataValidation>
    <dataValidation type="list" allowBlank="1" showInputMessage="1" showErrorMessage="1" sqref="G6:G65535">
      <formula1>$AZ$3:$AZ$4</formula1>
    </dataValidation>
    <dataValidation type="list" allowBlank="1" showInputMessage="1" showErrorMessage="1" sqref="H6:H65535">
      <formula1>$BA$3:$BA$4</formula1>
    </dataValidation>
    <dataValidation type="whole" allowBlank="1" showInputMessage="1" showErrorMessage="1" sqref="S2:W2 S4:W65535">
      <formula1>0</formula1>
      <formula2>10</formula2>
    </dataValidation>
  </dataValidations>
  <pageMargins left="0.15748031496062992" right="0.15748031496062992" top="0.88" bottom="0.62" header="0.39" footer="0.41"/>
  <pageSetup paperSize="9" scale="49" orientation="landscape" r:id="rId1"/>
  <headerFooter alignWithMargins="0">
    <oddHeader>&amp;C&amp;12T.C.
İÇİŞLERİ BAKANLIĞI
Mahalli İdareler Genel Müdürlüğü</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zoomScaleNormal="100" workbookViewId="0">
      <selection activeCell="V7" sqref="V7"/>
    </sheetView>
  </sheetViews>
  <sheetFormatPr defaultRowHeight="12.75"/>
  <cols>
    <col min="1" max="1" width="11.140625" style="3261" customWidth="1"/>
    <col min="2" max="2" width="11.28515625" style="3261" customWidth="1"/>
    <col min="3" max="3" width="14.28515625" style="3261" customWidth="1"/>
    <col min="4" max="4" width="11.140625" style="3261" customWidth="1"/>
    <col min="5" max="5" width="9.85546875" style="3261" customWidth="1"/>
    <col min="6" max="6" width="8.42578125" style="3261" customWidth="1"/>
    <col min="7" max="7" width="10.42578125" style="3261" customWidth="1"/>
    <col min="8" max="8" width="9.28515625" style="3261" bestFit="1" customWidth="1"/>
    <col min="9" max="9" width="12.140625" style="3261" customWidth="1"/>
    <col min="10" max="10" width="12" style="3261" customWidth="1"/>
    <col min="11" max="11" width="8.85546875" style="3261" customWidth="1"/>
    <col min="12" max="12" width="10.5703125" style="3261" customWidth="1"/>
    <col min="13" max="13" width="11.85546875" style="3261" customWidth="1"/>
    <col min="14" max="15" width="9.140625" style="3261"/>
    <col min="16" max="16" width="10.7109375" style="3261" customWidth="1"/>
    <col min="17" max="17" width="9.140625" style="3261"/>
    <col min="18" max="18" width="11.42578125" style="3261" customWidth="1"/>
    <col min="19" max="19" width="9.140625" style="3261"/>
    <col min="20" max="20" width="9.28515625" style="3261" bestFit="1" customWidth="1"/>
    <col min="21" max="16384" width="9.140625" style="3261"/>
  </cols>
  <sheetData>
    <row r="1" spans="1:20" ht="49.5" customHeight="1" thickBot="1">
      <c r="A1" s="3464" t="s">
        <v>5069</v>
      </c>
      <c r="B1" s="3464"/>
      <c r="C1" s="3464"/>
      <c r="D1" s="3464"/>
      <c r="E1" s="3464"/>
      <c r="F1" s="3464"/>
      <c r="G1" s="3464"/>
      <c r="H1" s="3464"/>
      <c r="I1" s="3464"/>
      <c r="J1" s="3464"/>
      <c r="K1" s="3464"/>
      <c r="L1" s="3464"/>
      <c r="M1" s="3464"/>
      <c r="N1" s="3464"/>
      <c r="O1" s="3464"/>
      <c r="P1" s="3464"/>
      <c r="Q1" s="3464"/>
      <c r="R1" s="3464"/>
      <c r="S1" s="1"/>
      <c r="T1" s="2"/>
    </row>
    <row r="2" spans="1:20" ht="31.5" customHeight="1">
      <c r="A2" s="4291" t="s">
        <v>2615</v>
      </c>
      <c r="B2" s="4247" t="s">
        <v>16</v>
      </c>
      <c r="C2" s="4248"/>
      <c r="D2" s="4294" t="s">
        <v>17</v>
      </c>
      <c r="E2" s="4295"/>
      <c r="F2" s="4296"/>
      <c r="G2" s="4297" t="s">
        <v>18</v>
      </c>
      <c r="H2" s="4298"/>
      <c r="I2" s="4299"/>
      <c r="J2" s="4300" t="s">
        <v>2271</v>
      </c>
      <c r="K2" s="4301"/>
      <c r="L2" s="4302"/>
      <c r="M2" s="4303" t="s">
        <v>470</v>
      </c>
      <c r="N2" s="4304"/>
      <c r="O2" s="4305"/>
      <c r="P2" s="4306" t="s">
        <v>416</v>
      </c>
      <c r="Q2" s="4307"/>
      <c r="R2" s="4308"/>
      <c r="S2" s="7"/>
      <c r="T2" s="6"/>
    </row>
    <row r="3" spans="1:20" ht="48">
      <c r="A3" s="4292"/>
      <c r="B3" s="4249"/>
      <c r="C3" s="4250"/>
      <c r="D3" s="2238" t="s">
        <v>2260</v>
      </c>
      <c r="E3" s="2238" t="s">
        <v>415</v>
      </c>
      <c r="F3" s="2239" t="s">
        <v>19</v>
      </c>
      <c r="G3" s="2240" t="s">
        <v>2260</v>
      </c>
      <c r="H3" s="2241" t="s">
        <v>415</v>
      </c>
      <c r="I3" s="2242" t="s">
        <v>19</v>
      </c>
      <c r="J3" s="2240" t="s">
        <v>2260</v>
      </c>
      <c r="K3" s="2243" t="s">
        <v>415</v>
      </c>
      <c r="L3" s="2244" t="s">
        <v>19</v>
      </c>
      <c r="M3" s="2240" t="s">
        <v>2260</v>
      </c>
      <c r="N3" s="2245" t="s">
        <v>415</v>
      </c>
      <c r="O3" s="2246" t="s">
        <v>19</v>
      </c>
      <c r="P3" s="2240" t="s">
        <v>2260</v>
      </c>
      <c r="Q3" s="2247" t="s">
        <v>415</v>
      </c>
      <c r="R3" s="2248" t="s">
        <v>19</v>
      </c>
      <c r="S3" s="7"/>
      <c r="T3" s="6"/>
    </row>
    <row r="4" spans="1:20" ht="24.75" thickBot="1">
      <c r="A4" s="4292"/>
      <c r="B4" s="4251"/>
      <c r="C4" s="4252"/>
      <c r="D4" s="2249" t="s">
        <v>1861</v>
      </c>
      <c r="E4" s="2249" t="s">
        <v>1862</v>
      </c>
      <c r="F4" s="2250" t="s">
        <v>1866</v>
      </c>
      <c r="G4" s="2251" t="s">
        <v>1863</v>
      </c>
      <c r="H4" s="2252" t="s">
        <v>471</v>
      </c>
      <c r="I4" s="2253" t="s">
        <v>472</v>
      </c>
      <c r="J4" s="2251" t="s">
        <v>473</v>
      </c>
      <c r="K4" s="2254" t="s">
        <v>474</v>
      </c>
      <c r="L4" s="2255" t="s">
        <v>475</v>
      </c>
      <c r="M4" s="2251" t="s">
        <v>476</v>
      </c>
      <c r="N4" s="2256" t="s">
        <v>477</v>
      </c>
      <c r="O4" s="2257" t="s">
        <v>478</v>
      </c>
      <c r="P4" s="2251" t="s">
        <v>479</v>
      </c>
      <c r="Q4" s="2258" t="s">
        <v>480</v>
      </c>
      <c r="R4" s="2259" t="s">
        <v>481</v>
      </c>
      <c r="S4" s="7"/>
      <c r="T4" s="6"/>
    </row>
    <row r="5" spans="1:20" ht="24" customHeight="1">
      <c r="A5" s="4292"/>
      <c r="B5" s="4236" t="s">
        <v>20</v>
      </c>
      <c r="C5" s="4237"/>
      <c r="D5" s="2322">
        <v>17</v>
      </c>
      <c r="E5" s="2322">
        <f>SUM(D5)</f>
        <v>17</v>
      </c>
      <c r="F5" s="2323">
        <f>SUM(E5)</f>
        <v>17</v>
      </c>
      <c r="G5" s="2260">
        <v>29</v>
      </c>
      <c r="H5" s="2324"/>
      <c r="I5" s="2325">
        <f t="shared" ref="I5:I10" si="0">SUM(G5:H5)</f>
        <v>29</v>
      </c>
      <c r="J5" s="2260">
        <v>0</v>
      </c>
      <c r="K5" s="2326"/>
      <c r="L5" s="2327"/>
      <c r="M5" s="2260">
        <v>4</v>
      </c>
      <c r="N5" s="2328"/>
      <c r="O5" s="2329">
        <f t="shared" ref="O5:O10" si="1">SUM(M5:N5)</f>
        <v>4</v>
      </c>
      <c r="P5" s="2260"/>
      <c r="Q5" s="2648"/>
      <c r="R5" s="2649">
        <f>F5+I5+L5+O5</f>
        <v>50</v>
      </c>
      <c r="S5" s="10"/>
      <c r="T5" s="6"/>
    </row>
    <row r="6" spans="1:20" ht="22.5" customHeight="1">
      <c r="A6" s="4292"/>
      <c r="B6" s="4236" t="s">
        <v>22</v>
      </c>
      <c r="C6" s="4237"/>
      <c r="D6" s="2322">
        <v>74</v>
      </c>
      <c r="E6" s="2322"/>
      <c r="F6" s="2322">
        <f>SUM(D6:E6)</f>
        <v>74</v>
      </c>
      <c r="G6" s="2260">
        <v>7</v>
      </c>
      <c r="H6" s="2324"/>
      <c r="I6" s="2325">
        <f t="shared" si="0"/>
        <v>7</v>
      </c>
      <c r="J6" s="2260">
        <v>0</v>
      </c>
      <c r="K6" s="2326"/>
      <c r="L6" s="2327"/>
      <c r="M6" s="2260">
        <v>1</v>
      </c>
      <c r="N6" s="2328"/>
      <c r="O6" s="2329">
        <f t="shared" si="1"/>
        <v>1</v>
      </c>
      <c r="P6" s="2260"/>
      <c r="Q6" s="2648"/>
      <c r="R6" s="2649">
        <f>F6+I6+L6+O6</f>
        <v>82</v>
      </c>
      <c r="S6" s="10"/>
      <c r="T6" s="6"/>
    </row>
    <row r="7" spans="1:20" ht="28.5" customHeight="1">
      <c r="A7" s="4292"/>
      <c r="B7" s="4236" t="s">
        <v>23</v>
      </c>
      <c r="C7" s="4237"/>
      <c r="D7" s="2322">
        <v>0</v>
      </c>
      <c r="E7" s="2322"/>
      <c r="F7" s="2322">
        <f>SUM(D7:E7)</f>
        <v>0</v>
      </c>
      <c r="G7" s="2262">
        <v>0</v>
      </c>
      <c r="H7" s="2324"/>
      <c r="I7" s="2325">
        <f t="shared" si="0"/>
        <v>0</v>
      </c>
      <c r="J7" s="2260">
        <v>0</v>
      </c>
      <c r="K7" s="2326"/>
      <c r="L7" s="2327"/>
      <c r="M7" s="2262">
        <v>0</v>
      </c>
      <c r="N7" s="2328"/>
      <c r="O7" s="2329">
        <f t="shared" si="1"/>
        <v>0</v>
      </c>
      <c r="P7" s="2262"/>
      <c r="Q7" s="2648"/>
      <c r="R7" s="2649">
        <f>F7+I7+L7+O7</f>
        <v>0</v>
      </c>
      <c r="S7" s="10"/>
      <c r="T7" s="6"/>
    </row>
    <row r="8" spans="1:20" ht="24" customHeight="1">
      <c r="A8" s="4292"/>
      <c r="B8" s="4236" t="s">
        <v>24</v>
      </c>
      <c r="C8" s="4237"/>
      <c r="D8" s="2322">
        <v>1</v>
      </c>
      <c r="E8" s="2322"/>
      <c r="F8" s="2322">
        <f>SUM(D8:E8)</f>
        <v>1</v>
      </c>
      <c r="G8" s="2260">
        <v>0</v>
      </c>
      <c r="H8" s="2324"/>
      <c r="I8" s="2325">
        <f t="shared" si="0"/>
        <v>0</v>
      </c>
      <c r="J8" s="2260">
        <v>0</v>
      </c>
      <c r="K8" s="2326"/>
      <c r="L8" s="2327"/>
      <c r="M8" s="2260">
        <v>0</v>
      </c>
      <c r="N8" s="2328"/>
      <c r="O8" s="2329">
        <f t="shared" si="1"/>
        <v>0</v>
      </c>
      <c r="P8" s="2260"/>
      <c r="Q8" s="2648"/>
      <c r="R8" s="2649">
        <f>F8+I8+L8+O8</f>
        <v>1</v>
      </c>
      <c r="S8" s="10"/>
      <c r="T8" s="6"/>
    </row>
    <row r="9" spans="1:20" ht="26.25" customHeight="1">
      <c r="A9" s="4292"/>
      <c r="B9" s="4236" t="s">
        <v>1926</v>
      </c>
      <c r="C9" s="4237"/>
      <c r="D9" s="2333">
        <v>3</v>
      </c>
      <c r="E9" s="2333"/>
      <c r="F9" s="2333">
        <f>SUM(D9:E9)</f>
        <v>3</v>
      </c>
      <c r="G9" s="2260">
        <v>0</v>
      </c>
      <c r="H9" s="2335"/>
      <c r="I9" s="2325">
        <f t="shared" si="0"/>
        <v>0</v>
      </c>
      <c r="J9" s="2260">
        <v>0</v>
      </c>
      <c r="K9" s="2337"/>
      <c r="L9" s="2338"/>
      <c r="M9" s="2260">
        <v>0</v>
      </c>
      <c r="N9" s="2339"/>
      <c r="O9" s="2329">
        <f t="shared" si="1"/>
        <v>0</v>
      </c>
      <c r="P9" s="2260"/>
      <c r="Q9" s="2650"/>
      <c r="R9" s="2649">
        <f>F9-I9-L9-O9</f>
        <v>3</v>
      </c>
      <c r="S9" s="10"/>
      <c r="T9" s="6"/>
    </row>
    <row r="10" spans="1:20" ht="34.5" customHeight="1" thickBot="1">
      <c r="A10" s="4293"/>
      <c r="B10" s="4238" t="s">
        <v>19</v>
      </c>
      <c r="C10" s="4309"/>
      <c r="D10" s="2264">
        <f>SUM(D5:D9)</f>
        <v>95</v>
      </c>
      <c r="E10" s="2264"/>
      <c r="F10" s="2264">
        <f>SUM(D10:E10)</f>
        <v>95</v>
      </c>
      <c r="G10" s="2266">
        <f>SUM(G5:G9)</f>
        <v>36</v>
      </c>
      <c r="H10" s="2267"/>
      <c r="I10" s="2325">
        <f t="shared" si="0"/>
        <v>36</v>
      </c>
      <c r="J10" s="2260">
        <v>0</v>
      </c>
      <c r="K10" s="2269"/>
      <c r="L10" s="2270"/>
      <c r="M10" s="2266">
        <f>SUM(M5:M9)</f>
        <v>5</v>
      </c>
      <c r="N10" s="2271"/>
      <c r="O10" s="2329">
        <f t="shared" si="1"/>
        <v>5</v>
      </c>
      <c r="P10" s="2266"/>
      <c r="Q10" s="2652"/>
      <c r="R10" s="2649">
        <f>SUM(R5:R9)</f>
        <v>136</v>
      </c>
      <c r="S10" s="10"/>
      <c r="T10" s="6"/>
    </row>
    <row r="11" spans="1:20" ht="13.5" customHeight="1" thickBot="1">
      <c r="A11" s="17"/>
      <c r="B11" s="355"/>
      <c r="C11" s="2"/>
      <c r="D11" s="2"/>
      <c r="E11" s="6"/>
      <c r="F11" s="6"/>
      <c r="G11" s="6"/>
      <c r="H11" s="6"/>
      <c r="I11" s="6"/>
      <c r="J11" s="6"/>
      <c r="K11" s="6"/>
      <c r="L11" s="6"/>
      <c r="M11" s="6"/>
      <c r="N11" s="6"/>
      <c r="O11" s="2"/>
      <c r="P11" s="2"/>
      <c r="Q11" s="2"/>
      <c r="R11" s="2"/>
      <c r="S11" s="2"/>
      <c r="T11" s="2"/>
    </row>
    <row r="12" spans="1:20" ht="30.75" customHeight="1" thickBot="1">
      <c r="A12" s="4272" t="s">
        <v>3028</v>
      </c>
      <c r="B12" s="4273"/>
      <c r="C12" s="4273"/>
      <c r="D12" s="4273"/>
      <c r="E12" s="4273"/>
      <c r="F12" s="4273"/>
      <c r="G12" s="4273"/>
      <c r="H12" s="4273"/>
      <c r="I12" s="4273"/>
      <c r="J12" s="4273"/>
      <c r="K12" s="4273"/>
      <c r="L12" s="4273"/>
      <c r="M12" s="4273"/>
      <c r="N12" s="4273"/>
      <c r="O12" s="4273"/>
      <c r="P12" s="4273"/>
      <c r="Q12" s="4273"/>
      <c r="R12" s="4273"/>
      <c r="S12" s="4273"/>
      <c r="T12" s="4274"/>
    </row>
    <row r="13" spans="1:20" ht="33" customHeight="1">
      <c r="A13" s="4275" t="s">
        <v>26</v>
      </c>
      <c r="B13" s="4276"/>
      <c r="C13" s="4277"/>
      <c r="D13" s="4281" t="s">
        <v>28</v>
      </c>
      <c r="E13" s="4281" t="s">
        <v>29</v>
      </c>
      <c r="F13" s="4281" t="s">
        <v>30</v>
      </c>
      <c r="G13" s="4283" t="s">
        <v>1857</v>
      </c>
      <c r="H13" s="4284"/>
      <c r="I13" s="4285"/>
      <c r="J13" s="4283" t="s">
        <v>688</v>
      </c>
      <c r="K13" s="4285"/>
      <c r="L13" s="4281" t="s">
        <v>419</v>
      </c>
      <c r="M13" s="4281" t="s">
        <v>420</v>
      </c>
      <c r="N13" s="4286" t="s">
        <v>2278</v>
      </c>
      <c r="O13" s="4288" t="s">
        <v>428</v>
      </c>
      <c r="P13" s="4289"/>
      <c r="Q13" s="4290"/>
      <c r="R13" s="4288" t="s">
        <v>3029</v>
      </c>
      <c r="S13" s="4289"/>
      <c r="T13" s="4290"/>
    </row>
    <row r="14" spans="1:20" ht="24">
      <c r="A14" s="4278"/>
      <c r="B14" s="4279"/>
      <c r="C14" s="4280"/>
      <c r="D14" s="4282"/>
      <c r="E14" s="4282"/>
      <c r="F14" s="4282"/>
      <c r="G14" s="2234" t="s">
        <v>3030</v>
      </c>
      <c r="H14" s="2234" t="s">
        <v>3031</v>
      </c>
      <c r="I14" s="2234" t="s">
        <v>3032</v>
      </c>
      <c r="J14" s="2234" t="s">
        <v>3033</v>
      </c>
      <c r="K14" s="2234" t="s">
        <v>3034</v>
      </c>
      <c r="L14" s="4282"/>
      <c r="M14" s="4282"/>
      <c r="N14" s="4287"/>
      <c r="O14" s="2235" t="s">
        <v>34</v>
      </c>
      <c r="P14" s="2236" t="s">
        <v>35</v>
      </c>
      <c r="Q14" s="2237" t="s">
        <v>36</v>
      </c>
      <c r="R14" s="2235" t="s">
        <v>3035</v>
      </c>
      <c r="S14" s="2236" t="s">
        <v>3036</v>
      </c>
      <c r="T14" s="2237" t="s">
        <v>3037</v>
      </c>
    </row>
    <row r="15" spans="1:20" ht="39.75" customHeight="1">
      <c r="A15" s="4240" t="s">
        <v>27</v>
      </c>
      <c r="B15" s="4241"/>
      <c r="C15" s="4241"/>
      <c r="D15" s="2638">
        <v>0</v>
      </c>
      <c r="E15" s="2638">
        <v>0</v>
      </c>
      <c r="F15" s="2638">
        <v>0</v>
      </c>
      <c r="G15" s="2604">
        <v>0</v>
      </c>
      <c r="H15" s="2604">
        <v>52.1</v>
      </c>
      <c r="I15" s="2604">
        <v>23.8</v>
      </c>
      <c r="J15" s="2635">
        <v>0</v>
      </c>
      <c r="K15" s="2635">
        <v>0</v>
      </c>
      <c r="L15" s="2635">
        <v>5000</v>
      </c>
      <c r="M15" s="2638">
        <v>0</v>
      </c>
      <c r="N15" s="2639">
        <v>0</v>
      </c>
      <c r="O15" s="58">
        <v>0</v>
      </c>
      <c r="P15" s="2635">
        <v>0</v>
      </c>
      <c r="Q15" s="752">
        <v>0</v>
      </c>
      <c r="R15" s="58">
        <v>54</v>
      </c>
      <c r="S15" s="58">
        <v>33</v>
      </c>
      <c r="T15" s="58">
        <v>6135</v>
      </c>
    </row>
    <row r="16" spans="1:20" ht="42" customHeight="1" thickBot="1">
      <c r="A16" s="4242" t="s">
        <v>20</v>
      </c>
      <c r="B16" s="4243"/>
      <c r="C16" s="4243"/>
      <c r="D16" s="415"/>
      <c r="E16" s="415"/>
      <c r="F16" s="415"/>
      <c r="G16" s="2637"/>
      <c r="H16" s="2636">
        <v>24.06</v>
      </c>
      <c r="I16" s="2636">
        <v>16.399999999999999</v>
      </c>
      <c r="J16" s="415"/>
      <c r="K16" s="415"/>
      <c r="L16" s="2637">
        <v>5000</v>
      </c>
      <c r="M16" s="415"/>
      <c r="N16" s="416"/>
      <c r="O16" s="2640"/>
      <c r="P16" s="2640"/>
      <c r="Q16" s="2640"/>
      <c r="R16" s="2640"/>
      <c r="S16" s="2640"/>
      <c r="T16" s="2640"/>
    </row>
    <row r="17" spans="1:20" ht="18.75" thickBot="1">
      <c r="A17" s="1532"/>
      <c r="B17" s="1532"/>
      <c r="C17" s="1532"/>
      <c r="D17" s="1532"/>
      <c r="E17" s="1532"/>
      <c r="F17" s="1078"/>
      <c r="G17" s="1078"/>
      <c r="H17" s="1079"/>
      <c r="I17" s="1080"/>
      <c r="J17" s="1080"/>
      <c r="K17" s="1080"/>
      <c r="L17" s="1080"/>
      <c r="M17" s="1080"/>
      <c r="N17" s="1080"/>
      <c r="O17" s="2"/>
      <c r="P17" s="48"/>
      <c r="Q17" s="48"/>
      <c r="R17" s="48"/>
      <c r="S17" s="2"/>
      <c r="T17" s="2"/>
    </row>
    <row r="18" spans="1:20" ht="27.75" customHeight="1" thickBot="1">
      <c r="A18" s="4188" t="s">
        <v>2259</v>
      </c>
      <c r="B18" s="4189"/>
      <c r="C18" s="4189"/>
      <c r="D18" s="4189"/>
      <c r="E18" s="4189"/>
      <c r="F18" s="4189"/>
      <c r="G18" s="4189"/>
      <c r="H18" s="4189"/>
      <c r="I18" s="4189"/>
      <c r="J18" s="4189"/>
      <c r="K18" s="4189"/>
      <c r="L18" s="4189"/>
      <c r="M18" s="4189"/>
      <c r="N18" s="4189"/>
      <c r="O18" s="4190"/>
      <c r="P18" s="38"/>
      <c r="Q18" s="38"/>
      <c r="R18" s="38"/>
      <c r="S18" s="48"/>
      <c r="T18" s="2"/>
    </row>
    <row r="19" spans="1:20" ht="18" customHeight="1">
      <c r="A19" s="4244"/>
      <c r="B19" s="4247" t="s">
        <v>26</v>
      </c>
      <c r="C19" s="4248"/>
      <c r="D19" s="4253" t="s">
        <v>2260</v>
      </c>
      <c r="E19" s="4254"/>
      <c r="F19" s="4254"/>
      <c r="G19" s="4254"/>
      <c r="H19" s="4254"/>
      <c r="I19" s="4255"/>
      <c r="J19" s="4256" t="s">
        <v>20</v>
      </c>
      <c r="K19" s="4257"/>
      <c r="L19" s="4257"/>
      <c r="M19" s="4257"/>
      <c r="N19" s="4257"/>
      <c r="O19" s="4258"/>
      <c r="P19" s="3"/>
      <c r="Q19" s="3"/>
      <c r="R19" s="3"/>
      <c r="S19" s="38"/>
      <c r="T19" s="6"/>
    </row>
    <row r="20" spans="1:20" ht="16.5" customHeight="1">
      <c r="A20" s="4245"/>
      <c r="B20" s="4249"/>
      <c r="C20" s="4250"/>
      <c r="D20" s="4259" t="s">
        <v>2261</v>
      </c>
      <c r="E20" s="4260"/>
      <c r="F20" s="4261" t="s">
        <v>2262</v>
      </c>
      <c r="G20" s="4261"/>
      <c r="H20" s="4175" t="s">
        <v>19</v>
      </c>
      <c r="I20" s="4263" t="s">
        <v>2263</v>
      </c>
      <c r="J20" s="4265" t="s">
        <v>2261</v>
      </c>
      <c r="K20" s="4266"/>
      <c r="L20" s="4267" t="s">
        <v>2262</v>
      </c>
      <c r="M20" s="4267"/>
      <c r="N20" s="4268" t="s">
        <v>19</v>
      </c>
      <c r="O20" s="4270" t="s">
        <v>2272</v>
      </c>
      <c r="P20" s="3"/>
      <c r="Q20" s="3"/>
      <c r="R20" s="3"/>
      <c r="S20" s="3"/>
      <c r="T20" s="2"/>
    </row>
    <row r="21" spans="1:20" ht="36.75" thickBot="1">
      <c r="A21" s="4246"/>
      <c r="B21" s="4251"/>
      <c r="C21" s="4252"/>
      <c r="D21" s="2266" t="s">
        <v>2264</v>
      </c>
      <c r="E21" s="3249" t="s">
        <v>2265</v>
      </c>
      <c r="F21" s="3249" t="s">
        <v>2264</v>
      </c>
      <c r="G21" s="3249" t="s">
        <v>2265</v>
      </c>
      <c r="H21" s="4262"/>
      <c r="I21" s="4264"/>
      <c r="J21" s="2277" t="s">
        <v>2264</v>
      </c>
      <c r="K21" s="2278" t="s">
        <v>2265</v>
      </c>
      <c r="L21" s="2278" t="s">
        <v>2264</v>
      </c>
      <c r="M21" s="2278" t="s">
        <v>2265</v>
      </c>
      <c r="N21" s="4269"/>
      <c r="O21" s="4271"/>
      <c r="P21" s="3"/>
      <c r="Q21" s="3"/>
      <c r="R21" s="3"/>
      <c r="S21" s="3"/>
      <c r="T21" s="2"/>
    </row>
    <row r="22" spans="1:20" ht="20.100000000000001" customHeight="1" thickBot="1">
      <c r="A22" s="4231" t="s">
        <v>963</v>
      </c>
      <c r="B22" s="4234" t="s">
        <v>2266</v>
      </c>
      <c r="C22" s="4235"/>
      <c r="D22" s="2365">
        <v>0</v>
      </c>
      <c r="E22" s="2365">
        <v>0</v>
      </c>
      <c r="F22" s="2365">
        <v>0</v>
      </c>
      <c r="G22" s="2365">
        <v>2</v>
      </c>
      <c r="H22" s="2365">
        <f>SUM(D22:G22)</f>
        <v>2</v>
      </c>
      <c r="I22" s="2365">
        <v>39</v>
      </c>
      <c r="J22" s="3251"/>
      <c r="K22" s="3251"/>
      <c r="L22" s="3251"/>
      <c r="M22" s="3251"/>
      <c r="N22" s="3251"/>
      <c r="O22" s="2566"/>
      <c r="P22" s="3"/>
      <c r="Q22" s="3"/>
      <c r="R22" s="3"/>
      <c r="S22" s="3"/>
      <c r="T22" s="2"/>
    </row>
    <row r="23" spans="1:20" ht="20.100000000000001" customHeight="1" thickBot="1">
      <c r="A23" s="4232"/>
      <c r="B23" s="4236" t="s">
        <v>2267</v>
      </c>
      <c r="C23" s="4237"/>
      <c r="D23" s="2365">
        <v>0</v>
      </c>
      <c r="E23" s="2365">
        <v>43</v>
      </c>
      <c r="F23" s="2365">
        <v>0</v>
      </c>
      <c r="G23" s="2365">
        <v>46</v>
      </c>
      <c r="H23" s="2365">
        <f>SUM(D23:G23)</f>
        <v>89</v>
      </c>
      <c r="I23" s="2365">
        <v>7369</v>
      </c>
      <c r="J23" s="3250"/>
      <c r="K23" s="3250">
        <v>3</v>
      </c>
      <c r="L23" s="3250"/>
      <c r="M23" s="3250">
        <v>6</v>
      </c>
      <c r="N23" s="3250">
        <f>SUM(K23:M23)</f>
        <v>9</v>
      </c>
      <c r="O23" s="2338">
        <v>324</v>
      </c>
      <c r="P23" s="3"/>
      <c r="Q23" s="3"/>
      <c r="R23" s="3"/>
      <c r="S23" s="3"/>
      <c r="T23" s="2"/>
    </row>
    <row r="24" spans="1:20" ht="20.100000000000001" customHeight="1" thickBot="1">
      <c r="A24" s="4232"/>
      <c r="B24" s="4236" t="s">
        <v>2268</v>
      </c>
      <c r="C24" s="4237"/>
      <c r="D24" s="2365">
        <v>0</v>
      </c>
      <c r="E24" s="2365">
        <v>68</v>
      </c>
      <c r="F24" s="2365">
        <v>0</v>
      </c>
      <c r="G24" s="2365">
        <v>12</v>
      </c>
      <c r="H24" s="2365">
        <f>SUM(D24:G24)</f>
        <v>80</v>
      </c>
      <c r="I24" s="2365">
        <v>8801</v>
      </c>
      <c r="J24" s="3250"/>
      <c r="K24" s="3250"/>
      <c r="L24" s="3250"/>
      <c r="M24" s="3250"/>
      <c r="N24" s="3250"/>
      <c r="O24" s="2244"/>
      <c r="P24" s="3"/>
      <c r="Q24" s="3"/>
      <c r="R24" s="3"/>
      <c r="S24" s="3"/>
      <c r="T24" s="2"/>
    </row>
    <row r="25" spans="1:20" ht="20.100000000000001" customHeight="1" thickBot="1">
      <c r="A25" s="4233"/>
      <c r="B25" s="4238" t="s">
        <v>19</v>
      </c>
      <c r="C25" s="4239"/>
      <c r="D25" s="2364">
        <f t="shared" ref="D25:I25" si="2">SUM(D22:D24)</f>
        <v>0</v>
      </c>
      <c r="E25" s="2365">
        <f t="shared" si="2"/>
        <v>111</v>
      </c>
      <c r="F25" s="2365">
        <f t="shared" si="2"/>
        <v>0</v>
      </c>
      <c r="G25" s="2365">
        <f t="shared" si="2"/>
        <v>60</v>
      </c>
      <c r="H25" s="2365">
        <f t="shared" si="2"/>
        <v>171</v>
      </c>
      <c r="I25" s="2365">
        <f t="shared" si="2"/>
        <v>16209</v>
      </c>
      <c r="J25" s="2317"/>
      <c r="K25" s="2317"/>
      <c r="L25" s="2317"/>
      <c r="M25" s="2317"/>
      <c r="N25" s="2317"/>
      <c r="O25" s="2255"/>
      <c r="P25" s="2"/>
      <c r="Q25" s="2"/>
      <c r="R25" s="2"/>
      <c r="S25" s="3"/>
      <c r="T25" s="2"/>
    </row>
    <row r="26" spans="1:20" ht="17.25" customHeight="1" thickBot="1">
      <c r="A26" s="3"/>
      <c r="B26" s="3"/>
      <c r="C26" s="2"/>
      <c r="D26" s="2"/>
      <c r="E26" s="6"/>
      <c r="F26" s="6"/>
      <c r="G26" s="2"/>
      <c r="H26" s="2"/>
      <c r="I26" s="2"/>
      <c r="J26" s="2"/>
      <c r="K26" s="2"/>
      <c r="L26" s="2"/>
      <c r="M26" s="2"/>
      <c r="N26" s="2"/>
      <c r="O26" s="2"/>
      <c r="P26" s="2"/>
      <c r="Q26" s="2"/>
      <c r="R26" s="2"/>
      <c r="S26" s="3"/>
      <c r="T26" s="3"/>
    </row>
    <row r="27" spans="1:20" ht="16.5" thickBot="1">
      <c r="A27" s="4203" t="s">
        <v>3647</v>
      </c>
      <c r="B27" s="4204"/>
      <c r="C27" s="4204"/>
      <c r="D27" s="4204"/>
      <c r="E27" s="4204"/>
      <c r="F27" s="4204"/>
      <c r="G27" s="4204"/>
      <c r="H27" s="4204"/>
      <c r="I27" s="4204"/>
      <c r="J27" s="4204"/>
      <c r="K27" s="4204"/>
      <c r="L27" s="4204"/>
      <c r="M27" s="4204"/>
      <c r="N27" s="4204"/>
      <c r="O27" s="4205"/>
      <c r="P27" s="2"/>
      <c r="Q27" s="2"/>
      <c r="R27" s="2"/>
      <c r="S27" s="3"/>
      <c r="T27" s="3"/>
    </row>
    <row r="28" spans="1:20">
      <c r="A28" s="4206" t="s">
        <v>2615</v>
      </c>
      <c r="B28" s="4209" t="s">
        <v>26</v>
      </c>
      <c r="C28" s="4210"/>
      <c r="D28" s="4213" t="s">
        <v>2260</v>
      </c>
      <c r="E28" s="4214"/>
      <c r="F28" s="4214"/>
      <c r="G28" s="4214"/>
      <c r="H28" s="4214"/>
      <c r="I28" s="4215"/>
      <c r="J28" s="4216" t="s">
        <v>20</v>
      </c>
      <c r="K28" s="4217"/>
      <c r="L28" s="4217"/>
      <c r="M28" s="4217"/>
      <c r="N28" s="4217"/>
      <c r="O28" s="4218"/>
      <c r="P28" s="2"/>
      <c r="Q28" s="2"/>
      <c r="R28" s="2"/>
      <c r="S28" s="2"/>
      <c r="T28" s="3"/>
    </row>
    <row r="29" spans="1:20" ht="41.25" customHeight="1" thickBot="1">
      <c r="A29" s="4207"/>
      <c r="B29" s="4211"/>
      <c r="C29" s="4212"/>
      <c r="D29" s="2279" t="s">
        <v>968</v>
      </c>
      <c r="E29" s="2279" t="s">
        <v>969</v>
      </c>
      <c r="F29" s="2279" t="s">
        <v>970</v>
      </c>
      <c r="G29" s="2279" t="s">
        <v>971</v>
      </c>
      <c r="H29" s="2280" t="s">
        <v>346</v>
      </c>
      <c r="I29" s="2280" t="s">
        <v>19</v>
      </c>
      <c r="J29" s="2281" t="s">
        <v>968</v>
      </c>
      <c r="K29" s="2282" t="s">
        <v>969</v>
      </c>
      <c r="L29" s="2282" t="s">
        <v>970</v>
      </c>
      <c r="M29" s="2282" t="s">
        <v>971</v>
      </c>
      <c r="N29" s="2282" t="s">
        <v>346</v>
      </c>
      <c r="O29" s="2283" t="s">
        <v>19</v>
      </c>
      <c r="P29" s="2"/>
      <c r="Q29" s="2"/>
      <c r="R29" s="2"/>
      <c r="S29" s="2"/>
      <c r="T29" s="3"/>
    </row>
    <row r="30" spans="1:20" ht="17.25" customHeight="1">
      <c r="A30" s="4207"/>
      <c r="B30" s="4219" t="s">
        <v>2266</v>
      </c>
      <c r="C30" s="4220"/>
      <c r="D30" s="2284">
        <v>0</v>
      </c>
      <c r="E30" s="2284"/>
      <c r="F30" s="2284"/>
      <c r="G30" s="2285"/>
      <c r="H30" s="2285"/>
      <c r="I30" s="2286"/>
      <c r="J30" s="2287"/>
      <c r="K30" s="2288"/>
      <c r="L30" s="2288"/>
      <c r="M30" s="2288"/>
      <c r="N30" s="2288"/>
      <c r="O30" s="2289"/>
      <c r="P30" s="2"/>
      <c r="Q30" s="2"/>
      <c r="R30" s="2"/>
      <c r="S30" s="2"/>
      <c r="T30" s="3"/>
    </row>
    <row r="31" spans="1:20" ht="20.25" customHeight="1">
      <c r="A31" s="4207"/>
      <c r="B31" s="4221" t="s">
        <v>2267</v>
      </c>
      <c r="C31" s="4222"/>
      <c r="D31" s="2290">
        <v>0</v>
      </c>
      <c r="E31" s="2290"/>
      <c r="F31" s="2290"/>
      <c r="G31" s="2291"/>
      <c r="H31" s="2291"/>
      <c r="I31" s="2292"/>
      <c r="J31" s="2293"/>
      <c r="K31" s="2294"/>
      <c r="L31" s="2294"/>
      <c r="M31" s="2294"/>
      <c r="N31" s="2294"/>
      <c r="O31" s="2295"/>
      <c r="P31" s="2"/>
      <c r="Q31" s="2"/>
      <c r="R31" s="2"/>
      <c r="S31" s="2"/>
      <c r="T31" s="3"/>
    </row>
    <row r="32" spans="1:20" ht="19.5" customHeight="1">
      <c r="A32" s="4207"/>
      <c r="B32" s="4221" t="s">
        <v>2268</v>
      </c>
      <c r="C32" s="4222"/>
      <c r="D32" s="2290">
        <v>0</v>
      </c>
      <c r="E32" s="2290"/>
      <c r="F32" s="2290"/>
      <c r="G32" s="2291"/>
      <c r="H32" s="2291"/>
      <c r="I32" s="2292"/>
      <c r="J32" s="2293"/>
      <c r="K32" s="2294"/>
      <c r="L32" s="2294"/>
      <c r="M32" s="2294"/>
      <c r="N32" s="2294"/>
      <c r="O32" s="2295"/>
      <c r="P32" s="2"/>
      <c r="Q32" s="2"/>
      <c r="R32" s="2"/>
      <c r="S32" s="2"/>
      <c r="T32" s="3"/>
    </row>
    <row r="33" spans="1:20" ht="20.25" customHeight="1" thickBot="1">
      <c r="A33" s="4207"/>
      <c r="B33" s="4223" t="s">
        <v>19</v>
      </c>
      <c r="C33" s="4224"/>
      <c r="D33" s="2296">
        <v>0</v>
      </c>
      <c r="E33" s="2296"/>
      <c r="F33" s="2296"/>
      <c r="G33" s="2297"/>
      <c r="H33" s="2297"/>
      <c r="I33" s="2298"/>
      <c r="J33" s="2299"/>
      <c r="K33" s="2300"/>
      <c r="L33" s="2300"/>
      <c r="M33" s="2300"/>
      <c r="N33" s="2300"/>
      <c r="O33" s="2301"/>
      <c r="P33" s="2"/>
      <c r="Q33" s="2"/>
      <c r="R33" s="2"/>
      <c r="S33" s="2"/>
      <c r="T33" s="3"/>
    </row>
    <row r="34" spans="1:20" ht="27" customHeight="1" thickBot="1">
      <c r="A34" s="4207"/>
      <c r="B34" s="4225" t="s">
        <v>3038</v>
      </c>
      <c r="C34" s="4226"/>
      <c r="D34" s="2302">
        <v>0</v>
      </c>
      <c r="E34" s="2284"/>
      <c r="F34" s="2284"/>
      <c r="G34" s="2284"/>
      <c r="H34" s="2284"/>
      <c r="I34" s="2286"/>
      <c r="J34" s="2287"/>
      <c r="K34" s="2288"/>
      <c r="L34" s="2288"/>
      <c r="M34" s="2288"/>
      <c r="N34" s="2288"/>
      <c r="O34" s="2289"/>
      <c r="P34" s="2"/>
      <c r="Q34" s="2"/>
      <c r="R34" s="2"/>
      <c r="S34" s="2"/>
      <c r="T34" s="2"/>
    </row>
    <row r="35" spans="1:20" ht="29.25" customHeight="1">
      <c r="A35" s="4207"/>
      <c r="B35" s="4225" t="s">
        <v>1865</v>
      </c>
      <c r="C35" s="4226"/>
      <c r="D35" s="2303">
        <v>0</v>
      </c>
      <c r="E35" s="2304"/>
      <c r="F35" s="2304"/>
      <c r="G35" s="2304"/>
      <c r="H35" s="2304"/>
      <c r="I35" s="2305"/>
      <c r="J35" s="2306"/>
      <c r="K35" s="2307"/>
      <c r="L35" s="2307"/>
      <c r="M35" s="2307"/>
      <c r="N35" s="2307"/>
      <c r="O35" s="2308"/>
      <c r="P35" s="2"/>
      <c r="Q35" s="2"/>
      <c r="R35" s="2"/>
      <c r="S35" s="2"/>
      <c r="T35" s="2"/>
    </row>
    <row r="36" spans="1:20" ht="27.75" customHeight="1">
      <c r="A36" s="4207"/>
      <c r="B36" s="4227" t="s">
        <v>972</v>
      </c>
      <c r="C36" s="4228"/>
      <c r="D36" s="2309">
        <v>0</v>
      </c>
      <c r="E36" s="2290"/>
      <c r="F36" s="2290"/>
      <c r="G36" s="2290"/>
      <c r="H36" s="2290"/>
      <c r="I36" s="2292"/>
      <c r="J36" s="2293"/>
      <c r="K36" s="2294"/>
      <c r="L36" s="2294"/>
      <c r="M36" s="2294"/>
      <c r="N36" s="2294"/>
      <c r="O36" s="2295"/>
      <c r="P36" s="2"/>
      <c r="Q36" s="2"/>
      <c r="R36" s="2"/>
      <c r="S36" s="2"/>
      <c r="T36" s="2"/>
    </row>
    <row r="37" spans="1:20" ht="24">
      <c r="A37" s="4207"/>
      <c r="B37" s="4229" t="s">
        <v>347</v>
      </c>
      <c r="C37" s="3252" t="s">
        <v>348</v>
      </c>
      <c r="D37" s="2309">
        <v>0</v>
      </c>
      <c r="E37" s="2290"/>
      <c r="F37" s="2290"/>
      <c r="G37" s="2290"/>
      <c r="H37" s="2290"/>
      <c r="I37" s="2292"/>
      <c r="J37" s="2293"/>
      <c r="K37" s="2294"/>
      <c r="L37" s="2294"/>
      <c r="M37" s="2294"/>
      <c r="N37" s="2294"/>
      <c r="O37" s="2295"/>
      <c r="P37" s="2"/>
      <c r="Q37" s="2"/>
      <c r="R37" s="2"/>
      <c r="S37" s="2"/>
      <c r="T37" s="2"/>
    </row>
    <row r="38" spans="1:20" ht="24.75" thickBot="1">
      <c r="A38" s="4208"/>
      <c r="B38" s="4230"/>
      <c r="C38" s="2130" t="s">
        <v>349</v>
      </c>
      <c r="D38" s="2310">
        <v>0</v>
      </c>
      <c r="E38" s="2296"/>
      <c r="F38" s="2296"/>
      <c r="G38" s="2296"/>
      <c r="H38" s="2296"/>
      <c r="I38" s="2298"/>
      <c r="J38" s="2299"/>
      <c r="K38" s="2300"/>
      <c r="L38" s="2300"/>
      <c r="M38" s="2300"/>
      <c r="N38" s="2300"/>
      <c r="O38" s="2301"/>
      <c r="P38" s="2"/>
      <c r="Q38" s="2"/>
      <c r="R38" s="2"/>
      <c r="S38" s="2"/>
      <c r="T38" s="2"/>
    </row>
    <row r="39" spans="1:20" ht="13.5" customHeight="1" thickBot="1">
      <c r="A39" s="2311"/>
      <c r="B39" s="2311"/>
      <c r="C39" s="2312"/>
      <c r="D39" s="2312"/>
      <c r="E39" s="2313"/>
      <c r="F39" s="2313"/>
      <c r="G39" s="2313"/>
      <c r="H39" s="2313"/>
      <c r="I39" s="2313"/>
      <c r="J39" s="2313"/>
      <c r="K39" s="2313"/>
      <c r="L39" s="2313"/>
      <c r="M39" s="2313"/>
      <c r="N39" s="2313"/>
      <c r="O39" s="2312"/>
      <c r="P39" s="2"/>
      <c r="Q39" s="2"/>
      <c r="R39" s="2"/>
      <c r="S39" s="2"/>
      <c r="T39" s="2"/>
    </row>
    <row r="40" spans="1:20" ht="30" customHeight="1" thickBot="1">
      <c r="A40" s="4188" t="s">
        <v>482</v>
      </c>
      <c r="B40" s="4189"/>
      <c r="C40" s="4189"/>
      <c r="D40" s="4189"/>
      <c r="E40" s="4189"/>
      <c r="F40" s="4189"/>
      <c r="G40" s="4189"/>
      <c r="H40" s="4189"/>
      <c r="I40" s="4189"/>
      <c r="J40" s="4189"/>
      <c r="K40" s="4189"/>
      <c r="L40" s="4189"/>
      <c r="M40" s="4190"/>
      <c r="N40" s="2313"/>
      <c r="O40" s="2312"/>
      <c r="P40" s="2"/>
      <c r="Q40" s="2"/>
      <c r="R40" s="2"/>
      <c r="S40" s="2"/>
      <c r="T40" s="2"/>
    </row>
    <row r="41" spans="1:20" ht="29.25" customHeight="1">
      <c r="A41" s="4191" t="s">
        <v>26</v>
      </c>
      <c r="B41" s="4192"/>
      <c r="C41" s="4195" t="s">
        <v>27</v>
      </c>
      <c r="D41" s="4198" t="s">
        <v>1031</v>
      </c>
      <c r="E41" s="4198"/>
      <c r="F41" s="4198"/>
      <c r="G41" s="4198"/>
      <c r="H41" s="4198"/>
      <c r="I41" s="4198"/>
      <c r="J41" s="4198"/>
      <c r="K41" s="4198"/>
      <c r="L41" s="4198"/>
      <c r="M41" s="4199"/>
      <c r="N41" s="2313"/>
      <c r="O41" s="2312"/>
      <c r="P41" s="2"/>
      <c r="Q41" s="2"/>
      <c r="R41" s="2"/>
      <c r="S41" s="2"/>
      <c r="T41" s="2"/>
    </row>
    <row r="42" spans="1:20" ht="20.25" customHeight="1">
      <c r="A42" s="4193"/>
      <c r="B42" s="4194"/>
      <c r="C42" s="4196"/>
      <c r="D42" s="4200" t="s">
        <v>2261</v>
      </c>
      <c r="E42" s="4200"/>
      <c r="F42" s="4200" t="s">
        <v>1032</v>
      </c>
      <c r="G42" s="4200"/>
      <c r="H42" s="4201" t="s">
        <v>484</v>
      </c>
      <c r="I42" s="4200" t="s">
        <v>485</v>
      </c>
      <c r="J42" s="4200" t="s">
        <v>486</v>
      </c>
      <c r="K42" s="4200" t="s">
        <v>487</v>
      </c>
      <c r="L42" s="4200" t="s">
        <v>1597</v>
      </c>
      <c r="M42" s="4202" t="s">
        <v>1240</v>
      </c>
      <c r="N42" s="2313"/>
      <c r="O42" s="2312"/>
      <c r="P42" s="2"/>
      <c r="Q42" s="2"/>
      <c r="R42" s="2"/>
      <c r="S42" s="2"/>
      <c r="T42" s="2"/>
    </row>
    <row r="43" spans="1:20" ht="17.25" customHeight="1">
      <c r="A43" s="4193"/>
      <c r="B43" s="4194"/>
      <c r="C43" s="4197"/>
      <c r="D43" s="3253" t="s">
        <v>1033</v>
      </c>
      <c r="E43" s="3253" t="s">
        <v>2276</v>
      </c>
      <c r="F43" s="3253" t="s">
        <v>1033</v>
      </c>
      <c r="G43" s="3253" t="s">
        <v>2276</v>
      </c>
      <c r="H43" s="4201"/>
      <c r="I43" s="4200"/>
      <c r="J43" s="4200"/>
      <c r="K43" s="4200"/>
      <c r="L43" s="4200"/>
      <c r="M43" s="4202"/>
      <c r="N43" s="2313"/>
      <c r="O43" s="2312"/>
      <c r="P43" s="2"/>
      <c r="Q43" s="2"/>
      <c r="R43" s="2"/>
      <c r="S43" s="2"/>
      <c r="T43" s="2"/>
    </row>
    <row r="44" spans="1:20" ht="25.5" customHeight="1">
      <c r="A44" s="4184" t="s">
        <v>1034</v>
      </c>
      <c r="B44" s="4185"/>
      <c r="C44" s="2463"/>
      <c r="D44" s="2464"/>
      <c r="E44" s="2464"/>
      <c r="F44" s="2464"/>
      <c r="G44" s="2464"/>
      <c r="H44" s="2464"/>
      <c r="I44" s="2464"/>
      <c r="J44" s="2464"/>
      <c r="K44" s="2464"/>
      <c r="L44" s="2464"/>
      <c r="M44" s="2465"/>
      <c r="N44" s="2313"/>
      <c r="O44" s="2312"/>
      <c r="P44" s="2"/>
      <c r="Q44" s="2"/>
      <c r="R44" s="2"/>
      <c r="S44" s="2"/>
      <c r="T44" s="2"/>
    </row>
    <row r="45" spans="1:20" ht="26.25" customHeight="1">
      <c r="A45" s="4184" t="s">
        <v>1035</v>
      </c>
      <c r="B45" s="4185"/>
      <c r="C45" s="2463"/>
      <c r="D45" s="2464"/>
      <c r="E45" s="2464"/>
      <c r="F45" s="2464"/>
      <c r="G45" s="2464"/>
      <c r="H45" s="2464"/>
      <c r="I45" s="2464"/>
      <c r="J45" s="2464"/>
      <c r="K45" s="2464"/>
      <c r="L45" s="2464"/>
      <c r="M45" s="2465"/>
      <c r="N45" s="2313"/>
      <c r="O45" s="2312"/>
      <c r="P45" s="2"/>
      <c r="Q45" s="2"/>
      <c r="R45" s="2"/>
      <c r="S45" s="2"/>
      <c r="T45" s="2"/>
    </row>
    <row r="46" spans="1:20" ht="24.75" customHeight="1">
      <c r="A46" s="4184" t="s">
        <v>1036</v>
      </c>
      <c r="B46" s="4185"/>
      <c r="C46" s="2463">
        <v>5</v>
      </c>
      <c r="D46" s="2464">
        <v>5</v>
      </c>
      <c r="E46" s="2464">
        <v>485</v>
      </c>
      <c r="F46" s="2464">
        <v>0</v>
      </c>
      <c r="G46" s="2464">
        <v>0</v>
      </c>
      <c r="H46" s="2464"/>
      <c r="I46" s="2464"/>
      <c r="J46" s="2464"/>
      <c r="K46" s="2464"/>
      <c r="L46" s="2464"/>
      <c r="M46" s="2465"/>
      <c r="N46" s="2313"/>
      <c r="O46" s="2312"/>
      <c r="P46" s="2"/>
      <c r="Q46" s="2"/>
      <c r="R46" s="2"/>
      <c r="S46" s="2"/>
      <c r="T46" s="2"/>
    </row>
    <row r="47" spans="1:20" ht="22.5" customHeight="1">
      <c r="A47" s="4184" t="s">
        <v>1037</v>
      </c>
      <c r="B47" s="4185"/>
      <c r="C47" s="2463"/>
      <c r="D47" s="2464"/>
      <c r="E47" s="2464"/>
      <c r="F47" s="2464"/>
      <c r="G47" s="2464"/>
      <c r="H47" s="2464"/>
      <c r="I47" s="2464"/>
      <c r="J47" s="2464"/>
      <c r="K47" s="2464"/>
      <c r="L47" s="2464"/>
      <c r="M47" s="2465"/>
      <c r="N47" s="2313"/>
      <c r="O47" s="2312"/>
      <c r="P47" s="2"/>
      <c r="Q47" s="2"/>
      <c r="R47" s="2"/>
      <c r="S47" s="2"/>
      <c r="T47" s="2"/>
    </row>
    <row r="48" spans="1:20" ht="23.25" customHeight="1">
      <c r="A48" s="4184" t="s">
        <v>1038</v>
      </c>
      <c r="B48" s="4185"/>
      <c r="C48" s="2463"/>
      <c r="D48" s="2464"/>
      <c r="E48" s="2464"/>
      <c r="F48" s="2464"/>
      <c r="G48" s="2464"/>
      <c r="H48" s="2464"/>
      <c r="I48" s="2464"/>
      <c r="J48" s="2464"/>
      <c r="K48" s="2464"/>
      <c r="L48" s="2464"/>
      <c r="M48" s="2465"/>
      <c r="N48" s="2313"/>
      <c r="O48" s="2312"/>
      <c r="P48" s="2"/>
      <c r="Q48" s="2"/>
      <c r="R48" s="2"/>
      <c r="S48" s="2"/>
      <c r="T48" s="2"/>
    </row>
    <row r="49" spans="1:20" ht="29.25" customHeight="1">
      <c r="A49" s="4184" t="s">
        <v>1039</v>
      </c>
      <c r="B49" s="4185"/>
      <c r="C49" s="2463"/>
      <c r="D49" s="2464"/>
      <c r="E49" s="2464"/>
      <c r="F49" s="2464"/>
      <c r="G49" s="2464"/>
      <c r="H49" s="2464"/>
      <c r="I49" s="2464"/>
      <c r="J49" s="2464"/>
      <c r="K49" s="2464"/>
      <c r="L49" s="2464"/>
      <c r="M49" s="2465"/>
      <c r="N49" s="2313"/>
      <c r="O49" s="2312"/>
      <c r="P49" s="2"/>
      <c r="Q49" s="2"/>
      <c r="R49" s="2"/>
      <c r="S49" s="2"/>
      <c r="T49" s="2"/>
    </row>
    <row r="50" spans="1:20" ht="30.75" customHeight="1" thickBot="1">
      <c r="A50" s="4186" t="s">
        <v>1040</v>
      </c>
      <c r="B50" s="4187"/>
      <c r="C50" s="2466"/>
      <c r="D50" s="2468"/>
      <c r="E50" s="2468"/>
      <c r="F50" s="2468"/>
      <c r="G50" s="2468"/>
      <c r="H50" s="2468"/>
      <c r="I50" s="2468"/>
      <c r="J50" s="2468"/>
      <c r="K50" s="2468"/>
      <c r="L50" s="2468"/>
      <c r="M50" s="2469"/>
      <c r="N50" s="2313"/>
      <c r="O50" s="2312"/>
      <c r="P50" s="2"/>
      <c r="Q50" s="2"/>
      <c r="R50" s="2"/>
      <c r="S50" s="2"/>
      <c r="T50" s="2"/>
    </row>
    <row r="51" spans="1:20" ht="24.75" customHeight="1">
      <c r="A51" s="4170" t="s">
        <v>26</v>
      </c>
      <c r="B51" s="4171"/>
      <c r="C51" s="4174" t="s">
        <v>27</v>
      </c>
      <c r="D51" s="4176" t="s">
        <v>20</v>
      </c>
      <c r="E51" s="4176"/>
      <c r="F51" s="4177"/>
      <c r="G51" s="4177"/>
      <c r="H51" s="4177"/>
      <c r="I51" s="4178"/>
      <c r="J51" s="2315"/>
      <c r="K51" s="2461"/>
      <c r="L51" s="2461"/>
      <c r="M51" s="2461"/>
      <c r="N51" s="2313"/>
      <c r="O51" s="2312"/>
      <c r="P51" s="2"/>
      <c r="Q51" s="2"/>
      <c r="R51" s="2"/>
      <c r="S51" s="2"/>
      <c r="T51" s="2"/>
    </row>
    <row r="52" spans="1:20" ht="21.75" customHeight="1">
      <c r="A52" s="4172"/>
      <c r="B52" s="4173"/>
      <c r="C52" s="4175"/>
      <c r="D52" s="3250" t="s">
        <v>2261</v>
      </c>
      <c r="E52" s="3250" t="s">
        <v>2276</v>
      </c>
      <c r="F52" s="4163" t="s">
        <v>1032</v>
      </c>
      <c r="G52" s="4164"/>
      <c r="H52" s="3250" t="s">
        <v>688</v>
      </c>
      <c r="I52" s="3250" t="s">
        <v>1042</v>
      </c>
      <c r="J52" s="3250" t="s">
        <v>1043</v>
      </c>
      <c r="K52" s="2244"/>
      <c r="O52" s="2312"/>
      <c r="P52" s="2"/>
      <c r="Q52" s="2"/>
      <c r="R52" s="2"/>
      <c r="S52" s="2"/>
      <c r="T52" s="2"/>
    </row>
    <row r="53" spans="1:20" ht="36.75" customHeight="1" thickBot="1">
      <c r="A53" s="4179" t="s">
        <v>1044</v>
      </c>
      <c r="B53" s="4180"/>
      <c r="C53" s="3249"/>
      <c r="D53" s="2317"/>
      <c r="E53" s="2317"/>
      <c r="F53" s="2462"/>
      <c r="G53" s="2462"/>
      <c r="H53" s="2317"/>
      <c r="I53" s="2317"/>
      <c r="J53" s="2317"/>
      <c r="K53" s="2255"/>
      <c r="O53" s="2312"/>
      <c r="P53" s="2"/>
      <c r="Q53" s="2"/>
      <c r="R53" s="2"/>
      <c r="S53" s="2"/>
      <c r="T53" s="2"/>
    </row>
    <row r="54" spans="1:20">
      <c r="A54" s="2311"/>
      <c r="B54" s="2311"/>
      <c r="C54" s="2312"/>
      <c r="D54" s="2312"/>
      <c r="E54" s="2313"/>
      <c r="F54" s="2313"/>
      <c r="G54" s="2313"/>
      <c r="H54" s="2313"/>
      <c r="I54" s="2313"/>
      <c r="J54" s="2313"/>
      <c r="K54" s="2313"/>
      <c r="L54" s="2313"/>
      <c r="M54" s="2313"/>
      <c r="N54" s="2313"/>
      <c r="O54" s="2312"/>
      <c r="P54" s="2"/>
      <c r="Q54" s="2"/>
      <c r="R54" s="2"/>
      <c r="S54" s="2"/>
      <c r="T54" s="2"/>
    </row>
    <row r="55" spans="1:20" ht="9.75" customHeight="1" thickBot="1">
      <c r="A55" s="2311"/>
      <c r="B55" s="2311"/>
      <c r="C55" s="2312"/>
      <c r="D55" s="2312"/>
      <c r="E55" s="2313"/>
      <c r="F55" s="2313"/>
      <c r="G55" s="2313"/>
      <c r="H55" s="2313"/>
      <c r="I55" s="2313"/>
      <c r="J55" s="2313"/>
      <c r="K55" s="2313"/>
      <c r="L55" s="2313"/>
      <c r="M55" s="2313"/>
      <c r="N55" s="2313"/>
      <c r="O55" s="2312"/>
      <c r="P55" s="2"/>
      <c r="Q55" s="2"/>
      <c r="R55" s="2"/>
      <c r="S55" s="2"/>
      <c r="T55" s="2"/>
    </row>
    <row r="56" spans="1:20" ht="21" customHeight="1">
      <c r="A56" s="4181" t="s">
        <v>957</v>
      </c>
      <c r="B56" s="4182"/>
      <c r="C56" s="4182"/>
      <c r="D56" s="4183"/>
      <c r="E56" s="2318"/>
      <c r="F56" s="2318"/>
      <c r="G56" s="2318"/>
      <c r="H56" s="2318"/>
      <c r="I56" s="2318"/>
      <c r="J56" s="2313"/>
      <c r="K56" s="2313"/>
      <c r="L56" s="2313"/>
      <c r="M56" s="2313"/>
      <c r="N56" s="2313"/>
      <c r="O56" s="2312"/>
      <c r="P56" s="2"/>
      <c r="Q56" s="2"/>
      <c r="R56" s="2"/>
      <c r="S56" s="2"/>
      <c r="T56" s="2"/>
    </row>
    <row r="57" spans="1:20">
      <c r="A57" s="2319" t="s">
        <v>958</v>
      </c>
      <c r="B57" s="4165" t="s">
        <v>2934</v>
      </c>
      <c r="C57" s="4166"/>
      <c r="D57" s="4167"/>
      <c r="E57" s="2318"/>
      <c r="F57" s="2318"/>
      <c r="G57" s="2318"/>
      <c r="H57" s="2318"/>
      <c r="I57" s="2318"/>
      <c r="J57" s="2313"/>
      <c r="K57" s="2313"/>
      <c r="L57" s="2313"/>
      <c r="M57" s="2313"/>
      <c r="N57" s="2313"/>
      <c r="O57" s="2312"/>
      <c r="P57" s="2"/>
      <c r="Q57" s="2"/>
      <c r="R57" s="2"/>
      <c r="S57" s="2"/>
      <c r="T57" s="2"/>
    </row>
    <row r="58" spans="1:20" ht="20.25" customHeight="1">
      <c r="A58" s="2319" t="s">
        <v>962</v>
      </c>
      <c r="B58" s="4165" t="s">
        <v>2935</v>
      </c>
      <c r="C58" s="4166"/>
      <c r="D58" s="4167"/>
      <c r="E58" s="2313"/>
      <c r="F58" s="2313"/>
      <c r="G58" s="2313"/>
      <c r="H58" s="2313"/>
      <c r="I58" s="2313"/>
      <c r="J58" s="2313"/>
      <c r="K58" s="2313"/>
      <c r="L58" s="2313"/>
      <c r="M58" s="2313"/>
      <c r="N58" s="2313"/>
      <c r="O58" s="2312"/>
      <c r="P58" s="2"/>
      <c r="Q58" s="2"/>
      <c r="R58" s="2"/>
      <c r="S58" s="2"/>
      <c r="T58" s="2"/>
    </row>
    <row r="59" spans="1:20" ht="26.25" customHeight="1">
      <c r="A59" s="2319" t="s">
        <v>959</v>
      </c>
      <c r="B59" s="4165" t="s">
        <v>1964</v>
      </c>
      <c r="C59" s="4166"/>
      <c r="D59" s="4167"/>
      <c r="E59" s="2313"/>
      <c r="F59" s="2313"/>
      <c r="H59" s="2313"/>
      <c r="I59" s="2313"/>
      <c r="J59" s="2313"/>
      <c r="K59" s="2313"/>
      <c r="L59" s="2313"/>
      <c r="M59" s="2313"/>
      <c r="N59" s="2313"/>
      <c r="O59" s="2312"/>
      <c r="P59" s="2"/>
      <c r="Q59" s="2"/>
      <c r="R59" s="2"/>
      <c r="S59" s="2"/>
      <c r="T59" s="2"/>
    </row>
    <row r="60" spans="1:20" ht="23.25" customHeight="1">
      <c r="A60" s="2320" t="s">
        <v>960</v>
      </c>
      <c r="B60" s="4165">
        <v>5426315278</v>
      </c>
      <c r="C60" s="4166"/>
      <c r="D60" s="4167"/>
      <c r="E60" s="2313"/>
      <c r="F60" s="2313"/>
      <c r="G60" s="2313"/>
      <c r="H60" s="2313"/>
      <c r="I60" s="2313"/>
      <c r="J60" s="2313"/>
      <c r="K60" s="2313"/>
      <c r="L60" s="2313"/>
      <c r="M60" s="2313"/>
      <c r="N60" s="2313"/>
      <c r="O60" s="2312"/>
      <c r="P60" s="2"/>
      <c r="Q60" s="2"/>
      <c r="R60" s="2"/>
      <c r="S60" s="2"/>
      <c r="T60" s="2"/>
    </row>
    <row r="61" spans="1:20" ht="24.75" thickBot="1">
      <c r="A61" s="2321" t="s">
        <v>961</v>
      </c>
      <c r="B61" s="3570" t="s">
        <v>2958</v>
      </c>
      <c r="C61" s="4168"/>
      <c r="D61" s="4169"/>
      <c r="E61" s="2313"/>
      <c r="F61" s="2313"/>
      <c r="G61" s="2312"/>
      <c r="H61" s="2312"/>
      <c r="I61" s="2312"/>
      <c r="J61" s="2312"/>
      <c r="K61" s="2312"/>
      <c r="L61" s="2312"/>
      <c r="M61" s="2312"/>
      <c r="N61" s="2312"/>
      <c r="O61" s="2312"/>
      <c r="P61" s="2"/>
      <c r="Q61" s="2"/>
      <c r="R61" s="2"/>
      <c r="S61" s="3"/>
      <c r="T61" s="3"/>
    </row>
  </sheetData>
  <protectedRanges>
    <protectedRange sqref="C42 H17 A51 F17 A45:A46 A47:B50 B52 C44:C46" name="Aralık1"/>
    <protectedRange sqref="H22:H23 N22:N23" name="Aralık1_1"/>
  </protectedRanges>
  <mergeCells count="89">
    <mergeCell ref="B57:D57"/>
    <mergeCell ref="B58:D58"/>
    <mergeCell ref="B59:D59"/>
    <mergeCell ref="B60:D60"/>
    <mergeCell ref="B61:D61"/>
    <mergeCell ref="A56:D56"/>
    <mergeCell ref="A45:B45"/>
    <mergeCell ref="A46:B46"/>
    <mergeCell ref="A47:B47"/>
    <mergeCell ref="A48:B48"/>
    <mergeCell ref="A49:B49"/>
    <mergeCell ref="A50:B50"/>
    <mergeCell ref="A51:B52"/>
    <mergeCell ref="C51:C52"/>
    <mergeCell ref="D51:I51"/>
    <mergeCell ref="F52:G52"/>
    <mergeCell ref="A53:B53"/>
    <mergeCell ref="A44:B44"/>
    <mergeCell ref="B35:C35"/>
    <mergeCell ref="B36:C36"/>
    <mergeCell ref="B37:B38"/>
    <mergeCell ref="A40:M40"/>
    <mergeCell ref="A41:B43"/>
    <mergeCell ref="C41:C43"/>
    <mergeCell ref="D41:M41"/>
    <mergeCell ref="D42:E42"/>
    <mergeCell ref="F42:G42"/>
    <mergeCell ref="H42:H43"/>
    <mergeCell ref="I42:I43"/>
    <mergeCell ref="J42:J43"/>
    <mergeCell ref="K42:K43"/>
    <mergeCell ref="L42:L43"/>
    <mergeCell ref="M42:M43"/>
    <mergeCell ref="A27:O27"/>
    <mergeCell ref="A28:A38"/>
    <mergeCell ref="B28:C29"/>
    <mergeCell ref="D28:I28"/>
    <mergeCell ref="J28:O28"/>
    <mergeCell ref="B30:C30"/>
    <mergeCell ref="B31:C31"/>
    <mergeCell ref="B32:C32"/>
    <mergeCell ref="B33:C33"/>
    <mergeCell ref="B34:C34"/>
    <mergeCell ref="A22:A25"/>
    <mergeCell ref="B22:C22"/>
    <mergeCell ref="B23:C23"/>
    <mergeCell ref="B24:C24"/>
    <mergeCell ref="B25:C25"/>
    <mergeCell ref="A15:C15"/>
    <mergeCell ref="A16:C16"/>
    <mergeCell ref="A18:O18"/>
    <mergeCell ref="A19:A21"/>
    <mergeCell ref="B19:C21"/>
    <mergeCell ref="D19:I19"/>
    <mergeCell ref="J19:O19"/>
    <mergeCell ref="D20:E20"/>
    <mergeCell ref="F20:G20"/>
    <mergeCell ref="H20:H21"/>
    <mergeCell ref="I20:I21"/>
    <mergeCell ref="J20:K20"/>
    <mergeCell ref="L20:M20"/>
    <mergeCell ref="N20:N21"/>
    <mergeCell ref="O20:O21"/>
    <mergeCell ref="R13:T13"/>
    <mergeCell ref="B7:C7"/>
    <mergeCell ref="B8:C8"/>
    <mergeCell ref="B9:C9"/>
    <mergeCell ref="B10:C10"/>
    <mergeCell ref="A12:T12"/>
    <mergeCell ref="A13:C14"/>
    <mergeCell ref="D13:D14"/>
    <mergeCell ref="E13:E14"/>
    <mergeCell ref="F13:F14"/>
    <mergeCell ref="G13:I13"/>
    <mergeCell ref="J13:K13"/>
    <mergeCell ref="L13:L14"/>
    <mergeCell ref="M13:M14"/>
    <mergeCell ref="N13:N14"/>
    <mergeCell ref="O13:Q13"/>
    <mergeCell ref="A1:R1"/>
    <mergeCell ref="A2:A10"/>
    <mergeCell ref="B2:C4"/>
    <mergeCell ref="D2:F2"/>
    <mergeCell ref="G2:I2"/>
    <mergeCell ref="J2:L2"/>
    <mergeCell ref="M2:O2"/>
    <mergeCell ref="P2:R2"/>
    <mergeCell ref="B5:C5"/>
    <mergeCell ref="B6:C6"/>
  </mergeCells>
  <dataValidations count="3">
    <dataValidation type="custom" allowBlank="1" showInputMessage="1" showErrorMessage="1" errorTitle="LÜTFEN DÜZETİN" error="PLANLANAN İÇME SUYU İŞ SAYISI, İÇME SUYU HİZMETİ GÖTÜRÜLECEK ÜNİTE SAYISINDAN AZ OLAMAZ " sqref="D10:F10">
      <formula1>D10&lt;I5=H25</formula1>
    </dataValidation>
    <dataValidation type="custom" allowBlank="1" showInputMessage="1" showErrorMessage="1" errorTitle="LÜTFEN DÜZELTİN" error="PLANLANAN İÇME SUYU İŞ SAYISI, İÇME SUYU HİZMETİ GÖTÜRÜLECEK ÜNİTE SAYISINDAN AZ OLAMAZ " sqref="N25">
      <formula1>J10&lt;=N25</formula1>
    </dataValidation>
    <dataValidation type="custom" allowBlank="1" showInputMessage="1" showErrorMessage="1" errorTitle="LÜTFEN DÜZELTİN" error="BİTEN ÜNİTE SAYISI BİTEN İÇME SUYU SAYISINDAN AZ OLAMAZ" sqref="F5">
      <formula1>F5&lt;=N25</formula1>
    </dataValidation>
  </dataValidations>
  <hyperlinks>
    <hyperlink ref="B61" r:id="rId1"/>
  </hyperlinks>
  <pageMargins left="0.70866141732283472" right="0.70866141732283472" top="0.15748031496062992" bottom="0.15748031496062992" header="0.31496062992125984" footer="0.31496062992125984"/>
  <pageSetup paperSize="9" scale="6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
    <tabColor theme="6" tint="-0.249977111117893"/>
  </sheetPr>
  <dimension ref="A1:AB21"/>
  <sheetViews>
    <sheetView workbookViewId="0">
      <selection sqref="A1:H1"/>
    </sheetView>
  </sheetViews>
  <sheetFormatPr defaultRowHeight="12.75"/>
  <cols>
    <col min="1" max="1" width="19.5703125" style="3" customWidth="1"/>
    <col min="2" max="2" width="9.140625" style="3"/>
    <col min="3" max="3" width="19.7109375" style="2" customWidth="1"/>
    <col min="4" max="4" width="11.7109375" style="2" customWidth="1"/>
    <col min="5" max="5" width="12" style="6" customWidth="1"/>
    <col min="6" max="6" width="12.85546875" style="6" customWidth="1"/>
    <col min="7" max="7" width="11.42578125" style="6" bestFit="1" customWidth="1"/>
    <col min="8" max="8" width="14.42578125" style="6" customWidth="1"/>
    <col min="9" max="9" width="11.85546875" style="6" customWidth="1"/>
    <col min="10" max="10" width="12.5703125" style="6" customWidth="1"/>
    <col min="11" max="11" width="12.28515625" style="6" customWidth="1"/>
    <col min="12" max="12" width="12.140625" style="6" customWidth="1"/>
    <col min="13" max="13" width="13.5703125" style="2" customWidth="1"/>
    <col min="14" max="14" width="12" style="2" customWidth="1"/>
    <col min="15" max="15" width="14" style="2" customWidth="1"/>
    <col min="16" max="16" width="20.42578125" style="2" customWidth="1"/>
    <col min="17" max="17" width="14.28515625" style="2" customWidth="1"/>
    <col min="18" max="25" width="9.140625" style="2"/>
    <col min="26" max="16384" width="9.140625" style="3"/>
  </cols>
  <sheetData>
    <row r="1" spans="1:28" ht="58.5" customHeight="1" thickBot="1">
      <c r="A1" s="3531" t="s">
        <v>2328</v>
      </c>
      <c r="B1" s="3550"/>
      <c r="C1" s="3550"/>
      <c r="D1" s="3550"/>
      <c r="E1" s="3550"/>
      <c r="F1" s="3550"/>
      <c r="G1" s="3550"/>
      <c r="H1" s="3551"/>
      <c r="I1" s="1"/>
      <c r="J1" s="1"/>
      <c r="K1" s="1"/>
      <c r="L1" s="1"/>
      <c r="M1" s="1"/>
      <c r="N1" s="1"/>
      <c r="O1" s="1"/>
      <c r="P1" s="1"/>
      <c r="Q1" s="1"/>
    </row>
    <row r="2" spans="1:28" ht="10.5" customHeight="1" thickBot="1">
      <c r="A2" s="17"/>
      <c r="B2" s="355"/>
    </row>
    <row r="3" spans="1:28" ht="21.75" customHeight="1" thickBot="1">
      <c r="A3" s="3558" t="s">
        <v>25</v>
      </c>
      <c r="B3" s="3559"/>
      <c r="C3" s="3559"/>
      <c r="D3" s="3559"/>
      <c r="E3" s="3559"/>
      <c r="F3" s="3559"/>
      <c r="G3" s="3559"/>
      <c r="H3" s="3560"/>
      <c r="I3" s="19"/>
      <c r="J3" s="19"/>
      <c r="K3" s="19"/>
    </row>
    <row r="4" spans="1:28" s="300" customFormat="1" ht="57" customHeight="1">
      <c r="A4" s="3565" t="s">
        <v>963</v>
      </c>
      <c r="B4" s="3552" t="s">
        <v>26</v>
      </c>
      <c r="C4" s="3553"/>
      <c r="D4" s="360" t="s">
        <v>1418</v>
      </c>
      <c r="E4" s="366" t="s">
        <v>1419</v>
      </c>
      <c r="F4" s="371" t="s">
        <v>1420</v>
      </c>
      <c r="G4" s="378" t="s">
        <v>1421</v>
      </c>
      <c r="H4" s="383" t="s">
        <v>93</v>
      </c>
      <c r="I4" s="298"/>
      <c r="J4" s="297"/>
      <c r="K4" s="297"/>
      <c r="L4" s="297"/>
      <c r="M4" s="298"/>
      <c r="N4" s="299"/>
      <c r="O4" s="299"/>
      <c r="P4" s="299"/>
      <c r="Q4" s="299"/>
      <c r="R4" s="299"/>
      <c r="S4" s="299"/>
      <c r="T4" s="299"/>
      <c r="U4" s="299"/>
      <c r="V4" s="299"/>
      <c r="W4" s="299"/>
      <c r="X4" s="299"/>
      <c r="Y4" s="299"/>
      <c r="Z4" s="299"/>
    </row>
    <row r="5" spans="1:28" s="300" customFormat="1" ht="18" customHeight="1" thickBot="1">
      <c r="A5" s="3566"/>
      <c r="B5" s="3554"/>
      <c r="C5" s="3555"/>
      <c r="D5" s="361" t="s">
        <v>1861</v>
      </c>
      <c r="E5" s="367" t="s">
        <v>1862</v>
      </c>
      <c r="F5" s="372" t="s">
        <v>1866</v>
      </c>
      <c r="G5" s="379" t="s">
        <v>1863</v>
      </c>
      <c r="H5" s="384" t="s">
        <v>1864</v>
      </c>
      <c r="I5" s="298"/>
      <c r="J5" s="297"/>
      <c r="K5" s="297"/>
      <c r="L5" s="297"/>
      <c r="M5" s="298"/>
      <c r="N5" s="299"/>
      <c r="O5" s="299"/>
      <c r="P5" s="299"/>
      <c r="Q5" s="299"/>
      <c r="R5" s="299"/>
      <c r="S5" s="299"/>
      <c r="T5" s="299"/>
      <c r="U5" s="299"/>
      <c r="V5" s="299"/>
      <c r="W5" s="299"/>
      <c r="X5" s="299"/>
      <c r="Y5" s="299"/>
      <c r="Z5" s="299"/>
    </row>
    <row r="6" spans="1:28" ht="18" customHeight="1">
      <c r="A6" s="3566"/>
      <c r="B6" s="3561" t="s">
        <v>1853</v>
      </c>
      <c r="C6" s="3562"/>
      <c r="D6" s="362">
        <v>1225000</v>
      </c>
      <c r="E6" s="368"/>
      <c r="F6" s="373">
        <v>1225000</v>
      </c>
      <c r="G6" s="380">
        <v>1225000</v>
      </c>
      <c r="H6" s="385">
        <f>F6-G6</f>
        <v>0</v>
      </c>
      <c r="J6" s="26"/>
      <c r="K6" s="26"/>
      <c r="L6" s="26"/>
      <c r="M6" s="26"/>
      <c r="N6" s="26"/>
      <c r="O6" s="26"/>
      <c r="P6" s="26"/>
      <c r="Q6" s="26"/>
    </row>
    <row r="7" spans="1:28" ht="18" customHeight="1">
      <c r="A7" s="3566"/>
      <c r="B7" s="3563" t="s">
        <v>18</v>
      </c>
      <c r="C7" s="3564"/>
      <c r="D7" s="363">
        <v>6854086</v>
      </c>
      <c r="E7" s="368"/>
      <c r="F7" s="373">
        <v>6854086</v>
      </c>
      <c r="G7" s="381">
        <v>6854086</v>
      </c>
      <c r="H7" s="385">
        <f t="shared" ref="H7:H14" si="0">F7-G7</f>
        <v>0</v>
      </c>
      <c r="I7" s="26"/>
      <c r="J7" s="26"/>
      <c r="K7" s="26"/>
      <c r="L7" s="26"/>
      <c r="M7" s="26"/>
      <c r="N7" s="26"/>
      <c r="O7" s="26"/>
      <c r="P7" s="26"/>
      <c r="Q7" s="26"/>
    </row>
    <row r="8" spans="1:28" ht="18" customHeight="1">
      <c r="A8" s="3566"/>
      <c r="B8" s="3563" t="s">
        <v>2271</v>
      </c>
      <c r="C8" s="3564"/>
      <c r="D8" s="364"/>
      <c r="E8" s="368"/>
      <c r="F8" s="373"/>
      <c r="G8" s="381"/>
      <c r="H8" s="385">
        <f t="shared" si="0"/>
        <v>0</v>
      </c>
      <c r="I8" s="26"/>
      <c r="J8" s="26"/>
      <c r="K8" s="26"/>
      <c r="L8" s="26"/>
      <c r="M8" s="26"/>
      <c r="N8" s="26"/>
      <c r="O8" s="26"/>
      <c r="P8" s="26"/>
      <c r="Q8" s="26"/>
    </row>
    <row r="9" spans="1:28" ht="18" customHeight="1" thickBot="1">
      <c r="A9" s="3566"/>
      <c r="B9" s="3568" t="s">
        <v>1854</v>
      </c>
      <c r="C9" s="3569"/>
      <c r="D9" s="364"/>
      <c r="E9" s="368"/>
      <c r="F9" s="373"/>
      <c r="G9" s="381"/>
      <c r="H9" s="385">
        <f t="shared" si="0"/>
        <v>0</v>
      </c>
      <c r="I9" s="26"/>
      <c r="J9" s="26"/>
      <c r="K9" s="26"/>
      <c r="L9" s="26"/>
      <c r="M9" s="26"/>
      <c r="N9" s="26"/>
      <c r="O9" s="26"/>
      <c r="P9" s="26"/>
      <c r="Q9" s="26"/>
    </row>
    <row r="10" spans="1:28" s="2" customFormat="1" ht="18" customHeight="1">
      <c r="A10" s="3566"/>
      <c r="B10" s="3556" t="s">
        <v>1855</v>
      </c>
      <c r="C10" s="356" t="s">
        <v>1856</v>
      </c>
      <c r="D10" s="363"/>
      <c r="E10" s="368"/>
      <c r="F10" s="373"/>
      <c r="G10" s="381"/>
      <c r="H10" s="385">
        <f t="shared" si="0"/>
        <v>0</v>
      </c>
      <c r="I10" s="26"/>
      <c r="J10" s="26"/>
      <c r="K10" s="26"/>
      <c r="L10" s="26"/>
      <c r="M10" s="26"/>
      <c r="N10" s="26"/>
      <c r="O10" s="26"/>
      <c r="P10" s="26"/>
      <c r="Q10" s="26"/>
      <c r="Z10" s="3"/>
      <c r="AA10" s="3"/>
      <c r="AB10" s="3"/>
    </row>
    <row r="11" spans="1:28" s="2" customFormat="1" ht="18" customHeight="1">
      <c r="A11" s="3566"/>
      <c r="B11" s="3556"/>
      <c r="C11" s="357" t="s">
        <v>1857</v>
      </c>
      <c r="D11" s="363">
        <v>1000565</v>
      </c>
      <c r="E11" s="369"/>
      <c r="F11" s="373">
        <v>1000565</v>
      </c>
      <c r="G11" s="381">
        <v>1000565</v>
      </c>
      <c r="H11" s="386">
        <f t="shared" si="0"/>
        <v>0</v>
      </c>
      <c r="I11" s="26"/>
      <c r="J11" s="26"/>
      <c r="K11" s="26"/>
      <c r="L11" s="26"/>
      <c r="M11" s="26"/>
      <c r="N11" s="26"/>
      <c r="O11" s="26"/>
      <c r="P11" s="26"/>
      <c r="Q11" s="26"/>
      <c r="Z11" s="3"/>
      <c r="AA11" s="3"/>
      <c r="AB11" s="3"/>
    </row>
    <row r="12" spans="1:28" s="2" customFormat="1" ht="18" customHeight="1">
      <c r="A12" s="3566"/>
      <c r="B12" s="3556"/>
      <c r="C12" s="357" t="s">
        <v>1858</v>
      </c>
      <c r="D12" s="363"/>
      <c r="E12" s="369"/>
      <c r="F12" s="373"/>
      <c r="G12" s="381"/>
      <c r="H12" s="386">
        <f t="shared" si="0"/>
        <v>0</v>
      </c>
      <c r="I12" s="26"/>
      <c r="J12" s="26"/>
      <c r="K12" s="26"/>
      <c r="L12" s="26"/>
      <c r="M12" s="26"/>
      <c r="N12" s="26"/>
      <c r="O12" s="26"/>
      <c r="P12" s="26"/>
      <c r="Q12" s="26"/>
      <c r="Z12" s="3"/>
      <c r="AA12" s="3"/>
      <c r="AB12" s="3"/>
    </row>
    <row r="13" spans="1:28" s="2" customFormat="1" ht="18" customHeight="1">
      <c r="A13" s="3566"/>
      <c r="B13" s="3556"/>
      <c r="C13" s="357" t="s">
        <v>1859</v>
      </c>
      <c r="D13" s="363"/>
      <c r="E13" s="369"/>
      <c r="F13" s="373"/>
      <c r="G13" s="381"/>
      <c r="H13" s="386">
        <f t="shared" si="0"/>
        <v>0</v>
      </c>
      <c r="I13" s="26"/>
      <c r="J13" s="26"/>
      <c r="K13" s="26"/>
      <c r="L13" s="26"/>
      <c r="M13" s="26"/>
      <c r="N13" s="26"/>
      <c r="O13" s="26"/>
      <c r="P13" s="26"/>
      <c r="Q13" s="26"/>
      <c r="Z13" s="3"/>
      <c r="AA13" s="3"/>
      <c r="AB13" s="3"/>
    </row>
    <row r="14" spans="1:28" s="2" customFormat="1" ht="18" customHeight="1" thickBot="1">
      <c r="A14" s="3567"/>
      <c r="B14" s="3557"/>
      <c r="C14" s="358" t="s">
        <v>1860</v>
      </c>
      <c r="D14" s="365"/>
      <c r="E14" s="370"/>
      <c r="F14" s="373"/>
      <c r="G14" s="382"/>
      <c r="H14" s="387">
        <f t="shared" si="0"/>
        <v>0</v>
      </c>
      <c r="I14" s="28"/>
      <c r="J14" s="28"/>
      <c r="K14" s="28"/>
      <c r="L14" s="6"/>
      <c r="Z14" s="3"/>
      <c r="AA14" s="3"/>
      <c r="AB14" s="3"/>
    </row>
    <row r="15" spans="1:28" s="2" customFormat="1" ht="22.5" customHeight="1" thickBot="1">
      <c r="A15" s="3532" t="s">
        <v>19</v>
      </c>
      <c r="B15" s="3533"/>
      <c r="C15" s="3534"/>
      <c r="D15" s="374">
        <f>SUM(D6:D14)</f>
        <v>9079651</v>
      </c>
      <c r="E15" s="375">
        <f>SUM(E6:E14)</f>
        <v>0</v>
      </c>
      <c r="F15" s="376">
        <f>SUM(F6:F14)</f>
        <v>9079651</v>
      </c>
      <c r="G15" s="377">
        <f>SUM(G6:G14)</f>
        <v>9079651</v>
      </c>
      <c r="H15" s="376">
        <f>SUM(H6:H14)</f>
        <v>0</v>
      </c>
      <c r="I15" s="6"/>
      <c r="J15" s="6"/>
      <c r="K15" s="6"/>
      <c r="L15" s="6"/>
      <c r="Z15" s="3"/>
      <c r="AA15" s="3"/>
      <c r="AB15" s="3"/>
    </row>
    <row r="16" spans="1:28">
      <c r="A16" s="49"/>
      <c r="B16" s="38"/>
      <c r="C16" s="38"/>
      <c r="D16" s="6"/>
      <c r="H16" s="3019"/>
      <c r="I16" s="2"/>
      <c r="J16" s="2"/>
      <c r="K16" s="2"/>
      <c r="L16" s="2"/>
      <c r="R16" s="3"/>
      <c r="S16" s="3"/>
      <c r="T16" s="3"/>
      <c r="U16" s="3"/>
      <c r="V16" s="3"/>
      <c r="W16" s="3"/>
      <c r="X16" s="3"/>
      <c r="Y16" s="3"/>
    </row>
    <row r="17" spans="1:8" ht="14.25" customHeight="1">
      <c r="A17" s="3541" t="s">
        <v>1867</v>
      </c>
      <c r="B17" s="3542"/>
      <c r="C17" s="3542"/>
      <c r="D17" s="3542"/>
      <c r="E17" s="3542"/>
      <c r="F17" s="3542"/>
      <c r="G17" s="3542"/>
      <c r="H17" s="3543"/>
    </row>
    <row r="18" spans="1:8" ht="29.25" customHeight="1">
      <c r="A18" s="3544" t="s">
        <v>1411</v>
      </c>
      <c r="B18" s="3545"/>
      <c r="C18" s="3545"/>
      <c r="D18" s="3545"/>
      <c r="E18" s="3545"/>
      <c r="F18" s="3545"/>
      <c r="G18" s="3545"/>
      <c r="H18" s="3546"/>
    </row>
    <row r="19" spans="1:8" ht="17.25" customHeight="1">
      <c r="A19" s="3547" t="s">
        <v>1412</v>
      </c>
      <c r="B19" s="3548"/>
      <c r="C19" s="3548"/>
      <c r="D19" s="3548"/>
      <c r="E19" s="3548"/>
      <c r="F19" s="3548"/>
      <c r="G19" s="3548"/>
      <c r="H19" s="3549"/>
    </row>
    <row r="20" spans="1:8" ht="16.5" customHeight="1">
      <c r="A20" s="3538" t="s">
        <v>1413</v>
      </c>
      <c r="B20" s="3539"/>
      <c r="C20" s="3539"/>
      <c r="D20" s="3539"/>
      <c r="E20" s="3539"/>
      <c r="F20" s="3539"/>
      <c r="G20" s="3539"/>
      <c r="H20" s="3540"/>
    </row>
    <row r="21" spans="1:8" ht="19.5" customHeight="1" thickBot="1">
      <c r="A21" s="3535" t="s">
        <v>77</v>
      </c>
      <c r="B21" s="3536"/>
      <c r="C21" s="3536"/>
      <c r="D21" s="3536"/>
      <c r="E21" s="3536"/>
      <c r="F21" s="3536"/>
      <c r="G21" s="3536"/>
      <c r="H21" s="3537"/>
    </row>
  </sheetData>
  <protectedRanges>
    <protectedRange sqref="D14:E14 D6:F6 D7:E10 F7:F14 H6:H14" name="Aralık1"/>
    <protectedRange sqref="D11:E13" name="Aralık1_3"/>
  </protectedRanges>
  <mergeCells count="15">
    <mergeCell ref="A1:H1"/>
    <mergeCell ref="B4:C5"/>
    <mergeCell ref="B10:B14"/>
    <mergeCell ref="A3:H3"/>
    <mergeCell ref="B6:C6"/>
    <mergeCell ref="B7:C7"/>
    <mergeCell ref="B8:C8"/>
    <mergeCell ref="A4:A14"/>
    <mergeCell ref="B9:C9"/>
    <mergeCell ref="A15:C15"/>
    <mergeCell ref="A21:H21"/>
    <mergeCell ref="A20:H20"/>
    <mergeCell ref="A17:H17"/>
    <mergeCell ref="A18:H18"/>
    <mergeCell ref="A19:H19"/>
  </mergeCells>
  <phoneticPr fontId="55" type="noConversion"/>
  <pageMargins left="0.78" right="0.41" top="0.91" bottom="0.52" header="0.47" footer="0.34"/>
  <pageSetup paperSize="9" scale="65" orientation="landscape" r:id="rId1"/>
  <headerFooter alignWithMargins="0">
    <oddHeader>&amp;C&amp;"Arial Tur,Kalın"&amp;12T.C
İÇİŞLERİ BAKANLIĞI
Mahalli İdareler Genel Müdürlüğü</oddHeader>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election sqref="A1:J1"/>
    </sheetView>
  </sheetViews>
  <sheetFormatPr defaultRowHeight="12.75"/>
  <cols>
    <col min="1" max="1" width="10" style="3261" customWidth="1"/>
    <col min="2" max="2" width="9.140625" style="3261"/>
    <col min="3" max="3" width="27" style="3261" customWidth="1"/>
    <col min="4" max="4" width="18" style="3261" customWidth="1"/>
    <col min="5" max="5" width="16.85546875" style="3261" customWidth="1"/>
    <col min="6" max="6" width="17.28515625" style="3261" customWidth="1"/>
    <col min="7" max="8" width="15.7109375" style="3261" customWidth="1"/>
    <col min="9" max="9" width="19.85546875" style="3261" customWidth="1"/>
    <col min="10" max="10" width="18.7109375" style="3261" customWidth="1"/>
    <col min="11" max="16384" width="9.140625" style="3261"/>
  </cols>
  <sheetData>
    <row r="1" spans="1:10" ht="44.25" customHeight="1" thickBot="1">
      <c r="A1" s="3418" t="s">
        <v>4861</v>
      </c>
      <c r="B1" s="3418"/>
      <c r="C1" s="3418"/>
      <c r="D1" s="3418"/>
      <c r="E1" s="3418"/>
      <c r="F1" s="3418"/>
      <c r="G1" s="3418"/>
      <c r="H1" s="3418"/>
      <c r="I1" s="3418"/>
      <c r="J1" s="3418"/>
    </row>
    <row r="2" spans="1:10" ht="50.25" customHeight="1" thickBot="1">
      <c r="A2" s="4456" t="s">
        <v>2615</v>
      </c>
      <c r="B2" s="4459" t="s">
        <v>26</v>
      </c>
      <c r="C2" s="4460"/>
      <c r="D2" s="2115" t="s">
        <v>1418</v>
      </c>
      <c r="E2" s="2116" t="s">
        <v>1419</v>
      </c>
      <c r="F2" s="371" t="s">
        <v>1420</v>
      </c>
      <c r="G2" s="856" t="s">
        <v>1600</v>
      </c>
      <c r="H2" s="366" t="s">
        <v>1046</v>
      </c>
      <c r="I2" s="2930" t="s">
        <v>1421</v>
      </c>
      <c r="J2" s="2912" t="s">
        <v>93</v>
      </c>
    </row>
    <row r="3" spans="1:10" ht="26.25" customHeight="1" thickBot="1">
      <c r="A3" s="4457"/>
      <c r="B3" s="4461"/>
      <c r="C3" s="4462"/>
      <c r="D3" s="2115" t="s">
        <v>1861</v>
      </c>
      <c r="E3" s="2116" t="s">
        <v>1862</v>
      </c>
      <c r="F3" s="371" t="s">
        <v>1866</v>
      </c>
      <c r="G3" s="856" t="s">
        <v>1863</v>
      </c>
      <c r="H3" s="366" t="s">
        <v>1602</v>
      </c>
      <c r="I3" s="2930" t="s">
        <v>472</v>
      </c>
      <c r="J3" s="2912" t="s">
        <v>3024</v>
      </c>
    </row>
    <row r="4" spans="1:10" ht="30.75" customHeight="1" thickBot="1">
      <c r="A4" s="4457"/>
      <c r="B4" s="4463" t="s">
        <v>18</v>
      </c>
      <c r="C4" s="4464"/>
      <c r="D4" s="2597">
        <v>26294239.32</v>
      </c>
      <c r="E4" s="2627"/>
      <c r="F4" s="2628"/>
      <c r="G4" s="2629"/>
      <c r="H4" s="2627"/>
      <c r="I4" s="2931">
        <v>14686192.6</v>
      </c>
      <c r="J4" s="2913">
        <f>D4-E4-F4-G4-H4-I4</f>
        <v>11608046.720000001</v>
      </c>
    </row>
    <row r="5" spans="1:10" ht="35.25" customHeight="1" thickBot="1">
      <c r="A5" s="4457"/>
      <c r="B5" s="4463" t="s">
        <v>1853</v>
      </c>
      <c r="C5" s="4464"/>
      <c r="D5" s="2597">
        <v>42533277.859999999</v>
      </c>
      <c r="E5" s="2627"/>
      <c r="F5" s="2628"/>
      <c r="G5" s="2629"/>
      <c r="H5" s="2627"/>
      <c r="I5" s="2931">
        <v>10662474.029999999</v>
      </c>
      <c r="J5" s="2913">
        <f>D5-E5-F5-G5-H5-I5</f>
        <v>31870803.829999998</v>
      </c>
    </row>
    <row r="6" spans="1:10" ht="30" customHeight="1" thickBot="1">
      <c r="A6" s="4457"/>
      <c r="B6" s="4465" t="s">
        <v>2271</v>
      </c>
      <c r="C6" s="4466"/>
      <c r="D6" s="2597">
        <v>0</v>
      </c>
      <c r="E6" s="2627"/>
      <c r="F6" s="2628"/>
      <c r="G6" s="2629"/>
      <c r="H6" s="2627"/>
      <c r="I6" s="2931">
        <v>0</v>
      </c>
      <c r="J6" s="2913">
        <f t="shared" ref="J6:J21" si="0">SUM(D6:I6)</f>
        <v>0</v>
      </c>
    </row>
    <row r="7" spans="1:10" ht="32.25" customHeight="1" thickBot="1">
      <c r="A7" s="4457"/>
      <c r="B7" s="4467" t="s">
        <v>470</v>
      </c>
      <c r="C7" s="4468"/>
      <c r="D7" s="2597">
        <v>619233.76</v>
      </c>
      <c r="E7" s="2627"/>
      <c r="F7" s="2628"/>
      <c r="G7" s="2629"/>
      <c r="H7" s="2627"/>
      <c r="I7" s="2931">
        <v>413428.06</v>
      </c>
      <c r="J7" s="2913">
        <f>D7-E7-F7-G7-H7-I7</f>
        <v>205805.7</v>
      </c>
    </row>
    <row r="8" spans="1:10" ht="32.25" customHeight="1" thickBot="1">
      <c r="A8" s="4458"/>
      <c r="B8" s="4485" t="s">
        <v>1855</v>
      </c>
      <c r="C8" s="2923" t="s">
        <v>1048</v>
      </c>
      <c r="D8" s="2598">
        <v>2380519.86</v>
      </c>
      <c r="E8" s="2627"/>
      <c r="F8" s="2628"/>
      <c r="G8" s="2629"/>
      <c r="H8" s="2627"/>
      <c r="I8" s="2931">
        <v>0</v>
      </c>
      <c r="J8" s="2913">
        <f t="shared" si="0"/>
        <v>2380519.86</v>
      </c>
    </row>
    <row r="9" spans="1:10" ht="30.75" customHeight="1" thickBot="1">
      <c r="A9" s="4458"/>
      <c r="B9" s="4486"/>
      <c r="C9" s="2924" t="s">
        <v>253</v>
      </c>
      <c r="D9" s="2658">
        <v>0</v>
      </c>
      <c r="E9" s="2627"/>
      <c r="F9" s="2628"/>
      <c r="G9" s="2629"/>
      <c r="H9" s="2627"/>
      <c r="I9" s="2931">
        <v>0</v>
      </c>
      <c r="J9" s="2913">
        <f t="shared" si="0"/>
        <v>0</v>
      </c>
    </row>
    <row r="10" spans="1:10" ht="36" customHeight="1" thickBot="1">
      <c r="A10" s="4458"/>
      <c r="B10" s="4486"/>
      <c r="C10" s="3306" t="s">
        <v>1857</v>
      </c>
      <c r="D10" s="2660">
        <v>0</v>
      </c>
      <c r="E10" s="2627"/>
      <c r="F10" s="2628"/>
      <c r="G10" s="2629"/>
      <c r="H10" s="2627"/>
      <c r="I10" s="2931">
        <v>0</v>
      </c>
      <c r="J10" s="2913">
        <f t="shared" si="0"/>
        <v>0</v>
      </c>
    </row>
    <row r="11" spans="1:10" ht="27.75" customHeight="1" thickBot="1">
      <c r="A11" s="4458"/>
      <c r="B11" s="4486"/>
      <c r="C11" s="3306" t="s">
        <v>1856</v>
      </c>
      <c r="D11" s="2661">
        <v>2075010.13</v>
      </c>
      <c r="E11" s="2627"/>
      <c r="F11" s="2628"/>
      <c r="G11" s="2629"/>
      <c r="H11" s="2627"/>
      <c r="I11" s="2931">
        <v>2075010.13</v>
      </c>
      <c r="J11" s="2913">
        <f>D11-E11-F11-G11-H11-I11</f>
        <v>0</v>
      </c>
    </row>
    <row r="12" spans="1:10" ht="27.75" customHeight="1" thickBot="1">
      <c r="A12" s="4458"/>
      <c r="B12" s="4486"/>
      <c r="C12" s="2926" t="s">
        <v>1859</v>
      </c>
      <c r="D12" s="2661">
        <v>0</v>
      </c>
      <c r="E12" s="2631"/>
      <c r="F12" s="2628"/>
      <c r="G12" s="2629"/>
      <c r="H12" s="2627"/>
      <c r="I12" s="2931">
        <v>0</v>
      </c>
      <c r="J12" s="2913">
        <f t="shared" si="0"/>
        <v>0</v>
      </c>
    </row>
    <row r="13" spans="1:10" ht="36.75" customHeight="1" thickBot="1">
      <c r="A13" s="4458"/>
      <c r="B13" s="4486"/>
      <c r="C13" s="2926" t="s">
        <v>1860</v>
      </c>
      <c r="D13" s="2661">
        <v>319233.33</v>
      </c>
      <c r="E13" s="2627"/>
      <c r="F13" s="2628"/>
      <c r="G13" s="2629"/>
      <c r="H13" s="2627"/>
      <c r="I13" s="2931">
        <v>0</v>
      </c>
      <c r="J13" s="2913">
        <f t="shared" si="0"/>
        <v>319233.33</v>
      </c>
    </row>
    <row r="14" spans="1:10" ht="28.5" customHeight="1" thickBot="1">
      <c r="A14" s="4458"/>
      <c r="B14" s="4486"/>
      <c r="C14" s="2926" t="s">
        <v>352</v>
      </c>
      <c r="D14" s="2661">
        <v>1596162.64</v>
      </c>
      <c r="E14" s="2627"/>
      <c r="F14" s="2628"/>
      <c r="G14" s="2629"/>
      <c r="H14" s="2627"/>
      <c r="I14" s="2931">
        <v>0</v>
      </c>
      <c r="J14" s="2913">
        <f t="shared" si="0"/>
        <v>1596162.64</v>
      </c>
    </row>
    <row r="15" spans="1:10" ht="27.75" customHeight="1" thickBot="1">
      <c r="A15" s="4458"/>
      <c r="B15" s="4486"/>
      <c r="C15" s="2926" t="s">
        <v>4575</v>
      </c>
      <c r="D15" s="2661">
        <v>0</v>
      </c>
      <c r="E15" s="2627"/>
      <c r="F15" s="2628"/>
      <c r="G15" s="2629"/>
      <c r="H15" s="2627"/>
      <c r="I15" s="2931">
        <v>0</v>
      </c>
      <c r="J15" s="2913">
        <f t="shared" si="0"/>
        <v>0</v>
      </c>
    </row>
    <row r="16" spans="1:10" ht="32.25" customHeight="1" thickBot="1">
      <c r="A16" s="4458"/>
      <c r="B16" s="4486"/>
      <c r="C16" s="2926" t="s">
        <v>351</v>
      </c>
      <c r="D16" s="2661">
        <v>3990405.1</v>
      </c>
      <c r="E16" s="2627"/>
      <c r="F16" s="2628"/>
      <c r="G16" s="2629"/>
      <c r="H16" s="2627"/>
      <c r="I16" s="2931">
        <v>0</v>
      </c>
      <c r="J16" s="2913">
        <f t="shared" si="0"/>
        <v>3990405.1</v>
      </c>
    </row>
    <row r="17" spans="1:10" ht="24.75" customHeight="1" thickBot="1">
      <c r="A17" s="4458"/>
      <c r="B17" s="4486"/>
      <c r="C17" s="2926" t="s">
        <v>1049</v>
      </c>
      <c r="D17" s="2661">
        <v>0</v>
      </c>
      <c r="E17" s="2627"/>
      <c r="F17" s="2628"/>
      <c r="G17" s="2629"/>
      <c r="H17" s="2627"/>
      <c r="I17" s="2931">
        <v>0</v>
      </c>
      <c r="J17" s="2913">
        <f t="shared" si="0"/>
        <v>0</v>
      </c>
    </row>
    <row r="18" spans="1:10" ht="26.25" customHeight="1" thickBot="1">
      <c r="A18" s="4458"/>
      <c r="B18" s="4486"/>
      <c r="C18" s="2926" t="s">
        <v>3025</v>
      </c>
      <c r="D18" s="2661">
        <v>0</v>
      </c>
      <c r="E18" s="2627"/>
      <c r="F18" s="2628"/>
      <c r="G18" s="2629"/>
      <c r="H18" s="2627"/>
      <c r="I18" s="2931">
        <v>0</v>
      </c>
      <c r="J18" s="2913">
        <f t="shared" si="0"/>
        <v>0</v>
      </c>
    </row>
    <row r="19" spans="1:10" ht="29.25" customHeight="1" thickBot="1">
      <c r="A19" s="4458"/>
      <c r="B19" s="4486"/>
      <c r="C19" s="2926" t="s">
        <v>1051</v>
      </c>
      <c r="D19" s="2661">
        <v>0</v>
      </c>
      <c r="E19" s="2627"/>
      <c r="F19" s="2628"/>
      <c r="G19" s="2629"/>
      <c r="H19" s="2627"/>
      <c r="I19" s="2931">
        <v>0</v>
      </c>
      <c r="J19" s="2913">
        <f t="shared" si="0"/>
        <v>0</v>
      </c>
    </row>
    <row r="20" spans="1:10" ht="24" customHeight="1" thickBot="1">
      <c r="A20" s="2927"/>
      <c r="B20" s="4486"/>
      <c r="C20" s="2926" t="s">
        <v>3026</v>
      </c>
      <c r="D20" s="2661">
        <v>0</v>
      </c>
      <c r="E20" s="2631"/>
      <c r="F20" s="2632"/>
      <c r="G20" s="2633"/>
      <c r="H20" s="2631"/>
      <c r="I20" s="2931">
        <v>0</v>
      </c>
      <c r="J20" s="2913">
        <f t="shared" si="0"/>
        <v>0</v>
      </c>
    </row>
    <row r="21" spans="1:10" ht="30" customHeight="1" thickBot="1">
      <c r="A21" s="2927"/>
      <c r="B21" s="4486"/>
      <c r="C21" s="3307" t="s">
        <v>2946</v>
      </c>
      <c r="D21" s="3308">
        <v>0</v>
      </c>
      <c r="E21" s="3309"/>
      <c r="F21" s="3310"/>
      <c r="G21" s="3311"/>
      <c r="H21" s="3309"/>
      <c r="I21" s="2931">
        <v>0</v>
      </c>
      <c r="J21" s="3312">
        <f t="shared" si="0"/>
        <v>0</v>
      </c>
    </row>
    <row r="22" spans="1:10" ht="54" customHeight="1" thickBot="1">
      <c r="A22" s="4472" t="s">
        <v>19</v>
      </c>
      <c r="B22" s="4473"/>
      <c r="C22" s="4487"/>
      <c r="D22" s="3313">
        <f>D4+D5+D6+D7+D8+D9+D10+D11+D12+D13+D14+D15+D16+D17+D18+D19+D20+D21</f>
        <v>79808082</v>
      </c>
      <c r="E22" s="3313"/>
      <c r="F22" s="3313"/>
      <c r="G22" s="3313"/>
      <c r="H22" s="3313"/>
      <c r="I22" s="3313">
        <f>SUM(I4:I21)</f>
        <v>27837104.819999997</v>
      </c>
      <c r="J22" s="3314">
        <f>SUM(J4:J21)</f>
        <v>51970977.18</v>
      </c>
    </row>
    <row r="23" spans="1:10">
      <c r="A23" s="2123"/>
      <c r="B23" s="2123"/>
      <c r="C23" s="3"/>
      <c r="D23" s="2544"/>
      <c r="E23" s="2124"/>
      <c r="F23" s="2123"/>
      <c r="G23" s="2123"/>
      <c r="H23" s="2123"/>
      <c r="I23" s="2123"/>
      <c r="J23" s="2"/>
    </row>
    <row r="24" spans="1:10">
      <c r="A24" s="3660" t="s">
        <v>1867</v>
      </c>
      <c r="B24" s="3660"/>
      <c r="C24" s="3660"/>
      <c r="D24" s="3660"/>
      <c r="E24" s="3660"/>
      <c r="F24" s="3660"/>
      <c r="G24" s="3660"/>
      <c r="H24" s="3660"/>
      <c r="I24" s="3660"/>
      <c r="J24" s="3660"/>
    </row>
    <row r="25" spans="1:10">
      <c r="A25" s="3663" t="s">
        <v>1411</v>
      </c>
      <c r="B25" s="3663"/>
      <c r="C25" s="3663"/>
      <c r="D25" s="3663"/>
      <c r="E25" s="3663"/>
      <c r="F25" s="3663"/>
      <c r="G25" s="3663"/>
      <c r="H25" s="3663"/>
      <c r="I25" s="3663"/>
      <c r="J25" s="3663"/>
    </row>
    <row r="26" spans="1:10">
      <c r="A26" s="3664" t="s">
        <v>1605</v>
      </c>
      <c r="B26" s="3664"/>
      <c r="C26" s="3664"/>
      <c r="D26" s="3664"/>
      <c r="E26" s="3664"/>
      <c r="F26" s="3664"/>
      <c r="G26" s="3664"/>
      <c r="H26" s="3664"/>
      <c r="I26" s="3664"/>
      <c r="J26" s="3664"/>
    </row>
    <row r="27" spans="1:10">
      <c r="A27" s="3661" t="s">
        <v>3027</v>
      </c>
      <c r="B27" s="3662"/>
      <c r="C27" s="3662"/>
      <c r="D27" s="3662"/>
      <c r="E27" s="3662"/>
      <c r="F27" s="3662"/>
      <c r="G27" s="3662"/>
      <c r="H27" s="3662"/>
      <c r="I27" s="3662"/>
      <c r="J27" s="3662"/>
    </row>
    <row r="28" spans="1:10">
      <c r="A28" s="3668" t="s">
        <v>1052</v>
      </c>
      <c r="B28" s="3669"/>
      <c r="C28" s="3669"/>
      <c r="D28" s="3669"/>
      <c r="E28" s="3669"/>
      <c r="F28" s="3669"/>
      <c r="G28" s="3669"/>
      <c r="H28" s="3669"/>
      <c r="I28" s="3669"/>
      <c r="J28" s="3670"/>
    </row>
    <row r="29" spans="1:10">
      <c r="A29" s="3671" t="s">
        <v>1607</v>
      </c>
      <c r="B29" s="3672"/>
      <c r="C29" s="3672"/>
      <c r="D29" s="3672"/>
      <c r="E29" s="3672"/>
      <c r="F29" s="3672"/>
      <c r="G29" s="3672"/>
      <c r="H29" s="3672"/>
      <c r="I29" s="3672"/>
      <c r="J29" s="3672"/>
    </row>
    <row r="30" spans="1:10">
      <c r="A30" s="3667" t="s">
        <v>77</v>
      </c>
      <c r="B30" s="3667"/>
      <c r="C30" s="3667"/>
      <c r="D30" s="3667"/>
      <c r="E30" s="3667"/>
      <c r="F30" s="3667"/>
      <c r="G30" s="3667"/>
      <c r="H30" s="3667"/>
      <c r="I30" s="3667"/>
      <c r="J30" s="3667"/>
    </row>
    <row r="31" spans="1:10">
      <c r="A31" s="3666" t="s">
        <v>1554</v>
      </c>
      <c r="B31" s="3666"/>
      <c r="C31" s="3666"/>
      <c r="D31" s="3666"/>
      <c r="E31" s="3666"/>
      <c r="F31" s="3666"/>
      <c r="G31" s="3666"/>
      <c r="H31" s="3666"/>
      <c r="I31" s="3666"/>
      <c r="J31" s="3666"/>
    </row>
    <row r="32" spans="1:10">
      <c r="A32" s="3665" t="s">
        <v>777</v>
      </c>
      <c r="B32" s="3666"/>
      <c r="C32" s="3666"/>
      <c r="D32" s="3666"/>
      <c r="E32" s="3666"/>
      <c r="F32" s="3666"/>
      <c r="G32" s="3666"/>
      <c r="H32" s="3666"/>
      <c r="I32" s="3666"/>
      <c r="J32" s="3666"/>
    </row>
    <row r="37" spans="5:5">
      <c r="E37" s="2233"/>
    </row>
  </sheetData>
  <mergeCells count="18">
    <mergeCell ref="A29:J29"/>
    <mergeCell ref="A30:J30"/>
    <mergeCell ref="A31:J31"/>
    <mergeCell ref="A32:J32"/>
    <mergeCell ref="A22:C22"/>
    <mergeCell ref="A24:J24"/>
    <mergeCell ref="A25:J25"/>
    <mergeCell ref="A26:J26"/>
    <mergeCell ref="A27:J27"/>
    <mergeCell ref="A28:J28"/>
    <mergeCell ref="A1:J1"/>
    <mergeCell ref="A2:A19"/>
    <mergeCell ref="B2:C3"/>
    <mergeCell ref="B4:C4"/>
    <mergeCell ref="B5:C5"/>
    <mergeCell ref="B6:C6"/>
    <mergeCell ref="B7:C7"/>
    <mergeCell ref="B8:B21"/>
  </mergeCells>
  <pageMargins left="0.11811023622047245" right="0.11811023622047245" top="0.74803149606299213" bottom="0.74803149606299213" header="0.31496062992125984" footer="0.31496062992125984"/>
  <pageSetup paperSize="9" scale="58"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zoomScaleNormal="100" workbookViewId="0">
      <selection sqref="A1:R1"/>
    </sheetView>
  </sheetViews>
  <sheetFormatPr defaultRowHeight="12.75"/>
  <cols>
    <col min="1" max="1" width="11.140625" style="2836" customWidth="1"/>
    <col min="2" max="2" width="11.28515625" style="2836" customWidth="1"/>
    <col min="3" max="3" width="14.28515625" style="2836" customWidth="1"/>
    <col min="4" max="4" width="11.140625" style="2836" customWidth="1"/>
    <col min="5" max="5" width="9.85546875" style="2836" customWidth="1"/>
    <col min="6" max="6" width="8.42578125" style="2836" customWidth="1"/>
    <col min="7" max="7" width="10.42578125" style="2836" customWidth="1"/>
    <col min="8" max="8" width="9.28515625" style="2836" bestFit="1" customWidth="1"/>
    <col min="9" max="9" width="12.140625" style="2836" customWidth="1"/>
    <col min="10" max="10" width="12" style="2836" customWidth="1"/>
    <col min="11" max="11" width="8.85546875" style="2836" customWidth="1"/>
    <col min="12" max="12" width="10.5703125" style="2836" customWidth="1"/>
    <col min="13" max="13" width="14.140625" style="2836" customWidth="1"/>
    <col min="14" max="15" width="9.140625" style="2836"/>
    <col min="16" max="16" width="10.7109375" style="2836" customWidth="1"/>
    <col min="17" max="17" width="9.140625" style="2836"/>
    <col min="18" max="18" width="11.42578125" style="2836" customWidth="1"/>
    <col min="19" max="19" width="9.140625" style="2836"/>
    <col min="20" max="20" width="9.28515625" style="2836" bestFit="1" customWidth="1"/>
    <col min="21" max="16384" width="9.140625" style="2836"/>
  </cols>
  <sheetData>
    <row r="1" spans="1:20" ht="49.5" customHeight="1" thickBot="1">
      <c r="A1" s="3464" t="s">
        <v>4825</v>
      </c>
      <c r="B1" s="3464"/>
      <c r="C1" s="3464"/>
      <c r="D1" s="3464"/>
      <c r="E1" s="3464"/>
      <c r="F1" s="3464"/>
      <c r="G1" s="3464"/>
      <c r="H1" s="3464"/>
      <c r="I1" s="3464"/>
      <c r="J1" s="3464"/>
      <c r="K1" s="3464"/>
      <c r="L1" s="3464"/>
      <c r="M1" s="3464"/>
      <c r="N1" s="3464"/>
      <c r="O1" s="3464"/>
      <c r="P1" s="3464"/>
      <c r="Q1" s="3464"/>
      <c r="R1" s="3464"/>
      <c r="S1" s="1"/>
      <c r="T1" s="2"/>
    </row>
    <row r="2" spans="1:20" ht="18.75" customHeight="1">
      <c r="A2" s="4291" t="s">
        <v>2615</v>
      </c>
      <c r="B2" s="4247" t="s">
        <v>16</v>
      </c>
      <c r="C2" s="4248"/>
      <c r="D2" s="4294" t="s">
        <v>17</v>
      </c>
      <c r="E2" s="4295"/>
      <c r="F2" s="4296"/>
      <c r="G2" s="4297" t="s">
        <v>18</v>
      </c>
      <c r="H2" s="4298"/>
      <c r="I2" s="4299"/>
      <c r="J2" s="4300" t="s">
        <v>2271</v>
      </c>
      <c r="K2" s="4301"/>
      <c r="L2" s="4302"/>
      <c r="M2" s="4303" t="s">
        <v>470</v>
      </c>
      <c r="N2" s="4304"/>
      <c r="O2" s="4305"/>
      <c r="P2" s="4306" t="s">
        <v>416</v>
      </c>
      <c r="Q2" s="4307"/>
      <c r="R2" s="4308"/>
      <c r="S2" s="7"/>
      <c r="T2" s="6"/>
    </row>
    <row r="3" spans="1:20" ht="48">
      <c r="A3" s="4292"/>
      <c r="B3" s="4249"/>
      <c r="C3" s="4250"/>
      <c r="D3" s="2238" t="s">
        <v>2260</v>
      </c>
      <c r="E3" s="2238" t="s">
        <v>415</v>
      </c>
      <c r="F3" s="2239" t="s">
        <v>19</v>
      </c>
      <c r="G3" s="2240" t="s">
        <v>2260</v>
      </c>
      <c r="H3" s="2241" t="s">
        <v>415</v>
      </c>
      <c r="I3" s="2242" t="s">
        <v>19</v>
      </c>
      <c r="J3" s="2240" t="s">
        <v>2260</v>
      </c>
      <c r="K3" s="2243" t="s">
        <v>415</v>
      </c>
      <c r="L3" s="2244" t="s">
        <v>19</v>
      </c>
      <c r="M3" s="2240" t="s">
        <v>2260</v>
      </c>
      <c r="N3" s="2245" t="s">
        <v>415</v>
      </c>
      <c r="O3" s="2246" t="s">
        <v>19</v>
      </c>
      <c r="P3" s="2240" t="s">
        <v>2260</v>
      </c>
      <c r="Q3" s="2247" t="s">
        <v>415</v>
      </c>
      <c r="R3" s="2248" t="s">
        <v>19</v>
      </c>
      <c r="S3" s="7"/>
      <c r="T3" s="6"/>
    </row>
    <row r="4" spans="1:20" ht="24.75" thickBot="1">
      <c r="A4" s="4292"/>
      <c r="B4" s="4251"/>
      <c r="C4" s="4252"/>
      <c r="D4" s="2249" t="s">
        <v>1861</v>
      </c>
      <c r="E4" s="2249" t="s">
        <v>1862</v>
      </c>
      <c r="F4" s="2250" t="s">
        <v>1866</v>
      </c>
      <c r="G4" s="2251" t="s">
        <v>1863</v>
      </c>
      <c r="H4" s="2252" t="s">
        <v>471</v>
      </c>
      <c r="I4" s="2253" t="s">
        <v>472</v>
      </c>
      <c r="J4" s="2251" t="s">
        <v>473</v>
      </c>
      <c r="K4" s="2254" t="s">
        <v>474</v>
      </c>
      <c r="L4" s="2255" t="s">
        <v>475</v>
      </c>
      <c r="M4" s="2251" t="s">
        <v>476</v>
      </c>
      <c r="N4" s="2256" t="s">
        <v>477</v>
      </c>
      <c r="O4" s="2257" t="s">
        <v>478</v>
      </c>
      <c r="P4" s="2251" t="s">
        <v>479</v>
      </c>
      <c r="Q4" s="2258" t="s">
        <v>480</v>
      </c>
      <c r="R4" s="2259" t="s">
        <v>481</v>
      </c>
      <c r="S4" s="7"/>
      <c r="T4" s="6"/>
    </row>
    <row r="5" spans="1:20" ht="24" customHeight="1">
      <c r="A5" s="4292"/>
      <c r="B5" s="4236" t="s">
        <v>20</v>
      </c>
      <c r="C5" s="4237"/>
      <c r="D5" s="2322"/>
      <c r="E5" s="2322"/>
      <c r="F5" s="2323"/>
      <c r="G5" s="2260"/>
      <c r="H5" s="2324"/>
      <c r="I5" s="2325"/>
      <c r="J5" s="2260"/>
      <c r="K5" s="2326"/>
      <c r="L5" s="2327"/>
      <c r="M5" s="2260"/>
      <c r="N5" s="2328"/>
      <c r="O5" s="2329"/>
      <c r="P5" s="2260"/>
      <c r="Q5" s="2648"/>
      <c r="R5" s="2649"/>
      <c r="S5" s="10"/>
      <c r="T5" s="6"/>
    </row>
    <row r="6" spans="1:20" ht="22.5" customHeight="1">
      <c r="A6" s="4292"/>
      <c r="B6" s="4236" t="s">
        <v>22</v>
      </c>
      <c r="C6" s="4237"/>
      <c r="D6" s="2322">
        <v>37</v>
      </c>
      <c r="E6" s="2322"/>
      <c r="F6" s="2322">
        <v>37</v>
      </c>
      <c r="G6" s="2260"/>
      <c r="H6" s="2324"/>
      <c r="I6" s="2325"/>
      <c r="J6" s="2260"/>
      <c r="K6" s="2326"/>
      <c r="L6" s="2327"/>
      <c r="M6" s="2260">
        <v>1</v>
      </c>
      <c r="N6" s="2328"/>
      <c r="O6" s="2329">
        <v>1</v>
      </c>
      <c r="P6" s="2260"/>
      <c r="Q6" s="2648"/>
      <c r="R6" s="2649">
        <f>F6+I6+L6+O6</f>
        <v>38</v>
      </c>
      <c r="S6" s="10"/>
      <c r="T6" s="6"/>
    </row>
    <row r="7" spans="1:20" ht="28.5" customHeight="1">
      <c r="A7" s="4292"/>
      <c r="B7" s="4236" t="s">
        <v>23</v>
      </c>
      <c r="C7" s="4237"/>
      <c r="D7" s="2322">
        <v>3</v>
      </c>
      <c r="E7" s="2322"/>
      <c r="F7" s="2322">
        <v>3</v>
      </c>
      <c r="G7" s="2262"/>
      <c r="H7" s="2324"/>
      <c r="I7" s="2325"/>
      <c r="J7" s="2262"/>
      <c r="K7" s="2326"/>
      <c r="L7" s="2327"/>
      <c r="M7" s="2262"/>
      <c r="N7" s="2328"/>
      <c r="O7" s="2329"/>
      <c r="P7" s="2262"/>
      <c r="Q7" s="2648"/>
      <c r="R7" s="2649">
        <f>F7+I7+L7+O7</f>
        <v>3</v>
      </c>
      <c r="S7" s="10"/>
      <c r="T7" s="6"/>
    </row>
    <row r="8" spans="1:20" ht="24" customHeight="1">
      <c r="A8" s="4292"/>
      <c r="B8" s="4236" t="s">
        <v>24</v>
      </c>
      <c r="C8" s="4237"/>
      <c r="D8" s="2322">
        <v>26</v>
      </c>
      <c r="E8" s="2322"/>
      <c r="F8" s="2322">
        <v>26</v>
      </c>
      <c r="G8" s="2260">
        <v>5</v>
      </c>
      <c r="H8" s="2324"/>
      <c r="I8" s="2325">
        <v>5</v>
      </c>
      <c r="J8" s="2260"/>
      <c r="K8" s="2326"/>
      <c r="L8" s="2327"/>
      <c r="M8" s="2260"/>
      <c r="N8" s="2328"/>
      <c r="O8" s="2329"/>
      <c r="P8" s="2260"/>
      <c r="Q8" s="2648"/>
      <c r="R8" s="2649">
        <f>F8+I8+L8+O8</f>
        <v>31</v>
      </c>
      <c r="S8" s="10"/>
      <c r="T8" s="6"/>
    </row>
    <row r="9" spans="1:20" ht="26.25" customHeight="1">
      <c r="A9" s="4292"/>
      <c r="B9" s="4236" t="s">
        <v>1926</v>
      </c>
      <c r="C9" s="4237"/>
      <c r="D9" s="2333"/>
      <c r="E9" s="2333"/>
      <c r="F9" s="2333"/>
      <c r="G9" s="2260"/>
      <c r="H9" s="2335"/>
      <c r="I9" s="2325"/>
      <c r="J9" s="2260"/>
      <c r="K9" s="2337"/>
      <c r="L9" s="2338"/>
      <c r="M9" s="2260"/>
      <c r="N9" s="2339"/>
      <c r="O9" s="2329"/>
      <c r="P9" s="2260"/>
      <c r="Q9" s="2650"/>
      <c r="R9" s="2649">
        <f>F9+I9+L9+O9</f>
        <v>0</v>
      </c>
      <c r="S9" s="10"/>
      <c r="T9" s="6"/>
    </row>
    <row r="10" spans="1:20" ht="21.75" customHeight="1" thickBot="1">
      <c r="A10" s="4293"/>
      <c r="B10" s="4238" t="s">
        <v>19</v>
      </c>
      <c r="C10" s="4309"/>
      <c r="D10" s="2264">
        <f>SUM(D6:D9)</f>
        <v>66</v>
      </c>
      <c r="E10" s="2264"/>
      <c r="F10" s="2264">
        <f>SUM(F6:F9)</f>
        <v>66</v>
      </c>
      <c r="G10" s="2266">
        <f>SUM(G7:G9)</f>
        <v>5</v>
      </c>
      <c r="H10" s="2267"/>
      <c r="I10" s="2325">
        <v>5</v>
      </c>
      <c r="J10" s="2266"/>
      <c r="K10" s="2269"/>
      <c r="L10" s="2270"/>
      <c r="M10" s="2266">
        <f>SUM(M6:M9)</f>
        <v>1</v>
      </c>
      <c r="N10" s="2271"/>
      <c r="O10" s="2329">
        <f>SUM(O6:O9)</f>
        <v>1</v>
      </c>
      <c r="P10" s="2266"/>
      <c r="Q10" s="2652"/>
      <c r="R10" s="2649">
        <f>SUM(R5:R9)</f>
        <v>72</v>
      </c>
      <c r="S10" s="10"/>
      <c r="T10" s="6"/>
    </row>
    <row r="11" spans="1:20" ht="13.5" customHeight="1" thickBot="1">
      <c r="A11" s="17"/>
      <c r="B11" s="355"/>
      <c r="C11" s="2"/>
      <c r="D11" s="2"/>
      <c r="E11" s="6"/>
      <c r="F11" s="6"/>
      <c r="G11" s="6"/>
      <c r="H11" s="6"/>
      <c r="I11" s="6"/>
      <c r="J11" s="6"/>
      <c r="K11" s="6"/>
      <c r="L11" s="6"/>
      <c r="M11" s="6"/>
      <c r="N11" s="6"/>
      <c r="O11" s="2"/>
      <c r="P11" s="2"/>
      <c r="Q11" s="2"/>
      <c r="R11" s="2"/>
      <c r="S11" s="2"/>
      <c r="T11" s="2"/>
    </row>
    <row r="12" spans="1:20" ht="30.75" customHeight="1" thickBot="1">
      <c r="A12" s="4272" t="s">
        <v>3028</v>
      </c>
      <c r="B12" s="4273"/>
      <c r="C12" s="4273"/>
      <c r="D12" s="4273"/>
      <c r="E12" s="4273"/>
      <c r="F12" s="4273"/>
      <c r="G12" s="4273"/>
      <c r="H12" s="4273"/>
      <c r="I12" s="4273"/>
      <c r="J12" s="4273"/>
      <c r="K12" s="4273"/>
      <c r="L12" s="4273"/>
      <c r="M12" s="4273"/>
      <c r="N12" s="4273"/>
      <c r="O12" s="4273"/>
      <c r="P12" s="4273"/>
      <c r="Q12" s="4273"/>
      <c r="R12" s="4273"/>
      <c r="S12" s="4273"/>
      <c r="T12" s="4274"/>
    </row>
    <row r="13" spans="1:20" ht="27.75" customHeight="1">
      <c r="A13" s="4275" t="s">
        <v>26</v>
      </c>
      <c r="B13" s="4276"/>
      <c r="C13" s="4277"/>
      <c r="D13" s="4281" t="s">
        <v>28</v>
      </c>
      <c r="E13" s="4281" t="s">
        <v>29</v>
      </c>
      <c r="F13" s="4281" t="s">
        <v>30</v>
      </c>
      <c r="G13" s="4283" t="s">
        <v>1857</v>
      </c>
      <c r="H13" s="4284"/>
      <c r="I13" s="4285"/>
      <c r="J13" s="4283" t="s">
        <v>688</v>
      </c>
      <c r="K13" s="4285"/>
      <c r="L13" s="4281" t="s">
        <v>419</v>
      </c>
      <c r="M13" s="4281" t="s">
        <v>420</v>
      </c>
      <c r="N13" s="4286" t="s">
        <v>2278</v>
      </c>
      <c r="O13" s="4288" t="s">
        <v>428</v>
      </c>
      <c r="P13" s="4289"/>
      <c r="Q13" s="4290"/>
      <c r="R13" s="4288" t="s">
        <v>3029</v>
      </c>
      <c r="S13" s="4289"/>
      <c r="T13" s="4290"/>
    </row>
    <row r="14" spans="1:20" ht="24">
      <c r="A14" s="4278"/>
      <c r="B14" s="4279"/>
      <c r="C14" s="4280"/>
      <c r="D14" s="4282"/>
      <c r="E14" s="4282"/>
      <c r="F14" s="4282"/>
      <c r="G14" s="2234" t="s">
        <v>3030</v>
      </c>
      <c r="H14" s="2234" t="s">
        <v>3031</v>
      </c>
      <c r="I14" s="2234" t="s">
        <v>3032</v>
      </c>
      <c r="J14" s="2234" t="s">
        <v>3033</v>
      </c>
      <c r="K14" s="2234" t="s">
        <v>3034</v>
      </c>
      <c r="L14" s="4282"/>
      <c r="M14" s="4282"/>
      <c r="N14" s="4287"/>
      <c r="O14" s="2235" t="s">
        <v>34</v>
      </c>
      <c r="P14" s="2236" t="s">
        <v>35</v>
      </c>
      <c r="Q14" s="2237" t="s">
        <v>36</v>
      </c>
      <c r="R14" s="2235" t="s">
        <v>3035</v>
      </c>
      <c r="S14" s="2236" t="s">
        <v>3036</v>
      </c>
      <c r="T14" s="2237" t="s">
        <v>3037</v>
      </c>
    </row>
    <row r="15" spans="1:20" ht="32.25" customHeight="1">
      <c r="A15" s="4240" t="s">
        <v>27</v>
      </c>
      <c r="B15" s="4241"/>
      <c r="C15" s="4241"/>
      <c r="D15" s="2638"/>
      <c r="E15" s="2638"/>
      <c r="F15" s="2638"/>
      <c r="G15" s="2604"/>
      <c r="H15" s="2604"/>
      <c r="I15" s="2604"/>
      <c r="J15" s="2635"/>
      <c r="K15" s="2635"/>
      <c r="L15" s="2635">
        <v>3000</v>
      </c>
      <c r="M15" s="2638"/>
      <c r="N15" s="2639"/>
      <c r="O15" s="58"/>
      <c r="P15" s="2635"/>
      <c r="Q15" s="752"/>
      <c r="R15" s="58">
        <v>5</v>
      </c>
      <c r="S15" s="58"/>
      <c r="T15" s="58">
        <v>759</v>
      </c>
    </row>
    <row r="16" spans="1:20" ht="33.75" customHeight="1" thickBot="1">
      <c r="A16" s="4242" t="s">
        <v>20</v>
      </c>
      <c r="B16" s="4243"/>
      <c r="C16" s="4243"/>
      <c r="D16" s="415"/>
      <c r="E16" s="415"/>
      <c r="F16" s="415"/>
      <c r="G16" s="2637"/>
      <c r="H16" s="2636"/>
      <c r="I16" s="2636"/>
      <c r="J16" s="415"/>
      <c r="K16" s="415"/>
      <c r="L16" s="2637"/>
      <c r="M16" s="415"/>
      <c r="N16" s="416"/>
      <c r="O16" s="2640"/>
      <c r="P16" s="2640"/>
      <c r="Q16" s="2640"/>
      <c r="R16" s="2640"/>
      <c r="S16" s="2640"/>
      <c r="T16" s="2640"/>
    </row>
    <row r="17" spans="1:20" ht="18.75" thickBot="1">
      <c r="A17" s="1532"/>
      <c r="B17" s="1532"/>
      <c r="C17" s="1532"/>
      <c r="D17" s="1532"/>
      <c r="E17" s="1532"/>
      <c r="F17" s="1078"/>
      <c r="G17" s="1078"/>
      <c r="H17" s="1079"/>
      <c r="I17" s="1080"/>
      <c r="J17" s="1080"/>
      <c r="K17" s="1080"/>
      <c r="L17" s="1080"/>
      <c r="M17" s="1080"/>
      <c r="N17" s="1080"/>
      <c r="O17" s="2"/>
      <c r="P17" s="48"/>
      <c r="Q17" s="48"/>
      <c r="R17" s="48"/>
      <c r="S17" s="2"/>
      <c r="T17" s="2"/>
    </row>
    <row r="18" spans="1:20" ht="27.75" customHeight="1" thickBot="1">
      <c r="A18" s="4188" t="s">
        <v>2259</v>
      </c>
      <c r="B18" s="4189"/>
      <c r="C18" s="4189"/>
      <c r="D18" s="4189"/>
      <c r="E18" s="4189"/>
      <c r="F18" s="4189"/>
      <c r="G18" s="4189"/>
      <c r="H18" s="4189"/>
      <c r="I18" s="4189"/>
      <c r="J18" s="4189"/>
      <c r="K18" s="4189"/>
      <c r="L18" s="4189"/>
      <c r="M18" s="4189"/>
      <c r="N18" s="4189"/>
      <c r="O18" s="4190"/>
      <c r="P18" s="38"/>
      <c r="Q18" s="38"/>
      <c r="R18" s="38"/>
      <c r="S18" s="48"/>
      <c r="T18" s="2"/>
    </row>
    <row r="19" spans="1:20" ht="18" customHeight="1">
      <c r="A19" s="4244"/>
      <c r="B19" s="4247" t="s">
        <v>26</v>
      </c>
      <c r="C19" s="4248"/>
      <c r="D19" s="4253" t="s">
        <v>2260</v>
      </c>
      <c r="E19" s="4254"/>
      <c r="F19" s="4254"/>
      <c r="G19" s="4254"/>
      <c r="H19" s="4254"/>
      <c r="I19" s="4255"/>
      <c r="J19" s="4256" t="s">
        <v>20</v>
      </c>
      <c r="K19" s="4257"/>
      <c r="L19" s="4257"/>
      <c r="M19" s="4257"/>
      <c r="N19" s="4257"/>
      <c r="O19" s="4258"/>
      <c r="P19" s="3"/>
      <c r="Q19" s="3"/>
      <c r="R19" s="3"/>
      <c r="S19" s="38"/>
      <c r="T19" s="6"/>
    </row>
    <row r="20" spans="1:20" ht="16.5" customHeight="1">
      <c r="A20" s="4245"/>
      <c r="B20" s="4249"/>
      <c r="C20" s="4250"/>
      <c r="D20" s="4259" t="s">
        <v>2261</v>
      </c>
      <c r="E20" s="4260"/>
      <c r="F20" s="4261" t="s">
        <v>2262</v>
      </c>
      <c r="G20" s="4261"/>
      <c r="H20" s="4175" t="s">
        <v>19</v>
      </c>
      <c r="I20" s="4263" t="s">
        <v>2263</v>
      </c>
      <c r="J20" s="4265" t="s">
        <v>2261</v>
      </c>
      <c r="K20" s="4266"/>
      <c r="L20" s="4267" t="s">
        <v>2262</v>
      </c>
      <c r="M20" s="4267"/>
      <c r="N20" s="4268" t="s">
        <v>19</v>
      </c>
      <c r="O20" s="4270" t="s">
        <v>2272</v>
      </c>
      <c r="P20" s="3"/>
      <c r="Q20" s="3"/>
      <c r="R20" s="3"/>
      <c r="S20" s="3"/>
      <c r="T20" s="2"/>
    </row>
    <row r="21" spans="1:20" ht="36.75" thickBot="1">
      <c r="A21" s="4246"/>
      <c r="B21" s="4251"/>
      <c r="C21" s="4252"/>
      <c r="D21" s="2266" t="s">
        <v>2264</v>
      </c>
      <c r="E21" s="2832" t="s">
        <v>2265</v>
      </c>
      <c r="F21" s="2832" t="s">
        <v>2264</v>
      </c>
      <c r="G21" s="2832" t="s">
        <v>2265</v>
      </c>
      <c r="H21" s="4262"/>
      <c r="I21" s="4264"/>
      <c r="J21" s="2277" t="s">
        <v>2264</v>
      </c>
      <c r="K21" s="2278" t="s">
        <v>2265</v>
      </c>
      <c r="L21" s="2278" t="s">
        <v>2264</v>
      </c>
      <c r="M21" s="2278" t="s">
        <v>2265</v>
      </c>
      <c r="N21" s="4269"/>
      <c r="O21" s="4271"/>
      <c r="P21" s="3"/>
      <c r="Q21" s="3"/>
      <c r="R21" s="3"/>
      <c r="S21" s="3"/>
      <c r="T21" s="2"/>
    </row>
    <row r="22" spans="1:20" ht="20.100000000000001" customHeight="1" thickBot="1">
      <c r="A22" s="4231" t="s">
        <v>963</v>
      </c>
      <c r="B22" s="4234" t="s">
        <v>2266</v>
      </c>
      <c r="C22" s="4235"/>
      <c r="D22" s="2365"/>
      <c r="E22" s="2365">
        <v>4</v>
      </c>
      <c r="F22" s="2365"/>
      <c r="G22" s="2365">
        <v>1</v>
      </c>
      <c r="H22" s="2365">
        <v>5</v>
      </c>
      <c r="I22" s="2365">
        <v>83</v>
      </c>
      <c r="J22" s="2830"/>
      <c r="K22" s="2830"/>
      <c r="L22" s="2830"/>
      <c r="M22" s="2830"/>
      <c r="N22" s="2830"/>
      <c r="O22" s="2566"/>
      <c r="P22" s="3"/>
      <c r="Q22" s="3"/>
      <c r="R22" s="3"/>
      <c r="S22" s="3"/>
      <c r="T22" s="2"/>
    </row>
    <row r="23" spans="1:20" ht="20.100000000000001" customHeight="1" thickBot="1">
      <c r="A23" s="4232"/>
      <c r="B23" s="4236" t="s">
        <v>2267</v>
      </c>
      <c r="C23" s="4237"/>
      <c r="D23" s="2365"/>
      <c r="E23" s="2365">
        <v>21</v>
      </c>
      <c r="F23" s="2365"/>
      <c r="G23" s="2365">
        <v>18</v>
      </c>
      <c r="H23" s="2365">
        <f>SUM(E23:G23)</f>
        <v>39</v>
      </c>
      <c r="I23" s="2365">
        <v>3254</v>
      </c>
      <c r="J23" s="2833"/>
      <c r="K23" s="2833"/>
      <c r="L23" s="2833"/>
      <c r="M23" s="2833"/>
      <c r="N23" s="2833"/>
      <c r="O23" s="2338"/>
      <c r="P23" s="3"/>
      <c r="Q23" s="3"/>
      <c r="R23" s="3"/>
      <c r="S23" s="3"/>
      <c r="T23" s="2"/>
    </row>
    <row r="24" spans="1:20" ht="20.100000000000001" customHeight="1" thickBot="1">
      <c r="A24" s="4232"/>
      <c r="B24" s="4236" t="s">
        <v>2268</v>
      </c>
      <c r="C24" s="4237"/>
      <c r="D24" s="2365"/>
      <c r="E24" s="2365">
        <v>66</v>
      </c>
      <c r="F24" s="2365"/>
      <c r="G24" s="2365">
        <v>35</v>
      </c>
      <c r="H24" s="2365">
        <f>SUM(E24:G24)</f>
        <v>101</v>
      </c>
      <c r="I24" s="2365">
        <v>11531</v>
      </c>
      <c r="J24" s="2833"/>
      <c r="K24" s="2833"/>
      <c r="L24" s="2833"/>
      <c r="M24" s="2833"/>
      <c r="N24" s="2833"/>
      <c r="O24" s="2244"/>
      <c r="P24" s="3"/>
      <c r="Q24" s="3"/>
      <c r="R24" s="3"/>
      <c r="S24" s="3"/>
      <c r="T24" s="2"/>
    </row>
    <row r="25" spans="1:20" ht="20.100000000000001" customHeight="1" thickBot="1">
      <c r="A25" s="4233"/>
      <c r="B25" s="4238" t="s">
        <v>19</v>
      </c>
      <c r="C25" s="4239"/>
      <c r="D25" s="2364"/>
      <c r="E25" s="2365">
        <f>SUM(E22:E24)</f>
        <v>91</v>
      </c>
      <c r="F25" s="2365"/>
      <c r="G25" s="2365">
        <f>SUM(G22:G24)</f>
        <v>54</v>
      </c>
      <c r="H25" s="2365">
        <f>SUM(H22:H24)</f>
        <v>145</v>
      </c>
      <c r="I25" s="2365">
        <f>SUM(I22:I24)</f>
        <v>14868</v>
      </c>
      <c r="J25" s="2317"/>
      <c r="K25" s="2317"/>
      <c r="L25" s="2317"/>
      <c r="M25" s="2317"/>
      <c r="N25" s="2317"/>
      <c r="O25" s="2255"/>
      <c r="P25" s="2"/>
      <c r="Q25" s="2"/>
      <c r="R25" s="2"/>
      <c r="S25" s="3"/>
      <c r="T25" s="2"/>
    </row>
    <row r="26" spans="1:20" ht="17.25" customHeight="1" thickBot="1">
      <c r="A26" s="3"/>
      <c r="B26" s="3"/>
      <c r="C26" s="2"/>
      <c r="D26" s="2"/>
      <c r="E26" s="6"/>
      <c r="F26" s="6"/>
      <c r="G26" s="2"/>
      <c r="H26" s="2"/>
      <c r="I26" s="2"/>
      <c r="J26" s="2"/>
      <c r="K26" s="2"/>
      <c r="L26" s="2"/>
      <c r="M26" s="2"/>
      <c r="N26" s="2"/>
      <c r="O26" s="2"/>
      <c r="P26" s="2"/>
      <c r="Q26" s="2"/>
      <c r="R26" s="2"/>
      <c r="S26" s="3"/>
      <c r="T26" s="3"/>
    </row>
    <row r="27" spans="1:20" ht="16.5" thickBot="1">
      <c r="A27" s="4203" t="s">
        <v>3647</v>
      </c>
      <c r="B27" s="4204"/>
      <c r="C27" s="4204"/>
      <c r="D27" s="4204"/>
      <c r="E27" s="4204"/>
      <c r="F27" s="4204"/>
      <c r="G27" s="4204"/>
      <c r="H27" s="4204"/>
      <c r="I27" s="4204"/>
      <c r="J27" s="4204"/>
      <c r="K27" s="4204"/>
      <c r="L27" s="4204"/>
      <c r="M27" s="4204"/>
      <c r="N27" s="4204"/>
      <c r="O27" s="4205"/>
      <c r="P27" s="2"/>
      <c r="Q27" s="2"/>
      <c r="R27" s="2"/>
      <c r="S27" s="3"/>
      <c r="T27" s="3"/>
    </row>
    <row r="28" spans="1:20">
      <c r="A28" s="4206" t="s">
        <v>2615</v>
      </c>
      <c r="B28" s="4209" t="s">
        <v>26</v>
      </c>
      <c r="C28" s="4210"/>
      <c r="D28" s="4213" t="s">
        <v>2260</v>
      </c>
      <c r="E28" s="4214"/>
      <c r="F28" s="4214"/>
      <c r="G28" s="4214"/>
      <c r="H28" s="4214"/>
      <c r="I28" s="4215"/>
      <c r="J28" s="4216" t="s">
        <v>20</v>
      </c>
      <c r="K28" s="4217"/>
      <c r="L28" s="4217"/>
      <c r="M28" s="4217"/>
      <c r="N28" s="4217"/>
      <c r="O28" s="4218"/>
      <c r="P28" s="2"/>
      <c r="Q28" s="2"/>
      <c r="R28" s="2"/>
      <c r="S28" s="2"/>
      <c r="T28" s="3"/>
    </row>
    <row r="29" spans="1:20" ht="41.25" customHeight="1" thickBot="1">
      <c r="A29" s="4207"/>
      <c r="B29" s="4211"/>
      <c r="C29" s="4212"/>
      <c r="D29" s="2279" t="s">
        <v>968</v>
      </c>
      <c r="E29" s="2279" t="s">
        <v>969</v>
      </c>
      <c r="F29" s="2279" t="s">
        <v>970</v>
      </c>
      <c r="G29" s="2279" t="s">
        <v>971</v>
      </c>
      <c r="H29" s="2280" t="s">
        <v>346</v>
      </c>
      <c r="I29" s="2280" t="s">
        <v>19</v>
      </c>
      <c r="J29" s="2281" t="s">
        <v>968</v>
      </c>
      <c r="K29" s="2282" t="s">
        <v>969</v>
      </c>
      <c r="L29" s="2282" t="s">
        <v>970</v>
      </c>
      <c r="M29" s="2282" t="s">
        <v>971</v>
      </c>
      <c r="N29" s="2282" t="s">
        <v>346</v>
      </c>
      <c r="O29" s="2283" t="s">
        <v>19</v>
      </c>
      <c r="P29" s="2"/>
      <c r="Q29" s="2"/>
      <c r="R29" s="2"/>
      <c r="S29" s="2"/>
      <c r="T29" s="3"/>
    </row>
    <row r="30" spans="1:20" ht="17.25" customHeight="1">
      <c r="A30" s="4207"/>
      <c r="B30" s="4219" t="s">
        <v>2266</v>
      </c>
      <c r="C30" s="4220"/>
      <c r="D30" s="2284"/>
      <c r="E30" s="2284"/>
      <c r="F30" s="2284"/>
      <c r="G30" s="2285"/>
      <c r="H30" s="2285"/>
      <c r="I30" s="2286"/>
      <c r="J30" s="2287"/>
      <c r="K30" s="2288"/>
      <c r="L30" s="2288"/>
      <c r="M30" s="2288"/>
      <c r="N30" s="2288"/>
      <c r="O30" s="2289"/>
      <c r="P30" s="2"/>
      <c r="Q30" s="2"/>
      <c r="R30" s="2"/>
      <c r="S30" s="2"/>
      <c r="T30" s="3"/>
    </row>
    <row r="31" spans="1:20" ht="20.25" customHeight="1">
      <c r="A31" s="4207"/>
      <c r="B31" s="4221" t="s">
        <v>2267</v>
      </c>
      <c r="C31" s="4222"/>
      <c r="D31" s="2290"/>
      <c r="E31" s="2290"/>
      <c r="F31" s="2290"/>
      <c r="G31" s="2291"/>
      <c r="H31" s="2291"/>
      <c r="I31" s="2292"/>
      <c r="J31" s="2293"/>
      <c r="K31" s="2294"/>
      <c r="L31" s="2294"/>
      <c r="M31" s="2294"/>
      <c r="N31" s="2294"/>
      <c r="O31" s="2295"/>
      <c r="P31" s="2"/>
      <c r="Q31" s="2"/>
      <c r="R31" s="2"/>
      <c r="S31" s="2"/>
      <c r="T31" s="3"/>
    </row>
    <row r="32" spans="1:20" ht="19.5" customHeight="1">
      <c r="A32" s="4207"/>
      <c r="B32" s="4221" t="s">
        <v>2268</v>
      </c>
      <c r="C32" s="4222"/>
      <c r="D32" s="2290"/>
      <c r="E32" s="2290"/>
      <c r="F32" s="2290"/>
      <c r="G32" s="2291"/>
      <c r="H32" s="2291"/>
      <c r="I32" s="2292"/>
      <c r="J32" s="2293"/>
      <c r="K32" s="2294"/>
      <c r="L32" s="2294"/>
      <c r="M32" s="2294"/>
      <c r="N32" s="2294"/>
      <c r="O32" s="2295"/>
      <c r="P32" s="2"/>
      <c r="Q32" s="2"/>
      <c r="R32" s="2"/>
      <c r="S32" s="2"/>
      <c r="T32" s="3"/>
    </row>
    <row r="33" spans="1:20" ht="20.25" customHeight="1" thickBot="1">
      <c r="A33" s="4207"/>
      <c r="B33" s="4223" t="s">
        <v>19</v>
      </c>
      <c r="C33" s="4224"/>
      <c r="D33" s="2296"/>
      <c r="E33" s="2296"/>
      <c r="F33" s="2296"/>
      <c r="G33" s="2297"/>
      <c r="H33" s="2297"/>
      <c r="I33" s="2298"/>
      <c r="J33" s="2299"/>
      <c r="K33" s="2300"/>
      <c r="L33" s="2300"/>
      <c r="M33" s="2300"/>
      <c r="N33" s="2300"/>
      <c r="O33" s="2301"/>
      <c r="P33" s="2"/>
      <c r="Q33" s="2"/>
      <c r="R33" s="2"/>
      <c r="S33" s="2"/>
      <c r="T33" s="3"/>
    </row>
    <row r="34" spans="1:20" ht="27" customHeight="1" thickBot="1">
      <c r="A34" s="4207"/>
      <c r="B34" s="4225" t="s">
        <v>3038</v>
      </c>
      <c r="C34" s="4226"/>
      <c r="D34" s="2302"/>
      <c r="E34" s="2284"/>
      <c r="F34" s="2284"/>
      <c r="G34" s="2284"/>
      <c r="H34" s="2284"/>
      <c r="I34" s="2286"/>
      <c r="J34" s="2287"/>
      <c r="K34" s="2288"/>
      <c r="L34" s="2288"/>
      <c r="M34" s="2288"/>
      <c r="N34" s="2288"/>
      <c r="O34" s="2289"/>
      <c r="P34" s="2"/>
      <c r="Q34" s="2"/>
      <c r="R34" s="2"/>
      <c r="S34" s="2"/>
      <c r="T34" s="2"/>
    </row>
    <row r="35" spans="1:20" ht="29.25" customHeight="1">
      <c r="A35" s="4207"/>
      <c r="B35" s="4225" t="s">
        <v>1865</v>
      </c>
      <c r="C35" s="4226"/>
      <c r="D35" s="2303"/>
      <c r="E35" s="2304"/>
      <c r="F35" s="2304"/>
      <c r="G35" s="2304"/>
      <c r="H35" s="2304"/>
      <c r="I35" s="2305"/>
      <c r="J35" s="2306"/>
      <c r="K35" s="2307"/>
      <c r="L35" s="2307"/>
      <c r="M35" s="2307"/>
      <c r="N35" s="2307"/>
      <c r="O35" s="2308"/>
      <c r="P35" s="2"/>
      <c r="Q35" s="2"/>
      <c r="R35" s="2"/>
      <c r="S35" s="2"/>
      <c r="T35" s="2"/>
    </row>
    <row r="36" spans="1:20" ht="27.75" customHeight="1">
      <c r="A36" s="4207"/>
      <c r="B36" s="4227" t="s">
        <v>972</v>
      </c>
      <c r="C36" s="4228"/>
      <c r="D36" s="2309"/>
      <c r="E36" s="2290"/>
      <c r="F36" s="2290"/>
      <c r="G36" s="2290"/>
      <c r="H36" s="2290"/>
      <c r="I36" s="2292"/>
      <c r="J36" s="2293"/>
      <c r="K36" s="2294"/>
      <c r="L36" s="2294"/>
      <c r="M36" s="2294"/>
      <c r="N36" s="2294"/>
      <c r="O36" s="2295"/>
      <c r="P36" s="2"/>
      <c r="Q36" s="2"/>
      <c r="R36" s="2"/>
      <c r="S36" s="2"/>
      <c r="T36" s="2"/>
    </row>
    <row r="37" spans="1:20" ht="24">
      <c r="A37" s="4207"/>
      <c r="B37" s="4229" t="s">
        <v>347</v>
      </c>
      <c r="C37" s="2831" t="s">
        <v>348</v>
      </c>
      <c r="D37" s="2309"/>
      <c r="E37" s="2290"/>
      <c r="F37" s="2290"/>
      <c r="G37" s="2290"/>
      <c r="H37" s="2290"/>
      <c r="I37" s="2292"/>
      <c r="J37" s="2293"/>
      <c r="K37" s="2294"/>
      <c r="L37" s="2294"/>
      <c r="M37" s="2294"/>
      <c r="N37" s="2294"/>
      <c r="O37" s="2295"/>
      <c r="P37" s="2"/>
      <c r="Q37" s="2"/>
      <c r="R37" s="2"/>
      <c r="S37" s="2"/>
      <c r="T37" s="2"/>
    </row>
    <row r="38" spans="1:20" ht="24.75" thickBot="1">
      <c r="A38" s="4208"/>
      <c r="B38" s="4230"/>
      <c r="C38" s="2130" t="s">
        <v>349</v>
      </c>
      <c r="D38" s="2310"/>
      <c r="E38" s="2296"/>
      <c r="F38" s="2296"/>
      <c r="G38" s="2296"/>
      <c r="H38" s="2296"/>
      <c r="I38" s="2298"/>
      <c r="J38" s="2299"/>
      <c r="K38" s="2300"/>
      <c r="L38" s="2300"/>
      <c r="M38" s="2300"/>
      <c r="N38" s="2300"/>
      <c r="O38" s="2301"/>
      <c r="P38" s="2"/>
      <c r="Q38" s="2"/>
      <c r="R38" s="2"/>
      <c r="S38" s="2"/>
      <c r="T38" s="2"/>
    </row>
    <row r="39" spans="1:20" ht="13.5" customHeight="1" thickBot="1">
      <c r="A39" s="2311"/>
      <c r="B39" s="2311"/>
      <c r="C39" s="2312"/>
      <c r="D39" s="2312"/>
      <c r="E39" s="2313"/>
      <c r="F39" s="2313"/>
      <c r="G39" s="2313"/>
      <c r="H39" s="2313"/>
      <c r="I39" s="2313"/>
      <c r="J39" s="2313"/>
      <c r="K39" s="2313"/>
      <c r="L39" s="2313"/>
      <c r="M39" s="2313"/>
      <c r="N39" s="2313"/>
      <c r="O39" s="2312"/>
      <c r="P39" s="2"/>
      <c r="Q39" s="2"/>
      <c r="R39" s="2"/>
      <c r="S39" s="2"/>
      <c r="T39" s="2"/>
    </row>
    <row r="40" spans="1:20" ht="30" customHeight="1" thickBot="1">
      <c r="A40" s="4188" t="s">
        <v>482</v>
      </c>
      <c r="B40" s="4189"/>
      <c r="C40" s="4189"/>
      <c r="D40" s="4189"/>
      <c r="E40" s="4189"/>
      <c r="F40" s="4189"/>
      <c r="G40" s="4189"/>
      <c r="H40" s="4189"/>
      <c r="I40" s="4189"/>
      <c r="J40" s="4189"/>
      <c r="K40" s="4189"/>
      <c r="L40" s="4189"/>
      <c r="M40" s="4190"/>
      <c r="N40" s="2313"/>
      <c r="O40" s="2312"/>
      <c r="P40" s="2"/>
      <c r="Q40" s="2"/>
      <c r="R40" s="2"/>
      <c r="S40" s="2"/>
      <c r="T40" s="2"/>
    </row>
    <row r="41" spans="1:20" ht="29.25" customHeight="1">
      <c r="A41" s="4191" t="s">
        <v>26</v>
      </c>
      <c r="B41" s="4192"/>
      <c r="C41" s="4195" t="s">
        <v>27</v>
      </c>
      <c r="D41" s="4198" t="s">
        <v>1031</v>
      </c>
      <c r="E41" s="4198"/>
      <c r="F41" s="4198"/>
      <c r="G41" s="4198"/>
      <c r="H41" s="4198"/>
      <c r="I41" s="4198"/>
      <c r="J41" s="4198"/>
      <c r="K41" s="4198"/>
      <c r="L41" s="4198"/>
      <c r="M41" s="4199"/>
      <c r="N41" s="2313"/>
      <c r="O41" s="2312"/>
      <c r="P41" s="2"/>
      <c r="Q41" s="2"/>
      <c r="R41" s="2"/>
      <c r="S41" s="2"/>
      <c r="T41" s="2"/>
    </row>
    <row r="42" spans="1:20" ht="20.25" customHeight="1">
      <c r="A42" s="4193"/>
      <c r="B42" s="4194"/>
      <c r="C42" s="4196"/>
      <c r="D42" s="4200" t="s">
        <v>2261</v>
      </c>
      <c r="E42" s="4200"/>
      <c r="F42" s="4200" t="s">
        <v>1032</v>
      </c>
      <c r="G42" s="4200"/>
      <c r="H42" s="4201" t="s">
        <v>484</v>
      </c>
      <c r="I42" s="4200" t="s">
        <v>485</v>
      </c>
      <c r="J42" s="4200" t="s">
        <v>486</v>
      </c>
      <c r="K42" s="4200" t="s">
        <v>487</v>
      </c>
      <c r="L42" s="4200" t="s">
        <v>1597</v>
      </c>
      <c r="M42" s="4202" t="s">
        <v>1240</v>
      </c>
      <c r="N42" s="2313"/>
      <c r="O42" s="2312"/>
      <c r="P42" s="2"/>
      <c r="Q42" s="2"/>
      <c r="R42" s="2"/>
      <c r="S42" s="2"/>
      <c r="T42" s="2"/>
    </row>
    <row r="43" spans="1:20" ht="17.25" customHeight="1">
      <c r="A43" s="4193"/>
      <c r="B43" s="4194"/>
      <c r="C43" s="4197"/>
      <c r="D43" s="2829" t="s">
        <v>1033</v>
      </c>
      <c r="E43" s="2829" t="s">
        <v>2276</v>
      </c>
      <c r="F43" s="2829" t="s">
        <v>1033</v>
      </c>
      <c r="G43" s="2829" t="s">
        <v>2276</v>
      </c>
      <c r="H43" s="4201"/>
      <c r="I43" s="4200"/>
      <c r="J43" s="4200"/>
      <c r="K43" s="4200"/>
      <c r="L43" s="4200"/>
      <c r="M43" s="4202"/>
      <c r="N43" s="2313"/>
      <c r="O43" s="2312"/>
      <c r="P43" s="2"/>
      <c r="Q43" s="2"/>
      <c r="R43" s="2"/>
      <c r="S43" s="2"/>
      <c r="T43" s="2"/>
    </row>
    <row r="44" spans="1:20" ht="25.5" customHeight="1">
      <c r="A44" s="4184" t="s">
        <v>1034</v>
      </c>
      <c r="B44" s="4185"/>
      <c r="C44" s="2463"/>
      <c r="D44" s="2464"/>
      <c r="E44" s="2464"/>
      <c r="F44" s="2464"/>
      <c r="G44" s="2464"/>
      <c r="H44" s="2464"/>
      <c r="I44" s="2464"/>
      <c r="J44" s="2464"/>
      <c r="K44" s="2464"/>
      <c r="L44" s="2464"/>
      <c r="M44" s="2465"/>
      <c r="N44" s="2313"/>
      <c r="O44" s="2312"/>
      <c r="P44" s="2"/>
      <c r="Q44" s="2"/>
      <c r="R44" s="2"/>
      <c r="S44" s="2"/>
      <c r="T44" s="2"/>
    </row>
    <row r="45" spans="1:20" ht="26.25" customHeight="1">
      <c r="A45" s="4184" t="s">
        <v>1035</v>
      </c>
      <c r="B45" s="4185"/>
      <c r="C45" s="2463"/>
      <c r="D45" s="2464"/>
      <c r="E45" s="2464"/>
      <c r="F45" s="2464"/>
      <c r="G45" s="2464"/>
      <c r="H45" s="2464"/>
      <c r="I45" s="2464"/>
      <c r="J45" s="2464"/>
      <c r="K45" s="2464"/>
      <c r="L45" s="2464"/>
      <c r="M45" s="2465"/>
      <c r="N45" s="2313"/>
      <c r="O45" s="2312"/>
      <c r="P45" s="2"/>
      <c r="Q45" s="2"/>
      <c r="R45" s="2"/>
      <c r="S45" s="2"/>
      <c r="T45" s="2"/>
    </row>
    <row r="46" spans="1:20" ht="24.75" customHeight="1">
      <c r="A46" s="4184" t="s">
        <v>1036</v>
      </c>
      <c r="B46" s="4185"/>
      <c r="C46" s="2463"/>
      <c r="D46" s="2464">
        <v>1</v>
      </c>
      <c r="E46" s="2464">
        <v>127</v>
      </c>
      <c r="F46" s="2464">
        <v>1</v>
      </c>
      <c r="G46" s="2464">
        <v>35</v>
      </c>
      <c r="H46" s="2464"/>
      <c r="I46" s="2464"/>
      <c r="J46" s="2464"/>
      <c r="K46" s="2464"/>
      <c r="L46" s="2464"/>
      <c r="M46" s="2465"/>
      <c r="N46" s="2313"/>
      <c r="O46" s="2312"/>
      <c r="P46" s="2"/>
      <c r="Q46" s="2"/>
      <c r="R46" s="2"/>
      <c r="S46" s="2"/>
      <c r="T46" s="2"/>
    </row>
    <row r="47" spans="1:20" ht="22.5" customHeight="1">
      <c r="A47" s="4184" t="s">
        <v>1037</v>
      </c>
      <c r="B47" s="4185"/>
      <c r="C47" s="2463"/>
      <c r="D47" s="2464"/>
      <c r="E47" s="2464"/>
      <c r="F47" s="2464"/>
      <c r="G47" s="2464"/>
      <c r="H47" s="2464"/>
      <c r="I47" s="2464"/>
      <c r="J47" s="2464"/>
      <c r="K47" s="2464"/>
      <c r="L47" s="2464"/>
      <c r="M47" s="2465"/>
      <c r="N47" s="2313"/>
      <c r="O47" s="2312"/>
      <c r="P47" s="2"/>
      <c r="Q47" s="2"/>
      <c r="R47" s="2"/>
      <c r="S47" s="2"/>
      <c r="T47" s="2"/>
    </row>
    <row r="48" spans="1:20" ht="23.25" customHeight="1">
      <c r="A48" s="4184" t="s">
        <v>1038</v>
      </c>
      <c r="B48" s="4185"/>
      <c r="C48" s="2463"/>
      <c r="D48" s="2464"/>
      <c r="E48" s="2464"/>
      <c r="F48" s="2464"/>
      <c r="G48" s="2464"/>
      <c r="H48" s="2464"/>
      <c r="I48" s="2464"/>
      <c r="J48" s="2464"/>
      <c r="K48" s="2464"/>
      <c r="L48" s="2464"/>
      <c r="M48" s="2465"/>
      <c r="N48" s="2313"/>
      <c r="O48" s="2312"/>
      <c r="P48" s="2"/>
      <c r="Q48" s="2"/>
      <c r="R48" s="2"/>
      <c r="S48" s="2"/>
      <c r="T48" s="2"/>
    </row>
    <row r="49" spans="1:20" ht="29.25" customHeight="1">
      <c r="A49" s="4184" t="s">
        <v>1039</v>
      </c>
      <c r="B49" s="4185"/>
      <c r="C49" s="2463"/>
      <c r="D49" s="2464"/>
      <c r="E49" s="2464"/>
      <c r="F49" s="2464"/>
      <c r="G49" s="2464"/>
      <c r="H49" s="2464"/>
      <c r="I49" s="2464"/>
      <c r="J49" s="2464"/>
      <c r="K49" s="2464"/>
      <c r="L49" s="2464"/>
      <c r="M49" s="2465"/>
      <c r="N49" s="2313"/>
      <c r="O49" s="2312"/>
      <c r="P49" s="2"/>
      <c r="Q49" s="2"/>
      <c r="R49" s="2"/>
      <c r="S49" s="2"/>
      <c r="T49" s="2"/>
    </row>
    <row r="50" spans="1:20" ht="30.75" customHeight="1" thickBot="1">
      <c r="A50" s="4186" t="s">
        <v>1040</v>
      </c>
      <c r="B50" s="4187"/>
      <c r="C50" s="2466"/>
      <c r="D50" s="2468"/>
      <c r="E50" s="2468"/>
      <c r="F50" s="2468"/>
      <c r="G50" s="2468"/>
      <c r="H50" s="2468"/>
      <c r="I50" s="2468"/>
      <c r="J50" s="2468"/>
      <c r="K50" s="2468"/>
      <c r="L50" s="2468"/>
      <c r="M50" s="2469"/>
      <c r="N50" s="2313"/>
      <c r="O50" s="2312"/>
      <c r="P50" s="2"/>
      <c r="Q50" s="2"/>
      <c r="R50" s="2"/>
      <c r="S50" s="2"/>
      <c r="T50" s="2"/>
    </row>
    <row r="51" spans="1:20" ht="24.75" customHeight="1">
      <c r="A51" s="4170" t="s">
        <v>26</v>
      </c>
      <c r="B51" s="4171"/>
      <c r="C51" s="4174" t="s">
        <v>27</v>
      </c>
      <c r="D51" s="4176" t="s">
        <v>20</v>
      </c>
      <c r="E51" s="4176"/>
      <c r="F51" s="4177"/>
      <c r="G51" s="4177"/>
      <c r="H51" s="4177"/>
      <c r="I51" s="4178"/>
      <c r="J51" s="2315"/>
      <c r="K51" s="2461"/>
      <c r="L51" s="2461"/>
      <c r="M51" s="2461"/>
      <c r="N51" s="2313"/>
      <c r="O51" s="2312"/>
      <c r="P51" s="2"/>
      <c r="Q51" s="2"/>
      <c r="R51" s="2"/>
      <c r="S51" s="2"/>
      <c r="T51" s="2"/>
    </row>
    <row r="52" spans="1:20" ht="21.75" customHeight="1">
      <c r="A52" s="4172"/>
      <c r="B52" s="4173"/>
      <c r="C52" s="4175"/>
      <c r="D52" s="2833" t="s">
        <v>2261</v>
      </c>
      <c r="E52" s="2833" t="s">
        <v>2276</v>
      </c>
      <c r="F52" s="4163" t="s">
        <v>1032</v>
      </c>
      <c r="G52" s="4164"/>
      <c r="H52" s="2833" t="s">
        <v>688</v>
      </c>
      <c r="I52" s="2833" t="s">
        <v>1042</v>
      </c>
      <c r="J52" s="2833" t="s">
        <v>1043</v>
      </c>
      <c r="K52" s="2244"/>
      <c r="O52" s="2312"/>
      <c r="P52" s="2"/>
      <c r="Q52" s="2"/>
      <c r="R52" s="2"/>
      <c r="S52" s="2"/>
      <c r="T52" s="2"/>
    </row>
    <row r="53" spans="1:20" ht="36.75" customHeight="1" thickBot="1">
      <c r="A53" s="4179" t="s">
        <v>1044</v>
      </c>
      <c r="B53" s="4180"/>
      <c r="C53" s="2832"/>
      <c r="D53" s="2317"/>
      <c r="E53" s="2317"/>
      <c r="F53" s="2462"/>
      <c r="G53" s="2462"/>
      <c r="H53" s="2317"/>
      <c r="I53" s="2317"/>
      <c r="J53" s="2317"/>
      <c r="K53" s="2255"/>
      <c r="O53" s="2312"/>
      <c r="P53" s="2"/>
      <c r="Q53" s="2"/>
      <c r="R53" s="2"/>
      <c r="S53" s="2"/>
      <c r="T53" s="2"/>
    </row>
    <row r="54" spans="1:20">
      <c r="A54" s="2311"/>
      <c r="B54" s="2311"/>
      <c r="C54" s="2312"/>
      <c r="D54" s="2312"/>
      <c r="E54" s="2313"/>
      <c r="F54" s="2313"/>
      <c r="G54" s="2313"/>
      <c r="H54" s="2313"/>
      <c r="I54" s="2313"/>
      <c r="J54" s="2313"/>
      <c r="K54" s="2313"/>
      <c r="L54" s="2313"/>
      <c r="M54" s="2313"/>
      <c r="N54" s="2313"/>
      <c r="O54" s="2312"/>
      <c r="P54" s="2"/>
      <c r="Q54" s="2"/>
      <c r="R54" s="2"/>
      <c r="S54" s="2"/>
      <c r="T54" s="2"/>
    </row>
    <row r="55" spans="1:20" ht="9.75" customHeight="1" thickBot="1">
      <c r="A55" s="2311"/>
      <c r="B55" s="2311"/>
      <c r="C55" s="2312"/>
      <c r="D55" s="2312"/>
      <c r="E55" s="2313"/>
      <c r="F55" s="2313"/>
      <c r="G55" s="2313"/>
      <c r="H55" s="2313"/>
      <c r="I55" s="2313"/>
      <c r="J55" s="2313"/>
      <c r="K55" s="2313"/>
      <c r="L55" s="2313"/>
      <c r="M55" s="2313"/>
      <c r="N55" s="2313"/>
      <c r="O55" s="2312"/>
      <c r="P55" s="2"/>
      <c r="Q55" s="2"/>
      <c r="R55" s="2"/>
      <c r="S55" s="2"/>
      <c r="T55" s="2"/>
    </row>
    <row r="56" spans="1:20" ht="21" customHeight="1">
      <c r="A56" s="4181" t="s">
        <v>957</v>
      </c>
      <c r="B56" s="4182"/>
      <c r="C56" s="4182"/>
      <c r="D56" s="4183"/>
      <c r="E56" s="2318"/>
      <c r="F56" s="2318"/>
      <c r="G56" s="2318"/>
      <c r="H56" s="2318"/>
      <c r="I56" s="2318"/>
      <c r="J56" s="2313"/>
      <c r="K56" s="2313"/>
      <c r="L56" s="2313"/>
      <c r="M56" s="2313"/>
      <c r="N56" s="2313"/>
      <c r="O56" s="2312"/>
      <c r="P56" s="2"/>
      <c r="Q56" s="2"/>
      <c r="R56" s="2"/>
      <c r="S56" s="2"/>
      <c r="T56" s="2"/>
    </row>
    <row r="57" spans="1:20">
      <c r="A57" s="2319" t="s">
        <v>958</v>
      </c>
      <c r="B57" s="4165" t="s">
        <v>2934</v>
      </c>
      <c r="C57" s="4166"/>
      <c r="D57" s="4167"/>
      <c r="E57" s="2318"/>
      <c r="F57" s="2318"/>
      <c r="G57" s="2318"/>
      <c r="H57" s="2318"/>
      <c r="I57" s="2318"/>
      <c r="J57" s="2313"/>
      <c r="K57" s="2313"/>
      <c r="L57" s="2313"/>
      <c r="M57" s="2313"/>
      <c r="N57" s="2313"/>
      <c r="O57" s="2312"/>
      <c r="P57" s="2"/>
      <c r="Q57" s="2"/>
      <c r="R57" s="2"/>
      <c r="S57" s="2"/>
      <c r="T57" s="2"/>
    </row>
    <row r="58" spans="1:20" ht="20.25" customHeight="1">
      <c r="A58" s="2319" t="s">
        <v>962</v>
      </c>
      <c r="B58" s="4165" t="s">
        <v>2935</v>
      </c>
      <c r="C58" s="4166"/>
      <c r="D58" s="4167"/>
      <c r="E58" s="2313"/>
      <c r="F58" s="2313"/>
      <c r="G58" s="2313"/>
      <c r="H58" s="2313"/>
      <c r="I58" s="2313"/>
      <c r="J58" s="2313"/>
      <c r="K58" s="2313"/>
      <c r="L58" s="2313"/>
      <c r="M58" s="2313"/>
      <c r="N58" s="2313"/>
      <c r="O58" s="2312"/>
      <c r="P58" s="2"/>
      <c r="Q58" s="2"/>
      <c r="R58" s="2"/>
      <c r="S58" s="2"/>
      <c r="T58" s="2"/>
    </row>
    <row r="59" spans="1:20" ht="26.25" customHeight="1">
      <c r="A59" s="2319" t="s">
        <v>959</v>
      </c>
      <c r="B59" s="4165" t="s">
        <v>1964</v>
      </c>
      <c r="C59" s="4166"/>
      <c r="D59" s="4167"/>
      <c r="E59" s="2313"/>
      <c r="F59" s="2313"/>
      <c r="H59" s="2313"/>
      <c r="I59" s="2313"/>
      <c r="J59" s="2313"/>
      <c r="K59" s="2313"/>
      <c r="L59" s="2313"/>
      <c r="M59" s="2313"/>
      <c r="N59" s="2313"/>
      <c r="O59" s="2312"/>
      <c r="P59" s="2"/>
      <c r="Q59" s="2"/>
      <c r="R59" s="2"/>
      <c r="S59" s="2"/>
      <c r="T59" s="2"/>
    </row>
    <row r="60" spans="1:20" ht="23.25" customHeight="1">
      <c r="A60" s="2320" t="s">
        <v>960</v>
      </c>
      <c r="B60" s="4165" t="s">
        <v>2957</v>
      </c>
      <c r="C60" s="4166"/>
      <c r="D60" s="4167"/>
      <c r="E60" s="2313"/>
      <c r="F60" s="2313"/>
      <c r="G60" s="2313"/>
      <c r="H60" s="2313"/>
      <c r="I60" s="2313"/>
      <c r="J60" s="2313"/>
      <c r="K60" s="2313"/>
      <c r="L60" s="2313"/>
      <c r="M60" s="2313"/>
      <c r="N60" s="2313"/>
      <c r="O60" s="2312"/>
      <c r="P60" s="2"/>
      <c r="Q60" s="2"/>
      <c r="R60" s="2"/>
      <c r="S60" s="2"/>
      <c r="T60" s="2"/>
    </row>
    <row r="61" spans="1:20" ht="24.75" thickBot="1">
      <c r="A61" s="2321" t="s">
        <v>961</v>
      </c>
      <c r="B61" s="3570" t="s">
        <v>2958</v>
      </c>
      <c r="C61" s="4168"/>
      <c r="D61" s="4169"/>
      <c r="E61" s="2313"/>
      <c r="F61" s="2313"/>
      <c r="G61" s="2312"/>
      <c r="H61" s="2312"/>
      <c r="I61" s="2312"/>
      <c r="J61" s="2312"/>
      <c r="K61" s="2312"/>
      <c r="L61" s="2312"/>
      <c r="M61" s="2312"/>
      <c r="N61" s="2312"/>
      <c r="O61" s="2312"/>
      <c r="P61" s="2"/>
      <c r="Q61" s="2"/>
      <c r="R61" s="2"/>
      <c r="S61" s="3"/>
      <c r="T61" s="3"/>
    </row>
  </sheetData>
  <protectedRanges>
    <protectedRange sqref="C42 H17 A51 F17 A45:A46 A47:B50 B52 C44:C46" name="Aralık1"/>
    <protectedRange sqref="H22:H23 N22:N23" name="Aralık1_1"/>
  </protectedRanges>
  <mergeCells count="89">
    <mergeCell ref="A1:R1"/>
    <mergeCell ref="A2:A10"/>
    <mergeCell ref="B2:C4"/>
    <mergeCell ref="D2:F2"/>
    <mergeCell ref="G2:I2"/>
    <mergeCell ref="J2:L2"/>
    <mergeCell ref="M2:O2"/>
    <mergeCell ref="P2:R2"/>
    <mergeCell ref="B5:C5"/>
    <mergeCell ref="B6:C6"/>
    <mergeCell ref="R13:T13"/>
    <mergeCell ref="B7:C7"/>
    <mergeCell ref="B8:C8"/>
    <mergeCell ref="B9:C9"/>
    <mergeCell ref="B10:C10"/>
    <mergeCell ref="A12:T12"/>
    <mergeCell ref="A13:C14"/>
    <mergeCell ref="D13:D14"/>
    <mergeCell ref="E13:E14"/>
    <mergeCell ref="F13:F14"/>
    <mergeCell ref="G13:I13"/>
    <mergeCell ref="J13:K13"/>
    <mergeCell ref="L13:L14"/>
    <mergeCell ref="M13:M14"/>
    <mergeCell ref="N13:N14"/>
    <mergeCell ref="O13:Q13"/>
    <mergeCell ref="A15:C15"/>
    <mergeCell ref="A16:C16"/>
    <mergeCell ref="A18:O18"/>
    <mergeCell ref="A19:A21"/>
    <mergeCell ref="B19:C21"/>
    <mergeCell ref="D19:I19"/>
    <mergeCell ref="J19:O19"/>
    <mergeCell ref="D20:E20"/>
    <mergeCell ref="F20:G20"/>
    <mergeCell ref="H20:H21"/>
    <mergeCell ref="I20:I21"/>
    <mergeCell ref="J20:K20"/>
    <mergeCell ref="L20:M20"/>
    <mergeCell ref="N20:N21"/>
    <mergeCell ref="O20:O21"/>
    <mergeCell ref="A22:A25"/>
    <mergeCell ref="B22:C22"/>
    <mergeCell ref="B23:C23"/>
    <mergeCell ref="B24:C24"/>
    <mergeCell ref="B25:C25"/>
    <mergeCell ref="A27:O27"/>
    <mergeCell ref="A28:A38"/>
    <mergeCell ref="B28:C29"/>
    <mergeCell ref="D28:I28"/>
    <mergeCell ref="J28:O28"/>
    <mergeCell ref="B30:C30"/>
    <mergeCell ref="B31:C31"/>
    <mergeCell ref="B32:C32"/>
    <mergeCell ref="B33:C33"/>
    <mergeCell ref="B34:C34"/>
    <mergeCell ref="A44:B44"/>
    <mergeCell ref="B35:C35"/>
    <mergeCell ref="B36:C36"/>
    <mergeCell ref="B37:B38"/>
    <mergeCell ref="A40:M40"/>
    <mergeCell ref="A41:B43"/>
    <mergeCell ref="C41:C43"/>
    <mergeCell ref="D41:M41"/>
    <mergeCell ref="D42:E42"/>
    <mergeCell ref="F42:G42"/>
    <mergeCell ref="H42:H43"/>
    <mergeCell ref="I42:I43"/>
    <mergeCell ref="J42:J43"/>
    <mergeCell ref="K42:K43"/>
    <mergeCell ref="L42:L43"/>
    <mergeCell ref="M42:M43"/>
    <mergeCell ref="A56:D56"/>
    <mergeCell ref="A45:B45"/>
    <mergeCell ref="A46:B46"/>
    <mergeCell ref="A47:B47"/>
    <mergeCell ref="A48:B48"/>
    <mergeCell ref="A49:B49"/>
    <mergeCell ref="A50:B50"/>
    <mergeCell ref="A51:B52"/>
    <mergeCell ref="C51:C52"/>
    <mergeCell ref="D51:I51"/>
    <mergeCell ref="F52:G52"/>
    <mergeCell ref="A53:B53"/>
    <mergeCell ref="B57:D57"/>
    <mergeCell ref="B58:D58"/>
    <mergeCell ref="B59:D59"/>
    <mergeCell ref="B60:D60"/>
    <mergeCell ref="B61:D61"/>
  </mergeCells>
  <dataValidations count="3">
    <dataValidation type="custom" allowBlank="1" showInputMessage="1" showErrorMessage="1" errorTitle="LÜTFEN DÜZETİN" error="PLANLANAN İÇME SUYU İŞ SAYISI, İÇME SUYU HİZMETİ GÖTÜRÜLECEK ÜNİTE SAYISINDAN AZ OLAMAZ " sqref="D10:F10">
      <formula1>D10&lt;I5=H25</formula1>
    </dataValidation>
    <dataValidation type="custom" allowBlank="1" showInputMessage="1" showErrorMessage="1" errorTitle="LÜTFEN DÜZELTİN" error="PLANLANAN İÇME SUYU İŞ SAYISI, İÇME SUYU HİZMETİ GÖTÜRÜLECEK ÜNİTE SAYISINDAN AZ OLAMAZ " sqref="N25">
      <formula1>J10&lt;=N25</formula1>
    </dataValidation>
    <dataValidation type="custom" allowBlank="1" showInputMessage="1" showErrorMessage="1" errorTitle="LÜTFEN DÜZELTİN" error="BİTEN ÜNİTE SAYISI BİTEN İÇME SUYU SAYISINDAN AZ OLAMAZ" sqref="F5">
      <formula1>F5&lt;=N25</formula1>
    </dataValidation>
  </dataValidations>
  <hyperlinks>
    <hyperlink ref="B61" r:id="rId1"/>
  </hyperlinks>
  <pageMargins left="0.70866141732283472" right="0.70866141732283472" top="0.15748031496062992" bottom="0.15748031496062992" header="0.31496062992125984" footer="0.31496062992125984"/>
  <pageSetup paperSize="9" scale="60" orientation="landscape" verticalDpi="0"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workbookViewId="0">
      <selection sqref="A1:J1"/>
    </sheetView>
  </sheetViews>
  <sheetFormatPr defaultRowHeight="12.75"/>
  <cols>
    <col min="1" max="2" width="9.140625" style="2836"/>
    <col min="3" max="3" width="28.42578125" style="2836" customWidth="1"/>
    <col min="4" max="4" width="15.85546875" style="2836" customWidth="1"/>
    <col min="5" max="5" width="15.42578125" style="2836" customWidth="1"/>
    <col min="6" max="6" width="17.85546875" style="2836" customWidth="1"/>
    <col min="7" max="7" width="14.28515625" style="2836" customWidth="1"/>
    <col min="8" max="8" width="15.7109375" style="2836" customWidth="1"/>
    <col min="9" max="9" width="21.7109375" style="2836" customWidth="1"/>
    <col min="10" max="10" width="23.7109375" style="2836" customWidth="1"/>
    <col min="11" max="11" width="23.140625" style="2836" customWidth="1"/>
    <col min="12" max="16384" width="9.140625" style="2836"/>
  </cols>
  <sheetData>
    <row r="1" spans="1:11" ht="44.25" customHeight="1" thickBot="1">
      <c r="A1" s="3418" t="s">
        <v>4817</v>
      </c>
      <c r="B1" s="3418"/>
      <c r="C1" s="3418"/>
      <c r="D1" s="3418"/>
      <c r="E1" s="3418"/>
      <c r="F1" s="3418"/>
      <c r="G1" s="3418"/>
      <c r="H1" s="3418"/>
      <c r="I1" s="3418"/>
      <c r="J1" s="3418"/>
    </row>
    <row r="2" spans="1:11" ht="51.75" thickBot="1">
      <c r="A2" s="4456" t="s">
        <v>2615</v>
      </c>
      <c r="B2" s="4459" t="s">
        <v>26</v>
      </c>
      <c r="C2" s="4460"/>
      <c r="D2" s="2115" t="s">
        <v>1418</v>
      </c>
      <c r="E2" s="2116" t="s">
        <v>1419</v>
      </c>
      <c r="F2" s="371" t="s">
        <v>1420</v>
      </c>
      <c r="G2" s="856" t="s">
        <v>1600</v>
      </c>
      <c r="H2" s="366" t="s">
        <v>1046</v>
      </c>
      <c r="I2" s="2117" t="s">
        <v>1421</v>
      </c>
      <c r="J2" s="859" t="s">
        <v>93</v>
      </c>
    </row>
    <row r="3" spans="1:11" ht="21.75" customHeight="1" thickBot="1">
      <c r="A3" s="4457"/>
      <c r="B3" s="4461"/>
      <c r="C3" s="4462"/>
      <c r="D3" s="2115" t="s">
        <v>1861</v>
      </c>
      <c r="E3" s="2116" t="s">
        <v>1862</v>
      </c>
      <c r="F3" s="371" t="s">
        <v>1866</v>
      </c>
      <c r="G3" s="856" t="s">
        <v>1863</v>
      </c>
      <c r="H3" s="366" t="s">
        <v>1602</v>
      </c>
      <c r="I3" s="2117" t="s">
        <v>472</v>
      </c>
      <c r="J3" s="2690" t="s">
        <v>3024</v>
      </c>
    </row>
    <row r="4" spans="1:11" ht="22.5" customHeight="1" thickBot="1">
      <c r="A4" s="4457"/>
      <c r="B4" s="4463" t="s">
        <v>18</v>
      </c>
      <c r="C4" s="4464"/>
      <c r="D4" s="2597">
        <v>498358.06</v>
      </c>
      <c r="E4" s="2627"/>
      <c r="F4" s="2628"/>
      <c r="G4" s="2629"/>
      <c r="H4" s="2627"/>
      <c r="I4" s="2630"/>
      <c r="J4" s="2687">
        <f>D4-E4-F4-G4-H4-I4</f>
        <v>498358.06</v>
      </c>
      <c r="K4" s="2233"/>
    </row>
    <row r="5" spans="1:11" ht="22.5" customHeight="1" thickBot="1">
      <c r="A5" s="4457"/>
      <c r="B5" s="4463" t="s">
        <v>1853</v>
      </c>
      <c r="C5" s="4464"/>
      <c r="D5" s="2597">
        <v>21318844.719999999</v>
      </c>
      <c r="E5" s="2627"/>
      <c r="F5" s="2628"/>
      <c r="G5" s="2629"/>
      <c r="H5" s="2627"/>
      <c r="I5" s="2630"/>
      <c r="J5" s="2687">
        <f>D5-E5-F5-G5-H5-I5</f>
        <v>21318844.719999999</v>
      </c>
      <c r="K5" s="2233"/>
    </row>
    <row r="6" spans="1:11" ht="22.5" customHeight="1" thickBot="1">
      <c r="A6" s="4457"/>
      <c r="B6" s="4465" t="s">
        <v>2271</v>
      </c>
      <c r="C6" s="4466"/>
      <c r="D6" s="2597">
        <v>0</v>
      </c>
      <c r="E6" s="2627"/>
      <c r="F6" s="2628"/>
      <c r="G6" s="2629"/>
      <c r="H6" s="2627"/>
      <c r="I6" s="2630"/>
      <c r="J6" s="2687">
        <f>E6-F6-G6-H6-I6</f>
        <v>0</v>
      </c>
    </row>
    <row r="7" spans="1:11" ht="22.5" customHeight="1" thickBot="1">
      <c r="A7" s="4457"/>
      <c r="B7" s="4467" t="s">
        <v>470</v>
      </c>
      <c r="C7" s="4468"/>
      <c r="D7" s="2597">
        <v>1750000</v>
      </c>
      <c r="E7" s="2627"/>
      <c r="F7" s="2628"/>
      <c r="G7" s="2629"/>
      <c r="H7" s="2627"/>
      <c r="I7" s="2630"/>
      <c r="J7" s="2687">
        <f>D7-E7-F7-G7-H7-I7</f>
        <v>1750000</v>
      </c>
      <c r="K7" s="2233"/>
    </row>
    <row r="8" spans="1:11" ht="19.5" customHeight="1" thickBot="1">
      <c r="A8" s="4458"/>
      <c r="B8" s="4469" t="s">
        <v>1855</v>
      </c>
      <c r="C8" s="2923" t="s">
        <v>1048</v>
      </c>
      <c r="D8" s="2598">
        <v>490994.42</v>
      </c>
      <c r="E8" s="2627"/>
      <c r="F8" s="2628"/>
      <c r="G8" s="2629"/>
      <c r="H8" s="2627"/>
      <c r="I8" s="2630"/>
      <c r="J8" s="2687">
        <f>D8-E8-F8-G8-H8-I8</f>
        <v>490994.42</v>
      </c>
    </row>
    <row r="9" spans="1:11" ht="19.5" customHeight="1" thickBot="1">
      <c r="A9" s="4458"/>
      <c r="B9" s="4470"/>
      <c r="C9" s="2924" t="s">
        <v>253</v>
      </c>
      <c r="D9" s="2658">
        <v>0</v>
      </c>
      <c r="E9" s="2627"/>
      <c r="F9" s="2628"/>
      <c r="G9" s="2629"/>
      <c r="H9" s="2627"/>
      <c r="I9" s="2630"/>
      <c r="J9" s="2687">
        <v>0</v>
      </c>
    </row>
    <row r="10" spans="1:11" ht="19.5" customHeight="1" thickBot="1">
      <c r="A10" s="4458"/>
      <c r="B10" s="4470"/>
      <c r="C10" s="2925" t="s">
        <v>1857</v>
      </c>
      <c r="D10" s="2660">
        <v>0</v>
      </c>
      <c r="E10" s="2627"/>
      <c r="F10" s="2628"/>
      <c r="G10" s="2629"/>
      <c r="H10" s="2627"/>
      <c r="I10" s="2630"/>
      <c r="J10" s="2687">
        <v>0</v>
      </c>
      <c r="K10" s="2233"/>
    </row>
    <row r="11" spans="1:11" ht="19.5" customHeight="1" thickBot="1">
      <c r="A11" s="4458"/>
      <c r="B11" s="4470"/>
      <c r="C11" s="2925" t="s">
        <v>1856</v>
      </c>
      <c r="D11" s="2660">
        <v>2750910.7</v>
      </c>
      <c r="E11" s="2627"/>
      <c r="F11" s="2628"/>
      <c r="G11" s="2629"/>
      <c r="H11" s="2627"/>
      <c r="I11" s="2630"/>
      <c r="J11" s="2687">
        <f>D11-E11-F11-G11-H11-I11</f>
        <v>2750910.7</v>
      </c>
      <c r="K11" s="2233"/>
    </row>
    <row r="12" spans="1:11" ht="19.5" customHeight="1" thickBot="1">
      <c r="A12" s="4458"/>
      <c r="B12" s="4470"/>
      <c r="C12" s="2926" t="s">
        <v>1859</v>
      </c>
      <c r="D12" s="2661">
        <v>700000</v>
      </c>
      <c r="E12" s="2631"/>
      <c r="F12" s="2628"/>
      <c r="G12" s="2629"/>
      <c r="H12" s="2627"/>
      <c r="I12" s="2630"/>
      <c r="J12" s="2687">
        <f>D12-E12-F12-G12-H12-I12</f>
        <v>700000</v>
      </c>
      <c r="K12" s="2233"/>
    </row>
    <row r="13" spans="1:11" ht="19.5" customHeight="1" thickBot="1">
      <c r="A13" s="4458"/>
      <c r="B13" s="4470"/>
      <c r="C13" s="2926" t="s">
        <v>1860</v>
      </c>
      <c r="D13" s="2661">
        <v>0</v>
      </c>
      <c r="E13" s="2627"/>
      <c r="F13" s="2628"/>
      <c r="G13" s="2629"/>
      <c r="H13" s="2627"/>
      <c r="I13" s="2630"/>
      <c r="J13" s="2687">
        <v>0</v>
      </c>
      <c r="K13" s="2233"/>
    </row>
    <row r="14" spans="1:11" ht="19.5" customHeight="1" thickBot="1">
      <c r="A14" s="4458"/>
      <c r="B14" s="4470"/>
      <c r="C14" s="2926" t="s">
        <v>352</v>
      </c>
      <c r="D14" s="2661">
        <v>0</v>
      </c>
      <c r="E14" s="2627"/>
      <c r="F14" s="2628"/>
      <c r="G14" s="2629"/>
      <c r="H14" s="2627"/>
      <c r="I14" s="2630"/>
      <c r="J14" s="2687">
        <v>0</v>
      </c>
      <c r="K14" s="2233"/>
    </row>
    <row r="15" spans="1:11" ht="19.5" customHeight="1" thickBot="1">
      <c r="A15" s="4458"/>
      <c r="B15" s="4470"/>
      <c r="C15" s="2926" t="s">
        <v>4575</v>
      </c>
      <c r="D15" s="2661">
        <v>0</v>
      </c>
      <c r="E15" s="2627"/>
      <c r="F15" s="2628"/>
      <c r="G15" s="2629"/>
      <c r="H15" s="2627"/>
      <c r="I15" s="2630"/>
      <c r="J15" s="2687">
        <v>0</v>
      </c>
      <c r="K15" s="2233"/>
    </row>
    <row r="16" spans="1:11" ht="19.5" customHeight="1" thickBot="1">
      <c r="A16" s="4458"/>
      <c r="B16" s="4470"/>
      <c r="C16" s="2926" t="s">
        <v>351</v>
      </c>
      <c r="D16" s="2661">
        <v>0</v>
      </c>
      <c r="E16" s="2627"/>
      <c r="F16" s="2628"/>
      <c r="G16" s="2629"/>
      <c r="H16" s="2627"/>
      <c r="I16" s="2630"/>
      <c r="J16" s="2687">
        <v>0</v>
      </c>
      <c r="K16" s="2233"/>
    </row>
    <row r="17" spans="1:11" ht="19.5" customHeight="1" thickBot="1">
      <c r="A17" s="4458"/>
      <c r="B17" s="4470"/>
      <c r="C17" s="2926" t="s">
        <v>1049</v>
      </c>
      <c r="D17" s="2661">
        <v>0</v>
      </c>
      <c r="E17" s="2627"/>
      <c r="F17" s="2628"/>
      <c r="G17" s="2629"/>
      <c r="H17" s="2627"/>
      <c r="I17" s="2630"/>
      <c r="J17" s="2687">
        <v>0</v>
      </c>
      <c r="K17" s="2233"/>
    </row>
    <row r="18" spans="1:11" ht="16.5" thickBot="1">
      <c r="A18" s="4458"/>
      <c r="B18" s="4470"/>
      <c r="C18" s="2926" t="s">
        <v>3025</v>
      </c>
      <c r="D18" s="2661">
        <v>0</v>
      </c>
      <c r="E18" s="2627"/>
      <c r="F18" s="2628"/>
      <c r="G18" s="2629"/>
      <c r="H18" s="2627"/>
      <c r="I18" s="2630"/>
      <c r="J18" s="2687">
        <v>0</v>
      </c>
    </row>
    <row r="19" spans="1:11" ht="16.5" thickBot="1">
      <c r="A19" s="4458"/>
      <c r="B19" s="4470"/>
      <c r="C19" s="2926" t="s">
        <v>1051</v>
      </c>
      <c r="D19" s="2661">
        <v>0</v>
      </c>
      <c r="E19" s="2627"/>
      <c r="F19" s="2628"/>
      <c r="G19" s="2629"/>
      <c r="H19" s="2627"/>
      <c r="I19" s="2630"/>
      <c r="J19" s="2687">
        <v>0</v>
      </c>
    </row>
    <row r="20" spans="1:11" ht="16.5" thickBot="1">
      <c r="A20" s="2927"/>
      <c r="B20" s="4470"/>
      <c r="C20" s="2926" t="s">
        <v>3026</v>
      </c>
      <c r="D20" s="2661">
        <v>0</v>
      </c>
      <c r="E20" s="2631"/>
      <c r="F20" s="2632"/>
      <c r="G20" s="2633"/>
      <c r="H20" s="2631"/>
      <c r="I20" s="2634"/>
      <c r="J20" s="2687">
        <v>0</v>
      </c>
    </row>
    <row r="21" spans="1:11" ht="16.5" thickBot="1">
      <c r="A21" s="2927"/>
      <c r="B21" s="4471"/>
      <c r="C21" s="2928" t="s">
        <v>2946</v>
      </c>
      <c r="D21" s="2661">
        <v>0</v>
      </c>
      <c r="E21" s="2631"/>
      <c r="F21" s="2632"/>
      <c r="G21" s="2633"/>
      <c r="H21" s="2631"/>
      <c r="I21" s="2634"/>
      <c r="J21" s="2687">
        <v>0</v>
      </c>
    </row>
    <row r="22" spans="1:11" ht="30.75" customHeight="1" thickBot="1">
      <c r="A22" s="4472" t="s">
        <v>19</v>
      </c>
      <c r="B22" s="4473"/>
      <c r="C22" s="4474"/>
      <c r="D22" s="2659">
        <f>D4+D5+D6+D7+D8+D9+D10+D11+D12</f>
        <v>27509107.899999999</v>
      </c>
      <c r="E22" s="2597"/>
      <c r="F22" s="2597"/>
      <c r="G22" s="2597"/>
      <c r="H22" s="2597"/>
      <c r="I22" s="2597"/>
      <c r="J22" s="2687">
        <f>SUM(J4:J21)</f>
        <v>27509107.899999999</v>
      </c>
      <c r="K22" s="2233"/>
    </row>
    <row r="23" spans="1:11">
      <c r="A23" s="2123"/>
      <c r="B23" s="2123"/>
      <c r="C23" s="3"/>
      <c r="D23" s="2544"/>
      <c r="E23" s="2124"/>
      <c r="F23" s="2123"/>
      <c r="G23" s="2123"/>
      <c r="H23" s="2123"/>
      <c r="I23" s="2123"/>
      <c r="J23" s="2"/>
    </row>
    <row r="24" spans="1:11">
      <c r="A24" s="3660" t="s">
        <v>1867</v>
      </c>
      <c r="B24" s="3660"/>
      <c r="C24" s="3660"/>
      <c r="D24" s="3660"/>
      <c r="E24" s="3660"/>
      <c r="F24" s="3660"/>
      <c r="G24" s="3660"/>
      <c r="H24" s="3660"/>
      <c r="I24" s="3660"/>
      <c r="J24" s="3660"/>
    </row>
    <row r="25" spans="1:11">
      <c r="A25" s="3663" t="s">
        <v>1411</v>
      </c>
      <c r="B25" s="3663"/>
      <c r="C25" s="3663"/>
      <c r="D25" s="3663"/>
      <c r="E25" s="3663"/>
      <c r="F25" s="3663"/>
      <c r="G25" s="3663"/>
      <c r="H25" s="3663"/>
      <c r="I25" s="3663"/>
      <c r="J25" s="3663"/>
    </row>
    <row r="26" spans="1:11">
      <c r="A26" s="3664" t="s">
        <v>1605</v>
      </c>
      <c r="B26" s="3664"/>
      <c r="C26" s="3664"/>
      <c r="D26" s="3664"/>
      <c r="E26" s="3664"/>
      <c r="F26" s="3664"/>
      <c r="G26" s="3664"/>
      <c r="H26" s="3664"/>
      <c r="I26" s="3664"/>
      <c r="J26" s="3664"/>
    </row>
    <row r="27" spans="1:11">
      <c r="A27" s="3661" t="s">
        <v>3027</v>
      </c>
      <c r="B27" s="3662"/>
      <c r="C27" s="3662"/>
      <c r="D27" s="3662"/>
      <c r="E27" s="3662"/>
      <c r="F27" s="3662"/>
      <c r="G27" s="3662"/>
      <c r="H27" s="3662"/>
      <c r="I27" s="3662"/>
      <c r="J27" s="3662"/>
    </row>
    <row r="28" spans="1:11">
      <c r="A28" s="3668" t="s">
        <v>1052</v>
      </c>
      <c r="B28" s="3669"/>
      <c r="C28" s="3669"/>
      <c r="D28" s="3669"/>
      <c r="E28" s="3669"/>
      <c r="F28" s="3669"/>
      <c r="G28" s="3669"/>
      <c r="H28" s="3669"/>
      <c r="I28" s="3669"/>
      <c r="J28" s="3670"/>
    </row>
    <row r="29" spans="1:11">
      <c r="A29" s="3671" t="s">
        <v>1607</v>
      </c>
      <c r="B29" s="3672"/>
      <c r="C29" s="3672"/>
      <c r="D29" s="3672"/>
      <c r="E29" s="3672"/>
      <c r="F29" s="3672"/>
      <c r="G29" s="3672"/>
      <c r="H29" s="3672"/>
      <c r="I29" s="3672"/>
      <c r="J29" s="3672"/>
    </row>
    <row r="30" spans="1:11">
      <c r="A30" s="3667" t="s">
        <v>77</v>
      </c>
      <c r="B30" s="3667"/>
      <c r="C30" s="3667"/>
      <c r="D30" s="3667"/>
      <c r="E30" s="3667"/>
      <c r="F30" s="3667"/>
      <c r="G30" s="3667"/>
      <c r="H30" s="3667"/>
      <c r="I30" s="3667"/>
      <c r="J30" s="3667"/>
    </row>
    <row r="31" spans="1:11">
      <c r="A31" s="3666" t="s">
        <v>1554</v>
      </c>
      <c r="B31" s="3666"/>
      <c r="C31" s="3666"/>
      <c r="D31" s="3666"/>
      <c r="E31" s="3666"/>
      <c r="F31" s="3666"/>
      <c r="G31" s="3666"/>
      <c r="H31" s="3666"/>
      <c r="I31" s="3666"/>
      <c r="J31" s="3666"/>
    </row>
    <row r="32" spans="1:11">
      <c r="A32" s="3665" t="s">
        <v>777</v>
      </c>
      <c r="B32" s="3666"/>
      <c r="C32" s="3666"/>
      <c r="D32" s="3666"/>
      <c r="E32" s="3666"/>
      <c r="F32" s="3666"/>
      <c r="G32" s="3666"/>
      <c r="H32" s="3666"/>
      <c r="I32" s="3666"/>
      <c r="J32" s="3666"/>
    </row>
    <row r="37" spans="5:5">
      <c r="E37" s="2233"/>
    </row>
  </sheetData>
  <mergeCells count="18">
    <mergeCell ref="A1:J1"/>
    <mergeCell ref="A2:A19"/>
    <mergeCell ref="B2:C3"/>
    <mergeCell ref="B4:C4"/>
    <mergeCell ref="B5:C5"/>
    <mergeCell ref="B6:C6"/>
    <mergeCell ref="B7:C7"/>
    <mergeCell ref="B8:B21"/>
    <mergeCell ref="A29:J29"/>
    <mergeCell ref="A30:J30"/>
    <mergeCell ref="A31:J31"/>
    <mergeCell ref="A32:J32"/>
    <mergeCell ref="A22:C22"/>
    <mergeCell ref="A24:J24"/>
    <mergeCell ref="A25:J25"/>
    <mergeCell ref="A26:J26"/>
    <mergeCell ref="A27:J27"/>
    <mergeCell ref="A28:J28"/>
  </mergeCells>
  <pageMargins left="0.31496062992125984" right="0.31496062992125984" top="0.74803149606299213" bottom="0.74803149606299213" header="0.31496062992125984" footer="0.31496062992125984"/>
  <pageSetup paperSize="9" scale="5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G54"/>
  <sheetViews>
    <sheetView zoomScale="75" zoomScaleNormal="75" workbookViewId="0">
      <selection activeCell="R10" sqref="R10"/>
    </sheetView>
  </sheetViews>
  <sheetFormatPr defaultRowHeight="12.75"/>
  <cols>
    <col min="1" max="1" width="12.42578125" style="3" customWidth="1"/>
    <col min="2" max="2" width="4.85546875" style="3" customWidth="1"/>
    <col min="3" max="3" width="19.28515625" style="2" customWidth="1"/>
    <col min="4" max="4" width="13.42578125" style="2" customWidth="1"/>
    <col min="5" max="6" width="11" style="6" customWidth="1"/>
    <col min="7" max="7" width="13.28515625" style="6" customWidth="1"/>
    <col min="8" max="8" width="12.5703125" style="6" customWidth="1"/>
    <col min="9" max="10" width="13" style="6" customWidth="1"/>
    <col min="11" max="11" width="11.85546875" style="6" customWidth="1"/>
    <col min="12" max="13" width="12.5703125" style="6" customWidth="1"/>
    <col min="14" max="14" width="11.42578125" style="6" customWidth="1"/>
    <col min="15" max="15" width="11.28515625" style="2" customWidth="1"/>
    <col min="16" max="16" width="12.5703125" style="2" customWidth="1"/>
    <col min="17" max="17" width="12.28515625" style="2" customWidth="1"/>
    <col min="18" max="18" width="11.5703125" style="2" customWidth="1"/>
    <col min="19" max="19" width="14.28515625" style="2" customWidth="1"/>
    <col min="20" max="27" width="9.140625" style="2"/>
    <col min="28" max="16384" width="9.140625" style="3"/>
  </cols>
  <sheetData>
    <row r="1" spans="1:33" ht="69" customHeight="1" thickBot="1">
      <c r="A1" s="3531" t="s">
        <v>3611</v>
      </c>
      <c r="B1" s="3550"/>
      <c r="C1" s="3550"/>
      <c r="D1" s="3550"/>
      <c r="E1" s="3550"/>
      <c r="F1" s="3550"/>
      <c r="G1" s="3550"/>
      <c r="H1" s="3550"/>
      <c r="I1" s="3550"/>
      <c r="J1" s="3550"/>
      <c r="K1" s="3550"/>
      <c r="L1" s="3550"/>
      <c r="M1" s="3550"/>
      <c r="N1" s="3550"/>
      <c r="O1" s="3550"/>
      <c r="P1" s="3550"/>
      <c r="Q1" s="3550"/>
      <c r="R1" s="3551"/>
      <c r="S1" s="1"/>
    </row>
    <row r="2" spans="1:33" ht="24.75" customHeight="1">
      <c r="A2" s="3475" t="s">
        <v>963</v>
      </c>
      <c r="B2" s="3640" t="s">
        <v>16</v>
      </c>
      <c r="C2" s="3641"/>
      <c r="D2" s="3396" t="s">
        <v>17</v>
      </c>
      <c r="E2" s="3397"/>
      <c r="F2" s="3398"/>
      <c r="G2" s="3399" t="s">
        <v>18</v>
      </c>
      <c r="H2" s="3400"/>
      <c r="I2" s="3401"/>
      <c r="J2" s="3485" t="s">
        <v>2271</v>
      </c>
      <c r="K2" s="3486"/>
      <c r="L2" s="3487"/>
      <c r="M2" s="3647" t="s">
        <v>470</v>
      </c>
      <c r="N2" s="3648"/>
      <c r="O2" s="3649"/>
      <c r="P2" s="3452" t="s">
        <v>416</v>
      </c>
      <c r="Q2" s="3453"/>
      <c r="R2" s="3454"/>
      <c r="S2" s="7"/>
      <c r="T2" s="6"/>
      <c r="AB2" s="2"/>
      <c r="AC2" s="2"/>
      <c r="AD2" s="2"/>
      <c r="AE2" s="2"/>
      <c r="AF2" s="2"/>
      <c r="AG2" s="2"/>
    </row>
    <row r="3" spans="1:33" ht="51.75" customHeight="1">
      <c r="A3" s="3476"/>
      <c r="B3" s="3642"/>
      <c r="C3" s="3643"/>
      <c r="D3" s="750" t="s">
        <v>2260</v>
      </c>
      <c r="E3" s="751" t="s">
        <v>415</v>
      </c>
      <c r="F3" s="752" t="s">
        <v>19</v>
      </c>
      <c r="G3" s="750" t="s">
        <v>2260</v>
      </c>
      <c r="H3" s="753" t="s">
        <v>415</v>
      </c>
      <c r="I3" s="754" t="s">
        <v>19</v>
      </c>
      <c r="J3" s="750" t="s">
        <v>2260</v>
      </c>
      <c r="K3" s="755" t="s">
        <v>415</v>
      </c>
      <c r="L3" s="756" t="s">
        <v>19</v>
      </c>
      <c r="M3" s="750" t="s">
        <v>2260</v>
      </c>
      <c r="N3" s="757" t="s">
        <v>415</v>
      </c>
      <c r="O3" s="758" t="s">
        <v>19</v>
      </c>
      <c r="P3" s="750" t="s">
        <v>2260</v>
      </c>
      <c r="Q3" s="759" t="s">
        <v>415</v>
      </c>
      <c r="R3" s="760" t="s">
        <v>19</v>
      </c>
      <c r="S3" s="7"/>
      <c r="T3" s="6"/>
      <c r="AB3" s="2"/>
      <c r="AC3" s="2"/>
      <c r="AD3" s="2"/>
      <c r="AE3" s="2"/>
      <c r="AF3" s="2"/>
      <c r="AG3" s="2"/>
    </row>
    <row r="4" spans="1:33" ht="18.75" customHeight="1" thickBot="1">
      <c r="A4" s="3476"/>
      <c r="B4" s="3644"/>
      <c r="C4" s="3645"/>
      <c r="D4" s="306" t="s">
        <v>1861</v>
      </c>
      <c r="E4" s="129" t="s">
        <v>1862</v>
      </c>
      <c r="F4" s="761" t="s">
        <v>1866</v>
      </c>
      <c r="G4" s="306" t="s">
        <v>1863</v>
      </c>
      <c r="H4" s="133" t="s">
        <v>471</v>
      </c>
      <c r="I4" s="289" t="s">
        <v>472</v>
      </c>
      <c r="J4" s="306" t="s">
        <v>473</v>
      </c>
      <c r="K4" s="405" t="s">
        <v>474</v>
      </c>
      <c r="L4" s="406" t="s">
        <v>475</v>
      </c>
      <c r="M4" s="306" t="s">
        <v>476</v>
      </c>
      <c r="N4" s="762" t="s">
        <v>477</v>
      </c>
      <c r="O4" s="763" t="s">
        <v>478</v>
      </c>
      <c r="P4" s="306" t="s">
        <v>479</v>
      </c>
      <c r="Q4" s="764" t="s">
        <v>480</v>
      </c>
      <c r="R4" s="765" t="s">
        <v>481</v>
      </c>
      <c r="S4" s="7"/>
      <c r="T4" s="6"/>
      <c r="AB4" s="2"/>
      <c r="AC4" s="2"/>
      <c r="AD4" s="2"/>
      <c r="AE4" s="2"/>
      <c r="AF4" s="2"/>
      <c r="AG4" s="2"/>
    </row>
    <row r="5" spans="1:33" ht="21.95" customHeight="1" thickBot="1">
      <c r="A5" s="3476"/>
      <c r="B5" s="3638" t="s">
        <v>20</v>
      </c>
      <c r="C5" s="3639"/>
      <c r="D5" s="766">
        <v>8</v>
      </c>
      <c r="E5" s="767">
        <v>1</v>
      </c>
      <c r="F5" s="768">
        <f>D5+E5</f>
        <v>9</v>
      </c>
      <c r="G5" s="769">
        <v>83</v>
      </c>
      <c r="H5" s="64">
        <v>4</v>
      </c>
      <c r="I5" s="65">
        <f>G5+H5</f>
        <v>87</v>
      </c>
      <c r="J5" s="769"/>
      <c r="K5" s="407"/>
      <c r="L5" s="408">
        <f>J5+K5</f>
        <v>0</v>
      </c>
      <c r="M5" s="769"/>
      <c r="N5" s="770"/>
      <c r="O5" s="771">
        <f>M5+N5</f>
        <v>0</v>
      </c>
      <c r="P5" s="772">
        <f>D5+G5+J5+M5</f>
        <v>91</v>
      </c>
      <c r="Q5" s="773">
        <f t="shared" ref="P5:R9" si="0">E5+H5+K5+N5</f>
        <v>5</v>
      </c>
      <c r="R5" s="774">
        <f t="shared" si="0"/>
        <v>96</v>
      </c>
      <c r="S5" s="10"/>
      <c r="T5" s="6"/>
      <c r="AB5" s="2"/>
      <c r="AC5" s="2"/>
      <c r="AD5" s="2"/>
      <c r="AE5" s="2"/>
      <c r="AF5" s="2"/>
      <c r="AG5" s="2"/>
    </row>
    <row r="6" spans="1:33" ht="26.25" customHeight="1" thickTop="1">
      <c r="A6" s="3476"/>
      <c r="B6" s="3636" t="s">
        <v>21</v>
      </c>
      <c r="C6" s="3637"/>
      <c r="D6" s="775"/>
      <c r="E6" s="56"/>
      <c r="F6" s="120">
        <f>D6+E6</f>
        <v>0</v>
      </c>
      <c r="G6" s="775"/>
      <c r="H6" s="67"/>
      <c r="I6" s="68">
        <f>G6+H6</f>
        <v>0</v>
      </c>
      <c r="J6" s="775"/>
      <c r="K6" s="409"/>
      <c r="L6" s="410">
        <f>J6+K6</f>
        <v>0</v>
      </c>
      <c r="M6" s="775"/>
      <c r="N6" s="776"/>
      <c r="O6" s="777">
        <f>M6+N6</f>
        <v>0</v>
      </c>
      <c r="P6" s="778">
        <f t="shared" si="0"/>
        <v>0</v>
      </c>
      <c r="Q6" s="779">
        <f t="shared" si="0"/>
        <v>0</v>
      </c>
      <c r="R6" s="780">
        <f t="shared" si="0"/>
        <v>0</v>
      </c>
      <c r="S6" s="10"/>
      <c r="T6" s="6"/>
      <c r="AB6" s="2"/>
      <c r="AC6" s="2"/>
      <c r="AD6" s="2"/>
      <c r="AE6" s="2"/>
      <c r="AF6" s="2"/>
      <c r="AG6" s="2"/>
    </row>
    <row r="7" spans="1:33" ht="21.95" customHeight="1">
      <c r="A7" s="3476"/>
      <c r="B7" s="3634" t="s">
        <v>22</v>
      </c>
      <c r="C7" s="3635"/>
      <c r="D7" s="781"/>
      <c r="E7" s="56"/>
      <c r="F7" s="57">
        <f>D7+E7</f>
        <v>0</v>
      </c>
      <c r="G7" s="781"/>
      <c r="H7" s="67"/>
      <c r="I7" s="68">
        <f>G7+H7</f>
        <v>0</v>
      </c>
      <c r="J7" s="781"/>
      <c r="K7" s="409"/>
      <c r="L7" s="410">
        <f>J7+K7</f>
        <v>0</v>
      </c>
      <c r="M7" s="781"/>
      <c r="N7" s="776"/>
      <c r="O7" s="777">
        <f>M7+N7</f>
        <v>0</v>
      </c>
      <c r="P7" s="782">
        <f t="shared" si="0"/>
        <v>0</v>
      </c>
      <c r="Q7" s="779">
        <f t="shared" si="0"/>
        <v>0</v>
      </c>
      <c r="R7" s="780">
        <f t="shared" si="0"/>
        <v>0</v>
      </c>
      <c r="S7" s="10"/>
      <c r="T7" s="6"/>
      <c r="AB7" s="2"/>
      <c r="AC7" s="2"/>
      <c r="AD7" s="2"/>
      <c r="AE7" s="2"/>
      <c r="AF7" s="2"/>
      <c r="AG7" s="2"/>
    </row>
    <row r="8" spans="1:33" ht="21.95" customHeight="1">
      <c r="A8" s="3476"/>
      <c r="B8" s="3636" t="s">
        <v>23</v>
      </c>
      <c r="C8" s="3637"/>
      <c r="D8" s="775"/>
      <c r="E8" s="56"/>
      <c r="F8" s="57">
        <f>D8+E8</f>
        <v>0</v>
      </c>
      <c r="G8" s="775"/>
      <c r="H8" s="67"/>
      <c r="I8" s="68">
        <f>G8+H8</f>
        <v>0</v>
      </c>
      <c r="J8" s="775"/>
      <c r="K8" s="409"/>
      <c r="L8" s="410">
        <f>J8+K8</f>
        <v>0</v>
      </c>
      <c r="M8" s="775"/>
      <c r="N8" s="776"/>
      <c r="O8" s="777">
        <f>M8+N8</f>
        <v>0</v>
      </c>
      <c r="P8" s="778">
        <f t="shared" si="0"/>
        <v>0</v>
      </c>
      <c r="Q8" s="779">
        <f t="shared" si="0"/>
        <v>0</v>
      </c>
      <c r="R8" s="780">
        <f t="shared" si="0"/>
        <v>0</v>
      </c>
      <c r="S8" s="10"/>
      <c r="T8" s="6"/>
      <c r="AB8" s="2"/>
      <c r="AC8" s="2"/>
      <c r="AD8" s="2"/>
      <c r="AE8" s="2"/>
      <c r="AF8" s="2"/>
      <c r="AG8" s="2"/>
    </row>
    <row r="9" spans="1:33" ht="21.95" customHeight="1" thickBot="1">
      <c r="A9" s="3476"/>
      <c r="B9" s="3636" t="s">
        <v>24</v>
      </c>
      <c r="C9" s="3637"/>
      <c r="D9" s="749"/>
      <c r="E9" s="59"/>
      <c r="F9" s="60">
        <f>D9+E9</f>
        <v>0</v>
      </c>
      <c r="G9" s="775"/>
      <c r="H9" s="70"/>
      <c r="I9" s="71">
        <f>G9+H9</f>
        <v>0</v>
      </c>
      <c r="J9" s="775"/>
      <c r="K9" s="411"/>
      <c r="L9" s="412">
        <f>J9+K9</f>
        <v>0</v>
      </c>
      <c r="M9" s="775"/>
      <c r="N9" s="783"/>
      <c r="O9" s="784">
        <f>M9+N9</f>
        <v>0</v>
      </c>
      <c r="P9" s="778">
        <f t="shared" si="0"/>
        <v>0</v>
      </c>
      <c r="Q9" s="785">
        <f t="shared" si="0"/>
        <v>0</v>
      </c>
      <c r="R9" s="786">
        <f t="shared" si="0"/>
        <v>0</v>
      </c>
      <c r="S9" s="10"/>
      <c r="T9" s="6"/>
      <c r="AB9" s="2"/>
      <c r="AC9" s="2"/>
      <c r="AD9" s="2"/>
      <c r="AE9" s="2"/>
      <c r="AF9" s="2"/>
      <c r="AG9" s="2"/>
    </row>
    <row r="10" spans="1:33" ht="21.95" customHeight="1" thickTop="1" thickBot="1">
      <c r="A10" s="3477"/>
      <c r="B10" s="3632" t="s">
        <v>19</v>
      </c>
      <c r="C10" s="3633"/>
      <c r="D10" s="738">
        <f t="shared" ref="D10:R10" si="1">SUM(D5:D9)</f>
        <v>8</v>
      </c>
      <c r="E10" s="290">
        <f t="shared" si="1"/>
        <v>1</v>
      </c>
      <c r="F10" s="291">
        <f t="shared" si="1"/>
        <v>9</v>
      </c>
      <c r="G10" s="739">
        <f t="shared" si="1"/>
        <v>83</v>
      </c>
      <c r="H10" s="292">
        <f t="shared" si="1"/>
        <v>4</v>
      </c>
      <c r="I10" s="293">
        <f t="shared" si="1"/>
        <v>87</v>
      </c>
      <c r="J10" s="739">
        <f t="shared" si="1"/>
        <v>0</v>
      </c>
      <c r="K10" s="413">
        <f t="shared" si="1"/>
        <v>0</v>
      </c>
      <c r="L10" s="414">
        <f t="shared" si="1"/>
        <v>0</v>
      </c>
      <c r="M10" s="739">
        <f t="shared" si="1"/>
        <v>0</v>
      </c>
      <c r="N10" s="787">
        <f t="shared" si="1"/>
        <v>0</v>
      </c>
      <c r="O10" s="788">
        <f t="shared" si="1"/>
        <v>0</v>
      </c>
      <c r="P10" s="789">
        <f t="shared" si="1"/>
        <v>91</v>
      </c>
      <c r="Q10" s="790">
        <f t="shared" si="1"/>
        <v>5</v>
      </c>
      <c r="R10" s="791">
        <f t="shared" si="1"/>
        <v>96</v>
      </c>
      <c r="S10" s="10"/>
      <c r="T10" s="6"/>
      <c r="AB10" s="2"/>
      <c r="AC10" s="2"/>
      <c r="AD10" s="2"/>
      <c r="AE10" s="2"/>
      <c r="AF10" s="2"/>
      <c r="AG10" s="2"/>
    </row>
    <row r="11" spans="1:33" ht="10.5" customHeight="1">
      <c r="A11" s="17"/>
      <c r="B11" s="355"/>
    </row>
    <row r="12" spans="1:33" ht="21.75" customHeight="1" thickBot="1">
      <c r="A12" s="3418" t="s">
        <v>25</v>
      </c>
      <c r="B12" s="3418"/>
      <c r="C12" s="3418"/>
      <c r="D12" s="3418"/>
      <c r="E12" s="3418"/>
      <c r="F12" s="18"/>
      <c r="G12" s="3418" t="s">
        <v>482</v>
      </c>
      <c r="H12" s="3418"/>
      <c r="I12" s="3418"/>
      <c r="J12" s="3418"/>
      <c r="K12" s="19"/>
      <c r="L12" s="19"/>
      <c r="M12" s="19"/>
    </row>
    <row r="13" spans="1:33" s="300" customFormat="1" ht="43.5" customHeight="1" thickBot="1">
      <c r="A13" s="346"/>
      <c r="B13" s="3657" t="s">
        <v>26</v>
      </c>
      <c r="C13" s="3658"/>
      <c r="D13" s="314" t="s">
        <v>27</v>
      </c>
      <c r="E13" s="319" t="s">
        <v>20</v>
      </c>
      <c r="F13" s="44"/>
      <c r="G13" s="3630" t="s">
        <v>26</v>
      </c>
      <c r="H13" s="3631"/>
      <c r="I13" s="314" t="s">
        <v>27</v>
      </c>
      <c r="J13" s="792" t="s">
        <v>20</v>
      </c>
      <c r="K13" s="297"/>
      <c r="L13" s="297"/>
      <c r="M13" s="297"/>
      <c r="N13" s="298"/>
      <c r="O13" s="299"/>
      <c r="P13" s="299"/>
      <c r="Q13" s="299"/>
      <c r="R13" s="299"/>
      <c r="S13" s="299"/>
      <c r="T13" s="299"/>
      <c r="U13" s="299"/>
      <c r="V13" s="299"/>
      <c r="W13" s="299"/>
      <c r="X13" s="299"/>
      <c r="Y13" s="299"/>
      <c r="Z13" s="299"/>
      <c r="AA13" s="299"/>
    </row>
    <row r="14" spans="1:33" ht="18" customHeight="1">
      <c r="A14" s="3502" t="s">
        <v>963</v>
      </c>
      <c r="B14" s="3655" t="s">
        <v>28</v>
      </c>
      <c r="C14" s="3656"/>
      <c r="D14" s="315"/>
      <c r="E14" s="320"/>
      <c r="F14" s="46"/>
      <c r="G14" s="3652" t="s">
        <v>483</v>
      </c>
      <c r="H14" s="793" t="s">
        <v>484</v>
      </c>
      <c r="I14" s="316"/>
      <c r="J14" s="794"/>
      <c r="L14" s="26"/>
      <c r="M14" s="26"/>
      <c r="N14" s="26"/>
      <c r="O14" s="26"/>
      <c r="P14" s="26"/>
      <c r="Q14" s="26"/>
      <c r="R14" s="26"/>
      <c r="S14" s="26"/>
    </row>
    <row r="15" spans="1:33" ht="18" customHeight="1">
      <c r="A15" s="3502"/>
      <c r="B15" s="3620" t="s">
        <v>29</v>
      </c>
      <c r="C15" s="3621"/>
      <c r="D15" s="316"/>
      <c r="E15" s="321"/>
      <c r="F15" s="46"/>
      <c r="G15" s="3653"/>
      <c r="H15" s="793" t="s">
        <v>485</v>
      </c>
      <c r="I15" s="316"/>
      <c r="J15" s="794"/>
      <c r="K15" s="26"/>
      <c r="P15" s="26"/>
      <c r="Q15" s="26"/>
      <c r="R15" s="26"/>
      <c r="S15" s="26"/>
    </row>
    <row r="16" spans="1:33" ht="18" customHeight="1">
      <c r="A16" s="3502"/>
      <c r="B16" s="3620" t="s">
        <v>30</v>
      </c>
      <c r="C16" s="3621"/>
      <c r="D16" s="317">
        <v>3</v>
      </c>
      <c r="E16" s="322">
        <v>3</v>
      </c>
      <c r="F16" s="47"/>
      <c r="G16" s="3653"/>
      <c r="H16" s="793" t="s">
        <v>486</v>
      </c>
      <c r="I16" s="316"/>
      <c r="J16" s="794"/>
      <c r="K16" s="26"/>
      <c r="P16" s="26"/>
      <c r="Q16" s="26"/>
      <c r="R16" s="26"/>
      <c r="S16" s="26"/>
    </row>
    <row r="17" spans="1:20" ht="18" customHeight="1">
      <c r="A17" s="3502"/>
      <c r="B17" s="3620" t="s">
        <v>31</v>
      </c>
      <c r="C17" s="3621"/>
      <c r="D17" s="317">
        <v>97</v>
      </c>
      <c r="E17" s="323">
        <v>97</v>
      </c>
      <c r="F17" s="47"/>
      <c r="G17" s="3653"/>
      <c r="H17" s="795" t="s">
        <v>487</v>
      </c>
      <c r="I17" s="796"/>
      <c r="J17" s="794"/>
      <c r="K17" s="26"/>
      <c r="P17" s="26"/>
      <c r="Q17" s="26"/>
      <c r="R17" s="26"/>
      <c r="S17" s="26"/>
    </row>
    <row r="18" spans="1:20" ht="18" customHeight="1">
      <c r="A18" s="3502"/>
      <c r="B18" s="3620" t="s">
        <v>32</v>
      </c>
      <c r="C18" s="3621"/>
      <c r="D18" s="316">
        <v>71.709999999999994</v>
      </c>
      <c r="E18" s="321">
        <v>71.709999999999994</v>
      </c>
      <c r="F18" s="46"/>
      <c r="G18" s="3653"/>
      <c r="H18" s="793" t="s">
        <v>1597</v>
      </c>
      <c r="I18" s="317"/>
      <c r="J18" s="794"/>
      <c r="K18" s="26"/>
      <c r="P18" s="26"/>
      <c r="Q18" s="26"/>
      <c r="R18" s="26"/>
      <c r="S18" s="26"/>
    </row>
    <row r="19" spans="1:20" ht="18" customHeight="1">
      <c r="A19" s="3502"/>
      <c r="B19" s="3620" t="s">
        <v>33</v>
      </c>
      <c r="C19" s="3621"/>
      <c r="D19" s="316"/>
      <c r="E19" s="321"/>
      <c r="F19" s="46"/>
      <c r="G19" s="3654"/>
      <c r="H19" s="797" t="s">
        <v>1240</v>
      </c>
      <c r="I19" s="316"/>
      <c r="J19" s="794"/>
      <c r="K19" s="26"/>
      <c r="P19" s="26"/>
      <c r="Q19" s="26"/>
      <c r="R19" s="26"/>
      <c r="S19" s="26"/>
    </row>
    <row r="20" spans="1:20" ht="18" customHeight="1" thickBot="1">
      <c r="A20" s="3502"/>
      <c r="B20" s="3620" t="s">
        <v>419</v>
      </c>
      <c r="C20" s="3621"/>
      <c r="D20" s="316">
        <v>30000</v>
      </c>
      <c r="E20" s="321">
        <v>31500</v>
      </c>
      <c r="F20" s="46"/>
      <c r="G20" s="3650" t="s">
        <v>1598</v>
      </c>
      <c r="H20" s="3651"/>
      <c r="I20" s="318"/>
      <c r="J20" s="798"/>
      <c r="K20" s="26"/>
      <c r="P20" s="26"/>
      <c r="Q20" s="26"/>
      <c r="R20" s="26"/>
      <c r="S20" s="26"/>
    </row>
    <row r="21" spans="1:20" ht="18" customHeight="1">
      <c r="A21" s="3502"/>
      <c r="B21" s="3620" t="s">
        <v>420</v>
      </c>
      <c r="C21" s="3621"/>
      <c r="D21" s="316"/>
      <c r="E21" s="321"/>
      <c r="F21" s="46"/>
      <c r="G21" s="38"/>
      <c r="H21" s="41"/>
      <c r="I21" s="41"/>
      <c r="K21" s="26"/>
      <c r="L21" s="26"/>
      <c r="M21" s="26"/>
      <c r="N21" s="26"/>
      <c r="O21" s="26"/>
      <c r="P21" s="26"/>
      <c r="Q21" s="26"/>
      <c r="R21" s="26"/>
      <c r="S21" s="26"/>
    </row>
    <row r="22" spans="1:20" ht="18" customHeight="1">
      <c r="A22" s="3502"/>
      <c r="B22" s="3620" t="s">
        <v>2278</v>
      </c>
      <c r="C22" s="3621"/>
      <c r="D22" s="316"/>
      <c r="E22" s="321"/>
      <c r="F22" s="46"/>
      <c r="G22" s="38"/>
      <c r="H22" s="41"/>
      <c r="I22" s="41"/>
      <c r="K22" s="26"/>
      <c r="L22" s="26"/>
      <c r="M22" s="26"/>
      <c r="N22" s="26"/>
      <c r="O22" s="26"/>
      <c r="P22" s="26"/>
      <c r="Q22" s="26"/>
      <c r="R22" s="26"/>
      <c r="S22" s="26"/>
    </row>
    <row r="23" spans="1:20" ht="18" customHeight="1">
      <c r="A23" s="3502"/>
      <c r="B23" s="3620" t="s">
        <v>34</v>
      </c>
      <c r="C23" s="3621"/>
      <c r="D23" s="316">
        <v>2</v>
      </c>
      <c r="E23" s="321">
        <v>3</v>
      </c>
      <c r="F23" s="46"/>
      <c r="G23" s="38"/>
      <c r="H23" s="41"/>
      <c r="I23" s="41"/>
      <c r="K23" s="28"/>
      <c r="L23" s="28"/>
      <c r="M23" s="28"/>
    </row>
    <row r="24" spans="1:20" ht="18" customHeight="1">
      <c r="A24" s="3502"/>
      <c r="B24" s="3620" t="s">
        <v>35</v>
      </c>
      <c r="C24" s="3621"/>
      <c r="D24" s="316">
        <v>4</v>
      </c>
      <c r="E24" s="321">
        <v>6</v>
      </c>
      <c r="F24" s="46"/>
      <c r="G24" s="38"/>
      <c r="H24" s="41"/>
      <c r="I24" s="41"/>
      <c r="K24" s="26"/>
      <c r="L24" s="26"/>
      <c r="M24" s="26"/>
      <c r="N24" s="26"/>
      <c r="O24" s="26"/>
      <c r="P24" s="26"/>
      <c r="Q24" s="26"/>
      <c r="R24" s="26"/>
      <c r="S24" s="26"/>
    </row>
    <row r="25" spans="1:20" ht="18" customHeight="1" thickBot="1">
      <c r="A25" s="3503"/>
      <c r="B25" s="3622" t="s">
        <v>36</v>
      </c>
      <c r="C25" s="3623"/>
      <c r="D25" s="318"/>
      <c r="E25" s="324"/>
      <c r="F25" s="46"/>
      <c r="G25" s="38"/>
      <c r="H25" s="41"/>
      <c r="I25" s="41"/>
      <c r="K25" s="26"/>
      <c r="L25" s="26"/>
      <c r="M25" s="26"/>
      <c r="N25" s="26"/>
      <c r="O25" s="26"/>
      <c r="P25" s="26"/>
      <c r="Q25" s="26"/>
      <c r="R25" s="26"/>
      <c r="S25" s="26"/>
    </row>
    <row r="26" spans="1:20" ht="9" customHeight="1"/>
    <row r="27" spans="1:20" ht="24.75" customHeight="1" thickBot="1">
      <c r="A27" s="3418" t="s">
        <v>2259</v>
      </c>
      <c r="B27" s="3418"/>
      <c r="C27" s="3418"/>
      <c r="D27" s="3418"/>
      <c r="E27" s="3418"/>
      <c r="F27" s="3418"/>
      <c r="G27" s="3418"/>
      <c r="H27" s="3418"/>
      <c r="I27" s="3418"/>
      <c r="J27" s="3418"/>
      <c r="K27" s="3418"/>
      <c r="L27" s="3418"/>
      <c r="M27" s="3418"/>
      <c r="N27" s="3418"/>
      <c r="O27" s="3418"/>
      <c r="P27" s="48"/>
      <c r="Q27" s="48"/>
      <c r="R27" s="48"/>
      <c r="S27" s="48"/>
    </row>
    <row r="28" spans="1:20" ht="29.25" customHeight="1">
      <c r="A28" s="3497"/>
      <c r="B28" s="3603" t="s">
        <v>26</v>
      </c>
      <c r="C28" s="3604"/>
      <c r="D28" s="3552" t="s">
        <v>2260</v>
      </c>
      <c r="E28" s="3613"/>
      <c r="F28" s="3613"/>
      <c r="G28" s="3613"/>
      <c r="H28" s="3613"/>
      <c r="I28" s="3614"/>
      <c r="J28" s="3399" t="s">
        <v>20</v>
      </c>
      <c r="K28" s="3400"/>
      <c r="L28" s="3400"/>
      <c r="M28" s="3400"/>
      <c r="N28" s="3400"/>
      <c r="O28" s="3401"/>
      <c r="P28" s="38"/>
      <c r="Q28" s="38"/>
      <c r="R28" s="38"/>
      <c r="S28" s="38"/>
      <c r="T28" s="6"/>
    </row>
    <row r="29" spans="1:20" ht="30" customHeight="1">
      <c r="A29" s="3498"/>
      <c r="B29" s="3605"/>
      <c r="C29" s="3606"/>
      <c r="D29" s="799" t="s">
        <v>2261</v>
      </c>
      <c r="E29" s="800"/>
      <c r="F29" s="3627" t="s">
        <v>2262</v>
      </c>
      <c r="G29" s="3627"/>
      <c r="H29" s="3609" t="s">
        <v>19</v>
      </c>
      <c r="I29" s="3628" t="s">
        <v>2263</v>
      </c>
      <c r="J29" s="3625" t="s">
        <v>2261</v>
      </c>
      <c r="K29" s="3626"/>
      <c r="L29" s="3624" t="s">
        <v>2262</v>
      </c>
      <c r="M29" s="3624"/>
      <c r="N29" s="3593" t="s">
        <v>19</v>
      </c>
      <c r="O29" s="3611" t="s">
        <v>2272</v>
      </c>
      <c r="P29" s="3"/>
      <c r="Q29" s="3"/>
      <c r="R29" s="3"/>
      <c r="S29" s="3"/>
    </row>
    <row r="30" spans="1:20" ht="65.25" customHeight="1" thickBot="1">
      <c r="A30" s="3499"/>
      <c r="B30" s="3607"/>
      <c r="C30" s="3608"/>
      <c r="D30" s="801" t="s">
        <v>2264</v>
      </c>
      <c r="E30" s="802" t="s">
        <v>2265</v>
      </c>
      <c r="F30" s="802" t="s">
        <v>2264</v>
      </c>
      <c r="G30" s="802" t="s">
        <v>2265</v>
      </c>
      <c r="H30" s="3610"/>
      <c r="I30" s="3629"/>
      <c r="J30" s="803" t="s">
        <v>2264</v>
      </c>
      <c r="K30" s="804" t="s">
        <v>2265</v>
      </c>
      <c r="L30" s="804" t="s">
        <v>2264</v>
      </c>
      <c r="M30" s="804" t="s">
        <v>2265</v>
      </c>
      <c r="N30" s="3594"/>
      <c r="O30" s="3612"/>
      <c r="P30" s="3"/>
      <c r="Q30" s="3"/>
      <c r="R30" s="3"/>
      <c r="S30" s="3"/>
    </row>
    <row r="31" spans="1:20" ht="20.100000000000001" customHeight="1">
      <c r="A31" s="3482" t="s">
        <v>963</v>
      </c>
      <c r="B31" s="3597" t="s">
        <v>2266</v>
      </c>
      <c r="C31" s="3598"/>
      <c r="D31" s="805">
        <v>3</v>
      </c>
      <c r="E31" s="806"/>
      <c r="F31" s="806"/>
      <c r="G31" s="806"/>
      <c r="H31" s="806">
        <f>SUM(D31:G31)</f>
        <v>3</v>
      </c>
      <c r="I31" s="807">
        <v>570</v>
      </c>
      <c r="J31" s="808">
        <v>3</v>
      </c>
      <c r="K31" s="809"/>
      <c r="L31" s="809"/>
      <c r="M31" s="809"/>
      <c r="N31" s="809">
        <f>SUM(J31:M31)</f>
        <v>3</v>
      </c>
      <c r="O31" s="810">
        <v>570</v>
      </c>
      <c r="P31" s="3"/>
      <c r="Q31" s="3"/>
      <c r="R31" s="3"/>
      <c r="S31" s="3"/>
    </row>
    <row r="32" spans="1:20" ht="20.100000000000001" customHeight="1">
      <c r="A32" s="3483"/>
      <c r="B32" s="3595" t="s">
        <v>2267</v>
      </c>
      <c r="C32" s="3596"/>
      <c r="D32" s="811"/>
      <c r="E32" s="812">
        <v>5</v>
      </c>
      <c r="F32" s="812"/>
      <c r="G32" s="812">
        <v>2</v>
      </c>
      <c r="H32" s="813">
        <f>SUM(D32:G32)</f>
        <v>7</v>
      </c>
      <c r="I32" s="814">
        <v>1177</v>
      </c>
      <c r="J32" s="815"/>
      <c r="K32" s="816">
        <v>5</v>
      </c>
      <c r="L32" s="816"/>
      <c r="M32" s="816">
        <v>2</v>
      </c>
      <c r="N32" s="817">
        <f>SUM(J32:M32)</f>
        <v>7</v>
      </c>
      <c r="O32" s="818">
        <v>1177</v>
      </c>
      <c r="P32" s="3"/>
      <c r="Q32" s="3"/>
      <c r="R32" s="3"/>
      <c r="S32" s="3"/>
    </row>
    <row r="33" spans="1:27" ht="20.100000000000001" customHeight="1">
      <c r="A33" s="3483"/>
      <c r="B33" s="3595" t="s">
        <v>2268</v>
      </c>
      <c r="C33" s="3596"/>
      <c r="D33" s="811"/>
      <c r="E33" s="812"/>
      <c r="F33" s="812"/>
      <c r="G33" s="812"/>
      <c r="H33" s="812">
        <f>SUM(D33:G33)</f>
        <v>0</v>
      </c>
      <c r="I33" s="819"/>
      <c r="J33" s="815"/>
      <c r="K33" s="816"/>
      <c r="L33" s="816"/>
      <c r="M33" s="816"/>
      <c r="N33" s="816">
        <f>SUM(J33:M33)</f>
        <v>0</v>
      </c>
      <c r="O33" s="820"/>
      <c r="P33" s="3"/>
      <c r="Q33" s="3"/>
      <c r="R33" s="3"/>
      <c r="S33" s="3"/>
    </row>
    <row r="34" spans="1:27" ht="20.100000000000001" customHeight="1" thickBot="1">
      <c r="A34" s="3484"/>
      <c r="B34" s="3601" t="s">
        <v>19</v>
      </c>
      <c r="C34" s="3602"/>
      <c r="D34" s="821">
        <f t="shared" ref="D34:O34" si="2">SUM(D31:D33)</f>
        <v>3</v>
      </c>
      <c r="E34" s="822">
        <f t="shared" si="2"/>
        <v>5</v>
      </c>
      <c r="F34" s="822">
        <f t="shared" si="2"/>
        <v>0</v>
      </c>
      <c r="G34" s="822">
        <f t="shared" si="2"/>
        <v>2</v>
      </c>
      <c r="H34" s="822">
        <f t="shared" si="2"/>
        <v>10</v>
      </c>
      <c r="I34" s="823">
        <f t="shared" si="2"/>
        <v>1747</v>
      </c>
      <c r="J34" s="824">
        <f t="shared" si="2"/>
        <v>3</v>
      </c>
      <c r="K34" s="825">
        <f t="shared" si="2"/>
        <v>5</v>
      </c>
      <c r="L34" s="825">
        <f t="shared" si="2"/>
        <v>0</v>
      </c>
      <c r="M34" s="825">
        <f t="shared" si="2"/>
        <v>2</v>
      </c>
      <c r="N34" s="825">
        <f t="shared" si="2"/>
        <v>10</v>
      </c>
      <c r="O34" s="826">
        <f t="shared" si="2"/>
        <v>1747</v>
      </c>
      <c r="P34" s="3"/>
      <c r="Q34" s="3"/>
      <c r="R34" s="3"/>
      <c r="S34" s="3"/>
    </row>
    <row r="35" spans="1:27">
      <c r="A35" s="33"/>
      <c r="B35" s="33"/>
      <c r="C35" s="34"/>
      <c r="D35" s="34"/>
      <c r="E35" s="298"/>
      <c r="F35" s="298"/>
      <c r="G35" s="298"/>
      <c r="H35" s="298"/>
      <c r="I35" s="298"/>
    </row>
    <row r="36" spans="1:27">
      <c r="G36" s="2"/>
      <c r="H36" s="2"/>
      <c r="I36" s="2"/>
      <c r="J36" s="2"/>
      <c r="K36" s="2"/>
      <c r="L36" s="2"/>
      <c r="M36" s="2"/>
      <c r="N36" s="2"/>
      <c r="S36" s="3"/>
      <c r="T36" s="3"/>
      <c r="U36" s="3"/>
      <c r="V36" s="3"/>
      <c r="W36" s="3"/>
      <c r="X36" s="3"/>
      <c r="Y36" s="3"/>
      <c r="Z36" s="3"/>
      <c r="AA36" s="3"/>
    </row>
    <row r="37" spans="1:27" ht="18.75" thickBot="1">
      <c r="A37" s="3515" t="s">
        <v>1852</v>
      </c>
      <c r="B37" s="3515"/>
      <c r="C37" s="3515"/>
      <c r="D37" s="3515"/>
      <c r="E37" s="3515"/>
      <c r="F37" s="3515"/>
      <c r="G37" s="3515"/>
      <c r="H37" s="3515"/>
      <c r="I37" s="3515"/>
      <c r="J37" s="3646"/>
      <c r="K37" s="3646"/>
      <c r="L37" s="3646"/>
      <c r="M37" s="3646"/>
      <c r="N37" s="2"/>
      <c r="S37" s="3"/>
      <c r="T37" s="3"/>
      <c r="U37" s="3"/>
      <c r="V37" s="3"/>
      <c r="W37" s="3"/>
      <c r="X37" s="3"/>
      <c r="Y37" s="3"/>
      <c r="Z37" s="3"/>
      <c r="AA37" s="3"/>
    </row>
    <row r="38" spans="1:27" ht="26.25" customHeight="1">
      <c r="A38" s="3589" t="s">
        <v>963</v>
      </c>
      <c r="B38" s="3579" t="s">
        <v>26</v>
      </c>
      <c r="C38" s="3580"/>
      <c r="D38" s="3615" t="s">
        <v>2260</v>
      </c>
      <c r="E38" s="3616"/>
      <c r="F38" s="3616"/>
      <c r="G38" s="3616"/>
      <c r="H38" s="3616"/>
      <c r="I38" s="3617"/>
      <c r="J38" s="3592" t="s">
        <v>20</v>
      </c>
      <c r="K38" s="3517"/>
      <c r="L38" s="3517"/>
      <c r="M38" s="3517"/>
      <c r="N38" s="3517"/>
      <c r="O38" s="3518"/>
      <c r="T38" s="3"/>
      <c r="U38" s="3"/>
      <c r="V38" s="3"/>
      <c r="W38" s="3"/>
      <c r="X38" s="3"/>
      <c r="Y38" s="3"/>
      <c r="Z38" s="3"/>
      <c r="AA38" s="3"/>
    </row>
    <row r="39" spans="1:27" ht="39" customHeight="1" thickBot="1">
      <c r="A39" s="3590"/>
      <c r="B39" s="3581"/>
      <c r="C39" s="3582"/>
      <c r="D39" s="827" t="s">
        <v>968</v>
      </c>
      <c r="E39" s="827" t="s">
        <v>969</v>
      </c>
      <c r="F39" s="827" t="s">
        <v>970</v>
      </c>
      <c r="G39" s="827" t="s">
        <v>971</v>
      </c>
      <c r="H39" s="828" t="s">
        <v>346</v>
      </c>
      <c r="I39" s="828" t="s">
        <v>19</v>
      </c>
      <c r="J39" s="829" t="s">
        <v>968</v>
      </c>
      <c r="K39" s="830" t="s">
        <v>969</v>
      </c>
      <c r="L39" s="830" t="s">
        <v>970</v>
      </c>
      <c r="M39" s="830" t="s">
        <v>971</v>
      </c>
      <c r="N39" s="830" t="s">
        <v>346</v>
      </c>
      <c r="O39" s="831" t="s">
        <v>19</v>
      </c>
      <c r="T39" s="3"/>
      <c r="U39" s="3"/>
      <c r="V39" s="3"/>
      <c r="W39" s="3"/>
      <c r="X39" s="3"/>
      <c r="Y39" s="3"/>
      <c r="Z39" s="3"/>
      <c r="AA39" s="3"/>
    </row>
    <row r="40" spans="1:27" ht="24.95" customHeight="1">
      <c r="A40" s="3590"/>
      <c r="B40" s="3583" t="s">
        <v>2266</v>
      </c>
      <c r="C40" s="3584"/>
      <c r="D40" s="832"/>
      <c r="E40" s="832"/>
      <c r="F40" s="832"/>
      <c r="G40" s="833"/>
      <c r="H40" s="833"/>
      <c r="I40" s="834">
        <f>SUM(D40:H40)</f>
        <v>0</v>
      </c>
      <c r="J40" s="835"/>
      <c r="K40" s="836"/>
      <c r="L40" s="836"/>
      <c r="M40" s="836"/>
      <c r="N40" s="836"/>
      <c r="O40" s="837">
        <f>SUM(J40:N40)</f>
        <v>0</v>
      </c>
      <c r="T40" s="3"/>
      <c r="U40" s="3"/>
      <c r="V40" s="3"/>
      <c r="W40" s="3"/>
      <c r="X40" s="3"/>
      <c r="Y40" s="3"/>
      <c r="Z40" s="3"/>
      <c r="AA40" s="3"/>
    </row>
    <row r="41" spans="1:27" ht="24.95" customHeight="1">
      <c r="A41" s="3590"/>
      <c r="B41" s="3587" t="s">
        <v>2267</v>
      </c>
      <c r="C41" s="3588"/>
      <c r="D41" s="838"/>
      <c r="E41" s="838"/>
      <c r="F41" s="838"/>
      <c r="G41" s="839"/>
      <c r="H41" s="839"/>
      <c r="I41" s="840">
        <f>SUM(D41:H41)</f>
        <v>0</v>
      </c>
      <c r="J41" s="841"/>
      <c r="K41" s="842"/>
      <c r="L41" s="842"/>
      <c r="M41" s="842"/>
      <c r="N41" s="842"/>
      <c r="O41" s="843">
        <f>SUM(J41:N41)</f>
        <v>0</v>
      </c>
      <c r="T41" s="3"/>
      <c r="U41" s="3"/>
      <c r="V41" s="3"/>
      <c r="W41" s="3"/>
      <c r="X41" s="3"/>
      <c r="Y41" s="3"/>
      <c r="Z41" s="3"/>
      <c r="AA41" s="3"/>
    </row>
    <row r="42" spans="1:27" ht="24.95" customHeight="1">
      <c r="A42" s="3590"/>
      <c r="B42" s="3587" t="s">
        <v>2268</v>
      </c>
      <c r="C42" s="3588"/>
      <c r="D42" s="838"/>
      <c r="E42" s="838"/>
      <c r="F42" s="838"/>
      <c r="G42" s="839"/>
      <c r="H42" s="839"/>
      <c r="I42" s="840">
        <f>SUM(D42:H42)</f>
        <v>0</v>
      </c>
      <c r="J42" s="841"/>
      <c r="K42" s="842"/>
      <c r="L42" s="842"/>
      <c r="M42" s="842"/>
      <c r="N42" s="842"/>
      <c r="O42" s="843">
        <f>SUM(J42:N42)</f>
        <v>0</v>
      </c>
      <c r="T42" s="3"/>
      <c r="U42" s="3"/>
      <c r="V42" s="3"/>
      <c r="W42" s="3"/>
      <c r="X42" s="3"/>
      <c r="Y42" s="3"/>
      <c r="Z42" s="3"/>
      <c r="AA42" s="3"/>
    </row>
    <row r="43" spans="1:27" ht="24.95" customHeight="1" thickBot="1">
      <c r="A43" s="3590"/>
      <c r="B43" s="3585" t="s">
        <v>19</v>
      </c>
      <c r="C43" s="3586"/>
      <c r="D43" s="844">
        <f t="shared" ref="D43:O43" si="3">SUM(D40:D42)</f>
        <v>0</v>
      </c>
      <c r="E43" s="844">
        <f t="shared" si="3"/>
        <v>0</v>
      </c>
      <c r="F43" s="844">
        <f t="shared" si="3"/>
        <v>0</v>
      </c>
      <c r="G43" s="845">
        <f t="shared" si="3"/>
        <v>0</v>
      </c>
      <c r="H43" s="845">
        <f t="shared" si="3"/>
        <v>0</v>
      </c>
      <c r="I43" s="846">
        <f t="shared" si="3"/>
        <v>0</v>
      </c>
      <c r="J43" s="847">
        <f t="shared" si="3"/>
        <v>0</v>
      </c>
      <c r="K43" s="848">
        <f t="shared" si="3"/>
        <v>0</v>
      </c>
      <c r="L43" s="848">
        <f t="shared" si="3"/>
        <v>0</v>
      </c>
      <c r="M43" s="848">
        <f t="shared" si="3"/>
        <v>0</v>
      </c>
      <c r="N43" s="848">
        <f t="shared" si="3"/>
        <v>0</v>
      </c>
      <c r="O43" s="849">
        <f t="shared" si="3"/>
        <v>0</v>
      </c>
      <c r="T43" s="3"/>
      <c r="U43" s="3"/>
      <c r="V43" s="3"/>
      <c r="W43" s="3"/>
      <c r="X43" s="3"/>
      <c r="Y43" s="3"/>
      <c r="Z43" s="3"/>
      <c r="AA43" s="3"/>
    </row>
    <row r="44" spans="1:27" ht="24.95" customHeight="1">
      <c r="A44" s="3590"/>
      <c r="B44" s="3618" t="s">
        <v>1865</v>
      </c>
      <c r="C44" s="3619"/>
      <c r="D44" s="850"/>
      <c r="E44" s="832"/>
      <c r="F44" s="832"/>
      <c r="G44" s="832"/>
      <c r="H44" s="832"/>
      <c r="I44" s="834">
        <f>SUM(D44:H44)</f>
        <v>0</v>
      </c>
      <c r="J44" s="835"/>
      <c r="K44" s="836"/>
      <c r="L44" s="836"/>
      <c r="M44" s="836"/>
      <c r="N44" s="836"/>
      <c r="O44" s="837">
        <f>SUM(J44:N44)</f>
        <v>0</v>
      </c>
    </row>
    <row r="45" spans="1:27" ht="24.95" customHeight="1">
      <c r="A45" s="3590"/>
      <c r="B45" s="3577" t="s">
        <v>972</v>
      </c>
      <c r="C45" s="3578"/>
      <c r="D45" s="851"/>
      <c r="E45" s="838"/>
      <c r="F45" s="838"/>
      <c r="G45" s="838"/>
      <c r="H45" s="838"/>
      <c r="I45" s="840">
        <f>SUM(D45:H45)</f>
        <v>0</v>
      </c>
      <c r="J45" s="841"/>
      <c r="K45" s="842"/>
      <c r="L45" s="842"/>
      <c r="M45" s="842"/>
      <c r="N45" s="842"/>
      <c r="O45" s="843">
        <f>SUM(J45:N45)</f>
        <v>0</v>
      </c>
    </row>
    <row r="46" spans="1:27" ht="24.95" customHeight="1">
      <c r="A46" s="3590"/>
      <c r="B46" s="3599" t="s">
        <v>347</v>
      </c>
      <c r="C46" s="597" t="s">
        <v>348</v>
      </c>
      <c r="D46" s="851"/>
      <c r="E46" s="838"/>
      <c r="F46" s="838"/>
      <c r="G46" s="838"/>
      <c r="H46" s="838"/>
      <c r="I46" s="840">
        <f>SUM(D46:H46)</f>
        <v>0</v>
      </c>
      <c r="J46" s="841"/>
      <c r="K46" s="842"/>
      <c r="L46" s="842"/>
      <c r="M46" s="842"/>
      <c r="N46" s="842"/>
      <c r="O46" s="843">
        <f>SUM(J46:N46)</f>
        <v>0</v>
      </c>
    </row>
    <row r="47" spans="1:27" ht="24.95" customHeight="1" thickBot="1">
      <c r="A47" s="3591"/>
      <c r="B47" s="3600"/>
      <c r="C47" s="598" t="s">
        <v>349</v>
      </c>
      <c r="D47" s="852"/>
      <c r="E47" s="844"/>
      <c r="F47" s="844"/>
      <c r="G47" s="844"/>
      <c r="H47" s="844"/>
      <c r="I47" s="846">
        <f>SUM(I44:I46)</f>
        <v>0</v>
      </c>
      <c r="J47" s="847"/>
      <c r="K47" s="848"/>
      <c r="L47" s="848"/>
      <c r="M47" s="848"/>
      <c r="N47" s="848"/>
      <c r="O47" s="849">
        <f>SUM(O44:O46)</f>
        <v>0</v>
      </c>
    </row>
    <row r="48" spans="1:27" ht="13.5" thickBot="1"/>
    <row r="49" spans="1:27" ht="27.75" customHeight="1">
      <c r="A49" s="3470" t="s">
        <v>957</v>
      </c>
      <c r="B49" s="3573"/>
      <c r="C49" s="3471"/>
      <c r="D49" s="3472"/>
      <c r="E49" s="298"/>
      <c r="F49" s="298"/>
      <c r="G49" s="298"/>
      <c r="H49" s="298"/>
      <c r="I49" s="298"/>
    </row>
    <row r="50" spans="1:27" ht="27.75" customHeight="1">
      <c r="A50" s="853" t="s">
        <v>958</v>
      </c>
      <c r="B50" s="3574" t="s">
        <v>1470</v>
      </c>
      <c r="C50" s="3575"/>
      <c r="D50" s="3576"/>
      <c r="E50" s="298"/>
      <c r="F50" s="298"/>
      <c r="G50" s="298"/>
      <c r="H50" s="298"/>
      <c r="I50" s="298"/>
    </row>
    <row r="51" spans="1:27" ht="18.75" customHeight="1">
      <c r="A51" s="853" t="s">
        <v>962</v>
      </c>
      <c r="B51" s="3574" t="s">
        <v>1608</v>
      </c>
      <c r="C51" s="3575"/>
      <c r="D51" s="3576"/>
    </row>
    <row r="52" spans="1:27" ht="30" customHeight="1">
      <c r="A52" s="853" t="s">
        <v>959</v>
      </c>
      <c r="B52" s="3574">
        <v>3742703580</v>
      </c>
      <c r="C52" s="3575"/>
      <c r="D52" s="3576"/>
    </row>
    <row r="53" spans="1:27" ht="27.75" customHeight="1">
      <c r="A53" s="854" t="s">
        <v>960</v>
      </c>
      <c r="B53" s="3574">
        <v>5355696734</v>
      </c>
      <c r="C53" s="3575"/>
      <c r="D53" s="3576"/>
    </row>
    <row r="54" spans="1:27" ht="30" customHeight="1" thickBot="1">
      <c r="A54" s="855" t="s">
        <v>961</v>
      </c>
      <c r="B54" s="3570" t="s">
        <v>1472</v>
      </c>
      <c r="C54" s="3571"/>
      <c r="D54" s="3572"/>
      <c r="G54" s="2"/>
      <c r="H54" s="2"/>
      <c r="I54" s="2"/>
      <c r="J54" s="2"/>
      <c r="K54" s="2"/>
      <c r="L54" s="2"/>
      <c r="M54" s="2"/>
      <c r="N54" s="2"/>
      <c r="S54" s="3"/>
      <c r="T54" s="3"/>
      <c r="U54" s="3"/>
      <c r="V54" s="3"/>
      <c r="W54" s="3"/>
      <c r="X54" s="3"/>
      <c r="Y54" s="3"/>
      <c r="Z54" s="3"/>
      <c r="AA54" s="3"/>
    </row>
  </sheetData>
  <protectedRanges>
    <protectedRange sqref="H15:I20 F14:F25 D14:E19 D23:E25 H21:I25" name="Aralık1"/>
    <protectedRange sqref="H31:H32" name="Aralık1_1"/>
    <protectedRange sqref="N31:N32" name="Aralık1_2"/>
    <protectedRange sqref="D20:E22" name="Aralık1_3"/>
  </protectedRanges>
  <mergeCells count="68">
    <mergeCell ref="A1:R1"/>
    <mergeCell ref="P2:R2"/>
    <mergeCell ref="B2:C4"/>
    <mergeCell ref="A37:M37"/>
    <mergeCell ref="A12:E12"/>
    <mergeCell ref="A14:A25"/>
    <mergeCell ref="A31:A34"/>
    <mergeCell ref="B16:C16"/>
    <mergeCell ref="B6:C6"/>
    <mergeCell ref="M2:O2"/>
    <mergeCell ref="B15:C15"/>
    <mergeCell ref="G20:H20"/>
    <mergeCell ref="G12:J12"/>
    <mergeCell ref="G14:G19"/>
    <mergeCell ref="B14:C14"/>
    <mergeCell ref="B13:C13"/>
    <mergeCell ref="A2:A10"/>
    <mergeCell ref="D2:F2"/>
    <mergeCell ref="G2:I2"/>
    <mergeCell ref="J2:L2"/>
    <mergeCell ref="B10:C10"/>
    <mergeCell ref="B7:C7"/>
    <mergeCell ref="B8:C8"/>
    <mergeCell ref="B9:C9"/>
    <mergeCell ref="B5:C5"/>
    <mergeCell ref="G13:H13"/>
    <mergeCell ref="B17:C17"/>
    <mergeCell ref="B18:C18"/>
    <mergeCell ref="B19:C19"/>
    <mergeCell ref="B20:C20"/>
    <mergeCell ref="A28:A30"/>
    <mergeCell ref="B21:C21"/>
    <mergeCell ref="B24:C24"/>
    <mergeCell ref="B25:C25"/>
    <mergeCell ref="A27:O27"/>
    <mergeCell ref="B22:C22"/>
    <mergeCell ref="L29:M29"/>
    <mergeCell ref="J29:K29"/>
    <mergeCell ref="F29:G29"/>
    <mergeCell ref="I29:I30"/>
    <mergeCell ref="B23:C23"/>
    <mergeCell ref="A38:A47"/>
    <mergeCell ref="J38:O38"/>
    <mergeCell ref="N29:N30"/>
    <mergeCell ref="B32:C32"/>
    <mergeCell ref="B31:C31"/>
    <mergeCell ref="B46:B47"/>
    <mergeCell ref="B33:C33"/>
    <mergeCell ref="B34:C34"/>
    <mergeCell ref="B28:C30"/>
    <mergeCell ref="H29:H30"/>
    <mergeCell ref="O29:O30"/>
    <mergeCell ref="B42:C42"/>
    <mergeCell ref="J28:O28"/>
    <mergeCell ref="D28:I28"/>
    <mergeCell ref="D38:I38"/>
    <mergeCell ref="B44:C44"/>
    <mergeCell ref="B45:C45"/>
    <mergeCell ref="B38:C39"/>
    <mergeCell ref="B40:C40"/>
    <mergeCell ref="B43:C43"/>
    <mergeCell ref="B41:C41"/>
    <mergeCell ref="B54:D54"/>
    <mergeCell ref="A49:D49"/>
    <mergeCell ref="B50:D50"/>
    <mergeCell ref="B51:D51"/>
    <mergeCell ref="B52:D52"/>
    <mergeCell ref="B53:D53"/>
  </mergeCells>
  <phoneticPr fontId="55" type="noConversion"/>
  <dataValidations count="4">
    <dataValidation type="custom" allowBlank="1" showInputMessage="1" showErrorMessage="1" errorTitle="LÜTFEN DÜZELTİN" error="BİTEN ÜNİTE SAYISI BİTEN İÇME SUYU SAYISINDAN AZ OLAMAZ" sqref="N34">
      <formula1>F5&lt;=N34</formula1>
    </dataValidation>
    <dataValidation type="custom" allowBlank="1" showInputMessage="1" showErrorMessage="1" errorTitle="LÜTFEN DÜZELTİN" error="PLANLANAN İÇME SUYU İŞ SAYISI, İÇME SUYU HİZMETİ GÖTÜRÜLECEK ÜNİTE SAYISINDAN AZ OLAMAZ " sqref="H34">
      <formula1>D10&lt;=H34</formula1>
    </dataValidation>
    <dataValidation type="custom" allowBlank="1" showInputMessage="1" showErrorMessage="1" errorTitle="LÜTFEN DÜZELTİN" error="BİTEN ÜNİTE SAYISI BİTEN İÇME SUYU SAYISINDAN AZ OLAMAZ" sqref="F5">
      <formula1>F5&lt;=N34</formula1>
    </dataValidation>
    <dataValidation type="custom" allowBlank="1" showInputMessage="1" showErrorMessage="1" errorTitle="LÜTFEN DÜZETİN" error="PLANLANAN İÇME SUYU İŞ SAYISI, İÇME SUYU HİZMETİ GÖTÜRÜLECEK ÜNİTE SAYISINDAN AZ OLAMAZ " sqref="D10">
      <formula1>D10&lt;I5=H34</formula1>
    </dataValidation>
  </dataValidations>
  <hyperlinks>
    <hyperlink ref="B54" r:id="rId1"/>
  </hyperlinks>
  <pageMargins left="0.51181102362204722" right="0.31496062992125984" top="0.78740157480314965" bottom="0.31496062992125984" header="0.27559055118110237" footer="0.19685039370078741"/>
  <pageSetup paperSize="9" scale="64" orientation="landscape" r:id="rId2"/>
  <headerFooter alignWithMargins="0">
    <oddHeader>&amp;C&amp;"Arial Tur,Kalın"&amp;12T.C
İÇİŞLERİ BAKANLIĞI
Mahalli İdareler Genel Müdürlüğü</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F28"/>
  <sheetViews>
    <sheetView workbookViewId="0">
      <pane ySplit="3" topLeftCell="A4" activePane="bottomLeft" state="frozenSplit"/>
      <selection activeCell="M20" sqref="M19:M20"/>
      <selection pane="bottomLeft" activeCell="A2" sqref="A2:J2"/>
    </sheetView>
  </sheetViews>
  <sheetFormatPr defaultRowHeight="12.75"/>
  <cols>
    <col min="1" max="1" width="19.5703125" style="3" customWidth="1"/>
    <col min="2" max="2" width="9.140625" style="3"/>
    <col min="3" max="3" width="23.28515625" style="2" customWidth="1"/>
    <col min="4" max="4" width="11.7109375" style="2" customWidth="1"/>
    <col min="5" max="5" width="12" style="6" customWidth="1"/>
    <col min="6" max="6" width="12.85546875" style="6" customWidth="1"/>
    <col min="7" max="7" width="10.85546875" style="6" customWidth="1"/>
    <col min="8" max="9" width="12.5703125" style="6" customWidth="1"/>
    <col min="10" max="10" width="11.7109375" style="6" customWidth="1"/>
    <col min="11" max="11" width="11.42578125" style="6" customWidth="1"/>
    <col min="12" max="12" width="13" style="6" customWidth="1"/>
    <col min="13" max="13" width="11.85546875" style="6" customWidth="1"/>
    <col min="14" max="14" width="12.5703125" style="6" customWidth="1"/>
    <col min="15" max="15" width="12.28515625" style="6" customWidth="1"/>
    <col min="16" max="16" width="12.140625" style="6" customWidth="1"/>
    <col min="17" max="17" width="13.5703125" style="2" customWidth="1"/>
    <col min="18" max="18" width="12" style="2" customWidth="1"/>
    <col min="19" max="19" width="14" style="2" customWidth="1"/>
    <col min="20" max="20" width="20.42578125" style="2" customWidth="1"/>
    <col min="21" max="21" width="14.28515625" style="2" customWidth="1"/>
    <col min="22" max="29" width="9.140625" style="2"/>
    <col min="30" max="16384" width="9.140625" style="3"/>
  </cols>
  <sheetData>
    <row r="1" spans="1:32" ht="10.5" customHeight="1">
      <c r="A1" s="17"/>
      <c r="B1" s="355"/>
    </row>
    <row r="2" spans="1:32" ht="21.75" customHeight="1" thickBot="1">
      <c r="A2" s="3418" t="s">
        <v>1599</v>
      </c>
      <c r="B2" s="3418"/>
      <c r="C2" s="3418"/>
      <c r="D2" s="3418"/>
      <c r="E2" s="3418"/>
      <c r="F2" s="3418"/>
      <c r="G2" s="3418"/>
      <c r="H2" s="3418"/>
      <c r="I2" s="3418"/>
      <c r="J2" s="3418"/>
      <c r="K2" s="18"/>
      <c r="L2" s="18"/>
      <c r="M2" s="19"/>
      <c r="N2" s="19"/>
      <c r="O2" s="19"/>
    </row>
    <row r="3" spans="1:32" s="300" customFormat="1" ht="51" customHeight="1">
      <c r="A3" s="3565" t="s">
        <v>817</v>
      </c>
      <c r="B3" s="3552" t="s">
        <v>26</v>
      </c>
      <c r="C3" s="3553"/>
      <c r="D3" s="360" t="s">
        <v>1418</v>
      </c>
      <c r="E3" s="366" t="s">
        <v>1419</v>
      </c>
      <c r="F3" s="371" t="s">
        <v>1420</v>
      </c>
      <c r="G3" s="856" t="s">
        <v>1600</v>
      </c>
      <c r="H3" s="857" t="s">
        <v>1601</v>
      </c>
      <c r="I3" s="858" t="s">
        <v>1421</v>
      </c>
      <c r="J3" s="859" t="s">
        <v>93</v>
      </c>
      <c r="K3" s="297"/>
      <c r="L3" s="297"/>
      <c r="M3" s="298"/>
      <c r="N3" s="297"/>
      <c r="O3" s="297"/>
      <c r="P3" s="297"/>
      <c r="Q3" s="298"/>
      <c r="R3" s="299"/>
      <c r="S3" s="299"/>
      <c r="T3" s="299"/>
      <c r="U3" s="299"/>
      <c r="V3" s="299"/>
      <c r="W3" s="299"/>
      <c r="X3" s="299"/>
      <c r="Y3" s="299"/>
      <c r="Z3" s="299"/>
      <c r="AA3" s="299"/>
      <c r="AB3" s="299"/>
      <c r="AC3" s="299"/>
      <c r="AD3" s="299"/>
    </row>
    <row r="4" spans="1:32" s="300" customFormat="1" ht="19.5" customHeight="1" thickBot="1">
      <c r="A4" s="3566"/>
      <c r="B4" s="3554"/>
      <c r="C4" s="3555"/>
      <c r="D4" s="361" t="s">
        <v>1861</v>
      </c>
      <c r="E4" s="367" t="s">
        <v>1862</v>
      </c>
      <c r="F4" s="860" t="s">
        <v>1866</v>
      </c>
      <c r="G4" s="861" t="s">
        <v>1863</v>
      </c>
      <c r="H4" s="862" t="s">
        <v>1602</v>
      </c>
      <c r="I4" s="863" t="s">
        <v>472</v>
      </c>
      <c r="J4" s="864" t="s">
        <v>1603</v>
      </c>
      <c r="K4" s="297"/>
      <c r="L4" s="297"/>
      <c r="M4" s="298"/>
      <c r="N4" s="297"/>
      <c r="O4" s="297"/>
      <c r="P4" s="297"/>
      <c r="Q4" s="298"/>
      <c r="R4" s="299"/>
      <c r="S4" s="299"/>
      <c r="T4" s="299"/>
      <c r="U4" s="299"/>
      <c r="V4" s="299"/>
      <c r="W4" s="299"/>
      <c r="X4" s="299"/>
      <c r="Y4" s="299"/>
      <c r="Z4" s="299"/>
      <c r="AA4" s="299"/>
      <c r="AB4" s="299"/>
      <c r="AC4" s="299"/>
      <c r="AD4" s="299"/>
    </row>
    <row r="5" spans="1:32" ht="18" customHeight="1">
      <c r="A5" s="3566"/>
      <c r="B5" s="3561" t="s">
        <v>1853</v>
      </c>
      <c r="C5" s="3562"/>
      <c r="D5" s="865">
        <v>479108</v>
      </c>
      <c r="E5" s="866">
        <v>135000</v>
      </c>
      <c r="F5" s="867">
        <v>479108</v>
      </c>
      <c r="G5" s="868">
        <v>43735</v>
      </c>
      <c r="H5" s="869"/>
      <c r="I5" s="870">
        <v>522843</v>
      </c>
      <c r="J5" s="905">
        <f>F5+G5-I5</f>
        <v>0</v>
      </c>
      <c r="K5" s="41"/>
      <c r="N5" s="26"/>
      <c r="O5" s="26"/>
      <c r="P5" s="26"/>
      <c r="Q5" s="26"/>
      <c r="R5" s="26"/>
      <c r="S5" s="26"/>
      <c r="T5" s="26"/>
      <c r="U5" s="26"/>
    </row>
    <row r="6" spans="1:32" ht="18" customHeight="1">
      <c r="A6" s="3566"/>
      <c r="B6" s="3563" t="s">
        <v>18</v>
      </c>
      <c r="C6" s="3564"/>
      <c r="D6" s="363">
        <v>9353034</v>
      </c>
      <c r="E6" s="369"/>
      <c r="F6" s="871">
        <v>9353034</v>
      </c>
      <c r="G6" s="872">
        <v>62575</v>
      </c>
      <c r="H6" s="873"/>
      <c r="I6" s="903">
        <f>9353034+62575</f>
        <v>9415609</v>
      </c>
      <c r="J6" s="904">
        <f>F6+G6-I6</f>
        <v>0</v>
      </c>
      <c r="K6" s="41"/>
      <c r="M6" s="26"/>
      <c r="N6" s="26"/>
      <c r="O6" s="26"/>
      <c r="P6" s="26"/>
      <c r="Q6" s="26"/>
      <c r="R6" s="26"/>
      <c r="S6" s="26"/>
      <c r="T6" s="26"/>
      <c r="U6" s="26"/>
    </row>
    <row r="7" spans="1:32" ht="18" customHeight="1">
      <c r="A7" s="3566"/>
      <c r="B7" s="3563" t="s">
        <v>2271</v>
      </c>
      <c r="C7" s="3564"/>
      <c r="D7" s="364"/>
      <c r="E7" s="369"/>
      <c r="F7" s="871"/>
      <c r="G7" s="872"/>
      <c r="H7" s="873"/>
      <c r="I7" s="874"/>
      <c r="J7" s="875">
        <f t="shared" ref="J7:J17" si="0">F7+G7-I7</f>
        <v>0</v>
      </c>
      <c r="K7" s="42"/>
      <c r="M7" s="26"/>
      <c r="N7" s="26"/>
      <c r="O7" s="26"/>
      <c r="P7" s="26"/>
      <c r="Q7" s="26"/>
      <c r="R7" s="26"/>
      <c r="S7" s="26"/>
      <c r="T7" s="26"/>
      <c r="U7" s="26"/>
    </row>
    <row r="8" spans="1:32" ht="18" customHeight="1">
      <c r="A8" s="3566"/>
      <c r="B8" s="3563" t="s">
        <v>470</v>
      </c>
      <c r="C8" s="3564"/>
      <c r="D8" s="364"/>
      <c r="E8" s="369"/>
      <c r="F8" s="871"/>
      <c r="G8" s="872"/>
      <c r="H8" s="873"/>
      <c r="I8" s="874"/>
      <c r="J8" s="875">
        <f t="shared" si="0"/>
        <v>0</v>
      </c>
      <c r="K8" s="42"/>
      <c r="M8" s="26"/>
      <c r="N8" s="26"/>
      <c r="O8" s="26"/>
      <c r="P8" s="26"/>
      <c r="Q8" s="26"/>
      <c r="R8" s="26"/>
      <c r="S8" s="26"/>
      <c r="T8" s="26"/>
      <c r="U8" s="26"/>
    </row>
    <row r="9" spans="1:32" ht="18" customHeight="1" thickBot="1">
      <c r="A9" s="3566"/>
      <c r="B9" s="3568" t="s">
        <v>1854</v>
      </c>
      <c r="C9" s="3569"/>
      <c r="D9" s="364"/>
      <c r="E9" s="369"/>
      <c r="F9" s="871"/>
      <c r="G9" s="872"/>
      <c r="H9" s="873"/>
      <c r="I9" s="874"/>
      <c r="J9" s="875">
        <f t="shared" si="0"/>
        <v>0</v>
      </c>
      <c r="K9" s="43"/>
      <c r="M9" s="26"/>
      <c r="N9" s="26"/>
      <c r="O9" s="26"/>
      <c r="P9" s="26"/>
      <c r="Q9" s="26"/>
      <c r="R9" s="26"/>
      <c r="S9" s="26"/>
      <c r="T9" s="26"/>
      <c r="U9" s="26"/>
    </row>
    <row r="10" spans="1:32" ht="18" customHeight="1">
      <c r="A10" s="3566"/>
      <c r="B10" s="3659" t="s">
        <v>1855</v>
      </c>
      <c r="C10" s="599" t="s">
        <v>350</v>
      </c>
      <c r="D10" s="364">
        <v>17386</v>
      </c>
      <c r="E10" s="369"/>
      <c r="F10" s="871">
        <v>17386</v>
      </c>
      <c r="G10" s="872"/>
      <c r="H10" s="873"/>
      <c r="I10" s="874">
        <v>17386</v>
      </c>
      <c r="J10" s="875">
        <f t="shared" si="0"/>
        <v>0</v>
      </c>
      <c r="K10" s="43"/>
      <c r="M10" s="26"/>
      <c r="N10" s="26"/>
      <c r="O10" s="26"/>
      <c r="P10" s="26"/>
      <c r="Q10" s="26"/>
      <c r="R10" s="26"/>
      <c r="S10" s="26"/>
      <c r="T10" s="26"/>
      <c r="U10" s="26"/>
    </row>
    <row r="11" spans="1:32" s="2" customFormat="1" ht="18" customHeight="1">
      <c r="A11" s="3566"/>
      <c r="B11" s="3556"/>
      <c r="C11" s="600" t="s">
        <v>1859</v>
      </c>
      <c r="D11" s="363"/>
      <c r="E11" s="369"/>
      <c r="F11" s="871"/>
      <c r="G11" s="872"/>
      <c r="H11" s="873"/>
      <c r="I11" s="874"/>
      <c r="J11" s="875">
        <f t="shared" si="0"/>
        <v>0</v>
      </c>
      <c r="K11" s="41"/>
      <c r="L11" s="6"/>
      <c r="M11" s="26"/>
      <c r="N11" s="26"/>
      <c r="O11" s="26"/>
      <c r="P11" s="26"/>
      <c r="Q11" s="26"/>
      <c r="R11" s="26"/>
      <c r="S11" s="26"/>
      <c r="T11" s="26"/>
      <c r="U11" s="26"/>
      <c r="AD11" s="3"/>
      <c r="AE11" s="3"/>
      <c r="AF11" s="3"/>
    </row>
    <row r="12" spans="1:32" s="2" customFormat="1" ht="18" customHeight="1">
      <c r="A12" s="3566"/>
      <c r="B12" s="3556"/>
      <c r="C12" s="600" t="s">
        <v>1857</v>
      </c>
      <c r="D12" s="363"/>
      <c r="E12" s="369"/>
      <c r="F12" s="871"/>
      <c r="G12" s="872"/>
      <c r="H12" s="873"/>
      <c r="I12" s="874"/>
      <c r="J12" s="875">
        <f t="shared" si="0"/>
        <v>0</v>
      </c>
      <c r="K12" s="41"/>
      <c r="L12" s="6"/>
      <c r="M12" s="26"/>
      <c r="N12" s="26"/>
      <c r="O12" s="26"/>
      <c r="P12" s="26"/>
      <c r="Q12" s="26"/>
      <c r="R12" s="26"/>
      <c r="S12" s="26"/>
      <c r="T12" s="26"/>
      <c r="U12" s="26"/>
      <c r="AD12" s="3"/>
      <c r="AE12" s="3"/>
      <c r="AF12" s="3"/>
    </row>
    <row r="13" spans="1:32" s="2" customFormat="1" ht="18" customHeight="1">
      <c r="A13" s="3566"/>
      <c r="B13" s="3556"/>
      <c r="C13" s="600" t="s">
        <v>1856</v>
      </c>
      <c r="D13" s="363"/>
      <c r="E13" s="369"/>
      <c r="F13" s="871"/>
      <c r="G13" s="872"/>
      <c r="H13" s="873"/>
      <c r="I13" s="874"/>
      <c r="J13" s="875">
        <f t="shared" si="0"/>
        <v>0</v>
      </c>
      <c r="K13" s="41"/>
      <c r="L13" s="6"/>
      <c r="M13" s="26"/>
      <c r="N13" s="26"/>
      <c r="O13" s="26"/>
      <c r="P13" s="26"/>
      <c r="Q13" s="26"/>
      <c r="R13" s="26"/>
      <c r="S13" s="26"/>
      <c r="T13" s="26"/>
      <c r="U13" s="26"/>
      <c r="AD13" s="3"/>
      <c r="AE13" s="3"/>
      <c r="AF13" s="3"/>
    </row>
    <row r="14" spans="1:32" s="2" customFormat="1" ht="18" customHeight="1">
      <c r="A14" s="3566"/>
      <c r="B14" s="3556"/>
      <c r="C14" s="600" t="s">
        <v>351</v>
      </c>
      <c r="D14" s="363"/>
      <c r="E14" s="369"/>
      <c r="F14" s="871"/>
      <c r="G14" s="872"/>
      <c r="H14" s="873"/>
      <c r="I14" s="874"/>
      <c r="J14" s="875">
        <f t="shared" si="0"/>
        <v>0</v>
      </c>
      <c r="K14" s="41"/>
      <c r="L14" s="6"/>
      <c r="M14" s="26"/>
      <c r="N14" s="26"/>
      <c r="O14" s="26"/>
      <c r="P14" s="26"/>
      <c r="Q14" s="26"/>
      <c r="R14" s="26"/>
      <c r="S14" s="26"/>
      <c r="T14" s="26"/>
      <c r="U14" s="26"/>
      <c r="AD14" s="3"/>
      <c r="AE14" s="3"/>
      <c r="AF14" s="3"/>
    </row>
    <row r="15" spans="1:32" s="2" customFormat="1" ht="18" customHeight="1">
      <c r="A15" s="3566"/>
      <c r="B15" s="3556"/>
      <c r="C15" s="600" t="s">
        <v>1860</v>
      </c>
      <c r="D15" s="363"/>
      <c r="E15" s="369"/>
      <c r="F15" s="871"/>
      <c r="G15" s="872"/>
      <c r="H15" s="873"/>
      <c r="I15" s="874"/>
      <c r="J15" s="875">
        <f t="shared" si="0"/>
        <v>0</v>
      </c>
      <c r="K15" s="41"/>
      <c r="L15" s="6"/>
      <c r="M15" s="26"/>
      <c r="N15" s="26"/>
      <c r="O15" s="26"/>
      <c r="P15" s="26"/>
      <c r="Q15" s="26"/>
      <c r="R15" s="26"/>
      <c r="S15" s="26"/>
      <c r="T15" s="26"/>
      <c r="U15" s="26"/>
      <c r="AD15" s="3"/>
      <c r="AE15" s="3"/>
      <c r="AF15" s="3"/>
    </row>
    <row r="16" spans="1:32" s="2" customFormat="1" ht="18" customHeight="1">
      <c r="A16" s="3566"/>
      <c r="B16" s="3556"/>
      <c r="C16" s="600" t="s">
        <v>352</v>
      </c>
      <c r="D16" s="363"/>
      <c r="E16" s="369"/>
      <c r="F16" s="871"/>
      <c r="G16" s="872"/>
      <c r="H16" s="873"/>
      <c r="I16" s="874"/>
      <c r="J16" s="875">
        <f t="shared" si="0"/>
        <v>0</v>
      </c>
      <c r="K16" s="41"/>
      <c r="L16" s="6"/>
      <c r="M16" s="26"/>
      <c r="N16" s="26"/>
      <c r="O16" s="26"/>
      <c r="P16" s="26"/>
      <c r="Q16" s="26"/>
      <c r="R16" s="26"/>
      <c r="S16" s="26"/>
      <c r="T16" s="26"/>
      <c r="U16" s="26"/>
      <c r="AD16" s="3"/>
      <c r="AE16" s="3"/>
      <c r="AF16" s="3"/>
    </row>
    <row r="17" spans="1:32" s="2" customFormat="1" ht="18" customHeight="1" thickBot="1">
      <c r="A17" s="3567"/>
      <c r="B17" s="3557"/>
      <c r="C17" s="601" t="s">
        <v>1858</v>
      </c>
      <c r="D17" s="365"/>
      <c r="E17" s="370"/>
      <c r="F17" s="876"/>
      <c r="G17" s="877"/>
      <c r="H17" s="878"/>
      <c r="I17" s="879"/>
      <c r="J17" s="880">
        <f t="shared" si="0"/>
        <v>0</v>
      </c>
      <c r="K17" s="41"/>
      <c r="L17" s="6"/>
      <c r="M17" s="28"/>
      <c r="N17" s="28"/>
      <c r="O17" s="28"/>
      <c r="P17" s="6"/>
      <c r="AD17" s="3"/>
      <c r="AE17" s="3"/>
      <c r="AF17" s="3"/>
    </row>
    <row r="18" spans="1:32" s="2" customFormat="1" ht="22.5" customHeight="1" thickBot="1">
      <c r="A18" s="3532" t="s">
        <v>19</v>
      </c>
      <c r="B18" s="3533"/>
      <c r="C18" s="3534"/>
      <c r="D18" s="374">
        <f t="shared" ref="D18:J18" si="1">SUM(D5:D17)</f>
        <v>9849528</v>
      </c>
      <c r="E18" s="375">
        <f t="shared" si="1"/>
        <v>135000</v>
      </c>
      <c r="F18" s="375">
        <f t="shared" si="1"/>
        <v>9849528</v>
      </c>
      <c r="G18" s="375">
        <f t="shared" si="1"/>
        <v>106310</v>
      </c>
      <c r="H18" s="375">
        <f t="shared" si="1"/>
        <v>0</v>
      </c>
      <c r="I18" s="375">
        <f t="shared" si="1"/>
        <v>9955838</v>
      </c>
      <c r="J18" s="376">
        <f t="shared" si="1"/>
        <v>0</v>
      </c>
      <c r="K18" s="6"/>
      <c r="L18" s="6"/>
      <c r="M18" s="6"/>
      <c r="N18" s="6"/>
      <c r="O18" s="6"/>
      <c r="P18" s="6"/>
      <c r="AD18" s="3"/>
      <c r="AE18" s="3"/>
      <c r="AF18" s="3"/>
    </row>
    <row r="19" spans="1:32">
      <c r="C19" s="3"/>
      <c r="E19" s="2"/>
      <c r="J19" s="2"/>
      <c r="K19" s="2"/>
      <c r="L19" s="2"/>
      <c r="M19" s="2"/>
      <c r="N19" s="2"/>
      <c r="O19" s="2"/>
      <c r="P19" s="2"/>
      <c r="V19" s="3"/>
      <c r="W19" s="3"/>
      <c r="X19" s="3"/>
      <c r="Y19" s="3"/>
      <c r="Z19" s="3"/>
      <c r="AA19" s="3"/>
      <c r="AB19" s="3"/>
      <c r="AC19" s="3"/>
    </row>
    <row r="20" spans="1:32" s="603" customFormat="1" ht="14.25" customHeight="1">
      <c r="A20" s="3660" t="s">
        <v>1867</v>
      </c>
      <c r="B20" s="3660"/>
      <c r="C20" s="3660"/>
      <c r="D20" s="3660"/>
      <c r="E20" s="3660"/>
      <c r="F20" s="3660"/>
      <c r="G20" s="3660"/>
      <c r="H20" s="3660"/>
      <c r="I20" s="3660"/>
      <c r="J20" s="3660"/>
      <c r="K20" s="28"/>
      <c r="L20" s="28"/>
      <c r="M20" s="28"/>
      <c r="N20" s="28"/>
      <c r="O20" s="28"/>
      <c r="P20" s="28"/>
      <c r="Q20" s="602"/>
      <c r="R20" s="602"/>
      <c r="S20" s="602"/>
      <c r="T20" s="602"/>
      <c r="U20" s="602"/>
      <c r="V20" s="602"/>
      <c r="W20" s="602"/>
      <c r="X20" s="602"/>
      <c r="Y20" s="602"/>
      <c r="Z20" s="602"/>
      <c r="AA20" s="602"/>
      <c r="AB20" s="602"/>
      <c r="AC20" s="602"/>
    </row>
    <row r="21" spans="1:32" s="603" customFormat="1" ht="29.25" customHeight="1">
      <c r="A21" s="3663" t="s">
        <v>1411</v>
      </c>
      <c r="B21" s="3663"/>
      <c r="C21" s="3663"/>
      <c r="D21" s="3663"/>
      <c r="E21" s="3663"/>
      <c r="F21" s="3663"/>
      <c r="G21" s="3663"/>
      <c r="H21" s="3663"/>
      <c r="I21" s="3663"/>
      <c r="J21" s="3663"/>
      <c r="K21" s="28"/>
      <c r="L21" s="28"/>
      <c r="M21" s="28"/>
      <c r="N21" s="28"/>
      <c r="O21" s="28"/>
      <c r="P21" s="28"/>
      <c r="Q21" s="602"/>
      <c r="R21" s="602"/>
      <c r="S21" s="602"/>
      <c r="T21" s="602"/>
      <c r="U21" s="602"/>
      <c r="V21" s="602"/>
      <c r="W21" s="602"/>
      <c r="X21" s="602"/>
      <c r="Y21" s="602"/>
      <c r="Z21" s="602"/>
      <c r="AA21" s="602"/>
      <c r="AB21" s="602"/>
      <c r="AC21" s="602"/>
    </row>
    <row r="22" spans="1:32" s="603" customFormat="1" ht="17.25" customHeight="1">
      <c r="A22" s="3664" t="s">
        <v>1605</v>
      </c>
      <c r="B22" s="3664"/>
      <c r="C22" s="3664"/>
      <c r="D22" s="3664"/>
      <c r="E22" s="3664"/>
      <c r="F22" s="3664"/>
      <c r="G22" s="3664"/>
      <c r="H22" s="3664"/>
      <c r="I22" s="3664"/>
      <c r="J22" s="3664"/>
      <c r="K22" s="28"/>
      <c r="L22" s="28"/>
      <c r="M22" s="28"/>
      <c r="N22" s="28"/>
      <c r="O22" s="28"/>
      <c r="P22" s="28"/>
      <c r="Q22" s="602"/>
      <c r="R22" s="602"/>
      <c r="S22" s="602"/>
      <c r="T22" s="602"/>
      <c r="U22" s="602"/>
      <c r="V22" s="602"/>
      <c r="W22" s="602"/>
      <c r="X22" s="602"/>
      <c r="Y22" s="602"/>
      <c r="Z22" s="602"/>
      <c r="AA22" s="602"/>
      <c r="AB22" s="602"/>
      <c r="AC22" s="602"/>
    </row>
    <row r="23" spans="1:32" s="603" customFormat="1" ht="17.25" customHeight="1">
      <c r="A23" s="3661" t="s">
        <v>1606</v>
      </c>
      <c r="B23" s="3662"/>
      <c r="C23" s="3662"/>
      <c r="D23" s="3662"/>
      <c r="E23" s="3662"/>
      <c r="F23" s="3662"/>
      <c r="G23" s="3662"/>
      <c r="H23" s="3662"/>
      <c r="I23" s="3662"/>
      <c r="J23" s="3662"/>
      <c r="K23" s="28"/>
      <c r="L23" s="28"/>
      <c r="M23" s="28"/>
      <c r="N23" s="28"/>
      <c r="O23" s="28"/>
      <c r="P23" s="28"/>
      <c r="Q23" s="602"/>
      <c r="R23" s="602"/>
      <c r="S23" s="602"/>
      <c r="T23" s="602"/>
      <c r="U23" s="602"/>
      <c r="V23" s="602"/>
      <c r="W23" s="602"/>
      <c r="X23" s="602"/>
      <c r="Y23" s="602"/>
      <c r="Z23" s="602"/>
      <c r="AA23" s="602"/>
      <c r="AB23" s="602"/>
      <c r="AC23" s="602"/>
    </row>
    <row r="24" spans="1:32" s="603" customFormat="1" ht="17.25" customHeight="1">
      <c r="A24" s="3668" t="s">
        <v>1604</v>
      </c>
      <c r="B24" s="3669"/>
      <c r="C24" s="3669"/>
      <c r="D24" s="3669"/>
      <c r="E24" s="3669"/>
      <c r="F24" s="3669"/>
      <c r="G24" s="3669"/>
      <c r="H24" s="3669"/>
      <c r="I24" s="3669"/>
      <c r="J24" s="3670"/>
      <c r="K24" s="28"/>
      <c r="L24" s="28"/>
      <c r="M24" s="28"/>
      <c r="N24" s="28"/>
      <c r="O24" s="28"/>
      <c r="P24" s="28"/>
      <c r="Q24" s="602"/>
      <c r="R24" s="602"/>
      <c r="S24" s="602"/>
      <c r="T24" s="602"/>
      <c r="U24" s="602"/>
      <c r="V24" s="602"/>
      <c r="W24" s="602"/>
      <c r="X24" s="602"/>
      <c r="Y24" s="602"/>
      <c r="Z24" s="602"/>
      <c r="AA24" s="602"/>
      <c r="AB24" s="602"/>
      <c r="AC24" s="602"/>
    </row>
    <row r="25" spans="1:32" s="603" customFormat="1" ht="16.5" customHeight="1">
      <c r="A25" s="3671" t="s">
        <v>1607</v>
      </c>
      <c r="B25" s="3672"/>
      <c r="C25" s="3672"/>
      <c r="D25" s="3672"/>
      <c r="E25" s="3672"/>
      <c r="F25" s="3672"/>
      <c r="G25" s="3672"/>
      <c r="H25" s="3672"/>
      <c r="I25" s="3672"/>
      <c r="J25" s="3672"/>
      <c r="K25" s="28"/>
      <c r="L25" s="28"/>
      <c r="M25" s="28"/>
      <c r="N25" s="28"/>
      <c r="O25" s="28"/>
      <c r="P25" s="28"/>
      <c r="Q25" s="602"/>
      <c r="R25" s="602"/>
      <c r="S25" s="602"/>
      <c r="T25" s="602"/>
      <c r="U25" s="602"/>
      <c r="V25" s="602"/>
      <c r="W25" s="602"/>
      <c r="X25" s="602"/>
      <c r="Y25" s="602"/>
      <c r="Z25" s="602"/>
      <c r="AA25" s="602"/>
      <c r="AB25" s="602"/>
      <c r="AC25" s="602"/>
    </row>
    <row r="26" spans="1:32" s="603" customFormat="1" ht="19.5" customHeight="1">
      <c r="A26" s="3667" t="s">
        <v>77</v>
      </c>
      <c r="B26" s="3667"/>
      <c r="C26" s="3667"/>
      <c r="D26" s="3667"/>
      <c r="E26" s="3667"/>
      <c r="F26" s="3667"/>
      <c r="G26" s="3667"/>
      <c r="H26" s="3667"/>
      <c r="I26" s="3667"/>
      <c r="J26" s="3667"/>
      <c r="K26" s="28"/>
      <c r="L26" s="28"/>
      <c r="M26" s="28"/>
      <c r="N26" s="28"/>
      <c r="O26" s="28"/>
      <c r="P26" s="28"/>
      <c r="Q26" s="602"/>
      <c r="R26" s="602"/>
      <c r="S26" s="602"/>
      <c r="T26" s="602"/>
      <c r="U26" s="602"/>
      <c r="V26" s="602"/>
      <c r="W26" s="602"/>
      <c r="X26" s="602"/>
      <c r="Y26" s="602"/>
      <c r="Z26" s="602"/>
      <c r="AA26" s="602"/>
      <c r="AB26" s="602"/>
      <c r="AC26" s="602"/>
    </row>
    <row r="27" spans="1:32" s="603" customFormat="1" ht="43.5" customHeight="1">
      <c r="A27" s="3666" t="s">
        <v>394</v>
      </c>
      <c r="B27" s="3666"/>
      <c r="C27" s="3666"/>
      <c r="D27" s="3666"/>
      <c r="E27" s="3666"/>
      <c r="F27" s="3666"/>
      <c r="G27" s="3666"/>
      <c r="H27" s="3666"/>
      <c r="I27" s="3666"/>
      <c r="J27" s="3666"/>
      <c r="K27" s="28"/>
      <c r="L27" s="28"/>
      <c r="M27" s="28"/>
      <c r="N27" s="28"/>
      <c r="O27" s="28"/>
      <c r="P27" s="28"/>
      <c r="Q27" s="602"/>
      <c r="R27" s="602"/>
      <c r="S27" s="602"/>
      <c r="T27" s="602"/>
      <c r="U27" s="602"/>
      <c r="V27" s="602"/>
      <c r="W27" s="602"/>
      <c r="X27" s="602"/>
      <c r="Y27" s="602"/>
      <c r="Z27" s="602"/>
      <c r="AA27" s="602"/>
      <c r="AB27" s="602"/>
      <c r="AC27" s="602"/>
    </row>
    <row r="28" spans="1:32" s="603" customFormat="1" ht="41.25" customHeight="1">
      <c r="A28" s="3665" t="s">
        <v>1244</v>
      </c>
      <c r="B28" s="3666"/>
      <c r="C28" s="3666"/>
      <c r="D28" s="3666"/>
      <c r="E28" s="3666"/>
      <c r="F28" s="3666"/>
      <c r="G28" s="3666"/>
      <c r="H28" s="3666"/>
      <c r="I28" s="3666"/>
      <c r="J28" s="3666"/>
      <c r="K28" s="28"/>
      <c r="L28" s="28"/>
      <c r="M28" s="28"/>
      <c r="N28" s="28"/>
      <c r="O28" s="28"/>
      <c r="P28" s="28"/>
      <c r="Q28" s="602"/>
      <c r="R28" s="602"/>
      <c r="S28" s="602"/>
      <c r="T28" s="602"/>
      <c r="U28" s="602"/>
      <c r="V28" s="602"/>
      <c r="W28" s="602"/>
      <c r="X28" s="602"/>
      <c r="Y28" s="602"/>
      <c r="Z28" s="602"/>
      <c r="AA28" s="602"/>
      <c r="AB28" s="602"/>
      <c r="AC28" s="602"/>
    </row>
  </sheetData>
  <protectedRanges>
    <protectedRange sqref="D17:E17 D6:E11 F6:F17 D5:F5 H5:H17 J5:K17" name="Aralık1"/>
    <protectedRange sqref="D12:E16" name="Aralık1_3"/>
  </protectedRanges>
  <mergeCells count="19">
    <mergeCell ref="A28:J28"/>
    <mergeCell ref="A27:J27"/>
    <mergeCell ref="A26:J26"/>
    <mergeCell ref="A24:J24"/>
    <mergeCell ref="A25:J25"/>
    <mergeCell ref="A18:C18"/>
    <mergeCell ref="A20:J20"/>
    <mergeCell ref="A23:J23"/>
    <mergeCell ref="A21:J21"/>
    <mergeCell ref="A22:J22"/>
    <mergeCell ref="B9:C9"/>
    <mergeCell ref="A2:J2"/>
    <mergeCell ref="A3:A17"/>
    <mergeCell ref="B3:C4"/>
    <mergeCell ref="B5:C5"/>
    <mergeCell ref="B6:C6"/>
    <mergeCell ref="B7:C7"/>
    <mergeCell ref="B8:C8"/>
    <mergeCell ref="B10:B17"/>
  </mergeCells>
  <phoneticPr fontId="55" type="noConversion"/>
  <pageMargins left="0.78740157480314965" right="0.39370078740157483" top="1.02" bottom="0.91" header="0.47244094488188981" footer="0.45"/>
  <pageSetup paperSize="9" scale="65" orientation="portrait" r:id="rId1"/>
  <headerFooter alignWithMargins="0">
    <oddHeader>&amp;C&amp;"Arial Tur,Kalın"&amp;12T.C
İÇİŞLERİ BAKANLIĞI
Mahalli İdareler Genel Müdürlüğü</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I56"/>
  <sheetViews>
    <sheetView view="pageBreakPreview" zoomScale="85" zoomScaleNormal="75" zoomScaleSheetLayoutView="85" workbookViewId="0">
      <selection sqref="A1:R1"/>
    </sheetView>
  </sheetViews>
  <sheetFormatPr defaultRowHeight="12.75"/>
  <cols>
    <col min="1" max="1" width="12.42578125" style="3" customWidth="1"/>
    <col min="2" max="2" width="4.85546875" style="3" customWidth="1"/>
    <col min="3" max="3" width="19.28515625" style="2" customWidth="1"/>
    <col min="4" max="4" width="13.42578125" style="2" customWidth="1"/>
    <col min="5" max="5" width="11.7109375" style="6" customWidth="1"/>
    <col min="6" max="6" width="11" style="6" customWidth="1"/>
    <col min="7" max="7" width="13.28515625" style="6" customWidth="1"/>
    <col min="8" max="8" width="12.5703125" style="6" customWidth="1"/>
    <col min="9" max="10" width="13" style="6" customWidth="1"/>
    <col min="11" max="11" width="11.85546875" style="6" customWidth="1"/>
    <col min="12" max="13" width="12.5703125" style="6" customWidth="1"/>
    <col min="14" max="14" width="11.42578125" style="6" customWidth="1"/>
    <col min="15" max="15" width="11.28515625" style="2" customWidth="1"/>
    <col min="16" max="16" width="12.5703125" style="2" customWidth="1"/>
    <col min="17" max="17" width="12.28515625" style="2" customWidth="1"/>
    <col min="18" max="18" width="11.5703125" style="2" customWidth="1"/>
    <col min="19" max="19" width="14.28515625" style="2" customWidth="1"/>
    <col min="20" max="29" width="9.140625" style="2"/>
    <col min="30" max="16384" width="9.140625" style="3"/>
  </cols>
  <sheetData>
    <row r="1" spans="1:35" ht="73.5" customHeight="1" thickBot="1">
      <c r="A1" s="3464" t="s">
        <v>3612</v>
      </c>
      <c r="B1" s="3464"/>
      <c r="C1" s="3464"/>
      <c r="D1" s="3464"/>
      <c r="E1" s="3464"/>
      <c r="F1" s="3464"/>
      <c r="G1" s="3464"/>
      <c r="H1" s="3464"/>
      <c r="I1" s="3464"/>
      <c r="J1" s="3464"/>
      <c r="K1" s="3464"/>
      <c r="L1" s="3464"/>
      <c r="M1" s="3464"/>
      <c r="N1" s="3464"/>
      <c r="O1" s="3464"/>
      <c r="P1" s="3464"/>
      <c r="Q1" s="3464"/>
      <c r="R1" s="3464"/>
      <c r="S1" s="1"/>
    </row>
    <row r="2" spans="1:35" ht="24.75" customHeight="1">
      <c r="A2" s="3475" t="s">
        <v>615</v>
      </c>
      <c r="B2" s="3640" t="s">
        <v>16</v>
      </c>
      <c r="C2" s="3641"/>
      <c r="D2" s="3396" t="s">
        <v>17</v>
      </c>
      <c r="E2" s="3397"/>
      <c r="F2" s="3398"/>
      <c r="G2" s="3399" t="s">
        <v>18</v>
      </c>
      <c r="H2" s="3400"/>
      <c r="I2" s="3401"/>
      <c r="J2" s="3485" t="s">
        <v>2271</v>
      </c>
      <c r="K2" s="3486"/>
      <c r="L2" s="3487"/>
      <c r="M2" s="3647" t="s">
        <v>470</v>
      </c>
      <c r="N2" s="3648"/>
      <c r="O2" s="3649"/>
      <c r="P2" s="3452" t="s">
        <v>416</v>
      </c>
      <c r="Q2" s="3453"/>
      <c r="R2" s="3454"/>
      <c r="S2" s="7"/>
      <c r="T2" s="6"/>
      <c r="AD2" s="2"/>
      <c r="AE2" s="2"/>
      <c r="AF2" s="2"/>
      <c r="AG2" s="2"/>
      <c r="AH2" s="2"/>
      <c r="AI2" s="2"/>
    </row>
    <row r="3" spans="1:35" ht="51.75" customHeight="1">
      <c r="A3" s="3476"/>
      <c r="B3" s="3642"/>
      <c r="C3" s="3643"/>
      <c r="D3" s="750" t="s">
        <v>2260</v>
      </c>
      <c r="E3" s="751" t="s">
        <v>415</v>
      </c>
      <c r="F3" s="752" t="s">
        <v>19</v>
      </c>
      <c r="G3" s="750" t="s">
        <v>2260</v>
      </c>
      <c r="H3" s="753" t="s">
        <v>415</v>
      </c>
      <c r="I3" s="754" t="s">
        <v>19</v>
      </c>
      <c r="J3" s="750" t="s">
        <v>2260</v>
      </c>
      <c r="K3" s="755" t="s">
        <v>415</v>
      </c>
      <c r="L3" s="756" t="s">
        <v>19</v>
      </c>
      <c r="M3" s="750" t="s">
        <v>2260</v>
      </c>
      <c r="N3" s="757" t="s">
        <v>415</v>
      </c>
      <c r="O3" s="758" t="s">
        <v>19</v>
      </c>
      <c r="P3" s="750" t="s">
        <v>2260</v>
      </c>
      <c r="Q3" s="759" t="s">
        <v>415</v>
      </c>
      <c r="R3" s="760" t="s">
        <v>19</v>
      </c>
      <c r="S3" s="7"/>
      <c r="T3" s="6"/>
      <c r="AD3" s="2"/>
      <c r="AE3" s="2"/>
      <c r="AF3" s="2"/>
      <c r="AG3" s="2"/>
      <c r="AH3" s="2"/>
      <c r="AI3" s="2"/>
    </row>
    <row r="4" spans="1:35" ht="18.75" customHeight="1" thickBot="1">
      <c r="A4" s="3476"/>
      <c r="B4" s="3644"/>
      <c r="C4" s="3645"/>
      <c r="D4" s="306" t="s">
        <v>1861</v>
      </c>
      <c r="E4" s="129" t="s">
        <v>1862</v>
      </c>
      <c r="F4" s="761" t="s">
        <v>1866</v>
      </c>
      <c r="G4" s="306" t="s">
        <v>1863</v>
      </c>
      <c r="H4" s="133" t="s">
        <v>471</v>
      </c>
      <c r="I4" s="289" t="s">
        <v>472</v>
      </c>
      <c r="J4" s="306" t="s">
        <v>473</v>
      </c>
      <c r="K4" s="405" t="s">
        <v>474</v>
      </c>
      <c r="L4" s="406" t="s">
        <v>475</v>
      </c>
      <c r="M4" s="306" t="s">
        <v>476</v>
      </c>
      <c r="N4" s="762" t="s">
        <v>477</v>
      </c>
      <c r="O4" s="763" t="s">
        <v>478</v>
      </c>
      <c r="P4" s="306" t="s">
        <v>479</v>
      </c>
      <c r="Q4" s="764" t="s">
        <v>480</v>
      </c>
      <c r="R4" s="765" t="s">
        <v>481</v>
      </c>
      <c r="S4" s="7"/>
      <c r="T4" s="6"/>
      <c r="AD4" s="2"/>
      <c r="AE4" s="2"/>
      <c r="AF4" s="2"/>
      <c r="AG4" s="2"/>
      <c r="AH4" s="2"/>
      <c r="AI4" s="2"/>
    </row>
    <row r="5" spans="1:35" ht="21.95" customHeight="1" thickBot="1">
      <c r="A5" s="3476"/>
      <c r="B5" s="3638" t="s">
        <v>20</v>
      </c>
      <c r="C5" s="3639"/>
      <c r="D5" s="766">
        <v>16</v>
      </c>
      <c r="E5" s="767">
        <v>0</v>
      </c>
      <c r="F5" s="768">
        <f>D5+E5</f>
        <v>16</v>
      </c>
      <c r="G5" s="769">
        <v>50</v>
      </c>
      <c r="H5" s="64"/>
      <c r="I5" s="65">
        <f>G5+H5</f>
        <v>50</v>
      </c>
      <c r="J5" s="769"/>
      <c r="K5" s="407"/>
      <c r="L5" s="408">
        <f>J5+K5</f>
        <v>0</v>
      </c>
      <c r="M5" s="769">
        <v>1</v>
      </c>
      <c r="N5" s="770"/>
      <c r="O5" s="771">
        <f>M5+N5</f>
        <v>1</v>
      </c>
      <c r="P5" s="772">
        <f t="shared" ref="P5:R9" si="0">D5+G5+J5+M5</f>
        <v>67</v>
      </c>
      <c r="Q5" s="773">
        <f t="shared" si="0"/>
        <v>0</v>
      </c>
      <c r="R5" s="774">
        <f t="shared" si="0"/>
        <v>67</v>
      </c>
      <c r="S5" s="10"/>
      <c r="T5" s="6"/>
      <c r="AD5" s="2"/>
      <c r="AE5" s="2"/>
      <c r="AF5" s="2"/>
      <c r="AG5" s="2"/>
      <c r="AH5" s="2"/>
      <c r="AI5" s="2"/>
    </row>
    <row r="6" spans="1:35" ht="26.25" customHeight="1" thickTop="1">
      <c r="A6" s="3476"/>
      <c r="B6" s="3636" t="s">
        <v>21</v>
      </c>
      <c r="C6" s="3637"/>
      <c r="D6" s="775"/>
      <c r="E6" s="56"/>
      <c r="F6" s="120">
        <f>D6+E6</f>
        <v>0</v>
      </c>
      <c r="G6" s="775"/>
      <c r="H6" s="67"/>
      <c r="I6" s="68">
        <f>G6+H6</f>
        <v>0</v>
      </c>
      <c r="J6" s="775"/>
      <c r="K6" s="409"/>
      <c r="L6" s="410">
        <f>J6+K6</f>
        <v>0</v>
      </c>
      <c r="M6" s="775"/>
      <c r="N6" s="776"/>
      <c r="O6" s="777">
        <f>M6+N6</f>
        <v>0</v>
      </c>
      <c r="P6" s="778">
        <f t="shared" si="0"/>
        <v>0</v>
      </c>
      <c r="Q6" s="779">
        <f t="shared" si="0"/>
        <v>0</v>
      </c>
      <c r="R6" s="780">
        <f t="shared" si="0"/>
        <v>0</v>
      </c>
      <c r="S6" s="10"/>
      <c r="T6" s="6"/>
      <c r="AD6" s="2"/>
      <c r="AE6" s="2"/>
      <c r="AF6" s="2"/>
      <c r="AG6" s="2"/>
      <c r="AH6" s="2"/>
      <c r="AI6" s="2"/>
    </row>
    <row r="7" spans="1:35" ht="21.95" customHeight="1">
      <c r="A7" s="3476"/>
      <c r="B7" s="3634" t="s">
        <v>22</v>
      </c>
      <c r="C7" s="3635"/>
      <c r="D7" s="781">
        <v>0</v>
      </c>
      <c r="E7" s="56"/>
      <c r="F7" s="57">
        <f>D7+E7</f>
        <v>0</v>
      </c>
      <c r="G7" s="781"/>
      <c r="H7" s="67"/>
      <c r="I7" s="68">
        <f>G7+H7</f>
        <v>0</v>
      </c>
      <c r="J7" s="781"/>
      <c r="K7" s="409"/>
      <c r="L7" s="410">
        <f>J7+K7</f>
        <v>0</v>
      </c>
      <c r="M7" s="781"/>
      <c r="N7" s="776"/>
      <c r="O7" s="777">
        <f>M7+N7</f>
        <v>0</v>
      </c>
      <c r="P7" s="782">
        <f t="shared" si="0"/>
        <v>0</v>
      </c>
      <c r="Q7" s="779">
        <f t="shared" si="0"/>
        <v>0</v>
      </c>
      <c r="R7" s="780">
        <f t="shared" si="0"/>
        <v>0</v>
      </c>
      <c r="S7" s="10"/>
      <c r="T7" s="6"/>
      <c r="AD7" s="2"/>
      <c r="AE7" s="2"/>
      <c r="AF7" s="2"/>
      <c r="AG7" s="2"/>
      <c r="AH7" s="2"/>
      <c r="AI7" s="2"/>
    </row>
    <row r="8" spans="1:35" ht="21.95" customHeight="1">
      <c r="A8" s="3476"/>
      <c r="B8" s="3636" t="s">
        <v>23</v>
      </c>
      <c r="C8" s="3637"/>
      <c r="D8" s="775"/>
      <c r="E8" s="56"/>
      <c r="F8" s="57">
        <f>D8+E8</f>
        <v>0</v>
      </c>
      <c r="G8" s="775"/>
      <c r="H8" s="67"/>
      <c r="I8" s="68">
        <f>G8+H8</f>
        <v>0</v>
      </c>
      <c r="J8" s="775"/>
      <c r="K8" s="409"/>
      <c r="L8" s="410">
        <f>J8+K8</f>
        <v>0</v>
      </c>
      <c r="M8" s="775"/>
      <c r="N8" s="776"/>
      <c r="O8" s="777">
        <f>M8+N8</f>
        <v>0</v>
      </c>
      <c r="P8" s="778">
        <f t="shared" si="0"/>
        <v>0</v>
      </c>
      <c r="Q8" s="779">
        <f t="shared" si="0"/>
        <v>0</v>
      </c>
      <c r="R8" s="780">
        <f t="shared" si="0"/>
        <v>0</v>
      </c>
      <c r="S8" s="10"/>
      <c r="T8" s="6"/>
      <c r="AD8" s="2"/>
      <c r="AE8" s="2"/>
      <c r="AF8" s="2"/>
      <c r="AG8" s="2"/>
      <c r="AH8" s="2"/>
      <c r="AI8" s="2"/>
    </row>
    <row r="9" spans="1:35" ht="21.95" customHeight="1" thickBot="1">
      <c r="A9" s="3476"/>
      <c r="B9" s="3636" t="s">
        <v>24</v>
      </c>
      <c r="C9" s="3637"/>
      <c r="D9" s="749"/>
      <c r="E9" s="59"/>
      <c r="F9" s="60">
        <f>D9+E9</f>
        <v>0</v>
      </c>
      <c r="G9" s="775"/>
      <c r="H9" s="70"/>
      <c r="I9" s="71">
        <f>G9+H9</f>
        <v>0</v>
      </c>
      <c r="J9" s="775"/>
      <c r="K9" s="411"/>
      <c r="L9" s="412">
        <f>J9+K9</f>
        <v>0</v>
      </c>
      <c r="M9" s="775"/>
      <c r="N9" s="783"/>
      <c r="O9" s="784">
        <f>M9+N9</f>
        <v>0</v>
      </c>
      <c r="P9" s="778">
        <f t="shared" si="0"/>
        <v>0</v>
      </c>
      <c r="Q9" s="785">
        <f t="shared" si="0"/>
        <v>0</v>
      </c>
      <c r="R9" s="786">
        <f t="shared" si="0"/>
        <v>0</v>
      </c>
      <c r="S9" s="10"/>
      <c r="T9" s="6"/>
      <c r="AD9" s="2"/>
      <c r="AE9" s="2"/>
      <c r="AF9" s="2"/>
      <c r="AG9" s="2"/>
      <c r="AH9" s="2"/>
      <c r="AI9" s="2"/>
    </row>
    <row r="10" spans="1:35" ht="21.95" customHeight="1" thickTop="1" thickBot="1">
      <c r="A10" s="3477"/>
      <c r="B10" s="3632" t="s">
        <v>19</v>
      </c>
      <c r="C10" s="3633"/>
      <c r="D10" s="738">
        <f t="shared" ref="D10:R10" si="1">SUM(D5:D9)</f>
        <v>16</v>
      </c>
      <c r="E10" s="290">
        <f t="shared" si="1"/>
        <v>0</v>
      </c>
      <c r="F10" s="291">
        <f t="shared" si="1"/>
        <v>16</v>
      </c>
      <c r="G10" s="739">
        <f t="shared" si="1"/>
        <v>50</v>
      </c>
      <c r="H10" s="292">
        <f t="shared" si="1"/>
        <v>0</v>
      </c>
      <c r="I10" s="293">
        <f t="shared" si="1"/>
        <v>50</v>
      </c>
      <c r="J10" s="739">
        <f t="shared" si="1"/>
        <v>0</v>
      </c>
      <c r="K10" s="413">
        <f t="shared" si="1"/>
        <v>0</v>
      </c>
      <c r="L10" s="414">
        <f t="shared" si="1"/>
        <v>0</v>
      </c>
      <c r="M10" s="739">
        <f t="shared" si="1"/>
        <v>1</v>
      </c>
      <c r="N10" s="787">
        <f t="shared" si="1"/>
        <v>0</v>
      </c>
      <c r="O10" s="788">
        <f t="shared" si="1"/>
        <v>1</v>
      </c>
      <c r="P10" s="789">
        <f t="shared" si="1"/>
        <v>67</v>
      </c>
      <c r="Q10" s="790">
        <f t="shared" si="1"/>
        <v>0</v>
      </c>
      <c r="R10" s="791">
        <f t="shared" si="1"/>
        <v>67</v>
      </c>
      <c r="S10" s="10"/>
      <c r="T10" s="6"/>
      <c r="AD10" s="2"/>
      <c r="AE10" s="2"/>
      <c r="AF10" s="2"/>
      <c r="AG10" s="2"/>
      <c r="AH10" s="2"/>
      <c r="AI10" s="2"/>
    </row>
    <row r="11" spans="1:35" ht="10.5" customHeight="1" thickBot="1">
      <c r="A11" s="17"/>
      <c r="B11" s="355"/>
    </row>
    <row r="12" spans="1:35" ht="21.75" customHeight="1" thickBot="1">
      <c r="A12" s="3558" t="s">
        <v>25</v>
      </c>
      <c r="B12" s="3559"/>
      <c r="C12" s="3559"/>
      <c r="D12" s="3559"/>
      <c r="E12" s="3560"/>
      <c r="F12" s="3558" t="s">
        <v>482</v>
      </c>
      <c r="G12" s="3559"/>
      <c r="H12" s="3559"/>
      <c r="I12" s="3559"/>
      <c r="J12" s="3559"/>
      <c r="K12" s="3559"/>
      <c r="L12" s="3559"/>
      <c r="M12" s="3559"/>
      <c r="N12" s="3559"/>
      <c r="O12" s="3559"/>
      <c r="P12" s="3559"/>
      <c r="Q12" s="3559"/>
      <c r="R12" s="3560"/>
    </row>
    <row r="13" spans="1:35" s="300" customFormat="1" ht="43.5" customHeight="1" thickBot="1">
      <c r="A13" s="346"/>
      <c r="B13" s="3657" t="s">
        <v>26</v>
      </c>
      <c r="C13" s="3658"/>
      <c r="D13" s="314" t="s">
        <v>27</v>
      </c>
      <c r="E13" s="319" t="s">
        <v>20</v>
      </c>
      <c r="F13" s="3696" t="s">
        <v>26</v>
      </c>
      <c r="G13" s="3697"/>
      <c r="H13" s="3701" t="s">
        <v>27</v>
      </c>
      <c r="I13" s="3692" t="s">
        <v>1031</v>
      </c>
      <c r="J13" s="3692"/>
      <c r="K13" s="3692"/>
      <c r="L13" s="3692"/>
      <c r="M13" s="3692"/>
      <c r="N13" s="3692"/>
      <c r="O13" s="3692"/>
      <c r="P13" s="3692"/>
      <c r="Q13" s="3692"/>
      <c r="R13" s="3693"/>
    </row>
    <row r="14" spans="1:35" ht="18" customHeight="1">
      <c r="A14" s="3502" t="s">
        <v>963</v>
      </c>
      <c r="B14" s="3655" t="s">
        <v>28</v>
      </c>
      <c r="C14" s="3656"/>
      <c r="D14" s="315"/>
      <c r="E14" s="320"/>
      <c r="F14" s="3698"/>
      <c r="G14" s="3699"/>
      <c r="H14" s="3702"/>
      <c r="I14" s="3690" t="s">
        <v>2261</v>
      </c>
      <c r="J14" s="3690"/>
      <c r="K14" s="3690" t="s">
        <v>1032</v>
      </c>
      <c r="L14" s="3690"/>
      <c r="M14" s="3691" t="s">
        <v>484</v>
      </c>
      <c r="N14" s="3691">
        <v>250</v>
      </c>
      <c r="O14" s="3691">
        <v>500</v>
      </c>
      <c r="P14" s="3691">
        <v>1000</v>
      </c>
      <c r="Q14" s="3691">
        <v>1500</v>
      </c>
      <c r="R14" s="3700" t="s">
        <v>1240</v>
      </c>
    </row>
    <row r="15" spans="1:35" ht="18" customHeight="1">
      <c r="A15" s="3502"/>
      <c r="B15" s="3620" t="s">
        <v>29</v>
      </c>
      <c r="C15" s="3621"/>
      <c r="D15" s="316"/>
      <c r="E15" s="321"/>
      <c r="F15" s="3698"/>
      <c r="G15" s="3699"/>
      <c r="H15" s="3702"/>
      <c r="I15" s="907" t="s">
        <v>1033</v>
      </c>
      <c r="J15" s="907" t="s">
        <v>2276</v>
      </c>
      <c r="K15" s="907" t="s">
        <v>1033</v>
      </c>
      <c r="L15" s="907" t="s">
        <v>2276</v>
      </c>
      <c r="M15" s="3691"/>
      <c r="N15" s="3691"/>
      <c r="O15" s="3691"/>
      <c r="P15" s="3691"/>
      <c r="Q15" s="3691"/>
      <c r="R15" s="3700"/>
    </row>
    <row r="16" spans="1:35" ht="18" customHeight="1">
      <c r="A16" s="3502"/>
      <c r="B16" s="3620" t="s">
        <v>30</v>
      </c>
      <c r="C16" s="3621"/>
      <c r="D16" s="317">
        <v>4</v>
      </c>
      <c r="E16" s="322">
        <v>4</v>
      </c>
      <c r="F16" s="908" t="s">
        <v>1034</v>
      </c>
      <c r="G16" s="909"/>
      <c r="H16" s="910"/>
      <c r="I16" s="911"/>
      <c r="J16" s="911"/>
      <c r="K16" s="911"/>
      <c r="L16" s="911"/>
      <c r="M16" s="911"/>
      <c r="N16" s="911"/>
      <c r="O16" s="911"/>
      <c r="P16" s="911"/>
      <c r="Q16" s="911"/>
      <c r="R16" s="912"/>
    </row>
    <row r="17" spans="1:20" ht="18" customHeight="1">
      <c r="A17" s="3502"/>
      <c r="B17" s="3620" t="s">
        <v>31</v>
      </c>
      <c r="C17" s="3621"/>
      <c r="D17" s="317">
        <v>35</v>
      </c>
      <c r="E17" s="323">
        <v>35</v>
      </c>
      <c r="F17" s="908" t="s">
        <v>1035</v>
      </c>
      <c r="G17" s="909"/>
      <c r="H17" s="1898">
        <v>3</v>
      </c>
      <c r="I17" s="1193">
        <v>6</v>
      </c>
      <c r="J17" s="1193">
        <v>209</v>
      </c>
      <c r="K17" s="1193"/>
      <c r="L17" s="911"/>
      <c r="M17" s="911"/>
      <c r="N17" s="911"/>
      <c r="O17" s="911"/>
      <c r="P17" s="911"/>
      <c r="Q17" s="911"/>
      <c r="R17" s="912"/>
    </row>
    <row r="18" spans="1:20" ht="18" customHeight="1">
      <c r="A18" s="3502"/>
      <c r="B18" s="3620" t="s">
        <v>32</v>
      </c>
      <c r="C18" s="3621"/>
      <c r="D18" s="316">
        <v>74.7</v>
      </c>
      <c r="E18" s="321">
        <v>74.7</v>
      </c>
      <c r="F18" s="908" t="s">
        <v>1036</v>
      </c>
      <c r="G18" s="909"/>
      <c r="H18" s="1898"/>
      <c r="I18" s="1193"/>
      <c r="J18" s="1193"/>
      <c r="K18" s="1193"/>
      <c r="L18" s="911"/>
      <c r="M18" s="911"/>
      <c r="N18" s="911"/>
      <c r="O18" s="911"/>
      <c r="P18" s="911"/>
      <c r="Q18" s="911"/>
      <c r="R18" s="912" t="s">
        <v>737</v>
      </c>
    </row>
    <row r="19" spans="1:20" ht="18" customHeight="1">
      <c r="A19" s="3502"/>
      <c r="B19" s="3620" t="s">
        <v>33</v>
      </c>
      <c r="C19" s="3621"/>
      <c r="D19" s="316"/>
      <c r="E19" s="321"/>
      <c r="F19" s="908" t="s">
        <v>1037</v>
      </c>
      <c r="G19" s="909"/>
      <c r="H19" s="1898"/>
      <c r="I19" s="1193"/>
      <c r="J19" s="1193"/>
      <c r="K19" s="1193"/>
      <c r="L19" s="911"/>
      <c r="M19" s="911"/>
      <c r="N19" s="911"/>
      <c r="O19" s="911"/>
      <c r="P19" s="911"/>
      <c r="Q19" s="911"/>
      <c r="R19" s="912"/>
    </row>
    <row r="20" spans="1:20" ht="19.5" customHeight="1">
      <c r="A20" s="3502"/>
      <c r="B20" s="3620" t="s">
        <v>419</v>
      </c>
      <c r="C20" s="3621"/>
      <c r="D20" s="316">
        <v>9000</v>
      </c>
      <c r="E20" s="321">
        <v>9000</v>
      </c>
      <c r="F20" s="908" t="s">
        <v>1038</v>
      </c>
      <c r="G20" s="909"/>
      <c r="H20" s="1898"/>
      <c r="I20" s="1193"/>
      <c r="J20" s="1193"/>
      <c r="K20" s="1193"/>
      <c r="L20" s="911"/>
      <c r="M20" s="911"/>
      <c r="N20" s="911"/>
      <c r="O20" s="911"/>
      <c r="P20" s="911"/>
      <c r="Q20" s="911"/>
      <c r="R20" s="912"/>
    </row>
    <row r="21" spans="1:20" ht="27" customHeight="1">
      <c r="A21" s="3502"/>
      <c r="B21" s="3620" t="s">
        <v>420</v>
      </c>
      <c r="C21" s="3621"/>
      <c r="D21" s="316">
        <v>3.5</v>
      </c>
      <c r="E21" s="321">
        <v>3.5</v>
      </c>
      <c r="F21" s="3694" t="s">
        <v>1039</v>
      </c>
      <c r="G21" s="3695"/>
      <c r="H21" s="1898"/>
      <c r="I21" s="1193"/>
      <c r="J21" s="1193"/>
      <c r="K21" s="1193"/>
      <c r="L21" s="911"/>
      <c r="M21" s="911"/>
      <c r="N21" s="911"/>
      <c r="O21" s="911"/>
      <c r="P21" s="911"/>
      <c r="Q21" s="911"/>
      <c r="R21" s="912"/>
    </row>
    <row r="22" spans="1:20" ht="18" customHeight="1" thickBot="1">
      <c r="A22" s="3502"/>
      <c r="B22" s="3620" t="s">
        <v>2278</v>
      </c>
      <c r="C22" s="3621"/>
      <c r="D22" s="316"/>
      <c r="E22" s="321"/>
      <c r="F22" s="914" t="s">
        <v>1040</v>
      </c>
      <c r="G22" s="915"/>
      <c r="H22" s="916"/>
      <c r="I22" s="917"/>
      <c r="J22" s="917"/>
      <c r="K22" s="917"/>
      <c r="L22" s="917"/>
      <c r="M22" s="918"/>
      <c r="N22" s="918"/>
      <c r="O22" s="918"/>
      <c r="P22" s="918"/>
      <c r="Q22" s="918"/>
      <c r="R22" s="919"/>
    </row>
    <row r="23" spans="1:20" ht="18" customHeight="1">
      <c r="A23" s="3502"/>
      <c r="B23" s="3620" t="s">
        <v>34</v>
      </c>
      <c r="C23" s="3621"/>
      <c r="D23" s="316">
        <v>1</v>
      </c>
      <c r="E23" s="321">
        <v>1</v>
      </c>
      <c r="F23" s="3681" t="s">
        <v>26</v>
      </c>
      <c r="G23" s="3682"/>
      <c r="H23" s="3687" t="s">
        <v>27</v>
      </c>
      <c r="I23" s="3678" t="s">
        <v>20</v>
      </c>
      <c r="J23" s="3679"/>
      <c r="K23" s="3679"/>
      <c r="L23" s="3679"/>
      <c r="M23" s="3679"/>
      <c r="N23" s="3680"/>
      <c r="O23" s="920"/>
    </row>
    <row r="24" spans="1:20" ht="18" customHeight="1">
      <c r="A24" s="3502"/>
      <c r="B24" s="3620" t="s">
        <v>35</v>
      </c>
      <c r="C24" s="3621"/>
      <c r="D24" s="316">
        <v>4</v>
      </c>
      <c r="E24" s="321">
        <v>4</v>
      </c>
      <c r="F24" s="3683"/>
      <c r="G24" s="3684"/>
      <c r="H24" s="3688"/>
      <c r="I24" s="921" t="s">
        <v>1041</v>
      </c>
      <c r="J24" s="921" t="s">
        <v>2276</v>
      </c>
      <c r="K24" s="921" t="s">
        <v>688</v>
      </c>
      <c r="L24" s="921" t="s">
        <v>1042</v>
      </c>
      <c r="M24" s="921" t="s">
        <v>1043</v>
      </c>
      <c r="N24" s="758" t="s">
        <v>1240</v>
      </c>
      <c r="O24" s="922"/>
      <c r="P24" s="26"/>
    </row>
    <row r="25" spans="1:20" ht="18" customHeight="1" thickBot="1">
      <c r="A25" s="3503"/>
      <c r="B25" s="3622" t="s">
        <v>36</v>
      </c>
      <c r="C25" s="3623"/>
      <c r="D25" s="318"/>
      <c r="E25" s="324"/>
      <c r="F25" s="3685"/>
      <c r="G25" s="3686"/>
      <c r="H25" s="3689"/>
      <c r="I25" s="921"/>
      <c r="J25" s="921"/>
      <c r="K25" s="921"/>
      <c r="L25" s="921"/>
      <c r="M25" s="921"/>
      <c r="N25" s="758"/>
      <c r="O25" s="923"/>
      <c r="P25" s="26"/>
    </row>
    <row r="26" spans="1:20" ht="25.5" customHeight="1" thickBot="1">
      <c r="F26" s="924" t="s">
        <v>1044</v>
      </c>
      <c r="G26" s="925"/>
      <c r="H26" s="318"/>
      <c r="I26" s="926"/>
      <c r="J26" s="926"/>
      <c r="K26" s="926"/>
      <c r="L26" s="926"/>
      <c r="M26" s="926"/>
      <c r="N26" s="798"/>
    </row>
    <row r="27" spans="1:20" ht="25.5" customHeight="1" thickBot="1">
      <c r="F27" s="927"/>
      <c r="G27" s="927"/>
      <c r="H27" s="928"/>
      <c r="I27" s="929"/>
      <c r="J27" s="929"/>
      <c r="K27" s="929"/>
      <c r="L27" s="929"/>
      <c r="M27" s="929"/>
      <c r="N27" s="929"/>
    </row>
    <row r="28" spans="1:20" ht="24.75" customHeight="1" thickBot="1">
      <c r="A28" s="3558" t="s">
        <v>2259</v>
      </c>
      <c r="B28" s="3559"/>
      <c r="C28" s="3559"/>
      <c r="D28" s="3559"/>
      <c r="E28" s="3559"/>
      <c r="F28" s="3559"/>
      <c r="G28" s="3559"/>
      <c r="H28" s="3559"/>
      <c r="I28" s="3559"/>
      <c r="J28" s="3559"/>
      <c r="K28" s="3559"/>
      <c r="L28" s="3559"/>
      <c r="M28" s="3559"/>
      <c r="N28" s="3559"/>
      <c r="O28" s="3560"/>
      <c r="P28" s="48"/>
      <c r="Q28" s="48"/>
      <c r="R28" s="48"/>
      <c r="S28" s="48"/>
    </row>
    <row r="29" spans="1:20" ht="29.25" customHeight="1">
      <c r="A29" s="3497"/>
      <c r="B29" s="3603" t="s">
        <v>26</v>
      </c>
      <c r="C29" s="3604"/>
      <c r="D29" s="3552" t="s">
        <v>2260</v>
      </c>
      <c r="E29" s="3613"/>
      <c r="F29" s="3613"/>
      <c r="G29" s="3613"/>
      <c r="H29" s="3613"/>
      <c r="I29" s="3614"/>
      <c r="J29" s="3399" t="s">
        <v>20</v>
      </c>
      <c r="K29" s="3400"/>
      <c r="L29" s="3400"/>
      <c r="M29" s="3400"/>
      <c r="N29" s="3400"/>
      <c r="O29" s="3401"/>
      <c r="P29" s="38"/>
      <c r="Q29" s="38"/>
      <c r="R29" s="38"/>
      <c r="S29" s="38"/>
      <c r="T29" s="6"/>
    </row>
    <row r="30" spans="1:20" ht="30" customHeight="1">
      <c r="A30" s="3498"/>
      <c r="B30" s="3605"/>
      <c r="C30" s="3606"/>
      <c r="D30" s="3676" t="s">
        <v>2261</v>
      </c>
      <c r="E30" s="3677"/>
      <c r="F30" s="3627" t="s">
        <v>2262</v>
      </c>
      <c r="G30" s="3627"/>
      <c r="H30" s="3609" t="s">
        <v>19</v>
      </c>
      <c r="I30" s="3628" t="s">
        <v>2263</v>
      </c>
      <c r="J30" s="3625" t="s">
        <v>2261</v>
      </c>
      <c r="K30" s="3626"/>
      <c r="L30" s="3624" t="s">
        <v>2262</v>
      </c>
      <c r="M30" s="3624"/>
      <c r="N30" s="3593" t="s">
        <v>19</v>
      </c>
      <c r="O30" s="3611" t="s">
        <v>2272</v>
      </c>
      <c r="P30" s="3"/>
      <c r="Q30" s="3"/>
      <c r="R30" s="3"/>
      <c r="S30" s="3"/>
    </row>
    <row r="31" spans="1:20" ht="65.25" customHeight="1" thickBot="1">
      <c r="A31" s="3499"/>
      <c r="B31" s="3607"/>
      <c r="C31" s="3608"/>
      <c r="D31" s="801" t="s">
        <v>2264</v>
      </c>
      <c r="E31" s="802" t="s">
        <v>2265</v>
      </c>
      <c r="F31" s="802" t="s">
        <v>2264</v>
      </c>
      <c r="G31" s="802" t="s">
        <v>2265</v>
      </c>
      <c r="H31" s="3610"/>
      <c r="I31" s="3629"/>
      <c r="J31" s="803" t="s">
        <v>2264</v>
      </c>
      <c r="K31" s="804" t="s">
        <v>2265</v>
      </c>
      <c r="L31" s="804" t="s">
        <v>2264</v>
      </c>
      <c r="M31" s="804" t="s">
        <v>2265</v>
      </c>
      <c r="N31" s="3594"/>
      <c r="O31" s="3612"/>
      <c r="P31" s="3"/>
      <c r="Q31" s="3"/>
      <c r="R31" s="3"/>
      <c r="S31" s="3"/>
    </row>
    <row r="32" spans="1:20" ht="20.100000000000001" customHeight="1">
      <c r="A32" s="3482" t="s">
        <v>963</v>
      </c>
      <c r="B32" s="3597" t="s">
        <v>2266</v>
      </c>
      <c r="C32" s="3598"/>
      <c r="D32" s="805"/>
      <c r="E32" s="806"/>
      <c r="F32" s="806"/>
      <c r="G32" s="806"/>
      <c r="H32" s="806">
        <f>SUM(D32:G32)</f>
        <v>0</v>
      </c>
      <c r="I32" s="807"/>
      <c r="J32" s="808"/>
      <c r="K32" s="809"/>
      <c r="L32" s="809"/>
      <c r="M32" s="809"/>
      <c r="N32" s="809">
        <f>SUM(J32:M32)</f>
        <v>0</v>
      </c>
      <c r="O32" s="810"/>
      <c r="P32" s="3"/>
      <c r="Q32" s="3"/>
      <c r="R32" s="3"/>
      <c r="S32" s="3"/>
    </row>
    <row r="33" spans="1:29" ht="20.100000000000001" customHeight="1">
      <c r="A33" s="3483"/>
      <c r="B33" s="3595" t="s">
        <v>2267</v>
      </c>
      <c r="C33" s="3596"/>
      <c r="D33" s="811">
        <v>1</v>
      </c>
      <c r="E33" s="812"/>
      <c r="F33" s="812"/>
      <c r="G33" s="812"/>
      <c r="H33" s="813">
        <f>SUM(D33:G33)</f>
        <v>1</v>
      </c>
      <c r="I33" s="814">
        <v>32</v>
      </c>
      <c r="J33" s="815">
        <v>1</v>
      </c>
      <c r="K33" s="816"/>
      <c r="L33" s="816"/>
      <c r="M33" s="816"/>
      <c r="N33" s="817">
        <f>SUM(J33:M33)</f>
        <v>1</v>
      </c>
      <c r="O33" s="818">
        <v>32</v>
      </c>
      <c r="P33" s="3"/>
      <c r="Q33" s="3"/>
      <c r="R33" s="3"/>
      <c r="S33" s="3"/>
    </row>
    <row r="34" spans="1:29" ht="20.100000000000001" customHeight="1">
      <c r="A34" s="3483"/>
      <c r="B34" s="3595" t="s">
        <v>2268</v>
      </c>
      <c r="C34" s="3596"/>
      <c r="D34" s="811">
        <v>11</v>
      </c>
      <c r="E34" s="812"/>
      <c r="F34" s="812">
        <v>5</v>
      </c>
      <c r="G34" s="812"/>
      <c r="H34" s="812">
        <f>SUM(D34:G34)</f>
        <v>16</v>
      </c>
      <c r="I34" s="819">
        <v>1179</v>
      </c>
      <c r="J34" s="815">
        <v>10</v>
      </c>
      <c r="K34" s="816">
        <v>844</v>
      </c>
      <c r="L34" s="816">
        <v>5</v>
      </c>
      <c r="M34" s="816">
        <v>304</v>
      </c>
      <c r="N34" s="816">
        <v>16</v>
      </c>
      <c r="O34" s="820">
        <v>1179</v>
      </c>
      <c r="P34" s="3"/>
      <c r="Q34" s="3"/>
      <c r="R34" s="3"/>
      <c r="S34" s="3"/>
    </row>
    <row r="35" spans="1:29" ht="20.100000000000001" customHeight="1" thickBot="1">
      <c r="A35" s="3484"/>
      <c r="B35" s="3601" t="s">
        <v>19</v>
      </c>
      <c r="C35" s="3602"/>
      <c r="D35" s="821">
        <f t="shared" ref="D35:O35" si="2">SUM(D32:D34)</f>
        <v>12</v>
      </c>
      <c r="E35" s="822">
        <f t="shared" si="2"/>
        <v>0</v>
      </c>
      <c r="F35" s="822">
        <f t="shared" si="2"/>
        <v>5</v>
      </c>
      <c r="G35" s="822">
        <f t="shared" si="2"/>
        <v>0</v>
      </c>
      <c r="H35" s="822">
        <f t="shared" si="2"/>
        <v>17</v>
      </c>
      <c r="I35" s="823">
        <f t="shared" si="2"/>
        <v>1211</v>
      </c>
      <c r="J35" s="824">
        <f t="shared" si="2"/>
        <v>11</v>
      </c>
      <c r="K35" s="825">
        <f t="shared" si="2"/>
        <v>844</v>
      </c>
      <c r="L35" s="825">
        <f t="shared" si="2"/>
        <v>5</v>
      </c>
      <c r="M35" s="825">
        <f t="shared" si="2"/>
        <v>304</v>
      </c>
      <c r="N35" s="825">
        <f t="shared" si="2"/>
        <v>17</v>
      </c>
      <c r="O35" s="826">
        <f t="shared" si="2"/>
        <v>1211</v>
      </c>
      <c r="P35" s="3"/>
      <c r="Q35" s="3"/>
      <c r="R35" s="3"/>
      <c r="S35" s="3"/>
    </row>
    <row r="36" spans="1:29">
      <c r="A36" s="33"/>
      <c r="B36" s="33"/>
      <c r="C36" s="34"/>
      <c r="D36" s="34"/>
      <c r="E36" s="298"/>
      <c r="F36" s="298"/>
      <c r="G36" s="298"/>
      <c r="H36" s="298"/>
      <c r="I36" s="298"/>
    </row>
    <row r="37" spans="1:29" ht="13.5" thickBot="1">
      <c r="G37" s="2"/>
      <c r="H37" s="2"/>
      <c r="I37" s="2"/>
      <c r="J37" s="2"/>
      <c r="K37" s="2"/>
      <c r="L37" s="2"/>
      <c r="M37" s="2"/>
      <c r="N37" s="2"/>
      <c r="S37" s="3"/>
      <c r="T37" s="3"/>
      <c r="U37" s="3"/>
    </row>
    <row r="38" spans="1:29" ht="18.75" thickBot="1">
      <c r="A38" s="3673" t="s">
        <v>1852</v>
      </c>
      <c r="B38" s="3674"/>
      <c r="C38" s="3674"/>
      <c r="D38" s="3674"/>
      <c r="E38" s="3674"/>
      <c r="F38" s="3674"/>
      <c r="G38" s="3674"/>
      <c r="H38" s="3674"/>
      <c r="I38" s="3674"/>
      <c r="J38" s="3674"/>
      <c r="K38" s="3674"/>
      <c r="L38" s="3674"/>
      <c r="M38" s="3674"/>
      <c r="N38" s="3674"/>
      <c r="O38" s="3675"/>
      <c r="S38" s="3"/>
      <c r="T38" s="3"/>
      <c r="U38" s="3"/>
      <c r="V38" s="3"/>
      <c r="W38" s="3"/>
      <c r="X38" s="3"/>
      <c r="Y38" s="3"/>
      <c r="Z38" s="3"/>
      <c r="AA38" s="3"/>
      <c r="AB38" s="3"/>
      <c r="AC38" s="3"/>
    </row>
    <row r="39" spans="1:29" ht="26.25" customHeight="1">
      <c r="A39" s="3589" t="s">
        <v>963</v>
      </c>
      <c r="B39" s="3579" t="s">
        <v>26</v>
      </c>
      <c r="C39" s="3580"/>
      <c r="D39" s="3615" t="s">
        <v>2260</v>
      </c>
      <c r="E39" s="3616"/>
      <c r="F39" s="3616"/>
      <c r="G39" s="3616"/>
      <c r="H39" s="3616"/>
      <c r="I39" s="3617"/>
      <c r="J39" s="3592" t="s">
        <v>20</v>
      </c>
      <c r="K39" s="3517"/>
      <c r="L39" s="3517"/>
      <c r="M39" s="3517"/>
      <c r="N39" s="3517"/>
      <c r="O39" s="3518"/>
      <c r="T39" s="3"/>
      <c r="U39" s="3"/>
      <c r="V39" s="3"/>
      <c r="W39" s="3"/>
      <c r="X39" s="3"/>
      <c r="Y39" s="3"/>
      <c r="Z39" s="3"/>
      <c r="AA39" s="3"/>
      <c r="AB39" s="3"/>
      <c r="AC39" s="3"/>
    </row>
    <row r="40" spans="1:29" ht="39" customHeight="1" thickBot="1">
      <c r="A40" s="3590"/>
      <c r="B40" s="3581"/>
      <c r="C40" s="3582"/>
      <c r="D40" s="827" t="s">
        <v>968</v>
      </c>
      <c r="E40" s="827" t="s">
        <v>969</v>
      </c>
      <c r="F40" s="827" t="s">
        <v>970</v>
      </c>
      <c r="G40" s="827" t="s">
        <v>971</v>
      </c>
      <c r="H40" s="828" t="s">
        <v>346</v>
      </c>
      <c r="I40" s="828" t="s">
        <v>19</v>
      </c>
      <c r="J40" s="829" t="s">
        <v>968</v>
      </c>
      <c r="K40" s="830" t="s">
        <v>969</v>
      </c>
      <c r="L40" s="830" t="s">
        <v>970</v>
      </c>
      <c r="M40" s="830" t="s">
        <v>971</v>
      </c>
      <c r="N40" s="830" t="s">
        <v>346</v>
      </c>
      <c r="O40" s="831" t="s">
        <v>19</v>
      </c>
      <c r="T40" s="3"/>
      <c r="U40" s="3"/>
      <c r="V40" s="3"/>
      <c r="W40" s="3"/>
      <c r="X40" s="3"/>
      <c r="Y40" s="3"/>
      <c r="Z40" s="3"/>
      <c r="AA40" s="3"/>
      <c r="AB40" s="3"/>
      <c r="AC40" s="3"/>
    </row>
    <row r="41" spans="1:29" ht="24.95" customHeight="1">
      <c r="A41" s="3590"/>
      <c r="B41" s="3583" t="s">
        <v>2266</v>
      </c>
      <c r="C41" s="3584"/>
      <c r="D41" s="832"/>
      <c r="E41" s="832"/>
      <c r="F41" s="832"/>
      <c r="G41" s="833"/>
      <c r="H41" s="833"/>
      <c r="I41" s="834">
        <f>SUM(D41:H41)</f>
        <v>0</v>
      </c>
      <c r="J41" s="835"/>
      <c r="K41" s="836"/>
      <c r="L41" s="836"/>
      <c r="M41" s="836"/>
      <c r="N41" s="836"/>
      <c r="O41" s="837">
        <f>SUM(J41:N41)</f>
        <v>0</v>
      </c>
      <c r="T41" s="3"/>
      <c r="U41" s="3"/>
      <c r="V41" s="3"/>
      <c r="W41" s="3"/>
      <c r="X41" s="3"/>
      <c r="Y41" s="3"/>
      <c r="Z41" s="3"/>
      <c r="AA41" s="3"/>
      <c r="AB41" s="3"/>
      <c r="AC41" s="3"/>
    </row>
    <row r="42" spans="1:29" ht="24.95" customHeight="1">
      <c r="A42" s="3590"/>
      <c r="B42" s="3587" t="s">
        <v>2267</v>
      </c>
      <c r="C42" s="3588"/>
      <c r="D42" s="838"/>
      <c r="E42" s="838"/>
      <c r="F42" s="838"/>
      <c r="G42" s="839"/>
      <c r="H42" s="839"/>
      <c r="I42" s="840">
        <f>SUM(D42:H42)</f>
        <v>0</v>
      </c>
      <c r="J42" s="841"/>
      <c r="K42" s="842"/>
      <c r="L42" s="842"/>
      <c r="M42" s="842"/>
      <c r="N42" s="842"/>
      <c r="O42" s="843">
        <f>SUM(J42:N42)</f>
        <v>0</v>
      </c>
      <c r="T42" s="3"/>
      <c r="U42" s="3"/>
      <c r="V42" s="3"/>
      <c r="W42" s="3"/>
      <c r="X42" s="3"/>
      <c r="Y42" s="3"/>
      <c r="Z42" s="3"/>
      <c r="AA42" s="3"/>
      <c r="AB42" s="3"/>
      <c r="AC42" s="3"/>
    </row>
    <row r="43" spans="1:29" ht="24.95" customHeight="1">
      <c r="A43" s="3590"/>
      <c r="B43" s="3587" t="s">
        <v>2268</v>
      </c>
      <c r="C43" s="3588"/>
      <c r="D43" s="838"/>
      <c r="E43" s="838"/>
      <c r="F43" s="838"/>
      <c r="G43" s="839"/>
      <c r="H43" s="839"/>
      <c r="I43" s="840">
        <f>SUM(D43:H43)</f>
        <v>0</v>
      </c>
      <c r="J43" s="841"/>
      <c r="K43" s="842"/>
      <c r="L43" s="842"/>
      <c r="M43" s="842"/>
      <c r="N43" s="842"/>
      <c r="O43" s="843">
        <f>SUM(J43:N43)</f>
        <v>0</v>
      </c>
      <c r="T43" s="3"/>
      <c r="U43" s="3"/>
      <c r="V43" s="3"/>
      <c r="W43" s="3"/>
      <c r="X43" s="3"/>
      <c r="Y43" s="3"/>
      <c r="Z43" s="3"/>
      <c r="AA43" s="3"/>
      <c r="AB43" s="3"/>
      <c r="AC43" s="3"/>
    </row>
    <row r="44" spans="1:29" ht="24.95" customHeight="1" thickBot="1">
      <c r="A44" s="3590"/>
      <c r="B44" s="3585" t="s">
        <v>19</v>
      </c>
      <c r="C44" s="3586"/>
      <c r="D44" s="844">
        <f t="shared" ref="D44:O44" si="3">SUM(D41:D43)</f>
        <v>0</v>
      </c>
      <c r="E44" s="844">
        <f t="shared" si="3"/>
        <v>0</v>
      </c>
      <c r="F44" s="844">
        <f t="shared" si="3"/>
        <v>0</v>
      </c>
      <c r="G44" s="845">
        <f t="shared" si="3"/>
        <v>0</v>
      </c>
      <c r="H44" s="845">
        <f t="shared" si="3"/>
        <v>0</v>
      </c>
      <c r="I44" s="846">
        <f t="shared" si="3"/>
        <v>0</v>
      </c>
      <c r="J44" s="847">
        <f t="shared" si="3"/>
        <v>0</v>
      </c>
      <c r="K44" s="848">
        <f t="shared" si="3"/>
        <v>0</v>
      </c>
      <c r="L44" s="848">
        <f t="shared" si="3"/>
        <v>0</v>
      </c>
      <c r="M44" s="848">
        <f t="shared" si="3"/>
        <v>0</v>
      </c>
      <c r="N44" s="848">
        <f t="shared" si="3"/>
        <v>0</v>
      </c>
      <c r="O44" s="849">
        <f t="shared" si="3"/>
        <v>0</v>
      </c>
      <c r="T44" s="3"/>
      <c r="U44" s="3"/>
      <c r="V44" s="3"/>
      <c r="W44" s="3"/>
      <c r="X44" s="3"/>
      <c r="Y44" s="3"/>
      <c r="Z44" s="3"/>
      <c r="AA44" s="3"/>
      <c r="AB44" s="3"/>
      <c r="AC44" s="3"/>
    </row>
    <row r="45" spans="1:29" ht="24.95" customHeight="1">
      <c r="A45" s="3590"/>
      <c r="B45" s="3618" t="s">
        <v>1865</v>
      </c>
      <c r="C45" s="3619"/>
      <c r="D45" s="850"/>
      <c r="E45" s="832"/>
      <c r="F45" s="832"/>
      <c r="G45" s="832"/>
      <c r="H45" s="832"/>
      <c r="I45" s="834">
        <f>SUM(D45:H45)</f>
        <v>0</v>
      </c>
      <c r="J45" s="835"/>
      <c r="K45" s="836"/>
      <c r="L45" s="836"/>
      <c r="M45" s="836"/>
      <c r="N45" s="836"/>
      <c r="O45" s="837">
        <f>SUM(J45:N45)</f>
        <v>0</v>
      </c>
      <c r="V45" s="3"/>
      <c r="W45" s="3"/>
      <c r="X45" s="3"/>
      <c r="Y45" s="3"/>
      <c r="Z45" s="3"/>
      <c r="AA45" s="3"/>
      <c r="AB45" s="3"/>
      <c r="AC45" s="3"/>
    </row>
    <row r="46" spans="1:29" ht="24.95" customHeight="1">
      <c r="A46" s="3590"/>
      <c r="B46" s="3577" t="s">
        <v>972</v>
      </c>
      <c r="C46" s="3578"/>
      <c r="D46" s="851"/>
      <c r="E46" s="838"/>
      <c r="F46" s="838"/>
      <c r="G46" s="838"/>
      <c r="H46" s="838"/>
      <c r="I46" s="840">
        <f>SUM(D46:H46)</f>
        <v>0</v>
      </c>
      <c r="J46" s="841"/>
      <c r="K46" s="842"/>
      <c r="L46" s="842"/>
      <c r="M46" s="842"/>
      <c r="N46" s="842"/>
      <c r="O46" s="843">
        <f>SUM(J46:N46)</f>
        <v>0</v>
      </c>
    </row>
    <row r="47" spans="1:29" ht="24.95" customHeight="1">
      <c r="A47" s="3590"/>
      <c r="B47" s="3599" t="s">
        <v>347</v>
      </c>
      <c r="C47" s="597" t="s">
        <v>348</v>
      </c>
      <c r="D47" s="851"/>
      <c r="E47" s="838"/>
      <c r="F47" s="838"/>
      <c r="G47" s="838"/>
      <c r="H47" s="838"/>
      <c r="I47" s="840">
        <f>SUM(D47:H47)</f>
        <v>0</v>
      </c>
      <c r="J47" s="841"/>
      <c r="K47" s="842"/>
      <c r="L47" s="842"/>
      <c r="M47" s="842"/>
      <c r="N47" s="842"/>
      <c r="O47" s="843">
        <f>SUM(J47:N47)</f>
        <v>0</v>
      </c>
    </row>
    <row r="48" spans="1:29" ht="24.95" customHeight="1" thickBot="1">
      <c r="A48" s="3591"/>
      <c r="B48" s="3600"/>
      <c r="C48" s="598" t="s">
        <v>349</v>
      </c>
      <c r="D48" s="852"/>
      <c r="E48" s="844"/>
      <c r="F48" s="844"/>
      <c r="G48" s="844"/>
      <c r="H48" s="844"/>
      <c r="I48" s="840">
        <f>SUM(D48:H48)</f>
        <v>0</v>
      </c>
      <c r="J48" s="847"/>
      <c r="K48" s="848"/>
      <c r="L48" s="848"/>
      <c r="M48" s="848"/>
      <c r="N48" s="848"/>
      <c r="O48" s="843">
        <f>SUM(J48:N48)</f>
        <v>0</v>
      </c>
    </row>
    <row r="49" spans="1:29" ht="13.5" thickBot="1"/>
    <row r="50" spans="1:29" ht="27.75" customHeight="1">
      <c r="A50" s="3470" t="s">
        <v>957</v>
      </c>
      <c r="B50" s="3573"/>
      <c r="C50" s="3471"/>
      <c r="D50" s="3472"/>
      <c r="E50" s="298"/>
      <c r="F50" s="298"/>
      <c r="G50" s="298"/>
      <c r="H50" s="298"/>
      <c r="I50" s="298"/>
    </row>
    <row r="51" spans="1:29" ht="27.75" customHeight="1">
      <c r="A51" s="853" t="s">
        <v>958</v>
      </c>
      <c r="B51" s="3574" t="s">
        <v>1470</v>
      </c>
      <c r="C51" s="3575"/>
      <c r="D51" s="3576"/>
      <c r="E51" s="298"/>
      <c r="F51" s="298"/>
      <c r="G51" s="298"/>
      <c r="H51" s="298"/>
      <c r="I51" s="298"/>
    </row>
    <row r="52" spans="1:29" ht="18.75" customHeight="1">
      <c r="A52" s="853" t="s">
        <v>962</v>
      </c>
      <c r="B52" s="3574" t="s">
        <v>1836</v>
      </c>
      <c r="C52" s="3575"/>
      <c r="D52" s="3576"/>
    </row>
    <row r="53" spans="1:29" ht="30" customHeight="1">
      <c r="A53" s="853" t="s">
        <v>959</v>
      </c>
      <c r="B53" s="3574" t="s">
        <v>1837</v>
      </c>
      <c r="C53" s="3575"/>
      <c r="D53" s="3576"/>
    </row>
    <row r="54" spans="1:29" ht="27.75" customHeight="1">
      <c r="A54" s="854" t="s">
        <v>960</v>
      </c>
      <c r="B54" s="3574">
        <v>5355696734</v>
      </c>
      <c r="C54" s="3575"/>
      <c r="D54" s="3576"/>
    </row>
    <row r="55" spans="1:29" ht="30" customHeight="1" thickBot="1">
      <c r="A55" s="855" t="s">
        <v>961</v>
      </c>
      <c r="B55" s="3570" t="s">
        <v>1472</v>
      </c>
      <c r="C55" s="3571"/>
      <c r="D55" s="3572"/>
      <c r="G55" s="2"/>
      <c r="H55" s="2"/>
      <c r="I55" s="2"/>
      <c r="J55" s="2"/>
      <c r="K55" s="2"/>
      <c r="L55" s="2"/>
      <c r="M55" s="2"/>
      <c r="N55" s="2"/>
      <c r="S55" s="3"/>
      <c r="T55" s="3"/>
      <c r="U55" s="3"/>
    </row>
    <row r="56" spans="1:29">
      <c r="V56" s="3"/>
      <c r="W56" s="3"/>
      <c r="X56" s="3"/>
      <c r="Y56" s="3"/>
      <c r="Z56" s="3"/>
      <c r="AA56" s="3"/>
      <c r="AB56" s="3"/>
      <c r="AC56" s="3"/>
    </row>
  </sheetData>
  <protectedRanges>
    <protectedRange sqref="H14 D14:E19 D23:E25 H26:H27 F17:F18 F19:G22 H16:H18 F26:F27 F23 G24" name="Aralık1"/>
    <protectedRange sqref="H32:H33" name="Aralık1_1"/>
    <protectedRange sqref="N32:N33" name="Aralık1_2"/>
    <protectedRange sqref="D20:E22" name="Aralık1_3"/>
  </protectedRanges>
  <mergeCells count="81">
    <mergeCell ref="B22:C22"/>
    <mergeCell ref="I14:J14"/>
    <mergeCell ref="A1:R1"/>
    <mergeCell ref="O14:O15"/>
    <mergeCell ref="P14:P15"/>
    <mergeCell ref="Q14:Q15"/>
    <mergeCell ref="R14:R15"/>
    <mergeCell ref="M2:O2"/>
    <mergeCell ref="P2:R2"/>
    <mergeCell ref="B6:C6"/>
    <mergeCell ref="H13:H15"/>
    <mergeCell ref="B13:C13"/>
    <mergeCell ref="G2:I2"/>
    <mergeCell ref="B10:C10"/>
    <mergeCell ref="F12:R12"/>
    <mergeCell ref="A14:A25"/>
    <mergeCell ref="A2:A10"/>
    <mergeCell ref="B7:C7"/>
    <mergeCell ref="B20:C20"/>
    <mergeCell ref="F21:G21"/>
    <mergeCell ref="B17:C17"/>
    <mergeCell ref="B15:C15"/>
    <mergeCell ref="B18:C18"/>
    <mergeCell ref="D2:F2"/>
    <mergeCell ref="B8:C8"/>
    <mergeCell ref="B2:C4"/>
    <mergeCell ref="A12:E12"/>
    <mergeCell ref="B16:C16"/>
    <mergeCell ref="B19:C19"/>
    <mergeCell ref="F13:G15"/>
    <mergeCell ref="B14:C14"/>
    <mergeCell ref="B21:C21"/>
    <mergeCell ref="J2:L2"/>
    <mergeCell ref="B5:C5"/>
    <mergeCell ref="B9:C9"/>
    <mergeCell ref="K14:L14"/>
    <mergeCell ref="M14:M15"/>
    <mergeCell ref="I13:R13"/>
    <mergeCell ref="N14:N15"/>
    <mergeCell ref="I23:N23"/>
    <mergeCell ref="I30:I31"/>
    <mergeCell ref="D29:I29"/>
    <mergeCell ref="F23:G25"/>
    <mergeCell ref="N30:N31"/>
    <mergeCell ref="A28:O28"/>
    <mergeCell ref="A29:A31"/>
    <mergeCell ref="J29:O29"/>
    <mergeCell ref="H23:H25"/>
    <mergeCell ref="B25:C25"/>
    <mergeCell ref="B24:C24"/>
    <mergeCell ref="B23:C23"/>
    <mergeCell ref="B34:C34"/>
    <mergeCell ref="B35:C35"/>
    <mergeCell ref="A32:A35"/>
    <mergeCell ref="B29:C31"/>
    <mergeCell ref="O30:O31"/>
    <mergeCell ref="F30:G30"/>
    <mergeCell ref="H30:H31"/>
    <mergeCell ref="D30:E30"/>
    <mergeCell ref="J30:K30"/>
    <mergeCell ref="L30:M30"/>
    <mergeCell ref="B33:C33"/>
    <mergeCell ref="B32:C32"/>
    <mergeCell ref="B45:C45"/>
    <mergeCell ref="B44:C44"/>
    <mergeCell ref="A38:O38"/>
    <mergeCell ref="A39:A48"/>
    <mergeCell ref="D39:I39"/>
    <mergeCell ref="B39:C40"/>
    <mergeCell ref="B41:C41"/>
    <mergeCell ref="B43:C43"/>
    <mergeCell ref="B42:C42"/>
    <mergeCell ref="B46:C46"/>
    <mergeCell ref="B47:B48"/>
    <mergeCell ref="J39:O39"/>
    <mergeCell ref="B55:D55"/>
    <mergeCell ref="A50:D50"/>
    <mergeCell ref="B51:D51"/>
    <mergeCell ref="B52:D52"/>
    <mergeCell ref="B53:D53"/>
    <mergeCell ref="B54:D54"/>
  </mergeCells>
  <phoneticPr fontId="55" type="noConversion"/>
  <dataValidations count="4">
    <dataValidation type="custom" allowBlank="1" showInputMessage="1" showErrorMessage="1" errorTitle="LÜTFEN DÜZELTİN" error="BİTEN ÜNİTE SAYISI BİTEN İÇME SUYU SAYISINDAN AZ OLAMAZ" sqref="N35">
      <formula1>F5&lt;=N35</formula1>
    </dataValidation>
    <dataValidation type="custom" allowBlank="1" showInputMessage="1" showErrorMessage="1" errorTitle="LÜTFEN DÜZELTİN" error="PLANLANAN İÇME SUYU İŞ SAYISI, İÇME SUYU HİZMETİ GÖTÜRÜLECEK ÜNİTE SAYISINDAN AZ OLAMAZ " sqref="H35">
      <formula1>D10&lt;=H35</formula1>
    </dataValidation>
    <dataValidation type="custom" allowBlank="1" showInputMessage="1" showErrorMessage="1" errorTitle="LÜTFEN DÜZELTİN" error="BİTEN ÜNİTE SAYISI BİTEN İÇME SUYU SAYISINDAN AZ OLAMAZ" sqref="F5">
      <formula1>F5&lt;=N35</formula1>
    </dataValidation>
    <dataValidation type="custom" allowBlank="1" showInputMessage="1" showErrorMessage="1" errorTitle="LÜTFEN DÜZETİN" error="PLANLANAN İÇME SUYU İŞ SAYISI, İÇME SUYU HİZMETİ GÖTÜRÜLECEK ÜNİTE SAYISINDAN AZ OLAMAZ " sqref="D10">
      <formula1>D10&lt;I5=H35</formula1>
    </dataValidation>
  </dataValidations>
  <hyperlinks>
    <hyperlink ref="B55" r:id="rId1"/>
  </hyperlinks>
  <pageMargins left="0.51181102362204722" right="0.31496062992125984" top="0.78740157480314965" bottom="0.31496062992125984" header="0.27559055118110237" footer="0.19685039370078741"/>
  <pageSetup paperSize="9" scale="59" orientation="landscape" r:id="rId2"/>
  <headerFooter alignWithMargins="0">
    <oddHeader>&amp;C&amp;"Arial Tur,Kalın"&amp;12T.C
İÇİŞLERİ BAKANLIĞI
Mahalli İdareler Genel Müdürlüğü</oddHeader>
    <oddFooter>&amp;C&amp;P</oddFooter>
  </headerFooter>
  <rowBreaks count="1" manualBreakCount="1">
    <brk id="3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F31"/>
  <sheetViews>
    <sheetView workbookViewId="0">
      <pane ySplit="3" topLeftCell="A4" activePane="bottomLeft" state="frozenSplit"/>
      <selection activeCell="E31" sqref="E31"/>
      <selection pane="bottomLeft" activeCell="A2" sqref="A2:J2"/>
    </sheetView>
  </sheetViews>
  <sheetFormatPr defaultRowHeight="12.75"/>
  <cols>
    <col min="1" max="1" width="19.5703125" style="3" customWidth="1"/>
    <col min="2" max="2" width="9.140625" style="3"/>
    <col min="3" max="3" width="23.28515625" style="2" customWidth="1"/>
    <col min="4" max="4" width="11.7109375" style="2" customWidth="1"/>
    <col min="5" max="5" width="12" style="6" customWidth="1"/>
    <col min="6" max="6" width="14.7109375" style="6" customWidth="1"/>
    <col min="7" max="7" width="10.85546875" style="6" customWidth="1"/>
    <col min="8" max="8" width="13.42578125" style="6" customWidth="1"/>
    <col min="9" max="9" width="11.28515625" style="6" customWidth="1"/>
    <col min="10" max="11" width="11.42578125" style="6" customWidth="1"/>
    <col min="12" max="12" width="13" style="6" customWidth="1"/>
    <col min="13" max="13" width="11.85546875" style="6" customWidth="1"/>
    <col min="14" max="14" width="12.5703125" style="6" customWidth="1"/>
    <col min="15" max="15" width="12.28515625" style="6" customWidth="1"/>
    <col min="16" max="16" width="12.140625" style="6" customWidth="1"/>
    <col min="17" max="17" width="13.5703125" style="2" customWidth="1"/>
    <col min="18" max="18" width="12" style="2" customWidth="1"/>
    <col min="19" max="19" width="14" style="2" customWidth="1"/>
    <col min="20" max="20" width="20.42578125" style="2" customWidth="1"/>
    <col min="21" max="21" width="14.28515625" style="2" customWidth="1"/>
    <col min="22" max="29" width="9.140625" style="2"/>
    <col min="30" max="16384" width="9.140625" style="3"/>
  </cols>
  <sheetData>
    <row r="1" spans="1:30" ht="10.5" customHeight="1" thickBot="1">
      <c r="A1" s="17"/>
      <c r="B1" s="355"/>
    </row>
    <row r="2" spans="1:30" ht="35.25" customHeight="1" thickBot="1">
      <c r="A2" s="3558" t="s">
        <v>1045</v>
      </c>
      <c r="B2" s="3559"/>
      <c r="C2" s="3559"/>
      <c r="D2" s="3559"/>
      <c r="E2" s="3559"/>
      <c r="F2" s="3559"/>
      <c r="G2" s="3559"/>
      <c r="H2" s="3559"/>
      <c r="I2" s="3559"/>
      <c r="J2" s="3560"/>
      <c r="K2" s="18"/>
      <c r="L2" s="18"/>
      <c r="M2" s="19"/>
      <c r="N2" s="19"/>
      <c r="O2" s="19"/>
    </row>
    <row r="3" spans="1:30" s="300" customFormat="1" ht="51" customHeight="1">
      <c r="A3" s="3565" t="s">
        <v>963</v>
      </c>
      <c r="B3" s="3552" t="s">
        <v>26</v>
      </c>
      <c r="C3" s="3553"/>
      <c r="D3" s="360" t="s">
        <v>1418</v>
      </c>
      <c r="E3" s="366" t="s">
        <v>1419</v>
      </c>
      <c r="F3" s="371" t="s">
        <v>1420</v>
      </c>
      <c r="G3" s="856" t="s">
        <v>1600</v>
      </c>
      <c r="H3" s="857" t="s">
        <v>1046</v>
      </c>
      <c r="I3" s="858" t="s">
        <v>1421</v>
      </c>
      <c r="J3" s="859" t="s">
        <v>93</v>
      </c>
      <c r="K3" s="297"/>
      <c r="L3" s="297"/>
      <c r="M3" s="298"/>
      <c r="N3" s="297"/>
      <c r="O3" s="297"/>
      <c r="P3" s="297"/>
      <c r="Q3" s="298"/>
      <c r="R3" s="299"/>
      <c r="S3" s="299"/>
      <c r="T3" s="299"/>
      <c r="U3" s="299"/>
      <c r="V3" s="299"/>
      <c r="W3" s="299"/>
      <c r="X3" s="299"/>
      <c r="Y3" s="299"/>
      <c r="Z3" s="299"/>
      <c r="AA3" s="299"/>
      <c r="AB3" s="299"/>
      <c r="AC3" s="299"/>
      <c r="AD3" s="299"/>
    </row>
    <row r="4" spans="1:30" s="300" customFormat="1" ht="19.5" customHeight="1" thickBot="1">
      <c r="A4" s="3566"/>
      <c r="B4" s="3554"/>
      <c r="C4" s="3555"/>
      <c r="D4" s="361" t="s">
        <v>1861</v>
      </c>
      <c r="E4" s="367" t="s">
        <v>1862</v>
      </c>
      <c r="F4" s="860" t="s">
        <v>1866</v>
      </c>
      <c r="G4" s="861" t="s">
        <v>1863</v>
      </c>
      <c r="H4" s="862" t="s">
        <v>1602</v>
      </c>
      <c r="I4" s="863" t="s">
        <v>472</v>
      </c>
      <c r="J4" s="864" t="s">
        <v>1603</v>
      </c>
      <c r="K4" s="297"/>
      <c r="L4" s="297"/>
      <c r="M4" s="298"/>
      <c r="N4" s="297"/>
      <c r="O4" s="297"/>
      <c r="P4" s="297"/>
      <c r="Q4" s="298"/>
      <c r="R4" s="299"/>
      <c r="S4" s="299"/>
      <c r="T4" s="299"/>
      <c r="U4" s="299"/>
      <c r="V4" s="299"/>
      <c r="W4" s="299"/>
      <c r="X4" s="299"/>
      <c r="Y4" s="299"/>
      <c r="Z4" s="299"/>
      <c r="AA4" s="299"/>
      <c r="AB4" s="299"/>
      <c r="AC4" s="299"/>
      <c r="AD4" s="299"/>
    </row>
    <row r="5" spans="1:30" ht="18" customHeight="1">
      <c r="A5" s="3566"/>
      <c r="B5" s="3561" t="s">
        <v>1853</v>
      </c>
      <c r="C5" s="3562"/>
      <c r="D5" s="865">
        <v>870100</v>
      </c>
      <c r="E5" s="866">
        <v>10790</v>
      </c>
      <c r="F5" s="867">
        <v>870100</v>
      </c>
      <c r="G5" s="868"/>
      <c r="H5" s="869"/>
      <c r="I5" s="870">
        <v>870100</v>
      </c>
      <c r="J5" s="930">
        <f>F5+G5-I5</f>
        <v>0</v>
      </c>
      <c r="K5" s="41"/>
      <c r="N5" s="26"/>
      <c r="O5" s="26"/>
      <c r="P5" s="26"/>
      <c r="Q5" s="26"/>
      <c r="R5" s="26"/>
      <c r="S5" s="26"/>
      <c r="T5" s="26"/>
      <c r="U5" s="26"/>
    </row>
    <row r="6" spans="1:30" ht="18" customHeight="1">
      <c r="A6" s="3566"/>
      <c r="B6" s="3563" t="s">
        <v>18</v>
      </c>
      <c r="C6" s="3564"/>
      <c r="D6" s="363">
        <v>4062600</v>
      </c>
      <c r="E6" s="369">
        <v>20281</v>
      </c>
      <c r="F6" s="871">
        <v>4062600</v>
      </c>
      <c r="G6" s="872"/>
      <c r="H6" s="873"/>
      <c r="I6" s="874">
        <v>4062600</v>
      </c>
      <c r="J6" s="875">
        <f>F6+G6-I6</f>
        <v>0</v>
      </c>
      <c r="K6" s="41"/>
      <c r="M6" s="26"/>
      <c r="N6" s="26"/>
      <c r="O6" s="26"/>
      <c r="P6" s="26"/>
      <c r="Q6" s="26"/>
      <c r="R6" s="26"/>
      <c r="S6" s="26"/>
      <c r="T6" s="26"/>
      <c r="U6" s="26"/>
    </row>
    <row r="7" spans="1:30" ht="18" customHeight="1">
      <c r="A7" s="3566"/>
      <c r="B7" s="3563" t="s">
        <v>2271</v>
      </c>
      <c r="C7" s="3564"/>
      <c r="D7" s="364"/>
      <c r="E7" s="369"/>
      <c r="F7" s="871"/>
      <c r="G7" s="872"/>
      <c r="H7" s="873"/>
      <c r="I7" s="874"/>
      <c r="J7" s="875">
        <f t="shared" ref="J7:J20" si="0">F7+G7-I7</f>
        <v>0</v>
      </c>
      <c r="K7" s="42"/>
      <c r="M7" s="26"/>
      <c r="N7" s="26"/>
      <c r="O7" s="26"/>
      <c r="P7" s="26"/>
      <c r="Q7" s="26"/>
      <c r="R7" s="26"/>
      <c r="S7" s="26"/>
      <c r="T7" s="26"/>
      <c r="U7" s="26"/>
    </row>
    <row r="8" spans="1:30" ht="18" customHeight="1">
      <c r="A8" s="3566"/>
      <c r="B8" s="3563" t="s">
        <v>470</v>
      </c>
      <c r="C8" s="3564"/>
      <c r="D8" s="364">
        <v>102900</v>
      </c>
      <c r="E8" s="369"/>
      <c r="F8" s="871">
        <v>102900</v>
      </c>
      <c r="G8" s="872"/>
      <c r="H8" s="873"/>
      <c r="I8" s="874">
        <v>102900</v>
      </c>
      <c r="J8" s="875">
        <f t="shared" si="0"/>
        <v>0</v>
      </c>
      <c r="K8" s="42"/>
      <c r="M8" s="26"/>
      <c r="N8" s="26"/>
      <c r="O8" s="26"/>
      <c r="P8" s="26"/>
      <c r="Q8" s="26"/>
      <c r="R8" s="26"/>
      <c r="S8" s="26"/>
      <c r="T8" s="26"/>
      <c r="U8" s="26"/>
    </row>
    <row r="9" spans="1:30" ht="18" customHeight="1">
      <c r="A9" s="3566"/>
      <c r="B9" s="3563" t="s">
        <v>1854</v>
      </c>
      <c r="C9" s="3703"/>
      <c r="D9" s="1038"/>
      <c r="E9" s="369"/>
      <c r="F9" s="871"/>
      <c r="G9" s="872"/>
      <c r="H9" s="873"/>
      <c r="I9" s="874"/>
      <c r="J9" s="875">
        <f t="shared" si="0"/>
        <v>0</v>
      </c>
      <c r="K9" s="43"/>
      <c r="M9" s="26"/>
      <c r="N9" s="26"/>
      <c r="O9" s="26"/>
      <c r="P9" s="26"/>
      <c r="Q9" s="26"/>
      <c r="R9" s="26"/>
      <c r="S9" s="26"/>
      <c r="T9" s="26"/>
      <c r="U9" s="26"/>
    </row>
    <row r="10" spans="1:30" ht="18" customHeight="1" thickBot="1">
      <c r="A10" s="3566"/>
      <c r="B10" s="3568" t="s">
        <v>1047</v>
      </c>
      <c r="C10" s="3706"/>
      <c r="D10" s="364"/>
      <c r="E10" s="369"/>
      <c r="F10" s="871"/>
      <c r="G10" s="872"/>
      <c r="H10" s="873"/>
      <c r="I10" s="874"/>
      <c r="J10" s="875">
        <f t="shared" si="0"/>
        <v>0</v>
      </c>
      <c r="K10" s="43"/>
      <c r="M10" s="26"/>
      <c r="N10" s="26"/>
      <c r="O10" s="26"/>
      <c r="P10" s="26"/>
      <c r="Q10" s="26"/>
      <c r="R10" s="26"/>
      <c r="S10" s="26"/>
      <c r="T10" s="26"/>
      <c r="U10" s="26"/>
    </row>
    <row r="11" spans="1:30" ht="18" customHeight="1">
      <c r="A11" s="3566"/>
      <c r="B11" s="3704" t="s">
        <v>1855</v>
      </c>
      <c r="C11" s="931" t="s">
        <v>1048</v>
      </c>
      <c r="D11" s="364">
        <v>9400</v>
      </c>
      <c r="E11" s="369"/>
      <c r="F11" s="871">
        <v>9400</v>
      </c>
      <c r="G11" s="872"/>
      <c r="H11" s="873"/>
      <c r="I11" s="874">
        <v>9400</v>
      </c>
      <c r="J11" s="875">
        <f t="shared" si="0"/>
        <v>0</v>
      </c>
      <c r="K11" s="43"/>
      <c r="M11" s="26"/>
      <c r="N11" s="26"/>
      <c r="O11" s="26"/>
      <c r="P11" s="26"/>
      <c r="Q11" s="26"/>
      <c r="R11" s="26"/>
      <c r="S11" s="26"/>
      <c r="T11" s="26"/>
      <c r="U11" s="26"/>
    </row>
    <row r="12" spans="1:30" ht="18" customHeight="1">
      <c r="A12" s="3566"/>
      <c r="B12" s="3704"/>
      <c r="C12" s="600" t="s">
        <v>1857</v>
      </c>
      <c r="D12" s="364"/>
      <c r="E12" s="369"/>
      <c r="F12" s="871"/>
      <c r="G12" s="872"/>
      <c r="H12" s="873"/>
      <c r="I12" s="874"/>
      <c r="J12" s="875">
        <f t="shared" si="0"/>
        <v>0</v>
      </c>
      <c r="K12" s="43"/>
      <c r="M12" s="26"/>
      <c r="N12" s="26"/>
      <c r="O12" s="26"/>
      <c r="P12" s="26"/>
      <c r="Q12" s="26"/>
      <c r="R12" s="26"/>
      <c r="S12" s="26"/>
      <c r="T12" s="26"/>
      <c r="U12" s="26"/>
    </row>
    <row r="13" spans="1:30" ht="18" customHeight="1">
      <c r="A13" s="3566"/>
      <c r="B13" s="3704"/>
      <c r="C13" s="600" t="s">
        <v>1856</v>
      </c>
      <c r="D13" s="364"/>
      <c r="E13" s="369"/>
      <c r="F13" s="871"/>
      <c r="G13" s="872"/>
      <c r="H13" s="873"/>
      <c r="I13" s="874"/>
      <c r="J13" s="875">
        <f t="shared" si="0"/>
        <v>0</v>
      </c>
      <c r="K13" s="43"/>
      <c r="M13" s="26"/>
      <c r="N13" s="26"/>
      <c r="O13" s="26"/>
      <c r="P13" s="26"/>
      <c r="Q13" s="26"/>
      <c r="R13" s="26"/>
      <c r="S13" s="26"/>
      <c r="T13" s="26"/>
      <c r="U13" s="26"/>
    </row>
    <row r="14" spans="1:30" ht="18" customHeight="1">
      <c r="A14" s="3566"/>
      <c r="B14" s="3704"/>
      <c r="C14" s="600" t="s">
        <v>1859</v>
      </c>
      <c r="D14" s="364"/>
      <c r="E14" s="369"/>
      <c r="F14" s="871"/>
      <c r="G14" s="872"/>
      <c r="H14" s="873"/>
      <c r="I14" s="874"/>
      <c r="J14" s="875">
        <f t="shared" si="0"/>
        <v>0</v>
      </c>
      <c r="K14" s="43"/>
      <c r="M14" s="26"/>
      <c r="N14" s="26"/>
      <c r="O14" s="26"/>
      <c r="P14" s="26"/>
      <c r="Q14" s="26"/>
      <c r="R14" s="26"/>
      <c r="S14" s="26"/>
      <c r="T14" s="26"/>
      <c r="U14" s="26"/>
    </row>
    <row r="15" spans="1:30" ht="18" customHeight="1">
      <c r="A15" s="3566"/>
      <c r="B15" s="3704"/>
      <c r="C15" s="600" t="s">
        <v>1860</v>
      </c>
      <c r="D15" s="364"/>
      <c r="E15" s="369"/>
      <c r="F15" s="871"/>
      <c r="G15" s="872"/>
      <c r="H15" s="873"/>
      <c r="I15" s="874"/>
      <c r="J15" s="875">
        <f t="shared" si="0"/>
        <v>0</v>
      </c>
      <c r="K15" s="43"/>
      <c r="M15" s="26"/>
      <c r="N15" s="26"/>
      <c r="O15" s="26"/>
      <c r="P15" s="26"/>
      <c r="Q15" s="26"/>
      <c r="R15" s="26"/>
      <c r="S15" s="26"/>
      <c r="T15" s="26"/>
      <c r="U15" s="26"/>
    </row>
    <row r="16" spans="1:30" ht="18" customHeight="1">
      <c r="A16" s="3566"/>
      <c r="B16" s="3704"/>
      <c r="C16" s="600" t="s">
        <v>352</v>
      </c>
      <c r="D16" s="364"/>
      <c r="E16" s="369"/>
      <c r="F16" s="871"/>
      <c r="G16" s="872"/>
      <c r="H16" s="873"/>
      <c r="I16" s="874"/>
      <c r="J16" s="875">
        <f t="shared" si="0"/>
        <v>0</v>
      </c>
      <c r="K16" s="43"/>
      <c r="M16" s="26"/>
      <c r="N16" s="26"/>
      <c r="O16" s="26"/>
      <c r="P16" s="26"/>
      <c r="Q16" s="26"/>
      <c r="R16" s="26"/>
      <c r="S16" s="26"/>
      <c r="T16" s="26"/>
      <c r="U16" s="26"/>
    </row>
    <row r="17" spans="1:32" s="2" customFormat="1" ht="18" customHeight="1">
      <c r="A17" s="3566"/>
      <c r="B17" s="3704"/>
      <c r="C17" s="600" t="s">
        <v>351</v>
      </c>
      <c r="D17" s="363"/>
      <c r="E17" s="369"/>
      <c r="F17" s="871"/>
      <c r="G17" s="872"/>
      <c r="H17" s="873"/>
      <c r="I17" s="874"/>
      <c r="J17" s="875">
        <f t="shared" si="0"/>
        <v>0</v>
      </c>
      <c r="K17" s="41"/>
      <c r="L17" s="6"/>
      <c r="M17" s="26"/>
      <c r="N17" s="26"/>
      <c r="O17" s="26"/>
      <c r="P17" s="26"/>
      <c r="Q17" s="26"/>
      <c r="R17" s="26"/>
      <c r="S17" s="26"/>
      <c r="T17" s="26"/>
      <c r="U17" s="26"/>
      <c r="AD17" s="3"/>
      <c r="AE17" s="3"/>
      <c r="AF17" s="3"/>
    </row>
    <row r="18" spans="1:32" s="2" customFormat="1" ht="18" customHeight="1">
      <c r="A18" s="3566"/>
      <c r="B18" s="3704"/>
      <c r="C18" s="600" t="s">
        <v>1049</v>
      </c>
      <c r="D18" s="363"/>
      <c r="E18" s="369"/>
      <c r="F18" s="871"/>
      <c r="G18" s="872"/>
      <c r="H18" s="873"/>
      <c r="I18" s="874"/>
      <c r="J18" s="875">
        <f t="shared" si="0"/>
        <v>0</v>
      </c>
      <c r="K18" s="41"/>
      <c r="L18" s="6"/>
      <c r="M18" s="26"/>
      <c r="N18" s="26"/>
      <c r="O18" s="26"/>
      <c r="P18" s="26"/>
      <c r="Q18" s="26"/>
      <c r="R18" s="26"/>
      <c r="S18" s="26"/>
      <c r="T18" s="26"/>
      <c r="U18" s="26"/>
      <c r="AD18" s="3"/>
      <c r="AE18" s="3"/>
      <c r="AF18" s="3"/>
    </row>
    <row r="19" spans="1:32" s="2" customFormat="1" ht="18" customHeight="1">
      <c r="A19" s="3566"/>
      <c r="B19" s="3704"/>
      <c r="C19" s="600" t="s">
        <v>1050</v>
      </c>
      <c r="D19" s="363"/>
      <c r="E19" s="369"/>
      <c r="F19" s="871"/>
      <c r="G19" s="872"/>
      <c r="H19" s="873"/>
      <c r="I19" s="874"/>
      <c r="J19" s="875">
        <f t="shared" si="0"/>
        <v>0</v>
      </c>
      <c r="K19" s="41"/>
      <c r="L19" s="6"/>
      <c r="M19" s="26"/>
      <c r="N19" s="26"/>
      <c r="O19" s="26"/>
      <c r="P19" s="26"/>
      <c r="Q19" s="26"/>
      <c r="R19" s="26"/>
      <c r="S19" s="26"/>
      <c r="T19" s="26"/>
      <c r="U19" s="26"/>
      <c r="AD19" s="3"/>
      <c r="AE19" s="3"/>
      <c r="AF19" s="3"/>
    </row>
    <row r="20" spans="1:32" s="2" customFormat="1" ht="18" customHeight="1" thickBot="1">
      <c r="A20" s="3566"/>
      <c r="B20" s="3705"/>
      <c r="C20" s="601" t="s">
        <v>1051</v>
      </c>
      <c r="D20" s="363"/>
      <c r="E20" s="369"/>
      <c r="F20" s="871"/>
      <c r="G20" s="872"/>
      <c r="H20" s="873"/>
      <c r="I20" s="874"/>
      <c r="J20" s="875">
        <f t="shared" si="0"/>
        <v>0</v>
      </c>
      <c r="K20" s="41"/>
      <c r="L20" s="6"/>
      <c r="M20" s="26"/>
      <c r="N20" s="26"/>
      <c r="O20" s="26"/>
      <c r="P20" s="26"/>
      <c r="Q20" s="26"/>
      <c r="R20" s="26"/>
      <c r="S20" s="26"/>
      <c r="T20" s="26"/>
      <c r="U20" s="26"/>
      <c r="AD20" s="3"/>
      <c r="AE20" s="3"/>
      <c r="AF20" s="3"/>
    </row>
    <row r="21" spans="1:32" s="2" customFormat="1" ht="22.5" customHeight="1" thickBot="1">
      <c r="A21" s="3532" t="s">
        <v>19</v>
      </c>
      <c r="B21" s="3533"/>
      <c r="C21" s="3534"/>
      <c r="D21" s="374">
        <f t="shared" ref="D21:J21" si="1">SUM(D5:D20)</f>
        <v>5045000</v>
      </c>
      <c r="E21" s="375">
        <f t="shared" si="1"/>
        <v>31071</v>
      </c>
      <c r="F21" s="375">
        <f t="shared" si="1"/>
        <v>5045000</v>
      </c>
      <c r="G21" s="375">
        <f t="shared" si="1"/>
        <v>0</v>
      </c>
      <c r="H21" s="375">
        <f t="shared" si="1"/>
        <v>0</v>
      </c>
      <c r="I21" s="375">
        <f t="shared" si="1"/>
        <v>5045000</v>
      </c>
      <c r="J21" s="376">
        <f t="shared" si="1"/>
        <v>0</v>
      </c>
      <c r="K21" s="6"/>
      <c r="L21" s="6"/>
      <c r="M21" s="6"/>
      <c r="N21" s="6"/>
      <c r="O21" s="6"/>
      <c r="P21" s="6"/>
      <c r="AD21" s="3"/>
      <c r="AE21" s="3"/>
      <c r="AF21" s="3"/>
    </row>
    <row r="22" spans="1:32">
      <c r="C22" s="3"/>
      <c r="E22" s="2"/>
      <c r="J22" s="2"/>
      <c r="K22" s="2"/>
      <c r="L22" s="2"/>
      <c r="M22" s="2"/>
      <c r="N22" s="2"/>
      <c r="O22" s="2"/>
      <c r="P22" s="2"/>
      <c r="V22" s="3"/>
      <c r="W22" s="3"/>
      <c r="X22" s="3"/>
      <c r="Y22" s="3"/>
      <c r="Z22" s="3"/>
      <c r="AA22" s="3"/>
      <c r="AB22" s="3"/>
      <c r="AC22" s="3"/>
    </row>
    <row r="23" spans="1:32" s="603" customFormat="1" ht="14.25" customHeight="1">
      <c r="A23" s="3660" t="s">
        <v>1867</v>
      </c>
      <c r="B23" s="3660"/>
      <c r="C23" s="3660"/>
      <c r="D23" s="3660"/>
      <c r="E23" s="3660"/>
      <c r="F23" s="3660"/>
      <c r="G23" s="3660"/>
      <c r="H23" s="3660"/>
      <c r="I23" s="3660"/>
      <c r="J23" s="3660"/>
      <c r="K23" s="28"/>
      <c r="L23" s="28"/>
      <c r="M23" s="28"/>
      <c r="N23" s="28"/>
      <c r="O23" s="28"/>
      <c r="P23" s="28"/>
      <c r="Q23" s="602"/>
      <c r="R23" s="602"/>
      <c r="S23" s="602"/>
      <c r="T23" s="602"/>
      <c r="U23" s="602"/>
      <c r="V23" s="602"/>
      <c r="W23" s="602"/>
      <c r="X23" s="602"/>
      <c r="Y23" s="602"/>
      <c r="Z23" s="602"/>
      <c r="AA23" s="602"/>
      <c r="AB23" s="602"/>
      <c r="AC23" s="602"/>
    </row>
    <row r="24" spans="1:32" s="603" customFormat="1" ht="29.25" customHeight="1">
      <c r="A24" s="3663" t="s">
        <v>1411</v>
      </c>
      <c r="B24" s="3663"/>
      <c r="C24" s="3663"/>
      <c r="D24" s="3663"/>
      <c r="E24" s="3663"/>
      <c r="F24" s="3663"/>
      <c r="G24" s="3663"/>
      <c r="H24" s="3663"/>
      <c r="I24" s="3663"/>
      <c r="J24" s="3663"/>
      <c r="K24" s="28"/>
      <c r="L24" s="28"/>
      <c r="M24" s="28"/>
      <c r="N24" s="28"/>
      <c r="O24" s="28"/>
      <c r="P24" s="28"/>
      <c r="Q24" s="602"/>
      <c r="R24" s="602"/>
      <c r="S24" s="602"/>
      <c r="T24" s="602"/>
      <c r="U24" s="602"/>
      <c r="V24" s="602"/>
      <c r="W24" s="602"/>
      <c r="X24" s="602"/>
      <c r="Y24" s="602"/>
      <c r="Z24" s="602"/>
      <c r="AA24" s="602"/>
      <c r="AB24" s="602"/>
      <c r="AC24" s="602"/>
    </row>
    <row r="25" spans="1:32" s="603" customFormat="1" ht="17.25" customHeight="1">
      <c r="A25" s="3664" t="s">
        <v>1605</v>
      </c>
      <c r="B25" s="3664"/>
      <c r="C25" s="3664"/>
      <c r="D25" s="3664"/>
      <c r="E25" s="3664"/>
      <c r="F25" s="3664"/>
      <c r="G25" s="3664"/>
      <c r="H25" s="3664"/>
      <c r="I25" s="3664"/>
      <c r="J25" s="3664"/>
      <c r="K25" s="28"/>
      <c r="L25" s="28"/>
      <c r="M25" s="28"/>
      <c r="N25" s="28"/>
      <c r="O25" s="28"/>
      <c r="P25" s="28"/>
      <c r="Q25" s="602"/>
      <c r="R25" s="602"/>
      <c r="S25" s="602"/>
      <c r="T25" s="602"/>
      <c r="U25" s="602"/>
      <c r="V25" s="602"/>
      <c r="W25" s="602"/>
      <c r="X25" s="602"/>
      <c r="Y25" s="602"/>
      <c r="Z25" s="602"/>
      <c r="AA25" s="602"/>
      <c r="AB25" s="602"/>
      <c r="AC25" s="602"/>
    </row>
    <row r="26" spans="1:32" s="603" customFormat="1" ht="17.25" customHeight="1">
      <c r="A26" s="3661" t="s">
        <v>1606</v>
      </c>
      <c r="B26" s="3662"/>
      <c r="C26" s="3662"/>
      <c r="D26" s="3662"/>
      <c r="E26" s="3662"/>
      <c r="F26" s="3662"/>
      <c r="G26" s="3662"/>
      <c r="H26" s="3662"/>
      <c r="I26" s="3662"/>
      <c r="J26" s="3662"/>
      <c r="K26" s="28"/>
      <c r="L26" s="28"/>
      <c r="M26" s="28"/>
      <c r="N26" s="28"/>
      <c r="O26" s="28"/>
      <c r="P26" s="28"/>
      <c r="Q26" s="602"/>
      <c r="R26" s="602"/>
      <c r="S26" s="602"/>
      <c r="T26" s="602"/>
      <c r="U26" s="602"/>
      <c r="V26" s="602"/>
      <c r="W26" s="602"/>
      <c r="X26" s="602"/>
      <c r="Y26" s="602"/>
      <c r="Z26" s="602"/>
      <c r="AA26" s="602"/>
      <c r="AB26" s="602"/>
      <c r="AC26" s="602"/>
    </row>
    <row r="27" spans="1:32" s="603" customFormat="1" ht="17.25" customHeight="1">
      <c r="A27" s="3668" t="s">
        <v>1052</v>
      </c>
      <c r="B27" s="3669"/>
      <c r="C27" s="3669"/>
      <c r="D27" s="3669"/>
      <c r="E27" s="3669"/>
      <c r="F27" s="3669"/>
      <c r="G27" s="3669"/>
      <c r="H27" s="3669"/>
      <c r="I27" s="3669"/>
      <c r="J27" s="3670"/>
      <c r="K27" s="28"/>
      <c r="L27" s="28"/>
      <c r="M27" s="28"/>
      <c r="N27" s="28"/>
      <c r="O27" s="28"/>
      <c r="P27" s="28"/>
      <c r="Q27" s="602"/>
      <c r="R27" s="602"/>
      <c r="S27" s="602"/>
      <c r="T27" s="602"/>
      <c r="U27" s="602"/>
      <c r="V27" s="602"/>
      <c r="W27" s="602"/>
      <c r="X27" s="602"/>
      <c r="Y27" s="602"/>
      <c r="Z27" s="602"/>
      <c r="AA27" s="602"/>
      <c r="AB27" s="602"/>
      <c r="AC27" s="602"/>
    </row>
    <row r="28" spans="1:32" s="603" customFormat="1" ht="16.5" customHeight="1">
      <c r="A28" s="3671" t="s">
        <v>1607</v>
      </c>
      <c r="B28" s="3672"/>
      <c r="C28" s="3672"/>
      <c r="D28" s="3672"/>
      <c r="E28" s="3672"/>
      <c r="F28" s="3672"/>
      <c r="G28" s="3672"/>
      <c r="H28" s="3672"/>
      <c r="I28" s="3672"/>
      <c r="J28" s="3672"/>
      <c r="K28" s="28"/>
      <c r="L28" s="28"/>
      <c r="M28" s="28"/>
      <c r="N28" s="28"/>
      <c r="O28" s="28"/>
      <c r="P28" s="28"/>
      <c r="Q28" s="602"/>
      <c r="R28" s="602"/>
      <c r="S28" s="602"/>
      <c r="T28" s="602"/>
      <c r="U28" s="602"/>
      <c r="V28" s="602"/>
      <c r="W28" s="602"/>
      <c r="X28" s="602"/>
      <c r="Y28" s="602"/>
      <c r="Z28" s="602"/>
      <c r="AA28" s="602"/>
      <c r="AB28" s="602"/>
      <c r="AC28" s="602"/>
    </row>
    <row r="29" spans="1:32" s="603" customFormat="1" ht="19.5" customHeight="1">
      <c r="A29" s="3667" t="s">
        <v>77</v>
      </c>
      <c r="B29" s="3667"/>
      <c r="C29" s="3667"/>
      <c r="D29" s="3667"/>
      <c r="E29" s="3667"/>
      <c r="F29" s="3667"/>
      <c r="G29" s="3667"/>
      <c r="H29" s="3667"/>
      <c r="I29" s="3667"/>
      <c r="J29" s="3667"/>
      <c r="K29" s="28"/>
      <c r="L29" s="28"/>
      <c r="M29" s="28"/>
      <c r="N29" s="28"/>
      <c r="O29" s="28"/>
      <c r="P29" s="28"/>
      <c r="Q29" s="602"/>
      <c r="R29" s="602"/>
      <c r="S29" s="602"/>
      <c r="T29" s="602"/>
      <c r="U29" s="602"/>
      <c r="V29" s="602"/>
      <c r="W29" s="602"/>
      <c r="X29" s="602"/>
      <c r="Y29" s="602"/>
      <c r="Z29" s="602"/>
      <c r="AA29" s="602"/>
      <c r="AB29" s="602"/>
      <c r="AC29" s="602"/>
    </row>
    <row r="30" spans="1:32" s="603" customFormat="1" ht="43.5" customHeight="1">
      <c r="A30" s="3666" t="s">
        <v>394</v>
      </c>
      <c r="B30" s="3666"/>
      <c r="C30" s="3666"/>
      <c r="D30" s="3666"/>
      <c r="E30" s="3666"/>
      <c r="F30" s="3666"/>
      <c r="G30" s="3666"/>
      <c r="H30" s="3666"/>
      <c r="I30" s="3666"/>
      <c r="J30" s="3666"/>
      <c r="K30" s="28"/>
      <c r="L30" s="28"/>
      <c r="M30" s="28"/>
      <c r="N30" s="28"/>
      <c r="O30" s="28"/>
      <c r="P30" s="28"/>
      <c r="Q30" s="602"/>
      <c r="R30" s="602"/>
      <c r="S30" s="602"/>
      <c r="T30" s="602"/>
      <c r="U30" s="602"/>
      <c r="V30" s="602"/>
      <c r="W30" s="602"/>
      <c r="X30" s="602"/>
      <c r="Y30" s="602"/>
      <c r="Z30" s="602"/>
      <c r="AA30" s="602"/>
      <c r="AB30" s="602"/>
      <c r="AC30" s="602"/>
    </row>
    <row r="31" spans="1:32" s="603" customFormat="1" ht="41.25" customHeight="1">
      <c r="A31" s="3665" t="s">
        <v>1244</v>
      </c>
      <c r="B31" s="3666"/>
      <c r="C31" s="3666"/>
      <c r="D31" s="3666"/>
      <c r="E31" s="3666"/>
      <c r="F31" s="3666"/>
      <c r="G31" s="3666"/>
      <c r="H31" s="3666"/>
      <c r="I31" s="3666"/>
      <c r="J31" s="3666"/>
      <c r="K31" s="28"/>
      <c r="L31" s="28"/>
      <c r="M31" s="28"/>
      <c r="N31" s="28"/>
      <c r="O31" s="28"/>
      <c r="P31" s="28"/>
      <c r="Q31" s="602"/>
      <c r="R31" s="602"/>
      <c r="S31" s="602"/>
      <c r="T31" s="602"/>
      <c r="U31" s="602"/>
      <c r="V31" s="602"/>
      <c r="W31" s="602"/>
      <c r="X31" s="602"/>
      <c r="Y31" s="602"/>
      <c r="Z31" s="602"/>
      <c r="AA31" s="602"/>
      <c r="AB31" s="602"/>
      <c r="AC31" s="602"/>
    </row>
  </sheetData>
  <protectedRanges>
    <protectedRange sqref="F6:F20 D6:E17 H5:H20 D5:F5 J5:K20" name="Aralık1"/>
    <protectedRange sqref="D18:E20" name="Aralık1_3"/>
  </protectedRanges>
  <mergeCells count="20">
    <mergeCell ref="A21:C21"/>
    <mergeCell ref="A23:J23"/>
    <mergeCell ref="A24:J24"/>
    <mergeCell ref="A25:J25"/>
    <mergeCell ref="A31:J31"/>
    <mergeCell ref="A30:J30"/>
    <mergeCell ref="A28:J28"/>
    <mergeCell ref="A29:J29"/>
    <mergeCell ref="A26:J26"/>
    <mergeCell ref="A27:J27"/>
    <mergeCell ref="A2:J2"/>
    <mergeCell ref="A3:A20"/>
    <mergeCell ref="B3:C4"/>
    <mergeCell ref="B5:C5"/>
    <mergeCell ref="B6:C6"/>
    <mergeCell ref="B7:C7"/>
    <mergeCell ref="B9:C9"/>
    <mergeCell ref="B11:B20"/>
    <mergeCell ref="B10:C10"/>
    <mergeCell ref="B8:C8"/>
  </mergeCells>
  <phoneticPr fontId="55" type="noConversion"/>
  <pageMargins left="0.78740157480314965" right="0.39370078740157483" top="1.02" bottom="0.91" header="0.47244094488188981" footer="0.45"/>
  <pageSetup paperSize="9" scale="65" orientation="portrait" r:id="rId1"/>
  <headerFooter alignWithMargins="0">
    <oddHeader>&amp;C&amp;"Arial Tur,Kalın"&amp;12T.C
İÇİŞLERİ BAKANLIĞI
Mahalli İdareler Genel Müdürlüğü</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I56"/>
  <sheetViews>
    <sheetView zoomScale="75" zoomScaleNormal="75" zoomScaleSheetLayoutView="85" workbookViewId="0">
      <selection sqref="A1:R1"/>
    </sheetView>
  </sheetViews>
  <sheetFormatPr defaultRowHeight="12.75"/>
  <cols>
    <col min="1" max="1" width="12.42578125" style="3" customWidth="1"/>
    <col min="2" max="2" width="4.85546875" style="3" customWidth="1"/>
    <col min="3" max="3" width="19.28515625" style="2" customWidth="1"/>
    <col min="4" max="4" width="13.42578125" style="2" customWidth="1"/>
    <col min="5" max="5" width="11.7109375" style="6" customWidth="1"/>
    <col min="6" max="6" width="11" style="6" customWidth="1"/>
    <col min="7" max="7" width="17.85546875" style="6" customWidth="1"/>
    <col min="8" max="8" width="12.5703125" style="6" customWidth="1"/>
    <col min="9" max="10" width="13" style="6" customWidth="1"/>
    <col min="11" max="11" width="11.85546875" style="6" customWidth="1"/>
    <col min="12" max="13" width="12.5703125" style="6" customWidth="1"/>
    <col min="14" max="14" width="11.42578125" style="6" customWidth="1"/>
    <col min="15" max="15" width="11.28515625" style="2" customWidth="1"/>
    <col min="16" max="16" width="12.5703125" style="2" customWidth="1"/>
    <col min="17" max="17" width="12.28515625" style="2" customWidth="1"/>
    <col min="18" max="18" width="11.5703125" style="2" customWidth="1"/>
    <col min="19" max="19" width="14.28515625" style="2" customWidth="1"/>
    <col min="20" max="29" width="9.140625" style="2"/>
    <col min="30" max="16384" width="9.140625" style="3"/>
  </cols>
  <sheetData>
    <row r="1" spans="1:35" ht="66.75" customHeight="1" thickBot="1">
      <c r="A1" s="3531" t="s">
        <v>3613</v>
      </c>
      <c r="B1" s="3550"/>
      <c r="C1" s="3550"/>
      <c r="D1" s="3550"/>
      <c r="E1" s="3550"/>
      <c r="F1" s="3550"/>
      <c r="G1" s="3550"/>
      <c r="H1" s="3550"/>
      <c r="I1" s="3550"/>
      <c r="J1" s="3550"/>
      <c r="K1" s="3550"/>
      <c r="L1" s="3550"/>
      <c r="M1" s="3550"/>
      <c r="N1" s="3550"/>
      <c r="O1" s="3550"/>
      <c r="P1" s="3550"/>
      <c r="Q1" s="3550"/>
      <c r="R1" s="3551"/>
      <c r="S1" s="1"/>
    </row>
    <row r="2" spans="1:35" ht="24.75" customHeight="1">
      <c r="A2" s="3475" t="s">
        <v>963</v>
      </c>
      <c r="B2" s="3640" t="s">
        <v>16</v>
      </c>
      <c r="C2" s="3641"/>
      <c r="D2" s="3396" t="s">
        <v>17</v>
      </c>
      <c r="E2" s="3397"/>
      <c r="F2" s="3398"/>
      <c r="G2" s="3399" t="s">
        <v>18</v>
      </c>
      <c r="H2" s="3400"/>
      <c r="I2" s="3401"/>
      <c r="J2" s="3485" t="s">
        <v>2271</v>
      </c>
      <c r="K2" s="3486"/>
      <c r="L2" s="3487"/>
      <c r="M2" s="3647" t="s">
        <v>470</v>
      </c>
      <c r="N2" s="3648"/>
      <c r="O2" s="3649"/>
      <c r="P2" s="3452" t="s">
        <v>416</v>
      </c>
      <c r="Q2" s="3453"/>
      <c r="R2" s="3454"/>
      <c r="S2" s="7"/>
      <c r="T2" s="6"/>
      <c r="AD2" s="2"/>
      <c r="AE2" s="2"/>
      <c r="AF2" s="2"/>
      <c r="AG2" s="2"/>
      <c r="AH2" s="2"/>
      <c r="AI2" s="2"/>
    </row>
    <row r="3" spans="1:35" ht="51.75" customHeight="1">
      <c r="A3" s="3476"/>
      <c r="B3" s="3642"/>
      <c r="C3" s="3643"/>
      <c r="D3" s="750" t="s">
        <v>2260</v>
      </c>
      <c r="E3" s="751" t="s">
        <v>415</v>
      </c>
      <c r="F3" s="752" t="s">
        <v>19</v>
      </c>
      <c r="G3" s="750" t="s">
        <v>2260</v>
      </c>
      <c r="H3" s="753" t="s">
        <v>415</v>
      </c>
      <c r="I3" s="754" t="s">
        <v>19</v>
      </c>
      <c r="J3" s="750" t="s">
        <v>2260</v>
      </c>
      <c r="K3" s="755" t="s">
        <v>415</v>
      </c>
      <c r="L3" s="756" t="s">
        <v>19</v>
      </c>
      <c r="M3" s="750" t="s">
        <v>2260</v>
      </c>
      <c r="N3" s="757" t="s">
        <v>415</v>
      </c>
      <c r="O3" s="758" t="s">
        <v>19</v>
      </c>
      <c r="P3" s="750" t="s">
        <v>2260</v>
      </c>
      <c r="Q3" s="759" t="s">
        <v>415</v>
      </c>
      <c r="R3" s="760" t="s">
        <v>19</v>
      </c>
      <c r="S3" s="7"/>
      <c r="T3" s="6"/>
      <c r="AD3" s="2"/>
      <c r="AE3" s="2"/>
      <c r="AF3" s="2"/>
      <c r="AG3" s="2"/>
      <c r="AH3" s="2"/>
      <c r="AI3" s="2"/>
    </row>
    <row r="4" spans="1:35" ht="18.75" customHeight="1" thickBot="1">
      <c r="A4" s="3476"/>
      <c r="B4" s="3644"/>
      <c r="C4" s="3645"/>
      <c r="D4" s="306" t="s">
        <v>1861</v>
      </c>
      <c r="E4" s="129" t="s">
        <v>1862</v>
      </c>
      <c r="F4" s="761" t="s">
        <v>1866</v>
      </c>
      <c r="G4" s="306" t="s">
        <v>1863</v>
      </c>
      <c r="H4" s="133" t="s">
        <v>471</v>
      </c>
      <c r="I4" s="289" t="s">
        <v>472</v>
      </c>
      <c r="J4" s="306" t="s">
        <v>473</v>
      </c>
      <c r="K4" s="405" t="s">
        <v>474</v>
      </c>
      <c r="L4" s="406" t="s">
        <v>475</v>
      </c>
      <c r="M4" s="306" t="s">
        <v>476</v>
      </c>
      <c r="N4" s="762" t="s">
        <v>477</v>
      </c>
      <c r="O4" s="763" t="s">
        <v>478</v>
      </c>
      <c r="P4" s="306" t="s">
        <v>479</v>
      </c>
      <c r="Q4" s="764" t="s">
        <v>480</v>
      </c>
      <c r="R4" s="765" t="s">
        <v>481</v>
      </c>
      <c r="S4" s="7"/>
      <c r="T4" s="6"/>
      <c r="AD4" s="2"/>
      <c r="AE4" s="2"/>
      <c r="AF4" s="2"/>
      <c r="AG4" s="2"/>
      <c r="AH4" s="2"/>
      <c r="AI4" s="2"/>
    </row>
    <row r="5" spans="1:35" ht="21.95" customHeight="1" thickBot="1">
      <c r="A5" s="3476"/>
      <c r="B5" s="3638" t="s">
        <v>20</v>
      </c>
      <c r="C5" s="3639"/>
      <c r="D5" s="766">
        <v>47</v>
      </c>
      <c r="E5" s="767"/>
      <c r="F5" s="768">
        <f>D5+E5</f>
        <v>47</v>
      </c>
      <c r="G5" s="769">
        <v>94</v>
      </c>
      <c r="H5" s="64">
        <v>0</v>
      </c>
      <c r="I5" s="65">
        <v>94</v>
      </c>
      <c r="J5" s="769">
        <v>0</v>
      </c>
      <c r="K5" s="407"/>
      <c r="L5" s="408">
        <v>0</v>
      </c>
      <c r="M5" s="769">
        <v>14</v>
      </c>
      <c r="N5" s="770"/>
      <c r="O5" s="771">
        <f>M5+N5</f>
        <v>14</v>
      </c>
      <c r="P5" s="772">
        <f t="shared" ref="P5:R9" si="0">D5+G5+J5+M5</f>
        <v>155</v>
      </c>
      <c r="Q5" s="773">
        <f t="shared" si="0"/>
        <v>0</v>
      </c>
      <c r="R5" s="774">
        <f t="shared" si="0"/>
        <v>155</v>
      </c>
      <c r="S5" s="10"/>
      <c r="T5" s="6"/>
      <c r="AD5" s="2"/>
      <c r="AE5" s="2"/>
      <c r="AF5" s="2"/>
      <c r="AG5" s="2"/>
      <c r="AH5" s="2"/>
      <c r="AI5" s="2"/>
    </row>
    <row r="6" spans="1:35" ht="26.25" customHeight="1" thickTop="1">
      <c r="A6" s="3476"/>
      <c r="B6" s="3636" t="s">
        <v>21</v>
      </c>
      <c r="C6" s="3637"/>
      <c r="D6" s="775">
        <v>0</v>
      </c>
      <c r="E6" s="1060"/>
      <c r="F6" s="1061">
        <f>D6+E6</f>
        <v>0</v>
      </c>
      <c r="G6" s="775"/>
      <c r="H6" s="1062"/>
      <c r="I6" s="1063">
        <f>G6+H6</f>
        <v>0</v>
      </c>
      <c r="J6" s="775"/>
      <c r="K6" s="1064"/>
      <c r="L6" s="1065">
        <f>J6+K6</f>
        <v>0</v>
      </c>
      <c r="M6" s="775"/>
      <c r="N6" s="1066"/>
      <c r="O6" s="1067">
        <f>M6+N6</f>
        <v>0</v>
      </c>
      <c r="P6" s="778">
        <f t="shared" si="0"/>
        <v>0</v>
      </c>
      <c r="Q6" s="1068">
        <f t="shared" si="0"/>
        <v>0</v>
      </c>
      <c r="R6" s="1069">
        <f t="shared" si="0"/>
        <v>0</v>
      </c>
      <c r="S6" s="10"/>
      <c r="T6" s="6"/>
      <c r="AD6" s="2"/>
      <c r="AE6" s="2"/>
      <c r="AF6" s="2"/>
      <c r="AG6" s="2"/>
      <c r="AH6" s="2"/>
      <c r="AI6" s="2"/>
    </row>
    <row r="7" spans="1:35" ht="21.95" customHeight="1">
      <c r="A7" s="3476"/>
      <c r="B7" s="3634" t="s">
        <v>22</v>
      </c>
      <c r="C7" s="3635"/>
      <c r="D7" s="781">
        <v>0</v>
      </c>
      <c r="E7" s="1060"/>
      <c r="F7" s="1070">
        <f>D7+E7</f>
        <v>0</v>
      </c>
      <c r="G7" s="781"/>
      <c r="H7" s="1062"/>
      <c r="I7" s="1063">
        <f>G7+H7</f>
        <v>0</v>
      </c>
      <c r="J7" s="781">
        <v>0</v>
      </c>
      <c r="K7" s="1064"/>
      <c r="L7" s="1065">
        <v>0</v>
      </c>
      <c r="M7" s="781"/>
      <c r="N7" s="1066"/>
      <c r="O7" s="1067">
        <f>M7+N7</f>
        <v>0</v>
      </c>
      <c r="P7" s="782">
        <f t="shared" si="0"/>
        <v>0</v>
      </c>
      <c r="Q7" s="1068">
        <f t="shared" si="0"/>
        <v>0</v>
      </c>
      <c r="R7" s="1069">
        <f t="shared" si="0"/>
        <v>0</v>
      </c>
      <c r="S7" s="10"/>
      <c r="T7" s="6"/>
      <c r="AD7" s="2"/>
      <c r="AE7" s="2"/>
      <c r="AF7" s="2"/>
      <c r="AG7" s="2"/>
      <c r="AH7" s="2"/>
      <c r="AI7" s="2"/>
    </row>
    <row r="8" spans="1:35" ht="28.5" customHeight="1">
      <c r="A8" s="3476"/>
      <c r="B8" s="3636" t="s">
        <v>23</v>
      </c>
      <c r="C8" s="3637"/>
      <c r="D8" s="775"/>
      <c r="E8" s="1060"/>
      <c r="F8" s="1070">
        <f>D8+E8</f>
        <v>0</v>
      </c>
      <c r="G8" s="775"/>
      <c r="H8" s="1062"/>
      <c r="I8" s="1063">
        <f>G8+H8</f>
        <v>0</v>
      </c>
      <c r="J8" s="775"/>
      <c r="K8" s="1064"/>
      <c r="L8" s="1065">
        <f>J8+K8</f>
        <v>0</v>
      </c>
      <c r="M8" s="775"/>
      <c r="N8" s="1066"/>
      <c r="O8" s="1067">
        <f>M8+N8</f>
        <v>0</v>
      </c>
      <c r="P8" s="778">
        <f t="shared" si="0"/>
        <v>0</v>
      </c>
      <c r="Q8" s="1068">
        <f t="shared" si="0"/>
        <v>0</v>
      </c>
      <c r="R8" s="1069">
        <f t="shared" si="0"/>
        <v>0</v>
      </c>
      <c r="S8" s="10"/>
      <c r="T8" s="6"/>
      <c r="AD8" s="2"/>
      <c r="AE8" s="2"/>
      <c r="AF8" s="2"/>
      <c r="AG8" s="2"/>
      <c r="AH8" s="2"/>
      <c r="AI8" s="2"/>
    </row>
    <row r="9" spans="1:35" ht="21.95" customHeight="1" thickBot="1">
      <c r="A9" s="3476"/>
      <c r="B9" s="3636" t="s">
        <v>24</v>
      </c>
      <c r="C9" s="3637"/>
      <c r="D9" s="749">
        <v>0</v>
      </c>
      <c r="E9" s="59"/>
      <c r="F9" s="60">
        <v>0</v>
      </c>
      <c r="G9" s="775"/>
      <c r="H9" s="70"/>
      <c r="I9" s="71">
        <f>G9+H9</f>
        <v>0</v>
      </c>
      <c r="J9" s="775"/>
      <c r="K9" s="411"/>
      <c r="L9" s="412">
        <f>J9+K9</f>
        <v>0</v>
      </c>
      <c r="M9" s="775"/>
      <c r="N9" s="783"/>
      <c r="O9" s="784">
        <f>M9+N9</f>
        <v>0</v>
      </c>
      <c r="P9" s="778">
        <f t="shared" si="0"/>
        <v>0</v>
      </c>
      <c r="Q9" s="785">
        <f t="shared" si="0"/>
        <v>0</v>
      </c>
      <c r="R9" s="786">
        <f t="shared" si="0"/>
        <v>0</v>
      </c>
      <c r="S9" s="10"/>
      <c r="T9" s="6"/>
      <c r="AD9" s="2"/>
      <c r="AE9" s="2"/>
      <c r="AF9" s="2"/>
      <c r="AG9" s="2"/>
      <c r="AH9" s="2"/>
      <c r="AI9" s="2"/>
    </row>
    <row r="10" spans="1:35" ht="21.95" customHeight="1" thickTop="1" thickBot="1">
      <c r="A10" s="3477"/>
      <c r="B10" s="3632" t="s">
        <v>19</v>
      </c>
      <c r="C10" s="3633"/>
      <c r="D10" s="738">
        <f>SUM(D5:D9)</f>
        <v>47</v>
      </c>
      <c r="E10" s="290">
        <f>SUM(E5:E9)</f>
        <v>0</v>
      </c>
      <c r="F10" s="291">
        <f>SUM(F5:F9)</f>
        <v>47</v>
      </c>
      <c r="G10" s="739">
        <f t="shared" ref="G10:R10" si="1">SUM(G5:G9)</f>
        <v>94</v>
      </c>
      <c r="H10" s="292">
        <f t="shared" si="1"/>
        <v>0</v>
      </c>
      <c r="I10" s="293">
        <f t="shared" si="1"/>
        <v>94</v>
      </c>
      <c r="J10" s="739">
        <f t="shared" si="1"/>
        <v>0</v>
      </c>
      <c r="K10" s="413">
        <f t="shared" si="1"/>
        <v>0</v>
      </c>
      <c r="L10" s="414">
        <f t="shared" si="1"/>
        <v>0</v>
      </c>
      <c r="M10" s="739">
        <f t="shared" si="1"/>
        <v>14</v>
      </c>
      <c r="N10" s="787">
        <f t="shared" si="1"/>
        <v>0</v>
      </c>
      <c r="O10" s="788">
        <f t="shared" si="1"/>
        <v>14</v>
      </c>
      <c r="P10" s="789">
        <f t="shared" si="1"/>
        <v>155</v>
      </c>
      <c r="Q10" s="790">
        <f t="shared" si="1"/>
        <v>0</v>
      </c>
      <c r="R10" s="791">
        <f t="shared" si="1"/>
        <v>155</v>
      </c>
      <c r="S10" s="10"/>
      <c r="T10" s="6"/>
      <c r="AD10" s="2"/>
      <c r="AE10" s="2"/>
      <c r="AF10" s="2"/>
      <c r="AG10" s="2"/>
      <c r="AH10" s="2"/>
      <c r="AI10" s="2"/>
    </row>
    <row r="11" spans="1:35" ht="10.5" customHeight="1" thickBot="1">
      <c r="A11" s="17"/>
      <c r="B11" s="355"/>
    </row>
    <row r="12" spans="1:35" ht="21.75" customHeight="1" thickBot="1">
      <c r="A12" s="3558" t="s">
        <v>25</v>
      </c>
      <c r="B12" s="3559"/>
      <c r="C12" s="3559"/>
      <c r="D12" s="3559"/>
      <c r="E12" s="3560"/>
      <c r="F12" s="3558" t="s">
        <v>482</v>
      </c>
      <c r="G12" s="3559"/>
      <c r="H12" s="3559"/>
      <c r="I12" s="3559"/>
      <c r="J12" s="3559"/>
      <c r="K12" s="3559"/>
      <c r="L12" s="3559"/>
      <c r="M12" s="3559"/>
      <c r="N12" s="3559"/>
      <c r="O12" s="3559"/>
      <c r="P12" s="3559"/>
      <c r="Q12" s="3559"/>
      <c r="R12" s="3560"/>
    </row>
    <row r="13" spans="1:35" s="300" customFormat="1" ht="43.5" customHeight="1" thickBot="1">
      <c r="A13" s="346"/>
      <c r="B13" s="3657" t="s">
        <v>26</v>
      </c>
      <c r="C13" s="3658"/>
      <c r="D13" s="314" t="s">
        <v>27</v>
      </c>
      <c r="E13" s="319" t="s">
        <v>20</v>
      </c>
      <c r="F13" s="3696" t="s">
        <v>26</v>
      </c>
      <c r="G13" s="3697"/>
      <c r="H13" s="3701" t="s">
        <v>27</v>
      </c>
      <c r="I13" s="3692" t="s">
        <v>1031</v>
      </c>
      <c r="J13" s="3692"/>
      <c r="K13" s="3692"/>
      <c r="L13" s="3692"/>
      <c r="M13" s="3692"/>
      <c r="N13" s="3692"/>
      <c r="O13" s="3692"/>
      <c r="P13" s="3692"/>
      <c r="Q13" s="3692"/>
      <c r="R13" s="3693"/>
    </row>
    <row r="14" spans="1:35" ht="18" customHeight="1">
      <c r="A14" s="3502" t="s">
        <v>963</v>
      </c>
      <c r="B14" s="3655" t="s">
        <v>28</v>
      </c>
      <c r="C14" s="3656"/>
      <c r="D14" s="315"/>
      <c r="E14" s="320"/>
      <c r="F14" s="3698"/>
      <c r="G14" s="3699"/>
      <c r="H14" s="3702"/>
      <c r="I14" s="3690" t="s">
        <v>2261</v>
      </c>
      <c r="J14" s="3690"/>
      <c r="K14" s="3690" t="s">
        <v>1032</v>
      </c>
      <c r="L14" s="3690"/>
      <c r="M14" s="3691" t="s">
        <v>484</v>
      </c>
      <c r="N14" s="3691">
        <v>250</v>
      </c>
      <c r="O14" s="3691">
        <v>500</v>
      </c>
      <c r="P14" s="3691">
        <v>1000</v>
      </c>
      <c r="Q14" s="3691">
        <v>1500</v>
      </c>
      <c r="R14" s="3700" t="s">
        <v>1240</v>
      </c>
    </row>
    <row r="15" spans="1:35" ht="18" customHeight="1">
      <c r="A15" s="3502"/>
      <c r="B15" s="3620" t="s">
        <v>29</v>
      </c>
      <c r="C15" s="3621"/>
      <c r="D15" s="316"/>
      <c r="E15" s="321"/>
      <c r="F15" s="3698"/>
      <c r="G15" s="3699"/>
      <c r="H15" s="3702"/>
      <c r="I15" s="907" t="s">
        <v>1033</v>
      </c>
      <c r="J15" s="907" t="s">
        <v>2276</v>
      </c>
      <c r="K15" s="907" t="s">
        <v>1033</v>
      </c>
      <c r="L15" s="907" t="s">
        <v>2276</v>
      </c>
      <c r="M15" s="3691"/>
      <c r="N15" s="3691"/>
      <c r="O15" s="3691"/>
      <c r="P15" s="3691"/>
      <c r="Q15" s="3691"/>
      <c r="R15" s="3700"/>
    </row>
    <row r="16" spans="1:35" ht="18" customHeight="1">
      <c r="A16" s="3502"/>
      <c r="B16" s="3620" t="s">
        <v>30</v>
      </c>
      <c r="C16" s="3621"/>
      <c r="D16" s="317">
        <v>11</v>
      </c>
      <c r="E16" s="322">
        <v>11</v>
      </c>
      <c r="F16" s="908" t="s">
        <v>1034</v>
      </c>
      <c r="G16" s="909"/>
      <c r="H16" s="910"/>
      <c r="I16" s="911"/>
      <c r="J16" s="911"/>
      <c r="K16" s="911"/>
      <c r="L16" s="911"/>
      <c r="M16" s="911"/>
      <c r="N16" s="911"/>
      <c r="O16" s="911"/>
      <c r="P16" s="911"/>
      <c r="Q16" s="911"/>
      <c r="R16" s="912"/>
    </row>
    <row r="17" spans="1:20" ht="18" customHeight="1">
      <c r="A17" s="3502"/>
      <c r="B17" s="3620" t="s">
        <v>31</v>
      </c>
      <c r="C17" s="3621"/>
      <c r="D17" s="317">
        <v>87.6</v>
      </c>
      <c r="E17" s="323">
        <v>87.6</v>
      </c>
      <c r="F17" s="908" t="s">
        <v>1035</v>
      </c>
      <c r="G17" s="909"/>
      <c r="H17" s="910"/>
      <c r="I17" s="911"/>
      <c r="J17" s="911"/>
      <c r="K17" s="911"/>
      <c r="L17" s="911"/>
      <c r="M17" s="911"/>
      <c r="N17" s="911"/>
      <c r="O17" s="911"/>
      <c r="P17" s="911"/>
      <c r="Q17" s="911"/>
      <c r="R17" s="912"/>
    </row>
    <row r="18" spans="1:20" ht="18" customHeight="1">
      <c r="A18" s="3502"/>
      <c r="B18" s="3620" t="s">
        <v>32</v>
      </c>
      <c r="C18" s="3621"/>
      <c r="D18" s="316">
        <v>40</v>
      </c>
      <c r="E18" s="321">
        <v>40</v>
      </c>
      <c r="F18" s="908" t="s">
        <v>1036</v>
      </c>
      <c r="G18" s="909"/>
      <c r="H18" s="913">
        <v>14</v>
      </c>
      <c r="I18" s="911">
        <v>14</v>
      </c>
      <c r="J18" s="911">
        <v>1330</v>
      </c>
      <c r="K18" s="911">
        <v>2</v>
      </c>
      <c r="L18" s="911">
        <v>54</v>
      </c>
      <c r="M18" s="911"/>
      <c r="N18" s="1193">
        <v>10</v>
      </c>
      <c r="O18" s="911"/>
      <c r="P18" s="911"/>
      <c r="Q18" s="911"/>
      <c r="R18" s="912" t="s">
        <v>737</v>
      </c>
    </row>
    <row r="19" spans="1:20" ht="18" customHeight="1">
      <c r="A19" s="3502"/>
      <c r="B19" s="3620" t="s">
        <v>33</v>
      </c>
      <c r="C19" s="3621"/>
      <c r="D19" s="316"/>
      <c r="E19" s="321"/>
      <c r="F19" s="908" t="s">
        <v>1037</v>
      </c>
      <c r="G19" s="909"/>
      <c r="H19" s="910"/>
      <c r="I19" s="911"/>
      <c r="J19" s="911"/>
      <c r="K19" s="911"/>
      <c r="L19" s="911"/>
      <c r="M19" s="911"/>
      <c r="N19" s="911"/>
      <c r="O19" s="911"/>
      <c r="P19" s="911"/>
      <c r="Q19" s="911"/>
      <c r="R19" s="912"/>
    </row>
    <row r="20" spans="1:20" ht="19.5" customHeight="1">
      <c r="A20" s="3502"/>
      <c r="B20" s="3620" t="s">
        <v>419</v>
      </c>
      <c r="C20" s="3621"/>
      <c r="D20" s="316">
        <v>31700</v>
      </c>
      <c r="E20" s="321">
        <v>31700</v>
      </c>
      <c r="F20" s="908" t="s">
        <v>1038</v>
      </c>
      <c r="G20" s="909"/>
      <c r="H20" s="910"/>
      <c r="I20" s="911"/>
      <c r="J20" s="911"/>
      <c r="K20" s="911"/>
      <c r="L20" s="911"/>
      <c r="M20" s="911"/>
      <c r="N20" s="911"/>
      <c r="O20" s="911"/>
      <c r="P20" s="911"/>
      <c r="Q20" s="911"/>
      <c r="R20" s="912"/>
    </row>
    <row r="21" spans="1:20" ht="27" customHeight="1">
      <c r="A21" s="3502"/>
      <c r="B21" s="3620" t="s">
        <v>420</v>
      </c>
      <c r="C21" s="3621"/>
      <c r="D21" s="316">
        <v>25</v>
      </c>
      <c r="E21" s="321">
        <v>25</v>
      </c>
      <c r="F21" s="3694" t="s">
        <v>1039</v>
      </c>
      <c r="G21" s="3695"/>
      <c r="H21" s="910"/>
      <c r="I21" s="911"/>
      <c r="J21" s="911"/>
      <c r="K21" s="911"/>
      <c r="L21" s="911"/>
      <c r="M21" s="911"/>
      <c r="N21" s="911"/>
      <c r="O21" s="911"/>
      <c r="P21" s="911"/>
      <c r="Q21" s="911"/>
      <c r="R21" s="912"/>
    </row>
    <row r="22" spans="1:20" ht="18" customHeight="1" thickBot="1">
      <c r="A22" s="3502"/>
      <c r="B22" s="3620" t="s">
        <v>2278</v>
      </c>
      <c r="C22" s="3621"/>
      <c r="D22" s="316">
        <v>43.88</v>
      </c>
      <c r="E22" s="321">
        <v>43.88</v>
      </c>
      <c r="F22" s="914" t="s">
        <v>1040</v>
      </c>
      <c r="G22" s="915"/>
      <c r="H22" s="916"/>
      <c r="I22" s="917"/>
      <c r="J22" s="917"/>
      <c r="K22" s="917"/>
      <c r="L22" s="917"/>
      <c r="M22" s="918"/>
      <c r="N22" s="918"/>
      <c r="O22" s="918"/>
      <c r="P22" s="918"/>
      <c r="Q22" s="918"/>
      <c r="R22" s="919"/>
    </row>
    <row r="23" spans="1:20" ht="18" customHeight="1">
      <c r="A23" s="3502"/>
      <c r="B23" s="3620" t="s">
        <v>34</v>
      </c>
      <c r="C23" s="3621"/>
      <c r="D23" s="316">
        <v>2</v>
      </c>
      <c r="E23" s="321">
        <v>2</v>
      </c>
      <c r="F23" s="3647" t="s">
        <v>26</v>
      </c>
      <c r="G23" s="3648"/>
      <c r="H23" s="3709" t="s">
        <v>27</v>
      </c>
      <c r="I23" s="3711" t="s">
        <v>20</v>
      </c>
      <c r="J23" s="3711"/>
      <c r="K23" s="3711"/>
      <c r="L23" s="3711"/>
      <c r="M23" s="3711"/>
      <c r="N23" s="3712"/>
      <c r="O23" s="920"/>
    </row>
    <row r="24" spans="1:20" ht="23.25" customHeight="1">
      <c r="A24" s="3502"/>
      <c r="B24" s="3620" t="s">
        <v>35</v>
      </c>
      <c r="C24" s="3621"/>
      <c r="D24" s="316">
        <v>2</v>
      </c>
      <c r="E24" s="321">
        <v>2</v>
      </c>
      <c r="F24" s="3707"/>
      <c r="G24" s="3708"/>
      <c r="H24" s="3710"/>
      <c r="I24" s="921" t="s">
        <v>1041</v>
      </c>
      <c r="J24" s="921" t="s">
        <v>2276</v>
      </c>
      <c r="K24" s="921" t="s">
        <v>688</v>
      </c>
      <c r="L24" s="921" t="s">
        <v>1042</v>
      </c>
      <c r="M24" s="921" t="s">
        <v>1043</v>
      </c>
      <c r="N24" s="758" t="s">
        <v>1240</v>
      </c>
      <c r="O24" s="922"/>
      <c r="P24" s="26"/>
    </row>
    <row r="25" spans="1:20" ht="18" customHeight="1" thickBot="1">
      <c r="A25" s="3503"/>
      <c r="B25" s="3622" t="s">
        <v>36</v>
      </c>
      <c r="C25" s="3623"/>
      <c r="D25" s="318"/>
      <c r="E25" s="324"/>
      <c r="F25" s="1071" t="s">
        <v>1044</v>
      </c>
      <c r="G25" s="1072"/>
      <c r="H25" s="1073"/>
      <c r="I25" s="1074"/>
      <c r="J25" s="1074"/>
      <c r="K25" s="1074"/>
      <c r="L25" s="1074"/>
      <c r="M25" s="1074"/>
      <c r="N25" s="763"/>
      <c r="O25" s="923"/>
      <c r="P25" s="26"/>
    </row>
    <row r="26" spans="1:20" ht="25.5" customHeight="1">
      <c r="F26" s="1075"/>
      <c r="G26" s="1075"/>
      <c r="H26" s="1076"/>
      <c r="I26" s="1077"/>
      <c r="J26" s="1077"/>
      <c r="K26" s="1077"/>
      <c r="L26" s="1077"/>
      <c r="M26" s="1077"/>
      <c r="N26" s="1077"/>
    </row>
    <row r="27" spans="1:20" ht="25.5" customHeight="1" thickBot="1">
      <c r="F27" s="1078"/>
      <c r="G27" s="1078"/>
      <c r="H27" s="1079"/>
      <c r="I27" s="1080"/>
      <c r="J27" s="1080"/>
      <c r="K27" s="1080"/>
      <c r="L27" s="1080"/>
      <c r="M27" s="1080"/>
      <c r="N27" s="1080"/>
    </row>
    <row r="28" spans="1:20" ht="24.75" customHeight="1" thickBot="1">
      <c r="A28" s="3558" t="s">
        <v>2259</v>
      </c>
      <c r="B28" s="3559"/>
      <c r="C28" s="3559"/>
      <c r="D28" s="3559"/>
      <c r="E28" s="3559"/>
      <c r="F28" s="3559"/>
      <c r="G28" s="3559"/>
      <c r="H28" s="3559"/>
      <c r="I28" s="3559"/>
      <c r="J28" s="3559"/>
      <c r="K28" s="3559"/>
      <c r="L28" s="3559"/>
      <c r="M28" s="3559"/>
      <c r="N28" s="3559"/>
      <c r="O28" s="3560"/>
      <c r="P28" s="48"/>
      <c r="Q28" s="48"/>
      <c r="R28" s="48"/>
      <c r="S28" s="48"/>
    </row>
    <row r="29" spans="1:20" ht="29.25" customHeight="1">
      <c r="A29" s="3497"/>
      <c r="B29" s="3603" t="s">
        <v>26</v>
      </c>
      <c r="C29" s="3604"/>
      <c r="D29" s="3552" t="s">
        <v>2260</v>
      </c>
      <c r="E29" s="3613"/>
      <c r="F29" s="3613"/>
      <c r="G29" s="3613"/>
      <c r="H29" s="3613"/>
      <c r="I29" s="3614"/>
      <c r="J29" s="3399" t="s">
        <v>20</v>
      </c>
      <c r="K29" s="3400"/>
      <c r="L29" s="3400"/>
      <c r="M29" s="3400"/>
      <c r="N29" s="3400"/>
      <c r="O29" s="3401"/>
      <c r="P29" s="38"/>
      <c r="Q29" s="38"/>
      <c r="R29" s="38"/>
      <c r="S29" s="38"/>
      <c r="T29" s="6"/>
    </row>
    <row r="30" spans="1:20" ht="30" customHeight="1">
      <c r="A30" s="3498"/>
      <c r="B30" s="3605"/>
      <c r="C30" s="3606"/>
      <c r="D30" s="3676" t="s">
        <v>2261</v>
      </c>
      <c r="E30" s="3677"/>
      <c r="F30" s="3627" t="s">
        <v>2262</v>
      </c>
      <c r="G30" s="3627"/>
      <c r="H30" s="3609" t="s">
        <v>19</v>
      </c>
      <c r="I30" s="3628" t="s">
        <v>2263</v>
      </c>
      <c r="J30" s="3625" t="s">
        <v>2261</v>
      </c>
      <c r="K30" s="3626"/>
      <c r="L30" s="3624" t="s">
        <v>2262</v>
      </c>
      <c r="M30" s="3624"/>
      <c r="N30" s="3593" t="s">
        <v>19</v>
      </c>
      <c r="O30" s="3611" t="s">
        <v>2272</v>
      </c>
      <c r="P30" s="3"/>
      <c r="Q30" s="3"/>
      <c r="R30" s="3"/>
      <c r="S30" s="3"/>
    </row>
    <row r="31" spans="1:20" ht="65.25" customHeight="1" thickBot="1">
      <c r="A31" s="3499"/>
      <c r="B31" s="3607"/>
      <c r="C31" s="3608"/>
      <c r="D31" s="801" t="s">
        <v>2264</v>
      </c>
      <c r="E31" s="802" t="s">
        <v>2265</v>
      </c>
      <c r="F31" s="802" t="s">
        <v>2264</v>
      </c>
      <c r="G31" s="802" t="s">
        <v>2265</v>
      </c>
      <c r="H31" s="3610"/>
      <c r="I31" s="3629"/>
      <c r="J31" s="803" t="s">
        <v>2264</v>
      </c>
      <c r="K31" s="804" t="s">
        <v>2265</v>
      </c>
      <c r="L31" s="804" t="s">
        <v>2264</v>
      </c>
      <c r="M31" s="804" t="s">
        <v>2265</v>
      </c>
      <c r="N31" s="3594"/>
      <c r="O31" s="3612"/>
      <c r="P31" s="3"/>
      <c r="Q31" s="3"/>
      <c r="R31" s="3"/>
      <c r="S31" s="3"/>
    </row>
    <row r="32" spans="1:20" ht="20.100000000000001" customHeight="1">
      <c r="A32" s="3482" t="s">
        <v>963</v>
      </c>
      <c r="B32" s="3597" t="s">
        <v>2266</v>
      </c>
      <c r="C32" s="3598"/>
      <c r="D32" s="805"/>
      <c r="E32" s="806">
        <v>30</v>
      </c>
      <c r="F32" s="806"/>
      <c r="G32" s="806">
        <v>2</v>
      </c>
      <c r="H32" s="806">
        <f>SUM(D32:G32)</f>
        <v>32</v>
      </c>
      <c r="I32" s="807">
        <v>5506</v>
      </c>
      <c r="J32" s="808">
        <v>25</v>
      </c>
      <c r="K32" s="809"/>
      <c r="L32" s="809">
        <v>1</v>
      </c>
      <c r="M32" s="809"/>
      <c r="N32" s="809">
        <f>SUM(J32:M32)</f>
        <v>26</v>
      </c>
      <c r="O32" s="810">
        <v>5506</v>
      </c>
      <c r="P32" s="3"/>
      <c r="Q32" s="3"/>
      <c r="R32" s="3"/>
      <c r="S32" s="3"/>
    </row>
    <row r="33" spans="1:29" ht="20.100000000000001" customHeight="1">
      <c r="A33" s="3483"/>
      <c r="B33" s="3595" t="s">
        <v>2267</v>
      </c>
      <c r="C33" s="3596"/>
      <c r="D33" s="811"/>
      <c r="E33" s="812">
        <v>13</v>
      </c>
      <c r="F33" s="812"/>
      <c r="G33" s="812">
        <v>2</v>
      </c>
      <c r="H33" s="813">
        <f>SUM(D33:G33)</f>
        <v>15</v>
      </c>
      <c r="I33" s="814">
        <v>2029</v>
      </c>
      <c r="J33" s="815">
        <v>4</v>
      </c>
      <c r="K33" s="816"/>
      <c r="L33" s="816">
        <v>3</v>
      </c>
      <c r="M33" s="816"/>
      <c r="N33" s="817">
        <f>SUM(J33:M33)</f>
        <v>7</v>
      </c>
      <c r="O33" s="818">
        <v>2104</v>
      </c>
      <c r="P33" s="3"/>
      <c r="Q33" s="3"/>
      <c r="R33" s="3"/>
      <c r="S33" s="3"/>
    </row>
    <row r="34" spans="1:29" ht="20.100000000000001" customHeight="1">
      <c r="A34" s="3483"/>
      <c r="B34" s="3595" t="s">
        <v>2268</v>
      </c>
      <c r="C34" s="3596"/>
      <c r="D34" s="811"/>
      <c r="E34" s="812">
        <v>10</v>
      </c>
      <c r="F34" s="812"/>
      <c r="G34" s="812">
        <v>7</v>
      </c>
      <c r="H34" s="812">
        <f>SUM(D34:G34)</f>
        <v>17</v>
      </c>
      <c r="I34" s="819">
        <v>4241</v>
      </c>
      <c r="J34" s="815">
        <v>4</v>
      </c>
      <c r="K34" s="816"/>
      <c r="L34" s="816"/>
      <c r="M34" s="816"/>
      <c r="N34" s="816">
        <f>SUM(J34:M34)</f>
        <v>4</v>
      </c>
      <c r="O34" s="820">
        <v>2627</v>
      </c>
      <c r="P34" s="3"/>
      <c r="Q34" s="3"/>
      <c r="R34" s="3"/>
      <c r="S34" s="3"/>
    </row>
    <row r="35" spans="1:29" ht="20.100000000000001" customHeight="1" thickBot="1">
      <c r="A35" s="3484"/>
      <c r="B35" s="3601" t="s">
        <v>19</v>
      </c>
      <c r="C35" s="3602"/>
      <c r="D35" s="821">
        <f t="shared" ref="D35:O35" si="2">SUM(D32:D34)</f>
        <v>0</v>
      </c>
      <c r="E35" s="822">
        <f t="shared" si="2"/>
        <v>53</v>
      </c>
      <c r="F35" s="822">
        <f t="shared" si="2"/>
        <v>0</v>
      </c>
      <c r="G35" s="822">
        <f t="shared" si="2"/>
        <v>11</v>
      </c>
      <c r="H35" s="822">
        <f t="shared" si="2"/>
        <v>64</v>
      </c>
      <c r="I35" s="823">
        <f t="shared" si="2"/>
        <v>11776</v>
      </c>
      <c r="J35" s="824">
        <f t="shared" si="2"/>
        <v>33</v>
      </c>
      <c r="K35" s="825">
        <f t="shared" si="2"/>
        <v>0</v>
      </c>
      <c r="L35" s="825">
        <f t="shared" si="2"/>
        <v>4</v>
      </c>
      <c r="M35" s="825">
        <f t="shared" si="2"/>
        <v>0</v>
      </c>
      <c r="N35" s="825">
        <f t="shared" si="2"/>
        <v>37</v>
      </c>
      <c r="O35" s="826">
        <f t="shared" si="2"/>
        <v>10237</v>
      </c>
      <c r="P35" s="3"/>
      <c r="Q35" s="3"/>
      <c r="R35" s="3"/>
      <c r="S35" s="3"/>
    </row>
    <row r="36" spans="1:29">
      <c r="A36" s="33"/>
      <c r="B36" s="33"/>
      <c r="C36" s="34"/>
      <c r="D36" s="34"/>
      <c r="E36" s="298"/>
      <c r="F36" s="298"/>
      <c r="G36" s="298"/>
      <c r="H36" s="298"/>
      <c r="I36" s="298"/>
    </row>
    <row r="37" spans="1:29" ht="13.5" thickBot="1">
      <c r="G37" s="2"/>
      <c r="H37" s="2"/>
      <c r="I37" s="2"/>
      <c r="J37" s="2"/>
      <c r="K37" s="2"/>
      <c r="L37" s="2"/>
      <c r="M37" s="2"/>
      <c r="N37" s="2"/>
      <c r="S37" s="3"/>
      <c r="T37" s="3"/>
      <c r="U37" s="3"/>
    </row>
    <row r="38" spans="1:29" ht="18.75" thickBot="1">
      <c r="A38" s="3673" t="s">
        <v>1852</v>
      </c>
      <c r="B38" s="3674"/>
      <c r="C38" s="3674"/>
      <c r="D38" s="3674"/>
      <c r="E38" s="3674"/>
      <c r="F38" s="3674"/>
      <c r="G38" s="3674"/>
      <c r="H38" s="3674"/>
      <c r="I38" s="3674"/>
      <c r="J38" s="3674"/>
      <c r="K38" s="3674"/>
      <c r="L38" s="3674"/>
      <c r="M38" s="3674"/>
      <c r="N38" s="3674"/>
      <c r="O38" s="3675"/>
      <c r="S38" s="3"/>
      <c r="T38" s="3"/>
      <c r="U38" s="3"/>
      <c r="V38" s="3"/>
      <c r="W38" s="3"/>
      <c r="X38" s="3"/>
      <c r="Y38" s="3"/>
      <c r="Z38" s="3"/>
      <c r="AA38" s="3"/>
      <c r="AB38" s="3"/>
      <c r="AC38" s="3"/>
    </row>
    <row r="39" spans="1:29" ht="26.25" customHeight="1">
      <c r="A39" s="3589" t="s">
        <v>963</v>
      </c>
      <c r="B39" s="3579" t="s">
        <v>26</v>
      </c>
      <c r="C39" s="3580"/>
      <c r="D39" s="3615" t="s">
        <v>2260</v>
      </c>
      <c r="E39" s="3616"/>
      <c r="F39" s="3616"/>
      <c r="G39" s="3616"/>
      <c r="H39" s="3616"/>
      <c r="I39" s="3617"/>
      <c r="J39" s="3592" t="s">
        <v>20</v>
      </c>
      <c r="K39" s="3517"/>
      <c r="L39" s="3517"/>
      <c r="M39" s="3517"/>
      <c r="N39" s="3517"/>
      <c r="O39" s="3518"/>
      <c r="T39" s="3"/>
      <c r="U39" s="3"/>
      <c r="V39" s="3"/>
      <c r="W39" s="3"/>
      <c r="X39" s="3"/>
      <c r="Y39" s="3"/>
      <c r="Z39" s="3"/>
      <c r="AA39" s="3"/>
      <c r="AB39" s="3"/>
      <c r="AC39" s="3"/>
    </row>
    <row r="40" spans="1:29" ht="39" customHeight="1" thickBot="1">
      <c r="A40" s="3590"/>
      <c r="B40" s="3581"/>
      <c r="C40" s="3582"/>
      <c r="D40" s="827" t="s">
        <v>968</v>
      </c>
      <c r="E40" s="827" t="s">
        <v>969</v>
      </c>
      <c r="F40" s="827" t="s">
        <v>970</v>
      </c>
      <c r="G40" s="827" t="s">
        <v>971</v>
      </c>
      <c r="H40" s="828" t="s">
        <v>346</v>
      </c>
      <c r="I40" s="828" t="s">
        <v>19</v>
      </c>
      <c r="J40" s="829" t="s">
        <v>968</v>
      </c>
      <c r="K40" s="830" t="s">
        <v>969</v>
      </c>
      <c r="L40" s="830" t="s">
        <v>970</v>
      </c>
      <c r="M40" s="830" t="s">
        <v>971</v>
      </c>
      <c r="N40" s="830" t="s">
        <v>346</v>
      </c>
      <c r="O40" s="831" t="s">
        <v>19</v>
      </c>
      <c r="T40" s="3"/>
      <c r="U40" s="3"/>
      <c r="V40" s="3"/>
      <c r="W40" s="3"/>
      <c r="X40" s="3"/>
      <c r="Y40" s="3"/>
      <c r="Z40" s="3"/>
      <c r="AA40" s="3"/>
      <c r="AB40" s="3"/>
      <c r="AC40" s="3"/>
    </row>
    <row r="41" spans="1:29" ht="24.95" customHeight="1">
      <c r="A41" s="3590"/>
      <c r="B41" s="3583" t="s">
        <v>2266</v>
      </c>
      <c r="C41" s="3584"/>
      <c r="D41" s="832"/>
      <c r="E41" s="832"/>
      <c r="F41" s="832">
        <v>1</v>
      </c>
      <c r="G41" s="833"/>
      <c r="H41" s="833"/>
      <c r="I41" s="834">
        <f>SUM(D41:H41)</f>
        <v>1</v>
      </c>
      <c r="J41" s="835"/>
      <c r="K41" s="836"/>
      <c r="L41" s="836"/>
      <c r="M41" s="836"/>
      <c r="N41" s="836"/>
      <c r="O41" s="837">
        <f>SUM(J41:N41)</f>
        <v>0</v>
      </c>
      <c r="T41" s="3"/>
      <c r="U41" s="3"/>
      <c r="V41" s="3"/>
      <c r="W41" s="3"/>
      <c r="X41" s="3"/>
      <c r="Y41" s="3"/>
      <c r="Z41" s="3"/>
      <c r="AA41" s="3"/>
      <c r="AB41" s="3"/>
      <c r="AC41" s="3"/>
    </row>
    <row r="42" spans="1:29" ht="24.95" customHeight="1">
      <c r="A42" s="3590"/>
      <c r="B42" s="3587" t="s">
        <v>2267</v>
      </c>
      <c r="C42" s="3588"/>
      <c r="D42" s="838"/>
      <c r="E42" s="838"/>
      <c r="F42" s="838"/>
      <c r="G42" s="839"/>
      <c r="H42" s="839"/>
      <c r="I42" s="840">
        <f>SUM(D42:H42)</f>
        <v>0</v>
      </c>
      <c r="J42" s="841"/>
      <c r="K42" s="842"/>
      <c r="L42" s="842"/>
      <c r="M42" s="842"/>
      <c r="N42" s="842"/>
      <c r="O42" s="843">
        <f>SUM(J42:N42)</f>
        <v>0</v>
      </c>
      <c r="T42" s="3"/>
      <c r="U42" s="3"/>
      <c r="V42" s="3"/>
      <c r="W42" s="3"/>
      <c r="X42" s="3"/>
      <c r="Y42" s="3"/>
      <c r="Z42" s="3"/>
      <c r="AA42" s="3"/>
      <c r="AB42" s="3"/>
      <c r="AC42" s="3"/>
    </row>
    <row r="43" spans="1:29" ht="24.95" customHeight="1">
      <c r="A43" s="3590"/>
      <c r="B43" s="3587" t="s">
        <v>2268</v>
      </c>
      <c r="C43" s="3588"/>
      <c r="D43" s="838"/>
      <c r="E43" s="838"/>
      <c r="F43" s="838"/>
      <c r="G43" s="839"/>
      <c r="H43" s="839"/>
      <c r="I43" s="840">
        <f>SUM(D43:H43)</f>
        <v>0</v>
      </c>
      <c r="J43" s="841"/>
      <c r="K43" s="842"/>
      <c r="L43" s="842"/>
      <c r="M43" s="842"/>
      <c r="N43" s="842"/>
      <c r="O43" s="843">
        <f>SUM(J43:N43)</f>
        <v>0</v>
      </c>
      <c r="T43" s="3"/>
      <c r="U43" s="3"/>
      <c r="V43" s="3"/>
      <c r="W43" s="3"/>
      <c r="X43" s="3"/>
      <c r="Y43" s="3"/>
      <c r="Z43" s="3"/>
      <c r="AA43" s="3"/>
      <c r="AB43" s="3"/>
      <c r="AC43" s="3"/>
    </row>
    <row r="44" spans="1:29" ht="24.95" customHeight="1" thickBot="1">
      <c r="A44" s="3590"/>
      <c r="B44" s="3585" t="s">
        <v>19</v>
      </c>
      <c r="C44" s="3586"/>
      <c r="D44" s="844">
        <f t="shared" ref="D44:O44" si="3">SUM(D41:D43)</f>
        <v>0</v>
      </c>
      <c r="E44" s="844">
        <f t="shared" si="3"/>
        <v>0</v>
      </c>
      <c r="F44" s="844">
        <f t="shared" si="3"/>
        <v>1</v>
      </c>
      <c r="G44" s="845">
        <f t="shared" si="3"/>
        <v>0</v>
      </c>
      <c r="H44" s="845">
        <f t="shared" si="3"/>
        <v>0</v>
      </c>
      <c r="I44" s="846">
        <f t="shared" si="3"/>
        <v>1</v>
      </c>
      <c r="J44" s="847">
        <f t="shared" si="3"/>
        <v>0</v>
      </c>
      <c r="K44" s="848">
        <f t="shared" si="3"/>
        <v>0</v>
      </c>
      <c r="L44" s="848">
        <f t="shared" si="3"/>
        <v>0</v>
      </c>
      <c r="M44" s="848">
        <f t="shared" si="3"/>
        <v>0</v>
      </c>
      <c r="N44" s="848">
        <f t="shared" si="3"/>
        <v>0</v>
      </c>
      <c r="O44" s="849">
        <f t="shared" si="3"/>
        <v>0</v>
      </c>
      <c r="T44" s="3"/>
      <c r="U44" s="3"/>
      <c r="V44" s="3"/>
      <c r="W44" s="3"/>
      <c r="X44" s="3"/>
      <c r="Y44" s="3"/>
      <c r="Z44" s="3"/>
      <c r="AA44" s="3"/>
      <c r="AB44" s="3"/>
      <c r="AC44" s="3"/>
    </row>
    <row r="45" spans="1:29" ht="24.95" customHeight="1">
      <c r="A45" s="3590"/>
      <c r="B45" s="3618" t="s">
        <v>1865</v>
      </c>
      <c r="C45" s="3619"/>
      <c r="D45" s="850"/>
      <c r="E45" s="832"/>
      <c r="F45" s="832"/>
      <c r="G45" s="832"/>
      <c r="H45" s="832"/>
      <c r="I45" s="834">
        <f>SUM(D45:H45)</f>
        <v>0</v>
      </c>
      <c r="J45" s="835"/>
      <c r="K45" s="836"/>
      <c r="L45" s="836"/>
      <c r="M45" s="836"/>
      <c r="N45" s="836"/>
      <c r="O45" s="837">
        <f>SUM(J45:N45)</f>
        <v>0</v>
      </c>
      <c r="V45" s="3"/>
      <c r="W45" s="3"/>
      <c r="X45" s="3"/>
      <c r="Y45" s="3"/>
      <c r="Z45" s="3"/>
      <c r="AA45" s="3"/>
      <c r="AB45" s="3"/>
      <c r="AC45" s="3"/>
    </row>
    <row r="46" spans="1:29" ht="24.95" customHeight="1">
      <c r="A46" s="3590"/>
      <c r="B46" s="3577" t="s">
        <v>972</v>
      </c>
      <c r="C46" s="3578"/>
      <c r="D46" s="851"/>
      <c r="E46" s="838"/>
      <c r="F46" s="838"/>
      <c r="G46" s="838"/>
      <c r="H46" s="838"/>
      <c r="I46" s="840">
        <f>SUM(D46:H46)</f>
        <v>0</v>
      </c>
      <c r="J46" s="841"/>
      <c r="K46" s="842"/>
      <c r="L46" s="842"/>
      <c r="M46" s="842"/>
      <c r="N46" s="842"/>
      <c r="O46" s="843">
        <f>SUM(J46:N46)</f>
        <v>0</v>
      </c>
    </row>
    <row r="47" spans="1:29" ht="24.95" customHeight="1">
      <c r="A47" s="3590"/>
      <c r="B47" s="3599" t="s">
        <v>347</v>
      </c>
      <c r="C47" s="597" t="s">
        <v>348</v>
      </c>
      <c r="D47" s="851"/>
      <c r="E47" s="838"/>
      <c r="F47" s="838"/>
      <c r="G47" s="838"/>
      <c r="H47" s="838"/>
      <c r="I47" s="840">
        <f>SUM(D47:H47)</f>
        <v>0</v>
      </c>
      <c r="J47" s="841"/>
      <c r="K47" s="842"/>
      <c r="L47" s="842"/>
      <c r="M47" s="842"/>
      <c r="N47" s="842"/>
      <c r="O47" s="843">
        <f>SUM(J47:N47)</f>
        <v>0</v>
      </c>
    </row>
    <row r="48" spans="1:29" ht="24.95" customHeight="1" thickBot="1">
      <c r="A48" s="3591"/>
      <c r="B48" s="3600"/>
      <c r="C48" s="598" t="s">
        <v>349</v>
      </c>
      <c r="D48" s="852"/>
      <c r="E48" s="844"/>
      <c r="F48" s="844"/>
      <c r="G48" s="844"/>
      <c r="H48" s="844"/>
      <c r="I48" s="840">
        <f>SUM(D48:H48)</f>
        <v>0</v>
      </c>
      <c r="J48" s="847"/>
      <c r="K48" s="848"/>
      <c r="L48" s="848"/>
      <c r="M48" s="848"/>
      <c r="N48" s="848"/>
      <c r="O48" s="843">
        <f>SUM(J48:N48)</f>
        <v>0</v>
      </c>
    </row>
    <row r="49" spans="1:29" ht="13.5" thickBot="1"/>
    <row r="50" spans="1:29" ht="27.75" customHeight="1">
      <c r="A50" s="3470" t="s">
        <v>957</v>
      </c>
      <c r="B50" s="3573"/>
      <c r="C50" s="3471"/>
      <c r="D50" s="3472"/>
      <c r="E50" s="298"/>
      <c r="F50" s="298"/>
      <c r="G50" s="298"/>
      <c r="H50" s="298"/>
      <c r="I50" s="298"/>
    </row>
    <row r="51" spans="1:29" ht="27.75" customHeight="1">
      <c r="A51" s="853" t="s">
        <v>958</v>
      </c>
      <c r="B51" s="3574" t="s">
        <v>1470</v>
      </c>
      <c r="C51" s="3575"/>
      <c r="D51" s="3576"/>
      <c r="E51" s="298"/>
      <c r="F51" s="298"/>
      <c r="G51" s="298"/>
      <c r="H51" s="298"/>
      <c r="I51" s="298"/>
    </row>
    <row r="52" spans="1:29" ht="18.75" customHeight="1">
      <c r="A52" s="853" t="s">
        <v>962</v>
      </c>
      <c r="B52" s="3574" t="s">
        <v>1836</v>
      </c>
      <c r="C52" s="3575"/>
      <c r="D52" s="3576"/>
    </row>
    <row r="53" spans="1:29" ht="30" customHeight="1">
      <c r="A53" s="853" t="s">
        <v>959</v>
      </c>
      <c r="B53" s="3574" t="s">
        <v>1837</v>
      </c>
      <c r="C53" s="3575"/>
      <c r="D53" s="3576"/>
    </row>
    <row r="54" spans="1:29" ht="27.75" customHeight="1">
      <c r="A54" s="854" t="s">
        <v>960</v>
      </c>
      <c r="B54" s="3574">
        <v>5355696734</v>
      </c>
      <c r="C54" s="3575"/>
      <c r="D54" s="3576"/>
    </row>
    <row r="55" spans="1:29" ht="30" customHeight="1" thickBot="1">
      <c r="A55" s="855" t="s">
        <v>961</v>
      </c>
      <c r="B55" s="3570" t="s">
        <v>1472</v>
      </c>
      <c r="C55" s="3571"/>
      <c r="D55" s="3572"/>
      <c r="G55" s="2"/>
      <c r="H55" s="2"/>
      <c r="I55" s="2"/>
      <c r="J55" s="2"/>
      <c r="K55" s="2"/>
      <c r="L55" s="2"/>
      <c r="M55" s="2"/>
      <c r="N55" s="2"/>
      <c r="S55" s="3"/>
      <c r="T55" s="3"/>
      <c r="U55" s="3"/>
    </row>
    <row r="56" spans="1:29">
      <c r="V56" s="3"/>
      <c r="W56" s="3"/>
      <c r="X56" s="3"/>
      <c r="Y56" s="3"/>
      <c r="Z56" s="3"/>
      <c r="AA56" s="3"/>
      <c r="AB56" s="3"/>
      <c r="AC56" s="3"/>
    </row>
  </sheetData>
  <protectedRanges>
    <protectedRange sqref="H14 D14:E19 D23:E25 H26:H27 F17:F18 F19:G22 H16:H18 F26:F27 F23 G24" name="Aralık1"/>
    <protectedRange sqref="H32:H33" name="Aralık1_1"/>
    <protectedRange sqref="N32:N33" name="Aralık1_2"/>
    <protectedRange sqref="D20:E22" name="Aralık1_3"/>
  </protectedRanges>
  <mergeCells count="81">
    <mergeCell ref="B32:C32"/>
    <mergeCell ref="N30:N31"/>
    <mergeCell ref="O30:O31"/>
    <mergeCell ref="A38:O38"/>
    <mergeCell ref="J39:O39"/>
    <mergeCell ref="A32:A35"/>
    <mergeCell ref="B33:C33"/>
    <mergeCell ref="B34:C34"/>
    <mergeCell ref="B35:C35"/>
    <mergeCell ref="B54:D54"/>
    <mergeCell ref="B55:D55"/>
    <mergeCell ref="B46:C46"/>
    <mergeCell ref="B47:B48"/>
    <mergeCell ref="A50:D50"/>
    <mergeCell ref="B51:D51"/>
    <mergeCell ref="A39:A48"/>
    <mergeCell ref="B39:C40"/>
    <mergeCell ref="D39:I39"/>
    <mergeCell ref="B41:C41"/>
    <mergeCell ref="B52:D52"/>
    <mergeCell ref="B53:D53"/>
    <mergeCell ref="B42:C42"/>
    <mergeCell ref="B43:C43"/>
    <mergeCell ref="B44:C44"/>
    <mergeCell ref="B45:C45"/>
    <mergeCell ref="H23:H24"/>
    <mergeCell ref="B25:C25"/>
    <mergeCell ref="A28:O28"/>
    <mergeCell ref="A29:A31"/>
    <mergeCell ref="B29:C31"/>
    <mergeCell ref="D29:I29"/>
    <mergeCell ref="J29:O29"/>
    <mergeCell ref="D30:E30"/>
    <mergeCell ref="F30:G30"/>
    <mergeCell ref="H30:H31"/>
    <mergeCell ref="A14:A25"/>
    <mergeCell ref="I23:N23"/>
    <mergeCell ref="J30:K30"/>
    <mergeCell ref="L30:M30"/>
    <mergeCell ref="I30:I31"/>
    <mergeCell ref="B22:C22"/>
    <mergeCell ref="B23:C23"/>
    <mergeCell ref="F23:G24"/>
    <mergeCell ref="B13:C13"/>
    <mergeCell ref="F13:G15"/>
    <mergeCell ref="B19:C19"/>
    <mergeCell ref="B20:C20"/>
    <mergeCell ref="B21:C21"/>
    <mergeCell ref="F21:G21"/>
    <mergeCell ref="B14:C14"/>
    <mergeCell ref="B15:C15"/>
    <mergeCell ref="B16:C16"/>
    <mergeCell ref="B24:C24"/>
    <mergeCell ref="B17:C17"/>
    <mergeCell ref="B18:C18"/>
    <mergeCell ref="O14:O15"/>
    <mergeCell ref="P14:P15"/>
    <mergeCell ref="H13:H15"/>
    <mergeCell ref="I13:R13"/>
    <mergeCell ref="M14:M15"/>
    <mergeCell ref="N14:N15"/>
    <mergeCell ref="Q14:Q15"/>
    <mergeCell ref="R14:R15"/>
    <mergeCell ref="I14:J14"/>
    <mergeCell ref="K14:L14"/>
    <mergeCell ref="A12:E12"/>
    <mergeCell ref="F12:R12"/>
    <mergeCell ref="B9:C9"/>
    <mergeCell ref="B10:C10"/>
    <mergeCell ref="A1:R1"/>
    <mergeCell ref="A2:A10"/>
    <mergeCell ref="B2:C4"/>
    <mergeCell ref="D2:F2"/>
    <mergeCell ref="G2:I2"/>
    <mergeCell ref="J2:L2"/>
    <mergeCell ref="M2:O2"/>
    <mergeCell ref="P2:R2"/>
    <mergeCell ref="B7:C7"/>
    <mergeCell ref="B8:C8"/>
    <mergeCell ref="B5:C5"/>
    <mergeCell ref="B6:C6"/>
  </mergeCells>
  <phoneticPr fontId="55" type="noConversion"/>
  <dataValidations count="4">
    <dataValidation type="custom" allowBlank="1" showInputMessage="1" showErrorMessage="1" errorTitle="LÜTFEN DÜZETİN" error="PLANLANAN İÇME SUYU İŞ SAYISI, İÇME SUYU HİZMETİ GÖTÜRÜLECEK ÜNİTE SAYISINDAN AZ OLAMAZ " sqref="D10">
      <formula1>D10&lt;I5=H35</formula1>
    </dataValidation>
    <dataValidation type="custom" allowBlank="1" showInputMessage="1" showErrorMessage="1" errorTitle="LÜTFEN DÜZELTİN" error="BİTEN ÜNİTE SAYISI BİTEN İÇME SUYU SAYISINDAN AZ OLAMAZ" sqref="F5">
      <formula1>F5&lt;=N35</formula1>
    </dataValidation>
    <dataValidation type="custom" allowBlank="1" showInputMessage="1" showErrorMessage="1" errorTitle="LÜTFEN DÜZELTİN" error="PLANLANAN İÇME SUYU İŞ SAYISI, İÇME SUYU HİZMETİ GÖTÜRÜLECEK ÜNİTE SAYISINDAN AZ OLAMAZ " sqref="H35">
      <formula1>D10&lt;=H35</formula1>
    </dataValidation>
    <dataValidation type="custom" allowBlank="1" showInputMessage="1" showErrorMessage="1" errorTitle="LÜTFEN DÜZELTİN" error="BİTEN ÜNİTE SAYISI BİTEN İÇME SUYU SAYISINDAN AZ OLAMAZ" sqref="N35">
      <formula1>F5&lt;=N35</formula1>
    </dataValidation>
  </dataValidations>
  <hyperlinks>
    <hyperlink ref="B55" r:id="rId1"/>
  </hyperlinks>
  <pageMargins left="0.51181102362204722" right="0.31496062992125984" top="0.78740157480314965" bottom="0.31496062992125984" header="0.27559055118110237" footer="0.19685039370078741"/>
  <pageSetup paperSize="9" scale="59" orientation="landscape" r:id="rId2"/>
  <headerFooter alignWithMargins="0">
    <oddHeader>&amp;C&amp;"Arial Tur,Kalın"&amp;12T.C
İÇİŞLERİ BAKANLIĞI
Mahalli İdareler Genel Müdürlüğü</oddHeader>
    <oddFooter>&amp;C&amp;P</oddFooter>
  </headerFooter>
  <rowBreaks count="1" manualBreakCount="1">
    <brk id="3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F32"/>
  <sheetViews>
    <sheetView workbookViewId="0">
      <pane ySplit="3" topLeftCell="A4" activePane="bottomLeft" state="frozenSplit"/>
      <selection activeCell="A2" sqref="A2:A10"/>
      <selection pane="bottomLeft" activeCell="B3" sqref="B3:C4"/>
    </sheetView>
  </sheetViews>
  <sheetFormatPr defaultRowHeight="12.75"/>
  <cols>
    <col min="1" max="1" width="16.5703125" style="3" customWidth="1"/>
    <col min="2" max="2" width="9.140625" style="3"/>
    <col min="3" max="3" width="27.42578125" style="2" customWidth="1"/>
    <col min="4" max="4" width="14.5703125" style="2" customWidth="1"/>
    <col min="5" max="5" width="12" style="6" customWidth="1"/>
    <col min="6" max="6" width="14.7109375" style="6" customWidth="1"/>
    <col min="7" max="7" width="10.85546875" style="6" customWidth="1"/>
    <col min="8" max="8" width="13.42578125" style="6" customWidth="1"/>
    <col min="9" max="9" width="13.85546875" style="6" customWidth="1"/>
    <col min="10" max="10" width="12.140625" style="6" customWidth="1"/>
    <col min="11" max="11" width="11.42578125" style="6" customWidth="1"/>
    <col min="12" max="12" width="13" style="6" customWidth="1"/>
    <col min="13" max="13" width="11.85546875" style="6" customWidth="1"/>
    <col min="14" max="14" width="12.5703125" style="6" customWidth="1"/>
    <col min="15" max="15" width="12.28515625" style="6" customWidth="1"/>
    <col min="16" max="16" width="12.140625" style="6" customWidth="1"/>
    <col min="17" max="17" width="13.5703125" style="2" customWidth="1"/>
    <col min="18" max="18" width="12" style="2" customWidth="1"/>
    <col min="19" max="19" width="14" style="2" customWidth="1"/>
    <col min="20" max="20" width="20.42578125" style="2" customWidth="1"/>
    <col min="21" max="21" width="14.28515625" style="2" customWidth="1"/>
    <col min="22" max="29" width="9.140625" style="2"/>
    <col min="30" max="16384" width="9.140625" style="3"/>
  </cols>
  <sheetData>
    <row r="1" spans="1:30" ht="10.5" customHeight="1" thickBot="1">
      <c r="A1" s="17"/>
      <c r="B1" s="355"/>
    </row>
    <row r="2" spans="1:30" ht="53.25" customHeight="1" thickBot="1">
      <c r="A2" s="3558" t="s">
        <v>252</v>
      </c>
      <c r="B2" s="3559"/>
      <c r="C2" s="3559"/>
      <c r="D2" s="3559"/>
      <c r="E2" s="3559"/>
      <c r="F2" s="3559"/>
      <c r="G2" s="3559"/>
      <c r="H2" s="3559"/>
      <c r="I2" s="3559"/>
      <c r="J2" s="3560"/>
      <c r="K2" s="18"/>
      <c r="L2" s="18"/>
      <c r="M2" s="19"/>
      <c r="N2" s="19"/>
      <c r="O2" s="19"/>
    </row>
    <row r="3" spans="1:30" s="300" customFormat="1" ht="51" customHeight="1">
      <c r="A3" s="3565" t="s">
        <v>963</v>
      </c>
      <c r="B3" s="3552" t="s">
        <v>26</v>
      </c>
      <c r="C3" s="3553"/>
      <c r="D3" s="360" t="s">
        <v>1418</v>
      </c>
      <c r="E3" s="366" t="s">
        <v>1419</v>
      </c>
      <c r="F3" s="371" t="s">
        <v>1420</v>
      </c>
      <c r="G3" s="856" t="s">
        <v>1600</v>
      </c>
      <c r="H3" s="857" t="s">
        <v>1046</v>
      </c>
      <c r="I3" s="858" t="s">
        <v>1421</v>
      </c>
      <c r="J3" s="859" t="s">
        <v>93</v>
      </c>
      <c r="K3" s="297"/>
      <c r="L3" s="297"/>
      <c r="M3" s="298"/>
      <c r="N3" s="297"/>
      <c r="O3" s="297"/>
      <c r="P3" s="297"/>
      <c r="Q3" s="298"/>
      <c r="R3" s="299"/>
      <c r="S3" s="299"/>
      <c r="T3" s="299"/>
      <c r="U3" s="299"/>
      <c r="V3" s="299"/>
      <c r="W3" s="299"/>
      <c r="X3" s="299"/>
      <c r="Y3" s="299"/>
      <c r="Z3" s="299"/>
      <c r="AA3" s="299"/>
      <c r="AB3" s="299"/>
      <c r="AC3" s="299"/>
      <c r="AD3" s="299"/>
    </row>
    <row r="4" spans="1:30" s="300" customFormat="1" ht="19.5" customHeight="1" thickBot="1">
      <c r="A4" s="3566"/>
      <c r="B4" s="3554"/>
      <c r="C4" s="3555"/>
      <c r="D4" s="361" t="s">
        <v>1861</v>
      </c>
      <c r="E4" s="367" t="s">
        <v>1862</v>
      </c>
      <c r="F4" s="860" t="s">
        <v>1866</v>
      </c>
      <c r="G4" s="861" t="s">
        <v>1863</v>
      </c>
      <c r="H4" s="862" t="s">
        <v>1602</v>
      </c>
      <c r="I4" s="863" t="s">
        <v>472</v>
      </c>
      <c r="J4" s="864" t="s">
        <v>1603</v>
      </c>
      <c r="K4" s="297"/>
      <c r="L4" s="297"/>
      <c r="M4" s="298"/>
      <c r="N4" s="297"/>
      <c r="O4" s="297"/>
      <c r="P4" s="297"/>
      <c r="Q4" s="298"/>
      <c r="R4" s="299"/>
      <c r="S4" s="299"/>
      <c r="T4" s="299"/>
      <c r="U4" s="299"/>
      <c r="V4" s="299"/>
      <c r="W4" s="299"/>
      <c r="X4" s="299"/>
      <c r="Y4" s="299"/>
      <c r="Z4" s="299"/>
      <c r="AA4" s="299"/>
      <c r="AB4" s="299"/>
      <c r="AC4" s="299"/>
      <c r="AD4" s="299"/>
    </row>
    <row r="5" spans="1:30" ht="18" customHeight="1">
      <c r="A5" s="3566"/>
      <c r="B5" s="3561" t="s">
        <v>1853</v>
      </c>
      <c r="C5" s="3562"/>
      <c r="D5" s="865">
        <v>2202240</v>
      </c>
      <c r="E5" s="866"/>
      <c r="F5" s="1865">
        <v>2202240</v>
      </c>
      <c r="G5" s="868"/>
      <c r="H5" s="1928">
        <v>2202240</v>
      </c>
      <c r="I5" s="1608">
        <v>2202240</v>
      </c>
      <c r="J5" s="905">
        <v>0</v>
      </c>
      <c r="K5" s="41"/>
      <c r="N5" s="26"/>
      <c r="O5" s="26"/>
      <c r="P5" s="26"/>
      <c r="Q5" s="26"/>
      <c r="R5" s="26"/>
      <c r="S5" s="26"/>
      <c r="T5" s="26"/>
      <c r="U5" s="26"/>
    </row>
    <row r="6" spans="1:30" ht="18" customHeight="1">
      <c r="A6" s="3566"/>
      <c r="B6" s="3563" t="s">
        <v>18</v>
      </c>
      <c r="C6" s="3564"/>
      <c r="D6" s="363">
        <v>5988940</v>
      </c>
      <c r="E6" s="369"/>
      <c r="F6" s="871">
        <v>5988940</v>
      </c>
      <c r="G6" s="872"/>
      <c r="H6" s="873">
        <v>5988940</v>
      </c>
      <c r="I6" s="874">
        <v>5988940</v>
      </c>
      <c r="J6" s="875">
        <f t="shared" ref="J6:J21" si="0">F6+G6-I6</f>
        <v>0</v>
      </c>
      <c r="K6" s="41"/>
      <c r="M6" s="26"/>
      <c r="N6" s="26"/>
      <c r="O6" s="26"/>
      <c r="P6" s="26"/>
      <c r="Q6" s="26"/>
      <c r="R6" s="26"/>
      <c r="S6" s="26"/>
      <c r="T6" s="26"/>
      <c r="U6" s="26"/>
    </row>
    <row r="7" spans="1:30" ht="18" customHeight="1">
      <c r="A7" s="3566"/>
      <c r="B7" s="3563" t="s">
        <v>2271</v>
      </c>
      <c r="C7" s="3564"/>
      <c r="D7" s="364">
        <v>0</v>
      </c>
      <c r="E7" s="369"/>
      <c r="F7" s="871">
        <v>0</v>
      </c>
      <c r="G7" s="872"/>
      <c r="H7" s="873">
        <v>0</v>
      </c>
      <c r="I7" s="874">
        <v>0</v>
      </c>
      <c r="J7" s="875">
        <f t="shared" si="0"/>
        <v>0</v>
      </c>
      <c r="K7" s="42"/>
      <c r="M7" s="26"/>
      <c r="N7" s="26"/>
      <c r="O7" s="26"/>
      <c r="P7" s="26"/>
      <c r="Q7" s="26"/>
      <c r="R7" s="26"/>
      <c r="S7" s="26"/>
      <c r="T7" s="26"/>
      <c r="U7" s="26"/>
    </row>
    <row r="8" spans="1:30" ht="18" customHeight="1">
      <c r="A8" s="3566"/>
      <c r="B8" s="3563" t="s">
        <v>470</v>
      </c>
      <c r="C8" s="3564"/>
      <c r="D8" s="364">
        <v>391000</v>
      </c>
      <c r="E8" s="369"/>
      <c r="F8" s="871">
        <v>391000</v>
      </c>
      <c r="G8" s="872"/>
      <c r="H8" s="873">
        <v>391000</v>
      </c>
      <c r="I8" s="874">
        <v>391000</v>
      </c>
      <c r="J8" s="875">
        <f t="shared" si="0"/>
        <v>0</v>
      </c>
      <c r="K8" s="42"/>
      <c r="M8" s="26"/>
      <c r="N8" s="26"/>
      <c r="O8" s="26"/>
      <c r="P8" s="26"/>
      <c r="Q8" s="26"/>
      <c r="R8" s="26"/>
      <c r="S8" s="26"/>
      <c r="T8" s="26"/>
      <c r="U8" s="26"/>
    </row>
    <row r="9" spans="1:30" ht="18" customHeight="1">
      <c r="A9" s="3566"/>
      <c r="B9" s="3563" t="s">
        <v>1854</v>
      </c>
      <c r="C9" s="3703"/>
      <c r="D9" s="364"/>
      <c r="E9" s="369"/>
      <c r="F9" s="871"/>
      <c r="G9" s="872"/>
      <c r="H9" s="873"/>
      <c r="I9" s="874"/>
      <c r="J9" s="875">
        <f t="shared" si="0"/>
        <v>0</v>
      </c>
      <c r="K9" s="43"/>
      <c r="M9" s="26"/>
      <c r="N9" s="26"/>
      <c r="O9" s="26"/>
      <c r="P9" s="26"/>
      <c r="Q9" s="26"/>
      <c r="R9" s="26"/>
      <c r="S9" s="26"/>
      <c r="T9" s="26"/>
      <c r="U9" s="26"/>
    </row>
    <row r="10" spans="1:30" ht="18" customHeight="1" thickBot="1">
      <c r="A10" s="3566"/>
      <c r="B10" s="3568" t="s">
        <v>1047</v>
      </c>
      <c r="C10" s="3706"/>
      <c r="D10" s="364"/>
      <c r="E10" s="369"/>
      <c r="F10" s="871"/>
      <c r="G10" s="872"/>
      <c r="H10" s="873"/>
      <c r="I10" s="874"/>
      <c r="J10" s="875">
        <f t="shared" si="0"/>
        <v>0</v>
      </c>
      <c r="K10" s="43"/>
      <c r="M10" s="26"/>
      <c r="N10" s="26"/>
      <c r="O10" s="26"/>
      <c r="P10" s="26"/>
      <c r="Q10" s="26"/>
      <c r="R10" s="26"/>
      <c r="S10" s="26"/>
      <c r="T10" s="26"/>
      <c r="U10" s="26"/>
    </row>
    <row r="11" spans="1:30" ht="18" customHeight="1">
      <c r="A11" s="3566"/>
      <c r="B11" s="3704" t="s">
        <v>1855</v>
      </c>
      <c r="C11" s="931" t="s">
        <v>1048</v>
      </c>
      <c r="D11" s="364">
        <v>45820</v>
      </c>
      <c r="E11" s="369"/>
      <c r="F11" s="871">
        <v>45820</v>
      </c>
      <c r="G11" s="872"/>
      <c r="H11" s="873"/>
      <c r="I11" s="874">
        <v>45820</v>
      </c>
      <c r="J11" s="875">
        <f t="shared" si="0"/>
        <v>0</v>
      </c>
      <c r="K11" s="43"/>
      <c r="M11" s="26"/>
      <c r="N11" s="26"/>
      <c r="O11" s="26"/>
      <c r="P11" s="26"/>
      <c r="Q11" s="26"/>
      <c r="R11" s="26"/>
      <c r="S11" s="26"/>
      <c r="T11" s="26"/>
      <c r="U11" s="26"/>
    </row>
    <row r="12" spans="1:30" ht="18" customHeight="1">
      <c r="A12" s="3566"/>
      <c r="B12" s="3704"/>
      <c r="C12" s="1081" t="s">
        <v>253</v>
      </c>
      <c r="D12" s="364"/>
      <c r="E12" s="369"/>
      <c r="F12" s="871"/>
      <c r="G12" s="872"/>
      <c r="H12" s="873"/>
      <c r="I12" s="874"/>
      <c r="J12" s="875">
        <f t="shared" si="0"/>
        <v>0</v>
      </c>
      <c r="K12" s="43"/>
      <c r="M12" s="26"/>
      <c r="N12" s="26"/>
      <c r="O12" s="26"/>
      <c r="P12" s="26"/>
      <c r="Q12" s="26"/>
      <c r="R12" s="26"/>
      <c r="S12" s="26"/>
      <c r="T12" s="26"/>
      <c r="U12" s="26"/>
    </row>
    <row r="13" spans="1:30" ht="18" customHeight="1">
      <c r="A13" s="3566"/>
      <c r="B13" s="3704"/>
      <c r="C13" s="600" t="s">
        <v>1857</v>
      </c>
      <c r="D13" s="364"/>
      <c r="E13" s="369"/>
      <c r="F13" s="871"/>
      <c r="G13" s="872"/>
      <c r="H13" s="873"/>
      <c r="I13" s="874"/>
      <c r="J13" s="875">
        <f t="shared" si="0"/>
        <v>0</v>
      </c>
      <c r="K13" s="43"/>
      <c r="M13" s="26"/>
      <c r="N13" s="26"/>
      <c r="O13" s="26"/>
      <c r="P13" s="26"/>
      <c r="Q13" s="26"/>
      <c r="R13" s="26"/>
      <c r="S13" s="26"/>
      <c r="T13" s="26"/>
      <c r="U13" s="26"/>
    </row>
    <row r="14" spans="1:30" ht="18" customHeight="1">
      <c r="A14" s="3566"/>
      <c r="B14" s="3704"/>
      <c r="C14" s="600" t="s">
        <v>1856</v>
      </c>
      <c r="D14" s="364"/>
      <c r="E14" s="369"/>
      <c r="F14" s="871"/>
      <c r="G14" s="872"/>
      <c r="H14" s="873"/>
      <c r="I14" s="874"/>
      <c r="J14" s="875">
        <f t="shared" si="0"/>
        <v>0</v>
      </c>
      <c r="K14" s="43"/>
      <c r="M14" s="26"/>
      <c r="N14" s="26"/>
      <c r="O14" s="26"/>
      <c r="P14" s="26"/>
      <c r="Q14" s="26"/>
      <c r="R14" s="26"/>
      <c r="S14" s="26"/>
      <c r="T14" s="26"/>
      <c r="U14" s="26"/>
    </row>
    <row r="15" spans="1:30" ht="18" customHeight="1">
      <c r="A15" s="3566"/>
      <c r="B15" s="3704"/>
      <c r="C15" s="600" t="s">
        <v>1859</v>
      </c>
      <c r="D15" s="364"/>
      <c r="E15" s="369"/>
      <c r="F15" s="871"/>
      <c r="G15" s="872"/>
      <c r="H15" s="873"/>
      <c r="I15" s="874"/>
      <c r="J15" s="875">
        <f t="shared" si="0"/>
        <v>0</v>
      </c>
      <c r="K15" s="43"/>
      <c r="M15" s="26"/>
      <c r="N15" s="26"/>
      <c r="O15" s="26"/>
      <c r="P15" s="26"/>
      <c r="Q15" s="26"/>
      <c r="R15" s="26"/>
      <c r="S15" s="26"/>
      <c r="T15" s="26"/>
      <c r="U15" s="26"/>
    </row>
    <row r="16" spans="1:30" ht="18" customHeight="1">
      <c r="A16" s="3566"/>
      <c r="B16" s="3704"/>
      <c r="C16" s="600" t="s">
        <v>1860</v>
      </c>
      <c r="D16" s="364"/>
      <c r="E16" s="369"/>
      <c r="F16" s="871"/>
      <c r="G16" s="872"/>
      <c r="H16" s="873"/>
      <c r="I16" s="874"/>
      <c r="J16" s="875">
        <f t="shared" si="0"/>
        <v>0</v>
      </c>
      <c r="K16" s="43"/>
      <c r="M16" s="26"/>
      <c r="N16" s="26"/>
      <c r="O16" s="26"/>
      <c r="P16" s="26"/>
      <c r="Q16" s="26"/>
      <c r="R16" s="26"/>
      <c r="S16" s="26"/>
      <c r="T16" s="26"/>
      <c r="U16" s="26"/>
    </row>
    <row r="17" spans="1:32" ht="18" customHeight="1">
      <c r="A17" s="3566"/>
      <c r="B17" s="3704"/>
      <c r="C17" s="600" t="s">
        <v>352</v>
      </c>
      <c r="D17" s="364"/>
      <c r="E17" s="369"/>
      <c r="F17" s="871"/>
      <c r="G17" s="872"/>
      <c r="H17" s="873"/>
      <c r="I17" s="874"/>
      <c r="J17" s="875">
        <f t="shared" si="0"/>
        <v>0</v>
      </c>
      <c r="K17" s="43"/>
      <c r="M17" s="26"/>
      <c r="N17" s="26"/>
      <c r="O17" s="26"/>
      <c r="P17" s="26"/>
      <c r="Q17" s="26"/>
      <c r="R17" s="26"/>
      <c r="S17" s="26"/>
      <c r="T17" s="26"/>
      <c r="U17" s="26"/>
    </row>
    <row r="18" spans="1:32" s="2" customFormat="1" ht="18" customHeight="1">
      <c r="A18" s="3566"/>
      <c r="B18" s="3704"/>
      <c r="C18" s="600" t="s">
        <v>351</v>
      </c>
      <c r="D18" s="363"/>
      <c r="E18" s="369"/>
      <c r="F18" s="871"/>
      <c r="G18" s="872"/>
      <c r="H18" s="873"/>
      <c r="I18" s="874"/>
      <c r="J18" s="875">
        <f t="shared" si="0"/>
        <v>0</v>
      </c>
      <c r="K18" s="41"/>
      <c r="L18" s="6"/>
      <c r="M18" s="26"/>
      <c r="N18" s="26"/>
      <c r="O18" s="26"/>
      <c r="P18" s="26"/>
      <c r="Q18" s="26"/>
      <c r="R18" s="26"/>
      <c r="S18" s="26"/>
      <c r="T18" s="26"/>
      <c r="U18" s="26"/>
      <c r="AD18" s="3"/>
      <c r="AE18" s="3"/>
      <c r="AF18" s="3"/>
    </row>
    <row r="19" spans="1:32" s="2" customFormat="1" ht="18" customHeight="1">
      <c r="A19" s="3566"/>
      <c r="B19" s="3704"/>
      <c r="C19" s="600" t="s">
        <v>1049</v>
      </c>
      <c r="D19" s="363"/>
      <c r="E19" s="369"/>
      <c r="F19" s="871"/>
      <c r="G19" s="872"/>
      <c r="H19" s="873"/>
      <c r="I19" s="874"/>
      <c r="J19" s="875">
        <f t="shared" si="0"/>
        <v>0</v>
      </c>
      <c r="K19" s="41"/>
      <c r="L19" s="6"/>
      <c r="M19" s="26"/>
      <c r="N19" s="26"/>
      <c r="O19" s="26"/>
      <c r="P19" s="26"/>
      <c r="Q19" s="26"/>
      <c r="R19" s="26"/>
      <c r="S19" s="26"/>
      <c r="T19" s="26"/>
      <c r="U19" s="26"/>
      <c r="AD19" s="3"/>
      <c r="AE19" s="3"/>
      <c r="AF19" s="3"/>
    </row>
    <row r="20" spans="1:32" s="2" customFormat="1" ht="18" customHeight="1">
      <c r="A20" s="3566"/>
      <c r="B20" s="3704"/>
      <c r="C20" s="600" t="s">
        <v>1050</v>
      </c>
      <c r="D20" s="363"/>
      <c r="E20" s="369"/>
      <c r="F20" s="871"/>
      <c r="G20" s="872"/>
      <c r="H20" s="873"/>
      <c r="I20" s="874"/>
      <c r="J20" s="875">
        <f t="shared" si="0"/>
        <v>0</v>
      </c>
      <c r="K20" s="41"/>
      <c r="L20" s="6"/>
      <c r="M20" s="26"/>
      <c r="N20" s="26"/>
      <c r="O20" s="26"/>
      <c r="P20" s="26"/>
      <c r="Q20" s="26"/>
      <c r="R20" s="26"/>
      <c r="S20" s="26"/>
      <c r="T20" s="26"/>
      <c r="U20" s="26"/>
      <c r="AD20" s="3"/>
      <c r="AE20" s="3"/>
      <c r="AF20" s="3"/>
    </row>
    <row r="21" spans="1:32" s="2" customFormat="1" ht="18" customHeight="1" thickBot="1">
      <c r="A21" s="3566"/>
      <c r="B21" s="3705"/>
      <c r="C21" s="601" t="s">
        <v>1051</v>
      </c>
      <c r="D21" s="363"/>
      <c r="E21" s="369"/>
      <c r="F21" s="871"/>
      <c r="G21" s="872"/>
      <c r="H21" s="873"/>
      <c r="I21" s="874"/>
      <c r="J21" s="875">
        <f t="shared" si="0"/>
        <v>0</v>
      </c>
      <c r="K21" s="41"/>
      <c r="L21" s="6"/>
      <c r="M21" s="26"/>
      <c r="N21" s="26"/>
      <c r="O21" s="26"/>
      <c r="P21" s="26"/>
      <c r="Q21" s="26"/>
      <c r="R21" s="26"/>
      <c r="S21" s="26"/>
      <c r="T21" s="26"/>
      <c r="U21" s="26"/>
      <c r="AD21" s="3"/>
      <c r="AE21" s="3"/>
      <c r="AF21" s="3"/>
    </row>
    <row r="22" spans="1:32" s="2" customFormat="1" ht="22.5" customHeight="1" thickBot="1">
      <c r="A22" s="3532" t="s">
        <v>19</v>
      </c>
      <c r="B22" s="3533"/>
      <c r="C22" s="3534"/>
      <c r="D22" s="374">
        <f t="shared" ref="D22:J22" si="1">SUM(D5:D21)</f>
        <v>8628000</v>
      </c>
      <c r="E22" s="375">
        <f t="shared" si="1"/>
        <v>0</v>
      </c>
      <c r="F22" s="375">
        <f t="shared" si="1"/>
        <v>8628000</v>
      </c>
      <c r="G22" s="375">
        <f t="shared" si="1"/>
        <v>0</v>
      </c>
      <c r="H22" s="375">
        <f t="shared" si="1"/>
        <v>8582180</v>
      </c>
      <c r="I22" s="375">
        <f t="shared" si="1"/>
        <v>8628000</v>
      </c>
      <c r="J22" s="376">
        <f t="shared" si="1"/>
        <v>0</v>
      </c>
      <c r="K22" s="6"/>
      <c r="L22" s="6"/>
      <c r="M22" s="6"/>
      <c r="N22" s="6"/>
      <c r="O22" s="6"/>
      <c r="P22" s="6"/>
      <c r="AD22" s="3"/>
      <c r="AE22" s="3"/>
      <c r="AF22" s="3"/>
    </row>
    <row r="23" spans="1:32">
      <c r="C23" s="3"/>
      <c r="E23" s="2"/>
      <c r="J23" s="2"/>
      <c r="K23" s="2"/>
      <c r="L23" s="2"/>
      <c r="M23" s="2"/>
      <c r="N23" s="2"/>
      <c r="O23" s="2"/>
      <c r="P23" s="2"/>
      <c r="V23" s="3"/>
      <c r="W23" s="3"/>
      <c r="X23" s="3"/>
      <c r="Y23" s="3"/>
      <c r="Z23" s="3"/>
      <c r="AA23" s="3"/>
      <c r="AB23" s="3"/>
      <c r="AC23" s="3"/>
    </row>
    <row r="24" spans="1:32" s="603" customFormat="1" ht="14.25" customHeight="1">
      <c r="A24" s="3660" t="s">
        <v>1867</v>
      </c>
      <c r="B24" s="3660"/>
      <c r="C24" s="3660"/>
      <c r="D24" s="3660"/>
      <c r="E24" s="3660"/>
      <c r="F24" s="3660"/>
      <c r="G24" s="3660"/>
      <c r="H24" s="3660"/>
      <c r="I24" s="3660"/>
      <c r="J24" s="3660"/>
      <c r="K24" s="28"/>
      <c r="L24" s="28"/>
      <c r="M24" s="28"/>
      <c r="N24" s="28"/>
      <c r="O24" s="28"/>
      <c r="P24" s="28"/>
      <c r="Q24" s="602"/>
      <c r="R24" s="602"/>
      <c r="S24" s="602"/>
      <c r="T24" s="602"/>
      <c r="U24" s="602"/>
      <c r="V24" s="602"/>
      <c r="W24" s="602"/>
      <c r="X24" s="602"/>
      <c r="Y24" s="602"/>
      <c r="Z24" s="602"/>
      <c r="AA24" s="602"/>
      <c r="AB24" s="602"/>
      <c r="AC24" s="602"/>
    </row>
    <row r="25" spans="1:32" s="603" customFormat="1" ht="29.25" customHeight="1">
      <c r="A25" s="3663" t="s">
        <v>1411</v>
      </c>
      <c r="B25" s="3663"/>
      <c r="C25" s="3663"/>
      <c r="D25" s="3663"/>
      <c r="E25" s="3663"/>
      <c r="F25" s="3663"/>
      <c r="G25" s="3663"/>
      <c r="H25" s="3663"/>
      <c r="I25" s="3663"/>
      <c r="J25" s="3663"/>
      <c r="K25" s="28"/>
      <c r="L25" s="28"/>
      <c r="M25" s="28"/>
      <c r="N25" s="28"/>
      <c r="O25" s="28"/>
      <c r="P25" s="28"/>
      <c r="Q25" s="602"/>
      <c r="R25" s="602"/>
      <c r="S25" s="602"/>
      <c r="T25" s="602"/>
      <c r="U25" s="602"/>
      <c r="V25" s="602"/>
      <c r="W25" s="602"/>
      <c r="X25" s="602"/>
      <c r="Y25" s="602"/>
      <c r="Z25" s="602"/>
      <c r="AA25" s="602"/>
      <c r="AB25" s="602"/>
      <c r="AC25" s="602"/>
    </row>
    <row r="26" spans="1:32" s="603" customFormat="1" ht="17.25" customHeight="1">
      <c r="A26" s="3664" t="s">
        <v>1605</v>
      </c>
      <c r="B26" s="3664"/>
      <c r="C26" s="3664"/>
      <c r="D26" s="3664"/>
      <c r="E26" s="3664"/>
      <c r="F26" s="3664"/>
      <c r="G26" s="3664"/>
      <c r="H26" s="3664"/>
      <c r="I26" s="3664"/>
      <c r="J26" s="3664"/>
      <c r="K26" s="28"/>
      <c r="L26" s="28"/>
      <c r="M26" s="28"/>
      <c r="N26" s="28"/>
      <c r="O26" s="28"/>
      <c r="P26" s="28"/>
      <c r="Q26" s="602"/>
      <c r="R26" s="602"/>
      <c r="S26" s="602"/>
      <c r="T26" s="602"/>
      <c r="U26" s="602"/>
      <c r="V26" s="602"/>
      <c r="W26" s="602"/>
      <c r="X26" s="602"/>
      <c r="Y26" s="602"/>
      <c r="Z26" s="602"/>
      <c r="AA26" s="602"/>
      <c r="AB26" s="602"/>
      <c r="AC26" s="602"/>
    </row>
    <row r="27" spans="1:32" s="603" customFormat="1" ht="17.25" customHeight="1">
      <c r="A27" s="3661" t="s">
        <v>1606</v>
      </c>
      <c r="B27" s="3662"/>
      <c r="C27" s="3662"/>
      <c r="D27" s="3662"/>
      <c r="E27" s="3662"/>
      <c r="F27" s="3662"/>
      <c r="G27" s="3662"/>
      <c r="H27" s="3662"/>
      <c r="I27" s="3662"/>
      <c r="J27" s="3662"/>
      <c r="K27" s="28"/>
      <c r="L27" s="28"/>
      <c r="M27" s="28"/>
      <c r="N27" s="28"/>
      <c r="O27" s="28"/>
      <c r="P27" s="28"/>
      <c r="Q27" s="602"/>
      <c r="R27" s="602"/>
      <c r="S27" s="602"/>
      <c r="T27" s="602"/>
      <c r="U27" s="602"/>
      <c r="V27" s="602"/>
      <c r="W27" s="602"/>
      <c r="X27" s="602"/>
      <c r="Y27" s="602"/>
      <c r="Z27" s="602"/>
      <c r="AA27" s="602"/>
      <c r="AB27" s="602"/>
      <c r="AC27" s="602"/>
    </row>
    <row r="28" spans="1:32" s="603" customFormat="1" ht="17.25" customHeight="1">
      <c r="A28" s="3668" t="s">
        <v>1052</v>
      </c>
      <c r="B28" s="3669"/>
      <c r="C28" s="3669"/>
      <c r="D28" s="3669"/>
      <c r="E28" s="3669"/>
      <c r="F28" s="3669"/>
      <c r="G28" s="3669"/>
      <c r="H28" s="3669"/>
      <c r="I28" s="3669"/>
      <c r="J28" s="3670"/>
      <c r="K28" s="28"/>
      <c r="L28" s="28"/>
      <c r="M28" s="28"/>
      <c r="N28" s="28"/>
      <c r="O28" s="28"/>
      <c r="P28" s="28"/>
      <c r="Q28" s="602"/>
      <c r="R28" s="602"/>
      <c r="S28" s="602"/>
      <c r="T28" s="602"/>
      <c r="U28" s="602"/>
      <c r="V28" s="602"/>
      <c r="W28" s="602"/>
      <c r="X28" s="602"/>
      <c r="Y28" s="602"/>
      <c r="Z28" s="602"/>
      <c r="AA28" s="602"/>
      <c r="AB28" s="602"/>
      <c r="AC28" s="602"/>
    </row>
    <row r="29" spans="1:32" s="603" customFormat="1" ht="16.5" customHeight="1">
      <c r="A29" s="3671" t="s">
        <v>1607</v>
      </c>
      <c r="B29" s="3672"/>
      <c r="C29" s="3672"/>
      <c r="D29" s="3672"/>
      <c r="E29" s="3672"/>
      <c r="F29" s="3672"/>
      <c r="G29" s="3672"/>
      <c r="H29" s="3672"/>
      <c r="I29" s="3672"/>
      <c r="J29" s="3672"/>
      <c r="K29" s="28"/>
      <c r="L29" s="28"/>
      <c r="M29" s="28"/>
      <c r="N29" s="28"/>
      <c r="O29" s="28"/>
      <c r="P29" s="28"/>
      <c r="Q29" s="602"/>
      <c r="R29" s="602"/>
      <c r="S29" s="602"/>
      <c r="T29" s="602"/>
      <c r="U29" s="602"/>
      <c r="V29" s="602"/>
      <c r="W29" s="602"/>
      <c r="X29" s="602"/>
      <c r="Y29" s="602"/>
      <c r="Z29" s="602"/>
      <c r="AA29" s="602"/>
      <c r="AB29" s="602"/>
      <c r="AC29" s="602"/>
    </row>
    <row r="30" spans="1:32" s="603" customFormat="1" ht="19.5" customHeight="1">
      <c r="A30" s="3667" t="s">
        <v>77</v>
      </c>
      <c r="B30" s="3667"/>
      <c r="C30" s="3667"/>
      <c r="D30" s="3667"/>
      <c r="E30" s="3667"/>
      <c r="F30" s="3667"/>
      <c r="G30" s="3667"/>
      <c r="H30" s="3667"/>
      <c r="I30" s="3667"/>
      <c r="J30" s="3667"/>
      <c r="K30" s="28"/>
      <c r="L30" s="28"/>
      <c r="M30" s="28"/>
      <c r="N30" s="28"/>
      <c r="O30" s="28"/>
      <c r="P30" s="28"/>
      <c r="Q30" s="602"/>
      <c r="R30" s="602"/>
      <c r="S30" s="602"/>
      <c r="T30" s="602"/>
      <c r="U30" s="602"/>
      <c r="V30" s="602"/>
      <c r="W30" s="602"/>
      <c r="X30" s="602"/>
      <c r="Y30" s="602"/>
      <c r="Z30" s="602"/>
      <c r="AA30" s="602"/>
      <c r="AB30" s="602"/>
      <c r="AC30" s="602"/>
    </row>
    <row r="31" spans="1:32" s="603" customFormat="1" ht="43.5" customHeight="1">
      <c r="A31" s="3666" t="s">
        <v>1554</v>
      </c>
      <c r="B31" s="3666"/>
      <c r="C31" s="3666"/>
      <c r="D31" s="3666"/>
      <c r="E31" s="3666"/>
      <c r="F31" s="3666"/>
      <c r="G31" s="3666"/>
      <c r="H31" s="3666"/>
      <c r="I31" s="3666"/>
      <c r="J31" s="3666"/>
      <c r="K31" s="28"/>
      <c r="L31" s="28"/>
      <c r="M31" s="28"/>
      <c r="N31" s="28"/>
      <c r="O31" s="28"/>
      <c r="P31" s="28"/>
      <c r="Q31" s="602"/>
      <c r="R31" s="602"/>
      <c r="S31" s="602"/>
      <c r="T31" s="602"/>
      <c r="U31" s="602"/>
      <c r="V31" s="602"/>
      <c r="W31" s="602"/>
      <c r="X31" s="602"/>
      <c r="Y31" s="602"/>
      <c r="Z31" s="602"/>
      <c r="AA31" s="602"/>
      <c r="AB31" s="602"/>
      <c r="AC31" s="602"/>
    </row>
    <row r="32" spans="1:32" s="603" customFormat="1" ht="41.25" customHeight="1">
      <c r="A32" s="3665" t="s">
        <v>777</v>
      </c>
      <c r="B32" s="3666"/>
      <c r="C32" s="3666"/>
      <c r="D32" s="3666"/>
      <c r="E32" s="3666"/>
      <c r="F32" s="3666"/>
      <c r="G32" s="3666"/>
      <c r="H32" s="3666"/>
      <c r="I32" s="3666"/>
      <c r="J32" s="3666"/>
      <c r="K32" s="28"/>
      <c r="L32" s="28"/>
      <c r="M32" s="28"/>
      <c r="N32" s="28"/>
      <c r="O32" s="28"/>
      <c r="P32" s="28"/>
      <c r="Q32" s="602"/>
      <c r="R32" s="602"/>
      <c r="S32" s="602"/>
      <c r="T32" s="602"/>
      <c r="U32" s="602"/>
      <c r="V32" s="602"/>
      <c r="W32" s="602"/>
      <c r="X32" s="602"/>
      <c r="Y32" s="602"/>
      <c r="Z32" s="602"/>
      <c r="AA32" s="602"/>
      <c r="AB32" s="602"/>
      <c r="AC32" s="602"/>
    </row>
  </sheetData>
  <protectedRanges>
    <protectedRange sqref="F6:F21 D6:E18 H5:H21 D5:F5 J5:K21" name="Aralık1"/>
    <protectedRange sqref="D19:E21" name="Aralık1_3"/>
  </protectedRanges>
  <mergeCells count="20">
    <mergeCell ref="A22:C22"/>
    <mergeCell ref="A24:J24"/>
    <mergeCell ref="A25:J25"/>
    <mergeCell ref="A26:J26"/>
    <mergeCell ref="A32:J32"/>
    <mergeCell ref="A27:J27"/>
    <mergeCell ref="A28:J28"/>
    <mergeCell ref="A29:J29"/>
    <mergeCell ref="A30:J30"/>
    <mergeCell ref="A31:J31"/>
    <mergeCell ref="A2:J2"/>
    <mergeCell ref="A3:A21"/>
    <mergeCell ref="B3:C4"/>
    <mergeCell ref="B5:C5"/>
    <mergeCell ref="B6:C6"/>
    <mergeCell ref="B7:C7"/>
    <mergeCell ref="B8:C8"/>
    <mergeCell ref="B9:C9"/>
    <mergeCell ref="B10:C10"/>
    <mergeCell ref="B11:B21"/>
  </mergeCells>
  <phoneticPr fontId="55" type="noConversion"/>
  <pageMargins left="0.78740157480314965" right="0.39370078740157483" top="1.02" bottom="0.91" header="0.47244094488188981" footer="0.45"/>
  <pageSetup paperSize="9" scale="65" orientation="portrait" r:id="rId1"/>
  <headerFooter alignWithMargins="0">
    <oddHeader>&amp;C&amp;"Arial Tur,Kalın"&amp;12T.C
İÇİŞLERİ BAKANLIĞI
Mahalli İdareler Genel Müdürlüğü</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I56"/>
  <sheetViews>
    <sheetView zoomScale="75" zoomScaleNormal="75" zoomScaleSheetLayoutView="85" workbookViewId="0">
      <selection sqref="A1:R1"/>
    </sheetView>
  </sheetViews>
  <sheetFormatPr defaultRowHeight="12.75"/>
  <cols>
    <col min="1" max="1" width="12.42578125" style="3" customWidth="1"/>
    <col min="2" max="2" width="4.85546875" style="3" customWidth="1"/>
    <col min="3" max="3" width="19.28515625" style="2" customWidth="1"/>
    <col min="4" max="4" width="13.42578125" style="2" customWidth="1"/>
    <col min="5" max="5" width="11.7109375" style="6" customWidth="1"/>
    <col min="6" max="6" width="11" style="6" customWidth="1"/>
    <col min="7" max="7" width="17.85546875" style="6" customWidth="1"/>
    <col min="8" max="8" width="12.5703125" style="6" customWidth="1"/>
    <col min="9" max="10" width="13" style="6" customWidth="1"/>
    <col min="11" max="11" width="11.85546875" style="6" customWidth="1"/>
    <col min="12" max="13" width="12.5703125" style="6" customWidth="1"/>
    <col min="14" max="14" width="11.42578125" style="6" customWidth="1"/>
    <col min="15" max="15" width="11.28515625" style="2" customWidth="1"/>
    <col min="16" max="16" width="12.5703125" style="2" customWidth="1"/>
    <col min="17" max="17" width="12.28515625" style="2" customWidth="1"/>
    <col min="18" max="18" width="11.5703125" style="2" customWidth="1"/>
    <col min="19" max="19" width="14.28515625" style="2" customWidth="1"/>
    <col min="20" max="29" width="9.140625" style="2"/>
    <col min="30" max="16384" width="9.140625" style="3"/>
  </cols>
  <sheetData>
    <row r="1" spans="1:35" ht="69" customHeight="1" thickBot="1">
      <c r="A1" s="3531" t="s">
        <v>3614</v>
      </c>
      <c r="B1" s="3550"/>
      <c r="C1" s="3550"/>
      <c r="D1" s="3550"/>
      <c r="E1" s="3550"/>
      <c r="F1" s="3550"/>
      <c r="G1" s="3550"/>
      <c r="H1" s="3550"/>
      <c r="I1" s="3550"/>
      <c r="J1" s="3550"/>
      <c r="K1" s="3550"/>
      <c r="L1" s="3550"/>
      <c r="M1" s="3550"/>
      <c r="N1" s="3550"/>
      <c r="O1" s="3550"/>
      <c r="P1" s="3550"/>
      <c r="Q1" s="3550"/>
      <c r="R1" s="3551"/>
      <c r="S1" s="1"/>
    </row>
    <row r="2" spans="1:35" ht="24.75" customHeight="1">
      <c r="A2" s="3475" t="s">
        <v>963</v>
      </c>
      <c r="B2" s="3640" t="s">
        <v>16</v>
      </c>
      <c r="C2" s="3641"/>
      <c r="D2" s="3396" t="s">
        <v>17</v>
      </c>
      <c r="E2" s="3397"/>
      <c r="F2" s="3398"/>
      <c r="G2" s="3399" t="s">
        <v>18</v>
      </c>
      <c r="H2" s="3400"/>
      <c r="I2" s="3401"/>
      <c r="J2" s="3485" t="s">
        <v>2271</v>
      </c>
      <c r="K2" s="3486"/>
      <c r="L2" s="3487"/>
      <c r="M2" s="3647" t="s">
        <v>470</v>
      </c>
      <c r="N2" s="3648"/>
      <c r="O2" s="3649"/>
      <c r="P2" s="3452" t="s">
        <v>416</v>
      </c>
      <c r="Q2" s="3453"/>
      <c r="R2" s="3454"/>
      <c r="S2" s="7"/>
      <c r="T2" s="6"/>
      <c r="AD2" s="2"/>
      <c r="AE2" s="2"/>
      <c r="AF2" s="2"/>
      <c r="AG2" s="2"/>
      <c r="AH2" s="2"/>
      <c r="AI2" s="2"/>
    </row>
    <row r="3" spans="1:35" ht="51.75" customHeight="1">
      <c r="A3" s="3476"/>
      <c r="B3" s="3642"/>
      <c r="C3" s="3643"/>
      <c r="D3" s="750" t="s">
        <v>2260</v>
      </c>
      <c r="E3" s="751" t="s">
        <v>415</v>
      </c>
      <c r="F3" s="752" t="s">
        <v>19</v>
      </c>
      <c r="G3" s="750" t="s">
        <v>2260</v>
      </c>
      <c r="H3" s="753" t="s">
        <v>415</v>
      </c>
      <c r="I3" s="754" t="s">
        <v>19</v>
      </c>
      <c r="J3" s="750" t="s">
        <v>2260</v>
      </c>
      <c r="K3" s="755" t="s">
        <v>415</v>
      </c>
      <c r="L3" s="756" t="s">
        <v>19</v>
      </c>
      <c r="M3" s="750" t="s">
        <v>2260</v>
      </c>
      <c r="N3" s="757" t="s">
        <v>415</v>
      </c>
      <c r="O3" s="758" t="s">
        <v>19</v>
      </c>
      <c r="P3" s="750" t="s">
        <v>2260</v>
      </c>
      <c r="Q3" s="759" t="s">
        <v>415</v>
      </c>
      <c r="R3" s="760" t="s">
        <v>19</v>
      </c>
      <c r="S3" s="7"/>
      <c r="T3" s="6"/>
      <c r="AD3" s="2"/>
      <c r="AE3" s="2"/>
      <c r="AF3" s="2"/>
      <c r="AG3" s="2"/>
      <c r="AH3" s="2"/>
      <c r="AI3" s="2"/>
    </row>
    <row r="4" spans="1:35" ht="18.75" customHeight="1" thickBot="1">
      <c r="A4" s="3476"/>
      <c r="B4" s="3644"/>
      <c r="C4" s="3645"/>
      <c r="D4" s="306" t="s">
        <v>1861</v>
      </c>
      <c r="E4" s="129" t="s">
        <v>1862</v>
      </c>
      <c r="F4" s="761" t="s">
        <v>1866</v>
      </c>
      <c r="G4" s="306" t="s">
        <v>1863</v>
      </c>
      <c r="H4" s="133" t="s">
        <v>471</v>
      </c>
      <c r="I4" s="289" t="s">
        <v>472</v>
      </c>
      <c r="J4" s="306" t="s">
        <v>473</v>
      </c>
      <c r="K4" s="405" t="s">
        <v>474</v>
      </c>
      <c r="L4" s="406" t="s">
        <v>475</v>
      </c>
      <c r="M4" s="306" t="s">
        <v>476</v>
      </c>
      <c r="N4" s="762" t="s">
        <v>477</v>
      </c>
      <c r="O4" s="763" t="s">
        <v>478</v>
      </c>
      <c r="P4" s="306" t="s">
        <v>479</v>
      </c>
      <c r="Q4" s="764" t="s">
        <v>480</v>
      </c>
      <c r="R4" s="765" t="s">
        <v>481</v>
      </c>
      <c r="S4" s="7"/>
      <c r="T4" s="6"/>
      <c r="AD4" s="2"/>
      <c r="AE4" s="2"/>
      <c r="AF4" s="2"/>
      <c r="AG4" s="2"/>
      <c r="AH4" s="2"/>
      <c r="AI4" s="2"/>
    </row>
    <row r="5" spans="1:35" ht="21.95" customHeight="1" thickBot="1">
      <c r="A5" s="3476"/>
      <c r="B5" s="3638" t="s">
        <v>20</v>
      </c>
      <c r="C5" s="3639"/>
      <c r="D5" s="766">
        <v>16</v>
      </c>
      <c r="E5" s="767">
        <v>0</v>
      </c>
      <c r="F5" s="768">
        <f>D5+E5</f>
        <v>16</v>
      </c>
      <c r="G5" s="769">
        <v>55</v>
      </c>
      <c r="H5" s="64">
        <v>0</v>
      </c>
      <c r="I5" s="65">
        <v>55</v>
      </c>
      <c r="J5" s="769">
        <v>1</v>
      </c>
      <c r="K5" s="407"/>
      <c r="L5" s="408">
        <f>J5+K5</f>
        <v>1</v>
      </c>
      <c r="M5" s="769">
        <v>1</v>
      </c>
      <c r="N5" s="770"/>
      <c r="O5" s="771">
        <f>M5+N5</f>
        <v>1</v>
      </c>
      <c r="P5" s="772">
        <f t="shared" ref="P5:R9" si="0">D5+G5+J5+M5</f>
        <v>73</v>
      </c>
      <c r="Q5" s="773">
        <f t="shared" si="0"/>
        <v>0</v>
      </c>
      <c r="R5" s="774">
        <f t="shared" si="0"/>
        <v>73</v>
      </c>
      <c r="S5" s="10"/>
      <c r="T5" s="6"/>
      <c r="AD5" s="2"/>
      <c r="AE5" s="2"/>
      <c r="AF5" s="2"/>
      <c r="AG5" s="2"/>
      <c r="AH5" s="2"/>
      <c r="AI5" s="2"/>
    </row>
    <row r="6" spans="1:35" ht="26.25" customHeight="1" thickTop="1">
      <c r="A6" s="3476"/>
      <c r="B6" s="3636" t="s">
        <v>21</v>
      </c>
      <c r="C6" s="3637"/>
      <c r="D6" s="775"/>
      <c r="E6" s="1060"/>
      <c r="F6" s="1061">
        <f>D6+E6</f>
        <v>0</v>
      </c>
      <c r="G6" s="775"/>
      <c r="H6" s="1062"/>
      <c r="I6" s="1063">
        <f>G6+H6</f>
        <v>0</v>
      </c>
      <c r="J6" s="775"/>
      <c r="K6" s="1064"/>
      <c r="L6" s="1065">
        <f>J6+K6</f>
        <v>0</v>
      </c>
      <c r="M6" s="775"/>
      <c r="N6" s="1066"/>
      <c r="O6" s="1067">
        <f>M6+N6</f>
        <v>0</v>
      </c>
      <c r="P6" s="778">
        <f t="shared" si="0"/>
        <v>0</v>
      </c>
      <c r="Q6" s="1068">
        <f t="shared" si="0"/>
        <v>0</v>
      </c>
      <c r="R6" s="1069">
        <f t="shared" si="0"/>
        <v>0</v>
      </c>
      <c r="S6" s="10"/>
      <c r="T6" s="6"/>
      <c r="AD6" s="2"/>
      <c r="AE6" s="2"/>
      <c r="AF6" s="2"/>
      <c r="AG6" s="2"/>
      <c r="AH6" s="2"/>
      <c r="AI6" s="2"/>
    </row>
    <row r="7" spans="1:35" ht="21.95" customHeight="1">
      <c r="A7" s="3476"/>
      <c r="B7" s="3634" t="s">
        <v>22</v>
      </c>
      <c r="C7" s="3635"/>
      <c r="D7" s="781">
        <v>0</v>
      </c>
      <c r="E7" s="1060">
        <v>0</v>
      </c>
      <c r="F7" s="1070">
        <f>D7+E7</f>
        <v>0</v>
      </c>
      <c r="G7" s="781">
        <v>0</v>
      </c>
      <c r="H7" s="1062"/>
      <c r="I7" s="1063">
        <v>0</v>
      </c>
      <c r="J7" s="781"/>
      <c r="K7" s="1064"/>
      <c r="L7" s="1065">
        <f>J7+K7</f>
        <v>0</v>
      </c>
      <c r="M7" s="781"/>
      <c r="N7" s="1066"/>
      <c r="O7" s="1067">
        <f>M7+N7</f>
        <v>0</v>
      </c>
      <c r="P7" s="782">
        <f t="shared" si="0"/>
        <v>0</v>
      </c>
      <c r="Q7" s="1068">
        <f t="shared" si="0"/>
        <v>0</v>
      </c>
      <c r="R7" s="1069">
        <f t="shared" si="0"/>
        <v>0</v>
      </c>
      <c r="S7" s="10"/>
      <c r="T7" s="6"/>
      <c r="AD7" s="2"/>
      <c r="AE7" s="2"/>
      <c r="AF7" s="2"/>
      <c r="AG7" s="2"/>
      <c r="AH7" s="2"/>
      <c r="AI7" s="2"/>
    </row>
    <row r="8" spans="1:35" ht="34.5" customHeight="1">
      <c r="A8" s="3476"/>
      <c r="B8" s="3636" t="s">
        <v>23</v>
      </c>
      <c r="C8" s="3637"/>
      <c r="D8" s="775"/>
      <c r="E8" s="1060"/>
      <c r="F8" s="1070">
        <f>D8+E8</f>
        <v>0</v>
      </c>
      <c r="G8" s="775"/>
      <c r="H8" s="1062"/>
      <c r="I8" s="1063">
        <f>G8+H8</f>
        <v>0</v>
      </c>
      <c r="J8" s="775"/>
      <c r="K8" s="1064"/>
      <c r="L8" s="1065">
        <f>J8+K8</f>
        <v>0</v>
      </c>
      <c r="M8" s="775">
        <v>0</v>
      </c>
      <c r="N8" s="1066"/>
      <c r="O8" s="1067">
        <v>0</v>
      </c>
      <c r="P8" s="778">
        <f t="shared" si="0"/>
        <v>0</v>
      </c>
      <c r="Q8" s="1068">
        <f t="shared" si="0"/>
        <v>0</v>
      </c>
      <c r="R8" s="1069">
        <f t="shared" si="0"/>
        <v>0</v>
      </c>
      <c r="S8" s="10"/>
      <c r="T8" s="6"/>
      <c r="AD8" s="2"/>
      <c r="AE8" s="2"/>
      <c r="AF8" s="2"/>
      <c r="AG8" s="2"/>
      <c r="AH8" s="2"/>
      <c r="AI8" s="2"/>
    </row>
    <row r="9" spans="1:35" ht="21.95" customHeight="1" thickBot="1">
      <c r="A9" s="3476"/>
      <c r="B9" s="3636" t="s">
        <v>24</v>
      </c>
      <c r="C9" s="3637"/>
      <c r="D9" s="749"/>
      <c r="E9" s="59">
        <v>0</v>
      </c>
      <c r="F9" s="60">
        <f>D9+E9</f>
        <v>0</v>
      </c>
      <c r="G9" s="775"/>
      <c r="H9" s="70"/>
      <c r="I9" s="71">
        <f>G9+H9</f>
        <v>0</v>
      </c>
      <c r="J9" s="775"/>
      <c r="K9" s="411">
        <v>0</v>
      </c>
      <c r="L9" s="412">
        <f>J9+K9</f>
        <v>0</v>
      </c>
      <c r="M9" s="775">
        <v>0</v>
      </c>
      <c r="N9" s="783"/>
      <c r="O9" s="784">
        <f>M9+N9</f>
        <v>0</v>
      </c>
      <c r="P9" s="778">
        <f t="shared" si="0"/>
        <v>0</v>
      </c>
      <c r="Q9" s="785">
        <f t="shared" si="0"/>
        <v>0</v>
      </c>
      <c r="R9" s="786">
        <f t="shared" si="0"/>
        <v>0</v>
      </c>
      <c r="S9" s="10"/>
      <c r="T9" s="6"/>
      <c r="AD9" s="2"/>
      <c r="AE9" s="2"/>
      <c r="AF9" s="2"/>
      <c r="AG9" s="2"/>
      <c r="AH9" s="2"/>
      <c r="AI9" s="2"/>
    </row>
    <row r="10" spans="1:35" ht="21.95" customHeight="1" thickTop="1" thickBot="1">
      <c r="A10" s="3477"/>
      <c r="B10" s="3632" t="s">
        <v>19</v>
      </c>
      <c r="C10" s="3633"/>
      <c r="D10" s="738">
        <f>SUM(D5:D9)</f>
        <v>16</v>
      </c>
      <c r="E10" s="290">
        <f>SUM(E5:E9)</f>
        <v>0</v>
      </c>
      <c r="F10" s="291">
        <f>SUM(F5:F9)</f>
        <v>16</v>
      </c>
      <c r="G10" s="739">
        <f t="shared" ref="G10:R10" si="1">SUM(G5:G9)</f>
        <v>55</v>
      </c>
      <c r="H10" s="292">
        <f t="shared" si="1"/>
        <v>0</v>
      </c>
      <c r="I10" s="293">
        <f t="shared" si="1"/>
        <v>55</v>
      </c>
      <c r="J10" s="739">
        <f t="shared" si="1"/>
        <v>1</v>
      </c>
      <c r="K10" s="413">
        <f t="shared" si="1"/>
        <v>0</v>
      </c>
      <c r="L10" s="414">
        <f t="shared" si="1"/>
        <v>1</v>
      </c>
      <c r="M10" s="739">
        <f t="shared" si="1"/>
        <v>1</v>
      </c>
      <c r="N10" s="787">
        <f t="shared" si="1"/>
        <v>0</v>
      </c>
      <c r="O10" s="788">
        <f t="shared" si="1"/>
        <v>1</v>
      </c>
      <c r="P10" s="789">
        <f t="shared" si="1"/>
        <v>73</v>
      </c>
      <c r="Q10" s="790">
        <f t="shared" si="1"/>
        <v>0</v>
      </c>
      <c r="R10" s="791">
        <f t="shared" si="1"/>
        <v>73</v>
      </c>
      <c r="S10" s="10"/>
      <c r="T10" s="6"/>
      <c r="AD10" s="2"/>
      <c r="AE10" s="2"/>
      <c r="AF10" s="2"/>
      <c r="AG10" s="2"/>
      <c r="AH10" s="2"/>
      <c r="AI10" s="2"/>
    </row>
    <row r="11" spans="1:35" ht="10.5" customHeight="1" thickBot="1">
      <c r="A11" s="17"/>
      <c r="B11" s="355"/>
    </row>
    <row r="12" spans="1:35" ht="21.75" customHeight="1" thickBot="1">
      <c r="A12" s="3558" t="s">
        <v>25</v>
      </c>
      <c r="B12" s="3559"/>
      <c r="C12" s="3559"/>
      <c r="D12" s="3559"/>
      <c r="E12" s="3560"/>
      <c r="F12" s="3558" t="s">
        <v>482</v>
      </c>
      <c r="G12" s="3559"/>
      <c r="H12" s="3559"/>
      <c r="I12" s="3559"/>
      <c r="J12" s="3559"/>
      <c r="K12" s="3559"/>
      <c r="L12" s="3559"/>
      <c r="M12" s="3559"/>
      <c r="N12" s="3559"/>
      <c r="O12" s="3559"/>
      <c r="P12" s="3559"/>
      <c r="Q12" s="3559"/>
      <c r="R12" s="3560"/>
    </row>
    <row r="13" spans="1:35" s="300" customFormat="1" ht="43.5" customHeight="1" thickBot="1">
      <c r="A13" s="346"/>
      <c r="B13" s="3657" t="s">
        <v>26</v>
      </c>
      <c r="C13" s="3658"/>
      <c r="D13" s="314" t="s">
        <v>27</v>
      </c>
      <c r="E13" s="319" t="s">
        <v>20</v>
      </c>
      <c r="F13" s="3696" t="s">
        <v>26</v>
      </c>
      <c r="G13" s="3697"/>
      <c r="H13" s="3701" t="s">
        <v>27</v>
      </c>
      <c r="I13" s="3692" t="s">
        <v>1031</v>
      </c>
      <c r="J13" s="3692"/>
      <c r="K13" s="3692"/>
      <c r="L13" s="3692"/>
      <c r="M13" s="3692"/>
      <c r="N13" s="3692"/>
      <c r="O13" s="3692"/>
      <c r="P13" s="3692"/>
      <c r="Q13" s="3692"/>
      <c r="R13" s="3693"/>
    </row>
    <row r="14" spans="1:35" ht="18" customHeight="1">
      <c r="A14" s="3502" t="s">
        <v>963</v>
      </c>
      <c r="B14" s="3655" t="s">
        <v>28</v>
      </c>
      <c r="C14" s="3656"/>
      <c r="D14" s="315"/>
      <c r="E14" s="320"/>
      <c r="F14" s="3698"/>
      <c r="G14" s="3699"/>
      <c r="H14" s="3702"/>
      <c r="I14" s="3690" t="s">
        <v>2261</v>
      </c>
      <c r="J14" s="3690"/>
      <c r="K14" s="3690" t="s">
        <v>1032</v>
      </c>
      <c r="L14" s="3690"/>
      <c r="M14" s="3691" t="s">
        <v>484</v>
      </c>
      <c r="N14" s="3691">
        <v>250</v>
      </c>
      <c r="O14" s="3691">
        <v>500</v>
      </c>
      <c r="P14" s="3691">
        <v>1000</v>
      </c>
      <c r="Q14" s="3691">
        <v>1500</v>
      </c>
      <c r="R14" s="3700" t="s">
        <v>1240</v>
      </c>
    </row>
    <row r="15" spans="1:35" ht="18" customHeight="1">
      <c r="A15" s="3502"/>
      <c r="B15" s="3620" t="s">
        <v>29</v>
      </c>
      <c r="C15" s="3621"/>
      <c r="D15" s="1298"/>
      <c r="E15" s="321"/>
      <c r="F15" s="3698"/>
      <c r="G15" s="3699"/>
      <c r="H15" s="3702"/>
      <c r="I15" s="907" t="s">
        <v>1033</v>
      </c>
      <c r="J15" s="907" t="s">
        <v>2276</v>
      </c>
      <c r="K15" s="907" t="s">
        <v>1033</v>
      </c>
      <c r="L15" s="907" t="s">
        <v>2276</v>
      </c>
      <c r="M15" s="3691"/>
      <c r="N15" s="3691"/>
      <c r="O15" s="3691"/>
      <c r="P15" s="3691"/>
      <c r="Q15" s="3691"/>
      <c r="R15" s="3700"/>
    </row>
    <row r="16" spans="1:35" ht="18" customHeight="1">
      <c r="A16" s="3502"/>
      <c r="B16" s="3620" t="s">
        <v>30</v>
      </c>
      <c r="C16" s="3621"/>
      <c r="D16" s="317"/>
      <c r="E16" s="322"/>
      <c r="F16" s="908" t="s">
        <v>1034</v>
      </c>
      <c r="G16" s="909"/>
      <c r="H16" s="910"/>
      <c r="I16" s="911"/>
      <c r="J16" s="911"/>
      <c r="K16" s="911"/>
      <c r="L16" s="911"/>
      <c r="M16" s="911"/>
      <c r="N16" s="911"/>
      <c r="O16" s="911"/>
      <c r="P16" s="911"/>
      <c r="Q16" s="911"/>
      <c r="R16" s="912"/>
    </row>
    <row r="17" spans="1:20" ht="18" customHeight="1">
      <c r="A17" s="3502"/>
      <c r="B17" s="3620" t="s">
        <v>31</v>
      </c>
      <c r="C17" s="3621"/>
      <c r="D17" s="317">
        <v>90</v>
      </c>
      <c r="E17" s="317">
        <v>90</v>
      </c>
      <c r="F17" s="908" t="s">
        <v>1035</v>
      </c>
      <c r="G17" s="909"/>
      <c r="H17" s="910"/>
      <c r="I17" s="911"/>
      <c r="J17" s="911"/>
      <c r="K17" s="911"/>
      <c r="L17" s="911"/>
      <c r="M17" s="911"/>
      <c r="N17" s="911"/>
      <c r="O17" s="911"/>
      <c r="P17" s="911"/>
      <c r="Q17" s="911"/>
      <c r="R17" s="912"/>
    </row>
    <row r="18" spans="1:20" ht="18" customHeight="1">
      <c r="A18" s="3502"/>
      <c r="B18" s="3620" t="s">
        <v>32</v>
      </c>
      <c r="C18" s="3621"/>
      <c r="D18" s="316">
        <v>20.2</v>
      </c>
      <c r="E18" s="316">
        <v>20.2</v>
      </c>
      <c r="F18" s="908" t="s">
        <v>1036</v>
      </c>
      <c r="G18" s="909"/>
      <c r="H18" s="913">
        <v>1</v>
      </c>
      <c r="I18" s="1251">
        <v>2</v>
      </c>
      <c r="J18" s="1251">
        <v>155</v>
      </c>
      <c r="K18" s="1251">
        <v>5</v>
      </c>
      <c r="L18" s="1251">
        <v>194</v>
      </c>
      <c r="M18" s="911"/>
      <c r="N18" s="1193"/>
      <c r="O18" s="911"/>
      <c r="P18" s="911"/>
      <c r="Q18" s="911"/>
      <c r="R18" s="912" t="s">
        <v>737</v>
      </c>
    </row>
    <row r="19" spans="1:20" ht="18" customHeight="1">
      <c r="A19" s="3502"/>
      <c r="B19" s="3620" t="s">
        <v>33</v>
      </c>
      <c r="C19" s="3621"/>
      <c r="D19" s="316"/>
      <c r="E19" s="321"/>
      <c r="F19" s="908" t="s">
        <v>1037</v>
      </c>
      <c r="G19" s="909"/>
      <c r="H19" s="910"/>
      <c r="I19" s="911"/>
      <c r="J19" s="911"/>
      <c r="K19" s="911"/>
      <c r="L19" s="911"/>
      <c r="M19" s="911"/>
      <c r="N19" s="911"/>
      <c r="O19" s="911"/>
      <c r="P19" s="911"/>
      <c r="Q19" s="911"/>
      <c r="R19" s="912"/>
    </row>
    <row r="20" spans="1:20" ht="19.5" customHeight="1">
      <c r="A20" s="3502"/>
      <c r="B20" s="3620" t="s">
        <v>419</v>
      </c>
      <c r="C20" s="3621"/>
      <c r="D20" s="316">
        <v>11300</v>
      </c>
      <c r="E20" s="321">
        <v>11300</v>
      </c>
      <c r="F20" s="908" t="s">
        <v>1038</v>
      </c>
      <c r="G20" s="909"/>
      <c r="H20" s="910"/>
      <c r="I20" s="911"/>
      <c r="J20" s="911"/>
      <c r="K20" s="911"/>
      <c r="L20" s="911"/>
      <c r="M20" s="911"/>
      <c r="N20" s="911"/>
      <c r="O20" s="911"/>
      <c r="P20" s="911"/>
      <c r="Q20" s="911"/>
      <c r="R20" s="912"/>
    </row>
    <row r="21" spans="1:20" ht="27" customHeight="1">
      <c r="A21" s="3502"/>
      <c r="B21" s="3620" t="s">
        <v>420</v>
      </c>
      <c r="C21" s="3621"/>
      <c r="D21" s="316"/>
      <c r="E21" s="321"/>
      <c r="F21" s="3694" t="s">
        <v>1039</v>
      </c>
      <c r="G21" s="3695"/>
      <c r="H21" s="910"/>
      <c r="I21" s="911"/>
      <c r="J21" s="911"/>
      <c r="K21" s="911"/>
      <c r="L21" s="911"/>
      <c r="M21" s="911"/>
      <c r="N21" s="911"/>
      <c r="O21" s="911"/>
      <c r="P21" s="911"/>
      <c r="Q21" s="911"/>
      <c r="R21" s="912"/>
    </row>
    <row r="22" spans="1:20" ht="18" customHeight="1" thickBot="1">
      <c r="A22" s="3502"/>
      <c r="B22" s="3620" t="s">
        <v>2278</v>
      </c>
      <c r="C22" s="3621"/>
      <c r="D22" s="316"/>
      <c r="E22" s="321"/>
      <c r="F22" s="914" t="s">
        <v>1040</v>
      </c>
      <c r="G22" s="915"/>
      <c r="H22" s="916"/>
      <c r="I22" s="917"/>
      <c r="J22" s="917"/>
      <c r="K22" s="917"/>
      <c r="L22" s="917"/>
      <c r="M22" s="918"/>
      <c r="N22" s="918"/>
      <c r="O22" s="918"/>
      <c r="P22" s="918"/>
      <c r="Q22" s="918"/>
      <c r="R22" s="919"/>
    </row>
    <row r="23" spans="1:20" ht="18" customHeight="1">
      <c r="A23" s="3502"/>
      <c r="B23" s="3620" t="s">
        <v>34</v>
      </c>
      <c r="C23" s="3621"/>
      <c r="D23" s="316"/>
      <c r="E23" s="321"/>
      <c r="F23" s="3647" t="s">
        <v>26</v>
      </c>
      <c r="G23" s="3648"/>
      <c r="H23" s="3709" t="s">
        <v>27</v>
      </c>
      <c r="I23" s="3711" t="s">
        <v>20</v>
      </c>
      <c r="J23" s="3711"/>
      <c r="K23" s="3711"/>
      <c r="L23" s="3711"/>
      <c r="M23" s="3711"/>
      <c r="N23" s="3712"/>
      <c r="O23" s="920"/>
    </row>
    <row r="24" spans="1:20" ht="18" customHeight="1">
      <c r="A24" s="3502"/>
      <c r="B24" s="3620" t="s">
        <v>35</v>
      </c>
      <c r="C24" s="3621"/>
      <c r="D24" s="316">
        <v>1</v>
      </c>
      <c r="E24" s="321">
        <v>1</v>
      </c>
      <c r="F24" s="3707"/>
      <c r="G24" s="3708"/>
      <c r="H24" s="3710"/>
      <c r="I24" s="921" t="s">
        <v>1041</v>
      </c>
      <c r="J24" s="921" t="s">
        <v>2276</v>
      </c>
      <c r="K24" s="921" t="s">
        <v>688</v>
      </c>
      <c r="L24" s="921" t="s">
        <v>1042</v>
      </c>
      <c r="M24" s="921" t="s">
        <v>1043</v>
      </c>
      <c r="N24" s="758" t="s">
        <v>1240</v>
      </c>
      <c r="O24" s="922"/>
      <c r="P24" s="26"/>
    </row>
    <row r="25" spans="1:20" ht="18" customHeight="1" thickBot="1">
      <c r="A25" s="3503"/>
      <c r="B25" s="3622" t="s">
        <v>36</v>
      </c>
      <c r="C25" s="3623"/>
      <c r="D25" s="318"/>
      <c r="E25" s="324"/>
      <c r="F25" s="1071" t="s">
        <v>1044</v>
      </c>
      <c r="G25" s="1072"/>
      <c r="H25" s="1073"/>
      <c r="I25" s="1074"/>
      <c r="J25" s="1074"/>
      <c r="K25" s="1074"/>
      <c r="L25" s="1074"/>
      <c r="M25" s="1074"/>
      <c r="N25" s="763"/>
      <c r="O25" s="923"/>
      <c r="P25" s="26"/>
    </row>
    <row r="26" spans="1:20" ht="25.5" customHeight="1">
      <c r="F26" s="1075"/>
      <c r="G26" s="1075"/>
      <c r="H26" s="1076"/>
      <c r="I26" s="1077"/>
      <c r="J26" s="1077"/>
      <c r="K26" s="1077"/>
      <c r="L26" s="1077"/>
      <c r="M26" s="1077"/>
      <c r="N26" s="1077"/>
    </row>
    <row r="27" spans="1:20" ht="25.5" customHeight="1" thickBot="1">
      <c r="F27" s="1078"/>
      <c r="G27" s="1078"/>
      <c r="H27" s="1079"/>
      <c r="I27" s="1080"/>
      <c r="J27" s="1080"/>
      <c r="K27" s="1080"/>
      <c r="L27" s="1080"/>
      <c r="M27" s="1080"/>
      <c r="N27" s="1080"/>
    </row>
    <row r="28" spans="1:20" ht="24.75" customHeight="1" thickBot="1">
      <c r="A28" s="3558" t="s">
        <v>2259</v>
      </c>
      <c r="B28" s="3559"/>
      <c r="C28" s="3559"/>
      <c r="D28" s="3559"/>
      <c r="E28" s="3559"/>
      <c r="F28" s="3559"/>
      <c r="G28" s="3559"/>
      <c r="H28" s="3559"/>
      <c r="I28" s="3559"/>
      <c r="J28" s="3559"/>
      <c r="K28" s="3559"/>
      <c r="L28" s="3559"/>
      <c r="M28" s="3559"/>
      <c r="N28" s="3559"/>
      <c r="O28" s="3560"/>
      <c r="P28" s="48"/>
      <c r="Q28" s="48"/>
      <c r="R28" s="48"/>
      <c r="S28" s="48"/>
    </row>
    <row r="29" spans="1:20" ht="29.25" customHeight="1">
      <c r="A29" s="3497"/>
      <c r="B29" s="3603" t="s">
        <v>26</v>
      </c>
      <c r="C29" s="3604"/>
      <c r="D29" s="3552" t="s">
        <v>2260</v>
      </c>
      <c r="E29" s="3613"/>
      <c r="F29" s="3613"/>
      <c r="G29" s="3613"/>
      <c r="H29" s="3613"/>
      <c r="I29" s="3614"/>
      <c r="J29" s="3399" t="s">
        <v>20</v>
      </c>
      <c r="K29" s="3400"/>
      <c r="L29" s="3400"/>
      <c r="M29" s="3400"/>
      <c r="N29" s="3400"/>
      <c r="O29" s="3401"/>
      <c r="P29" s="38"/>
      <c r="Q29" s="38"/>
      <c r="R29" s="38"/>
      <c r="S29" s="38"/>
      <c r="T29" s="6"/>
    </row>
    <row r="30" spans="1:20" ht="30" customHeight="1">
      <c r="A30" s="3498"/>
      <c r="B30" s="3605"/>
      <c r="C30" s="3606"/>
      <c r="D30" s="3676" t="s">
        <v>2261</v>
      </c>
      <c r="E30" s="3677"/>
      <c r="F30" s="3627" t="s">
        <v>2262</v>
      </c>
      <c r="G30" s="3627"/>
      <c r="H30" s="3609" t="s">
        <v>19</v>
      </c>
      <c r="I30" s="3628" t="s">
        <v>2263</v>
      </c>
      <c r="J30" s="3625" t="s">
        <v>2261</v>
      </c>
      <c r="K30" s="3626"/>
      <c r="L30" s="3624" t="s">
        <v>2262</v>
      </c>
      <c r="M30" s="3624"/>
      <c r="N30" s="3593" t="s">
        <v>19</v>
      </c>
      <c r="O30" s="3611" t="s">
        <v>2272</v>
      </c>
      <c r="P30" s="3"/>
      <c r="Q30" s="3"/>
      <c r="R30" s="3"/>
      <c r="S30" s="3"/>
    </row>
    <row r="31" spans="1:20" ht="65.25" customHeight="1" thickBot="1">
      <c r="A31" s="3499"/>
      <c r="B31" s="3607"/>
      <c r="C31" s="3608"/>
      <c r="D31" s="801" t="s">
        <v>2264</v>
      </c>
      <c r="E31" s="802" t="s">
        <v>2265</v>
      </c>
      <c r="F31" s="802" t="s">
        <v>2264</v>
      </c>
      <c r="G31" s="802" t="s">
        <v>2265</v>
      </c>
      <c r="H31" s="3610"/>
      <c r="I31" s="3629"/>
      <c r="J31" s="803" t="s">
        <v>2264</v>
      </c>
      <c r="K31" s="804" t="s">
        <v>2265</v>
      </c>
      <c r="L31" s="804" t="s">
        <v>2264</v>
      </c>
      <c r="M31" s="804" t="s">
        <v>2265</v>
      </c>
      <c r="N31" s="3594"/>
      <c r="O31" s="3612"/>
      <c r="P31" s="3"/>
      <c r="Q31" s="3"/>
      <c r="R31" s="3"/>
      <c r="S31" s="3"/>
    </row>
    <row r="32" spans="1:20" ht="20.100000000000001" customHeight="1">
      <c r="A32" s="3482" t="s">
        <v>963</v>
      </c>
      <c r="B32" s="3597" t="s">
        <v>2266</v>
      </c>
      <c r="C32" s="3598"/>
      <c r="D32" s="805">
        <v>2</v>
      </c>
      <c r="E32" s="806"/>
      <c r="F32" s="806"/>
      <c r="G32" s="806"/>
      <c r="H32" s="806"/>
      <c r="I32" s="807">
        <v>336</v>
      </c>
      <c r="J32" s="808"/>
      <c r="K32" s="809"/>
      <c r="L32" s="809"/>
      <c r="M32" s="809"/>
      <c r="N32" s="809"/>
      <c r="O32" s="810"/>
      <c r="P32" s="3"/>
      <c r="Q32" s="3"/>
      <c r="R32" s="3"/>
      <c r="S32" s="3"/>
    </row>
    <row r="33" spans="1:29" ht="20.100000000000001" customHeight="1">
      <c r="A33" s="3483"/>
      <c r="B33" s="3595" t="s">
        <v>2267</v>
      </c>
      <c r="C33" s="3596"/>
      <c r="D33" s="811">
        <v>23</v>
      </c>
      <c r="E33" s="812"/>
      <c r="F33" s="812"/>
      <c r="G33" s="812">
        <v>1</v>
      </c>
      <c r="H33" s="813"/>
      <c r="I33" s="814">
        <v>3939</v>
      </c>
      <c r="J33" s="815">
        <v>28</v>
      </c>
      <c r="K33" s="816"/>
      <c r="L33" s="816">
        <v>3</v>
      </c>
      <c r="M33" s="816"/>
      <c r="N33" s="817">
        <v>5060</v>
      </c>
      <c r="O33" s="818">
        <v>5060</v>
      </c>
      <c r="P33" s="3"/>
      <c r="Q33" s="3"/>
      <c r="R33" s="3"/>
      <c r="S33" s="3"/>
    </row>
    <row r="34" spans="1:29" ht="20.100000000000001" customHeight="1">
      <c r="A34" s="3483"/>
      <c r="B34" s="3595" t="s">
        <v>2268</v>
      </c>
      <c r="C34" s="3596"/>
      <c r="D34" s="811">
        <v>24</v>
      </c>
      <c r="E34" s="812"/>
      <c r="F34" s="812"/>
      <c r="G34" s="812"/>
      <c r="H34" s="812"/>
      <c r="I34" s="819">
        <v>3686</v>
      </c>
      <c r="J34" s="815"/>
      <c r="K34" s="816"/>
      <c r="L34" s="816"/>
      <c r="M34" s="816"/>
      <c r="N34" s="816"/>
      <c r="O34" s="820"/>
      <c r="P34" s="3"/>
      <c r="Q34" s="3"/>
      <c r="R34" s="3"/>
      <c r="S34" s="3"/>
    </row>
    <row r="35" spans="1:29" ht="20.100000000000001" customHeight="1" thickBot="1">
      <c r="A35" s="3484"/>
      <c r="B35" s="3601" t="s">
        <v>19</v>
      </c>
      <c r="C35" s="3602"/>
      <c r="D35" s="821">
        <f t="shared" ref="D35:O35" si="2">SUM(D32:D34)</f>
        <v>49</v>
      </c>
      <c r="E35" s="822">
        <f t="shared" si="2"/>
        <v>0</v>
      </c>
      <c r="F35" s="822">
        <f t="shared" si="2"/>
        <v>0</v>
      </c>
      <c r="G35" s="822">
        <f t="shared" si="2"/>
        <v>1</v>
      </c>
      <c r="H35" s="822">
        <f t="shared" si="2"/>
        <v>0</v>
      </c>
      <c r="I35" s="823">
        <f t="shared" si="2"/>
        <v>7961</v>
      </c>
      <c r="J35" s="824">
        <f t="shared" si="2"/>
        <v>28</v>
      </c>
      <c r="K35" s="825">
        <f t="shared" si="2"/>
        <v>0</v>
      </c>
      <c r="L35" s="825">
        <f t="shared" si="2"/>
        <v>3</v>
      </c>
      <c r="M35" s="825">
        <f t="shared" si="2"/>
        <v>0</v>
      </c>
      <c r="N35" s="825">
        <f t="shared" si="2"/>
        <v>5060</v>
      </c>
      <c r="O35" s="826">
        <f t="shared" si="2"/>
        <v>5060</v>
      </c>
      <c r="P35" s="3"/>
      <c r="Q35" s="3"/>
      <c r="R35" s="3"/>
      <c r="S35" s="3"/>
    </row>
    <row r="36" spans="1:29">
      <c r="A36" s="33"/>
      <c r="B36" s="33"/>
      <c r="C36" s="34"/>
      <c r="D36" s="34"/>
      <c r="E36" s="298"/>
      <c r="F36" s="298"/>
      <c r="G36" s="298"/>
      <c r="H36" s="298"/>
      <c r="I36" s="298"/>
    </row>
    <row r="37" spans="1:29" ht="13.5" thickBot="1">
      <c r="G37" s="2"/>
      <c r="H37" s="2"/>
      <c r="I37" s="2"/>
      <c r="J37" s="2"/>
      <c r="K37" s="2"/>
      <c r="L37" s="2"/>
      <c r="M37" s="2"/>
      <c r="N37" s="2"/>
      <c r="S37" s="3"/>
      <c r="T37" s="3"/>
      <c r="U37" s="3"/>
    </row>
    <row r="38" spans="1:29" ht="18.75" thickBot="1">
      <c r="A38" s="3673" t="s">
        <v>1852</v>
      </c>
      <c r="B38" s="3674"/>
      <c r="C38" s="3674"/>
      <c r="D38" s="3674"/>
      <c r="E38" s="3674"/>
      <c r="F38" s="3674"/>
      <c r="G38" s="3674"/>
      <c r="H38" s="3674"/>
      <c r="I38" s="3674"/>
      <c r="J38" s="3674"/>
      <c r="K38" s="3674"/>
      <c r="L38" s="3674"/>
      <c r="M38" s="3674"/>
      <c r="N38" s="3674"/>
      <c r="O38" s="3675"/>
      <c r="S38" s="3"/>
      <c r="T38" s="3"/>
      <c r="U38" s="3"/>
      <c r="V38" s="3"/>
      <c r="W38" s="3"/>
      <c r="X38" s="3"/>
      <c r="Y38" s="3"/>
      <c r="Z38" s="3"/>
      <c r="AA38" s="3"/>
      <c r="AB38" s="3"/>
      <c r="AC38" s="3"/>
    </row>
    <row r="39" spans="1:29" ht="26.25" customHeight="1">
      <c r="A39" s="3589" t="s">
        <v>963</v>
      </c>
      <c r="B39" s="3579" t="s">
        <v>26</v>
      </c>
      <c r="C39" s="3580"/>
      <c r="D39" s="3615" t="s">
        <v>2260</v>
      </c>
      <c r="E39" s="3616"/>
      <c r="F39" s="3616"/>
      <c r="G39" s="3616"/>
      <c r="H39" s="3616"/>
      <c r="I39" s="3617"/>
      <c r="J39" s="3592" t="s">
        <v>20</v>
      </c>
      <c r="K39" s="3517"/>
      <c r="L39" s="3517"/>
      <c r="M39" s="3517"/>
      <c r="N39" s="3517"/>
      <c r="O39" s="3518"/>
      <c r="T39" s="3"/>
      <c r="U39" s="3"/>
      <c r="V39" s="3"/>
      <c r="W39" s="3"/>
      <c r="X39" s="3"/>
      <c r="Y39" s="3"/>
      <c r="Z39" s="3"/>
      <c r="AA39" s="3"/>
      <c r="AB39" s="3"/>
      <c r="AC39" s="3"/>
    </row>
    <row r="40" spans="1:29" ht="39" customHeight="1" thickBot="1">
      <c r="A40" s="3590"/>
      <c r="B40" s="3581"/>
      <c r="C40" s="3582"/>
      <c r="D40" s="827" t="s">
        <v>968</v>
      </c>
      <c r="E40" s="827" t="s">
        <v>969</v>
      </c>
      <c r="F40" s="827" t="s">
        <v>970</v>
      </c>
      <c r="G40" s="827" t="s">
        <v>971</v>
      </c>
      <c r="H40" s="828" t="s">
        <v>346</v>
      </c>
      <c r="I40" s="828" t="s">
        <v>19</v>
      </c>
      <c r="J40" s="829" t="s">
        <v>968</v>
      </c>
      <c r="K40" s="830" t="s">
        <v>969</v>
      </c>
      <c r="L40" s="830" t="s">
        <v>970</v>
      </c>
      <c r="M40" s="830" t="s">
        <v>971</v>
      </c>
      <c r="N40" s="830" t="s">
        <v>346</v>
      </c>
      <c r="O40" s="831" t="s">
        <v>19</v>
      </c>
      <c r="T40" s="3"/>
      <c r="U40" s="3"/>
      <c r="V40" s="3"/>
      <c r="W40" s="3"/>
      <c r="X40" s="3"/>
      <c r="Y40" s="3"/>
      <c r="Z40" s="3"/>
      <c r="AA40" s="3"/>
      <c r="AB40" s="3"/>
      <c r="AC40" s="3"/>
    </row>
    <row r="41" spans="1:29" ht="24.95" customHeight="1">
      <c r="A41" s="3590"/>
      <c r="B41" s="3583" t="s">
        <v>2266</v>
      </c>
      <c r="C41" s="3584"/>
      <c r="D41" s="832"/>
      <c r="E41" s="832"/>
      <c r="F41" s="832"/>
      <c r="G41" s="833"/>
      <c r="H41" s="833"/>
      <c r="I41" s="834">
        <f>SUM(D41:H41)</f>
        <v>0</v>
      </c>
      <c r="J41" s="835"/>
      <c r="K41" s="836"/>
      <c r="L41" s="836"/>
      <c r="M41" s="836"/>
      <c r="N41" s="836"/>
      <c r="O41" s="837">
        <f>SUM(J41:N41)</f>
        <v>0</v>
      </c>
      <c r="T41" s="3"/>
      <c r="U41" s="3"/>
      <c r="V41" s="3"/>
      <c r="W41" s="3"/>
      <c r="X41" s="3"/>
      <c r="Y41" s="3"/>
      <c r="Z41" s="3"/>
      <c r="AA41" s="3"/>
      <c r="AB41" s="3"/>
      <c r="AC41" s="3"/>
    </row>
    <row r="42" spans="1:29" ht="24.95" customHeight="1">
      <c r="A42" s="3590"/>
      <c r="B42" s="3587" t="s">
        <v>2267</v>
      </c>
      <c r="C42" s="3588"/>
      <c r="D42" s="838"/>
      <c r="E42" s="838"/>
      <c r="F42" s="838">
        <v>1</v>
      </c>
      <c r="G42" s="839"/>
      <c r="H42" s="839"/>
      <c r="I42" s="840">
        <f>SUM(D42:H42)</f>
        <v>1</v>
      </c>
      <c r="J42" s="841"/>
      <c r="K42" s="842"/>
      <c r="L42" s="842"/>
      <c r="M42" s="842"/>
      <c r="N42" s="842"/>
      <c r="O42" s="843">
        <f>SUM(J42:N42)</f>
        <v>0</v>
      </c>
      <c r="T42" s="3"/>
      <c r="U42" s="3"/>
      <c r="V42" s="3"/>
      <c r="W42" s="3"/>
      <c r="X42" s="3"/>
      <c r="Y42" s="3"/>
      <c r="Z42" s="3"/>
      <c r="AA42" s="3"/>
      <c r="AB42" s="3"/>
      <c r="AC42" s="3"/>
    </row>
    <row r="43" spans="1:29" ht="24.95" customHeight="1">
      <c r="A43" s="3590"/>
      <c r="B43" s="3587" t="s">
        <v>2268</v>
      </c>
      <c r="C43" s="3588"/>
      <c r="D43" s="838"/>
      <c r="E43" s="838"/>
      <c r="F43" s="838"/>
      <c r="G43" s="839"/>
      <c r="H43" s="839"/>
      <c r="I43" s="840">
        <f>SUM(D43:H43)</f>
        <v>0</v>
      </c>
      <c r="J43" s="841"/>
      <c r="K43" s="842"/>
      <c r="L43" s="842"/>
      <c r="M43" s="842"/>
      <c r="N43" s="842"/>
      <c r="O43" s="843">
        <f>SUM(J43:N43)</f>
        <v>0</v>
      </c>
      <c r="T43" s="3"/>
      <c r="U43" s="3"/>
      <c r="V43" s="3"/>
      <c r="W43" s="3"/>
      <c r="X43" s="3"/>
      <c r="Y43" s="3"/>
      <c r="Z43" s="3"/>
      <c r="AA43" s="3"/>
      <c r="AB43" s="3"/>
      <c r="AC43" s="3"/>
    </row>
    <row r="44" spans="1:29" ht="24.95" customHeight="1" thickBot="1">
      <c r="A44" s="3590"/>
      <c r="B44" s="3585" t="s">
        <v>19</v>
      </c>
      <c r="C44" s="3586"/>
      <c r="D44" s="844">
        <f t="shared" ref="D44:O44" si="3">SUM(D41:D43)</f>
        <v>0</v>
      </c>
      <c r="E44" s="844">
        <f t="shared" si="3"/>
        <v>0</v>
      </c>
      <c r="F44" s="844">
        <f t="shared" si="3"/>
        <v>1</v>
      </c>
      <c r="G44" s="845">
        <f t="shared" si="3"/>
        <v>0</v>
      </c>
      <c r="H44" s="845">
        <f t="shared" si="3"/>
        <v>0</v>
      </c>
      <c r="I44" s="846">
        <f t="shared" si="3"/>
        <v>1</v>
      </c>
      <c r="J44" s="847">
        <f t="shared" si="3"/>
        <v>0</v>
      </c>
      <c r="K44" s="848">
        <f t="shared" si="3"/>
        <v>0</v>
      </c>
      <c r="L44" s="848">
        <f t="shared" si="3"/>
        <v>0</v>
      </c>
      <c r="M44" s="848">
        <f t="shared" si="3"/>
        <v>0</v>
      </c>
      <c r="N44" s="848">
        <f t="shared" si="3"/>
        <v>0</v>
      </c>
      <c r="O44" s="849">
        <f t="shared" si="3"/>
        <v>0</v>
      </c>
      <c r="T44" s="3"/>
      <c r="U44" s="3"/>
      <c r="V44" s="3"/>
      <c r="W44" s="3"/>
      <c r="X44" s="3"/>
      <c r="Y44" s="3"/>
      <c r="Z44" s="3"/>
      <c r="AA44" s="3"/>
      <c r="AB44" s="3"/>
      <c r="AC44" s="3"/>
    </row>
    <row r="45" spans="1:29" ht="24.95" customHeight="1">
      <c r="A45" s="3590"/>
      <c r="B45" s="3618" t="s">
        <v>1865</v>
      </c>
      <c r="C45" s="3619"/>
      <c r="D45" s="850"/>
      <c r="E45" s="832"/>
      <c r="F45" s="832"/>
      <c r="G45" s="832"/>
      <c r="H45" s="832"/>
      <c r="I45" s="834">
        <f>SUM(D45:H45)</f>
        <v>0</v>
      </c>
      <c r="J45" s="835"/>
      <c r="K45" s="836"/>
      <c r="L45" s="836"/>
      <c r="M45" s="836"/>
      <c r="N45" s="836"/>
      <c r="O45" s="837">
        <f>SUM(J45:N45)</f>
        <v>0</v>
      </c>
      <c r="V45" s="3"/>
      <c r="W45" s="3"/>
      <c r="X45" s="3"/>
      <c r="Y45" s="3"/>
      <c r="Z45" s="3"/>
      <c r="AA45" s="3"/>
      <c r="AB45" s="3"/>
      <c r="AC45" s="3"/>
    </row>
    <row r="46" spans="1:29" ht="24.95" customHeight="1">
      <c r="A46" s="3590"/>
      <c r="B46" s="3577" t="s">
        <v>972</v>
      </c>
      <c r="C46" s="3578"/>
      <c r="D46" s="851"/>
      <c r="E46" s="838"/>
      <c r="F46" s="838"/>
      <c r="G46" s="838"/>
      <c r="H46" s="838"/>
      <c r="I46" s="840">
        <f>SUM(D46:H46)</f>
        <v>0</v>
      </c>
      <c r="J46" s="841"/>
      <c r="K46" s="842"/>
      <c r="L46" s="842"/>
      <c r="M46" s="842"/>
      <c r="N46" s="842"/>
      <c r="O46" s="843">
        <f>SUM(J46:N46)</f>
        <v>0</v>
      </c>
    </row>
    <row r="47" spans="1:29" ht="24.95" customHeight="1">
      <c r="A47" s="3590"/>
      <c r="B47" s="3599" t="s">
        <v>347</v>
      </c>
      <c r="C47" s="597" t="s">
        <v>348</v>
      </c>
      <c r="D47" s="851"/>
      <c r="E47" s="838"/>
      <c r="F47" s="838"/>
      <c r="G47" s="838"/>
      <c r="H47" s="838"/>
      <c r="I47" s="840">
        <f>SUM(D47:H47)</f>
        <v>0</v>
      </c>
      <c r="J47" s="841"/>
      <c r="K47" s="842"/>
      <c r="L47" s="842"/>
      <c r="M47" s="842"/>
      <c r="N47" s="842"/>
      <c r="O47" s="843">
        <f>SUM(J47:N47)</f>
        <v>0</v>
      </c>
    </row>
    <row r="48" spans="1:29" ht="24.95" customHeight="1" thickBot="1">
      <c r="A48" s="3591"/>
      <c r="B48" s="3600"/>
      <c r="C48" s="598" t="s">
        <v>349</v>
      </c>
      <c r="D48" s="852"/>
      <c r="E48" s="844"/>
      <c r="F48" s="844"/>
      <c r="G48" s="844"/>
      <c r="H48" s="844"/>
      <c r="I48" s="840">
        <f>SUM(D48:H48)</f>
        <v>0</v>
      </c>
      <c r="J48" s="847"/>
      <c r="K48" s="848"/>
      <c r="L48" s="848"/>
      <c r="M48" s="848"/>
      <c r="N48" s="848"/>
      <c r="O48" s="843">
        <f>SUM(J48:N48)</f>
        <v>0</v>
      </c>
    </row>
    <row r="49" spans="1:29" ht="13.5" thickBot="1"/>
    <row r="50" spans="1:29" ht="27.75" customHeight="1">
      <c r="A50" s="3470" t="s">
        <v>957</v>
      </c>
      <c r="B50" s="3573"/>
      <c r="C50" s="3471"/>
      <c r="D50" s="3472"/>
      <c r="E50" s="298"/>
      <c r="F50" s="298"/>
      <c r="G50" s="298"/>
      <c r="H50" s="298"/>
      <c r="I50" s="298"/>
    </row>
    <row r="51" spans="1:29" ht="27.75" customHeight="1">
      <c r="A51" s="853" t="s">
        <v>958</v>
      </c>
      <c r="B51" s="3574" t="s">
        <v>1470</v>
      </c>
      <c r="C51" s="3575"/>
      <c r="D51" s="3576"/>
      <c r="E51" s="298"/>
      <c r="F51" s="298"/>
      <c r="G51" s="298"/>
      <c r="H51" s="298"/>
      <c r="I51" s="298"/>
    </row>
    <row r="52" spans="1:29" ht="18.75" customHeight="1">
      <c r="A52" s="853" t="s">
        <v>962</v>
      </c>
      <c r="B52" s="3574" t="s">
        <v>1836</v>
      </c>
      <c r="C52" s="3575"/>
      <c r="D52" s="3576"/>
    </row>
    <row r="53" spans="1:29" ht="30" customHeight="1">
      <c r="A53" s="853" t="s">
        <v>959</v>
      </c>
      <c r="B53" s="3574" t="s">
        <v>1837</v>
      </c>
      <c r="C53" s="3575"/>
      <c r="D53" s="3576"/>
    </row>
    <row r="54" spans="1:29" ht="27.75" customHeight="1">
      <c r="A54" s="854" t="s">
        <v>960</v>
      </c>
      <c r="B54" s="3574">
        <v>5355696734</v>
      </c>
      <c r="C54" s="3575"/>
      <c r="D54" s="3576"/>
    </row>
    <row r="55" spans="1:29" ht="30" customHeight="1" thickBot="1">
      <c r="A55" s="855" t="s">
        <v>961</v>
      </c>
      <c r="B55" s="3570" t="s">
        <v>1472</v>
      </c>
      <c r="C55" s="3571"/>
      <c r="D55" s="3572"/>
      <c r="G55" s="2"/>
      <c r="H55" s="2"/>
      <c r="I55" s="2"/>
      <c r="J55" s="2"/>
      <c r="K55" s="2"/>
      <c r="L55" s="2"/>
      <c r="M55" s="2"/>
      <c r="N55" s="2"/>
      <c r="S55" s="3"/>
      <c r="T55" s="3"/>
      <c r="U55" s="3"/>
    </row>
    <row r="56" spans="1:29">
      <c r="V56" s="3"/>
      <c r="W56" s="3"/>
      <c r="X56" s="3"/>
      <c r="Y56" s="3"/>
      <c r="Z56" s="3"/>
      <c r="AA56" s="3"/>
      <c r="AB56" s="3"/>
      <c r="AC56" s="3"/>
    </row>
  </sheetData>
  <protectedRanges>
    <protectedRange sqref="H14 D23:E25 H26:H27 F17:F18 F19:G22 H16:H18 F26:F27 F23 G24 D14:E19" name="Aralık1"/>
    <protectedRange sqref="H32:H33" name="Aralık1_1"/>
    <protectedRange sqref="N32:N33" name="Aralık1_2"/>
    <protectedRange sqref="D20:E22" name="Aralık1_3"/>
  </protectedRanges>
  <mergeCells count="81">
    <mergeCell ref="B54:D54"/>
    <mergeCell ref="B55:D55"/>
    <mergeCell ref="B46:C46"/>
    <mergeCell ref="B47:B48"/>
    <mergeCell ref="A50:D50"/>
    <mergeCell ref="B51:D51"/>
    <mergeCell ref="B52:D52"/>
    <mergeCell ref="B53:D53"/>
    <mergeCell ref="A38:O38"/>
    <mergeCell ref="A39:A48"/>
    <mergeCell ref="B39:C40"/>
    <mergeCell ref="D39:I39"/>
    <mergeCell ref="J39:O39"/>
    <mergeCell ref="B41:C41"/>
    <mergeCell ref="B42:C42"/>
    <mergeCell ref="B43:C43"/>
    <mergeCell ref="B44:C44"/>
    <mergeCell ref="B45:C45"/>
    <mergeCell ref="A32:A35"/>
    <mergeCell ref="B32:C32"/>
    <mergeCell ref="B33:C33"/>
    <mergeCell ref="B34:C34"/>
    <mergeCell ref="B35:C35"/>
    <mergeCell ref="B16:C16"/>
    <mergeCell ref="O30:O31"/>
    <mergeCell ref="F30:G30"/>
    <mergeCell ref="H30:H31"/>
    <mergeCell ref="I30:I31"/>
    <mergeCell ref="B25:C25"/>
    <mergeCell ref="A28:O28"/>
    <mergeCell ref="A29:A31"/>
    <mergeCell ref="B29:C31"/>
    <mergeCell ref="D29:I29"/>
    <mergeCell ref="J29:O29"/>
    <mergeCell ref="D30:E30"/>
    <mergeCell ref="J30:K30"/>
    <mergeCell ref="N30:N31"/>
    <mergeCell ref="L30:M30"/>
    <mergeCell ref="A14:A25"/>
    <mergeCell ref="B17:C17"/>
    <mergeCell ref="H23:H24"/>
    <mergeCell ref="B19:C19"/>
    <mergeCell ref="B20:C20"/>
    <mergeCell ref="B21:C21"/>
    <mergeCell ref="F21:G21"/>
    <mergeCell ref="B18:C18"/>
    <mergeCell ref="B22:C22"/>
    <mergeCell ref="B23:C23"/>
    <mergeCell ref="F23:G24"/>
    <mergeCell ref="I23:N23"/>
    <mergeCell ref="B24:C24"/>
    <mergeCell ref="A1:R1"/>
    <mergeCell ref="A2:A10"/>
    <mergeCell ref="B2:C4"/>
    <mergeCell ref="D2:F2"/>
    <mergeCell ref="G2:I2"/>
    <mergeCell ref="B9:C9"/>
    <mergeCell ref="B8:C8"/>
    <mergeCell ref="B10:C10"/>
    <mergeCell ref="J2:L2"/>
    <mergeCell ref="M2:O2"/>
    <mergeCell ref="P2:R2"/>
    <mergeCell ref="B7:C7"/>
    <mergeCell ref="B5:C5"/>
    <mergeCell ref="B6:C6"/>
    <mergeCell ref="A12:E12"/>
    <mergeCell ref="F12:R12"/>
    <mergeCell ref="R14:R15"/>
    <mergeCell ref="B13:C13"/>
    <mergeCell ref="F13:G15"/>
    <mergeCell ref="O14:O15"/>
    <mergeCell ref="P14:P15"/>
    <mergeCell ref="H13:H15"/>
    <mergeCell ref="I13:R13"/>
    <mergeCell ref="M14:M15"/>
    <mergeCell ref="N14:N15"/>
    <mergeCell ref="Q14:Q15"/>
    <mergeCell ref="I14:J14"/>
    <mergeCell ref="K14:L14"/>
    <mergeCell ref="B15:C15"/>
    <mergeCell ref="B14:C14"/>
  </mergeCells>
  <phoneticPr fontId="55" type="noConversion"/>
  <dataValidations count="4">
    <dataValidation type="custom" allowBlank="1" showInputMessage="1" showErrorMessage="1" errorTitle="LÜTFEN DÜZELTİN" error="BİTEN ÜNİTE SAYISI BİTEN İÇME SUYU SAYISINDAN AZ OLAMAZ" sqref="N35">
      <formula1>F5&lt;=N35</formula1>
    </dataValidation>
    <dataValidation type="custom" allowBlank="1" showInputMessage="1" showErrorMessage="1" errorTitle="LÜTFEN DÜZELTİN" error="PLANLANAN İÇME SUYU İŞ SAYISI, İÇME SUYU HİZMETİ GÖTÜRÜLECEK ÜNİTE SAYISINDAN AZ OLAMAZ " sqref="H35">
      <formula1>D10&lt;=H35</formula1>
    </dataValidation>
    <dataValidation type="custom" allowBlank="1" showInputMessage="1" showErrorMessage="1" errorTitle="LÜTFEN DÜZELTİN" error="BİTEN ÜNİTE SAYISI BİTEN İÇME SUYU SAYISINDAN AZ OLAMAZ" sqref="F5">
      <formula1>F5&lt;=N35</formula1>
    </dataValidation>
    <dataValidation type="custom" allowBlank="1" showInputMessage="1" showErrorMessage="1" errorTitle="LÜTFEN DÜZETİN" error="PLANLANAN İÇME SUYU İŞ SAYISI, İÇME SUYU HİZMETİ GÖTÜRÜLECEK ÜNİTE SAYISINDAN AZ OLAMAZ " sqref="D10">
      <formula1>D10&lt;I5=H35</formula1>
    </dataValidation>
  </dataValidations>
  <hyperlinks>
    <hyperlink ref="B55" r:id="rId1"/>
  </hyperlinks>
  <pageMargins left="0.51181102362204722" right="0.31496062992125984" top="0.78740157480314965" bottom="0.31496062992125984" header="0.27559055118110237" footer="0.19685039370078741"/>
  <pageSetup paperSize="9" scale="59" orientation="landscape" r:id="rId2"/>
  <headerFooter alignWithMargins="0">
    <oddHeader>&amp;C&amp;"Arial Tur,Kalın"&amp;12T.C
İÇİŞLERİ BAKANLIĞI
Mahalli İdareler Genel Müdürlüğü</oddHeader>
    <oddFooter>&amp;C&amp;P</oddFooter>
  </headerFooter>
  <rowBreaks count="1" manualBreakCount="1">
    <brk id="3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indexed="10"/>
  </sheetPr>
  <dimension ref="A1:AE40"/>
  <sheetViews>
    <sheetView workbookViewId="0">
      <selection activeCell="F9" sqref="F9"/>
    </sheetView>
  </sheetViews>
  <sheetFormatPr defaultRowHeight="12.75"/>
  <cols>
    <col min="1" max="1" width="15.140625" style="3" customWidth="1"/>
    <col min="2" max="2" width="21.85546875" style="2" customWidth="1"/>
    <col min="3" max="3" width="12" style="2" customWidth="1"/>
    <col min="4" max="4" width="9.5703125" style="6" customWidth="1"/>
    <col min="5" max="5" width="9.42578125" style="6" customWidth="1"/>
    <col min="6" max="6" width="11.140625" style="6" customWidth="1"/>
    <col min="7" max="7" width="9.42578125" style="6" customWidth="1"/>
    <col min="8" max="8" width="10.28515625" style="6" customWidth="1"/>
    <col min="9" max="9" width="12.140625" style="6" customWidth="1"/>
    <col min="10" max="10" width="11.140625" style="6" customWidth="1"/>
    <col min="11" max="11" width="11.5703125" style="6" customWidth="1"/>
    <col min="12" max="12" width="11.140625" style="6" customWidth="1"/>
    <col min="13" max="13" width="11.5703125" style="6" customWidth="1"/>
    <col min="14" max="14" width="11.42578125" style="6" customWidth="1"/>
    <col min="15" max="15" width="11.7109375" style="6" customWidth="1"/>
    <col min="16" max="16" width="12.5703125" style="6" customWidth="1"/>
    <col min="17" max="17" width="12.28515625" style="6" customWidth="1"/>
    <col min="18" max="18" width="13.5703125" style="6" customWidth="1"/>
    <col min="19" max="19" width="14.28515625" style="2" customWidth="1"/>
    <col min="20" max="20" width="13.140625" style="2" customWidth="1"/>
    <col min="21" max="21" width="14.7109375" style="2" customWidth="1"/>
    <col min="22" max="22" width="18.85546875" style="2" customWidth="1"/>
    <col min="23" max="23" width="16.28515625" style="2" customWidth="1"/>
    <col min="24" max="31" width="9.140625" style="2"/>
    <col min="32" max="16384" width="9.140625" style="3"/>
  </cols>
  <sheetData>
    <row r="1" spans="1:31" ht="29.25" customHeight="1" thickBot="1">
      <c r="A1" s="3448" t="s">
        <v>2269</v>
      </c>
      <c r="B1" s="3448"/>
      <c r="C1" s="3448"/>
      <c r="D1" s="3448"/>
      <c r="E1" s="3448"/>
      <c r="F1" s="3448"/>
      <c r="G1" s="3448"/>
      <c r="H1" s="3448"/>
      <c r="I1" s="3448"/>
      <c r="J1" s="3448"/>
      <c r="K1" s="3448"/>
      <c r="L1" s="3448"/>
      <c r="M1" s="3448"/>
      <c r="N1" s="3448"/>
      <c r="O1" s="3448"/>
      <c r="P1" s="39"/>
      <c r="Q1" s="39"/>
      <c r="R1" s="39"/>
      <c r="S1" s="39"/>
      <c r="T1" s="39"/>
      <c r="U1" s="39"/>
      <c r="V1" s="39"/>
      <c r="W1" s="39"/>
    </row>
    <row r="2" spans="1:31" ht="33" customHeight="1">
      <c r="A2" s="3404" t="s">
        <v>963</v>
      </c>
      <c r="B2" s="3416" t="s">
        <v>16</v>
      </c>
      <c r="C2" s="3396" t="s">
        <v>17</v>
      </c>
      <c r="D2" s="3397"/>
      <c r="E2" s="3398"/>
      <c r="F2" s="3399" t="s">
        <v>18</v>
      </c>
      <c r="G2" s="3400"/>
      <c r="H2" s="3401"/>
      <c r="I2" s="3452" t="s">
        <v>2270</v>
      </c>
      <c r="J2" s="3453"/>
      <c r="K2" s="3454"/>
      <c r="L2" s="3455" t="s">
        <v>2271</v>
      </c>
      <c r="M2" s="3456"/>
      <c r="N2" s="3457"/>
      <c r="O2" s="3450" t="s">
        <v>417</v>
      </c>
      <c r="P2" s="3"/>
      <c r="Q2" s="7"/>
    </row>
    <row r="3" spans="1:31" ht="56.25" customHeight="1" thickBot="1">
      <c r="A3" s="3405"/>
      <c r="B3" s="3417"/>
      <c r="C3" s="143" t="s">
        <v>2260</v>
      </c>
      <c r="D3" s="129" t="s">
        <v>415</v>
      </c>
      <c r="E3" s="119" t="s">
        <v>19</v>
      </c>
      <c r="F3" s="187" t="s">
        <v>2260</v>
      </c>
      <c r="G3" s="133" t="s">
        <v>415</v>
      </c>
      <c r="H3" s="63" t="s">
        <v>19</v>
      </c>
      <c r="I3" s="145" t="s">
        <v>2260</v>
      </c>
      <c r="J3" s="146" t="s">
        <v>415</v>
      </c>
      <c r="K3" s="147" t="s">
        <v>19</v>
      </c>
      <c r="L3" s="160" t="s">
        <v>2260</v>
      </c>
      <c r="M3" s="161" t="s">
        <v>415</v>
      </c>
      <c r="N3" s="162" t="s">
        <v>19</v>
      </c>
      <c r="O3" s="3451"/>
      <c r="P3" s="3"/>
      <c r="Q3" s="7"/>
    </row>
    <row r="4" spans="1:31" ht="21.95" customHeight="1" thickTop="1" thickBot="1">
      <c r="A4" s="3405"/>
      <c r="B4" s="8" t="s">
        <v>20</v>
      </c>
      <c r="C4" s="53">
        <v>39</v>
      </c>
      <c r="D4" s="54"/>
      <c r="E4" s="257">
        <v>39</v>
      </c>
      <c r="F4" s="118">
        <v>248</v>
      </c>
      <c r="G4" s="64"/>
      <c r="H4" s="65">
        <v>248</v>
      </c>
      <c r="I4" s="148"/>
      <c r="J4" s="149"/>
      <c r="K4" s="150"/>
      <c r="L4" s="1053">
        <v>2</v>
      </c>
      <c r="M4" s="163"/>
      <c r="N4" s="164">
        <v>2</v>
      </c>
      <c r="O4" s="188">
        <v>289</v>
      </c>
      <c r="P4" s="3"/>
      <c r="Q4" s="10"/>
    </row>
    <row r="5" spans="1:31" ht="21.95" customHeight="1" thickTop="1">
      <c r="A5" s="3405"/>
      <c r="B5" s="11" t="s">
        <v>21</v>
      </c>
      <c r="C5" s="131"/>
      <c r="D5" s="56"/>
      <c r="E5" s="120"/>
      <c r="F5" s="134"/>
      <c r="G5" s="67"/>
      <c r="H5" s="68"/>
      <c r="I5" s="151"/>
      <c r="J5" s="152"/>
      <c r="K5" s="153"/>
      <c r="L5" s="1054"/>
      <c r="M5" s="165"/>
      <c r="N5" s="166"/>
      <c r="O5" s="171"/>
      <c r="P5" s="3"/>
      <c r="Q5" s="10"/>
    </row>
    <row r="6" spans="1:31" ht="21.95" customHeight="1">
      <c r="A6" s="3405"/>
      <c r="B6" s="13" t="s">
        <v>22</v>
      </c>
      <c r="C6" s="132"/>
      <c r="D6" s="56"/>
      <c r="E6" s="57"/>
      <c r="F6" s="135"/>
      <c r="G6" s="67"/>
      <c r="H6" s="68"/>
      <c r="I6" s="154"/>
      <c r="J6" s="152"/>
      <c r="K6" s="153"/>
      <c r="L6" s="1055"/>
      <c r="M6" s="165"/>
      <c r="N6" s="166"/>
      <c r="O6" s="171"/>
      <c r="P6" s="3"/>
      <c r="Q6" s="10"/>
    </row>
    <row r="7" spans="1:31" ht="21.95" customHeight="1">
      <c r="A7" s="3405"/>
      <c r="B7" s="11" t="s">
        <v>23</v>
      </c>
      <c r="C7" s="131"/>
      <c r="D7" s="56"/>
      <c r="E7" s="57"/>
      <c r="F7" s="134"/>
      <c r="G7" s="67"/>
      <c r="H7" s="68"/>
      <c r="I7" s="151"/>
      <c r="J7" s="152"/>
      <c r="K7" s="153"/>
      <c r="L7" s="1054"/>
      <c r="M7" s="165"/>
      <c r="N7" s="166"/>
      <c r="O7" s="171"/>
      <c r="P7" s="3"/>
      <c r="Q7" s="10"/>
    </row>
    <row r="8" spans="1:31" ht="21.95" customHeight="1" thickBot="1">
      <c r="A8" s="3405"/>
      <c r="B8" s="11" t="s">
        <v>24</v>
      </c>
      <c r="C8" s="115">
        <v>1</v>
      </c>
      <c r="D8" s="59"/>
      <c r="E8" s="60"/>
      <c r="F8" s="66">
        <v>4</v>
      </c>
      <c r="G8" s="70"/>
      <c r="H8" s="71"/>
      <c r="I8" s="151"/>
      <c r="J8" s="155"/>
      <c r="K8" s="156"/>
      <c r="L8" s="1054"/>
      <c r="M8" s="167"/>
      <c r="N8" s="168"/>
      <c r="O8" s="171">
        <v>5</v>
      </c>
      <c r="P8" s="3"/>
      <c r="Q8" s="10"/>
    </row>
    <row r="9" spans="1:31" ht="21.95" customHeight="1" thickTop="1" thickBot="1">
      <c r="A9" s="3406"/>
      <c r="B9" s="14" t="s">
        <v>19</v>
      </c>
      <c r="C9" s="1057">
        <v>40</v>
      </c>
      <c r="D9" s="114"/>
      <c r="E9" s="61">
        <v>39</v>
      </c>
      <c r="F9" s="72">
        <v>252</v>
      </c>
      <c r="G9" s="73"/>
      <c r="H9" s="74">
        <v>248</v>
      </c>
      <c r="I9" s="157"/>
      <c r="J9" s="158"/>
      <c r="K9" s="159"/>
      <c r="L9" s="1056">
        <v>2</v>
      </c>
      <c r="M9" s="169"/>
      <c r="N9" s="170">
        <v>2</v>
      </c>
      <c r="O9" s="189">
        <v>289</v>
      </c>
      <c r="P9" s="3"/>
      <c r="Q9" s="16"/>
    </row>
    <row r="10" spans="1:31" ht="10.5" customHeight="1">
      <c r="A10" s="17"/>
    </row>
    <row r="11" spans="1:31" ht="23.25" customHeight="1" thickBot="1">
      <c r="A11" s="3419" t="s">
        <v>25</v>
      </c>
      <c r="B11" s="3419"/>
      <c r="C11" s="3419"/>
      <c r="D11" s="3419"/>
      <c r="E11" s="18"/>
      <c r="F11" s="18"/>
      <c r="G11" s="18"/>
      <c r="H11" s="18"/>
      <c r="I11" s="18"/>
      <c r="J11" s="18"/>
      <c r="K11" s="18"/>
      <c r="L11" s="18"/>
      <c r="M11" s="18"/>
      <c r="N11" s="18"/>
      <c r="O11" s="19"/>
      <c r="P11" s="19"/>
      <c r="Q11" s="19"/>
    </row>
    <row r="12" spans="1:31" s="24" customFormat="1" ht="43.5" customHeight="1" thickBot="1">
      <c r="A12" s="3422" t="s">
        <v>963</v>
      </c>
      <c r="B12" s="4" t="s">
        <v>26</v>
      </c>
      <c r="C12" s="94" t="s">
        <v>27</v>
      </c>
      <c r="D12" s="99" t="s">
        <v>20</v>
      </c>
      <c r="E12" s="44"/>
      <c r="F12" s="45"/>
      <c r="G12" s="21"/>
      <c r="H12" s="21"/>
      <c r="I12" s="22"/>
      <c r="J12" s="22"/>
      <c r="K12" s="22"/>
      <c r="L12" s="22"/>
      <c r="M12" s="22"/>
      <c r="N12" s="22"/>
      <c r="P12" s="40"/>
      <c r="Q12" s="40"/>
      <c r="R12" s="40"/>
      <c r="S12" s="40"/>
      <c r="T12" s="40"/>
      <c r="U12" s="40"/>
      <c r="V12" s="40"/>
      <c r="W12" s="40"/>
      <c r="X12" s="23"/>
      <c r="Y12" s="23"/>
      <c r="Z12" s="23"/>
      <c r="AA12" s="23"/>
      <c r="AB12" s="23"/>
      <c r="AC12" s="23"/>
      <c r="AD12" s="23"/>
      <c r="AE12" s="23"/>
    </row>
    <row r="13" spans="1:31" ht="18" customHeight="1">
      <c r="A13" s="3423"/>
      <c r="B13" s="25" t="s">
        <v>28</v>
      </c>
      <c r="C13" s="95"/>
      <c r="D13" s="100"/>
      <c r="E13" s="46"/>
      <c r="F13" s="38"/>
      <c r="G13" s="41"/>
      <c r="H13" s="41"/>
      <c r="O13" s="40"/>
      <c r="P13" s="40"/>
      <c r="Q13" s="40"/>
      <c r="R13" s="40"/>
      <c r="S13" s="40"/>
      <c r="T13" s="40"/>
      <c r="U13" s="40"/>
      <c r="V13" s="40"/>
      <c r="W13" s="40"/>
    </row>
    <row r="14" spans="1:31" ht="18" customHeight="1">
      <c r="A14" s="3423"/>
      <c r="B14" s="27" t="s">
        <v>29</v>
      </c>
      <c r="C14" s="96"/>
      <c r="D14" s="101"/>
      <c r="E14" s="46"/>
      <c r="F14" s="38"/>
      <c r="G14" s="41"/>
      <c r="H14" s="41"/>
      <c r="O14" s="40"/>
      <c r="P14" s="40"/>
      <c r="Q14" s="40"/>
      <c r="R14" s="40"/>
      <c r="S14" s="40"/>
      <c r="T14" s="40"/>
      <c r="U14" s="40"/>
      <c r="V14" s="40"/>
      <c r="W14" s="40"/>
    </row>
    <row r="15" spans="1:31" ht="18" customHeight="1">
      <c r="A15" s="3423"/>
      <c r="B15" s="27" t="s">
        <v>30</v>
      </c>
      <c r="C15" s="97">
        <v>650.70000000000005</v>
      </c>
      <c r="D15" s="102">
        <v>650.70000000000005</v>
      </c>
      <c r="E15" s="47"/>
      <c r="F15" s="38"/>
      <c r="G15" s="42"/>
      <c r="H15" s="42"/>
      <c r="O15" s="40"/>
      <c r="P15" s="40"/>
      <c r="Q15" s="40"/>
      <c r="R15" s="40"/>
      <c r="S15" s="40"/>
      <c r="T15" s="40"/>
      <c r="U15" s="40"/>
      <c r="V15" s="40"/>
      <c r="W15" s="40"/>
    </row>
    <row r="16" spans="1:31" ht="18" customHeight="1">
      <c r="A16" s="3423"/>
      <c r="B16" s="27" t="s">
        <v>31</v>
      </c>
      <c r="C16" s="97">
        <v>152.4</v>
      </c>
      <c r="D16" s="103">
        <v>152.4</v>
      </c>
      <c r="E16" s="47"/>
      <c r="F16" s="38"/>
      <c r="G16" s="43"/>
      <c r="H16" s="43"/>
      <c r="O16" s="28"/>
      <c r="P16" s="28"/>
      <c r="Q16" s="28"/>
    </row>
    <row r="17" spans="1:24" ht="18" customHeight="1">
      <c r="A17" s="3423"/>
      <c r="B17" s="27" t="s">
        <v>32</v>
      </c>
      <c r="C17" s="96">
        <v>164.6</v>
      </c>
      <c r="D17" s="101">
        <v>164.6</v>
      </c>
      <c r="E17" s="46"/>
      <c r="F17" s="38"/>
      <c r="G17" s="41"/>
      <c r="H17" s="41"/>
      <c r="O17" s="28"/>
      <c r="P17" s="28"/>
      <c r="Q17" s="28"/>
    </row>
    <row r="18" spans="1:24" ht="18" customHeight="1">
      <c r="A18" s="3423"/>
      <c r="B18" s="27" t="s">
        <v>33</v>
      </c>
      <c r="C18" s="96"/>
      <c r="D18" s="101"/>
      <c r="E18" s="46"/>
      <c r="F18" s="38"/>
      <c r="G18" s="41"/>
      <c r="H18" s="41"/>
      <c r="O18" s="28"/>
      <c r="P18" s="28"/>
      <c r="Q18" s="28"/>
    </row>
    <row r="19" spans="1:24" ht="18" customHeight="1">
      <c r="A19" s="3423"/>
      <c r="B19" s="113" t="s">
        <v>419</v>
      </c>
      <c r="C19" s="111"/>
      <c r="D19" s="112"/>
      <c r="E19" s="46"/>
      <c r="F19" s="38"/>
      <c r="G19" s="41"/>
      <c r="H19" s="41"/>
      <c r="O19" s="28"/>
      <c r="P19" s="28"/>
      <c r="Q19" s="28"/>
    </row>
    <row r="20" spans="1:24" ht="18" customHeight="1">
      <c r="A20" s="3423"/>
      <c r="B20" s="113" t="s">
        <v>420</v>
      </c>
      <c r="C20" s="111"/>
      <c r="D20" s="112"/>
      <c r="E20" s="46"/>
      <c r="F20" s="38"/>
      <c r="G20" s="41"/>
      <c r="H20" s="41"/>
      <c r="O20" s="28"/>
      <c r="P20" s="28"/>
      <c r="Q20" s="28"/>
    </row>
    <row r="21" spans="1:24" ht="18" customHeight="1">
      <c r="A21" s="3423"/>
      <c r="B21" s="113" t="s">
        <v>2278</v>
      </c>
      <c r="C21" s="111"/>
      <c r="D21" s="112"/>
      <c r="E21" s="46"/>
      <c r="F21" s="38"/>
      <c r="G21" s="41"/>
      <c r="H21" s="41"/>
      <c r="O21" s="28"/>
      <c r="P21" s="28"/>
      <c r="Q21" s="28"/>
    </row>
    <row r="22" spans="1:24" ht="18" customHeight="1">
      <c r="A22" s="3423"/>
      <c r="B22" s="27" t="s">
        <v>34</v>
      </c>
      <c r="C22" s="96"/>
      <c r="D22" s="101"/>
      <c r="E22" s="46"/>
      <c r="F22" s="38"/>
      <c r="G22" s="41"/>
      <c r="H22" s="41"/>
      <c r="O22" s="28"/>
      <c r="P22" s="28"/>
      <c r="Q22" s="28"/>
    </row>
    <row r="23" spans="1:24" ht="18" customHeight="1">
      <c r="A23" s="3423"/>
      <c r="B23" s="27" t="s">
        <v>35</v>
      </c>
      <c r="C23" s="96"/>
      <c r="D23" s="101"/>
      <c r="E23" s="46"/>
      <c r="F23" s="38"/>
      <c r="G23" s="41"/>
      <c r="H23" s="41"/>
      <c r="O23" s="3449"/>
      <c r="P23" s="3449"/>
      <c r="Q23" s="3449"/>
      <c r="R23" s="3449"/>
      <c r="S23" s="3449"/>
      <c r="T23" s="3449"/>
      <c r="U23" s="3449"/>
      <c r="V23" s="3449"/>
      <c r="W23" s="3449"/>
      <c r="X23" s="40"/>
    </row>
    <row r="24" spans="1:24" ht="18" customHeight="1" thickBot="1">
      <c r="A24" s="3424"/>
      <c r="B24" s="29" t="s">
        <v>36</v>
      </c>
      <c r="C24" s="98"/>
      <c r="D24" s="104"/>
      <c r="E24" s="46"/>
      <c r="F24" s="38"/>
      <c r="G24" s="41"/>
      <c r="H24" s="41"/>
      <c r="O24" s="3449"/>
      <c r="P24" s="3449"/>
      <c r="Q24" s="3449"/>
      <c r="R24" s="3449"/>
      <c r="S24" s="3449"/>
      <c r="T24" s="3449"/>
      <c r="U24" s="3449"/>
      <c r="V24" s="3449"/>
      <c r="W24" s="3449"/>
      <c r="X24" s="40"/>
    </row>
    <row r="25" spans="1:24" ht="8.25" customHeight="1"/>
    <row r="26" spans="1:24" ht="22.5" customHeight="1" thickBot="1">
      <c r="A26" s="3418" t="s">
        <v>2259</v>
      </c>
      <c r="B26" s="3418"/>
      <c r="C26" s="3418"/>
      <c r="D26" s="3418"/>
      <c r="E26" s="3418"/>
      <c r="F26" s="3418"/>
      <c r="G26" s="3418"/>
      <c r="H26" s="3418"/>
      <c r="I26" s="3418"/>
      <c r="J26" s="3418"/>
      <c r="K26" s="3418"/>
      <c r="L26" s="3418"/>
      <c r="M26" s="3418"/>
      <c r="N26" s="3418"/>
      <c r="O26" s="48"/>
      <c r="P26" s="48"/>
      <c r="Q26" s="48"/>
      <c r="R26" s="48"/>
      <c r="S26" s="48"/>
      <c r="T26" s="48"/>
      <c r="U26" s="48"/>
      <c r="V26" s="48"/>
      <c r="W26" s="48"/>
    </row>
    <row r="27" spans="1:24" ht="29.25" customHeight="1" thickBot="1">
      <c r="A27" s="3422" t="s">
        <v>963</v>
      </c>
      <c r="B27" s="3428" t="s">
        <v>26</v>
      </c>
      <c r="C27" s="3431" t="s">
        <v>2260</v>
      </c>
      <c r="D27" s="3432"/>
      <c r="E27" s="3432"/>
      <c r="F27" s="3432"/>
      <c r="G27" s="3432"/>
      <c r="H27" s="3432"/>
      <c r="I27" s="3438" t="s">
        <v>20</v>
      </c>
      <c r="J27" s="3439"/>
      <c r="K27" s="3439"/>
      <c r="L27" s="3439"/>
      <c r="M27" s="3439"/>
      <c r="N27" s="3440"/>
      <c r="O27" s="50"/>
      <c r="P27" s="51"/>
      <c r="Q27" s="51"/>
      <c r="R27" s="51"/>
      <c r="S27" s="51"/>
      <c r="T27" s="38"/>
      <c r="U27" s="38"/>
      <c r="V27" s="38"/>
      <c r="W27" s="38"/>
      <c r="X27" s="6"/>
    </row>
    <row r="28" spans="1:24" ht="30" customHeight="1" thickBot="1">
      <c r="A28" s="3423"/>
      <c r="B28" s="3429"/>
      <c r="C28" s="181" t="s">
        <v>2261</v>
      </c>
      <c r="D28" s="182"/>
      <c r="E28" s="3447" t="s">
        <v>2262</v>
      </c>
      <c r="F28" s="3447"/>
      <c r="G28" s="3445" t="s">
        <v>2272</v>
      </c>
      <c r="H28" s="3443" t="s">
        <v>421</v>
      </c>
      <c r="I28" s="184" t="s">
        <v>2261</v>
      </c>
      <c r="J28" s="184"/>
      <c r="K28" s="185" t="s">
        <v>2262</v>
      </c>
      <c r="L28" s="185"/>
      <c r="M28" s="3441" t="s">
        <v>2263</v>
      </c>
      <c r="N28" s="3441" t="s">
        <v>421</v>
      </c>
      <c r="O28" s="3"/>
      <c r="P28" s="3"/>
      <c r="Q28" s="3"/>
      <c r="R28" s="3"/>
      <c r="S28" s="3"/>
      <c r="T28" s="3"/>
      <c r="U28" s="3"/>
      <c r="V28" s="3"/>
      <c r="W28" s="3"/>
    </row>
    <row r="29" spans="1:24" ht="65.25" customHeight="1" thickBot="1">
      <c r="A29" s="3423"/>
      <c r="B29" s="3430"/>
      <c r="C29" s="105" t="s">
        <v>2264</v>
      </c>
      <c r="D29" s="106" t="s">
        <v>2265</v>
      </c>
      <c r="E29" s="105" t="s">
        <v>2264</v>
      </c>
      <c r="F29" s="106" t="s">
        <v>2265</v>
      </c>
      <c r="G29" s="3446"/>
      <c r="H29" s="3444"/>
      <c r="I29" s="177" t="s">
        <v>2264</v>
      </c>
      <c r="J29" s="110" t="s">
        <v>2265</v>
      </c>
      <c r="K29" s="177" t="s">
        <v>2264</v>
      </c>
      <c r="L29" s="110" t="s">
        <v>2265</v>
      </c>
      <c r="M29" s="3442"/>
      <c r="N29" s="3442"/>
      <c r="O29" s="3"/>
      <c r="P29" s="3"/>
      <c r="Q29" s="3"/>
      <c r="R29" s="3"/>
      <c r="S29" s="3"/>
      <c r="T29" s="3"/>
      <c r="U29" s="3"/>
      <c r="V29" s="3"/>
      <c r="W29" s="3"/>
    </row>
    <row r="30" spans="1:24" ht="20.100000000000001" customHeight="1">
      <c r="A30" s="3423"/>
      <c r="B30" s="30" t="s">
        <v>2266</v>
      </c>
      <c r="C30" s="172"/>
      <c r="D30" s="172">
        <v>6</v>
      </c>
      <c r="E30" s="172"/>
      <c r="F30" s="172"/>
      <c r="G30" s="172">
        <v>5</v>
      </c>
      <c r="H30" s="173">
        <v>6</v>
      </c>
      <c r="I30" s="178"/>
      <c r="J30" s="178">
        <v>5</v>
      </c>
      <c r="K30" s="178"/>
      <c r="L30" s="178"/>
      <c r="M30" s="178">
        <v>708</v>
      </c>
      <c r="N30" s="88">
        <v>5</v>
      </c>
      <c r="O30" s="3"/>
      <c r="P30" s="3"/>
      <c r="Q30" s="3"/>
      <c r="R30" s="3"/>
      <c r="S30" s="3"/>
      <c r="T30" s="3"/>
      <c r="U30" s="3"/>
      <c r="V30" s="3"/>
      <c r="W30" s="3"/>
    </row>
    <row r="31" spans="1:24" ht="20.100000000000001" customHeight="1">
      <c r="A31" s="3423"/>
      <c r="B31" s="31" t="s">
        <v>2267</v>
      </c>
      <c r="C31" s="174"/>
      <c r="D31" s="174"/>
      <c r="E31" s="174"/>
      <c r="F31" s="174"/>
      <c r="G31" s="175"/>
      <c r="H31" s="176"/>
      <c r="I31" s="179"/>
      <c r="J31" s="179"/>
      <c r="K31" s="179"/>
      <c r="L31" s="179"/>
      <c r="M31" s="180"/>
      <c r="N31" s="92"/>
      <c r="O31" s="3"/>
      <c r="P31" s="3"/>
      <c r="Q31" s="3"/>
      <c r="R31" s="3"/>
      <c r="S31" s="3"/>
      <c r="T31" s="3"/>
      <c r="U31" s="3"/>
      <c r="V31" s="3"/>
      <c r="W31" s="3"/>
    </row>
    <row r="32" spans="1:24" ht="20.100000000000001" customHeight="1" thickBot="1">
      <c r="A32" s="3423"/>
      <c r="B32" s="31" t="s">
        <v>2268</v>
      </c>
      <c r="C32" s="174"/>
      <c r="D32" s="174">
        <v>34</v>
      </c>
      <c r="E32" s="174"/>
      <c r="F32" s="174"/>
      <c r="G32" s="174">
        <v>8118</v>
      </c>
      <c r="H32" s="253">
        <v>34</v>
      </c>
      <c r="I32" s="179"/>
      <c r="J32" s="179">
        <v>34</v>
      </c>
      <c r="K32" s="179"/>
      <c r="L32" s="179"/>
      <c r="M32" s="179">
        <v>8035</v>
      </c>
      <c r="N32" s="122">
        <v>34</v>
      </c>
      <c r="O32" s="3"/>
      <c r="P32" s="3"/>
      <c r="Q32" s="3"/>
      <c r="R32" s="3"/>
      <c r="S32" s="3"/>
      <c r="T32" s="3"/>
      <c r="U32" s="3"/>
      <c r="V32" s="3"/>
      <c r="W32" s="3"/>
    </row>
    <row r="33" spans="1:23" ht="20.100000000000001" customHeight="1" thickTop="1" thickBot="1">
      <c r="A33" s="3424"/>
      <c r="B33" s="32" t="s">
        <v>19</v>
      </c>
      <c r="C33" s="83"/>
      <c r="D33" s="83">
        <v>40</v>
      </c>
      <c r="E33" s="83"/>
      <c r="F33" s="83"/>
      <c r="G33" s="84">
        <v>9246</v>
      </c>
      <c r="H33" s="255">
        <v>40</v>
      </c>
      <c r="I33" s="116"/>
      <c r="J33" s="93">
        <v>39</v>
      </c>
      <c r="K33" s="93"/>
      <c r="L33" s="93"/>
      <c r="M33" s="121">
        <v>8743</v>
      </c>
      <c r="N33" s="258">
        <v>39</v>
      </c>
      <c r="O33" s="3"/>
      <c r="P33" s="3"/>
      <c r="Q33" s="3"/>
      <c r="R33" s="3"/>
      <c r="S33" s="3"/>
      <c r="T33" s="3"/>
      <c r="U33" s="3"/>
      <c r="V33" s="3"/>
      <c r="W33" s="3"/>
    </row>
    <row r="34" spans="1:23">
      <c r="A34" s="33"/>
      <c r="B34" s="34"/>
      <c r="C34" s="34"/>
      <c r="D34" s="22"/>
      <c r="E34" s="22"/>
      <c r="F34" s="22"/>
      <c r="G34" s="22"/>
      <c r="H34" s="22"/>
    </row>
    <row r="35" spans="1:23" ht="14.25" customHeight="1">
      <c r="A35" s="35"/>
      <c r="B35" s="36"/>
      <c r="C35" s="36"/>
      <c r="D35" s="22"/>
      <c r="E35" s="22"/>
      <c r="F35" s="22"/>
      <c r="G35" s="22"/>
      <c r="H35" s="22"/>
    </row>
    <row r="36" spans="1:23">
      <c r="A36" s="33"/>
      <c r="B36" s="36"/>
      <c r="C36" s="36"/>
      <c r="D36" s="22"/>
      <c r="E36" s="22"/>
      <c r="F36" s="22"/>
      <c r="G36" s="22"/>
      <c r="H36" s="22"/>
    </row>
    <row r="37" spans="1:23">
      <c r="A37" s="33"/>
      <c r="B37" s="37"/>
      <c r="C37" s="37"/>
      <c r="D37" s="22"/>
      <c r="E37" s="22"/>
      <c r="F37" s="22"/>
      <c r="G37" s="22"/>
      <c r="H37" s="22"/>
    </row>
    <row r="38" spans="1:23">
      <c r="A38" s="38"/>
      <c r="B38" s="6"/>
      <c r="C38" s="6"/>
    </row>
    <row r="39" spans="1:23">
      <c r="A39" s="38"/>
      <c r="B39" s="6"/>
      <c r="C39" s="6"/>
    </row>
    <row r="40" spans="1:23">
      <c r="A40" s="38"/>
      <c r="B40" s="6"/>
      <c r="C40" s="6"/>
    </row>
  </sheetData>
  <protectedRanges>
    <protectedRange sqref="G13:H24 E13:E24 C13:D18 C22:D24" name="Aralık1"/>
    <protectedRange sqref="G30:G31" name="Aralık1_1"/>
    <protectedRange sqref="M30:M31" name="Aralık1_2"/>
    <protectedRange sqref="C19:D21" name="Aralık1_3"/>
  </protectedRanges>
  <mergeCells count="21">
    <mergeCell ref="A1:O1"/>
    <mergeCell ref="O23:W24"/>
    <mergeCell ref="O2:O3"/>
    <mergeCell ref="I2:K2"/>
    <mergeCell ref="L2:N2"/>
    <mergeCell ref="A2:A9"/>
    <mergeCell ref="F2:H2"/>
    <mergeCell ref="B27:B29"/>
    <mergeCell ref="A11:D11"/>
    <mergeCell ref="I27:N27"/>
    <mergeCell ref="N28:N29"/>
    <mergeCell ref="C2:E2"/>
    <mergeCell ref="B2:B3"/>
    <mergeCell ref="A12:A24"/>
    <mergeCell ref="H28:H29"/>
    <mergeCell ref="G28:G29"/>
    <mergeCell ref="A27:A33"/>
    <mergeCell ref="M28:M29"/>
    <mergeCell ref="E28:F28"/>
    <mergeCell ref="C27:H27"/>
    <mergeCell ref="A26:N26"/>
  </mergeCells>
  <phoneticPr fontId="4" type="noConversion"/>
  <dataValidations count="4">
    <dataValidation type="custom" allowBlank="1" showInputMessage="1" showErrorMessage="1" errorTitle="LÜTFEN DÜZELTİN" error="PLANLANAN İÇME SUYU İŞ SAYISI, İÇME SUYU HİZMETİ GÖTÜRÜLECEK ÜNİTE SAYISINDAN AZ OLAMAZ " sqref="H33">
      <formula1>C9&lt;=H33</formula1>
    </dataValidation>
    <dataValidation type="custom" allowBlank="1" showInputMessage="1" showErrorMessage="1" errorTitle="LÜTFEN DÜZELTİN" error="BİTEN ÜNİTE SAYISI BİTEN İÇME SUYU SAYISINDAN AZ OLAMAZ" sqref="N33">
      <formula1>E4&lt;=N33</formula1>
    </dataValidation>
    <dataValidation type="custom" allowBlank="1" showInputMessage="1" showErrorMessage="1" errorTitle="LÜTFEN DÜZELTİN" error="PLANLANAN İÇME SUYU İŞ SAYISI, İÇME SUYU HİZMETİ GÖTÜRÜLECEK ÜNİTE SAYISINDAN AZ OLAMAZ " sqref="C9">
      <formula1>C9&lt;=H33</formula1>
    </dataValidation>
    <dataValidation type="custom" allowBlank="1" showInputMessage="1" showErrorMessage="1" errorTitle="LÜTFEN DÜZELTİN" error="BİTEN ÜNİTE SAYISI BİTEN İÇME SUYU SAYISINDAN AZ OLAMAZ" sqref="E4">
      <formula1>E4&lt;=N33</formula1>
    </dataValidation>
  </dataValidations>
  <pageMargins left="0.68" right="0.36" top="0.92" bottom="0.52" header="0.47" footer="0.43"/>
  <pageSetup paperSize="9" scale="65" orientation="landscape" r:id="rId1"/>
  <headerFooter alignWithMargins="0">
    <oddHeader>&amp;C&amp;"Arial Tur,Kalın"&amp;12T.C
İÇİŞLERİ BAKANLIĞI
Mahalli İdareler Genel Müdürlüğü</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F32"/>
  <sheetViews>
    <sheetView workbookViewId="0">
      <pane ySplit="3" topLeftCell="A4" activePane="bottomLeft" state="frozenSplit"/>
      <selection activeCell="A2" sqref="A2:A10"/>
      <selection pane="bottomLeft" activeCell="A2" sqref="A2:J2"/>
    </sheetView>
  </sheetViews>
  <sheetFormatPr defaultRowHeight="12.75"/>
  <cols>
    <col min="1" max="1" width="16.5703125" style="3" customWidth="1"/>
    <col min="2" max="2" width="9.140625" style="3"/>
    <col min="3" max="3" width="27.42578125" style="2" customWidth="1"/>
    <col min="4" max="4" width="11.7109375" style="2" customWidth="1"/>
    <col min="5" max="5" width="12" style="6" customWidth="1"/>
    <col min="6" max="6" width="14.7109375" style="6" customWidth="1"/>
    <col min="7" max="7" width="10.85546875" style="6" customWidth="1"/>
    <col min="8" max="8" width="13.42578125" style="6" customWidth="1"/>
    <col min="9" max="9" width="11.28515625" style="6" customWidth="1"/>
    <col min="10" max="10" width="12.140625" style="6" customWidth="1"/>
    <col min="11" max="11" width="11.42578125" style="6" customWidth="1"/>
    <col min="12" max="12" width="13" style="6" customWidth="1"/>
    <col min="13" max="13" width="11.85546875" style="6" customWidth="1"/>
    <col min="14" max="14" width="12.5703125" style="6" customWidth="1"/>
    <col min="15" max="15" width="12.28515625" style="6" customWidth="1"/>
    <col min="16" max="16" width="12.140625" style="6" customWidth="1"/>
    <col min="17" max="17" width="13.5703125" style="2" customWidth="1"/>
    <col min="18" max="18" width="12" style="2" customWidth="1"/>
    <col min="19" max="19" width="14" style="2" customWidth="1"/>
    <col min="20" max="20" width="20.42578125" style="2" customWidth="1"/>
    <col min="21" max="21" width="14.28515625" style="2" customWidth="1"/>
    <col min="22" max="29" width="9.140625" style="2"/>
    <col min="30" max="16384" width="9.140625" style="3"/>
  </cols>
  <sheetData>
    <row r="1" spans="1:30" ht="10.5" customHeight="1" thickBot="1">
      <c r="A1" s="17"/>
      <c r="B1" s="355"/>
    </row>
    <row r="2" spans="1:30" ht="39" customHeight="1" thickBot="1">
      <c r="A2" s="3558" t="s">
        <v>3014</v>
      </c>
      <c r="B2" s="3559"/>
      <c r="C2" s="3559"/>
      <c r="D2" s="3559"/>
      <c r="E2" s="3559"/>
      <c r="F2" s="3559"/>
      <c r="G2" s="3559"/>
      <c r="H2" s="3559"/>
      <c r="I2" s="3559"/>
      <c r="J2" s="3560"/>
      <c r="K2" s="18"/>
      <c r="L2" s="18"/>
      <c r="M2" s="19"/>
      <c r="N2" s="19"/>
      <c r="O2" s="19"/>
    </row>
    <row r="3" spans="1:30" s="300" customFormat="1" ht="51" customHeight="1">
      <c r="A3" s="3565" t="s">
        <v>963</v>
      </c>
      <c r="B3" s="3552" t="s">
        <v>26</v>
      </c>
      <c r="C3" s="3553"/>
      <c r="D3" s="360" t="s">
        <v>1418</v>
      </c>
      <c r="E3" s="366" t="s">
        <v>1419</v>
      </c>
      <c r="F3" s="2018" t="s">
        <v>1420</v>
      </c>
      <c r="G3" s="856" t="s">
        <v>1600</v>
      </c>
      <c r="H3" s="857" t="s">
        <v>1046</v>
      </c>
      <c r="I3" s="858" t="s">
        <v>1421</v>
      </c>
      <c r="J3" s="859" t="s">
        <v>93</v>
      </c>
      <c r="K3" s="297"/>
      <c r="L3" s="297"/>
      <c r="M3" s="298"/>
      <c r="N3" s="297"/>
      <c r="O3" s="297"/>
      <c r="P3" s="297"/>
      <c r="Q3" s="298"/>
      <c r="R3" s="299"/>
      <c r="S3" s="299"/>
      <c r="T3" s="299"/>
      <c r="U3" s="299"/>
      <c r="V3" s="299"/>
      <c r="W3" s="299"/>
      <c r="X3" s="299"/>
      <c r="Y3" s="299"/>
      <c r="Z3" s="299"/>
      <c r="AA3" s="299"/>
      <c r="AB3" s="299"/>
      <c r="AC3" s="299"/>
      <c r="AD3" s="299"/>
    </row>
    <row r="4" spans="1:30" s="300" customFormat="1" ht="19.5" customHeight="1" thickBot="1">
      <c r="A4" s="3566"/>
      <c r="B4" s="3554"/>
      <c r="C4" s="3555"/>
      <c r="D4" s="361" t="s">
        <v>1861</v>
      </c>
      <c r="E4" s="367" t="s">
        <v>1862</v>
      </c>
      <c r="F4" s="860" t="s">
        <v>1866</v>
      </c>
      <c r="G4" s="861" t="s">
        <v>1863</v>
      </c>
      <c r="H4" s="862" t="s">
        <v>1602</v>
      </c>
      <c r="I4" s="863" t="s">
        <v>472</v>
      </c>
      <c r="J4" s="864" t="s">
        <v>1603</v>
      </c>
      <c r="K4" s="297"/>
      <c r="L4" s="297"/>
      <c r="M4" s="298"/>
      <c r="N4" s="297"/>
      <c r="O4" s="297"/>
      <c r="P4" s="297"/>
      <c r="Q4" s="298"/>
      <c r="R4" s="299"/>
      <c r="S4" s="299"/>
      <c r="T4" s="299"/>
      <c r="U4" s="299"/>
      <c r="V4" s="299"/>
      <c r="W4" s="299"/>
      <c r="X4" s="299"/>
      <c r="Y4" s="299"/>
      <c r="Z4" s="299"/>
      <c r="AA4" s="299"/>
      <c r="AB4" s="299"/>
      <c r="AC4" s="299"/>
      <c r="AD4" s="299"/>
    </row>
    <row r="5" spans="1:30" ht="18" customHeight="1">
      <c r="A5" s="3566"/>
      <c r="B5" s="3561" t="s">
        <v>1853</v>
      </c>
      <c r="C5" s="3562"/>
      <c r="D5" s="865">
        <v>857355</v>
      </c>
      <c r="E5" s="866"/>
      <c r="F5" s="867">
        <v>857355</v>
      </c>
      <c r="G5" s="868"/>
      <c r="H5" s="869"/>
      <c r="I5" s="870">
        <v>857355</v>
      </c>
      <c r="J5" s="930">
        <v>0</v>
      </c>
      <c r="K5" s="41"/>
      <c r="N5" s="26"/>
      <c r="O5" s="26"/>
      <c r="P5" s="26"/>
      <c r="Q5" s="26"/>
      <c r="R5" s="26"/>
      <c r="S5" s="26"/>
      <c r="T5" s="26"/>
      <c r="U5" s="26"/>
    </row>
    <row r="6" spans="1:30" ht="18" customHeight="1">
      <c r="A6" s="3566"/>
      <c r="B6" s="3563" t="s">
        <v>18</v>
      </c>
      <c r="C6" s="3564"/>
      <c r="D6" s="363">
        <v>4999204</v>
      </c>
      <c r="E6" s="369"/>
      <c r="F6" s="871">
        <v>4999204</v>
      </c>
      <c r="G6" s="872"/>
      <c r="H6" s="873"/>
      <c r="I6" s="1409">
        <v>4999204</v>
      </c>
      <c r="J6" s="875">
        <f t="shared" ref="J6:J21" si="0">F6+G6-I6</f>
        <v>0</v>
      </c>
      <c r="K6" s="41"/>
      <c r="M6" s="26"/>
      <c r="N6" s="26"/>
      <c r="O6" s="26"/>
      <c r="P6" s="26"/>
      <c r="Q6" s="26"/>
      <c r="R6" s="26"/>
      <c r="S6" s="26"/>
      <c r="T6" s="26"/>
      <c r="U6" s="26"/>
    </row>
    <row r="7" spans="1:30" ht="18" customHeight="1">
      <c r="A7" s="3566"/>
      <c r="B7" s="3563" t="s">
        <v>2271</v>
      </c>
      <c r="C7" s="3564"/>
      <c r="D7" s="364">
        <v>15900</v>
      </c>
      <c r="E7" s="369"/>
      <c r="F7" s="871">
        <v>15900</v>
      </c>
      <c r="G7" s="872"/>
      <c r="H7" s="873"/>
      <c r="I7" s="874">
        <v>15900</v>
      </c>
      <c r="J7" s="875">
        <f t="shared" si="0"/>
        <v>0</v>
      </c>
      <c r="K7" s="42"/>
      <c r="M7" s="26"/>
      <c r="N7" s="26"/>
      <c r="O7" s="26"/>
      <c r="P7" s="26"/>
      <c r="Q7" s="26"/>
      <c r="R7" s="26"/>
      <c r="S7" s="26"/>
      <c r="T7" s="26"/>
      <c r="U7" s="26"/>
    </row>
    <row r="8" spans="1:30" ht="18" customHeight="1">
      <c r="A8" s="3566"/>
      <c r="B8" s="3563" t="s">
        <v>470</v>
      </c>
      <c r="C8" s="3564"/>
      <c r="D8" s="364">
        <v>20034</v>
      </c>
      <c r="E8" s="369"/>
      <c r="F8" s="871">
        <v>20034</v>
      </c>
      <c r="G8" s="872"/>
      <c r="H8" s="873"/>
      <c r="I8" s="874">
        <v>20034</v>
      </c>
      <c r="J8" s="875">
        <f t="shared" si="0"/>
        <v>0</v>
      </c>
      <c r="K8" s="42"/>
      <c r="M8" s="26"/>
      <c r="N8" s="26"/>
      <c r="O8" s="26"/>
      <c r="P8" s="26"/>
      <c r="Q8" s="26"/>
      <c r="R8" s="26"/>
      <c r="S8" s="26"/>
      <c r="T8" s="26"/>
      <c r="U8" s="26"/>
    </row>
    <row r="9" spans="1:30" ht="18" customHeight="1">
      <c r="A9" s="3566"/>
      <c r="B9" s="3563" t="s">
        <v>1854</v>
      </c>
      <c r="C9" s="3703"/>
      <c r="D9" s="364"/>
      <c r="E9" s="369"/>
      <c r="F9" s="871"/>
      <c r="G9" s="872"/>
      <c r="H9" s="873"/>
      <c r="I9" s="874"/>
      <c r="J9" s="875">
        <f t="shared" si="0"/>
        <v>0</v>
      </c>
      <c r="K9" s="43"/>
      <c r="M9" s="26"/>
      <c r="N9" s="26"/>
      <c r="O9" s="26"/>
      <c r="P9" s="26"/>
      <c r="Q9" s="26"/>
      <c r="R9" s="26"/>
      <c r="S9" s="26"/>
      <c r="T9" s="26"/>
      <c r="U9" s="26"/>
    </row>
    <row r="10" spans="1:30" ht="18" customHeight="1" thickBot="1">
      <c r="A10" s="3566"/>
      <c r="B10" s="3568" t="s">
        <v>1047</v>
      </c>
      <c r="C10" s="3706"/>
      <c r="D10" s="364"/>
      <c r="E10" s="369"/>
      <c r="F10" s="871"/>
      <c r="G10" s="872"/>
      <c r="H10" s="873"/>
      <c r="I10" s="874"/>
      <c r="J10" s="875">
        <f t="shared" si="0"/>
        <v>0</v>
      </c>
      <c r="K10" s="43"/>
      <c r="M10" s="26"/>
      <c r="N10" s="26"/>
      <c r="O10" s="26"/>
      <c r="P10" s="26"/>
      <c r="Q10" s="26"/>
      <c r="R10" s="26"/>
      <c r="S10" s="26"/>
      <c r="T10" s="26"/>
      <c r="U10" s="26"/>
    </row>
    <row r="11" spans="1:30" ht="18" customHeight="1">
      <c r="A11" s="3566"/>
      <c r="B11" s="3704" t="s">
        <v>1855</v>
      </c>
      <c r="C11" s="931" t="s">
        <v>1048</v>
      </c>
      <c r="D11" s="364"/>
      <c r="E11" s="369"/>
      <c r="F11" s="871"/>
      <c r="G11" s="872"/>
      <c r="H11" s="873"/>
      <c r="I11" s="874"/>
      <c r="J11" s="875">
        <f t="shared" si="0"/>
        <v>0</v>
      </c>
      <c r="K11" s="43"/>
      <c r="M11" s="26"/>
      <c r="N11" s="26"/>
      <c r="O11" s="26"/>
      <c r="P11" s="26"/>
      <c r="Q11" s="26"/>
      <c r="R11" s="26"/>
      <c r="S11" s="26"/>
      <c r="T11" s="26"/>
      <c r="U11" s="26"/>
    </row>
    <row r="12" spans="1:30" ht="18" customHeight="1">
      <c r="A12" s="3566"/>
      <c r="B12" s="3704"/>
      <c r="C12" s="1081" t="s">
        <v>253</v>
      </c>
      <c r="D12" s="364">
        <v>75474</v>
      </c>
      <c r="E12" s="369"/>
      <c r="F12" s="871">
        <v>75474</v>
      </c>
      <c r="G12" s="872"/>
      <c r="H12" s="873"/>
      <c r="I12" s="874">
        <f>3710+14399+19935+16605+17793+3032</f>
        <v>75474</v>
      </c>
      <c r="J12" s="875">
        <f t="shared" si="0"/>
        <v>0</v>
      </c>
      <c r="K12" s="43"/>
      <c r="M12" s="26"/>
      <c r="N12" s="26"/>
      <c r="O12" s="26"/>
      <c r="P12" s="26"/>
      <c r="Q12" s="26"/>
      <c r="R12" s="26"/>
      <c r="S12" s="26"/>
      <c r="T12" s="26"/>
      <c r="U12" s="26"/>
    </row>
    <row r="13" spans="1:30" ht="18" customHeight="1">
      <c r="A13" s="3566"/>
      <c r="B13" s="3704"/>
      <c r="C13" s="600" t="s">
        <v>1857</v>
      </c>
      <c r="D13" s="364"/>
      <c r="E13" s="369"/>
      <c r="F13" s="871"/>
      <c r="G13" s="872"/>
      <c r="H13" s="873"/>
      <c r="I13" s="874"/>
      <c r="J13" s="875">
        <f t="shared" si="0"/>
        <v>0</v>
      </c>
      <c r="K13" s="43"/>
      <c r="M13" s="26"/>
      <c r="N13" s="26"/>
      <c r="O13" s="26"/>
      <c r="P13" s="26"/>
      <c r="Q13" s="26"/>
      <c r="R13" s="26"/>
      <c r="S13" s="26"/>
      <c r="T13" s="26"/>
      <c r="U13" s="26"/>
    </row>
    <row r="14" spans="1:30" ht="18" customHeight="1">
      <c r="A14" s="3566"/>
      <c r="B14" s="3704"/>
      <c r="C14" s="600" t="s">
        <v>1856</v>
      </c>
      <c r="D14" s="364"/>
      <c r="E14" s="369"/>
      <c r="F14" s="871"/>
      <c r="G14" s="872"/>
      <c r="H14" s="873"/>
      <c r="I14" s="874"/>
      <c r="J14" s="875">
        <f t="shared" si="0"/>
        <v>0</v>
      </c>
      <c r="K14" s="43"/>
      <c r="M14" s="26"/>
      <c r="N14" s="26"/>
      <c r="O14" s="26"/>
      <c r="P14" s="26"/>
      <c r="Q14" s="26"/>
      <c r="R14" s="26"/>
      <c r="S14" s="26"/>
      <c r="T14" s="26"/>
      <c r="U14" s="26"/>
    </row>
    <row r="15" spans="1:30" ht="18" customHeight="1">
      <c r="A15" s="3566"/>
      <c r="B15" s="3704"/>
      <c r="C15" s="600" t="s">
        <v>1859</v>
      </c>
      <c r="D15" s="364"/>
      <c r="E15" s="369"/>
      <c r="F15" s="871"/>
      <c r="G15" s="872"/>
      <c r="H15" s="873"/>
      <c r="I15" s="874"/>
      <c r="J15" s="875">
        <f t="shared" si="0"/>
        <v>0</v>
      </c>
      <c r="K15" s="43"/>
      <c r="M15" s="26"/>
      <c r="N15" s="26"/>
      <c r="O15" s="26"/>
      <c r="P15" s="26"/>
      <c r="Q15" s="26"/>
      <c r="R15" s="26"/>
      <c r="S15" s="26"/>
      <c r="T15" s="26"/>
      <c r="U15" s="26"/>
    </row>
    <row r="16" spans="1:30" ht="18" customHeight="1">
      <c r="A16" s="3566"/>
      <c r="B16" s="3704"/>
      <c r="C16" s="600" t="s">
        <v>1860</v>
      </c>
      <c r="D16" s="364"/>
      <c r="E16" s="369"/>
      <c r="F16" s="871"/>
      <c r="G16" s="872"/>
      <c r="H16" s="873"/>
      <c r="I16" s="874"/>
      <c r="J16" s="875">
        <f t="shared" si="0"/>
        <v>0</v>
      </c>
      <c r="K16" s="43"/>
      <c r="M16" s="26"/>
      <c r="N16" s="26"/>
      <c r="O16" s="26"/>
      <c r="P16" s="26"/>
      <c r="Q16" s="26"/>
      <c r="R16" s="26"/>
      <c r="S16" s="26"/>
      <c r="T16" s="26"/>
      <c r="U16" s="26"/>
    </row>
    <row r="17" spans="1:32" ht="18" customHeight="1">
      <c r="A17" s="3566"/>
      <c r="B17" s="3704"/>
      <c r="C17" s="600" t="s">
        <v>352</v>
      </c>
      <c r="D17" s="364"/>
      <c r="E17" s="369"/>
      <c r="F17" s="871"/>
      <c r="G17" s="872"/>
      <c r="H17" s="873"/>
      <c r="I17" s="874"/>
      <c r="J17" s="875">
        <f t="shared" si="0"/>
        <v>0</v>
      </c>
      <c r="K17" s="43"/>
      <c r="M17" s="26"/>
      <c r="N17" s="26"/>
      <c r="O17" s="26"/>
      <c r="P17" s="26"/>
      <c r="Q17" s="26"/>
      <c r="R17" s="26"/>
      <c r="S17" s="26"/>
      <c r="T17" s="26"/>
      <c r="U17" s="26"/>
    </row>
    <row r="18" spans="1:32" s="2" customFormat="1" ht="18" customHeight="1">
      <c r="A18" s="3566"/>
      <c r="B18" s="3704"/>
      <c r="C18" s="600" t="s">
        <v>351</v>
      </c>
      <c r="D18" s="363"/>
      <c r="E18" s="369"/>
      <c r="F18" s="871"/>
      <c r="G18" s="872"/>
      <c r="H18" s="873"/>
      <c r="I18" s="874"/>
      <c r="J18" s="875">
        <f t="shared" si="0"/>
        <v>0</v>
      </c>
      <c r="K18" s="41"/>
      <c r="L18" s="6"/>
      <c r="M18" s="26"/>
      <c r="N18" s="26"/>
      <c r="O18" s="26"/>
      <c r="P18" s="26"/>
      <c r="Q18" s="26"/>
      <c r="R18" s="26"/>
      <c r="S18" s="26"/>
      <c r="T18" s="26"/>
      <c r="U18" s="26"/>
      <c r="AD18" s="3"/>
      <c r="AE18" s="3"/>
      <c r="AF18" s="3"/>
    </row>
    <row r="19" spans="1:32" s="2" customFormat="1" ht="18" customHeight="1">
      <c r="A19" s="3566"/>
      <c r="B19" s="3704"/>
      <c r="C19" s="600" t="s">
        <v>1049</v>
      </c>
      <c r="D19" s="363"/>
      <c r="E19" s="369"/>
      <c r="F19" s="871"/>
      <c r="G19" s="872"/>
      <c r="H19" s="873"/>
      <c r="I19" s="874"/>
      <c r="J19" s="875">
        <f t="shared" si="0"/>
        <v>0</v>
      </c>
      <c r="K19" s="41"/>
      <c r="L19" s="6"/>
      <c r="M19" s="26"/>
      <c r="N19" s="26"/>
      <c r="O19" s="26"/>
      <c r="P19" s="26"/>
      <c r="Q19" s="26"/>
      <c r="R19" s="26"/>
      <c r="S19" s="26"/>
      <c r="T19" s="26"/>
      <c r="U19" s="26"/>
      <c r="AD19" s="3"/>
      <c r="AE19" s="3"/>
      <c r="AF19" s="3"/>
    </row>
    <row r="20" spans="1:32" s="2" customFormat="1" ht="18" customHeight="1">
      <c r="A20" s="3566"/>
      <c r="B20" s="3704"/>
      <c r="C20" s="600" t="s">
        <v>1050</v>
      </c>
      <c r="D20" s="363"/>
      <c r="E20" s="369"/>
      <c r="F20" s="871"/>
      <c r="G20" s="872"/>
      <c r="H20" s="873"/>
      <c r="I20" s="874"/>
      <c r="J20" s="875">
        <f t="shared" si="0"/>
        <v>0</v>
      </c>
      <c r="K20" s="41"/>
      <c r="L20" s="6"/>
      <c r="M20" s="26"/>
      <c r="N20" s="26"/>
      <c r="O20" s="26"/>
      <c r="P20" s="26"/>
      <c r="Q20" s="26"/>
      <c r="R20" s="26"/>
      <c r="S20" s="26"/>
      <c r="T20" s="26"/>
      <c r="U20" s="26"/>
      <c r="AD20" s="3"/>
      <c r="AE20" s="3"/>
      <c r="AF20" s="3"/>
    </row>
    <row r="21" spans="1:32" s="2" customFormat="1" ht="18" customHeight="1" thickBot="1">
      <c r="A21" s="3566"/>
      <c r="B21" s="3705"/>
      <c r="C21" s="601" t="s">
        <v>1051</v>
      </c>
      <c r="D21" s="363"/>
      <c r="E21" s="369"/>
      <c r="F21" s="871"/>
      <c r="G21" s="872"/>
      <c r="H21" s="873"/>
      <c r="I21" s="874"/>
      <c r="J21" s="875">
        <f t="shared" si="0"/>
        <v>0</v>
      </c>
      <c r="K21" s="41"/>
      <c r="L21" s="6"/>
      <c r="M21" s="26"/>
      <c r="N21" s="26"/>
      <c r="O21" s="26"/>
      <c r="P21" s="26"/>
      <c r="Q21" s="26"/>
      <c r="R21" s="26"/>
      <c r="S21" s="26"/>
      <c r="T21" s="26"/>
      <c r="U21" s="26"/>
      <c r="AD21" s="3"/>
      <c r="AE21" s="3"/>
      <c r="AF21" s="3"/>
    </row>
    <row r="22" spans="1:32" s="2" customFormat="1" ht="22.5" customHeight="1" thickBot="1">
      <c r="A22" s="3532" t="s">
        <v>19</v>
      </c>
      <c r="B22" s="3533"/>
      <c r="C22" s="3534"/>
      <c r="D22" s="374">
        <f>D5+D6+D7+D8+D12</f>
        <v>5967967</v>
      </c>
      <c r="E22" s="375"/>
      <c r="F22" s="375"/>
      <c r="G22" s="375"/>
      <c r="H22" s="375"/>
      <c r="I22" s="375">
        <f>SUM(I5:I21)</f>
        <v>5967967</v>
      </c>
      <c r="J22" s="376"/>
      <c r="K22" s="6"/>
      <c r="L22" s="6"/>
      <c r="M22" s="6"/>
      <c r="N22" s="6"/>
      <c r="O22" s="6"/>
      <c r="P22" s="6"/>
      <c r="AD22" s="3"/>
      <c r="AE22" s="3"/>
      <c r="AF22" s="3"/>
    </row>
    <row r="23" spans="1:32">
      <c r="C23" s="3"/>
      <c r="E23" s="2"/>
      <c r="J23" s="2"/>
      <c r="K23" s="2"/>
      <c r="L23" s="2"/>
      <c r="M23" s="2"/>
      <c r="N23" s="2"/>
      <c r="O23" s="2"/>
      <c r="P23" s="2"/>
      <c r="V23" s="3"/>
      <c r="W23" s="3"/>
      <c r="X23" s="3"/>
      <c r="Y23" s="3"/>
      <c r="Z23" s="3"/>
      <c r="AA23" s="3"/>
      <c r="AB23" s="3"/>
      <c r="AC23" s="3"/>
    </row>
    <row r="24" spans="1:32" s="603" customFormat="1" ht="14.25" customHeight="1">
      <c r="A24" s="3660" t="s">
        <v>1867</v>
      </c>
      <c r="B24" s="3660"/>
      <c r="C24" s="3660"/>
      <c r="D24" s="3660"/>
      <c r="E24" s="3660"/>
      <c r="F24" s="3660"/>
      <c r="G24" s="3660"/>
      <c r="H24" s="3660"/>
      <c r="I24" s="3660"/>
      <c r="J24" s="3660"/>
      <c r="K24" s="28"/>
      <c r="L24" s="28"/>
      <c r="M24" s="28"/>
      <c r="N24" s="28"/>
      <c r="O24" s="28"/>
      <c r="P24" s="28"/>
      <c r="Q24" s="602"/>
      <c r="R24" s="602"/>
      <c r="S24" s="602"/>
      <c r="T24" s="602"/>
      <c r="U24" s="602"/>
      <c r="V24" s="602"/>
      <c r="W24" s="602"/>
      <c r="X24" s="602"/>
      <c r="Y24" s="602"/>
      <c r="Z24" s="602"/>
      <c r="AA24" s="602"/>
      <c r="AB24" s="602"/>
      <c r="AC24" s="602"/>
    </row>
    <row r="25" spans="1:32" s="603" customFormat="1" ht="29.25" customHeight="1">
      <c r="A25" s="3663" t="s">
        <v>1411</v>
      </c>
      <c r="B25" s="3663"/>
      <c r="C25" s="3663"/>
      <c r="D25" s="3663"/>
      <c r="E25" s="3663"/>
      <c r="F25" s="3663"/>
      <c r="G25" s="3663"/>
      <c r="H25" s="3663"/>
      <c r="I25" s="3663"/>
      <c r="J25" s="3663"/>
      <c r="K25" s="28"/>
      <c r="L25" s="28"/>
      <c r="M25" s="28"/>
      <c r="N25" s="28"/>
      <c r="O25" s="28"/>
      <c r="P25" s="28"/>
      <c r="Q25" s="602"/>
      <c r="R25" s="602"/>
      <c r="S25" s="602"/>
      <c r="T25" s="602"/>
      <c r="U25" s="602"/>
      <c r="V25" s="602"/>
      <c r="W25" s="602"/>
      <c r="X25" s="602"/>
      <c r="Y25" s="602"/>
      <c r="Z25" s="602"/>
      <c r="AA25" s="602"/>
      <c r="AB25" s="602"/>
      <c r="AC25" s="602"/>
    </row>
    <row r="26" spans="1:32" s="603" customFormat="1" ht="17.25" customHeight="1">
      <c r="A26" s="3664" t="s">
        <v>1605</v>
      </c>
      <c r="B26" s="3664"/>
      <c r="C26" s="3664"/>
      <c r="D26" s="3664"/>
      <c r="E26" s="3664"/>
      <c r="F26" s="3664"/>
      <c r="G26" s="3664"/>
      <c r="H26" s="3664"/>
      <c r="I26" s="3664"/>
      <c r="J26" s="3664"/>
      <c r="K26" s="28"/>
      <c r="L26" s="28"/>
      <c r="M26" s="28"/>
      <c r="N26" s="28"/>
      <c r="O26" s="28"/>
      <c r="P26" s="28"/>
      <c r="Q26" s="602"/>
      <c r="R26" s="602"/>
      <c r="S26" s="602"/>
      <c r="T26" s="602"/>
      <c r="U26" s="602"/>
      <c r="V26" s="602"/>
      <c r="W26" s="602"/>
      <c r="X26" s="602"/>
      <c r="Y26" s="602"/>
      <c r="Z26" s="602"/>
      <c r="AA26" s="602"/>
      <c r="AB26" s="602"/>
      <c r="AC26" s="602"/>
    </row>
    <row r="27" spans="1:32" s="603" customFormat="1" ht="17.25" customHeight="1">
      <c r="A27" s="3661" t="s">
        <v>1606</v>
      </c>
      <c r="B27" s="3662"/>
      <c r="C27" s="3662"/>
      <c r="D27" s="3662"/>
      <c r="E27" s="3662"/>
      <c r="F27" s="3662"/>
      <c r="G27" s="3662"/>
      <c r="H27" s="3662"/>
      <c r="I27" s="3662"/>
      <c r="J27" s="3662"/>
      <c r="K27" s="28"/>
      <c r="L27" s="28"/>
      <c r="M27" s="28"/>
      <c r="N27" s="28"/>
      <c r="O27" s="28"/>
      <c r="P27" s="28"/>
      <c r="Q27" s="602"/>
      <c r="R27" s="602"/>
      <c r="S27" s="602"/>
      <c r="T27" s="602"/>
      <c r="U27" s="602"/>
      <c r="V27" s="602"/>
      <c r="W27" s="602"/>
      <c r="X27" s="602"/>
      <c r="Y27" s="602"/>
      <c r="Z27" s="602"/>
      <c r="AA27" s="602"/>
      <c r="AB27" s="602"/>
      <c r="AC27" s="602"/>
    </row>
    <row r="28" spans="1:32" s="603" customFormat="1" ht="17.25" customHeight="1">
      <c r="A28" s="3668" t="s">
        <v>1052</v>
      </c>
      <c r="B28" s="3669"/>
      <c r="C28" s="3669"/>
      <c r="D28" s="3669"/>
      <c r="E28" s="3669"/>
      <c r="F28" s="3669"/>
      <c r="G28" s="3669"/>
      <c r="H28" s="3669"/>
      <c r="I28" s="3669"/>
      <c r="J28" s="3670"/>
      <c r="K28" s="28"/>
      <c r="L28" s="28"/>
      <c r="M28" s="28"/>
      <c r="N28" s="28"/>
      <c r="O28" s="28"/>
      <c r="P28" s="28"/>
      <c r="Q28" s="602"/>
      <c r="R28" s="602"/>
      <c r="S28" s="602"/>
      <c r="T28" s="602"/>
      <c r="U28" s="602"/>
      <c r="V28" s="602"/>
      <c r="W28" s="602"/>
      <c r="X28" s="602"/>
      <c r="Y28" s="602"/>
      <c r="Z28" s="602"/>
      <c r="AA28" s="602"/>
      <c r="AB28" s="602"/>
      <c r="AC28" s="602"/>
    </row>
    <row r="29" spans="1:32" s="603" customFormat="1" ht="16.5" customHeight="1">
      <c r="A29" s="3671" t="s">
        <v>1607</v>
      </c>
      <c r="B29" s="3672"/>
      <c r="C29" s="3672"/>
      <c r="D29" s="3672"/>
      <c r="E29" s="3672"/>
      <c r="F29" s="3672"/>
      <c r="G29" s="3672"/>
      <c r="H29" s="3672"/>
      <c r="I29" s="3672"/>
      <c r="J29" s="3672"/>
      <c r="K29" s="28"/>
      <c r="L29" s="28"/>
      <c r="M29" s="28"/>
      <c r="N29" s="28"/>
      <c r="O29" s="28"/>
      <c r="P29" s="28"/>
      <c r="Q29" s="602"/>
      <c r="R29" s="602"/>
      <c r="S29" s="602"/>
      <c r="T29" s="602"/>
      <c r="U29" s="602"/>
      <c r="V29" s="602"/>
      <c r="W29" s="602"/>
      <c r="X29" s="602"/>
      <c r="Y29" s="602"/>
      <c r="Z29" s="602"/>
      <c r="AA29" s="602"/>
      <c r="AB29" s="602"/>
      <c r="AC29" s="602"/>
    </row>
    <row r="30" spans="1:32" s="603" customFormat="1" ht="19.5" customHeight="1">
      <c r="A30" s="3667" t="s">
        <v>77</v>
      </c>
      <c r="B30" s="3667"/>
      <c r="C30" s="3667"/>
      <c r="D30" s="3667"/>
      <c r="E30" s="3667"/>
      <c r="F30" s="3667"/>
      <c r="G30" s="3667"/>
      <c r="H30" s="3667"/>
      <c r="I30" s="3667"/>
      <c r="J30" s="3667"/>
      <c r="K30" s="28"/>
      <c r="L30" s="28"/>
      <c r="M30" s="28"/>
      <c r="N30" s="28"/>
      <c r="O30" s="28"/>
      <c r="P30" s="28"/>
      <c r="Q30" s="602"/>
      <c r="R30" s="602"/>
      <c r="S30" s="602"/>
      <c r="T30" s="602"/>
      <c r="U30" s="602"/>
      <c r="V30" s="602"/>
      <c r="W30" s="602"/>
      <c r="X30" s="602"/>
      <c r="Y30" s="602"/>
      <c r="Z30" s="602"/>
      <c r="AA30" s="602"/>
      <c r="AB30" s="602"/>
      <c r="AC30" s="602"/>
    </row>
    <row r="31" spans="1:32" s="603" customFormat="1" ht="43.5" customHeight="1">
      <c r="A31" s="3666" t="s">
        <v>1554</v>
      </c>
      <c r="B31" s="3666"/>
      <c r="C31" s="3666"/>
      <c r="D31" s="3666"/>
      <c r="E31" s="3666"/>
      <c r="F31" s="3666"/>
      <c r="G31" s="3666"/>
      <c r="H31" s="3666"/>
      <c r="I31" s="3666"/>
      <c r="J31" s="3666"/>
      <c r="K31" s="28"/>
      <c r="L31" s="28"/>
      <c r="M31" s="28"/>
      <c r="N31" s="28"/>
      <c r="O31" s="28"/>
      <c r="P31" s="28"/>
      <c r="Q31" s="602"/>
      <c r="R31" s="602"/>
      <c r="S31" s="602"/>
      <c r="T31" s="602"/>
      <c r="U31" s="602"/>
      <c r="V31" s="602"/>
      <c r="W31" s="602"/>
      <c r="X31" s="602"/>
      <c r="Y31" s="602"/>
      <c r="Z31" s="602"/>
      <c r="AA31" s="602"/>
      <c r="AB31" s="602"/>
      <c r="AC31" s="602"/>
    </row>
    <row r="32" spans="1:32" s="603" customFormat="1" ht="41.25" customHeight="1">
      <c r="A32" s="3665" t="s">
        <v>777</v>
      </c>
      <c r="B32" s="3666"/>
      <c r="C32" s="3666"/>
      <c r="D32" s="3666"/>
      <c r="E32" s="3666"/>
      <c r="F32" s="3666"/>
      <c r="G32" s="3666"/>
      <c r="H32" s="3666"/>
      <c r="I32" s="3666"/>
      <c r="J32" s="3666"/>
      <c r="K32" s="28"/>
      <c r="L32" s="28"/>
      <c r="M32" s="28"/>
      <c r="N32" s="28"/>
      <c r="O32" s="28"/>
      <c r="P32" s="28"/>
      <c r="Q32" s="602"/>
      <c r="R32" s="602"/>
      <c r="S32" s="602"/>
      <c r="T32" s="602"/>
      <c r="U32" s="602"/>
      <c r="V32" s="602"/>
      <c r="W32" s="602"/>
      <c r="X32" s="602"/>
      <c r="Y32" s="602"/>
      <c r="Z32" s="602"/>
      <c r="AA32" s="602"/>
      <c r="AB32" s="602"/>
      <c r="AC32" s="602"/>
    </row>
  </sheetData>
  <protectedRanges>
    <protectedRange sqref="F6:F21 D6:E18 H5:H21 D5:F5 J5:K21" name="Aralık1"/>
    <protectedRange sqref="D19:E21" name="Aralık1_3"/>
  </protectedRanges>
  <mergeCells count="20">
    <mergeCell ref="A22:C22"/>
    <mergeCell ref="A24:J24"/>
    <mergeCell ref="A25:J25"/>
    <mergeCell ref="A26:J26"/>
    <mergeCell ref="A32:J32"/>
    <mergeCell ref="A27:J27"/>
    <mergeCell ref="A28:J28"/>
    <mergeCell ref="A29:J29"/>
    <mergeCell ref="A30:J30"/>
    <mergeCell ref="A31:J31"/>
    <mergeCell ref="A2:J2"/>
    <mergeCell ref="A3:A21"/>
    <mergeCell ref="B3:C4"/>
    <mergeCell ref="B5:C5"/>
    <mergeCell ref="B6:C6"/>
    <mergeCell ref="B7:C7"/>
    <mergeCell ref="B8:C8"/>
    <mergeCell ref="B9:C9"/>
    <mergeCell ref="B10:C10"/>
    <mergeCell ref="B11:B21"/>
  </mergeCells>
  <phoneticPr fontId="55" type="noConversion"/>
  <pageMargins left="0.78740157480314965" right="0.39370078740157483" top="1.02" bottom="0.91" header="0.47244094488188981" footer="0.45"/>
  <pageSetup paperSize="9" scale="65" orientation="portrait" r:id="rId1"/>
  <headerFooter alignWithMargins="0">
    <oddHeader>&amp;C&amp;"Arial Tur,Kalın"&amp;12T.C
İÇİŞLERİ BAKANLIĞI
Mahalli İdareler Genel Müdürlüğü</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I56"/>
  <sheetViews>
    <sheetView view="pageBreakPreview" zoomScale="75" zoomScaleNormal="75" zoomScaleSheetLayoutView="75" workbookViewId="0">
      <selection sqref="A1:R1"/>
    </sheetView>
  </sheetViews>
  <sheetFormatPr defaultRowHeight="12.75"/>
  <cols>
    <col min="1" max="1" width="12.42578125" style="3" customWidth="1"/>
    <col min="2" max="2" width="4.85546875" style="3" customWidth="1"/>
    <col min="3" max="3" width="19.28515625" style="2" customWidth="1"/>
    <col min="4" max="4" width="13.42578125" style="2" customWidth="1"/>
    <col min="5" max="5" width="11.7109375" style="6" customWidth="1"/>
    <col min="6" max="6" width="11" style="6" customWidth="1"/>
    <col min="7" max="7" width="16.140625" style="6" customWidth="1"/>
    <col min="8" max="8" width="13.28515625" style="6" customWidth="1"/>
    <col min="9" max="10" width="13" style="6" customWidth="1"/>
    <col min="11" max="11" width="11.85546875" style="6" customWidth="1"/>
    <col min="12" max="13" width="12.5703125" style="6" customWidth="1"/>
    <col min="14" max="14" width="11.42578125" style="6" customWidth="1"/>
    <col min="15" max="15" width="11.28515625" style="2" customWidth="1"/>
    <col min="16" max="16" width="13" style="2" customWidth="1"/>
    <col min="17" max="17" width="12.28515625" style="2" customWidth="1"/>
    <col min="18" max="18" width="14" style="2" customWidth="1"/>
    <col min="19" max="19" width="14.28515625" style="2" customWidth="1"/>
    <col min="20" max="29" width="9.140625" style="2"/>
    <col min="30" max="16384" width="9.140625" style="3"/>
  </cols>
  <sheetData>
    <row r="1" spans="1:35" ht="53.25" customHeight="1" thickBot="1">
      <c r="A1" s="3531" t="s">
        <v>3615</v>
      </c>
      <c r="B1" s="3550"/>
      <c r="C1" s="3550"/>
      <c r="D1" s="3550"/>
      <c r="E1" s="3550"/>
      <c r="F1" s="3550"/>
      <c r="G1" s="3550"/>
      <c r="H1" s="3550"/>
      <c r="I1" s="3550"/>
      <c r="J1" s="3550"/>
      <c r="K1" s="3550"/>
      <c r="L1" s="3550"/>
      <c r="M1" s="3550"/>
      <c r="N1" s="3550"/>
      <c r="O1" s="3550"/>
      <c r="P1" s="3550"/>
      <c r="Q1" s="3550"/>
      <c r="R1" s="3551"/>
      <c r="S1" s="1"/>
    </row>
    <row r="2" spans="1:35" ht="24.75" customHeight="1">
      <c r="A2" s="3475" t="s">
        <v>963</v>
      </c>
      <c r="B2" s="3640" t="s">
        <v>16</v>
      </c>
      <c r="C2" s="3641"/>
      <c r="D2" s="3396" t="s">
        <v>17</v>
      </c>
      <c r="E2" s="3397"/>
      <c r="F2" s="3398"/>
      <c r="G2" s="3399" t="s">
        <v>18</v>
      </c>
      <c r="H2" s="3400"/>
      <c r="I2" s="3401"/>
      <c r="J2" s="3485" t="s">
        <v>2271</v>
      </c>
      <c r="K2" s="3486"/>
      <c r="L2" s="3487"/>
      <c r="M2" s="3647" t="s">
        <v>470</v>
      </c>
      <c r="N2" s="3648"/>
      <c r="O2" s="3649"/>
      <c r="P2" s="3452" t="s">
        <v>416</v>
      </c>
      <c r="Q2" s="3453"/>
      <c r="R2" s="3454"/>
      <c r="S2" s="7"/>
      <c r="T2" s="6"/>
      <c r="AD2" s="2"/>
      <c r="AE2" s="2"/>
      <c r="AF2" s="2"/>
      <c r="AG2" s="2"/>
      <c r="AH2" s="2"/>
      <c r="AI2" s="2"/>
    </row>
    <row r="3" spans="1:35" ht="51.75" customHeight="1">
      <c r="A3" s="3476"/>
      <c r="B3" s="3642"/>
      <c r="C3" s="3643"/>
      <c r="D3" s="750" t="s">
        <v>2260</v>
      </c>
      <c r="E3" s="751" t="s">
        <v>415</v>
      </c>
      <c r="F3" s="752" t="s">
        <v>19</v>
      </c>
      <c r="G3" s="750" t="s">
        <v>2260</v>
      </c>
      <c r="H3" s="753" t="s">
        <v>415</v>
      </c>
      <c r="I3" s="754" t="s">
        <v>19</v>
      </c>
      <c r="J3" s="750" t="s">
        <v>2260</v>
      </c>
      <c r="K3" s="755" t="s">
        <v>415</v>
      </c>
      <c r="L3" s="756" t="s">
        <v>19</v>
      </c>
      <c r="M3" s="750" t="s">
        <v>2260</v>
      </c>
      <c r="N3" s="757" t="s">
        <v>415</v>
      </c>
      <c r="O3" s="758" t="s">
        <v>19</v>
      </c>
      <c r="P3" s="750" t="s">
        <v>2260</v>
      </c>
      <c r="Q3" s="759" t="s">
        <v>415</v>
      </c>
      <c r="R3" s="760" t="s">
        <v>19</v>
      </c>
      <c r="S3" s="7"/>
      <c r="T3" s="6"/>
      <c r="AD3" s="2"/>
      <c r="AE3" s="2"/>
      <c r="AF3" s="2"/>
      <c r="AG3" s="2"/>
      <c r="AH3" s="2"/>
      <c r="AI3" s="2"/>
    </row>
    <row r="4" spans="1:35" ht="18.75" customHeight="1" thickBot="1">
      <c r="A4" s="3476"/>
      <c r="B4" s="3644"/>
      <c r="C4" s="3645"/>
      <c r="D4" s="306" t="s">
        <v>1861</v>
      </c>
      <c r="E4" s="129" t="s">
        <v>1862</v>
      </c>
      <c r="F4" s="761" t="s">
        <v>1866</v>
      </c>
      <c r="G4" s="306" t="s">
        <v>1863</v>
      </c>
      <c r="H4" s="133" t="s">
        <v>471</v>
      </c>
      <c r="I4" s="289" t="s">
        <v>472</v>
      </c>
      <c r="J4" s="306" t="s">
        <v>473</v>
      </c>
      <c r="K4" s="405" t="s">
        <v>474</v>
      </c>
      <c r="L4" s="406" t="s">
        <v>475</v>
      </c>
      <c r="M4" s="306" t="s">
        <v>476</v>
      </c>
      <c r="N4" s="762" t="s">
        <v>477</v>
      </c>
      <c r="O4" s="763" t="s">
        <v>478</v>
      </c>
      <c r="P4" s="306" t="s">
        <v>479</v>
      </c>
      <c r="Q4" s="764" t="s">
        <v>480</v>
      </c>
      <c r="R4" s="765" t="s">
        <v>481</v>
      </c>
      <c r="S4" s="7"/>
      <c r="T4" s="6"/>
      <c r="AD4" s="2"/>
      <c r="AE4" s="2"/>
      <c r="AF4" s="2"/>
      <c r="AG4" s="2"/>
      <c r="AH4" s="2"/>
      <c r="AI4" s="2"/>
    </row>
    <row r="5" spans="1:35" ht="21.95" customHeight="1">
      <c r="A5" s="3476"/>
      <c r="B5" s="3638" t="s">
        <v>20</v>
      </c>
      <c r="C5" s="3639"/>
      <c r="D5" s="766">
        <v>12</v>
      </c>
      <c r="E5" s="767">
        <v>0</v>
      </c>
      <c r="F5" s="767">
        <f>D5+E5</f>
        <v>12</v>
      </c>
      <c r="G5" s="1396">
        <v>41</v>
      </c>
      <c r="H5" s="64">
        <v>12</v>
      </c>
      <c r="I5" s="71">
        <f>G5+H5</f>
        <v>53</v>
      </c>
      <c r="J5" s="769">
        <v>8</v>
      </c>
      <c r="K5" s="407"/>
      <c r="L5" s="1065">
        <f>J5+K5</f>
        <v>8</v>
      </c>
      <c r="M5" s="769">
        <v>4</v>
      </c>
      <c r="N5" s="770"/>
      <c r="O5" s="1067">
        <f>M5+N5</f>
        <v>4</v>
      </c>
      <c r="P5" s="772">
        <f t="shared" ref="P5:R9" si="0">D5+G5+J5+M5</f>
        <v>65</v>
      </c>
      <c r="Q5" s="773">
        <f t="shared" si="0"/>
        <v>12</v>
      </c>
      <c r="R5" s="774">
        <f t="shared" si="0"/>
        <v>77</v>
      </c>
      <c r="S5" s="10"/>
      <c r="T5" s="6"/>
      <c r="AD5" s="2"/>
      <c r="AE5" s="2"/>
      <c r="AF5" s="2"/>
      <c r="AG5" s="2"/>
      <c r="AH5" s="2"/>
      <c r="AI5" s="2"/>
    </row>
    <row r="6" spans="1:35" ht="26.25" customHeight="1">
      <c r="A6" s="3476"/>
      <c r="B6" s="3636" t="s">
        <v>21</v>
      </c>
      <c r="C6" s="3637"/>
      <c r="D6" s="775"/>
      <c r="E6" s="1070"/>
      <c r="F6" s="60">
        <f>D6+E6</f>
        <v>0</v>
      </c>
      <c r="G6" s="775"/>
      <c r="H6" s="1062"/>
      <c r="I6" s="71">
        <f>G6+H6</f>
        <v>0</v>
      </c>
      <c r="J6" s="775"/>
      <c r="K6" s="1064"/>
      <c r="L6" s="1065">
        <f>J6+K6</f>
        <v>0</v>
      </c>
      <c r="M6" s="775"/>
      <c r="N6" s="1066"/>
      <c r="O6" s="1067">
        <f>M6+N6</f>
        <v>0</v>
      </c>
      <c r="P6" s="778">
        <f t="shared" si="0"/>
        <v>0</v>
      </c>
      <c r="Q6" s="1068">
        <f t="shared" si="0"/>
        <v>0</v>
      </c>
      <c r="R6" s="1069">
        <f t="shared" si="0"/>
        <v>0</v>
      </c>
      <c r="S6" s="10"/>
      <c r="T6" s="6"/>
      <c r="AD6" s="2"/>
      <c r="AE6" s="2"/>
      <c r="AF6" s="2"/>
      <c r="AG6" s="2"/>
      <c r="AH6" s="2"/>
      <c r="AI6" s="2"/>
    </row>
    <row r="7" spans="1:35" ht="21.95" customHeight="1">
      <c r="A7" s="3476"/>
      <c r="B7" s="3634" t="s">
        <v>22</v>
      </c>
      <c r="C7" s="3635"/>
      <c r="D7" s="781"/>
      <c r="E7" s="1070">
        <v>0</v>
      </c>
      <c r="F7" s="60">
        <f>D7+E7</f>
        <v>0</v>
      </c>
      <c r="G7" s="781"/>
      <c r="H7" s="1062">
        <v>0</v>
      </c>
      <c r="I7" s="71">
        <v>0</v>
      </c>
      <c r="J7" s="781"/>
      <c r="K7" s="1064"/>
      <c r="L7" s="1065">
        <f>J7+K7</f>
        <v>0</v>
      </c>
      <c r="M7" s="781">
        <v>0</v>
      </c>
      <c r="N7" s="1066"/>
      <c r="O7" s="1067">
        <f>M7+N7</f>
        <v>0</v>
      </c>
      <c r="P7" s="782">
        <v>0</v>
      </c>
      <c r="Q7" s="1068">
        <f t="shared" si="0"/>
        <v>0</v>
      </c>
      <c r="R7" s="1069">
        <f t="shared" si="0"/>
        <v>0</v>
      </c>
      <c r="S7" s="10"/>
      <c r="T7" s="6"/>
      <c r="AD7" s="2"/>
      <c r="AE7" s="2"/>
      <c r="AF7" s="2"/>
      <c r="AG7" s="2"/>
      <c r="AH7" s="2"/>
      <c r="AI7" s="2"/>
    </row>
    <row r="8" spans="1:35" ht="30" customHeight="1">
      <c r="A8" s="3476"/>
      <c r="B8" s="3636" t="s">
        <v>23</v>
      </c>
      <c r="C8" s="3637"/>
      <c r="D8" s="775"/>
      <c r="E8" s="1070">
        <v>0</v>
      </c>
      <c r="F8" s="60">
        <v>0</v>
      </c>
      <c r="G8" s="775"/>
      <c r="H8" s="1062">
        <v>0</v>
      </c>
      <c r="I8" s="71">
        <f>G8+H8</f>
        <v>0</v>
      </c>
      <c r="J8" s="775"/>
      <c r="K8" s="1064"/>
      <c r="L8" s="1065">
        <f>J8+K8</f>
        <v>0</v>
      </c>
      <c r="M8" s="775">
        <v>0</v>
      </c>
      <c r="N8" s="1066"/>
      <c r="O8" s="1067">
        <f>M8+N8</f>
        <v>0</v>
      </c>
      <c r="P8" s="778">
        <v>0</v>
      </c>
      <c r="Q8" s="1068">
        <f t="shared" si="0"/>
        <v>0</v>
      </c>
      <c r="R8" s="1069">
        <f t="shared" si="0"/>
        <v>0</v>
      </c>
      <c r="S8" s="10"/>
      <c r="T8" s="6"/>
      <c r="AD8" s="2"/>
      <c r="AE8" s="2"/>
      <c r="AF8" s="2"/>
      <c r="AG8" s="2"/>
      <c r="AH8" s="2"/>
      <c r="AI8" s="2"/>
    </row>
    <row r="9" spans="1:35" ht="21.95" customHeight="1" thickBot="1">
      <c r="A9" s="3476"/>
      <c r="B9" s="3636" t="s">
        <v>24</v>
      </c>
      <c r="C9" s="3637"/>
      <c r="D9" s="749"/>
      <c r="E9" s="60"/>
      <c r="F9" s="1652">
        <f>D9+E9</f>
        <v>0</v>
      </c>
      <c r="G9" s="775">
        <v>0</v>
      </c>
      <c r="H9" s="70"/>
      <c r="I9" s="1654">
        <f>G9+H9</f>
        <v>0</v>
      </c>
      <c r="J9" s="775">
        <v>0</v>
      </c>
      <c r="K9" s="411"/>
      <c r="L9" s="1657">
        <f>J9+K9</f>
        <v>0</v>
      </c>
      <c r="M9" s="775"/>
      <c r="N9" s="783"/>
      <c r="O9" s="1656">
        <f>M9+N9</f>
        <v>0</v>
      </c>
      <c r="P9" s="778">
        <f t="shared" si="0"/>
        <v>0</v>
      </c>
      <c r="Q9" s="785">
        <f t="shared" si="0"/>
        <v>0</v>
      </c>
      <c r="R9" s="1622">
        <f t="shared" si="0"/>
        <v>0</v>
      </c>
      <c r="S9" s="10"/>
      <c r="T9" s="6"/>
      <c r="AD9" s="2"/>
      <c r="AE9" s="2"/>
      <c r="AF9" s="2"/>
      <c r="AG9" s="2"/>
      <c r="AH9" s="2"/>
      <c r="AI9" s="2"/>
    </row>
    <row r="10" spans="1:35" ht="21.95" customHeight="1" thickBot="1">
      <c r="A10" s="3477"/>
      <c r="B10" s="3632" t="s">
        <v>19</v>
      </c>
      <c r="C10" s="3713"/>
      <c r="D10" s="1618">
        <f>SUM(D5:D9)</f>
        <v>12</v>
      </c>
      <c r="E10" s="1650">
        <f>SUM(E5:E9)</f>
        <v>0</v>
      </c>
      <c r="F10" s="1658">
        <f>SUM(F5:F9)</f>
        <v>12</v>
      </c>
      <c r="G10" s="1651">
        <f t="shared" ref="G10:R10" si="1">SUM(G5:G9)</f>
        <v>41</v>
      </c>
      <c r="H10" s="1653">
        <v>12</v>
      </c>
      <c r="I10" s="1659">
        <f t="shared" si="1"/>
        <v>53</v>
      </c>
      <c r="J10" s="1651">
        <f t="shared" si="1"/>
        <v>8</v>
      </c>
      <c r="K10" s="1619">
        <f t="shared" si="1"/>
        <v>0</v>
      </c>
      <c r="L10" s="1660">
        <f t="shared" si="1"/>
        <v>8</v>
      </c>
      <c r="M10" s="1651">
        <f t="shared" si="1"/>
        <v>4</v>
      </c>
      <c r="N10" s="1624">
        <f t="shared" si="1"/>
        <v>0</v>
      </c>
      <c r="O10" s="1661">
        <f t="shared" si="1"/>
        <v>4</v>
      </c>
      <c r="P10" s="1655">
        <f t="shared" si="1"/>
        <v>65</v>
      </c>
      <c r="Q10" s="1621">
        <f t="shared" si="1"/>
        <v>12</v>
      </c>
      <c r="R10" s="1628">
        <f t="shared" si="1"/>
        <v>77</v>
      </c>
      <c r="S10" s="10"/>
      <c r="T10" s="6"/>
      <c r="AD10" s="2"/>
      <c r="AE10" s="2"/>
      <c r="AF10" s="2"/>
      <c r="AG10" s="2"/>
      <c r="AH10" s="2"/>
      <c r="AI10" s="2"/>
    </row>
    <row r="11" spans="1:35" ht="10.5" customHeight="1" thickBot="1">
      <c r="A11" s="17"/>
      <c r="B11" s="355"/>
    </row>
    <row r="12" spans="1:35" ht="21.75" customHeight="1" thickBot="1">
      <c r="A12" s="3558" t="s">
        <v>25</v>
      </c>
      <c r="B12" s="3559"/>
      <c r="C12" s="3559"/>
      <c r="D12" s="3559"/>
      <c r="E12" s="3560"/>
      <c r="F12" s="3558" t="s">
        <v>482</v>
      </c>
      <c r="G12" s="3559"/>
      <c r="H12" s="3559"/>
      <c r="I12" s="3559"/>
      <c r="J12" s="3559"/>
      <c r="K12" s="3559"/>
      <c r="L12" s="3559"/>
      <c r="M12" s="3559"/>
      <c r="N12" s="3559"/>
      <c r="O12" s="3559"/>
      <c r="P12" s="3559"/>
      <c r="Q12" s="3559"/>
      <c r="R12" s="3560"/>
    </row>
    <row r="13" spans="1:35" s="300" customFormat="1" ht="43.5" customHeight="1" thickBot="1">
      <c r="A13" s="346"/>
      <c r="B13" s="3657" t="s">
        <v>26</v>
      </c>
      <c r="C13" s="3658"/>
      <c r="D13" s="314" t="s">
        <v>27</v>
      </c>
      <c r="E13" s="319" t="s">
        <v>20</v>
      </c>
      <c r="F13" s="3696" t="s">
        <v>26</v>
      </c>
      <c r="G13" s="3697"/>
      <c r="H13" s="3701" t="s">
        <v>27</v>
      </c>
      <c r="I13" s="3692" t="s">
        <v>1031</v>
      </c>
      <c r="J13" s="3692"/>
      <c r="K13" s="3692"/>
      <c r="L13" s="3692"/>
      <c r="M13" s="3692"/>
      <c r="N13" s="3692"/>
      <c r="O13" s="3692"/>
      <c r="P13" s="3692"/>
      <c r="Q13" s="3692"/>
      <c r="R13" s="3693"/>
    </row>
    <row r="14" spans="1:35" ht="18" customHeight="1">
      <c r="A14" s="3502" t="s">
        <v>963</v>
      </c>
      <c r="B14" s="3655" t="s">
        <v>28</v>
      </c>
      <c r="C14" s="3656"/>
      <c r="D14" s="315"/>
      <c r="E14" s="320"/>
      <c r="F14" s="3698"/>
      <c r="G14" s="3699"/>
      <c r="H14" s="3702"/>
      <c r="I14" s="3690" t="s">
        <v>2261</v>
      </c>
      <c r="J14" s="3690"/>
      <c r="K14" s="3690" t="s">
        <v>1032</v>
      </c>
      <c r="L14" s="3690"/>
      <c r="M14" s="3691" t="s">
        <v>484</v>
      </c>
      <c r="N14" s="3691">
        <v>250</v>
      </c>
      <c r="O14" s="3691">
        <v>500</v>
      </c>
      <c r="P14" s="3691">
        <v>1000</v>
      </c>
      <c r="Q14" s="3691">
        <v>1500</v>
      </c>
      <c r="R14" s="3700" t="s">
        <v>1240</v>
      </c>
    </row>
    <row r="15" spans="1:35" ht="18" customHeight="1">
      <c r="A15" s="3502"/>
      <c r="B15" s="3620" t="s">
        <v>29</v>
      </c>
      <c r="C15" s="3621"/>
      <c r="D15" s="316"/>
      <c r="E15" s="321"/>
      <c r="F15" s="3698"/>
      <c r="G15" s="3699"/>
      <c r="H15" s="3702"/>
      <c r="I15" s="907" t="s">
        <v>1033</v>
      </c>
      <c r="J15" s="907" t="s">
        <v>2276</v>
      </c>
      <c r="K15" s="907" t="s">
        <v>1033</v>
      </c>
      <c r="L15" s="907" t="s">
        <v>2276</v>
      </c>
      <c r="M15" s="3691"/>
      <c r="N15" s="3691"/>
      <c r="O15" s="3691"/>
      <c r="P15" s="3691"/>
      <c r="Q15" s="3691"/>
      <c r="R15" s="3700"/>
    </row>
    <row r="16" spans="1:35" ht="18" customHeight="1">
      <c r="A16" s="3502"/>
      <c r="B16" s="3620" t="s">
        <v>30</v>
      </c>
      <c r="C16" s="3621"/>
      <c r="D16" s="317"/>
      <c r="E16" s="322"/>
      <c r="F16" s="908" t="s">
        <v>1034</v>
      </c>
      <c r="G16" s="909"/>
      <c r="H16" s="910"/>
      <c r="I16" s="911"/>
      <c r="J16" s="911"/>
      <c r="K16" s="911"/>
      <c r="L16" s="911"/>
      <c r="M16" s="911"/>
      <c r="N16" s="911"/>
      <c r="O16" s="911"/>
      <c r="P16" s="911"/>
      <c r="Q16" s="911"/>
      <c r="R16" s="912"/>
    </row>
    <row r="17" spans="1:20" ht="18" customHeight="1">
      <c r="A17" s="3502"/>
      <c r="B17" s="3620" t="s">
        <v>31</v>
      </c>
      <c r="C17" s="3621"/>
      <c r="D17" s="317">
        <v>69.5</v>
      </c>
      <c r="E17" s="323">
        <v>69.5</v>
      </c>
      <c r="F17" s="908" t="s">
        <v>1035</v>
      </c>
      <c r="G17" s="909"/>
      <c r="H17" s="910"/>
      <c r="I17" s="911"/>
      <c r="J17" s="911"/>
      <c r="K17" s="911"/>
      <c r="L17" s="911"/>
      <c r="M17" s="911"/>
      <c r="N17" s="911"/>
      <c r="O17" s="911"/>
      <c r="P17" s="911"/>
      <c r="Q17" s="911"/>
      <c r="R17" s="912"/>
    </row>
    <row r="18" spans="1:20" ht="18" customHeight="1">
      <c r="A18" s="3502"/>
      <c r="B18" s="3620" t="s">
        <v>32</v>
      </c>
      <c r="C18" s="3621"/>
      <c r="D18" s="316">
        <v>30</v>
      </c>
      <c r="E18" s="321">
        <v>30</v>
      </c>
      <c r="F18" s="908" t="s">
        <v>1036</v>
      </c>
      <c r="G18" s="909"/>
      <c r="H18" s="913">
        <v>4</v>
      </c>
      <c r="I18" s="911">
        <v>7</v>
      </c>
      <c r="J18" s="911">
        <v>306</v>
      </c>
      <c r="K18" s="911">
        <v>1</v>
      </c>
      <c r="L18" s="911">
        <v>16</v>
      </c>
      <c r="M18" s="911"/>
      <c r="N18" s="1193">
        <v>8</v>
      </c>
      <c r="O18" s="911"/>
      <c r="P18" s="911"/>
      <c r="Q18" s="911"/>
      <c r="R18" s="912" t="s">
        <v>737</v>
      </c>
    </row>
    <row r="19" spans="1:20" ht="18" customHeight="1">
      <c r="A19" s="3502"/>
      <c r="B19" s="3620" t="s">
        <v>33</v>
      </c>
      <c r="C19" s="3621"/>
      <c r="D19" s="316"/>
      <c r="E19" s="321"/>
      <c r="F19" s="908" t="s">
        <v>1037</v>
      </c>
      <c r="G19" s="909"/>
      <c r="H19" s="910"/>
      <c r="I19" s="911"/>
      <c r="J19" s="911"/>
      <c r="K19" s="911"/>
      <c r="L19" s="911"/>
      <c r="M19" s="911"/>
      <c r="N19" s="911"/>
      <c r="O19" s="911"/>
      <c r="P19" s="911"/>
      <c r="Q19" s="911"/>
      <c r="R19" s="912"/>
    </row>
    <row r="20" spans="1:20" ht="19.5" customHeight="1">
      <c r="A20" s="3502"/>
      <c r="B20" s="3620" t="s">
        <v>419</v>
      </c>
      <c r="C20" s="3621"/>
      <c r="D20" s="316">
        <v>27300</v>
      </c>
      <c r="E20" s="321" t="s">
        <v>3616</v>
      </c>
      <c r="F20" s="908" t="s">
        <v>1038</v>
      </c>
      <c r="G20" s="909"/>
      <c r="H20" s="910"/>
      <c r="I20" s="911"/>
      <c r="J20" s="911"/>
      <c r="K20" s="911"/>
      <c r="L20" s="911"/>
      <c r="M20" s="911"/>
      <c r="N20" s="911"/>
      <c r="O20" s="911"/>
      <c r="P20" s="911"/>
      <c r="Q20" s="911"/>
      <c r="R20" s="912"/>
    </row>
    <row r="21" spans="1:20" ht="27" customHeight="1">
      <c r="A21" s="3502"/>
      <c r="B21" s="3620" t="s">
        <v>420</v>
      </c>
      <c r="C21" s="3621"/>
      <c r="D21" s="316"/>
      <c r="E21" s="321"/>
      <c r="F21" s="3694" t="s">
        <v>1039</v>
      </c>
      <c r="G21" s="3695"/>
      <c r="H21" s="910"/>
      <c r="I21" s="911"/>
      <c r="J21" s="911"/>
      <c r="K21" s="911"/>
      <c r="L21" s="911"/>
      <c r="M21" s="911"/>
      <c r="N21" s="911"/>
      <c r="O21" s="911"/>
      <c r="P21" s="911"/>
      <c r="Q21" s="911"/>
      <c r="R21" s="912"/>
    </row>
    <row r="22" spans="1:20" ht="18" customHeight="1" thickBot="1">
      <c r="A22" s="3502"/>
      <c r="B22" s="3620" t="s">
        <v>2278</v>
      </c>
      <c r="C22" s="3621"/>
      <c r="D22" s="316"/>
      <c r="E22" s="321"/>
      <c r="F22" s="914" t="s">
        <v>1040</v>
      </c>
      <c r="G22" s="915"/>
      <c r="H22" s="916"/>
      <c r="I22" s="917"/>
      <c r="J22" s="917"/>
      <c r="K22" s="917"/>
      <c r="L22" s="917"/>
      <c r="M22" s="918"/>
      <c r="N22" s="918"/>
      <c r="O22" s="918"/>
      <c r="P22" s="918"/>
      <c r="Q22" s="918"/>
      <c r="R22" s="919"/>
    </row>
    <row r="23" spans="1:20" ht="18" customHeight="1">
      <c r="A23" s="3502"/>
      <c r="B23" s="3620" t="s">
        <v>34</v>
      </c>
      <c r="C23" s="3621"/>
      <c r="D23" s="316"/>
      <c r="E23" s="321"/>
      <c r="F23" s="3647" t="s">
        <v>26</v>
      </c>
      <c r="G23" s="3648"/>
      <c r="H23" s="3709" t="s">
        <v>27</v>
      </c>
      <c r="I23" s="3711" t="s">
        <v>20</v>
      </c>
      <c r="J23" s="3711"/>
      <c r="K23" s="3711"/>
      <c r="L23" s="3711"/>
      <c r="M23" s="3711"/>
      <c r="N23" s="3712"/>
      <c r="O23" s="920"/>
    </row>
    <row r="24" spans="1:20" ht="21.75" customHeight="1">
      <c r="A24" s="3502"/>
      <c r="B24" s="3620" t="s">
        <v>35</v>
      </c>
      <c r="C24" s="3621"/>
      <c r="D24" s="316"/>
      <c r="E24" s="321"/>
      <c r="F24" s="3707"/>
      <c r="G24" s="3708"/>
      <c r="H24" s="3710"/>
      <c r="I24" s="921" t="s">
        <v>1041</v>
      </c>
      <c r="J24" s="921" t="s">
        <v>2276</v>
      </c>
      <c r="K24" s="921" t="s">
        <v>688</v>
      </c>
      <c r="L24" s="921" t="s">
        <v>1042</v>
      </c>
      <c r="M24" s="921" t="s">
        <v>1043</v>
      </c>
      <c r="N24" s="758" t="s">
        <v>1240</v>
      </c>
      <c r="O24" s="922"/>
      <c r="P24" s="26"/>
    </row>
    <row r="25" spans="1:20" ht="18" customHeight="1" thickBot="1">
      <c r="A25" s="3503"/>
      <c r="B25" s="3622" t="s">
        <v>36</v>
      </c>
      <c r="C25" s="3623"/>
      <c r="D25" s="318"/>
      <c r="E25" s="324"/>
      <c r="F25" s="1071" t="s">
        <v>1044</v>
      </c>
      <c r="G25" s="1072"/>
      <c r="H25" s="1073"/>
      <c r="I25" s="1074">
        <v>7</v>
      </c>
      <c r="J25" s="1074">
        <v>306</v>
      </c>
      <c r="K25" s="1074"/>
      <c r="L25" s="1074"/>
      <c r="M25" s="1074"/>
      <c r="N25" s="763"/>
      <c r="O25" s="923"/>
      <c r="P25" s="26"/>
    </row>
    <row r="26" spans="1:20" ht="25.5" customHeight="1">
      <c r="F26" s="1075"/>
      <c r="G26" s="1075"/>
      <c r="H26" s="1076"/>
      <c r="I26" s="1077"/>
      <c r="J26" s="1077"/>
      <c r="K26" s="1077"/>
      <c r="L26" s="1077"/>
      <c r="M26" s="1077"/>
      <c r="N26" s="1077"/>
    </row>
    <row r="27" spans="1:20" ht="25.5" customHeight="1" thickBot="1">
      <c r="F27" s="1078"/>
      <c r="G27" s="1078"/>
      <c r="H27" s="1079"/>
      <c r="I27" s="1080"/>
      <c r="J27" s="1080"/>
      <c r="K27" s="1080"/>
      <c r="L27" s="1080"/>
      <c r="M27" s="1080"/>
      <c r="N27" s="1080"/>
    </row>
    <row r="28" spans="1:20" ht="24.75" customHeight="1" thickBot="1">
      <c r="A28" s="3558" t="s">
        <v>2259</v>
      </c>
      <c r="B28" s="3559"/>
      <c r="C28" s="3559"/>
      <c r="D28" s="3559"/>
      <c r="E28" s="3559"/>
      <c r="F28" s="3559"/>
      <c r="G28" s="3559"/>
      <c r="H28" s="3559"/>
      <c r="I28" s="3559"/>
      <c r="J28" s="3559"/>
      <c r="K28" s="3559"/>
      <c r="L28" s="3559"/>
      <c r="M28" s="3559"/>
      <c r="N28" s="3559"/>
      <c r="O28" s="3560"/>
      <c r="P28" s="48"/>
      <c r="Q28" s="48"/>
      <c r="R28" s="48"/>
      <c r="S28" s="48"/>
    </row>
    <row r="29" spans="1:20" ht="29.25" customHeight="1">
      <c r="A29" s="3497"/>
      <c r="B29" s="3603" t="s">
        <v>26</v>
      </c>
      <c r="C29" s="3604"/>
      <c r="D29" s="3552" t="s">
        <v>2260</v>
      </c>
      <c r="E29" s="3613"/>
      <c r="F29" s="3613"/>
      <c r="G29" s="3613"/>
      <c r="H29" s="3613"/>
      <c r="I29" s="3614"/>
      <c r="J29" s="3399" t="s">
        <v>20</v>
      </c>
      <c r="K29" s="3400"/>
      <c r="L29" s="3400"/>
      <c r="M29" s="3400"/>
      <c r="N29" s="3400"/>
      <c r="O29" s="3401"/>
      <c r="P29" s="38"/>
      <c r="Q29" s="38"/>
      <c r="R29" s="38"/>
      <c r="S29" s="38"/>
      <c r="T29" s="6"/>
    </row>
    <row r="30" spans="1:20" ht="30" customHeight="1">
      <c r="A30" s="3498"/>
      <c r="B30" s="3605"/>
      <c r="C30" s="3606"/>
      <c r="D30" s="3676" t="s">
        <v>2261</v>
      </c>
      <c r="E30" s="3677"/>
      <c r="F30" s="3627" t="s">
        <v>2262</v>
      </c>
      <c r="G30" s="3627"/>
      <c r="H30" s="3609" t="s">
        <v>19</v>
      </c>
      <c r="I30" s="3628" t="s">
        <v>2263</v>
      </c>
      <c r="J30" s="3625" t="s">
        <v>2261</v>
      </c>
      <c r="K30" s="3626"/>
      <c r="L30" s="3624" t="s">
        <v>2262</v>
      </c>
      <c r="M30" s="3624"/>
      <c r="N30" s="3593" t="s">
        <v>19</v>
      </c>
      <c r="O30" s="3611" t="s">
        <v>2272</v>
      </c>
      <c r="P30" s="3"/>
      <c r="Q30" s="3"/>
      <c r="R30" s="3"/>
      <c r="S30" s="3"/>
    </row>
    <row r="31" spans="1:20" ht="65.25" customHeight="1" thickBot="1">
      <c r="A31" s="3499"/>
      <c r="B31" s="3607"/>
      <c r="C31" s="3608"/>
      <c r="D31" s="801" t="s">
        <v>2264</v>
      </c>
      <c r="E31" s="802" t="s">
        <v>2265</v>
      </c>
      <c r="F31" s="802" t="s">
        <v>2264</v>
      </c>
      <c r="G31" s="802" t="s">
        <v>2265</v>
      </c>
      <c r="H31" s="3610"/>
      <c r="I31" s="3629"/>
      <c r="J31" s="803" t="s">
        <v>2264</v>
      </c>
      <c r="K31" s="804" t="s">
        <v>2265</v>
      </c>
      <c r="L31" s="804" t="s">
        <v>2264</v>
      </c>
      <c r="M31" s="804" t="s">
        <v>2265</v>
      </c>
      <c r="N31" s="3594"/>
      <c r="O31" s="3612"/>
      <c r="P31" s="3"/>
      <c r="Q31" s="3"/>
      <c r="R31" s="3"/>
      <c r="S31" s="3"/>
    </row>
    <row r="32" spans="1:20" ht="20.100000000000001" customHeight="1">
      <c r="A32" s="3482" t="s">
        <v>963</v>
      </c>
      <c r="B32" s="3597" t="s">
        <v>2266</v>
      </c>
      <c r="C32" s="3598"/>
      <c r="D32" s="805"/>
      <c r="E32" s="806">
        <v>1</v>
      </c>
      <c r="F32" s="806"/>
      <c r="G32" s="806"/>
      <c r="H32" s="806">
        <f>SUM(D32:G32)</f>
        <v>1</v>
      </c>
      <c r="I32" s="807">
        <v>70</v>
      </c>
      <c r="J32" s="808"/>
      <c r="K32" s="809">
        <v>1</v>
      </c>
      <c r="L32" s="809"/>
      <c r="M32" s="809"/>
      <c r="N32" s="809">
        <f>SUM(J32:M32)</f>
        <v>1</v>
      </c>
      <c r="O32" s="810">
        <v>70</v>
      </c>
      <c r="P32" s="3"/>
      <c r="Q32" s="3"/>
      <c r="R32" s="3"/>
      <c r="S32" s="3"/>
    </row>
    <row r="33" spans="1:29" ht="20.100000000000001" customHeight="1">
      <c r="A33" s="3483"/>
      <c r="B33" s="3595" t="s">
        <v>2267</v>
      </c>
      <c r="C33" s="3596"/>
      <c r="D33" s="811"/>
      <c r="E33" s="812">
        <v>6</v>
      </c>
      <c r="F33" s="812"/>
      <c r="G33" s="812"/>
      <c r="H33" s="813">
        <f>SUM(D33:G33)</f>
        <v>6</v>
      </c>
      <c r="I33" s="814">
        <v>602</v>
      </c>
      <c r="J33" s="815">
        <v>1</v>
      </c>
      <c r="K33" s="816">
        <v>6</v>
      </c>
      <c r="L33" s="816"/>
      <c r="M33" s="816"/>
      <c r="N33" s="817">
        <v>6</v>
      </c>
      <c r="O33" s="818">
        <v>602</v>
      </c>
      <c r="P33" s="3"/>
      <c r="Q33" s="3"/>
      <c r="R33" s="3"/>
      <c r="S33" s="3"/>
    </row>
    <row r="34" spans="1:29" ht="20.100000000000001" customHeight="1">
      <c r="A34" s="3483"/>
      <c r="B34" s="3595" t="s">
        <v>2268</v>
      </c>
      <c r="C34" s="3596"/>
      <c r="D34" s="811"/>
      <c r="E34" s="812">
        <v>43</v>
      </c>
      <c r="F34" s="812"/>
      <c r="G34" s="812"/>
      <c r="H34" s="812">
        <f>SUM(D34:G34)</f>
        <v>43</v>
      </c>
      <c r="I34" s="819">
        <v>4178</v>
      </c>
      <c r="J34" s="815"/>
      <c r="K34" s="816">
        <v>43</v>
      </c>
      <c r="L34" s="816"/>
      <c r="M34" s="816"/>
      <c r="N34" s="816">
        <f>SUM(J34:M34)</f>
        <v>43</v>
      </c>
      <c r="O34" s="820">
        <v>4178</v>
      </c>
      <c r="P34" s="3"/>
      <c r="Q34" s="3"/>
      <c r="R34" s="3"/>
      <c r="S34" s="3"/>
    </row>
    <row r="35" spans="1:29" ht="20.100000000000001" customHeight="1" thickBot="1">
      <c r="A35" s="3484"/>
      <c r="B35" s="3601" t="s">
        <v>19</v>
      </c>
      <c r="C35" s="3602"/>
      <c r="D35" s="821">
        <f t="shared" ref="D35:O35" si="2">SUM(D32:D34)</f>
        <v>0</v>
      </c>
      <c r="E35" s="822">
        <f t="shared" si="2"/>
        <v>50</v>
      </c>
      <c r="F35" s="822">
        <f t="shared" si="2"/>
        <v>0</v>
      </c>
      <c r="G35" s="822">
        <f t="shared" si="2"/>
        <v>0</v>
      </c>
      <c r="H35" s="822">
        <f t="shared" si="2"/>
        <v>50</v>
      </c>
      <c r="I35" s="823">
        <f t="shared" si="2"/>
        <v>4850</v>
      </c>
      <c r="J35" s="824">
        <v>0</v>
      </c>
      <c r="K35" s="825">
        <v>50</v>
      </c>
      <c r="L35" s="825">
        <f t="shared" si="2"/>
        <v>0</v>
      </c>
      <c r="M35" s="825">
        <f t="shared" si="2"/>
        <v>0</v>
      </c>
      <c r="N35" s="825">
        <f t="shared" si="2"/>
        <v>50</v>
      </c>
      <c r="O35" s="826">
        <f t="shared" si="2"/>
        <v>4850</v>
      </c>
      <c r="P35" s="3"/>
      <c r="Q35" s="3"/>
      <c r="R35" s="3"/>
      <c r="S35" s="3"/>
    </row>
    <row r="36" spans="1:29">
      <c r="A36" s="33"/>
      <c r="B36" s="33"/>
      <c r="C36" s="34"/>
      <c r="D36" s="34"/>
      <c r="E36" s="298"/>
      <c r="F36" s="298"/>
      <c r="G36" s="298"/>
      <c r="H36" s="298"/>
      <c r="I36" s="298"/>
      <c r="J36" s="6">
        <v>0</v>
      </c>
    </row>
    <row r="37" spans="1:29" ht="13.5" thickBot="1">
      <c r="G37" s="2"/>
      <c r="H37" s="2"/>
      <c r="I37" s="2"/>
      <c r="J37" s="2"/>
      <c r="K37" s="2"/>
      <c r="L37" s="2"/>
      <c r="M37" s="2"/>
      <c r="N37" s="2"/>
      <c r="S37" s="3"/>
      <c r="T37" s="3"/>
      <c r="U37" s="3"/>
    </row>
    <row r="38" spans="1:29" ht="18.75" thickBot="1">
      <c r="A38" s="3673" t="s">
        <v>1852</v>
      </c>
      <c r="B38" s="3674"/>
      <c r="C38" s="3674"/>
      <c r="D38" s="3674"/>
      <c r="E38" s="3674"/>
      <c r="F38" s="3674"/>
      <c r="G38" s="3674"/>
      <c r="H38" s="3674"/>
      <c r="I38" s="3674"/>
      <c r="J38" s="3674"/>
      <c r="K38" s="3674"/>
      <c r="L38" s="3674"/>
      <c r="M38" s="3674"/>
      <c r="N38" s="3674"/>
      <c r="O38" s="3675"/>
      <c r="S38" s="3"/>
      <c r="T38" s="3"/>
      <c r="U38" s="3"/>
      <c r="V38" s="3"/>
      <c r="W38" s="3"/>
      <c r="X38" s="3"/>
      <c r="Y38" s="3"/>
      <c r="Z38" s="3"/>
      <c r="AA38" s="3"/>
      <c r="AB38" s="3"/>
      <c r="AC38" s="3"/>
    </row>
    <row r="39" spans="1:29" ht="26.25" customHeight="1">
      <c r="A39" s="3589" t="s">
        <v>963</v>
      </c>
      <c r="B39" s="3579" t="s">
        <v>26</v>
      </c>
      <c r="C39" s="3580"/>
      <c r="D39" s="3615" t="s">
        <v>2260</v>
      </c>
      <c r="E39" s="3616"/>
      <c r="F39" s="3616"/>
      <c r="G39" s="3616"/>
      <c r="H39" s="3616"/>
      <c r="I39" s="3617"/>
      <c r="J39" s="3592" t="s">
        <v>20</v>
      </c>
      <c r="K39" s="3517"/>
      <c r="L39" s="3517"/>
      <c r="M39" s="3517"/>
      <c r="N39" s="3517"/>
      <c r="O39" s="3518"/>
      <c r="T39" s="3"/>
      <c r="U39" s="3"/>
      <c r="V39" s="3"/>
      <c r="W39" s="3"/>
      <c r="X39" s="3"/>
      <c r="Y39" s="3"/>
      <c r="Z39" s="3"/>
      <c r="AA39" s="3"/>
      <c r="AB39" s="3"/>
      <c r="AC39" s="3"/>
    </row>
    <row r="40" spans="1:29" ht="39" customHeight="1" thickBot="1">
      <c r="A40" s="3590"/>
      <c r="B40" s="3581"/>
      <c r="C40" s="3582"/>
      <c r="D40" s="827" t="s">
        <v>968</v>
      </c>
      <c r="E40" s="827" t="s">
        <v>969</v>
      </c>
      <c r="F40" s="827" t="s">
        <v>970</v>
      </c>
      <c r="G40" s="827" t="s">
        <v>971</v>
      </c>
      <c r="H40" s="828" t="s">
        <v>346</v>
      </c>
      <c r="I40" s="828" t="s">
        <v>19</v>
      </c>
      <c r="J40" s="829" t="s">
        <v>968</v>
      </c>
      <c r="K40" s="830" t="s">
        <v>969</v>
      </c>
      <c r="L40" s="830" t="s">
        <v>970</v>
      </c>
      <c r="M40" s="830" t="s">
        <v>971</v>
      </c>
      <c r="N40" s="830" t="s">
        <v>346</v>
      </c>
      <c r="O40" s="831" t="s">
        <v>19</v>
      </c>
      <c r="T40" s="3"/>
      <c r="U40" s="3"/>
      <c r="V40" s="3"/>
      <c r="W40" s="3"/>
      <c r="X40" s="3"/>
      <c r="Y40" s="3"/>
      <c r="Z40" s="3"/>
      <c r="AA40" s="3"/>
      <c r="AB40" s="3"/>
      <c r="AC40" s="3"/>
    </row>
    <row r="41" spans="1:29" ht="24.95" customHeight="1">
      <c r="A41" s="3590"/>
      <c r="B41" s="3583" t="s">
        <v>2266</v>
      </c>
      <c r="C41" s="3584"/>
      <c r="D41" s="832">
        <v>7</v>
      </c>
      <c r="E41" s="832"/>
      <c r="F41" s="832">
        <v>1</v>
      </c>
      <c r="G41" s="833"/>
      <c r="H41" s="833"/>
      <c r="I41" s="834">
        <f>SUM(D41:H41)</f>
        <v>8</v>
      </c>
      <c r="J41" s="835">
        <v>7</v>
      </c>
      <c r="K41" s="836"/>
      <c r="L41" s="836">
        <v>1</v>
      </c>
      <c r="M41" s="836"/>
      <c r="N41" s="836"/>
      <c r="O41" s="837">
        <f>SUM(J41:N41)</f>
        <v>8</v>
      </c>
      <c r="T41" s="3"/>
      <c r="U41" s="3"/>
      <c r="V41" s="3"/>
      <c r="W41" s="3"/>
      <c r="X41" s="3"/>
      <c r="Y41" s="3"/>
      <c r="Z41" s="3"/>
      <c r="AA41" s="3"/>
      <c r="AB41" s="3"/>
      <c r="AC41" s="3"/>
    </row>
    <row r="42" spans="1:29" ht="24.95" customHeight="1">
      <c r="A42" s="3590"/>
      <c r="B42" s="3587" t="s">
        <v>2267</v>
      </c>
      <c r="C42" s="3588"/>
      <c r="D42" s="838"/>
      <c r="E42" s="838"/>
      <c r="F42" s="838"/>
      <c r="G42" s="839"/>
      <c r="H42" s="839"/>
      <c r="I42" s="840">
        <f>SUM(D42:H42)</f>
        <v>0</v>
      </c>
      <c r="J42" s="841"/>
      <c r="K42" s="842"/>
      <c r="L42" s="842"/>
      <c r="M42" s="842"/>
      <c r="N42" s="842"/>
      <c r="O42" s="843">
        <f>SUM(J42:N42)</f>
        <v>0</v>
      </c>
      <c r="T42" s="3"/>
      <c r="U42" s="3"/>
      <c r="V42" s="3"/>
      <c r="W42" s="3"/>
      <c r="X42" s="3"/>
      <c r="Y42" s="3"/>
      <c r="Z42" s="3"/>
      <c r="AA42" s="3"/>
      <c r="AB42" s="3"/>
      <c r="AC42" s="3"/>
    </row>
    <row r="43" spans="1:29" ht="24.95" customHeight="1">
      <c r="A43" s="3590"/>
      <c r="B43" s="3587" t="s">
        <v>2268</v>
      </c>
      <c r="C43" s="3588"/>
      <c r="D43" s="838"/>
      <c r="E43" s="838"/>
      <c r="F43" s="838"/>
      <c r="G43" s="839"/>
      <c r="H43" s="839"/>
      <c r="I43" s="840">
        <f>SUM(D43:H43)</f>
        <v>0</v>
      </c>
      <c r="J43" s="841"/>
      <c r="K43" s="842"/>
      <c r="L43" s="842"/>
      <c r="M43" s="842"/>
      <c r="N43" s="842"/>
      <c r="O43" s="843">
        <f>SUM(J43:N43)</f>
        <v>0</v>
      </c>
      <c r="T43" s="3"/>
      <c r="U43" s="3"/>
      <c r="V43" s="3"/>
      <c r="W43" s="3"/>
      <c r="X43" s="3"/>
      <c r="Y43" s="3"/>
      <c r="Z43" s="3"/>
      <c r="AA43" s="3"/>
      <c r="AB43" s="3"/>
      <c r="AC43" s="3"/>
    </row>
    <row r="44" spans="1:29" ht="24.95" customHeight="1" thickBot="1">
      <c r="A44" s="3590"/>
      <c r="B44" s="3585" t="s">
        <v>19</v>
      </c>
      <c r="C44" s="3586"/>
      <c r="D44" s="844">
        <f t="shared" ref="D44:O44" si="3">SUM(D41:D43)</f>
        <v>7</v>
      </c>
      <c r="E44" s="844">
        <f t="shared" si="3"/>
        <v>0</v>
      </c>
      <c r="F44" s="844">
        <f t="shared" si="3"/>
        <v>1</v>
      </c>
      <c r="G44" s="845">
        <f t="shared" si="3"/>
        <v>0</v>
      </c>
      <c r="H44" s="845">
        <f t="shared" si="3"/>
        <v>0</v>
      </c>
      <c r="I44" s="846">
        <f t="shared" si="3"/>
        <v>8</v>
      </c>
      <c r="J44" s="847">
        <f t="shared" si="3"/>
        <v>7</v>
      </c>
      <c r="K44" s="848">
        <f t="shared" si="3"/>
        <v>0</v>
      </c>
      <c r="L44" s="848">
        <f t="shared" si="3"/>
        <v>1</v>
      </c>
      <c r="M44" s="848">
        <f t="shared" si="3"/>
        <v>0</v>
      </c>
      <c r="N44" s="848">
        <f t="shared" si="3"/>
        <v>0</v>
      </c>
      <c r="O44" s="849">
        <f t="shared" si="3"/>
        <v>8</v>
      </c>
      <c r="T44" s="3"/>
      <c r="U44" s="3"/>
      <c r="V44" s="3"/>
      <c r="W44" s="3"/>
      <c r="X44" s="3"/>
      <c r="Y44" s="3"/>
      <c r="Z44" s="3"/>
      <c r="AA44" s="3"/>
      <c r="AB44" s="3"/>
      <c r="AC44" s="3"/>
    </row>
    <row r="45" spans="1:29" ht="24.95" customHeight="1">
      <c r="A45" s="3590"/>
      <c r="B45" s="3618" t="s">
        <v>1865</v>
      </c>
      <c r="C45" s="3619"/>
      <c r="D45" s="850"/>
      <c r="E45" s="832"/>
      <c r="F45" s="832"/>
      <c r="G45" s="832"/>
      <c r="H45" s="832"/>
      <c r="I45" s="834">
        <f>SUM(D45:H45)</f>
        <v>0</v>
      </c>
      <c r="J45" s="835"/>
      <c r="K45" s="836"/>
      <c r="L45" s="836"/>
      <c r="M45" s="836"/>
      <c r="N45" s="836"/>
      <c r="O45" s="837">
        <f>SUM(J45:N45)</f>
        <v>0</v>
      </c>
      <c r="V45" s="3"/>
      <c r="W45" s="3"/>
      <c r="X45" s="3"/>
      <c r="Y45" s="3"/>
      <c r="Z45" s="3"/>
      <c r="AA45" s="3"/>
      <c r="AB45" s="3"/>
      <c r="AC45" s="3"/>
    </row>
    <row r="46" spans="1:29" ht="24.95" customHeight="1">
      <c r="A46" s="3590"/>
      <c r="B46" s="3577" t="s">
        <v>972</v>
      </c>
      <c r="C46" s="3578"/>
      <c r="D46" s="851"/>
      <c r="E46" s="838"/>
      <c r="F46" s="838"/>
      <c r="G46" s="838"/>
      <c r="H46" s="838"/>
      <c r="I46" s="840">
        <f>SUM(D46:H46)</f>
        <v>0</v>
      </c>
      <c r="J46" s="841"/>
      <c r="K46" s="842"/>
      <c r="L46" s="842"/>
      <c r="M46" s="842"/>
      <c r="N46" s="842"/>
      <c r="O46" s="843">
        <f>SUM(J46:N46)</f>
        <v>0</v>
      </c>
    </row>
    <row r="47" spans="1:29" ht="24.95" customHeight="1">
      <c r="A47" s="3590"/>
      <c r="B47" s="3599" t="s">
        <v>347</v>
      </c>
      <c r="C47" s="597" t="s">
        <v>348</v>
      </c>
      <c r="D47" s="851"/>
      <c r="E47" s="838"/>
      <c r="F47" s="838"/>
      <c r="G47" s="838"/>
      <c r="H47" s="838"/>
      <c r="I47" s="840">
        <f>SUM(D47:H47)</f>
        <v>0</v>
      </c>
      <c r="J47" s="841"/>
      <c r="K47" s="842"/>
      <c r="L47" s="842"/>
      <c r="M47" s="842"/>
      <c r="N47" s="842"/>
      <c r="O47" s="843">
        <f>SUM(J47:N47)</f>
        <v>0</v>
      </c>
    </row>
    <row r="48" spans="1:29" ht="24.95" customHeight="1" thickBot="1">
      <c r="A48" s="3591"/>
      <c r="B48" s="3600"/>
      <c r="C48" s="598" t="s">
        <v>349</v>
      </c>
      <c r="D48" s="852"/>
      <c r="E48" s="844"/>
      <c r="F48" s="844"/>
      <c r="G48" s="844"/>
      <c r="H48" s="844"/>
      <c r="I48" s="840">
        <f>SUM(D48:H48)</f>
        <v>0</v>
      </c>
      <c r="J48" s="847"/>
      <c r="K48" s="848"/>
      <c r="L48" s="848"/>
      <c r="M48" s="848"/>
      <c r="N48" s="848"/>
      <c r="O48" s="843">
        <f>SUM(J48:N48)</f>
        <v>0</v>
      </c>
    </row>
    <row r="49" spans="1:29" ht="13.5" thickBot="1"/>
    <row r="50" spans="1:29" ht="27.75" customHeight="1">
      <c r="A50" s="3470" t="s">
        <v>957</v>
      </c>
      <c r="B50" s="3573"/>
      <c r="C50" s="3471"/>
      <c r="D50" s="3472"/>
      <c r="E50" s="298"/>
      <c r="F50" s="298"/>
      <c r="G50" s="298"/>
      <c r="H50" s="298"/>
      <c r="I50" s="298"/>
    </row>
    <row r="51" spans="1:29" ht="27.75" customHeight="1">
      <c r="A51" s="853" t="s">
        <v>958</v>
      </c>
      <c r="B51" s="3574" t="s">
        <v>2604</v>
      </c>
      <c r="C51" s="3575"/>
      <c r="D51" s="3576"/>
      <c r="E51" s="298"/>
      <c r="F51" s="298"/>
      <c r="G51" s="298"/>
      <c r="H51" s="298"/>
      <c r="I51" s="298"/>
    </row>
    <row r="52" spans="1:29" ht="18.75" customHeight="1">
      <c r="A52" s="853" t="s">
        <v>962</v>
      </c>
      <c r="B52" s="3574" t="s">
        <v>690</v>
      </c>
      <c r="C52" s="3575"/>
      <c r="D52" s="3576"/>
    </row>
    <row r="53" spans="1:29" ht="30" customHeight="1">
      <c r="A53" s="853" t="s">
        <v>959</v>
      </c>
      <c r="B53" s="3574" t="s">
        <v>1964</v>
      </c>
      <c r="C53" s="3575"/>
      <c r="D53" s="3576"/>
    </row>
    <row r="54" spans="1:29" ht="27.75" customHeight="1">
      <c r="A54" s="854" t="s">
        <v>960</v>
      </c>
      <c r="B54" s="3574"/>
      <c r="C54" s="3575"/>
      <c r="D54" s="3576"/>
    </row>
    <row r="55" spans="1:29" ht="30" customHeight="1" thickBot="1">
      <c r="A55" s="855" t="s">
        <v>961</v>
      </c>
      <c r="B55" s="3570"/>
      <c r="C55" s="3571"/>
      <c r="D55" s="3572"/>
      <c r="G55" s="2"/>
      <c r="H55" s="2"/>
      <c r="I55" s="2"/>
      <c r="J55" s="2"/>
      <c r="K55" s="2"/>
      <c r="L55" s="2"/>
      <c r="M55" s="2"/>
      <c r="N55" s="2"/>
      <c r="S55" s="3"/>
      <c r="T55" s="3"/>
      <c r="U55" s="3"/>
    </row>
    <row r="56" spans="1:29">
      <c r="V56" s="3"/>
      <c r="W56" s="3"/>
      <c r="X56" s="3"/>
      <c r="Y56" s="3"/>
      <c r="Z56" s="3"/>
      <c r="AA56" s="3"/>
      <c r="AB56" s="3"/>
      <c r="AC56" s="3"/>
    </row>
  </sheetData>
  <protectedRanges>
    <protectedRange sqref="H14 D14:E19 D23:E25 H26:H27 F17:F18 F19:G22 H16:H18 F26:F27 F23 G24" name="Aralık1"/>
    <protectedRange sqref="H32:H33" name="Aralık1_1"/>
    <protectedRange sqref="N32:N33" name="Aralık1_2"/>
    <protectedRange sqref="D20:E22" name="Aralık1_3"/>
  </protectedRanges>
  <mergeCells count="81">
    <mergeCell ref="A12:E12"/>
    <mergeCell ref="F12:R12"/>
    <mergeCell ref="B9:C9"/>
    <mergeCell ref="B10:C10"/>
    <mergeCell ref="A1:R1"/>
    <mergeCell ref="A2:A10"/>
    <mergeCell ref="B2:C4"/>
    <mergeCell ref="D2:F2"/>
    <mergeCell ref="G2:I2"/>
    <mergeCell ref="J2:L2"/>
    <mergeCell ref="M2:O2"/>
    <mergeCell ref="P2:R2"/>
    <mergeCell ref="B7:C7"/>
    <mergeCell ref="B8:C8"/>
    <mergeCell ref="B5:C5"/>
    <mergeCell ref="B6:C6"/>
    <mergeCell ref="H23:H24"/>
    <mergeCell ref="B25:C25"/>
    <mergeCell ref="I23:N23"/>
    <mergeCell ref="B24:C24"/>
    <mergeCell ref="B17:C17"/>
    <mergeCell ref="B18:C18"/>
    <mergeCell ref="B19:C19"/>
    <mergeCell ref="B20:C20"/>
    <mergeCell ref="B21:C21"/>
    <mergeCell ref="F21:G21"/>
    <mergeCell ref="B22:C22"/>
    <mergeCell ref="P14:P15"/>
    <mergeCell ref="B13:C13"/>
    <mergeCell ref="F13:G15"/>
    <mergeCell ref="H13:H15"/>
    <mergeCell ref="I13:R13"/>
    <mergeCell ref="Q14:Q15"/>
    <mergeCell ref="R14:R15"/>
    <mergeCell ref="B15:C15"/>
    <mergeCell ref="M14:M15"/>
    <mergeCell ref="N14:N15"/>
    <mergeCell ref="B14:C14"/>
    <mergeCell ref="I14:J14"/>
    <mergeCell ref="K14:L14"/>
    <mergeCell ref="A14:A25"/>
    <mergeCell ref="B16:C16"/>
    <mergeCell ref="B23:C23"/>
    <mergeCell ref="F23:G24"/>
    <mergeCell ref="L30:M30"/>
    <mergeCell ref="A28:O28"/>
    <mergeCell ref="A29:A31"/>
    <mergeCell ref="B29:C31"/>
    <mergeCell ref="D29:I29"/>
    <mergeCell ref="J29:O29"/>
    <mergeCell ref="D30:E30"/>
    <mergeCell ref="F30:G30"/>
    <mergeCell ref="H30:H31"/>
    <mergeCell ref="I30:I31"/>
    <mergeCell ref="J30:K30"/>
    <mergeCell ref="O14:O15"/>
    <mergeCell ref="J39:O39"/>
    <mergeCell ref="B41:C41"/>
    <mergeCell ref="B42:C42"/>
    <mergeCell ref="N30:N31"/>
    <mergeCell ref="O30:O31"/>
    <mergeCell ref="A38:O38"/>
    <mergeCell ref="A32:A35"/>
    <mergeCell ref="B32:C32"/>
    <mergeCell ref="B33:C33"/>
    <mergeCell ref="B34:C34"/>
    <mergeCell ref="B35:C35"/>
    <mergeCell ref="B54:D54"/>
    <mergeCell ref="B55:D55"/>
    <mergeCell ref="B46:C46"/>
    <mergeCell ref="B47:B48"/>
    <mergeCell ref="A50:D50"/>
    <mergeCell ref="B51:D51"/>
    <mergeCell ref="B52:D52"/>
    <mergeCell ref="B53:D53"/>
    <mergeCell ref="A39:A48"/>
    <mergeCell ref="B39:C40"/>
    <mergeCell ref="B43:C43"/>
    <mergeCell ref="B44:C44"/>
    <mergeCell ref="B45:C45"/>
    <mergeCell ref="D39:I39"/>
  </mergeCells>
  <phoneticPr fontId="55" type="noConversion"/>
  <dataValidations count="4">
    <dataValidation type="custom" allowBlank="1" showInputMessage="1" showErrorMessage="1" errorTitle="LÜTFEN DÜZETİN" error="PLANLANAN İÇME SUYU İŞ SAYISI, İÇME SUYU HİZMETİ GÖTÜRÜLECEK ÜNİTE SAYISINDAN AZ OLAMAZ " sqref="D10">
      <formula1>D10&lt;I5=H35</formula1>
    </dataValidation>
    <dataValidation type="custom" allowBlank="1" showInputMessage="1" showErrorMessage="1" errorTitle="LÜTFEN DÜZELTİN" error="BİTEN ÜNİTE SAYISI BİTEN İÇME SUYU SAYISINDAN AZ OLAMAZ" sqref="F5:F9">
      <formula1>F5&lt;=N35</formula1>
    </dataValidation>
    <dataValidation type="custom" allowBlank="1" showInputMessage="1" showErrorMessage="1" errorTitle="LÜTFEN DÜZELTİN" error="PLANLANAN İÇME SUYU İŞ SAYISI, İÇME SUYU HİZMETİ GÖTÜRÜLECEK ÜNİTE SAYISINDAN AZ OLAMAZ " sqref="H35">
      <formula1>D10&lt;=H35</formula1>
    </dataValidation>
    <dataValidation type="custom" allowBlank="1" showInputMessage="1" showErrorMessage="1" errorTitle="LÜTFEN DÜZELTİN" error="BİTEN ÜNİTE SAYISI BİTEN İÇME SUYU SAYISINDAN AZ OLAMAZ" sqref="N35">
      <formula1>F5&lt;=N35</formula1>
    </dataValidation>
  </dataValidations>
  <pageMargins left="0.51181102362204722" right="0.31496062992125984" top="0.78740157480314965" bottom="0.31496062992125984" header="0.27559055118110237" footer="0.19685039370078741"/>
  <pageSetup paperSize="9" scale="55" orientation="landscape" r:id="rId1"/>
  <headerFooter alignWithMargins="0">
    <oddHeader>&amp;C&amp;"Arial Tur,Kalın"&amp;12T.C
İÇİŞLERİ BAKANLIĞI
Mahalli İdareler Genel Müdürlüğü</oddHeader>
    <oddFooter>&amp;C&amp;P</oddFooter>
  </headerFooter>
  <rowBreaks count="1" manualBreakCount="1">
    <brk id="3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AF32"/>
  <sheetViews>
    <sheetView workbookViewId="0">
      <pane ySplit="3" topLeftCell="A4" activePane="bottomLeft" state="frozenSplit"/>
      <selection activeCell="B51" sqref="B51:D51"/>
      <selection pane="bottomLeft" activeCell="A2" sqref="A2:J2"/>
    </sheetView>
  </sheetViews>
  <sheetFormatPr defaultRowHeight="12.75"/>
  <cols>
    <col min="1" max="1" width="19.5703125" style="3" customWidth="1"/>
    <col min="2" max="2" width="9.140625" style="3"/>
    <col min="3" max="3" width="24.42578125" style="2" customWidth="1"/>
    <col min="4" max="4" width="17.5703125" style="2" customWidth="1"/>
    <col min="5" max="5" width="22.28515625" style="6" customWidth="1"/>
    <col min="6" max="6" width="14.7109375" style="6" customWidth="1"/>
    <col min="7" max="7" width="9.7109375" style="6" customWidth="1"/>
    <col min="8" max="8" width="13.140625" style="6" customWidth="1"/>
    <col min="9" max="9" width="18.140625" style="6" customWidth="1"/>
    <col min="10" max="10" width="14.140625" style="6" customWidth="1"/>
    <col min="11" max="11" width="11.42578125" style="6" customWidth="1"/>
    <col min="12" max="12" width="17" style="6" customWidth="1"/>
    <col min="13" max="13" width="11.85546875" style="6" customWidth="1"/>
    <col min="14" max="14" width="12.5703125" style="6" customWidth="1"/>
    <col min="15" max="15" width="12.28515625" style="6" customWidth="1"/>
    <col min="16" max="16" width="12.140625" style="6" customWidth="1"/>
    <col min="17" max="17" width="13.5703125" style="2" customWidth="1"/>
    <col min="18" max="18" width="12" style="2" customWidth="1"/>
    <col min="19" max="19" width="14" style="2" customWidth="1"/>
    <col min="20" max="20" width="20.42578125" style="2" customWidth="1"/>
    <col min="21" max="21" width="14.28515625" style="2" customWidth="1"/>
    <col min="22" max="29" width="9.140625" style="2"/>
    <col min="30" max="16384" width="9.140625" style="3"/>
  </cols>
  <sheetData>
    <row r="1" spans="1:30" ht="10.5" customHeight="1" thickBot="1">
      <c r="A1" s="17"/>
      <c r="B1" s="355"/>
    </row>
    <row r="2" spans="1:30" ht="49.5" customHeight="1" thickBot="1">
      <c r="A2" s="3558" t="s">
        <v>114</v>
      </c>
      <c r="B2" s="3559"/>
      <c r="C2" s="3559"/>
      <c r="D2" s="3559"/>
      <c r="E2" s="3559"/>
      <c r="F2" s="3559"/>
      <c r="G2" s="3559"/>
      <c r="H2" s="3559"/>
      <c r="I2" s="3559"/>
      <c r="J2" s="3560"/>
      <c r="K2" s="18"/>
      <c r="L2" s="18"/>
      <c r="M2" s="19"/>
      <c r="N2" s="19"/>
      <c r="O2" s="19"/>
    </row>
    <row r="3" spans="1:30" s="300" customFormat="1" ht="51" customHeight="1">
      <c r="A3" s="3565" t="s">
        <v>963</v>
      </c>
      <c r="B3" s="3552" t="s">
        <v>26</v>
      </c>
      <c r="C3" s="3553"/>
      <c r="D3" s="360" t="s">
        <v>1418</v>
      </c>
      <c r="E3" s="366" t="s">
        <v>1419</v>
      </c>
      <c r="F3" s="371" t="s">
        <v>1420</v>
      </c>
      <c r="G3" s="856" t="s">
        <v>1600</v>
      </c>
      <c r="H3" s="857" t="s">
        <v>1046</v>
      </c>
      <c r="I3" s="858" t="s">
        <v>1421</v>
      </c>
      <c r="J3" s="859" t="s">
        <v>93</v>
      </c>
      <c r="K3" s="297"/>
      <c r="L3" s="297"/>
      <c r="M3" s="298"/>
      <c r="N3" s="297"/>
      <c r="O3" s="297"/>
      <c r="P3" s="297"/>
      <c r="Q3" s="298"/>
      <c r="R3" s="299"/>
      <c r="S3" s="299"/>
      <c r="T3" s="299"/>
      <c r="U3" s="299"/>
      <c r="V3" s="299"/>
      <c r="W3" s="299"/>
      <c r="X3" s="299"/>
      <c r="Y3" s="299"/>
      <c r="Z3" s="299"/>
      <c r="AA3" s="299"/>
      <c r="AB3" s="299"/>
      <c r="AC3" s="299"/>
      <c r="AD3" s="299"/>
    </row>
    <row r="4" spans="1:30" s="300" customFormat="1" ht="22.5" customHeight="1" thickBot="1">
      <c r="A4" s="3566"/>
      <c r="B4" s="3554"/>
      <c r="C4" s="3555"/>
      <c r="D4" s="361" t="s">
        <v>1861</v>
      </c>
      <c r="E4" s="367" t="s">
        <v>1862</v>
      </c>
      <c r="F4" s="860" t="s">
        <v>1866</v>
      </c>
      <c r="G4" s="861" t="s">
        <v>1863</v>
      </c>
      <c r="H4" s="862" t="s">
        <v>1602</v>
      </c>
      <c r="I4" s="863" t="s">
        <v>472</v>
      </c>
      <c r="J4" s="864" t="s">
        <v>1603</v>
      </c>
      <c r="K4" s="297"/>
      <c r="L4" s="297"/>
      <c r="M4" s="298"/>
      <c r="N4" s="297"/>
      <c r="O4" s="297"/>
      <c r="P4" s="297"/>
      <c r="Q4" s="298"/>
      <c r="R4" s="299"/>
      <c r="S4" s="299"/>
      <c r="T4" s="299"/>
      <c r="U4" s="299"/>
      <c r="V4" s="299"/>
      <c r="W4" s="299"/>
      <c r="X4" s="299"/>
      <c r="Y4" s="299"/>
      <c r="Z4" s="299"/>
      <c r="AA4" s="299"/>
      <c r="AB4" s="299"/>
      <c r="AC4" s="299"/>
      <c r="AD4" s="299"/>
    </row>
    <row r="5" spans="1:30" ht="88.5" customHeight="1">
      <c r="A5" s="3566"/>
      <c r="B5" s="3561" t="s">
        <v>1853</v>
      </c>
      <c r="C5" s="3562"/>
      <c r="D5" s="1997">
        <v>579151.12</v>
      </c>
      <c r="E5" s="1582" t="s">
        <v>3015</v>
      </c>
      <c r="F5" s="2582">
        <v>579151.12</v>
      </c>
      <c r="G5" s="868"/>
      <c r="H5" s="869"/>
      <c r="I5" s="1608">
        <v>934531.44</v>
      </c>
      <c r="J5" s="905">
        <v>0</v>
      </c>
      <c r="K5" s="41"/>
      <c r="N5" s="26"/>
      <c r="O5" s="26"/>
      <c r="P5" s="26"/>
      <c r="Q5" s="26"/>
      <c r="R5" s="26"/>
      <c r="S5" s="26"/>
      <c r="T5" s="26"/>
      <c r="U5" s="26"/>
    </row>
    <row r="6" spans="1:30" ht="24.75" customHeight="1">
      <c r="A6" s="3566"/>
      <c r="B6" s="3563" t="s">
        <v>18</v>
      </c>
      <c r="C6" s="3564"/>
      <c r="D6" s="1993">
        <v>5489036</v>
      </c>
      <c r="E6" s="369"/>
      <c r="F6" s="2583">
        <v>5489036</v>
      </c>
      <c r="G6" s="872"/>
      <c r="H6" s="1397"/>
      <c r="I6" s="903">
        <v>5489036</v>
      </c>
      <c r="J6" s="904">
        <v>0</v>
      </c>
      <c r="K6" s="41"/>
      <c r="L6" s="1416"/>
      <c r="M6" s="26"/>
      <c r="N6" s="26"/>
      <c r="O6" s="26"/>
      <c r="P6" s="26"/>
      <c r="Q6" s="26"/>
      <c r="R6" s="26"/>
      <c r="S6" s="26"/>
      <c r="T6" s="26"/>
      <c r="U6" s="26"/>
    </row>
    <row r="7" spans="1:30" ht="18" customHeight="1">
      <c r="A7" s="3566"/>
      <c r="B7" s="3563" t="s">
        <v>2271</v>
      </c>
      <c r="C7" s="3564"/>
      <c r="D7" s="1993">
        <v>165000</v>
      </c>
      <c r="E7" s="369"/>
      <c r="F7" s="2584">
        <v>165000</v>
      </c>
      <c r="G7" s="872"/>
      <c r="H7" s="873"/>
      <c r="I7" s="903">
        <v>165000</v>
      </c>
      <c r="J7" s="904">
        <f t="shared" ref="J7:J21" si="0">F7+G7-I7</f>
        <v>0</v>
      </c>
      <c r="K7" s="42"/>
      <c r="M7" s="26"/>
      <c r="N7" s="26"/>
      <c r="O7" s="26"/>
      <c r="P7" s="26"/>
      <c r="Q7" s="26"/>
      <c r="R7" s="26"/>
      <c r="S7" s="26"/>
      <c r="T7" s="26"/>
      <c r="U7" s="26"/>
    </row>
    <row r="8" spans="1:30" ht="18" customHeight="1">
      <c r="A8" s="3566"/>
      <c r="B8" s="3563" t="s">
        <v>470</v>
      </c>
      <c r="C8" s="3564"/>
      <c r="D8" s="1993">
        <v>180763.88</v>
      </c>
      <c r="E8" s="369"/>
      <c r="F8" s="2584">
        <v>180763.88</v>
      </c>
      <c r="G8" s="872"/>
      <c r="H8" s="873"/>
      <c r="I8" s="903">
        <v>180764</v>
      </c>
      <c r="J8" s="904">
        <v>0</v>
      </c>
      <c r="K8" s="42"/>
      <c r="M8" s="26"/>
      <c r="N8" s="26"/>
      <c r="O8" s="26"/>
      <c r="P8" s="26"/>
      <c r="Q8" s="26"/>
      <c r="R8" s="26"/>
      <c r="S8" s="26"/>
      <c r="T8" s="26"/>
      <c r="U8" s="26"/>
    </row>
    <row r="9" spans="1:30" ht="18" customHeight="1">
      <c r="A9" s="3566"/>
      <c r="B9" s="3563" t="s">
        <v>1854</v>
      </c>
      <c r="C9" s="3703"/>
      <c r="D9" s="1993"/>
      <c r="E9" s="369"/>
      <c r="F9" s="2584"/>
      <c r="G9" s="872"/>
      <c r="H9" s="873"/>
      <c r="I9" s="903"/>
      <c r="J9" s="904">
        <f t="shared" si="0"/>
        <v>0</v>
      </c>
      <c r="K9" s="43"/>
      <c r="M9" s="26"/>
      <c r="N9" s="26"/>
      <c r="O9" s="26"/>
      <c r="P9" s="26"/>
      <c r="Q9" s="26"/>
      <c r="R9" s="26"/>
      <c r="S9" s="26"/>
      <c r="T9" s="26"/>
      <c r="U9" s="26"/>
    </row>
    <row r="10" spans="1:30" ht="18" customHeight="1" thickBot="1">
      <c r="A10" s="3566"/>
      <c r="B10" s="3568" t="s">
        <v>1047</v>
      </c>
      <c r="C10" s="3706"/>
      <c r="D10" s="1993"/>
      <c r="E10" s="369"/>
      <c r="F10" s="2584"/>
      <c r="G10" s="872"/>
      <c r="H10" s="873"/>
      <c r="I10" s="903"/>
      <c r="J10" s="904">
        <f t="shared" si="0"/>
        <v>0</v>
      </c>
      <c r="K10" s="43"/>
      <c r="M10" s="26"/>
      <c r="N10" s="26"/>
      <c r="O10" s="26"/>
      <c r="P10" s="26"/>
      <c r="Q10" s="26"/>
      <c r="R10" s="26"/>
      <c r="S10" s="26"/>
      <c r="T10" s="26"/>
      <c r="U10" s="26"/>
    </row>
    <row r="11" spans="1:30" ht="18" customHeight="1">
      <c r="A11" s="3566"/>
      <c r="B11" s="3704" t="s">
        <v>1855</v>
      </c>
      <c r="C11" s="1389" t="s">
        <v>1048</v>
      </c>
      <c r="D11" s="1993">
        <v>84018</v>
      </c>
      <c r="E11" s="369"/>
      <c r="F11" s="2584">
        <v>84018</v>
      </c>
      <c r="G11" s="872"/>
      <c r="H11" s="873"/>
      <c r="I11" s="903">
        <v>84018</v>
      </c>
      <c r="J11" s="904">
        <f t="shared" si="0"/>
        <v>0</v>
      </c>
      <c r="K11" s="43"/>
      <c r="M11" s="26"/>
      <c r="N11" s="26"/>
      <c r="O11" s="26"/>
      <c r="P11" s="26"/>
      <c r="Q11" s="26"/>
      <c r="R11" s="26"/>
      <c r="S11" s="26"/>
      <c r="T11" s="26"/>
      <c r="U11" s="26"/>
    </row>
    <row r="12" spans="1:30" ht="18" customHeight="1">
      <c r="A12" s="3566"/>
      <c r="B12" s="3704"/>
      <c r="C12" s="1390" t="s">
        <v>253</v>
      </c>
      <c r="D12" s="1993"/>
      <c r="E12" s="369"/>
      <c r="F12" s="1675"/>
      <c r="G12" s="872"/>
      <c r="H12" s="873"/>
      <c r="I12" s="903"/>
      <c r="J12" s="904">
        <f t="shared" si="0"/>
        <v>0</v>
      </c>
      <c r="K12" s="43"/>
      <c r="M12" s="26"/>
      <c r="N12" s="26"/>
      <c r="O12" s="26"/>
      <c r="P12" s="26"/>
      <c r="Q12" s="26"/>
      <c r="R12" s="26"/>
      <c r="S12" s="26"/>
      <c r="T12" s="26"/>
      <c r="U12" s="26"/>
    </row>
    <row r="13" spans="1:30" ht="18" customHeight="1">
      <c r="A13" s="3566"/>
      <c r="B13" s="3704"/>
      <c r="C13" s="1391" t="s">
        <v>1857</v>
      </c>
      <c r="D13" s="2112"/>
      <c r="E13" s="369"/>
      <c r="F13" s="1675"/>
      <c r="G13" s="872"/>
      <c r="H13" s="873"/>
      <c r="I13" s="903"/>
      <c r="J13" s="904">
        <f t="shared" si="0"/>
        <v>0</v>
      </c>
      <c r="K13" s="43"/>
      <c r="M13" s="26"/>
      <c r="N13" s="26"/>
      <c r="O13" s="26"/>
      <c r="P13" s="26"/>
      <c r="Q13" s="26"/>
      <c r="R13" s="26"/>
      <c r="S13" s="26"/>
      <c r="T13" s="26"/>
      <c r="U13" s="26"/>
    </row>
    <row r="14" spans="1:30" ht="18" customHeight="1">
      <c r="A14" s="3566"/>
      <c r="B14" s="3704"/>
      <c r="C14" s="1391" t="s">
        <v>1856</v>
      </c>
      <c r="D14" s="2112"/>
      <c r="E14" s="369"/>
      <c r="F14" s="1675"/>
      <c r="G14" s="872"/>
      <c r="H14" s="873"/>
      <c r="I14" s="903"/>
      <c r="J14" s="904">
        <f t="shared" si="0"/>
        <v>0</v>
      </c>
      <c r="K14" s="43"/>
      <c r="M14" s="26"/>
      <c r="N14" s="26"/>
      <c r="O14" s="26"/>
      <c r="P14" s="26"/>
      <c r="Q14" s="26"/>
      <c r="R14" s="26"/>
      <c r="S14" s="26"/>
      <c r="T14" s="26"/>
      <c r="U14" s="26"/>
    </row>
    <row r="15" spans="1:30" ht="18" customHeight="1">
      <c r="A15" s="3566"/>
      <c r="B15" s="3704"/>
      <c r="C15" s="1391" t="s">
        <v>1859</v>
      </c>
      <c r="D15" s="2112"/>
      <c r="E15" s="369"/>
      <c r="F15" s="1675"/>
      <c r="G15" s="872"/>
      <c r="H15" s="873"/>
      <c r="I15" s="903"/>
      <c r="J15" s="904">
        <f t="shared" si="0"/>
        <v>0</v>
      </c>
      <c r="K15" s="43"/>
      <c r="M15" s="26"/>
      <c r="N15" s="26"/>
      <c r="O15" s="26"/>
      <c r="P15" s="26"/>
      <c r="Q15" s="26"/>
      <c r="R15" s="26"/>
      <c r="S15" s="26"/>
      <c r="T15" s="26"/>
      <c r="U15" s="26"/>
    </row>
    <row r="16" spans="1:30" ht="18" customHeight="1">
      <c r="A16" s="3566"/>
      <c r="B16" s="3704"/>
      <c r="C16" s="1391" t="s">
        <v>1860</v>
      </c>
      <c r="D16" s="2112"/>
      <c r="E16" s="369"/>
      <c r="F16" s="871"/>
      <c r="G16" s="872"/>
      <c r="H16" s="873"/>
      <c r="I16" s="903"/>
      <c r="J16" s="904">
        <f t="shared" si="0"/>
        <v>0</v>
      </c>
      <c r="K16" s="43"/>
      <c r="M16" s="26"/>
      <c r="N16" s="26"/>
      <c r="O16" s="26"/>
      <c r="P16" s="26"/>
      <c r="Q16" s="26"/>
      <c r="R16" s="26"/>
      <c r="S16" s="26"/>
      <c r="T16" s="26"/>
      <c r="U16" s="26"/>
    </row>
    <row r="17" spans="1:32" ht="18" customHeight="1">
      <c r="A17" s="3566"/>
      <c r="B17" s="3704"/>
      <c r="C17" s="1391" t="s">
        <v>352</v>
      </c>
      <c r="D17" s="2112"/>
      <c r="E17" s="369"/>
      <c r="F17" s="871"/>
      <c r="G17" s="872"/>
      <c r="H17" s="873"/>
      <c r="I17" s="903"/>
      <c r="J17" s="904">
        <f t="shared" si="0"/>
        <v>0</v>
      </c>
      <c r="K17" s="43"/>
      <c r="M17" s="26"/>
      <c r="N17" s="26"/>
      <c r="O17" s="26"/>
      <c r="P17" s="26"/>
      <c r="Q17" s="26"/>
      <c r="R17" s="26"/>
      <c r="S17" s="26"/>
      <c r="T17" s="26"/>
      <c r="U17" s="26"/>
    </row>
    <row r="18" spans="1:32" s="2" customFormat="1" ht="18" customHeight="1">
      <c r="A18" s="3566"/>
      <c r="B18" s="3704"/>
      <c r="C18" s="1391" t="s">
        <v>351</v>
      </c>
      <c r="D18" s="2112"/>
      <c r="E18" s="369"/>
      <c r="F18" s="871"/>
      <c r="G18" s="872"/>
      <c r="H18" s="873"/>
      <c r="I18" s="903"/>
      <c r="J18" s="904">
        <f t="shared" si="0"/>
        <v>0</v>
      </c>
      <c r="K18" s="41"/>
      <c r="L18" s="6"/>
      <c r="M18" s="26"/>
      <c r="N18" s="26"/>
      <c r="O18" s="26"/>
      <c r="P18" s="26"/>
      <c r="Q18" s="26"/>
      <c r="R18" s="26"/>
      <c r="S18" s="26"/>
      <c r="T18" s="26"/>
      <c r="U18" s="26"/>
      <c r="AD18" s="3"/>
      <c r="AE18" s="3"/>
      <c r="AF18" s="3"/>
    </row>
    <row r="19" spans="1:32" s="2" customFormat="1" ht="18" customHeight="1">
      <c r="A19" s="3566"/>
      <c r="B19" s="3704"/>
      <c r="C19" s="1391" t="s">
        <v>1049</v>
      </c>
      <c r="D19" s="2112"/>
      <c r="E19" s="369"/>
      <c r="F19" s="871"/>
      <c r="G19" s="872"/>
      <c r="H19" s="873"/>
      <c r="I19" s="903"/>
      <c r="J19" s="904">
        <f t="shared" si="0"/>
        <v>0</v>
      </c>
      <c r="K19" s="41"/>
      <c r="L19" s="6"/>
      <c r="M19" s="26"/>
      <c r="N19" s="26"/>
      <c r="O19" s="26"/>
      <c r="P19" s="26"/>
      <c r="Q19" s="26"/>
      <c r="R19" s="26"/>
      <c r="S19" s="26"/>
      <c r="T19" s="26"/>
      <c r="U19" s="26"/>
      <c r="AD19" s="3"/>
      <c r="AE19" s="3"/>
      <c r="AF19" s="3"/>
    </row>
    <row r="20" spans="1:32" s="2" customFormat="1" ht="18" customHeight="1">
      <c r="A20" s="3566"/>
      <c r="B20" s="3704"/>
      <c r="C20" s="1391" t="s">
        <v>1050</v>
      </c>
      <c r="D20" s="2112"/>
      <c r="E20" s="369"/>
      <c r="F20" s="871"/>
      <c r="G20" s="872"/>
      <c r="H20" s="873"/>
      <c r="I20" s="903"/>
      <c r="J20" s="904">
        <f t="shared" si="0"/>
        <v>0</v>
      </c>
      <c r="K20" s="41"/>
      <c r="L20" s="6"/>
      <c r="M20" s="26"/>
      <c r="N20" s="26"/>
      <c r="O20" s="26"/>
      <c r="P20" s="26"/>
      <c r="Q20" s="26"/>
      <c r="R20" s="26"/>
      <c r="S20" s="26"/>
      <c r="T20" s="26"/>
      <c r="U20" s="26"/>
      <c r="AD20" s="3"/>
      <c r="AE20" s="3"/>
      <c r="AF20" s="3"/>
    </row>
    <row r="21" spans="1:32" s="2" customFormat="1" ht="18" customHeight="1" thickBot="1">
      <c r="A21" s="3566"/>
      <c r="B21" s="3705"/>
      <c r="C21" s="1392" t="s">
        <v>1051</v>
      </c>
      <c r="D21" s="2112"/>
      <c r="E21" s="369"/>
      <c r="F21" s="871"/>
      <c r="G21" s="872"/>
      <c r="H21" s="873"/>
      <c r="I21" s="903"/>
      <c r="J21" s="875">
        <f t="shared" si="0"/>
        <v>0</v>
      </c>
      <c r="K21" s="41"/>
      <c r="L21" s="6"/>
      <c r="M21" s="26"/>
      <c r="N21" s="26"/>
      <c r="O21" s="26"/>
      <c r="P21" s="26"/>
      <c r="Q21" s="26"/>
      <c r="R21" s="26"/>
      <c r="S21" s="26"/>
      <c r="T21" s="26"/>
      <c r="U21" s="26"/>
      <c r="AD21" s="3"/>
      <c r="AE21" s="3"/>
      <c r="AF21" s="3"/>
    </row>
    <row r="22" spans="1:32" s="2" customFormat="1" ht="22.5" customHeight="1" thickBot="1">
      <c r="A22" s="3532" t="s">
        <v>19</v>
      </c>
      <c r="B22" s="3533"/>
      <c r="C22" s="3534"/>
      <c r="D22" s="1665">
        <f>SUM(D5:D21)</f>
        <v>6497969</v>
      </c>
      <c r="E22" s="1609">
        <v>355380.32</v>
      </c>
      <c r="F22" s="1609">
        <f>SUM(F5:F21)</f>
        <v>6497969</v>
      </c>
      <c r="G22" s="1609">
        <f>SUM(G5:G21)</f>
        <v>0</v>
      </c>
      <c r="H22" s="1609">
        <f>SUM(H5:H21)</f>
        <v>0</v>
      </c>
      <c r="I22" s="1609">
        <f>SUM(I5:I21)</f>
        <v>6853349.4399999995</v>
      </c>
      <c r="J22" s="1607">
        <f>SUM(J5:J21)</f>
        <v>0</v>
      </c>
      <c r="K22" s="6"/>
      <c r="L22" s="6"/>
      <c r="M22" s="6"/>
      <c r="N22" s="6"/>
      <c r="O22" s="6"/>
      <c r="P22" s="6"/>
      <c r="AD22" s="3"/>
      <c r="AE22" s="3"/>
      <c r="AF22" s="3"/>
    </row>
    <row r="23" spans="1:32" ht="36.75" customHeight="1">
      <c r="A23" s="3714" t="s">
        <v>3007</v>
      </c>
      <c r="B23" s="3715"/>
      <c r="C23" s="3715"/>
      <c r="D23" s="3715"/>
      <c r="E23" s="3715"/>
      <c r="F23" s="3715"/>
      <c r="G23" s="3715"/>
      <c r="H23" s="3715"/>
      <c r="J23" s="2"/>
      <c r="K23" s="2"/>
      <c r="L23" s="2"/>
      <c r="M23" s="2"/>
      <c r="N23" s="2"/>
      <c r="O23" s="2"/>
      <c r="P23" s="2"/>
      <c r="V23" s="3"/>
      <c r="W23" s="3"/>
      <c r="X23" s="3"/>
      <c r="Y23" s="3"/>
      <c r="Z23" s="3"/>
      <c r="AA23" s="3"/>
      <c r="AB23" s="3"/>
      <c r="AC23" s="3"/>
    </row>
    <row r="24" spans="1:32" s="603" customFormat="1" ht="14.25" customHeight="1">
      <c r="A24" s="3660" t="s">
        <v>1867</v>
      </c>
      <c r="B24" s="3660"/>
      <c r="C24" s="3660"/>
      <c r="D24" s="3660"/>
      <c r="E24" s="3660"/>
      <c r="F24" s="3660"/>
      <c r="G24" s="3660"/>
      <c r="H24" s="3660"/>
      <c r="I24" s="3660"/>
      <c r="J24" s="3660"/>
      <c r="K24" s="28"/>
      <c r="L24" s="28"/>
      <c r="M24" s="28"/>
      <c r="N24" s="28"/>
      <c r="O24" s="28"/>
      <c r="P24" s="28"/>
      <c r="Q24" s="602"/>
      <c r="R24" s="602"/>
      <c r="S24" s="602"/>
      <c r="T24" s="602"/>
      <c r="U24" s="602"/>
      <c r="V24" s="602"/>
      <c r="W24" s="602"/>
      <c r="X24" s="602"/>
      <c r="Y24" s="602"/>
      <c r="Z24" s="602"/>
      <c r="AA24" s="602"/>
      <c r="AB24" s="602"/>
      <c r="AC24" s="602"/>
    </row>
    <row r="25" spans="1:32" s="603" customFormat="1" ht="29.25" customHeight="1">
      <c r="A25" s="3663" t="s">
        <v>1411</v>
      </c>
      <c r="B25" s="3663"/>
      <c r="C25" s="3663"/>
      <c r="D25" s="3663"/>
      <c r="E25" s="3663"/>
      <c r="F25" s="3663"/>
      <c r="G25" s="3663"/>
      <c r="H25" s="3663"/>
      <c r="I25" s="3663"/>
      <c r="J25" s="3663"/>
      <c r="K25" s="28"/>
      <c r="L25" s="28"/>
      <c r="M25" s="28"/>
      <c r="N25" s="28"/>
      <c r="O25" s="28"/>
      <c r="P25" s="28"/>
      <c r="Q25" s="602"/>
      <c r="R25" s="602"/>
      <c r="S25" s="602"/>
      <c r="T25" s="602"/>
      <c r="U25" s="602"/>
      <c r="V25" s="602"/>
      <c r="W25" s="602"/>
      <c r="X25" s="602"/>
      <c r="Y25" s="602"/>
      <c r="Z25" s="602"/>
      <c r="AA25" s="602"/>
      <c r="AB25" s="602"/>
      <c r="AC25" s="602"/>
    </row>
    <row r="26" spans="1:32" s="603" customFormat="1" ht="17.25" customHeight="1">
      <c r="A26" s="3664" t="s">
        <v>1605</v>
      </c>
      <c r="B26" s="3664"/>
      <c r="C26" s="3664"/>
      <c r="D26" s="3664"/>
      <c r="E26" s="3664"/>
      <c r="F26" s="3664"/>
      <c r="G26" s="3664"/>
      <c r="H26" s="3664"/>
      <c r="I26" s="3664"/>
      <c r="J26" s="3664"/>
      <c r="K26" s="28"/>
      <c r="L26" s="28"/>
      <c r="M26" s="28"/>
      <c r="N26" s="28"/>
      <c r="O26" s="28"/>
      <c r="P26" s="28"/>
      <c r="Q26" s="602"/>
      <c r="R26" s="602"/>
      <c r="S26" s="602"/>
      <c r="T26" s="602"/>
      <c r="U26" s="602"/>
      <c r="V26" s="602"/>
      <c r="W26" s="602"/>
      <c r="X26" s="602"/>
      <c r="Y26" s="602"/>
      <c r="Z26" s="602"/>
      <c r="AA26" s="602"/>
      <c r="AB26" s="602"/>
      <c r="AC26" s="602"/>
    </row>
    <row r="27" spans="1:32" s="603" customFormat="1" ht="17.25" customHeight="1">
      <c r="A27" s="3661" t="s">
        <v>1606</v>
      </c>
      <c r="B27" s="3662"/>
      <c r="C27" s="3662"/>
      <c r="D27" s="3662"/>
      <c r="E27" s="3662"/>
      <c r="F27" s="3662"/>
      <c r="G27" s="3662"/>
      <c r="H27" s="3662"/>
      <c r="I27" s="3662"/>
      <c r="J27" s="3662"/>
      <c r="K27" s="28"/>
      <c r="L27" s="28"/>
      <c r="M27" s="28"/>
      <c r="N27" s="28"/>
      <c r="O27" s="28"/>
      <c r="P27" s="28"/>
      <c r="Q27" s="602"/>
      <c r="R27" s="602"/>
      <c r="S27" s="602"/>
      <c r="T27" s="602"/>
      <c r="U27" s="602"/>
      <c r="V27" s="602"/>
      <c r="W27" s="602"/>
      <c r="X27" s="602"/>
      <c r="Y27" s="602"/>
      <c r="Z27" s="602"/>
      <c r="AA27" s="602"/>
      <c r="AB27" s="602"/>
      <c r="AC27" s="602"/>
    </row>
    <row r="28" spans="1:32" s="603" customFormat="1" ht="17.25" customHeight="1">
      <c r="A28" s="3668" t="s">
        <v>1052</v>
      </c>
      <c r="B28" s="3669"/>
      <c r="C28" s="3669"/>
      <c r="D28" s="3669"/>
      <c r="E28" s="3669"/>
      <c r="F28" s="3669"/>
      <c r="G28" s="3669"/>
      <c r="H28" s="3669"/>
      <c r="I28" s="3669"/>
      <c r="J28" s="3670"/>
      <c r="K28" s="28"/>
      <c r="L28" s="28"/>
      <c r="M28" s="28"/>
      <c r="N28" s="28"/>
      <c r="O28" s="28"/>
      <c r="P28" s="28"/>
      <c r="Q28" s="602"/>
      <c r="R28" s="602"/>
      <c r="S28" s="602"/>
      <c r="T28" s="602"/>
      <c r="U28" s="602"/>
      <c r="V28" s="602"/>
      <c r="W28" s="602"/>
      <c r="X28" s="602"/>
      <c r="Y28" s="602"/>
      <c r="Z28" s="602"/>
      <c r="AA28" s="602"/>
      <c r="AB28" s="602"/>
      <c r="AC28" s="602"/>
    </row>
    <row r="29" spans="1:32" s="603" customFormat="1" ht="16.5" customHeight="1">
      <c r="A29" s="3671" t="s">
        <v>1607</v>
      </c>
      <c r="B29" s="3672"/>
      <c r="C29" s="3672"/>
      <c r="D29" s="3672"/>
      <c r="E29" s="3672"/>
      <c r="F29" s="3672"/>
      <c r="G29" s="3672"/>
      <c r="H29" s="3672"/>
      <c r="I29" s="3672"/>
      <c r="J29" s="3672"/>
      <c r="K29" s="28"/>
      <c r="L29" s="28"/>
      <c r="M29" s="28"/>
      <c r="N29" s="28"/>
      <c r="O29" s="28"/>
      <c r="P29" s="28"/>
      <c r="Q29" s="602"/>
      <c r="R29" s="602"/>
      <c r="S29" s="602"/>
      <c r="T29" s="602"/>
      <c r="U29" s="602"/>
      <c r="V29" s="602"/>
      <c r="W29" s="602"/>
      <c r="X29" s="602"/>
      <c r="Y29" s="602"/>
      <c r="Z29" s="602"/>
      <c r="AA29" s="602"/>
      <c r="AB29" s="602"/>
      <c r="AC29" s="602"/>
    </row>
    <row r="30" spans="1:32" s="603" customFormat="1" ht="19.5" customHeight="1">
      <c r="A30" s="3667" t="s">
        <v>77</v>
      </c>
      <c r="B30" s="3667"/>
      <c r="C30" s="3667"/>
      <c r="D30" s="3667"/>
      <c r="E30" s="3667"/>
      <c r="F30" s="3667"/>
      <c r="G30" s="3667"/>
      <c r="H30" s="3667"/>
      <c r="I30" s="3667"/>
      <c r="J30" s="3667"/>
      <c r="K30" s="28"/>
      <c r="L30" s="28"/>
      <c r="M30" s="28"/>
      <c r="N30" s="28"/>
      <c r="O30" s="28"/>
      <c r="P30" s="28"/>
      <c r="Q30" s="602"/>
      <c r="R30" s="602"/>
      <c r="S30" s="602"/>
      <c r="T30" s="602"/>
      <c r="U30" s="602"/>
      <c r="V30" s="602"/>
      <c r="W30" s="602"/>
      <c r="X30" s="602"/>
      <c r="Y30" s="602"/>
      <c r="Z30" s="602"/>
      <c r="AA30" s="602"/>
      <c r="AB30" s="602"/>
      <c r="AC30" s="602"/>
    </row>
    <row r="31" spans="1:32" s="603" customFormat="1" ht="43.5" customHeight="1">
      <c r="A31" s="3666" t="s">
        <v>1554</v>
      </c>
      <c r="B31" s="3666"/>
      <c r="C31" s="3666"/>
      <c r="D31" s="3666"/>
      <c r="E31" s="3666"/>
      <c r="F31" s="3666"/>
      <c r="G31" s="3666"/>
      <c r="H31" s="3666"/>
      <c r="I31" s="3666"/>
      <c r="J31" s="3666"/>
      <c r="K31" s="28"/>
      <c r="L31" s="28"/>
      <c r="M31" s="28"/>
      <c r="N31" s="28"/>
      <c r="O31" s="28"/>
      <c r="P31" s="28"/>
      <c r="Q31" s="602"/>
      <c r="R31" s="602"/>
      <c r="S31" s="602"/>
      <c r="T31" s="602"/>
      <c r="U31" s="602"/>
      <c r="V31" s="602"/>
      <c r="W31" s="602"/>
      <c r="X31" s="602"/>
      <c r="Y31" s="602"/>
      <c r="Z31" s="602"/>
      <c r="AA31" s="602"/>
      <c r="AB31" s="602"/>
      <c r="AC31" s="602"/>
    </row>
    <row r="32" spans="1:32" s="603" customFormat="1" ht="41.25" customHeight="1">
      <c r="A32" s="3665" t="s">
        <v>777</v>
      </c>
      <c r="B32" s="3666"/>
      <c r="C32" s="3666"/>
      <c r="D32" s="3666"/>
      <c r="E32" s="3666"/>
      <c r="F32" s="3666"/>
      <c r="G32" s="3666"/>
      <c r="H32" s="3666"/>
      <c r="I32" s="3666"/>
      <c r="J32" s="3666"/>
      <c r="K32" s="28"/>
      <c r="L32" s="28"/>
      <c r="M32" s="28"/>
      <c r="N32" s="28"/>
      <c r="O32" s="28"/>
      <c r="P32" s="28"/>
      <c r="Q32" s="602"/>
      <c r="R32" s="602"/>
      <c r="S32" s="602"/>
      <c r="T32" s="602"/>
      <c r="U32" s="602"/>
      <c r="V32" s="602"/>
      <c r="W32" s="602"/>
      <c r="X32" s="602"/>
      <c r="Y32" s="602"/>
      <c r="Z32" s="602"/>
      <c r="AA32" s="602"/>
      <c r="AB32" s="602"/>
      <c r="AC32" s="602"/>
    </row>
  </sheetData>
  <protectedRanges>
    <protectedRange sqref="D5:E18 H5:H21 J5:K21 F5:F21" name="Aralık1"/>
    <protectedRange sqref="D19:E21" name="Aralık1_3"/>
  </protectedRanges>
  <mergeCells count="21">
    <mergeCell ref="A22:C22"/>
    <mergeCell ref="A24:J24"/>
    <mergeCell ref="A25:J25"/>
    <mergeCell ref="B7:C7"/>
    <mergeCell ref="A27:J27"/>
    <mergeCell ref="B9:C9"/>
    <mergeCell ref="A31:J31"/>
    <mergeCell ref="A32:J32"/>
    <mergeCell ref="A30:J30"/>
    <mergeCell ref="A28:J28"/>
    <mergeCell ref="A23:H23"/>
    <mergeCell ref="A26:J26"/>
    <mergeCell ref="A29:J29"/>
    <mergeCell ref="A2:J2"/>
    <mergeCell ref="A3:A21"/>
    <mergeCell ref="B3:C4"/>
    <mergeCell ref="B5:C5"/>
    <mergeCell ref="B6:C6"/>
    <mergeCell ref="B8:C8"/>
    <mergeCell ref="B11:B21"/>
    <mergeCell ref="B10:C10"/>
  </mergeCells>
  <phoneticPr fontId="55" type="noConversion"/>
  <pageMargins left="0.78740157480314965" right="0.39370078740157483" top="1.02" bottom="0.91" header="0.47244094488188981" footer="0.45"/>
  <pageSetup paperSize="9" scale="56" orientation="portrait" r:id="rId1"/>
  <headerFooter alignWithMargins="0">
    <oddHeader>&amp;C&amp;"Arial Tur,Kalın"&amp;12T.C
İÇİŞLERİ BAKANLIĞI
Mahalli İdareler Genel Müdürlüğü</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I56"/>
  <sheetViews>
    <sheetView view="pageBreakPreview" zoomScale="75" zoomScaleNormal="75" zoomScaleSheetLayoutView="75" workbookViewId="0">
      <selection sqref="A1:R1"/>
    </sheetView>
  </sheetViews>
  <sheetFormatPr defaultRowHeight="12.75"/>
  <cols>
    <col min="1" max="1" width="12.42578125" style="3" customWidth="1"/>
    <col min="2" max="2" width="4.85546875" style="3" customWidth="1"/>
    <col min="3" max="3" width="19.28515625" style="2" customWidth="1"/>
    <col min="4" max="4" width="13.42578125" style="2" customWidth="1"/>
    <col min="5" max="5" width="11.7109375" style="6" customWidth="1"/>
    <col min="6" max="6" width="11" style="6" customWidth="1"/>
    <col min="7" max="7" width="19.140625" style="6" customWidth="1"/>
    <col min="8" max="8" width="12.5703125" style="6" customWidth="1"/>
    <col min="9" max="10" width="13" style="6" customWidth="1"/>
    <col min="11" max="11" width="11.85546875" style="6" customWidth="1"/>
    <col min="12" max="13" width="12.5703125" style="6" customWidth="1"/>
    <col min="14" max="14" width="11.42578125" style="6" customWidth="1"/>
    <col min="15" max="15" width="11.28515625" style="2" customWidth="1"/>
    <col min="16" max="16" width="14.140625" style="2" customWidth="1"/>
    <col min="17" max="17" width="12.28515625" style="2" customWidth="1"/>
    <col min="18" max="18" width="11.5703125" style="2" customWidth="1"/>
    <col min="19" max="19" width="14.28515625" style="2" customWidth="1"/>
    <col min="20" max="29" width="9.140625" style="2"/>
    <col min="30" max="16384" width="9.140625" style="3"/>
  </cols>
  <sheetData>
    <row r="1" spans="1:35" ht="58.5" customHeight="1" thickBot="1">
      <c r="A1" s="3464" t="s">
        <v>3617</v>
      </c>
      <c r="B1" s="3464"/>
      <c r="C1" s="3464"/>
      <c r="D1" s="3464"/>
      <c r="E1" s="3464"/>
      <c r="F1" s="3464"/>
      <c r="G1" s="3464"/>
      <c r="H1" s="3464"/>
      <c r="I1" s="3464"/>
      <c r="J1" s="3464"/>
      <c r="K1" s="3464"/>
      <c r="L1" s="3464"/>
      <c r="M1" s="3464"/>
      <c r="N1" s="3464"/>
      <c r="O1" s="3464"/>
      <c r="P1" s="3464"/>
      <c r="Q1" s="3464"/>
      <c r="R1" s="3464"/>
      <c r="S1" s="1"/>
    </row>
    <row r="2" spans="1:35" ht="36" customHeight="1">
      <c r="A2" s="3475" t="s">
        <v>963</v>
      </c>
      <c r="B2" s="3640" t="s">
        <v>16</v>
      </c>
      <c r="C2" s="3641"/>
      <c r="D2" s="3396" t="s">
        <v>17</v>
      </c>
      <c r="E2" s="3397"/>
      <c r="F2" s="3398"/>
      <c r="G2" s="3399" t="s">
        <v>18</v>
      </c>
      <c r="H2" s="3400"/>
      <c r="I2" s="3401"/>
      <c r="J2" s="3485" t="s">
        <v>2271</v>
      </c>
      <c r="K2" s="3486"/>
      <c r="L2" s="3487"/>
      <c r="M2" s="3647" t="s">
        <v>470</v>
      </c>
      <c r="N2" s="3648"/>
      <c r="O2" s="3649"/>
      <c r="P2" s="3452" t="s">
        <v>416</v>
      </c>
      <c r="Q2" s="3453"/>
      <c r="R2" s="3454"/>
      <c r="S2" s="7"/>
      <c r="T2" s="6"/>
      <c r="AD2" s="2"/>
      <c r="AE2" s="2"/>
      <c r="AF2" s="2"/>
      <c r="AG2" s="2"/>
      <c r="AH2" s="2"/>
      <c r="AI2" s="2"/>
    </row>
    <row r="3" spans="1:35" ht="55.5" customHeight="1">
      <c r="A3" s="3476"/>
      <c r="B3" s="3642"/>
      <c r="C3" s="3643"/>
      <c r="D3" s="750" t="s">
        <v>2260</v>
      </c>
      <c r="E3" s="751" t="s">
        <v>415</v>
      </c>
      <c r="F3" s="752" t="s">
        <v>19</v>
      </c>
      <c r="G3" s="750" t="s">
        <v>2260</v>
      </c>
      <c r="H3" s="753" t="s">
        <v>415</v>
      </c>
      <c r="I3" s="754" t="s">
        <v>19</v>
      </c>
      <c r="J3" s="750" t="s">
        <v>2260</v>
      </c>
      <c r="K3" s="755" t="s">
        <v>415</v>
      </c>
      <c r="L3" s="756" t="s">
        <v>19</v>
      </c>
      <c r="M3" s="750" t="s">
        <v>2260</v>
      </c>
      <c r="N3" s="757" t="s">
        <v>415</v>
      </c>
      <c r="O3" s="758" t="s">
        <v>19</v>
      </c>
      <c r="P3" s="750" t="s">
        <v>2260</v>
      </c>
      <c r="Q3" s="759" t="s">
        <v>415</v>
      </c>
      <c r="R3" s="760" t="s">
        <v>19</v>
      </c>
      <c r="S3" s="7"/>
      <c r="T3" s="6"/>
      <c r="AD3" s="2"/>
      <c r="AE3" s="2"/>
      <c r="AF3" s="2"/>
      <c r="AG3" s="2"/>
      <c r="AH3" s="2"/>
      <c r="AI3" s="2"/>
    </row>
    <row r="4" spans="1:35" ht="25.5" customHeight="1" thickBot="1">
      <c r="A4" s="3476"/>
      <c r="B4" s="3644"/>
      <c r="C4" s="3645"/>
      <c r="D4" s="306" t="s">
        <v>1861</v>
      </c>
      <c r="E4" s="129" t="s">
        <v>1862</v>
      </c>
      <c r="F4" s="761" t="s">
        <v>1866</v>
      </c>
      <c r="G4" s="306" t="s">
        <v>1863</v>
      </c>
      <c r="H4" s="133" t="s">
        <v>471</v>
      </c>
      <c r="I4" s="289" t="s">
        <v>472</v>
      </c>
      <c r="J4" s="306" t="s">
        <v>473</v>
      </c>
      <c r="K4" s="405" t="s">
        <v>474</v>
      </c>
      <c r="L4" s="406" t="s">
        <v>475</v>
      </c>
      <c r="M4" s="306" t="s">
        <v>476</v>
      </c>
      <c r="N4" s="762" t="s">
        <v>477</v>
      </c>
      <c r="O4" s="763" t="s">
        <v>478</v>
      </c>
      <c r="P4" s="306" t="s">
        <v>479</v>
      </c>
      <c r="Q4" s="764" t="s">
        <v>480</v>
      </c>
      <c r="R4" s="765" t="s">
        <v>481</v>
      </c>
      <c r="S4" s="7"/>
      <c r="T4" s="6"/>
      <c r="AD4" s="2"/>
      <c r="AE4" s="2"/>
      <c r="AF4" s="2"/>
      <c r="AG4" s="2"/>
      <c r="AH4" s="2"/>
      <c r="AI4" s="2"/>
    </row>
    <row r="5" spans="1:35" ht="21.95" customHeight="1">
      <c r="A5" s="3476"/>
      <c r="B5" s="3638" t="s">
        <v>20</v>
      </c>
      <c r="C5" s="3639"/>
      <c r="D5" s="766">
        <v>25</v>
      </c>
      <c r="E5" s="767">
        <v>5</v>
      </c>
      <c r="F5" s="767">
        <f>D5+E5</f>
        <v>30</v>
      </c>
      <c r="G5" s="1396">
        <v>48</v>
      </c>
      <c r="H5" s="64">
        <v>0</v>
      </c>
      <c r="I5" s="71">
        <f>G5+H5</f>
        <v>48</v>
      </c>
      <c r="J5" s="769"/>
      <c r="K5" s="407"/>
      <c r="L5" s="1065">
        <f>J5+K5</f>
        <v>0</v>
      </c>
      <c r="M5" s="769">
        <v>5</v>
      </c>
      <c r="N5" s="770"/>
      <c r="O5" s="1067">
        <f>M5+N5</f>
        <v>5</v>
      </c>
      <c r="P5" s="1579">
        <f>D5+G5+J5+M5</f>
        <v>78</v>
      </c>
      <c r="Q5" s="773">
        <f t="shared" ref="Q5:R9" si="0">E5+H5+K5+N5</f>
        <v>5</v>
      </c>
      <c r="R5" s="774">
        <f t="shared" si="0"/>
        <v>83</v>
      </c>
      <c r="S5" s="10"/>
      <c r="T5" s="6"/>
      <c r="AD5" s="2"/>
      <c r="AE5" s="2"/>
      <c r="AF5" s="2"/>
      <c r="AG5" s="2"/>
      <c r="AH5" s="2"/>
      <c r="AI5" s="2"/>
    </row>
    <row r="6" spans="1:35" ht="26.25" customHeight="1">
      <c r="A6" s="3476"/>
      <c r="B6" s="3636" t="s">
        <v>21</v>
      </c>
      <c r="C6" s="3637"/>
      <c r="D6" s="775"/>
      <c r="E6" s="1070"/>
      <c r="F6" s="60">
        <f>D6+E6</f>
        <v>0</v>
      </c>
      <c r="G6" s="775"/>
      <c r="H6" s="1062"/>
      <c r="I6" s="71">
        <f>G6+H6</f>
        <v>0</v>
      </c>
      <c r="J6" s="775"/>
      <c r="K6" s="1064"/>
      <c r="L6" s="1065">
        <f>J6+K6</f>
        <v>0</v>
      </c>
      <c r="M6" s="775"/>
      <c r="N6" s="1066"/>
      <c r="O6" s="1067">
        <f>M6+N6</f>
        <v>0</v>
      </c>
      <c r="P6" s="778">
        <f>D6+G6+J6+M6</f>
        <v>0</v>
      </c>
      <c r="Q6" s="1068">
        <f t="shared" si="0"/>
        <v>0</v>
      </c>
      <c r="R6" s="1069">
        <f t="shared" si="0"/>
        <v>0</v>
      </c>
      <c r="S6" s="10"/>
      <c r="T6" s="6"/>
      <c r="AD6" s="2"/>
      <c r="AE6" s="2"/>
      <c r="AF6" s="2"/>
      <c r="AG6" s="2"/>
      <c r="AH6" s="2"/>
      <c r="AI6" s="2"/>
    </row>
    <row r="7" spans="1:35" ht="21.95" customHeight="1">
      <c r="A7" s="3476"/>
      <c r="B7" s="3634" t="s">
        <v>22</v>
      </c>
      <c r="C7" s="3635"/>
      <c r="D7" s="781">
        <v>0</v>
      </c>
      <c r="E7" s="1070">
        <v>0</v>
      </c>
      <c r="F7" s="60">
        <f>D7+E7</f>
        <v>0</v>
      </c>
      <c r="G7" s="781">
        <v>0</v>
      </c>
      <c r="H7" s="1062"/>
      <c r="I7" s="71">
        <v>0</v>
      </c>
      <c r="J7" s="781"/>
      <c r="K7" s="1064"/>
      <c r="L7" s="1065">
        <f>J7+K7</f>
        <v>0</v>
      </c>
      <c r="M7" s="781">
        <v>0</v>
      </c>
      <c r="N7" s="1066"/>
      <c r="O7" s="1067">
        <f>M7+N7</f>
        <v>0</v>
      </c>
      <c r="P7" s="778">
        <f>D7+G7+J7+M7</f>
        <v>0</v>
      </c>
      <c r="Q7" s="1068">
        <f t="shared" si="0"/>
        <v>0</v>
      </c>
      <c r="R7" s="1069">
        <f t="shared" si="0"/>
        <v>0</v>
      </c>
      <c r="S7" s="10"/>
      <c r="T7" s="6"/>
      <c r="AD7" s="2"/>
      <c r="AE7" s="2"/>
      <c r="AF7" s="2"/>
      <c r="AG7" s="2"/>
      <c r="AH7" s="2"/>
      <c r="AI7" s="2"/>
    </row>
    <row r="8" spans="1:35" ht="30" customHeight="1">
      <c r="A8" s="3476"/>
      <c r="B8" s="3636" t="s">
        <v>23</v>
      </c>
      <c r="C8" s="3637"/>
      <c r="D8" s="775">
        <v>0</v>
      </c>
      <c r="E8" s="1070"/>
      <c r="F8" s="60">
        <f>D8+E8</f>
        <v>0</v>
      </c>
      <c r="G8" s="775">
        <v>0</v>
      </c>
      <c r="H8" s="1062"/>
      <c r="I8" s="71">
        <f>G8+H8</f>
        <v>0</v>
      </c>
      <c r="J8" s="775"/>
      <c r="K8" s="1064"/>
      <c r="L8" s="1065">
        <f>J8+K8</f>
        <v>0</v>
      </c>
      <c r="M8" s="775">
        <v>0</v>
      </c>
      <c r="N8" s="1066"/>
      <c r="O8" s="1067">
        <f>M8+N8</f>
        <v>0</v>
      </c>
      <c r="P8" s="778">
        <f>D8+G8+J8+M8</f>
        <v>0</v>
      </c>
      <c r="Q8" s="1068">
        <f t="shared" si="0"/>
        <v>0</v>
      </c>
      <c r="R8" s="1069">
        <f t="shared" si="0"/>
        <v>0</v>
      </c>
      <c r="S8" s="10"/>
      <c r="T8" s="6"/>
      <c r="AD8" s="2"/>
      <c r="AE8" s="2"/>
      <c r="AF8" s="2"/>
      <c r="AG8" s="2"/>
      <c r="AH8" s="2"/>
      <c r="AI8" s="2"/>
    </row>
    <row r="9" spans="1:35" ht="21.95" customHeight="1" thickBot="1">
      <c r="A9" s="3476"/>
      <c r="B9" s="3636" t="s">
        <v>24</v>
      </c>
      <c r="C9" s="3637"/>
      <c r="D9" s="749"/>
      <c r="E9" s="60">
        <v>0</v>
      </c>
      <c r="F9" s="60">
        <f>D9+E9</f>
        <v>0</v>
      </c>
      <c r="G9" s="749">
        <v>0</v>
      </c>
      <c r="H9" s="70"/>
      <c r="I9" s="71">
        <f>G9+H9</f>
        <v>0</v>
      </c>
      <c r="J9" s="775"/>
      <c r="K9" s="411"/>
      <c r="L9" s="1065">
        <f>J9+K9</f>
        <v>0</v>
      </c>
      <c r="M9" s="749">
        <v>0</v>
      </c>
      <c r="N9" s="783">
        <v>0</v>
      </c>
      <c r="O9" s="1067">
        <f>M9+N9</f>
        <v>0</v>
      </c>
      <c r="P9" s="1626">
        <f>D9+G9+J9+M9</f>
        <v>0</v>
      </c>
      <c r="Q9" s="785">
        <f t="shared" si="0"/>
        <v>0</v>
      </c>
      <c r="R9" s="1622">
        <f t="shared" si="0"/>
        <v>0</v>
      </c>
      <c r="S9" s="10"/>
      <c r="T9" s="6"/>
      <c r="AD9" s="2"/>
      <c r="AE9" s="2"/>
      <c r="AF9" s="2"/>
      <c r="AG9" s="2"/>
      <c r="AH9" s="2"/>
      <c r="AI9" s="2"/>
    </row>
    <row r="10" spans="1:35" ht="21.95" customHeight="1" thickBot="1">
      <c r="A10" s="3477"/>
      <c r="B10" s="3632" t="s">
        <v>19</v>
      </c>
      <c r="C10" s="3713"/>
      <c r="D10" s="1623">
        <f>SUM(D5:D9)</f>
        <v>25</v>
      </c>
      <c r="E10" s="290"/>
      <c r="F10" s="1395">
        <f>SUM(F5:F9)</f>
        <v>30</v>
      </c>
      <c r="G10" s="1623">
        <f>SUM(G5:G9)</f>
        <v>48</v>
      </c>
      <c r="H10" s="1617">
        <v>12</v>
      </c>
      <c r="I10" s="293">
        <f>SUM(I5:I9)</f>
        <v>48</v>
      </c>
      <c r="J10" s="739">
        <v>0</v>
      </c>
      <c r="K10" s="413"/>
      <c r="L10" s="1619">
        <v>0</v>
      </c>
      <c r="M10" s="1623">
        <f>SUM(M5:M9)</f>
        <v>5</v>
      </c>
      <c r="N10" s="1620"/>
      <c r="O10" s="1624">
        <f>SUM(O5:O9)</f>
        <v>5</v>
      </c>
      <c r="P10" s="1627">
        <f>SUM(P5:P9)</f>
        <v>78</v>
      </c>
      <c r="Q10" s="1625">
        <f>SUM(Q5:Q9)</f>
        <v>5</v>
      </c>
      <c r="R10" s="1629">
        <f>SUM(R5:R9)</f>
        <v>83</v>
      </c>
      <c r="S10" s="10"/>
      <c r="T10" s="6"/>
      <c r="AD10" s="2"/>
      <c r="AE10" s="2"/>
      <c r="AF10" s="2"/>
      <c r="AG10" s="2"/>
      <c r="AH10" s="2"/>
      <c r="AI10" s="2"/>
    </row>
    <row r="11" spans="1:35" ht="10.5" customHeight="1" thickBot="1">
      <c r="A11" s="17"/>
      <c r="B11" s="355"/>
    </row>
    <row r="12" spans="1:35" ht="21.75" customHeight="1" thickBot="1">
      <c r="A12" s="3558" t="s">
        <v>25</v>
      </c>
      <c r="B12" s="3559"/>
      <c r="C12" s="3559"/>
      <c r="D12" s="3559"/>
      <c r="E12" s="3560"/>
      <c r="F12" s="3558" t="s">
        <v>482</v>
      </c>
      <c r="G12" s="3718"/>
      <c r="H12" s="3718"/>
      <c r="I12" s="3718"/>
      <c r="J12" s="3718"/>
      <c r="K12" s="3718"/>
      <c r="L12" s="3718"/>
      <c r="M12" s="3718"/>
      <c r="N12" s="3718"/>
      <c r="O12" s="3718"/>
      <c r="P12" s="3718"/>
      <c r="Q12" s="3718"/>
      <c r="R12" s="3719"/>
    </row>
    <row r="13" spans="1:35" s="300" customFormat="1" ht="43.5" customHeight="1" thickBot="1">
      <c r="A13" s="346"/>
      <c r="B13" s="3657" t="s">
        <v>26</v>
      </c>
      <c r="C13" s="3658"/>
      <c r="D13" s="314" t="s">
        <v>27</v>
      </c>
      <c r="E13" s="319" t="s">
        <v>20</v>
      </c>
      <c r="F13" s="3696" t="s">
        <v>26</v>
      </c>
      <c r="G13" s="3697"/>
      <c r="H13" s="3701" t="s">
        <v>27</v>
      </c>
      <c r="I13" s="3692" t="s">
        <v>1031</v>
      </c>
      <c r="J13" s="3692"/>
      <c r="K13" s="3692"/>
      <c r="L13" s="3692"/>
      <c r="M13" s="3692"/>
      <c r="N13" s="3692"/>
      <c r="O13" s="3692"/>
      <c r="P13" s="3692"/>
      <c r="Q13" s="3692"/>
      <c r="R13" s="3693"/>
    </row>
    <row r="14" spans="1:35" ht="18" customHeight="1">
      <c r="A14" s="3502" t="s">
        <v>963</v>
      </c>
      <c r="B14" s="3655" t="s">
        <v>28</v>
      </c>
      <c r="C14" s="3656"/>
      <c r="D14" s="315"/>
      <c r="E14" s="320"/>
      <c r="F14" s="3698"/>
      <c r="G14" s="3699"/>
      <c r="H14" s="3702"/>
      <c r="I14" s="3690" t="s">
        <v>2261</v>
      </c>
      <c r="J14" s="3690"/>
      <c r="K14" s="3690" t="s">
        <v>1032</v>
      </c>
      <c r="L14" s="3690"/>
      <c r="M14" s="3691" t="s">
        <v>484</v>
      </c>
      <c r="N14" s="3691">
        <v>250</v>
      </c>
      <c r="O14" s="3691">
        <v>500</v>
      </c>
      <c r="P14" s="3691">
        <v>1000</v>
      </c>
      <c r="Q14" s="3691">
        <v>1500</v>
      </c>
      <c r="R14" s="3700" t="s">
        <v>1240</v>
      </c>
    </row>
    <row r="15" spans="1:35" ht="18" customHeight="1">
      <c r="A15" s="3502"/>
      <c r="B15" s="3620" t="s">
        <v>29</v>
      </c>
      <c r="C15" s="3621"/>
      <c r="D15" s="316"/>
      <c r="E15" s="321"/>
      <c r="F15" s="3698"/>
      <c r="G15" s="3699"/>
      <c r="H15" s="3702"/>
      <c r="I15" s="907" t="s">
        <v>1033</v>
      </c>
      <c r="J15" s="907" t="s">
        <v>2276</v>
      </c>
      <c r="K15" s="907" t="s">
        <v>1033</v>
      </c>
      <c r="L15" s="907" t="s">
        <v>2276</v>
      </c>
      <c r="M15" s="3691"/>
      <c r="N15" s="3691"/>
      <c r="O15" s="3691"/>
      <c r="P15" s="3691"/>
      <c r="Q15" s="3691"/>
      <c r="R15" s="3700"/>
    </row>
    <row r="16" spans="1:35" ht="18" customHeight="1">
      <c r="A16" s="3502"/>
      <c r="B16" s="3620" t="s">
        <v>30</v>
      </c>
      <c r="C16" s="3621"/>
      <c r="D16" s="317"/>
      <c r="E16" s="322"/>
      <c r="F16" s="908" t="s">
        <v>1034</v>
      </c>
      <c r="G16" s="909"/>
      <c r="H16" s="910"/>
      <c r="I16" s="911"/>
      <c r="J16" s="911"/>
      <c r="K16" s="911"/>
      <c r="L16" s="911"/>
      <c r="M16" s="911"/>
      <c r="N16" s="911"/>
      <c r="O16" s="911"/>
      <c r="P16" s="911"/>
      <c r="Q16" s="911"/>
      <c r="R16" s="912"/>
    </row>
    <row r="17" spans="1:20" ht="18" customHeight="1">
      <c r="A17" s="3502"/>
      <c r="B17" s="3620" t="s">
        <v>31</v>
      </c>
      <c r="C17" s="3621"/>
      <c r="D17" s="1599">
        <v>76</v>
      </c>
      <c r="E17" s="2477">
        <v>76000</v>
      </c>
      <c r="F17" s="908" t="s">
        <v>1035</v>
      </c>
      <c r="G17" s="909"/>
      <c r="H17" s="910"/>
      <c r="I17" s="911"/>
      <c r="J17" s="911"/>
      <c r="K17" s="911"/>
      <c r="L17" s="911"/>
      <c r="M17" s="911"/>
      <c r="N17" s="911"/>
      <c r="O17" s="911"/>
      <c r="P17" s="911"/>
      <c r="Q17" s="911"/>
      <c r="R17" s="912"/>
    </row>
    <row r="18" spans="1:20" ht="18" customHeight="1">
      <c r="A18" s="3502"/>
      <c r="B18" s="3620" t="s">
        <v>32</v>
      </c>
      <c r="C18" s="3621"/>
      <c r="D18" s="316">
        <v>70</v>
      </c>
      <c r="E18" s="2478">
        <v>70000</v>
      </c>
      <c r="F18" s="908" t="s">
        <v>1036</v>
      </c>
      <c r="G18" s="909"/>
      <c r="H18" s="1548">
        <v>3</v>
      </c>
      <c r="I18" s="1544">
        <v>3</v>
      </c>
      <c r="J18" s="1547">
        <v>249</v>
      </c>
      <c r="K18" s="1547">
        <v>9</v>
      </c>
      <c r="L18" s="1547">
        <v>349</v>
      </c>
      <c r="M18" s="911"/>
      <c r="N18" s="1193"/>
      <c r="O18" s="911"/>
      <c r="P18" s="911"/>
      <c r="Q18" s="911"/>
      <c r="R18" s="912" t="s">
        <v>737</v>
      </c>
    </row>
    <row r="19" spans="1:20" ht="18" customHeight="1">
      <c r="A19" s="3502"/>
      <c r="B19" s="3620" t="s">
        <v>33</v>
      </c>
      <c r="C19" s="3621"/>
      <c r="D19" s="316">
        <v>2.5</v>
      </c>
      <c r="E19" s="2479">
        <v>2.5</v>
      </c>
      <c r="F19" s="908" t="s">
        <v>1037</v>
      </c>
      <c r="G19" s="909"/>
      <c r="H19" s="1545"/>
      <c r="I19" s="1546"/>
      <c r="J19" s="1546"/>
      <c r="K19" s="1546"/>
      <c r="L19" s="1546"/>
      <c r="M19" s="911"/>
      <c r="N19" s="911"/>
      <c r="O19" s="911"/>
      <c r="P19" s="911"/>
      <c r="Q19" s="911"/>
      <c r="R19" s="912"/>
    </row>
    <row r="20" spans="1:20" ht="19.5" customHeight="1">
      <c r="A20" s="3502"/>
      <c r="B20" s="3620" t="s">
        <v>419</v>
      </c>
      <c r="C20" s="3621"/>
      <c r="D20" s="1580">
        <v>10450</v>
      </c>
      <c r="E20" s="2478">
        <v>10450</v>
      </c>
      <c r="F20" s="908" t="s">
        <v>1038</v>
      </c>
      <c r="G20" s="909"/>
      <c r="H20" s="910"/>
      <c r="I20" s="911"/>
      <c r="J20" s="911"/>
      <c r="K20" s="911"/>
      <c r="L20" s="911"/>
      <c r="M20" s="911"/>
      <c r="N20" s="911"/>
      <c r="O20" s="911"/>
      <c r="P20" s="911"/>
      <c r="Q20" s="911"/>
      <c r="R20" s="912"/>
    </row>
    <row r="21" spans="1:20" ht="27" customHeight="1">
      <c r="A21" s="3502"/>
      <c r="B21" s="3620" t="s">
        <v>420</v>
      </c>
      <c r="C21" s="3621"/>
      <c r="D21" s="1580"/>
      <c r="E21" s="321"/>
      <c r="F21" s="3694" t="s">
        <v>1039</v>
      </c>
      <c r="G21" s="3695"/>
      <c r="H21" s="910"/>
      <c r="I21" s="911"/>
      <c r="J21" s="911"/>
      <c r="K21" s="911"/>
      <c r="L21" s="911"/>
      <c r="M21" s="911"/>
      <c r="N21" s="911"/>
      <c r="O21" s="911"/>
      <c r="P21" s="911"/>
      <c r="Q21" s="911"/>
      <c r="R21" s="912"/>
    </row>
    <row r="22" spans="1:20" ht="18" customHeight="1" thickBot="1">
      <c r="A22" s="3502"/>
      <c r="B22" s="3620" t="s">
        <v>2278</v>
      </c>
      <c r="C22" s="3621"/>
      <c r="D22" s="316"/>
      <c r="E22" s="321"/>
      <c r="F22" s="1537" t="s">
        <v>1040</v>
      </c>
      <c r="G22" s="1538"/>
      <c r="H22" s="1539"/>
      <c r="I22" s="1540"/>
      <c r="J22" s="1540"/>
      <c r="K22" s="1540"/>
      <c r="L22" s="1540"/>
      <c r="M22" s="1541"/>
      <c r="N22" s="1541"/>
      <c r="O22" s="918"/>
      <c r="P22" s="918"/>
      <c r="Q22" s="918"/>
      <c r="R22" s="919"/>
    </row>
    <row r="23" spans="1:20" ht="18" customHeight="1">
      <c r="A23" s="3502"/>
      <c r="B23" s="3620" t="s">
        <v>34</v>
      </c>
      <c r="C23" s="3621"/>
      <c r="D23" s="316"/>
      <c r="E23" s="1534"/>
      <c r="F23" s="3708" t="s">
        <v>26</v>
      </c>
      <c r="G23" s="3708"/>
      <c r="H23" s="3710" t="s">
        <v>27</v>
      </c>
      <c r="I23" s="3716" t="s">
        <v>20</v>
      </c>
      <c r="J23" s="3716"/>
      <c r="K23" s="3716"/>
      <c r="L23" s="3716"/>
      <c r="M23" s="3716"/>
      <c r="N23" s="3716"/>
      <c r="O23" s="1535"/>
    </row>
    <row r="24" spans="1:20" ht="30" customHeight="1">
      <c r="A24" s="3720"/>
      <c r="B24" s="3717" t="s">
        <v>35</v>
      </c>
      <c r="C24" s="3717"/>
      <c r="D24" s="316"/>
      <c r="E24" s="1534"/>
      <c r="F24" s="3708"/>
      <c r="G24" s="3708"/>
      <c r="H24" s="3710"/>
      <c r="I24" s="921" t="s">
        <v>1041</v>
      </c>
      <c r="J24" s="921" t="s">
        <v>2276</v>
      </c>
      <c r="K24" s="921" t="s">
        <v>688</v>
      </c>
      <c r="L24" s="921" t="s">
        <v>1042</v>
      </c>
      <c r="M24" s="921" t="s">
        <v>1043</v>
      </c>
      <c r="N24" s="921" t="s">
        <v>1240</v>
      </c>
      <c r="O24" s="1536"/>
      <c r="P24" s="26"/>
    </row>
    <row r="25" spans="1:20" ht="18" customHeight="1" thickBot="1">
      <c r="A25" s="3721"/>
      <c r="B25" s="3717" t="s">
        <v>36</v>
      </c>
      <c r="C25" s="3717"/>
      <c r="D25" s="316"/>
      <c r="E25" s="1534"/>
      <c r="F25" s="1542" t="s">
        <v>1044</v>
      </c>
      <c r="G25" s="1542"/>
      <c r="H25" s="1543"/>
      <c r="I25" s="921">
        <v>3</v>
      </c>
      <c r="J25" s="921">
        <v>249</v>
      </c>
      <c r="K25" s="921"/>
      <c r="L25" s="921"/>
      <c r="M25" s="921"/>
      <c r="N25" s="921"/>
      <c r="O25" s="1532"/>
      <c r="P25" s="26"/>
    </row>
    <row r="26" spans="1:20" ht="25.5" customHeight="1">
      <c r="D26" s="6"/>
      <c r="E26" s="1533"/>
      <c r="F26" s="1533"/>
      <c r="G26" s="1533"/>
      <c r="H26" s="1533"/>
      <c r="I26" s="1533"/>
      <c r="J26" s="1533"/>
      <c r="K26" s="1533"/>
      <c r="L26" s="1533"/>
      <c r="M26" s="1533"/>
      <c r="N26" s="1533"/>
      <c r="O26" s="6"/>
    </row>
    <row r="27" spans="1:20" ht="25.5" customHeight="1" thickBot="1">
      <c r="F27" s="1078"/>
      <c r="G27" s="1078"/>
      <c r="H27" s="1079"/>
      <c r="I27" s="1080"/>
      <c r="J27" s="1080"/>
      <c r="K27" s="1080"/>
      <c r="L27" s="1080"/>
      <c r="M27" s="1080"/>
      <c r="N27" s="1080"/>
    </row>
    <row r="28" spans="1:20" ht="24.75" customHeight="1" thickBot="1">
      <c r="A28" s="3558" t="s">
        <v>2259</v>
      </c>
      <c r="B28" s="3559"/>
      <c r="C28" s="3559"/>
      <c r="D28" s="3559"/>
      <c r="E28" s="3559"/>
      <c r="F28" s="3559"/>
      <c r="G28" s="3559"/>
      <c r="H28" s="3559"/>
      <c r="I28" s="3559"/>
      <c r="J28" s="3559"/>
      <c r="K28" s="3559"/>
      <c r="L28" s="3559"/>
      <c r="M28" s="3559"/>
      <c r="N28" s="3559"/>
      <c r="O28" s="3560"/>
      <c r="P28" s="48"/>
      <c r="Q28" s="48"/>
      <c r="R28" s="48"/>
      <c r="S28" s="48"/>
    </row>
    <row r="29" spans="1:20" ht="29.25" customHeight="1">
      <c r="A29" s="3497"/>
      <c r="B29" s="3603" t="s">
        <v>26</v>
      </c>
      <c r="C29" s="3604"/>
      <c r="D29" s="3552" t="s">
        <v>2260</v>
      </c>
      <c r="E29" s="3613"/>
      <c r="F29" s="3613"/>
      <c r="G29" s="3613"/>
      <c r="H29" s="3613"/>
      <c r="I29" s="3614"/>
      <c r="J29" s="3399" t="s">
        <v>20</v>
      </c>
      <c r="K29" s="3400"/>
      <c r="L29" s="3400"/>
      <c r="M29" s="3400"/>
      <c r="N29" s="3400"/>
      <c r="O29" s="3401"/>
      <c r="P29" s="38"/>
      <c r="Q29" s="38"/>
      <c r="R29" s="38"/>
      <c r="S29" s="38"/>
      <c r="T29" s="6"/>
    </row>
    <row r="30" spans="1:20" ht="30" customHeight="1">
      <c r="A30" s="3498"/>
      <c r="B30" s="3605"/>
      <c r="C30" s="3606"/>
      <c r="D30" s="3676" t="s">
        <v>2261</v>
      </c>
      <c r="E30" s="3677"/>
      <c r="F30" s="3627" t="s">
        <v>2262</v>
      </c>
      <c r="G30" s="3627"/>
      <c r="H30" s="3609" t="s">
        <v>19</v>
      </c>
      <c r="I30" s="3628" t="s">
        <v>2263</v>
      </c>
      <c r="J30" s="3625" t="s">
        <v>2261</v>
      </c>
      <c r="K30" s="3626"/>
      <c r="L30" s="3624" t="s">
        <v>2262</v>
      </c>
      <c r="M30" s="3624"/>
      <c r="N30" s="3593" t="s">
        <v>19</v>
      </c>
      <c r="O30" s="3611" t="s">
        <v>2272</v>
      </c>
      <c r="P30" s="3"/>
      <c r="Q30" s="3"/>
      <c r="R30" s="3"/>
      <c r="S30" s="3"/>
    </row>
    <row r="31" spans="1:20" ht="65.25" customHeight="1" thickBot="1">
      <c r="A31" s="3499"/>
      <c r="B31" s="3607"/>
      <c r="C31" s="3608"/>
      <c r="D31" s="801" t="s">
        <v>2264</v>
      </c>
      <c r="E31" s="802" t="s">
        <v>2265</v>
      </c>
      <c r="F31" s="802" t="s">
        <v>2264</v>
      </c>
      <c r="G31" s="802" t="s">
        <v>2265</v>
      </c>
      <c r="H31" s="3610"/>
      <c r="I31" s="3629"/>
      <c r="J31" s="803" t="s">
        <v>2264</v>
      </c>
      <c r="K31" s="804" t="s">
        <v>2265</v>
      </c>
      <c r="L31" s="804" t="s">
        <v>2264</v>
      </c>
      <c r="M31" s="804" t="s">
        <v>2265</v>
      </c>
      <c r="N31" s="3594"/>
      <c r="O31" s="3612"/>
      <c r="P31" s="3"/>
      <c r="Q31" s="3"/>
      <c r="R31" s="3"/>
      <c r="S31" s="3"/>
    </row>
    <row r="32" spans="1:20" ht="20.100000000000001" customHeight="1">
      <c r="A32" s="3482" t="s">
        <v>963</v>
      </c>
      <c r="B32" s="3597" t="s">
        <v>2266</v>
      </c>
      <c r="C32" s="3598"/>
      <c r="D32" s="805"/>
      <c r="E32" s="806">
        <v>2</v>
      </c>
      <c r="F32" s="806"/>
      <c r="G32" s="806"/>
      <c r="H32" s="806">
        <v>2</v>
      </c>
      <c r="I32" s="807">
        <v>260</v>
      </c>
      <c r="J32" s="808"/>
      <c r="K32" s="809">
        <v>2</v>
      </c>
      <c r="L32" s="809"/>
      <c r="M32" s="809"/>
      <c r="N32" s="809">
        <f>SUM(J32:M32)</f>
        <v>2</v>
      </c>
      <c r="O32" s="810">
        <v>260</v>
      </c>
      <c r="P32" s="3"/>
      <c r="Q32" s="3"/>
      <c r="R32" s="3"/>
      <c r="S32" s="3"/>
    </row>
    <row r="33" spans="1:29" ht="20.100000000000001" customHeight="1">
      <c r="A33" s="3483"/>
      <c r="B33" s="3595" t="s">
        <v>2267</v>
      </c>
      <c r="C33" s="3596"/>
      <c r="D33" s="811"/>
      <c r="E33" s="812">
        <v>1</v>
      </c>
      <c r="F33" s="812"/>
      <c r="G33" s="812"/>
      <c r="H33" s="813">
        <v>1</v>
      </c>
      <c r="I33" s="814">
        <v>97</v>
      </c>
      <c r="J33" s="815"/>
      <c r="K33" s="816">
        <v>1</v>
      </c>
      <c r="L33" s="816"/>
      <c r="M33" s="816"/>
      <c r="N33" s="817">
        <f>SUM(J33:M33)</f>
        <v>1</v>
      </c>
      <c r="O33" s="818">
        <v>97</v>
      </c>
      <c r="P33" s="3"/>
      <c r="Q33" s="3"/>
      <c r="R33" s="3"/>
      <c r="S33" s="3"/>
    </row>
    <row r="34" spans="1:29" ht="20.100000000000001" customHeight="1">
      <c r="A34" s="3483"/>
      <c r="B34" s="3595" t="s">
        <v>2268</v>
      </c>
      <c r="C34" s="3596"/>
      <c r="D34" s="811"/>
      <c r="E34" s="812">
        <v>59</v>
      </c>
      <c r="F34" s="812"/>
      <c r="G34" s="812"/>
      <c r="H34" s="812">
        <v>59</v>
      </c>
      <c r="I34" s="819">
        <v>9803</v>
      </c>
      <c r="J34" s="815"/>
      <c r="K34" s="816">
        <v>59</v>
      </c>
      <c r="L34" s="816"/>
      <c r="M34" s="816"/>
      <c r="N34" s="816">
        <f>SUM(J34:M34)</f>
        <v>59</v>
      </c>
      <c r="O34" s="820">
        <v>9803</v>
      </c>
      <c r="P34" s="3"/>
      <c r="Q34" s="3"/>
      <c r="R34" s="3"/>
      <c r="S34" s="3"/>
    </row>
    <row r="35" spans="1:29" ht="20.100000000000001" customHeight="1" thickBot="1">
      <c r="A35" s="3484"/>
      <c r="B35" s="3601" t="s">
        <v>19</v>
      </c>
      <c r="C35" s="3602"/>
      <c r="D35" s="821">
        <f t="shared" ref="D35:O35" si="1">SUM(D32:D34)</f>
        <v>0</v>
      </c>
      <c r="E35" s="822">
        <f t="shared" si="1"/>
        <v>62</v>
      </c>
      <c r="F35" s="822">
        <f t="shared" si="1"/>
        <v>0</v>
      </c>
      <c r="G35" s="822">
        <f t="shared" si="1"/>
        <v>0</v>
      </c>
      <c r="H35" s="822">
        <f t="shared" si="1"/>
        <v>62</v>
      </c>
      <c r="I35" s="823">
        <f t="shared" si="1"/>
        <v>10160</v>
      </c>
      <c r="J35" s="824">
        <f t="shared" si="1"/>
        <v>0</v>
      </c>
      <c r="K35" s="825">
        <f t="shared" si="1"/>
        <v>62</v>
      </c>
      <c r="L35" s="825">
        <f t="shared" si="1"/>
        <v>0</v>
      </c>
      <c r="M35" s="825">
        <f t="shared" si="1"/>
        <v>0</v>
      </c>
      <c r="N35" s="825">
        <f t="shared" si="1"/>
        <v>62</v>
      </c>
      <c r="O35" s="826">
        <f t="shared" si="1"/>
        <v>10160</v>
      </c>
      <c r="P35" s="3"/>
      <c r="Q35" s="3"/>
      <c r="R35" s="3"/>
      <c r="S35" s="3"/>
    </row>
    <row r="36" spans="1:29">
      <c r="A36" s="33"/>
      <c r="B36" s="33"/>
      <c r="C36" s="34"/>
      <c r="D36" s="34"/>
      <c r="E36" s="298"/>
      <c r="F36" s="298"/>
      <c r="G36" s="298"/>
      <c r="H36" s="298"/>
      <c r="I36" s="298"/>
    </row>
    <row r="37" spans="1:29" ht="13.5" thickBot="1">
      <c r="G37" s="2"/>
      <c r="H37" s="2"/>
      <c r="I37" s="2"/>
      <c r="J37" s="2"/>
      <c r="K37" s="2"/>
      <c r="L37" s="2"/>
      <c r="M37" s="2"/>
      <c r="N37" s="2"/>
      <c r="S37" s="3"/>
      <c r="T37" s="3"/>
      <c r="U37" s="3"/>
    </row>
    <row r="38" spans="1:29" ht="18.75" thickBot="1">
      <c r="A38" s="3673" t="s">
        <v>1852</v>
      </c>
      <c r="B38" s="3674"/>
      <c r="C38" s="3674"/>
      <c r="D38" s="3674"/>
      <c r="E38" s="3674"/>
      <c r="F38" s="3674"/>
      <c r="G38" s="3674"/>
      <c r="H38" s="3674"/>
      <c r="I38" s="3674"/>
      <c r="J38" s="3674"/>
      <c r="K38" s="3674"/>
      <c r="L38" s="3674"/>
      <c r="M38" s="3674"/>
      <c r="N38" s="3674"/>
      <c r="O38" s="3675"/>
      <c r="S38" s="3"/>
      <c r="T38" s="3"/>
      <c r="U38" s="3"/>
      <c r="V38" s="3"/>
      <c r="W38" s="3"/>
      <c r="X38" s="3"/>
      <c r="Y38" s="3"/>
      <c r="Z38" s="3"/>
      <c r="AA38" s="3"/>
      <c r="AB38" s="3"/>
      <c r="AC38" s="3"/>
    </row>
    <row r="39" spans="1:29" ht="26.25" customHeight="1">
      <c r="A39" s="3589" t="s">
        <v>963</v>
      </c>
      <c r="B39" s="3579" t="s">
        <v>26</v>
      </c>
      <c r="C39" s="3580"/>
      <c r="D39" s="3615" t="s">
        <v>2260</v>
      </c>
      <c r="E39" s="3616"/>
      <c r="F39" s="3616"/>
      <c r="G39" s="3616"/>
      <c r="H39" s="3616"/>
      <c r="I39" s="3617"/>
      <c r="J39" s="3592" t="s">
        <v>20</v>
      </c>
      <c r="K39" s="3517"/>
      <c r="L39" s="3517"/>
      <c r="M39" s="3517"/>
      <c r="N39" s="3517"/>
      <c r="O39" s="3518"/>
      <c r="T39" s="3"/>
      <c r="U39" s="3"/>
      <c r="V39" s="3"/>
      <c r="W39" s="3"/>
      <c r="X39" s="3"/>
      <c r="Y39" s="3"/>
      <c r="Z39" s="3"/>
      <c r="AA39" s="3"/>
      <c r="AB39" s="3"/>
      <c r="AC39" s="3"/>
    </row>
    <row r="40" spans="1:29" ht="39" customHeight="1" thickBot="1">
      <c r="A40" s="3590"/>
      <c r="B40" s="3581"/>
      <c r="C40" s="3582"/>
      <c r="D40" s="827" t="s">
        <v>968</v>
      </c>
      <c r="E40" s="827" t="s">
        <v>969</v>
      </c>
      <c r="F40" s="827" t="s">
        <v>970</v>
      </c>
      <c r="G40" s="827" t="s">
        <v>971</v>
      </c>
      <c r="H40" s="828" t="s">
        <v>346</v>
      </c>
      <c r="I40" s="828" t="s">
        <v>19</v>
      </c>
      <c r="J40" s="829" t="s">
        <v>968</v>
      </c>
      <c r="K40" s="830" t="s">
        <v>969</v>
      </c>
      <c r="L40" s="830" t="s">
        <v>970</v>
      </c>
      <c r="M40" s="830" t="s">
        <v>971</v>
      </c>
      <c r="N40" s="830" t="s">
        <v>346</v>
      </c>
      <c r="O40" s="831" t="s">
        <v>19</v>
      </c>
      <c r="T40" s="3"/>
      <c r="U40" s="3"/>
      <c r="V40" s="3"/>
      <c r="W40" s="3"/>
      <c r="X40" s="3"/>
      <c r="Y40" s="3"/>
      <c r="Z40" s="3"/>
      <c r="AA40" s="3"/>
      <c r="AB40" s="3"/>
      <c r="AC40" s="3"/>
    </row>
    <row r="41" spans="1:29" ht="24.95" customHeight="1">
      <c r="A41" s="3590"/>
      <c r="B41" s="3583" t="s">
        <v>2266</v>
      </c>
      <c r="C41" s="3584"/>
      <c r="D41" s="832"/>
      <c r="E41" s="832"/>
      <c r="F41" s="832"/>
      <c r="G41" s="833"/>
      <c r="H41" s="833"/>
      <c r="I41" s="834">
        <f>SUM(D41:H41)</f>
        <v>0</v>
      </c>
      <c r="J41" s="835"/>
      <c r="K41" s="836"/>
      <c r="L41" s="836"/>
      <c r="M41" s="836"/>
      <c r="N41" s="836"/>
      <c r="O41" s="837">
        <f>SUM(J41:N41)</f>
        <v>0</v>
      </c>
      <c r="T41" s="3"/>
      <c r="U41" s="3"/>
      <c r="V41" s="3"/>
      <c r="W41" s="3"/>
      <c r="X41" s="3"/>
      <c r="Y41" s="3"/>
      <c r="Z41" s="3"/>
      <c r="AA41" s="3"/>
      <c r="AB41" s="3"/>
      <c r="AC41" s="3"/>
    </row>
    <row r="42" spans="1:29" ht="24.95" customHeight="1">
      <c r="A42" s="3590"/>
      <c r="B42" s="3587" t="s">
        <v>2267</v>
      </c>
      <c r="C42" s="3588"/>
      <c r="D42" s="838"/>
      <c r="E42" s="838"/>
      <c r="F42" s="838"/>
      <c r="G42" s="839"/>
      <c r="H42" s="839"/>
      <c r="I42" s="840">
        <f>SUM(D42:H42)</f>
        <v>0</v>
      </c>
      <c r="J42" s="841"/>
      <c r="K42" s="842"/>
      <c r="L42" s="842"/>
      <c r="M42" s="842"/>
      <c r="N42" s="842"/>
      <c r="O42" s="843">
        <f>SUM(J42:N42)</f>
        <v>0</v>
      </c>
      <c r="T42" s="3"/>
      <c r="U42" s="3"/>
      <c r="V42" s="3"/>
      <c r="W42" s="3"/>
      <c r="X42" s="3"/>
      <c r="Y42" s="3"/>
      <c r="Z42" s="3"/>
      <c r="AA42" s="3"/>
      <c r="AB42" s="3"/>
      <c r="AC42" s="3"/>
    </row>
    <row r="43" spans="1:29" ht="24.95" customHeight="1">
      <c r="A43" s="3590"/>
      <c r="B43" s="3587" t="s">
        <v>2268</v>
      </c>
      <c r="C43" s="3588"/>
      <c r="D43" s="838"/>
      <c r="E43" s="838"/>
      <c r="F43" s="838"/>
      <c r="G43" s="839"/>
      <c r="H43" s="839"/>
      <c r="I43" s="840">
        <f>SUM(D43:H43)</f>
        <v>0</v>
      </c>
      <c r="J43" s="841"/>
      <c r="K43" s="842"/>
      <c r="L43" s="842"/>
      <c r="M43" s="842"/>
      <c r="N43" s="842"/>
      <c r="O43" s="843">
        <f>SUM(J43:N43)</f>
        <v>0</v>
      </c>
      <c r="T43" s="3"/>
      <c r="U43" s="3"/>
      <c r="V43" s="3"/>
      <c r="W43" s="3"/>
      <c r="X43" s="3"/>
      <c r="Y43" s="3"/>
      <c r="Z43" s="3"/>
      <c r="AA43" s="3"/>
      <c r="AB43" s="3"/>
      <c r="AC43" s="3"/>
    </row>
    <row r="44" spans="1:29" ht="24.95" customHeight="1" thickBot="1">
      <c r="A44" s="3590"/>
      <c r="B44" s="3585" t="s">
        <v>19</v>
      </c>
      <c r="C44" s="3586"/>
      <c r="D44" s="845">
        <f t="shared" ref="D44:O44" si="2">SUM(D41:D43)</f>
        <v>0</v>
      </c>
      <c r="E44" s="845">
        <f t="shared" si="2"/>
        <v>0</v>
      </c>
      <c r="F44" s="845">
        <f t="shared" si="2"/>
        <v>0</v>
      </c>
      <c r="G44" s="845">
        <f t="shared" si="2"/>
        <v>0</v>
      </c>
      <c r="H44" s="845">
        <f t="shared" si="2"/>
        <v>0</v>
      </c>
      <c r="I44" s="846">
        <f t="shared" si="2"/>
        <v>0</v>
      </c>
      <c r="J44" s="847">
        <f t="shared" si="2"/>
        <v>0</v>
      </c>
      <c r="K44" s="848">
        <f t="shared" si="2"/>
        <v>0</v>
      </c>
      <c r="L44" s="848">
        <f t="shared" si="2"/>
        <v>0</v>
      </c>
      <c r="M44" s="848">
        <f t="shared" si="2"/>
        <v>0</v>
      </c>
      <c r="N44" s="848">
        <f t="shared" si="2"/>
        <v>0</v>
      </c>
      <c r="O44" s="849">
        <f t="shared" si="2"/>
        <v>0</v>
      </c>
      <c r="T44" s="3"/>
      <c r="U44" s="3"/>
      <c r="V44" s="3"/>
      <c r="W44" s="3"/>
      <c r="X44" s="3"/>
      <c r="Y44" s="3"/>
      <c r="Z44" s="3"/>
      <c r="AA44" s="3"/>
      <c r="AB44" s="3"/>
      <c r="AC44" s="3"/>
    </row>
    <row r="45" spans="1:29" ht="24.95" customHeight="1">
      <c r="A45" s="3590"/>
      <c r="B45" s="3618" t="s">
        <v>1865</v>
      </c>
      <c r="C45" s="3619"/>
      <c r="D45" s="850"/>
      <c r="E45" s="832"/>
      <c r="F45" s="832"/>
      <c r="G45" s="832"/>
      <c r="H45" s="832"/>
      <c r="I45" s="834">
        <f>SUM(D45:H45)</f>
        <v>0</v>
      </c>
      <c r="J45" s="835"/>
      <c r="K45" s="836"/>
      <c r="L45" s="836"/>
      <c r="M45" s="836"/>
      <c r="N45" s="836"/>
      <c r="O45" s="837">
        <f>SUM(J45:N45)</f>
        <v>0</v>
      </c>
      <c r="V45" s="3"/>
      <c r="W45" s="3"/>
      <c r="X45" s="3"/>
      <c r="Y45" s="3"/>
      <c r="Z45" s="3"/>
      <c r="AA45" s="3"/>
      <c r="AB45" s="3"/>
      <c r="AC45" s="3"/>
    </row>
    <row r="46" spans="1:29" ht="24.95" customHeight="1">
      <c r="A46" s="3590"/>
      <c r="B46" s="3577" t="s">
        <v>972</v>
      </c>
      <c r="C46" s="3578"/>
      <c r="D46" s="851"/>
      <c r="E46" s="838"/>
      <c r="F46" s="838"/>
      <c r="G46" s="838"/>
      <c r="H46" s="838"/>
      <c r="I46" s="840">
        <f>SUM(D46:H46)</f>
        <v>0</v>
      </c>
      <c r="J46" s="841"/>
      <c r="K46" s="842"/>
      <c r="L46" s="842"/>
      <c r="M46" s="842"/>
      <c r="N46" s="842"/>
      <c r="O46" s="843">
        <f>SUM(J46:N46)</f>
        <v>0</v>
      </c>
    </row>
    <row r="47" spans="1:29" ht="24.95" customHeight="1">
      <c r="A47" s="3590"/>
      <c r="B47" s="3599" t="s">
        <v>347</v>
      </c>
      <c r="C47" s="597" t="s">
        <v>348</v>
      </c>
      <c r="D47" s="851"/>
      <c r="E47" s="838"/>
      <c r="F47" s="838"/>
      <c r="G47" s="838"/>
      <c r="H47" s="838"/>
      <c r="I47" s="840">
        <f>SUM(D47:H47)</f>
        <v>0</v>
      </c>
      <c r="J47" s="841"/>
      <c r="K47" s="842"/>
      <c r="L47" s="842"/>
      <c r="M47" s="842"/>
      <c r="N47" s="842"/>
      <c r="O47" s="843">
        <f>SUM(J47:N47)</f>
        <v>0</v>
      </c>
    </row>
    <row r="48" spans="1:29" ht="24.95" customHeight="1" thickBot="1">
      <c r="A48" s="3591"/>
      <c r="B48" s="3600"/>
      <c r="C48" s="598" t="s">
        <v>349</v>
      </c>
      <c r="D48" s="852"/>
      <c r="E48" s="844"/>
      <c r="F48" s="844"/>
      <c r="G48" s="844"/>
      <c r="H48" s="844"/>
      <c r="I48" s="840">
        <f>SUM(D48:H48)</f>
        <v>0</v>
      </c>
      <c r="J48" s="847"/>
      <c r="K48" s="848"/>
      <c r="L48" s="848"/>
      <c r="M48" s="848"/>
      <c r="N48" s="848"/>
      <c r="O48" s="843">
        <f>SUM(J48:N48)</f>
        <v>0</v>
      </c>
    </row>
    <row r="49" spans="1:29" ht="13.5" thickBot="1"/>
    <row r="50" spans="1:29" ht="27.75" customHeight="1">
      <c r="A50" s="3470" t="s">
        <v>957</v>
      </c>
      <c r="B50" s="3573"/>
      <c r="C50" s="3471"/>
      <c r="D50" s="3472"/>
      <c r="E50" s="298"/>
      <c r="F50" s="298"/>
      <c r="G50" s="298"/>
      <c r="H50" s="298"/>
      <c r="I50" s="298"/>
    </row>
    <row r="51" spans="1:29" ht="27.75" customHeight="1">
      <c r="A51" s="853" t="s">
        <v>958</v>
      </c>
      <c r="B51" s="3574" t="s">
        <v>2614</v>
      </c>
      <c r="C51" s="3575"/>
      <c r="D51" s="3576"/>
      <c r="E51" s="298"/>
      <c r="F51" s="298"/>
      <c r="G51" s="298"/>
      <c r="H51" s="298"/>
      <c r="I51" s="298"/>
    </row>
    <row r="52" spans="1:29" ht="18.75" customHeight="1">
      <c r="A52" s="853" t="s">
        <v>962</v>
      </c>
      <c r="B52" s="3574" t="s">
        <v>690</v>
      </c>
      <c r="C52" s="3575"/>
      <c r="D52" s="3576"/>
    </row>
    <row r="53" spans="1:29" ht="30" customHeight="1">
      <c r="A53" s="853" t="s">
        <v>959</v>
      </c>
      <c r="B53" s="3574" t="s">
        <v>1964</v>
      </c>
      <c r="C53" s="3575"/>
      <c r="D53" s="3576"/>
    </row>
    <row r="54" spans="1:29" ht="27.75" customHeight="1">
      <c r="A54" s="854" t="s">
        <v>960</v>
      </c>
      <c r="B54" s="3574"/>
      <c r="C54" s="3575"/>
      <c r="D54" s="3576"/>
    </row>
    <row r="55" spans="1:29" ht="30" customHeight="1" thickBot="1">
      <c r="A55" s="855" t="s">
        <v>961</v>
      </c>
      <c r="B55" s="3570"/>
      <c r="C55" s="3571"/>
      <c r="D55" s="3572"/>
      <c r="G55" s="2"/>
      <c r="H55" s="2"/>
      <c r="I55" s="2"/>
      <c r="J55" s="2"/>
      <c r="K55" s="2"/>
      <c r="L55" s="2"/>
      <c r="M55" s="2"/>
      <c r="N55" s="2"/>
      <c r="S55" s="3"/>
      <c r="T55" s="3"/>
      <c r="U55" s="3"/>
    </row>
    <row r="56" spans="1:29">
      <c r="V56" s="3"/>
      <c r="W56" s="3"/>
      <c r="X56" s="3"/>
      <c r="Y56" s="3"/>
      <c r="Z56" s="3"/>
      <c r="AA56" s="3"/>
      <c r="AB56" s="3"/>
      <c r="AC56" s="3"/>
    </row>
  </sheetData>
  <protectedRanges>
    <protectedRange sqref="H14 D14:E19 D23:E25 H26:H27 F17:F18 F19:G22 H16:H17 F26:F27 F23 G24" name="Aralık1"/>
    <protectedRange sqref="H32:H33" name="Aralık1_1"/>
    <protectedRange sqref="N32:N33" name="Aralık1_2"/>
    <protectedRange sqref="D20:E22" name="Aralık1_3"/>
  </protectedRanges>
  <mergeCells count="81">
    <mergeCell ref="A1:R1"/>
    <mergeCell ref="A2:A10"/>
    <mergeCell ref="B2:C4"/>
    <mergeCell ref="D2:F2"/>
    <mergeCell ref="G2:I2"/>
    <mergeCell ref="J2:L2"/>
    <mergeCell ref="M2:O2"/>
    <mergeCell ref="P2:R2"/>
    <mergeCell ref="B5:C5"/>
    <mergeCell ref="B6:C6"/>
    <mergeCell ref="B7:C7"/>
    <mergeCell ref="B8:C8"/>
    <mergeCell ref="B9:C9"/>
    <mergeCell ref="B10:C10"/>
    <mergeCell ref="A12:E12"/>
    <mergeCell ref="F12:R12"/>
    <mergeCell ref="B13:C13"/>
    <mergeCell ref="F13:G15"/>
    <mergeCell ref="H13:H15"/>
    <mergeCell ref="I13:R13"/>
    <mergeCell ref="A14:A25"/>
    <mergeCell ref="B14:C14"/>
    <mergeCell ref="I14:J14"/>
    <mergeCell ref="K14:L14"/>
    <mergeCell ref="M14:M15"/>
    <mergeCell ref="N14:N15"/>
    <mergeCell ref="O14:O15"/>
    <mergeCell ref="P14:P15"/>
    <mergeCell ref="Q14:Q15"/>
    <mergeCell ref="R14:R15"/>
    <mergeCell ref="B15:C15"/>
    <mergeCell ref="B16:C16"/>
    <mergeCell ref="B17:C17"/>
    <mergeCell ref="B18:C18"/>
    <mergeCell ref="B19:C19"/>
    <mergeCell ref="B20:C20"/>
    <mergeCell ref="B21:C21"/>
    <mergeCell ref="F21:G21"/>
    <mergeCell ref="B22:C22"/>
    <mergeCell ref="B23:C23"/>
    <mergeCell ref="F23:G24"/>
    <mergeCell ref="H23:H24"/>
    <mergeCell ref="I23:N23"/>
    <mergeCell ref="B24:C24"/>
    <mergeCell ref="B25:C25"/>
    <mergeCell ref="A28:O28"/>
    <mergeCell ref="A29:A31"/>
    <mergeCell ref="B29:C31"/>
    <mergeCell ref="D29:I29"/>
    <mergeCell ref="J29:O29"/>
    <mergeCell ref="D30:E30"/>
    <mergeCell ref="F30:G30"/>
    <mergeCell ref="H30:H31"/>
    <mergeCell ref="I30:I31"/>
    <mergeCell ref="J30:K30"/>
    <mergeCell ref="L30:M30"/>
    <mergeCell ref="N30:N31"/>
    <mergeCell ref="O30:O31"/>
    <mergeCell ref="A32:A35"/>
    <mergeCell ref="B32:C32"/>
    <mergeCell ref="B33:C33"/>
    <mergeCell ref="B34:C34"/>
    <mergeCell ref="B35:C35"/>
    <mergeCell ref="A38:O38"/>
    <mergeCell ref="A39:A48"/>
    <mergeCell ref="B39:C40"/>
    <mergeCell ref="D39:I39"/>
    <mergeCell ref="J39:O39"/>
    <mergeCell ref="B41:C41"/>
    <mergeCell ref="B42:C42"/>
    <mergeCell ref="B43:C43"/>
    <mergeCell ref="B44:C44"/>
    <mergeCell ref="B45:C45"/>
    <mergeCell ref="B54:D54"/>
    <mergeCell ref="B55:D55"/>
    <mergeCell ref="B46:C46"/>
    <mergeCell ref="B47:B48"/>
    <mergeCell ref="A50:D50"/>
    <mergeCell ref="B51:D51"/>
    <mergeCell ref="B52:D52"/>
    <mergeCell ref="B53:D53"/>
  </mergeCells>
  <dataValidations count="4">
    <dataValidation type="custom" allowBlank="1" showInputMessage="1" showErrorMessage="1" errorTitle="LÜTFEN DÜZELTİN" error="BİTEN ÜNİTE SAYISI BİTEN İÇME SUYU SAYISINDAN AZ OLAMAZ" sqref="N35">
      <formula1>F5&lt;=N35</formula1>
    </dataValidation>
    <dataValidation type="custom" allowBlank="1" showInputMessage="1" showErrorMessage="1" errorTitle="LÜTFEN DÜZELTİN" error="PLANLANAN İÇME SUYU İŞ SAYISI, İÇME SUYU HİZMETİ GÖTÜRÜLECEK ÜNİTE SAYISINDAN AZ OLAMAZ " sqref="H35">
      <formula1>D10&lt;=H35</formula1>
    </dataValidation>
    <dataValidation type="custom" allowBlank="1" showInputMessage="1" showErrorMessage="1" errorTitle="LÜTFEN DÜZELTİN" error="BİTEN ÜNİTE SAYISI BİTEN İÇME SUYU SAYISINDAN AZ OLAMAZ" sqref="F5:F9">
      <formula1>F5&lt;=N35</formula1>
    </dataValidation>
    <dataValidation type="custom" allowBlank="1" showInputMessage="1" showErrorMessage="1" errorTitle="LÜTFEN DÜZETİN" error="PLANLANAN İÇME SUYU İŞ SAYISI, İÇME SUYU HİZMETİ GÖTÜRÜLECEK ÜNİTE SAYISINDAN AZ OLAMAZ " sqref="D10">
      <formula1>D10&lt;I5=H35</formula1>
    </dataValidation>
  </dataValidations>
  <pageMargins left="0.51181102362204722" right="0.31496062992125984" top="0.78740157480314965" bottom="0.31496062992125984" header="0.27559055118110237" footer="0.19685039370078741"/>
  <pageSetup paperSize="9" scale="55" orientation="landscape" r:id="rId1"/>
  <headerFooter alignWithMargins="0">
    <oddHeader>&amp;C&amp;"Arial Tur,Kalın"&amp;12T.C
İÇİŞLERİ BAKANLIĞI
Mahalli İdareler Genel Müdürlüğü</oddHeader>
    <oddFooter>&amp;C&amp;P</oddFooter>
  </headerFooter>
  <rowBreaks count="1" manualBreakCount="1">
    <brk id="3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AF32"/>
  <sheetViews>
    <sheetView workbookViewId="0">
      <pane ySplit="3" topLeftCell="A4" activePane="bottomLeft" state="frozenSplit"/>
      <selection activeCell="B51" sqref="B51:D51"/>
      <selection pane="bottomLeft" activeCell="A2" sqref="A2:J2"/>
    </sheetView>
  </sheetViews>
  <sheetFormatPr defaultRowHeight="12.75"/>
  <cols>
    <col min="1" max="1" width="19.5703125" style="3" customWidth="1"/>
    <col min="2" max="2" width="9.140625" style="3"/>
    <col min="3" max="3" width="24.42578125" style="2" customWidth="1"/>
    <col min="4" max="4" width="19.85546875" style="2" customWidth="1"/>
    <col min="5" max="5" width="13.5703125" style="6" customWidth="1"/>
    <col min="6" max="6" width="14.7109375" style="6" customWidth="1"/>
    <col min="7" max="7" width="10.85546875" style="6" customWidth="1"/>
    <col min="8" max="8" width="13.42578125" style="6" customWidth="1"/>
    <col min="9" max="9" width="15.85546875" style="6" customWidth="1"/>
    <col min="10" max="10" width="16.28515625" style="6" customWidth="1"/>
    <col min="11" max="11" width="16.7109375" style="6" customWidth="1"/>
    <col min="12" max="12" width="17" style="6" customWidth="1"/>
    <col min="13" max="13" width="11.85546875" style="6" customWidth="1"/>
    <col min="14" max="14" width="12.5703125" style="6" customWidth="1"/>
    <col min="15" max="15" width="12.28515625" style="6" customWidth="1"/>
    <col min="16" max="16" width="12.140625" style="6" customWidth="1"/>
    <col min="17" max="17" width="13.5703125" style="2" customWidth="1"/>
    <col min="18" max="18" width="12" style="2" customWidth="1"/>
    <col min="19" max="19" width="14" style="2" customWidth="1"/>
    <col min="20" max="20" width="20.42578125" style="2" customWidth="1"/>
    <col min="21" max="21" width="14.28515625" style="2" customWidth="1"/>
    <col min="22" max="29" width="9.140625" style="2"/>
    <col min="30" max="16384" width="9.140625" style="3"/>
  </cols>
  <sheetData>
    <row r="1" spans="1:30" ht="10.5" customHeight="1">
      <c r="A1" s="17"/>
      <c r="B1" s="355"/>
    </row>
    <row r="2" spans="1:30" ht="26.25" customHeight="1" thickBot="1">
      <c r="A2" s="3418" t="s">
        <v>2436</v>
      </c>
      <c r="B2" s="3418"/>
      <c r="C2" s="3418"/>
      <c r="D2" s="3418"/>
      <c r="E2" s="3418"/>
      <c r="F2" s="3418"/>
      <c r="G2" s="3418"/>
      <c r="H2" s="3418"/>
      <c r="I2" s="3418"/>
      <c r="J2" s="3418"/>
      <c r="K2" s="18"/>
      <c r="L2" s="18"/>
      <c r="M2" s="19"/>
      <c r="N2" s="19"/>
      <c r="O2" s="19"/>
    </row>
    <row r="3" spans="1:30" s="300" customFormat="1" ht="51" customHeight="1">
      <c r="A3" s="3565" t="s">
        <v>2615</v>
      </c>
      <c r="B3" s="3552" t="s">
        <v>26</v>
      </c>
      <c r="C3" s="3553"/>
      <c r="D3" s="360" t="s">
        <v>1418</v>
      </c>
      <c r="E3" s="366" t="s">
        <v>1419</v>
      </c>
      <c r="F3" s="371" t="s">
        <v>1420</v>
      </c>
      <c r="G3" s="856" t="s">
        <v>1600</v>
      </c>
      <c r="H3" s="857" t="s">
        <v>1046</v>
      </c>
      <c r="I3" s="858" t="s">
        <v>1421</v>
      </c>
      <c r="J3" s="859" t="s">
        <v>93</v>
      </c>
      <c r="K3" s="297"/>
      <c r="L3" s="297"/>
      <c r="M3" s="298"/>
      <c r="N3" s="297"/>
      <c r="O3" s="297"/>
      <c r="P3" s="297"/>
      <c r="Q3" s="298"/>
      <c r="R3" s="299"/>
      <c r="S3" s="299"/>
      <c r="T3" s="299"/>
      <c r="U3" s="299"/>
      <c r="V3" s="299"/>
      <c r="W3" s="299"/>
      <c r="X3" s="299"/>
      <c r="Y3" s="299"/>
      <c r="Z3" s="299"/>
      <c r="AA3" s="299"/>
      <c r="AB3" s="299"/>
      <c r="AC3" s="299"/>
      <c r="AD3" s="299"/>
    </row>
    <row r="4" spans="1:30" s="300" customFormat="1" ht="19.5" customHeight="1" thickBot="1">
      <c r="A4" s="3566"/>
      <c r="B4" s="3554"/>
      <c r="C4" s="3555"/>
      <c r="D4" s="361" t="s">
        <v>1861</v>
      </c>
      <c r="E4" s="367" t="s">
        <v>1862</v>
      </c>
      <c r="F4" s="860" t="s">
        <v>1866</v>
      </c>
      <c r="G4" s="861" t="s">
        <v>1863</v>
      </c>
      <c r="H4" s="862" t="s">
        <v>1602</v>
      </c>
      <c r="I4" s="863" t="s">
        <v>472</v>
      </c>
      <c r="J4" s="864" t="s">
        <v>1603</v>
      </c>
      <c r="K4" s="297"/>
      <c r="L4" s="297"/>
      <c r="M4" s="298"/>
      <c r="N4" s="297"/>
      <c r="O4" s="297"/>
      <c r="P4" s="297"/>
      <c r="Q4" s="298"/>
      <c r="R4" s="299"/>
      <c r="S4" s="299"/>
      <c r="T4" s="299"/>
      <c r="U4" s="299"/>
      <c r="V4" s="299"/>
      <c r="W4" s="299"/>
      <c r="X4" s="299"/>
      <c r="Y4" s="299"/>
      <c r="Z4" s="299"/>
      <c r="AA4" s="299"/>
      <c r="AB4" s="299"/>
      <c r="AC4" s="299"/>
      <c r="AD4" s="299"/>
    </row>
    <row r="5" spans="1:30" ht="18" customHeight="1">
      <c r="A5" s="3566"/>
      <c r="B5" s="3561" t="s">
        <v>1853</v>
      </c>
      <c r="C5" s="3562"/>
      <c r="D5" s="1549">
        <v>1545037.94</v>
      </c>
      <c r="E5" s="1692"/>
      <c r="F5" s="1675">
        <f>D5+E5</f>
        <v>1545037.94</v>
      </c>
      <c r="G5" s="868"/>
      <c r="H5" s="869"/>
      <c r="I5" s="1608">
        <v>1545037.94</v>
      </c>
      <c r="J5" s="905">
        <f>F5+G5-I5</f>
        <v>0</v>
      </c>
      <c r="K5" s="41"/>
      <c r="N5" s="26"/>
      <c r="O5" s="26"/>
      <c r="P5" s="26"/>
      <c r="Q5" s="26"/>
      <c r="R5" s="26"/>
      <c r="S5" s="26"/>
      <c r="T5" s="26"/>
      <c r="U5" s="26"/>
    </row>
    <row r="6" spans="1:30" ht="18" customHeight="1">
      <c r="A6" s="3566"/>
      <c r="B6" s="3563" t="s">
        <v>18</v>
      </c>
      <c r="C6" s="3564"/>
      <c r="D6" s="1550">
        <v>4631073.22</v>
      </c>
      <c r="E6" s="369"/>
      <c r="F6" s="1675">
        <f t="shared" ref="F6:F21" si="0">D6+E6</f>
        <v>4631073.22</v>
      </c>
      <c r="G6" s="872"/>
      <c r="H6" s="1397"/>
      <c r="I6" s="903">
        <v>4631073.22</v>
      </c>
      <c r="J6" s="904">
        <f t="shared" ref="J6:J21" si="1">F6+G6-I6</f>
        <v>0</v>
      </c>
      <c r="K6" s="41"/>
      <c r="L6" s="1416"/>
      <c r="M6" s="26"/>
      <c r="N6" s="26"/>
      <c r="O6" s="26"/>
      <c r="P6" s="26"/>
      <c r="Q6" s="26"/>
      <c r="R6" s="26"/>
      <c r="S6" s="26"/>
      <c r="T6" s="26"/>
      <c r="U6" s="26"/>
    </row>
    <row r="7" spans="1:30" ht="18" customHeight="1">
      <c r="A7" s="3566"/>
      <c r="B7" s="3563" t="s">
        <v>2271</v>
      </c>
      <c r="C7" s="3564"/>
      <c r="D7" s="1551">
        <v>0</v>
      </c>
      <c r="E7" s="369"/>
      <c r="F7" s="1675">
        <f t="shared" si="0"/>
        <v>0</v>
      </c>
      <c r="G7" s="872"/>
      <c r="H7" s="873"/>
      <c r="I7" s="903"/>
      <c r="J7" s="904">
        <f t="shared" si="1"/>
        <v>0</v>
      </c>
      <c r="K7" s="42"/>
      <c r="M7" s="26"/>
      <c r="N7" s="26"/>
      <c r="O7" s="26"/>
      <c r="P7" s="26"/>
      <c r="Q7" s="26"/>
      <c r="R7" s="26"/>
      <c r="S7" s="26"/>
      <c r="T7" s="26"/>
      <c r="U7" s="26"/>
    </row>
    <row r="8" spans="1:30" ht="18" customHeight="1">
      <c r="A8" s="3566"/>
      <c r="B8" s="3563" t="s">
        <v>470</v>
      </c>
      <c r="C8" s="3564"/>
      <c r="D8" s="1551">
        <v>545505.07999999996</v>
      </c>
      <c r="E8" s="1697"/>
      <c r="F8" s="1675">
        <f t="shared" si="0"/>
        <v>545505.07999999996</v>
      </c>
      <c r="G8" s="872"/>
      <c r="H8" s="873"/>
      <c r="I8" s="903">
        <v>545505.07999999996</v>
      </c>
      <c r="J8" s="904">
        <f t="shared" si="1"/>
        <v>0</v>
      </c>
      <c r="K8" s="1691"/>
      <c r="M8" s="26"/>
      <c r="N8" s="26"/>
      <c r="O8" s="26"/>
      <c r="P8" s="26"/>
      <c r="Q8" s="26"/>
      <c r="R8" s="26"/>
      <c r="S8" s="26"/>
      <c r="T8" s="26"/>
      <c r="U8" s="26"/>
    </row>
    <row r="9" spans="1:30" ht="18" customHeight="1">
      <c r="A9" s="3566"/>
      <c r="B9" s="3563" t="s">
        <v>1854</v>
      </c>
      <c r="C9" s="3703"/>
      <c r="D9" s="1551"/>
      <c r="E9" s="369"/>
      <c r="F9" s="1675">
        <f t="shared" si="0"/>
        <v>0</v>
      </c>
      <c r="G9" s="872"/>
      <c r="H9" s="873"/>
      <c r="I9" s="903"/>
      <c r="J9" s="904">
        <f t="shared" si="1"/>
        <v>0</v>
      </c>
      <c r="K9" s="43"/>
      <c r="M9" s="26"/>
      <c r="N9" s="26"/>
      <c r="O9" s="26"/>
      <c r="P9" s="26"/>
      <c r="Q9" s="26"/>
      <c r="R9" s="26"/>
      <c r="S9" s="26"/>
      <c r="T9" s="26"/>
      <c r="U9" s="26"/>
    </row>
    <row r="10" spans="1:30" ht="18" customHeight="1" thickBot="1">
      <c r="A10" s="3566"/>
      <c r="B10" s="3568" t="s">
        <v>1047</v>
      </c>
      <c r="C10" s="3706"/>
      <c r="D10" s="1551"/>
      <c r="E10" s="369"/>
      <c r="F10" s="1675">
        <f t="shared" si="0"/>
        <v>0</v>
      </c>
      <c r="G10" s="872"/>
      <c r="H10" s="873"/>
      <c r="I10" s="903"/>
      <c r="J10" s="904">
        <f t="shared" si="1"/>
        <v>0</v>
      </c>
      <c r="K10" s="43"/>
      <c r="M10" s="26"/>
      <c r="N10" s="26"/>
      <c r="O10" s="26"/>
      <c r="P10" s="26"/>
      <c r="Q10" s="26"/>
      <c r="R10" s="26"/>
      <c r="S10" s="26"/>
      <c r="T10" s="26"/>
      <c r="U10" s="26"/>
    </row>
    <row r="11" spans="1:30" ht="18" customHeight="1">
      <c r="A11" s="3566"/>
      <c r="B11" s="3704" t="s">
        <v>1855</v>
      </c>
      <c r="C11" s="1389" t="s">
        <v>1048</v>
      </c>
      <c r="D11" s="1552">
        <v>79406.759999999995</v>
      </c>
      <c r="E11" s="369"/>
      <c r="F11" s="1675">
        <f t="shared" si="0"/>
        <v>79406.759999999995</v>
      </c>
      <c r="G11" s="872"/>
      <c r="H11" s="873"/>
      <c r="I11" s="903">
        <v>79406.759999999995</v>
      </c>
      <c r="J11" s="904">
        <f t="shared" si="1"/>
        <v>0</v>
      </c>
      <c r="K11" s="43"/>
      <c r="M11" s="26"/>
      <c r="N11" s="26"/>
      <c r="O11" s="26"/>
      <c r="P11" s="26"/>
      <c r="Q11" s="26"/>
      <c r="R11" s="26"/>
      <c r="S11" s="26"/>
      <c r="T11" s="26"/>
      <c r="U11" s="26"/>
    </row>
    <row r="12" spans="1:30" ht="18" customHeight="1">
      <c r="A12" s="3566"/>
      <c r="B12" s="3704"/>
      <c r="C12" s="1390" t="s">
        <v>253</v>
      </c>
      <c r="D12" s="1038"/>
      <c r="E12" s="369"/>
      <c r="F12" s="1675">
        <f t="shared" si="0"/>
        <v>0</v>
      </c>
      <c r="G12" s="872"/>
      <c r="H12" s="873"/>
      <c r="I12" s="903"/>
      <c r="J12" s="904">
        <f t="shared" si="1"/>
        <v>0</v>
      </c>
      <c r="K12" s="43"/>
      <c r="M12" s="26"/>
      <c r="N12" s="26"/>
      <c r="O12" s="26"/>
      <c r="P12" s="26"/>
      <c r="Q12" s="26"/>
      <c r="R12" s="26"/>
      <c r="S12" s="26"/>
      <c r="T12" s="26"/>
      <c r="U12" s="26"/>
    </row>
    <row r="13" spans="1:30" ht="18" customHeight="1">
      <c r="A13" s="3566"/>
      <c r="B13" s="3704"/>
      <c r="C13" s="1391" t="s">
        <v>1857</v>
      </c>
      <c r="D13" s="1038"/>
      <c r="E13" s="369"/>
      <c r="F13" s="1675">
        <f t="shared" si="0"/>
        <v>0</v>
      </c>
      <c r="G13" s="872"/>
      <c r="H13" s="873"/>
      <c r="I13" s="903"/>
      <c r="J13" s="904">
        <f t="shared" si="1"/>
        <v>0</v>
      </c>
      <c r="K13" s="43"/>
      <c r="M13" s="26"/>
      <c r="N13" s="26"/>
      <c r="O13" s="26"/>
      <c r="P13" s="26"/>
      <c r="Q13" s="26"/>
      <c r="R13" s="26"/>
      <c r="S13" s="26"/>
      <c r="T13" s="26"/>
      <c r="U13" s="26"/>
    </row>
    <row r="14" spans="1:30" ht="18" customHeight="1">
      <c r="A14" s="3566"/>
      <c r="B14" s="3704"/>
      <c r="C14" s="1391" t="s">
        <v>1856</v>
      </c>
      <c r="D14" s="1038"/>
      <c r="E14" s="369"/>
      <c r="F14" s="1675">
        <f t="shared" si="0"/>
        <v>0</v>
      </c>
      <c r="G14" s="872"/>
      <c r="H14" s="873"/>
      <c r="I14" s="903"/>
      <c r="J14" s="904">
        <f t="shared" si="1"/>
        <v>0</v>
      </c>
      <c r="K14" s="43"/>
      <c r="M14" s="26"/>
      <c r="N14" s="26"/>
      <c r="O14" s="26"/>
      <c r="P14" s="26"/>
      <c r="Q14" s="26"/>
      <c r="R14" s="26"/>
      <c r="S14" s="26"/>
      <c r="T14" s="26"/>
      <c r="U14" s="26"/>
    </row>
    <row r="15" spans="1:30" ht="18" customHeight="1">
      <c r="A15" s="3566"/>
      <c r="B15" s="3704"/>
      <c r="C15" s="1391" t="s">
        <v>1859</v>
      </c>
      <c r="D15" s="1038"/>
      <c r="E15" s="369"/>
      <c r="F15" s="1675">
        <f t="shared" si="0"/>
        <v>0</v>
      </c>
      <c r="G15" s="872"/>
      <c r="H15" s="873"/>
      <c r="I15" s="903"/>
      <c r="J15" s="904">
        <f t="shared" si="1"/>
        <v>0</v>
      </c>
      <c r="K15" s="43"/>
      <c r="M15" s="26"/>
      <c r="N15" s="26"/>
      <c r="O15" s="26"/>
      <c r="P15" s="26"/>
      <c r="Q15" s="26"/>
      <c r="R15" s="26"/>
      <c r="S15" s="26"/>
      <c r="T15" s="26"/>
      <c r="U15" s="26"/>
    </row>
    <row r="16" spans="1:30" ht="18" customHeight="1">
      <c r="A16" s="3566"/>
      <c r="B16" s="3704"/>
      <c r="C16" s="1391" t="s">
        <v>1860</v>
      </c>
      <c r="D16" s="1552">
        <v>69398</v>
      </c>
      <c r="E16" s="369"/>
      <c r="F16" s="1675">
        <f t="shared" si="0"/>
        <v>69398</v>
      </c>
      <c r="G16" s="872"/>
      <c r="H16" s="873"/>
      <c r="I16" s="903">
        <v>69398</v>
      </c>
      <c r="J16" s="904">
        <v>0</v>
      </c>
      <c r="K16" s="43"/>
      <c r="M16" s="26"/>
      <c r="N16" s="26"/>
      <c r="O16" s="26"/>
      <c r="P16" s="26"/>
      <c r="Q16" s="26"/>
      <c r="R16" s="26"/>
      <c r="S16" s="26"/>
      <c r="T16" s="26"/>
      <c r="U16" s="26"/>
    </row>
    <row r="17" spans="1:32" ht="18" customHeight="1">
      <c r="A17" s="3566"/>
      <c r="B17" s="3704"/>
      <c r="C17" s="1391" t="s">
        <v>352</v>
      </c>
      <c r="D17" s="1552">
        <v>69398</v>
      </c>
      <c r="E17" s="369"/>
      <c r="F17" s="1675">
        <f t="shared" si="0"/>
        <v>69398</v>
      </c>
      <c r="G17" s="872"/>
      <c r="H17" s="873"/>
      <c r="I17" s="903">
        <v>69398</v>
      </c>
      <c r="J17" s="904">
        <v>0</v>
      </c>
      <c r="K17" s="43"/>
      <c r="M17" s="26"/>
      <c r="N17" s="26"/>
      <c r="O17" s="26"/>
      <c r="P17" s="26"/>
      <c r="Q17" s="26"/>
      <c r="R17" s="26"/>
      <c r="S17" s="26"/>
      <c r="T17" s="26"/>
      <c r="U17" s="26"/>
    </row>
    <row r="18" spans="1:32" s="2" customFormat="1" ht="18" customHeight="1">
      <c r="A18" s="3566"/>
      <c r="B18" s="3704"/>
      <c r="C18" s="1391" t="s">
        <v>351</v>
      </c>
      <c r="D18" s="1553"/>
      <c r="E18" s="369"/>
      <c r="F18" s="1675">
        <f t="shared" si="0"/>
        <v>0</v>
      </c>
      <c r="G18" s="872"/>
      <c r="H18" s="873"/>
      <c r="I18" s="2016"/>
      <c r="J18" s="904">
        <f t="shared" si="1"/>
        <v>0</v>
      </c>
      <c r="K18" s="41"/>
      <c r="L18" s="6"/>
      <c r="M18" s="26"/>
      <c r="N18" s="26"/>
      <c r="O18" s="26"/>
      <c r="P18" s="26"/>
      <c r="Q18" s="26"/>
      <c r="R18" s="26"/>
      <c r="S18" s="26"/>
      <c r="T18" s="26"/>
      <c r="U18" s="26"/>
      <c r="AD18" s="3"/>
      <c r="AE18" s="3"/>
      <c r="AF18" s="3"/>
    </row>
    <row r="19" spans="1:32" s="2" customFormat="1" ht="18" customHeight="1">
      <c r="A19" s="3566"/>
      <c r="B19" s="3704"/>
      <c r="C19" s="1391" t="s">
        <v>1049</v>
      </c>
      <c r="D19" s="1553"/>
      <c r="E19" s="369"/>
      <c r="F19" s="1675">
        <f t="shared" si="0"/>
        <v>0</v>
      </c>
      <c r="G19" s="872"/>
      <c r="H19" s="873"/>
      <c r="I19" s="903"/>
      <c r="J19" s="904">
        <f t="shared" si="1"/>
        <v>0</v>
      </c>
      <c r="K19" s="41"/>
      <c r="L19" s="6"/>
      <c r="M19" s="26"/>
      <c r="N19" s="26"/>
      <c r="O19" s="26"/>
      <c r="P19" s="26"/>
      <c r="Q19" s="26"/>
      <c r="R19" s="26"/>
      <c r="S19" s="26"/>
      <c r="T19" s="26"/>
      <c r="U19" s="26"/>
      <c r="AD19" s="3"/>
      <c r="AE19" s="3"/>
      <c r="AF19" s="3"/>
    </row>
    <row r="20" spans="1:32" s="2" customFormat="1" ht="18" customHeight="1">
      <c r="A20" s="3566"/>
      <c r="B20" s="3704"/>
      <c r="C20" s="1391" t="s">
        <v>1050</v>
      </c>
      <c r="D20" s="1553"/>
      <c r="E20" s="369"/>
      <c r="F20" s="1675">
        <f t="shared" si="0"/>
        <v>0</v>
      </c>
      <c r="G20" s="872"/>
      <c r="H20" s="873"/>
      <c r="I20" s="903"/>
      <c r="J20" s="904">
        <f t="shared" si="1"/>
        <v>0</v>
      </c>
      <c r="K20" s="41"/>
      <c r="L20" s="6"/>
      <c r="M20" s="26"/>
      <c r="N20" s="26"/>
      <c r="O20" s="26"/>
      <c r="P20" s="26"/>
      <c r="Q20" s="26"/>
      <c r="R20" s="26"/>
      <c r="S20" s="26"/>
      <c r="T20" s="26"/>
      <c r="U20" s="26"/>
      <c r="AD20" s="3"/>
      <c r="AE20" s="3"/>
      <c r="AF20" s="3"/>
    </row>
    <row r="21" spans="1:32" s="2" customFormat="1" ht="18" customHeight="1" thickBot="1">
      <c r="A21" s="3566"/>
      <c r="B21" s="3705"/>
      <c r="C21" s="1392" t="s">
        <v>1051</v>
      </c>
      <c r="D21" s="1553"/>
      <c r="E21" s="369"/>
      <c r="F21" s="1675">
        <f t="shared" si="0"/>
        <v>0</v>
      </c>
      <c r="G21" s="872"/>
      <c r="H21" s="873"/>
      <c r="I21" s="903"/>
      <c r="J21" s="904">
        <f t="shared" si="1"/>
        <v>0</v>
      </c>
      <c r="K21" s="41"/>
      <c r="L21" s="6"/>
      <c r="M21" s="26"/>
      <c r="N21" s="26"/>
      <c r="O21" s="26"/>
      <c r="P21" s="26"/>
      <c r="Q21" s="26"/>
      <c r="R21" s="26"/>
      <c r="S21" s="26"/>
      <c r="T21" s="26"/>
      <c r="U21" s="26"/>
      <c r="AD21" s="3"/>
      <c r="AE21" s="3"/>
      <c r="AF21" s="3"/>
    </row>
    <row r="22" spans="1:32" s="2" customFormat="1" ht="22.5" customHeight="1" thickBot="1">
      <c r="A22" s="3532" t="s">
        <v>19</v>
      </c>
      <c r="B22" s="3533"/>
      <c r="C22" s="3534"/>
      <c r="D22" s="1554">
        <f t="shared" ref="D22:J22" si="2">SUM(D5:D21)</f>
        <v>6939819</v>
      </c>
      <c r="E22" s="375">
        <f t="shared" si="2"/>
        <v>0</v>
      </c>
      <c r="F22" s="1609">
        <f t="shared" si="2"/>
        <v>6939819</v>
      </c>
      <c r="G22" s="375">
        <f t="shared" si="2"/>
        <v>0</v>
      </c>
      <c r="H22" s="375">
        <f t="shared" si="2"/>
        <v>0</v>
      </c>
      <c r="I22" s="1609">
        <f>SUM(I5:I21)</f>
        <v>6939819</v>
      </c>
      <c r="J22" s="1607">
        <f t="shared" si="2"/>
        <v>0</v>
      </c>
      <c r="K22" s="6"/>
      <c r="L22" s="6"/>
      <c r="M22" s="6"/>
      <c r="N22" s="6"/>
      <c r="O22" s="6"/>
      <c r="P22" s="6"/>
      <c r="AD22" s="3"/>
      <c r="AE22" s="3"/>
      <c r="AF22" s="3"/>
    </row>
    <row r="23" spans="1:32">
      <c r="C23" s="3"/>
      <c r="E23" s="2"/>
      <c r="J23" s="2"/>
      <c r="K23" s="2"/>
      <c r="L23" s="2"/>
      <c r="M23" s="2"/>
      <c r="N23" s="2"/>
      <c r="O23" s="2"/>
      <c r="P23" s="2"/>
      <c r="V23" s="3"/>
      <c r="W23" s="3"/>
      <c r="X23" s="3"/>
      <c r="Y23" s="3"/>
      <c r="Z23" s="3"/>
      <c r="AA23" s="3"/>
      <c r="AB23" s="3"/>
      <c r="AC23" s="3"/>
    </row>
    <row r="24" spans="1:32" s="603" customFormat="1" ht="14.25" customHeight="1">
      <c r="A24" s="3660" t="s">
        <v>1867</v>
      </c>
      <c r="B24" s="3660"/>
      <c r="C24" s="3660"/>
      <c r="D24" s="3660"/>
      <c r="E24" s="3660"/>
      <c r="F24" s="3660"/>
      <c r="G24" s="3660"/>
      <c r="H24" s="3660"/>
      <c r="I24" s="3660"/>
      <c r="J24" s="3660"/>
      <c r="K24" s="28"/>
      <c r="L24" s="28"/>
      <c r="M24" s="28"/>
      <c r="N24" s="28"/>
      <c r="O24" s="28"/>
      <c r="P24" s="28"/>
      <c r="Q24" s="602"/>
      <c r="R24" s="602"/>
      <c r="S24" s="602"/>
      <c r="T24" s="602"/>
      <c r="U24" s="602"/>
      <c r="V24" s="602"/>
      <c r="W24" s="602"/>
      <c r="X24" s="602"/>
      <c r="Y24" s="602"/>
      <c r="Z24" s="602"/>
      <c r="AA24" s="602"/>
      <c r="AB24" s="602"/>
      <c r="AC24" s="602"/>
    </row>
    <row r="25" spans="1:32" s="603" customFormat="1" ht="29.25" customHeight="1">
      <c r="A25" s="3663" t="s">
        <v>1411</v>
      </c>
      <c r="B25" s="3663"/>
      <c r="C25" s="3663"/>
      <c r="D25" s="3663"/>
      <c r="E25" s="3663"/>
      <c r="F25" s="3663"/>
      <c r="G25" s="3663"/>
      <c r="H25" s="3663"/>
      <c r="I25" s="3663"/>
      <c r="J25" s="3663"/>
      <c r="K25" s="28"/>
      <c r="L25" s="28"/>
      <c r="M25" s="28"/>
      <c r="N25" s="28"/>
      <c r="O25" s="28"/>
      <c r="P25" s="28"/>
      <c r="Q25" s="602"/>
      <c r="R25" s="602"/>
      <c r="S25" s="602"/>
      <c r="T25" s="602"/>
      <c r="U25" s="602"/>
      <c r="V25" s="602"/>
      <c r="W25" s="602"/>
      <c r="X25" s="602"/>
      <c r="Y25" s="602"/>
      <c r="Z25" s="602"/>
      <c r="AA25" s="602"/>
      <c r="AB25" s="602"/>
      <c r="AC25" s="602"/>
    </row>
    <row r="26" spans="1:32" s="603" customFormat="1" ht="17.25" customHeight="1">
      <c r="A26" s="3664" t="s">
        <v>1605</v>
      </c>
      <c r="B26" s="3664"/>
      <c r="C26" s="3664"/>
      <c r="D26" s="3664"/>
      <c r="E26" s="3664"/>
      <c r="F26" s="3664"/>
      <c r="G26" s="3664"/>
      <c r="H26" s="3664"/>
      <c r="I26" s="3664"/>
      <c r="J26" s="3664"/>
      <c r="K26" s="28"/>
      <c r="L26" s="28"/>
      <c r="M26" s="28"/>
      <c r="N26" s="28"/>
      <c r="O26" s="28"/>
      <c r="P26" s="28"/>
      <c r="Q26" s="602"/>
      <c r="R26" s="602"/>
      <c r="S26" s="602"/>
      <c r="T26" s="602"/>
      <c r="U26" s="602"/>
      <c r="V26" s="602"/>
      <c r="W26" s="602"/>
      <c r="X26" s="602"/>
      <c r="Y26" s="602"/>
      <c r="Z26" s="602"/>
      <c r="AA26" s="602"/>
      <c r="AB26" s="602"/>
      <c r="AC26" s="602"/>
    </row>
    <row r="27" spans="1:32" s="603" customFormat="1" ht="17.25" customHeight="1">
      <c r="A27" s="3661" t="s">
        <v>1606</v>
      </c>
      <c r="B27" s="3662"/>
      <c r="C27" s="3662"/>
      <c r="D27" s="3662"/>
      <c r="E27" s="3662"/>
      <c r="F27" s="3662"/>
      <c r="G27" s="3662"/>
      <c r="H27" s="3662"/>
      <c r="I27" s="3662"/>
      <c r="J27" s="3662"/>
      <c r="K27" s="28"/>
      <c r="L27" s="28"/>
      <c r="M27" s="28"/>
      <c r="N27" s="28"/>
      <c r="O27" s="28"/>
      <c r="P27" s="28"/>
      <c r="Q27" s="602"/>
      <c r="R27" s="602"/>
      <c r="S27" s="602"/>
      <c r="T27" s="602"/>
      <c r="U27" s="602"/>
      <c r="V27" s="602"/>
      <c r="W27" s="602"/>
      <c r="X27" s="602"/>
      <c r="Y27" s="602"/>
      <c r="Z27" s="602"/>
      <c r="AA27" s="602"/>
      <c r="AB27" s="602"/>
      <c r="AC27" s="602"/>
    </row>
    <row r="28" spans="1:32" s="603" customFormat="1" ht="17.25" customHeight="1">
      <c r="A28" s="3668" t="s">
        <v>1052</v>
      </c>
      <c r="B28" s="3669"/>
      <c r="C28" s="3669"/>
      <c r="D28" s="3669"/>
      <c r="E28" s="3669"/>
      <c r="F28" s="3669"/>
      <c r="G28" s="3669"/>
      <c r="H28" s="3669"/>
      <c r="I28" s="3669"/>
      <c r="J28" s="3670"/>
      <c r="K28" s="28"/>
      <c r="L28" s="28"/>
      <c r="M28" s="28"/>
      <c r="N28" s="28"/>
      <c r="O28" s="28"/>
      <c r="P28" s="28"/>
      <c r="Q28" s="602"/>
      <c r="R28" s="602"/>
      <c r="S28" s="602"/>
      <c r="T28" s="602"/>
      <c r="U28" s="602"/>
      <c r="V28" s="602"/>
      <c r="W28" s="602"/>
      <c r="X28" s="602"/>
      <c r="Y28" s="602"/>
      <c r="Z28" s="602"/>
      <c r="AA28" s="602"/>
      <c r="AB28" s="602"/>
      <c r="AC28" s="602"/>
    </row>
    <row r="29" spans="1:32" s="603" customFormat="1" ht="16.5" customHeight="1">
      <c r="A29" s="3671" t="s">
        <v>1607</v>
      </c>
      <c r="B29" s="3672"/>
      <c r="C29" s="3672"/>
      <c r="D29" s="3672"/>
      <c r="E29" s="3672"/>
      <c r="F29" s="3672"/>
      <c r="G29" s="3672"/>
      <c r="H29" s="3672"/>
      <c r="I29" s="3672"/>
      <c r="J29" s="3672"/>
      <c r="K29" s="28"/>
      <c r="L29" s="28"/>
      <c r="M29" s="28"/>
      <c r="N29" s="28"/>
      <c r="O29" s="28"/>
      <c r="P29" s="28"/>
      <c r="Q29" s="602"/>
      <c r="R29" s="602"/>
      <c r="S29" s="602"/>
      <c r="T29" s="602"/>
      <c r="U29" s="602"/>
      <c r="V29" s="602"/>
      <c r="W29" s="602"/>
      <c r="X29" s="602"/>
      <c r="Y29" s="602"/>
      <c r="Z29" s="602"/>
      <c r="AA29" s="602"/>
      <c r="AB29" s="602"/>
      <c r="AC29" s="602"/>
    </row>
    <row r="30" spans="1:32" s="603" customFormat="1" ht="19.5" customHeight="1">
      <c r="A30" s="3667" t="s">
        <v>77</v>
      </c>
      <c r="B30" s="3667"/>
      <c r="C30" s="3667"/>
      <c r="D30" s="3667"/>
      <c r="E30" s="3667"/>
      <c r="F30" s="3667"/>
      <c r="G30" s="3667"/>
      <c r="H30" s="3667"/>
      <c r="I30" s="3667"/>
      <c r="J30" s="3667"/>
      <c r="K30" s="28"/>
      <c r="L30" s="28"/>
      <c r="M30" s="28"/>
      <c r="N30" s="28"/>
      <c r="O30" s="28"/>
      <c r="P30" s="28"/>
      <c r="Q30" s="602"/>
      <c r="R30" s="602"/>
      <c r="S30" s="602"/>
      <c r="T30" s="602"/>
      <c r="U30" s="602"/>
      <c r="V30" s="602"/>
      <c r="W30" s="602"/>
      <c r="X30" s="602"/>
      <c r="Y30" s="602"/>
      <c r="Z30" s="602"/>
      <c r="AA30" s="602"/>
      <c r="AB30" s="602"/>
      <c r="AC30" s="602"/>
    </row>
    <row r="31" spans="1:32" s="603" customFormat="1" ht="43.5" customHeight="1">
      <c r="A31" s="3666" t="s">
        <v>1554</v>
      </c>
      <c r="B31" s="3666"/>
      <c r="C31" s="3666"/>
      <c r="D31" s="3666"/>
      <c r="E31" s="3666"/>
      <c r="F31" s="3666"/>
      <c r="G31" s="3666"/>
      <c r="H31" s="3666"/>
      <c r="I31" s="3666"/>
      <c r="J31" s="3666"/>
      <c r="K31" s="28"/>
      <c r="L31" s="28"/>
      <c r="M31" s="28"/>
      <c r="N31" s="28"/>
      <c r="O31" s="28"/>
      <c r="P31" s="28"/>
      <c r="Q31" s="602"/>
      <c r="R31" s="602"/>
      <c r="S31" s="602"/>
      <c r="T31" s="602"/>
      <c r="U31" s="602"/>
      <c r="V31" s="602"/>
      <c r="W31" s="602"/>
      <c r="X31" s="602"/>
      <c r="Y31" s="602"/>
      <c r="Z31" s="602"/>
      <c r="AA31" s="602"/>
      <c r="AB31" s="602"/>
      <c r="AC31" s="602"/>
    </row>
    <row r="32" spans="1:32" s="603" customFormat="1" ht="41.25" customHeight="1">
      <c r="A32" s="3665" t="s">
        <v>777</v>
      </c>
      <c r="B32" s="3666"/>
      <c r="C32" s="3666"/>
      <c r="D32" s="3666"/>
      <c r="E32" s="3666"/>
      <c r="F32" s="3666"/>
      <c r="G32" s="3666"/>
      <c r="H32" s="3666"/>
      <c r="I32" s="3666"/>
      <c r="J32" s="3666"/>
      <c r="K32" s="28"/>
      <c r="L32" s="28"/>
      <c r="M32" s="28"/>
      <c r="N32" s="28"/>
      <c r="O32" s="28"/>
      <c r="P32" s="28"/>
      <c r="Q32" s="602"/>
      <c r="R32" s="602"/>
      <c r="S32" s="602"/>
      <c r="T32" s="602"/>
      <c r="U32" s="602"/>
      <c r="V32" s="602"/>
      <c r="W32" s="602"/>
      <c r="X32" s="602"/>
      <c r="Y32" s="602"/>
      <c r="Z32" s="602"/>
      <c r="AA32" s="602"/>
      <c r="AB32" s="602"/>
      <c r="AC32" s="602"/>
    </row>
  </sheetData>
  <protectedRanges>
    <protectedRange sqref="D5:E18 H5:H21 J5:K21 F5:F21" name="Aralık1"/>
    <protectedRange sqref="D19:E21" name="Aralık1_3"/>
  </protectedRanges>
  <mergeCells count="20">
    <mergeCell ref="A2:J2"/>
    <mergeCell ref="A3:A21"/>
    <mergeCell ref="B3:C4"/>
    <mergeCell ref="B5:C5"/>
    <mergeCell ref="B6:C6"/>
    <mergeCell ref="B7:C7"/>
    <mergeCell ref="B8:C8"/>
    <mergeCell ref="B9:C9"/>
    <mergeCell ref="B10:C10"/>
    <mergeCell ref="B11:B21"/>
    <mergeCell ref="A29:J29"/>
    <mergeCell ref="A30:J30"/>
    <mergeCell ref="A31:J31"/>
    <mergeCell ref="A32:J32"/>
    <mergeCell ref="A22:C22"/>
    <mergeCell ref="A24:J24"/>
    <mergeCell ref="A25:J25"/>
    <mergeCell ref="A26:J26"/>
    <mergeCell ref="A27:J27"/>
    <mergeCell ref="A28:J28"/>
  </mergeCells>
  <pageMargins left="0.78740157480314965" right="0.39370078740157483" top="1.02" bottom="0.91" header="0.47244094488188981" footer="0.45"/>
  <pageSetup paperSize="9" scale="58" orientation="portrait" r:id="rId1"/>
  <headerFooter alignWithMargins="0">
    <oddHeader>&amp;C&amp;"Arial Tur,Kalın"&amp;12T.C
İÇİŞLERİ BAKANLIĞI
Mahalli İdareler Genel Müdürlüğü</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AF29"/>
  <sheetViews>
    <sheetView workbookViewId="0">
      <selection sqref="A1:K2"/>
    </sheetView>
  </sheetViews>
  <sheetFormatPr defaultRowHeight="12.75"/>
  <cols>
    <col min="1" max="1" width="13.140625" style="3" customWidth="1"/>
    <col min="2" max="2" width="9.140625" style="3"/>
    <col min="3" max="3" width="27.28515625" style="2" customWidth="1"/>
    <col min="4" max="4" width="16.28515625" style="2" customWidth="1"/>
    <col min="5" max="5" width="17.140625" style="2" customWidth="1"/>
    <col min="6" max="6" width="16.42578125" style="6" customWidth="1"/>
    <col min="7" max="7" width="12.85546875" style="6" customWidth="1"/>
    <col min="8" max="8" width="15.28515625" style="6" customWidth="1"/>
    <col min="9" max="9" width="16.140625" style="6" customWidth="1"/>
    <col min="10" max="10" width="12.85546875" style="6" customWidth="1"/>
    <col min="11" max="11" width="16.5703125" style="6" customWidth="1"/>
    <col min="12" max="12" width="12.5703125" style="6" customWidth="1"/>
    <col min="13" max="13" width="12.28515625" style="6" customWidth="1"/>
    <col min="14" max="14" width="12.140625" style="6" customWidth="1"/>
    <col min="15" max="15" width="13.5703125" style="2" customWidth="1"/>
    <col min="16" max="16" width="12" style="2" customWidth="1"/>
    <col min="17" max="17" width="14" style="2" customWidth="1"/>
    <col min="18" max="18" width="20.42578125" style="2" customWidth="1"/>
    <col min="19" max="19" width="14.28515625" style="2" customWidth="1"/>
    <col min="20" max="27" width="9.140625" style="2"/>
    <col min="28" max="16384" width="9.140625" style="3"/>
  </cols>
  <sheetData>
    <row r="1" spans="1:32" ht="22.5" customHeight="1">
      <c r="A1" s="3736" t="s">
        <v>2933</v>
      </c>
      <c r="B1" s="3737"/>
      <c r="C1" s="3737"/>
      <c r="D1" s="3737"/>
      <c r="E1" s="3737"/>
      <c r="F1" s="3737"/>
      <c r="G1" s="3737"/>
      <c r="H1" s="3737"/>
      <c r="I1" s="3737"/>
      <c r="J1" s="3737"/>
      <c r="K1" s="3738"/>
    </row>
    <row r="2" spans="1:32" ht="21.75" customHeight="1" thickBot="1">
      <c r="A2" s="3739"/>
      <c r="B2" s="3418"/>
      <c r="C2" s="3418"/>
      <c r="D2" s="3418"/>
      <c r="E2" s="3418"/>
      <c r="F2" s="3418"/>
      <c r="G2" s="3418"/>
      <c r="H2" s="3418"/>
      <c r="I2" s="3418"/>
      <c r="J2" s="3418"/>
      <c r="K2" s="3740"/>
      <c r="L2" s="19"/>
      <c r="M2" s="19"/>
    </row>
    <row r="3" spans="1:32" s="300" customFormat="1" ht="74.25" customHeight="1">
      <c r="A3" s="3565" t="s">
        <v>2615</v>
      </c>
      <c r="B3" s="3640" t="s">
        <v>26</v>
      </c>
      <c r="C3" s="3641"/>
      <c r="D3" s="360" t="s">
        <v>2941</v>
      </c>
      <c r="E3" s="1846" t="s">
        <v>2942</v>
      </c>
      <c r="F3" s="366" t="s">
        <v>1419</v>
      </c>
      <c r="G3" s="371" t="s">
        <v>1420</v>
      </c>
      <c r="H3" s="1847" t="s">
        <v>1600</v>
      </c>
      <c r="I3" s="1848" t="s">
        <v>2943</v>
      </c>
      <c r="J3" s="1848" t="s">
        <v>2944</v>
      </c>
      <c r="K3" s="1849" t="s">
        <v>93</v>
      </c>
      <c r="L3" s="297"/>
      <c r="M3" s="298"/>
      <c r="N3" s="297"/>
      <c r="O3" s="297"/>
      <c r="P3" s="297"/>
      <c r="Q3" s="298"/>
      <c r="R3" s="299"/>
      <c r="S3" s="299"/>
      <c r="T3" s="299"/>
      <c r="U3" s="299"/>
      <c r="V3" s="299"/>
      <c r="W3" s="299"/>
      <c r="X3" s="299"/>
      <c r="Y3" s="299"/>
      <c r="Z3" s="299"/>
      <c r="AA3" s="299"/>
      <c r="AB3" s="299"/>
      <c r="AC3" s="299"/>
      <c r="AD3" s="299"/>
    </row>
    <row r="4" spans="1:32" s="300" customFormat="1" ht="18" customHeight="1" thickBot="1">
      <c r="A4" s="3566"/>
      <c r="B4" s="3644"/>
      <c r="C4" s="3645"/>
      <c r="D4" s="361" t="s">
        <v>1861</v>
      </c>
      <c r="E4" s="1850" t="s">
        <v>1862</v>
      </c>
      <c r="F4" s="367" t="s">
        <v>1866</v>
      </c>
      <c r="G4" s="1851" t="s">
        <v>1863</v>
      </c>
      <c r="H4" s="1852" t="s">
        <v>1602</v>
      </c>
      <c r="I4" s="1853" t="s">
        <v>472</v>
      </c>
      <c r="J4" s="1854" t="s">
        <v>473</v>
      </c>
      <c r="K4" s="1855" t="s">
        <v>2945</v>
      </c>
      <c r="L4" s="297"/>
      <c r="M4" s="298"/>
      <c r="N4" s="297"/>
      <c r="O4" s="297"/>
      <c r="P4" s="297"/>
      <c r="Q4" s="298"/>
      <c r="R4" s="299"/>
      <c r="S4" s="299"/>
      <c r="T4" s="299"/>
      <c r="U4" s="299"/>
      <c r="V4" s="299"/>
      <c r="W4" s="299"/>
      <c r="X4" s="299"/>
      <c r="Y4" s="299"/>
      <c r="Z4" s="299"/>
      <c r="AA4" s="299"/>
      <c r="AB4" s="299"/>
      <c r="AC4" s="299"/>
      <c r="AD4" s="299"/>
    </row>
    <row r="5" spans="1:32" ht="38.25" customHeight="1">
      <c r="A5" s="3566"/>
      <c r="B5" s="3727" t="s">
        <v>1853</v>
      </c>
      <c r="C5" s="3728"/>
      <c r="D5" s="1997">
        <v>5012218.93</v>
      </c>
      <c r="E5" s="1998"/>
      <c r="F5" s="1992"/>
      <c r="G5" s="1865"/>
      <c r="H5" s="1866"/>
      <c r="I5" s="1997">
        <v>5012218.93</v>
      </c>
      <c r="J5" s="1998"/>
      <c r="K5" s="2001">
        <f>D5-I5</f>
        <v>0</v>
      </c>
      <c r="N5" s="26"/>
      <c r="O5" s="26"/>
      <c r="P5" s="26"/>
      <c r="Q5" s="26"/>
      <c r="R5" s="26"/>
      <c r="S5" s="26"/>
      <c r="T5" s="26"/>
      <c r="U5" s="26"/>
      <c r="AB5" s="2"/>
      <c r="AC5" s="2"/>
    </row>
    <row r="6" spans="1:32" ht="18" customHeight="1" thickBot="1">
      <c r="A6" s="3566"/>
      <c r="B6" s="3563" t="s">
        <v>18</v>
      </c>
      <c r="C6" s="3703"/>
      <c r="D6" s="1993">
        <v>4004319.33</v>
      </c>
      <c r="E6" s="1999">
        <v>5551092.2300000004</v>
      </c>
      <c r="F6" s="1993">
        <v>5703.45</v>
      </c>
      <c r="G6" s="1867"/>
      <c r="H6" s="1550"/>
      <c r="I6" s="1999">
        <v>4004319.33</v>
      </c>
      <c r="J6" s="1993">
        <v>5552946.0199999996</v>
      </c>
      <c r="K6" s="1999">
        <v>0</v>
      </c>
      <c r="M6" s="26"/>
      <c r="N6" s="26"/>
      <c r="O6" s="26"/>
      <c r="P6" s="26"/>
      <c r="Q6" s="26"/>
      <c r="R6" s="26"/>
      <c r="S6" s="26"/>
      <c r="T6" s="26"/>
      <c r="U6" s="26"/>
      <c r="AB6" s="2"/>
      <c r="AC6" s="2"/>
    </row>
    <row r="7" spans="1:32" ht="18" customHeight="1">
      <c r="A7" s="3566"/>
      <c r="B7" s="3563" t="s">
        <v>2271</v>
      </c>
      <c r="C7" s="3703"/>
      <c r="D7" s="1993">
        <v>0</v>
      </c>
      <c r="E7" s="1998"/>
      <c r="F7" s="1994"/>
      <c r="G7" s="1675"/>
      <c r="H7" s="1868"/>
      <c r="I7" s="2002"/>
      <c r="J7" s="1998"/>
      <c r="K7" s="2001">
        <f t="shared" ref="K7:K22" si="0">(G7+H7)-(I7+J7)</f>
        <v>0</v>
      </c>
      <c r="M7" s="26"/>
      <c r="N7" s="26"/>
      <c r="O7" s="26"/>
      <c r="P7" s="26"/>
      <c r="Q7" s="26"/>
      <c r="R7" s="26"/>
      <c r="S7" s="26"/>
      <c r="T7" s="26"/>
      <c r="U7" s="26"/>
      <c r="AB7" s="2"/>
      <c r="AC7" s="2"/>
    </row>
    <row r="8" spans="1:32" ht="45" customHeight="1" thickBot="1">
      <c r="A8" s="3566"/>
      <c r="B8" s="3729" t="s">
        <v>470</v>
      </c>
      <c r="C8" s="3730"/>
      <c r="D8" s="2000">
        <v>3921834.56</v>
      </c>
      <c r="E8" s="1995"/>
      <c r="F8" s="1995"/>
      <c r="G8" s="1869"/>
      <c r="H8" s="1869"/>
      <c r="I8" s="2000">
        <v>3921834.56</v>
      </c>
      <c r="J8" s="2000"/>
      <c r="K8" s="2000">
        <v>0</v>
      </c>
      <c r="M8" s="26"/>
      <c r="N8" s="26"/>
      <c r="O8" s="26"/>
      <c r="P8" s="26"/>
      <c r="Q8" s="26"/>
      <c r="R8" s="26"/>
      <c r="S8" s="26"/>
      <c r="T8" s="26"/>
      <c r="U8" s="26"/>
      <c r="AB8" s="2"/>
      <c r="AC8" s="2"/>
    </row>
    <row r="9" spans="1:32" ht="18" customHeight="1">
      <c r="A9" s="3566"/>
      <c r="B9" s="3731" t="s">
        <v>1855</v>
      </c>
      <c r="C9" s="1877" t="s">
        <v>1048</v>
      </c>
      <c r="D9" s="3723">
        <v>288422.75</v>
      </c>
      <c r="E9" s="3725"/>
      <c r="F9" s="3725"/>
      <c r="G9" s="3725"/>
      <c r="H9" s="3725"/>
      <c r="I9" s="3725"/>
      <c r="J9" s="3725"/>
      <c r="K9" s="3734">
        <v>0</v>
      </c>
      <c r="M9" s="26"/>
      <c r="N9" s="26"/>
      <c r="O9" s="26"/>
      <c r="P9" s="26"/>
      <c r="Q9" s="26"/>
      <c r="R9" s="26"/>
      <c r="S9" s="26"/>
      <c r="T9" s="26"/>
      <c r="U9" s="26"/>
      <c r="AB9" s="2"/>
      <c r="AC9" s="2"/>
    </row>
    <row r="10" spans="1:32" ht="18" customHeight="1" thickBot="1">
      <c r="A10" s="3566"/>
      <c r="B10" s="3732"/>
      <c r="C10" s="1878" t="s">
        <v>253</v>
      </c>
      <c r="D10" s="3724"/>
      <c r="E10" s="3726"/>
      <c r="F10" s="3726"/>
      <c r="G10" s="3726"/>
      <c r="H10" s="3726"/>
      <c r="I10" s="3726"/>
      <c r="J10" s="3726"/>
      <c r="K10" s="3735"/>
      <c r="M10" s="26"/>
      <c r="N10" s="26"/>
      <c r="O10" s="26"/>
      <c r="P10" s="26"/>
      <c r="Q10" s="26"/>
      <c r="R10" s="26"/>
      <c r="S10" s="26"/>
      <c r="T10" s="26"/>
      <c r="U10" s="26"/>
      <c r="AB10" s="2"/>
      <c r="AC10" s="2"/>
    </row>
    <row r="11" spans="1:32" ht="18" customHeight="1" thickBot="1">
      <c r="A11" s="3566"/>
      <c r="B11" s="3732"/>
      <c r="C11" s="1856" t="s">
        <v>1857</v>
      </c>
      <c r="D11" s="1879"/>
      <c r="E11" s="1870"/>
      <c r="F11" s="1868"/>
      <c r="G11" s="1868"/>
      <c r="H11" s="1868"/>
      <c r="I11" s="1868"/>
      <c r="J11" s="1534"/>
      <c r="K11" s="905">
        <f t="shared" si="0"/>
        <v>0</v>
      </c>
      <c r="M11" s="26"/>
      <c r="N11" s="26"/>
      <c r="O11" s="26"/>
      <c r="P11" s="26"/>
      <c r="Q11" s="26"/>
      <c r="R11" s="26"/>
      <c r="S11" s="26"/>
      <c r="T11" s="26"/>
      <c r="U11" s="26"/>
      <c r="AB11" s="2"/>
      <c r="AC11" s="2"/>
    </row>
    <row r="12" spans="1:32" s="2" customFormat="1" ht="18" customHeight="1" thickBot="1">
      <c r="A12" s="3566"/>
      <c r="B12" s="3732"/>
      <c r="C12" s="1856" t="s">
        <v>1856</v>
      </c>
      <c r="D12" s="1871"/>
      <c r="E12" s="1871"/>
      <c r="F12" s="1868"/>
      <c r="G12" s="1868"/>
      <c r="H12" s="1868"/>
      <c r="I12" s="1868"/>
      <c r="J12" s="1534"/>
      <c r="K12" s="905">
        <f t="shared" si="0"/>
        <v>0</v>
      </c>
      <c r="L12" s="6"/>
      <c r="M12" s="26"/>
      <c r="N12" s="26"/>
      <c r="O12" s="26"/>
      <c r="P12" s="26"/>
      <c r="Q12" s="26"/>
      <c r="R12" s="26"/>
      <c r="S12" s="26"/>
      <c r="T12" s="26"/>
      <c r="U12" s="26"/>
      <c r="AD12" s="3"/>
      <c r="AE12" s="3"/>
      <c r="AF12" s="3"/>
    </row>
    <row r="13" spans="1:32" s="2" customFormat="1" ht="18" customHeight="1" thickBot="1">
      <c r="A13" s="3566"/>
      <c r="B13" s="3732"/>
      <c r="C13" s="1856" t="s">
        <v>1859</v>
      </c>
      <c r="D13" s="1871"/>
      <c r="E13" s="1871"/>
      <c r="F13" s="1868"/>
      <c r="G13" s="1868"/>
      <c r="H13" s="1868"/>
      <c r="I13" s="1868"/>
      <c r="J13" s="1534"/>
      <c r="K13" s="1885">
        <f t="shared" si="0"/>
        <v>0</v>
      </c>
      <c r="L13" s="6"/>
      <c r="M13" s="26"/>
      <c r="N13" s="26"/>
      <c r="O13" s="26"/>
      <c r="P13" s="26"/>
      <c r="Q13" s="26"/>
      <c r="R13" s="26"/>
      <c r="S13" s="26"/>
      <c r="T13" s="26"/>
      <c r="U13" s="26"/>
      <c r="AD13" s="3"/>
      <c r="AE13" s="3"/>
      <c r="AF13" s="3"/>
    </row>
    <row r="14" spans="1:32" s="2" customFormat="1" ht="18" customHeight="1" thickBot="1">
      <c r="A14" s="3566"/>
      <c r="B14" s="3732"/>
      <c r="C14" s="1856" t="s">
        <v>1860</v>
      </c>
      <c r="D14" s="1871">
        <v>271156.46000000002</v>
      </c>
      <c r="E14" s="1871"/>
      <c r="F14" s="1871"/>
      <c r="G14" s="1871"/>
      <c r="H14" s="1871"/>
      <c r="I14" s="1871"/>
      <c r="J14" s="1886"/>
      <c r="K14" s="1888">
        <v>0</v>
      </c>
      <c r="L14" s="6"/>
      <c r="M14" s="26"/>
      <c r="N14" s="26"/>
      <c r="O14" s="26"/>
      <c r="P14" s="26"/>
      <c r="Q14" s="26"/>
      <c r="R14" s="26"/>
      <c r="S14" s="26"/>
      <c r="T14" s="26"/>
      <c r="U14" s="26"/>
      <c r="AD14" s="3"/>
      <c r="AE14" s="3"/>
      <c r="AF14" s="3"/>
    </row>
    <row r="15" spans="1:32" s="2" customFormat="1" ht="18" customHeight="1" thickBot="1">
      <c r="A15" s="3566"/>
      <c r="B15" s="3732"/>
      <c r="C15" s="1856" t="s">
        <v>352</v>
      </c>
      <c r="D15" s="1871">
        <v>135578.74</v>
      </c>
      <c r="E15" s="1871"/>
      <c r="F15" s="1871"/>
      <c r="G15" s="1871"/>
      <c r="H15" s="1871"/>
      <c r="I15" s="1871"/>
      <c r="J15" s="1886"/>
      <c r="K15" s="1887">
        <v>0</v>
      </c>
      <c r="L15" s="6"/>
      <c r="M15" s="26"/>
      <c r="N15" s="26"/>
      <c r="O15" s="26"/>
      <c r="P15" s="26"/>
      <c r="Q15" s="26"/>
      <c r="R15" s="26"/>
      <c r="S15" s="26"/>
      <c r="T15" s="26"/>
      <c r="U15" s="26"/>
      <c r="AD15" s="3"/>
      <c r="AE15" s="3"/>
      <c r="AF15" s="3"/>
    </row>
    <row r="16" spans="1:32" s="2" customFormat="1" ht="18" customHeight="1" thickBot="1">
      <c r="A16" s="3566"/>
      <c r="B16" s="3732"/>
      <c r="C16" s="1856" t="s">
        <v>351</v>
      </c>
      <c r="D16" s="1871"/>
      <c r="E16" s="1871"/>
      <c r="F16" s="1868"/>
      <c r="G16" s="1868"/>
      <c r="H16" s="1868"/>
      <c r="I16" s="1868"/>
      <c r="J16" s="1534"/>
      <c r="K16" s="905">
        <f t="shared" si="0"/>
        <v>0</v>
      </c>
      <c r="L16" s="6"/>
      <c r="M16" s="26"/>
      <c r="N16" s="26"/>
      <c r="O16" s="26"/>
      <c r="P16" s="26"/>
      <c r="Q16" s="26"/>
      <c r="R16" s="26"/>
      <c r="S16" s="26"/>
      <c r="T16" s="26"/>
      <c r="U16" s="26"/>
      <c r="AD16" s="3"/>
      <c r="AE16" s="3"/>
      <c r="AF16" s="3"/>
    </row>
    <row r="17" spans="1:32" s="2" customFormat="1" ht="18" customHeight="1" thickBot="1">
      <c r="A17" s="3566"/>
      <c r="B17" s="3732"/>
      <c r="C17" s="1856" t="s">
        <v>1049</v>
      </c>
      <c r="D17" s="1871"/>
      <c r="E17" s="1871"/>
      <c r="F17" s="1868"/>
      <c r="G17" s="1868"/>
      <c r="H17" s="1868"/>
      <c r="I17" s="1868"/>
      <c r="J17" s="1534"/>
      <c r="K17" s="905">
        <f t="shared" si="0"/>
        <v>0</v>
      </c>
      <c r="L17" s="6"/>
      <c r="M17" s="26"/>
      <c r="N17" s="26"/>
      <c r="O17" s="26"/>
      <c r="P17" s="26"/>
      <c r="Q17" s="26"/>
      <c r="R17" s="26"/>
      <c r="S17" s="26"/>
      <c r="T17" s="26"/>
      <c r="U17" s="26"/>
      <c r="AD17" s="3"/>
      <c r="AE17" s="3"/>
      <c r="AF17" s="3"/>
    </row>
    <row r="18" spans="1:32" s="2" customFormat="1" ht="18" customHeight="1" thickBot="1">
      <c r="A18" s="3566"/>
      <c r="B18" s="3732"/>
      <c r="C18" s="1856" t="s">
        <v>1050</v>
      </c>
      <c r="D18" s="1872"/>
      <c r="E18" s="1872"/>
      <c r="F18" s="1873"/>
      <c r="G18" s="1873"/>
      <c r="H18" s="1873"/>
      <c r="I18" s="1873"/>
      <c r="J18" s="1874"/>
      <c r="K18" s="905">
        <f t="shared" si="0"/>
        <v>0</v>
      </c>
      <c r="L18" s="6"/>
      <c r="M18" s="26"/>
      <c r="N18" s="26"/>
      <c r="O18" s="26"/>
      <c r="P18" s="26"/>
      <c r="Q18" s="26"/>
      <c r="R18" s="26"/>
      <c r="S18" s="26"/>
      <c r="T18" s="26"/>
      <c r="U18" s="26"/>
      <c r="AD18" s="3"/>
      <c r="AE18" s="3"/>
      <c r="AF18" s="3"/>
    </row>
    <row r="19" spans="1:32" s="2" customFormat="1" ht="18" customHeight="1" thickBot="1">
      <c r="A19" s="3566"/>
      <c r="B19" s="3732"/>
      <c r="C19" s="1856" t="s">
        <v>1051</v>
      </c>
      <c r="D19" s="1872"/>
      <c r="E19" s="1872"/>
      <c r="F19" s="1873"/>
      <c r="G19" s="1873"/>
      <c r="H19" s="1873"/>
      <c r="I19" s="1873"/>
      <c r="J19" s="1874"/>
      <c r="K19" s="905">
        <f t="shared" si="0"/>
        <v>0</v>
      </c>
      <c r="L19" s="6"/>
      <c r="M19" s="28"/>
      <c r="N19" s="28"/>
      <c r="O19" s="28"/>
      <c r="P19" s="6"/>
      <c r="AD19" s="3"/>
      <c r="AE19" s="3"/>
      <c r="AF19" s="3"/>
    </row>
    <row r="20" spans="1:32" s="2" customFormat="1" ht="18" customHeight="1" thickBot="1">
      <c r="A20" s="3566"/>
      <c r="B20" s="3732"/>
      <c r="C20" s="1856" t="s">
        <v>2946</v>
      </c>
      <c r="D20" s="1872"/>
      <c r="E20" s="1872"/>
      <c r="F20" s="1873"/>
      <c r="G20" s="1873"/>
      <c r="H20" s="1873"/>
      <c r="I20" s="1873"/>
      <c r="J20" s="1874"/>
      <c r="K20" s="905">
        <f t="shared" si="0"/>
        <v>0</v>
      </c>
      <c r="L20" s="6"/>
      <c r="M20" s="28"/>
      <c r="N20" s="28"/>
      <c r="O20" s="28"/>
      <c r="P20" s="6"/>
      <c r="AD20" s="3"/>
      <c r="AE20" s="3"/>
      <c r="AF20" s="3"/>
    </row>
    <row r="21" spans="1:32" s="2" customFormat="1" ht="18" customHeight="1" thickBot="1">
      <c r="A21" s="3566"/>
      <c r="B21" s="3732"/>
      <c r="C21" s="1856" t="s">
        <v>2947</v>
      </c>
      <c r="D21" s="1872"/>
      <c r="E21" s="1872"/>
      <c r="F21" s="1873"/>
      <c r="G21" s="1873"/>
      <c r="H21" s="1873"/>
      <c r="I21" s="1873"/>
      <c r="J21" s="1874"/>
      <c r="K21" s="905">
        <f t="shared" si="0"/>
        <v>0</v>
      </c>
      <c r="L21" s="6"/>
      <c r="M21" s="28"/>
      <c r="N21" s="28"/>
      <c r="O21" s="28"/>
      <c r="P21" s="6"/>
      <c r="AD21" s="3"/>
      <c r="AE21" s="3"/>
      <c r="AF21" s="3"/>
    </row>
    <row r="22" spans="1:32" s="2" customFormat="1" ht="18" customHeight="1" thickBot="1">
      <c r="A22" s="3567"/>
      <c r="B22" s="3733"/>
      <c r="C22" s="1857" t="s">
        <v>19</v>
      </c>
      <c r="D22" s="1875"/>
      <c r="E22" s="1876"/>
      <c r="F22" s="1876"/>
      <c r="G22" s="1876"/>
      <c r="H22" s="1876"/>
      <c r="I22" s="1876"/>
      <c r="J22" s="1876"/>
      <c r="K22" s="905">
        <f t="shared" si="0"/>
        <v>0</v>
      </c>
      <c r="L22" s="6"/>
      <c r="M22" s="28"/>
      <c r="N22" s="28"/>
      <c r="O22" s="28"/>
      <c r="P22" s="6"/>
      <c r="AD22" s="3"/>
      <c r="AE22" s="3"/>
      <c r="AF22" s="3"/>
    </row>
    <row r="23" spans="1:32" s="2" customFormat="1" ht="22.5" customHeight="1" thickBot="1">
      <c r="A23" s="3741" t="s">
        <v>416</v>
      </c>
      <c r="B23" s="3742"/>
      <c r="C23" s="3743"/>
      <c r="D23" s="1880">
        <f>D5+E6+D6+D8+D9+D14+D15</f>
        <v>19184623</v>
      </c>
      <c r="E23" s="1881">
        <f t="shared" ref="E23:J23" si="1">SUM(E5:E22)</f>
        <v>5551092.2300000004</v>
      </c>
      <c r="F23" s="1882">
        <f t="shared" si="1"/>
        <v>5703.45</v>
      </c>
      <c r="G23" s="1882">
        <f t="shared" si="1"/>
        <v>0</v>
      </c>
      <c r="H23" s="1882">
        <f t="shared" si="1"/>
        <v>0</v>
      </c>
      <c r="I23" s="1882">
        <f t="shared" si="1"/>
        <v>12938372.82</v>
      </c>
      <c r="J23" s="1883">
        <f t="shared" si="1"/>
        <v>5552946.0199999996</v>
      </c>
      <c r="K23" s="1884">
        <f>K5+K6+K8</f>
        <v>0</v>
      </c>
      <c r="L23" s="6"/>
      <c r="M23" s="6"/>
      <c r="N23" s="6"/>
      <c r="O23" s="6"/>
      <c r="P23" s="6"/>
      <c r="AD23" s="3"/>
      <c r="AE23" s="3"/>
      <c r="AF23" s="3"/>
    </row>
    <row r="24" spans="1:32" ht="13.5" thickBot="1">
      <c r="C24" s="3"/>
      <c r="F24" s="2"/>
      <c r="I24" s="2"/>
      <c r="J24" s="2"/>
      <c r="K24" s="2"/>
      <c r="L24" s="2"/>
      <c r="M24" s="2"/>
      <c r="N24" s="2"/>
      <c r="T24" s="3"/>
      <c r="U24" s="3"/>
      <c r="V24" s="3"/>
      <c r="W24" s="3"/>
      <c r="X24" s="3"/>
      <c r="Y24" s="3"/>
      <c r="Z24" s="3"/>
      <c r="AA24" s="3"/>
    </row>
    <row r="25" spans="1:32" ht="42.75" customHeight="1">
      <c r="A25" s="3744" t="s">
        <v>26</v>
      </c>
      <c r="B25" s="3745"/>
      <c r="C25" s="3745"/>
      <c r="D25" s="1858" t="s">
        <v>1853</v>
      </c>
      <c r="E25" s="1858" t="s">
        <v>18</v>
      </c>
      <c r="F25" s="1858" t="s">
        <v>2271</v>
      </c>
      <c r="G25" s="1858" t="s">
        <v>470</v>
      </c>
      <c r="H25" s="1859" t="s">
        <v>2948</v>
      </c>
      <c r="I25" s="1860" t="s">
        <v>19</v>
      </c>
    </row>
    <row r="26" spans="1:32" ht="21" customHeight="1">
      <c r="A26" s="3746" t="s">
        <v>2949</v>
      </c>
      <c r="B26" s="3747"/>
      <c r="C26" s="1861" t="s">
        <v>2950</v>
      </c>
      <c r="D26" s="1889">
        <v>5012218.93</v>
      </c>
      <c r="E26" s="1889">
        <v>9555411.5600000005</v>
      </c>
      <c r="F26" s="1889">
        <v>0</v>
      </c>
      <c r="G26" s="1889">
        <v>3921834.56</v>
      </c>
      <c r="H26" s="1889">
        <v>695157.95</v>
      </c>
      <c r="I26" s="1890">
        <f>D26+E26+G26+H26</f>
        <v>19184623</v>
      </c>
    </row>
    <row r="27" spans="1:32" ht="21" customHeight="1">
      <c r="A27" s="3748"/>
      <c r="B27" s="3749"/>
      <c r="C27" s="1861" t="s">
        <v>2951</v>
      </c>
      <c r="D27" s="1889">
        <v>5012218.93</v>
      </c>
      <c r="E27" s="1889">
        <v>9555411.5600000005</v>
      </c>
      <c r="F27" s="1889"/>
      <c r="G27" s="1889">
        <v>3921834.56</v>
      </c>
      <c r="H27" s="1889">
        <v>695157.95</v>
      </c>
      <c r="I27" s="1890">
        <f>SUM(D27:H27)</f>
        <v>19184623</v>
      </c>
    </row>
    <row r="28" spans="1:32" ht="21" customHeight="1" thickBot="1">
      <c r="A28" s="3750"/>
      <c r="B28" s="3751"/>
      <c r="C28" s="1862" t="s">
        <v>2952</v>
      </c>
      <c r="D28" s="1891">
        <f>D26-D27</f>
        <v>0</v>
      </c>
      <c r="E28" s="1891">
        <f>E26-E27</f>
        <v>0</v>
      </c>
      <c r="F28" s="1891">
        <f>F26-F27</f>
        <v>0</v>
      </c>
      <c r="G28" s="1891">
        <v>0</v>
      </c>
      <c r="H28" s="1891">
        <f>H26-H27</f>
        <v>0</v>
      </c>
      <c r="I28" s="1892">
        <f>D28+E28+G28</f>
        <v>0</v>
      </c>
    </row>
    <row r="29" spans="1:32" ht="48.75" customHeight="1">
      <c r="A29" s="3722" t="s">
        <v>2953</v>
      </c>
      <c r="B29" s="3722"/>
      <c r="C29" s="3722"/>
      <c r="D29" s="3722"/>
      <c r="E29" s="3722"/>
      <c r="F29" s="3722"/>
      <c r="G29" s="3722"/>
      <c r="H29" s="3722"/>
      <c r="I29" s="3722"/>
    </row>
  </sheetData>
  <protectedRanges>
    <protectedRange sqref="G12:G13 D16:F16 G16:G21 D7:G7 D5 F5:G5 K5 I5 D9:G11 K9:K13 D8:K8 K7 D6:K6 K16:K22 D14:K15" name="Aralık1_1"/>
    <protectedRange sqref="D12:F13 D17:F21 D22:J22" name="Aralık1_3_1"/>
    <protectedRange sqref="E5" name="Aralık1_1_1_1"/>
  </protectedRanges>
  <mergeCells count="15">
    <mergeCell ref="K9:K10"/>
    <mergeCell ref="A1:K2"/>
    <mergeCell ref="A23:C23"/>
    <mergeCell ref="A25:C25"/>
    <mergeCell ref="A26:B28"/>
    <mergeCell ref="A29:I29"/>
    <mergeCell ref="D9:D10"/>
    <mergeCell ref="E9:J10"/>
    <mergeCell ref="A3:A22"/>
    <mergeCell ref="B3:C4"/>
    <mergeCell ref="B5:C5"/>
    <mergeCell ref="B6:C6"/>
    <mergeCell ref="B7:C7"/>
    <mergeCell ref="B8:C8"/>
    <mergeCell ref="B9:B22"/>
  </mergeCells>
  <pageMargins left="0.78740157480314965" right="0.39370078740157483" top="0.9055118110236221" bottom="0.51181102362204722" header="0.47244094488188981" footer="0.35433070866141736"/>
  <pageSetup paperSize="9" scale="51" orientation="portrait" r:id="rId1"/>
  <headerFooter alignWithMargins="0">
    <oddHeader>&amp;C&amp;"Arial Tur,Kalın"&amp;12T.C
İÇİŞLERİ BAKANLIĞI
Mahalli İdareler Genel Müdürlüğü</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I57"/>
  <sheetViews>
    <sheetView view="pageBreakPreview" zoomScale="85" zoomScaleNormal="75" zoomScaleSheetLayoutView="85" workbookViewId="0">
      <selection sqref="A1:R1"/>
    </sheetView>
  </sheetViews>
  <sheetFormatPr defaultRowHeight="12.75"/>
  <cols>
    <col min="1" max="1" width="12.42578125" style="3" customWidth="1"/>
    <col min="2" max="2" width="4.85546875" style="3" customWidth="1"/>
    <col min="3" max="3" width="19.28515625" style="2" customWidth="1"/>
    <col min="4" max="4" width="13.42578125" style="2" customWidth="1"/>
    <col min="5" max="5" width="11.7109375" style="6" customWidth="1"/>
    <col min="6" max="6" width="11" style="6" customWidth="1"/>
    <col min="7" max="7" width="13.28515625" style="6" customWidth="1"/>
    <col min="8" max="8" width="12.5703125" style="6" customWidth="1"/>
    <col min="9" max="10" width="13" style="6" customWidth="1"/>
    <col min="11" max="11" width="11.85546875" style="6" customWidth="1"/>
    <col min="12" max="13" width="12.5703125" style="6" customWidth="1"/>
    <col min="14" max="14" width="11.42578125" style="6" customWidth="1"/>
    <col min="15" max="15" width="11.28515625" style="2" customWidth="1"/>
    <col min="16" max="16" width="12.5703125" style="2" customWidth="1"/>
    <col min="17" max="17" width="12.28515625" style="2" customWidth="1"/>
    <col min="18" max="18" width="11.5703125" style="2" customWidth="1"/>
    <col min="19" max="19" width="14.28515625" style="2" customWidth="1"/>
    <col min="20" max="29" width="9.140625" style="2"/>
    <col min="30" max="16384" width="9.140625" style="3"/>
  </cols>
  <sheetData>
    <row r="1" spans="1:35" ht="63.75" customHeight="1" thickBot="1">
      <c r="A1" s="3531" t="s">
        <v>3618</v>
      </c>
      <c r="B1" s="3550"/>
      <c r="C1" s="3550"/>
      <c r="D1" s="3550"/>
      <c r="E1" s="3550"/>
      <c r="F1" s="3550"/>
      <c r="G1" s="3550"/>
      <c r="H1" s="3550"/>
      <c r="I1" s="3550"/>
      <c r="J1" s="3550"/>
      <c r="K1" s="3550"/>
      <c r="L1" s="3550"/>
      <c r="M1" s="3550"/>
      <c r="N1" s="3550"/>
      <c r="O1" s="3550"/>
      <c r="P1" s="3550"/>
      <c r="Q1" s="3550"/>
      <c r="R1" s="3551"/>
      <c r="S1" s="1"/>
    </row>
    <row r="2" spans="1:35" ht="24.75" customHeight="1">
      <c r="A2" s="3475" t="s">
        <v>2615</v>
      </c>
      <c r="B2" s="3640" t="s">
        <v>16</v>
      </c>
      <c r="C2" s="3641"/>
      <c r="D2" s="3396" t="s">
        <v>17</v>
      </c>
      <c r="E2" s="3397"/>
      <c r="F2" s="3398"/>
      <c r="G2" s="3399" t="s">
        <v>2954</v>
      </c>
      <c r="H2" s="3400"/>
      <c r="I2" s="3401"/>
      <c r="J2" s="3485" t="s">
        <v>2271</v>
      </c>
      <c r="K2" s="3486"/>
      <c r="L2" s="3487"/>
      <c r="M2" s="3647" t="s">
        <v>470</v>
      </c>
      <c r="N2" s="3648"/>
      <c r="O2" s="3649"/>
      <c r="P2" s="3452" t="s">
        <v>416</v>
      </c>
      <c r="Q2" s="3453"/>
      <c r="R2" s="3454"/>
      <c r="S2" s="7"/>
      <c r="T2" s="6"/>
      <c r="AD2" s="2"/>
      <c r="AE2" s="2"/>
      <c r="AF2" s="2"/>
      <c r="AG2" s="2"/>
      <c r="AH2" s="2"/>
      <c r="AI2" s="2"/>
    </row>
    <row r="3" spans="1:35" ht="51.75" customHeight="1">
      <c r="A3" s="3476"/>
      <c r="B3" s="3642"/>
      <c r="C3" s="3643"/>
      <c r="D3" s="750" t="s">
        <v>2260</v>
      </c>
      <c r="E3" s="751" t="s">
        <v>415</v>
      </c>
      <c r="F3" s="752" t="s">
        <v>19</v>
      </c>
      <c r="G3" s="750" t="s">
        <v>2260</v>
      </c>
      <c r="H3" s="753" t="s">
        <v>415</v>
      </c>
      <c r="I3" s="754" t="s">
        <v>19</v>
      </c>
      <c r="J3" s="750" t="s">
        <v>2260</v>
      </c>
      <c r="K3" s="755" t="s">
        <v>415</v>
      </c>
      <c r="L3" s="756" t="s">
        <v>19</v>
      </c>
      <c r="M3" s="750" t="s">
        <v>2260</v>
      </c>
      <c r="N3" s="757" t="s">
        <v>415</v>
      </c>
      <c r="O3" s="758" t="s">
        <v>19</v>
      </c>
      <c r="P3" s="750" t="s">
        <v>2260</v>
      </c>
      <c r="Q3" s="759" t="s">
        <v>415</v>
      </c>
      <c r="R3" s="760" t="s">
        <v>19</v>
      </c>
      <c r="S3" s="7"/>
      <c r="T3" s="6"/>
      <c r="AD3" s="2"/>
      <c r="AE3" s="2"/>
      <c r="AF3" s="2"/>
      <c r="AG3" s="2"/>
      <c r="AH3" s="2"/>
      <c r="AI3" s="2"/>
    </row>
    <row r="4" spans="1:35" ht="18.75" customHeight="1" thickBot="1">
      <c r="A4" s="3476"/>
      <c r="B4" s="3644"/>
      <c r="C4" s="3645"/>
      <c r="D4" s="306" t="s">
        <v>1861</v>
      </c>
      <c r="E4" s="129" t="s">
        <v>1862</v>
      </c>
      <c r="F4" s="761" t="s">
        <v>1866</v>
      </c>
      <c r="G4" s="306" t="s">
        <v>1863</v>
      </c>
      <c r="H4" s="133" t="s">
        <v>471</v>
      </c>
      <c r="I4" s="289" t="s">
        <v>472</v>
      </c>
      <c r="J4" s="306" t="s">
        <v>473</v>
      </c>
      <c r="K4" s="405" t="s">
        <v>474</v>
      </c>
      <c r="L4" s="406" t="s">
        <v>475</v>
      </c>
      <c r="M4" s="306" t="s">
        <v>476</v>
      </c>
      <c r="N4" s="762" t="s">
        <v>477</v>
      </c>
      <c r="O4" s="763" t="s">
        <v>478</v>
      </c>
      <c r="P4" s="306" t="s">
        <v>479</v>
      </c>
      <c r="Q4" s="764" t="s">
        <v>480</v>
      </c>
      <c r="R4" s="765" t="s">
        <v>481</v>
      </c>
      <c r="S4" s="7"/>
      <c r="T4" s="6"/>
      <c r="AD4" s="2"/>
      <c r="AE4" s="2"/>
      <c r="AF4" s="2"/>
      <c r="AG4" s="2"/>
      <c r="AH4" s="2"/>
      <c r="AI4" s="2"/>
    </row>
    <row r="5" spans="1:35" ht="21.95" customHeight="1" thickBot="1">
      <c r="A5" s="3476"/>
      <c r="B5" s="3638" t="s">
        <v>20</v>
      </c>
      <c r="C5" s="3639"/>
      <c r="D5" s="766">
        <v>82</v>
      </c>
      <c r="E5" s="767"/>
      <c r="F5" s="768">
        <f>D5+E5</f>
        <v>82</v>
      </c>
      <c r="G5" s="769">
        <v>81</v>
      </c>
      <c r="H5" s="64">
        <v>14</v>
      </c>
      <c r="I5" s="65">
        <f>G5+H5</f>
        <v>95</v>
      </c>
      <c r="J5" s="769">
        <v>0</v>
      </c>
      <c r="K5" s="407"/>
      <c r="L5" s="408">
        <f>J5+K5</f>
        <v>0</v>
      </c>
      <c r="M5" s="769">
        <v>33</v>
      </c>
      <c r="N5" s="770"/>
      <c r="O5" s="771">
        <f>M5+N5</f>
        <v>33</v>
      </c>
      <c r="P5" s="772">
        <f t="shared" ref="P5:R9" si="0">D5+G5+J5+M5</f>
        <v>196</v>
      </c>
      <c r="Q5" s="773">
        <f t="shared" si="0"/>
        <v>14</v>
      </c>
      <c r="R5" s="774">
        <f t="shared" si="0"/>
        <v>210</v>
      </c>
      <c r="S5" s="10"/>
      <c r="T5" s="6"/>
      <c r="AD5" s="2"/>
      <c r="AE5" s="2"/>
      <c r="AF5" s="2"/>
      <c r="AG5" s="2"/>
      <c r="AH5" s="2"/>
      <c r="AI5" s="2"/>
    </row>
    <row r="6" spans="1:35" ht="26.25" customHeight="1" thickTop="1">
      <c r="A6" s="3476"/>
      <c r="B6" s="3636" t="s">
        <v>21</v>
      </c>
      <c r="C6" s="3637"/>
      <c r="D6" s="775"/>
      <c r="E6" s="1060"/>
      <c r="F6" s="1061">
        <f>D6+E6</f>
        <v>0</v>
      </c>
      <c r="G6" s="775"/>
      <c r="H6" s="1062"/>
      <c r="I6" s="1063">
        <f>G6+H6</f>
        <v>0</v>
      </c>
      <c r="J6" s="775"/>
      <c r="K6" s="1064"/>
      <c r="L6" s="1065">
        <f>J6+K6</f>
        <v>0</v>
      </c>
      <c r="M6" s="775"/>
      <c r="N6" s="1066"/>
      <c r="O6" s="1067">
        <f>M6+N6</f>
        <v>0</v>
      </c>
      <c r="P6" s="778">
        <f t="shared" si="0"/>
        <v>0</v>
      </c>
      <c r="Q6" s="1068">
        <f t="shared" si="0"/>
        <v>0</v>
      </c>
      <c r="R6" s="1069">
        <f t="shared" si="0"/>
        <v>0</v>
      </c>
      <c r="S6" s="10"/>
      <c r="T6" s="6"/>
      <c r="AD6" s="2"/>
      <c r="AE6" s="2"/>
      <c r="AF6" s="2"/>
      <c r="AG6" s="2"/>
      <c r="AH6" s="2"/>
      <c r="AI6" s="2"/>
    </row>
    <row r="7" spans="1:35" ht="21.95" customHeight="1">
      <c r="A7" s="3476"/>
      <c r="B7" s="3634" t="s">
        <v>22</v>
      </c>
      <c r="C7" s="3635"/>
      <c r="D7" s="781">
        <v>0</v>
      </c>
      <c r="E7" s="1060">
        <v>0</v>
      </c>
      <c r="F7" s="1070">
        <f>D7+E7</f>
        <v>0</v>
      </c>
      <c r="G7" s="781">
        <v>0</v>
      </c>
      <c r="H7" s="1062">
        <v>0</v>
      </c>
      <c r="I7" s="1063">
        <v>0</v>
      </c>
      <c r="J7" s="781"/>
      <c r="K7" s="1064"/>
      <c r="L7" s="1065">
        <f>J7+K7</f>
        <v>0</v>
      </c>
      <c r="M7" s="781">
        <v>0</v>
      </c>
      <c r="N7" s="1066">
        <v>0</v>
      </c>
      <c r="O7" s="1067">
        <f>M7+N7</f>
        <v>0</v>
      </c>
      <c r="P7" s="782">
        <f t="shared" si="0"/>
        <v>0</v>
      </c>
      <c r="Q7" s="1068">
        <f t="shared" si="0"/>
        <v>0</v>
      </c>
      <c r="R7" s="1069">
        <f t="shared" si="0"/>
        <v>0</v>
      </c>
      <c r="S7" s="10"/>
      <c r="T7" s="6"/>
      <c r="AD7" s="2"/>
      <c r="AE7" s="2"/>
      <c r="AF7" s="2"/>
      <c r="AG7" s="2"/>
      <c r="AH7" s="2"/>
      <c r="AI7" s="2"/>
    </row>
    <row r="8" spans="1:35" ht="27.75" customHeight="1">
      <c r="A8" s="3476"/>
      <c r="B8" s="3636" t="s">
        <v>23</v>
      </c>
      <c r="C8" s="3637"/>
      <c r="D8" s="775">
        <v>0</v>
      </c>
      <c r="E8" s="1060">
        <v>0</v>
      </c>
      <c r="F8" s="1070">
        <f>D8+E8</f>
        <v>0</v>
      </c>
      <c r="G8" s="775">
        <v>0</v>
      </c>
      <c r="H8" s="1062">
        <v>0</v>
      </c>
      <c r="I8" s="1063">
        <f>G8+H8</f>
        <v>0</v>
      </c>
      <c r="J8" s="775"/>
      <c r="K8" s="1064"/>
      <c r="L8" s="1065">
        <f>J8+K8</f>
        <v>0</v>
      </c>
      <c r="M8" s="775">
        <v>0</v>
      </c>
      <c r="N8" s="1066"/>
      <c r="O8" s="1067">
        <f>M8+N8</f>
        <v>0</v>
      </c>
      <c r="P8" s="778">
        <f t="shared" si="0"/>
        <v>0</v>
      </c>
      <c r="Q8" s="1068">
        <f t="shared" si="0"/>
        <v>0</v>
      </c>
      <c r="R8" s="1069">
        <f t="shared" si="0"/>
        <v>0</v>
      </c>
      <c r="S8" s="10"/>
      <c r="T8" s="6"/>
      <c r="AD8" s="2"/>
      <c r="AE8" s="2"/>
      <c r="AF8" s="2"/>
      <c r="AG8" s="2"/>
      <c r="AH8" s="2"/>
      <c r="AI8" s="2"/>
    </row>
    <row r="9" spans="1:35" ht="21.95" customHeight="1" thickBot="1">
      <c r="A9" s="3476"/>
      <c r="B9" s="3636" t="s">
        <v>24</v>
      </c>
      <c r="C9" s="3637"/>
      <c r="D9" s="749">
        <v>0</v>
      </c>
      <c r="E9" s="59">
        <v>0</v>
      </c>
      <c r="F9" s="60">
        <f>D9+E9</f>
        <v>0</v>
      </c>
      <c r="G9" s="775">
        <v>0</v>
      </c>
      <c r="H9" s="70">
        <v>0</v>
      </c>
      <c r="I9" s="71">
        <f>G9+H9</f>
        <v>0</v>
      </c>
      <c r="J9" s="775"/>
      <c r="K9" s="411"/>
      <c r="L9" s="412">
        <f>J9+K9</f>
        <v>0</v>
      </c>
      <c r="M9" s="775">
        <v>0</v>
      </c>
      <c r="N9" s="783"/>
      <c r="O9" s="784">
        <f>M9+N9</f>
        <v>0</v>
      </c>
      <c r="P9" s="778">
        <f t="shared" si="0"/>
        <v>0</v>
      </c>
      <c r="Q9" s="785">
        <f t="shared" si="0"/>
        <v>0</v>
      </c>
      <c r="R9" s="786">
        <f t="shared" si="0"/>
        <v>0</v>
      </c>
      <c r="S9" s="10"/>
      <c r="T9" s="6"/>
      <c r="AD9" s="2"/>
      <c r="AE9" s="2"/>
      <c r="AF9" s="2"/>
      <c r="AG9" s="2"/>
      <c r="AH9" s="2"/>
      <c r="AI9" s="2"/>
    </row>
    <row r="10" spans="1:35" ht="21.95" customHeight="1" thickTop="1" thickBot="1">
      <c r="A10" s="3477"/>
      <c r="B10" s="3632" t="s">
        <v>19</v>
      </c>
      <c r="C10" s="3633"/>
      <c r="D10" s="2585">
        <f>SUM(D5:D9)</f>
        <v>82</v>
      </c>
      <c r="E10" s="290">
        <f>SUM(E5:E9)</f>
        <v>0</v>
      </c>
      <c r="F10" s="291">
        <f>SUM(F5:F9)</f>
        <v>82</v>
      </c>
      <c r="G10" s="739">
        <f t="shared" ref="G10:R10" si="1">SUM(G5:G9)</f>
        <v>81</v>
      </c>
      <c r="H10" s="292">
        <f t="shared" si="1"/>
        <v>14</v>
      </c>
      <c r="I10" s="293">
        <f t="shared" si="1"/>
        <v>95</v>
      </c>
      <c r="J10" s="739">
        <f t="shared" si="1"/>
        <v>0</v>
      </c>
      <c r="K10" s="413">
        <f t="shared" si="1"/>
        <v>0</v>
      </c>
      <c r="L10" s="414">
        <f t="shared" si="1"/>
        <v>0</v>
      </c>
      <c r="M10" s="739">
        <f t="shared" si="1"/>
        <v>33</v>
      </c>
      <c r="N10" s="787">
        <f t="shared" si="1"/>
        <v>0</v>
      </c>
      <c r="O10" s="788">
        <f t="shared" si="1"/>
        <v>33</v>
      </c>
      <c r="P10" s="789">
        <f t="shared" si="1"/>
        <v>196</v>
      </c>
      <c r="Q10" s="790">
        <f t="shared" si="1"/>
        <v>14</v>
      </c>
      <c r="R10" s="791">
        <f t="shared" si="1"/>
        <v>210</v>
      </c>
      <c r="S10" s="10"/>
      <c r="T10" s="6"/>
      <c r="AD10" s="2"/>
      <c r="AE10" s="2"/>
      <c r="AF10" s="2"/>
      <c r="AG10" s="2"/>
      <c r="AH10" s="2"/>
      <c r="AI10" s="2"/>
    </row>
    <row r="11" spans="1:35" ht="10.5" customHeight="1" thickBot="1">
      <c r="A11" s="17"/>
      <c r="B11" s="355"/>
    </row>
    <row r="12" spans="1:35" ht="21.75" customHeight="1" thickBot="1">
      <c r="A12" s="3558" t="s">
        <v>25</v>
      </c>
      <c r="B12" s="3559"/>
      <c r="C12" s="3559"/>
      <c r="D12" s="3559"/>
      <c r="E12" s="3560"/>
      <c r="F12" s="3558" t="s">
        <v>482</v>
      </c>
      <c r="G12" s="3559"/>
      <c r="H12" s="3559"/>
      <c r="I12" s="3559"/>
      <c r="J12" s="3559"/>
      <c r="K12" s="3559"/>
      <c r="L12" s="3559"/>
      <c r="M12" s="3559"/>
      <c r="N12" s="3559"/>
      <c r="O12" s="3559"/>
      <c r="P12" s="3559"/>
      <c r="Q12" s="3559"/>
      <c r="R12" s="3560"/>
    </row>
    <row r="13" spans="1:35" s="300" customFormat="1" ht="43.5" customHeight="1" thickBot="1">
      <c r="A13" s="346"/>
      <c r="B13" s="3657" t="s">
        <v>26</v>
      </c>
      <c r="C13" s="3658"/>
      <c r="D13" s="314" t="s">
        <v>27</v>
      </c>
      <c r="E13" s="319" t="s">
        <v>20</v>
      </c>
      <c r="F13" s="3696" t="s">
        <v>26</v>
      </c>
      <c r="G13" s="3697"/>
      <c r="H13" s="3701" t="s">
        <v>27</v>
      </c>
      <c r="I13" s="3692" t="s">
        <v>1031</v>
      </c>
      <c r="J13" s="3692"/>
      <c r="K13" s="3692"/>
      <c r="L13" s="3692"/>
      <c r="M13" s="3692"/>
      <c r="N13" s="3692"/>
      <c r="O13" s="3692"/>
      <c r="P13" s="3692"/>
      <c r="Q13" s="3692"/>
      <c r="R13" s="3693"/>
    </row>
    <row r="14" spans="1:35" ht="18" customHeight="1">
      <c r="A14" s="3502" t="s">
        <v>2615</v>
      </c>
      <c r="B14" s="3655" t="s">
        <v>28</v>
      </c>
      <c r="C14" s="3656"/>
      <c r="D14" s="1893"/>
      <c r="E14" s="1894"/>
      <c r="F14" s="3698"/>
      <c r="G14" s="3699"/>
      <c r="H14" s="3702"/>
      <c r="I14" s="3690" t="s">
        <v>2261</v>
      </c>
      <c r="J14" s="3690"/>
      <c r="K14" s="3690" t="s">
        <v>1032</v>
      </c>
      <c r="L14" s="3690"/>
      <c r="M14" s="3691" t="s">
        <v>484</v>
      </c>
      <c r="N14" s="3691">
        <v>250</v>
      </c>
      <c r="O14" s="3691">
        <v>500</v>
      </c>
      <c r="P14" s="3691">
        <v>1000</v>
      </c>
      <c r="Q14" s="3691">
        <v>1500</v>
      </c>
      <c r="R14" s="3700" t="s">
        <v>1240</v>
      </c>
    </row>
    <row r="15" spans="1:35" ht="18" customHeight="1">
      <c r="A15" s="3502"/>
      <c r="B15" s="3620" t="s">
        <v>29</v>
      </c>
      <c r="C15" s="3621"/>
      <c r="D15" s="1895"/>
      <c r="E15" s="2473"/>
      <c r="F15" s="3698"/>
      <c r="G15" s="3699"/>
      <c r="H15" s="3702"/>
      <c r="I15" s="907" t="s">
        <v>1033</v>
      </c>
      <c r="J15" s="907" t="s">
        <v>2276</v>
      </c>
      <c r="K15" s="907" t="s">
        <v>1033</v>
      </c>
      <c r="L15" s="907" t="s">
        <v>2276</v>
      </c>
      <c r="M15" s="3691"/>
      <c r="N15" s="3691"/>
      <c r="O15" s="3691"/>
      <c r="P15" s="3691"/>
      <c r="Q15" s="3691"/>
      <c r="R15" s="3700"/>
    </row>
    <row r="16" spans="1:35" ht="18" customHeight="1">
      <c r="A16" s="3502"/>
      <c r="B16" s="3620" t="s">
        <v>30</v>
      </c>
      <c r="C16" s="3621"/>
      <c r="D16" s="1895"/>
      <c r="E16" s="2474"/>
      <c r="F16" s="908" t="s">
        <v>1034</v>
      </c>
      <c r="G16" s="909"/>
      <c r="H16" s="1898">
        <v>35</v>
      </c>
      <c r="I16" s="1193">
        <v>11</v>
      </c>
      <c r="J16" s="1903">
        <v>2160</v>
      </c>
      <c r="K16" s="1193">
        <v>48</v>
      </c>
      <c r="L16" s="1903">
        <v>2667</v>
      </c>
      <c r="M16" s="1193"/>
      <c r="N16" s="1193"/>
      <c r="O16" s="1193"/>
      <c r="P16" s="1193"/>
      <c r="Q16" s="1193"/>
      <c r="R16" s="1899"/>
    </row>
    <row r="17" spans="1:29" ht="18" customHeight="1">
      <c r="A17" s="3502"/>
      <c r="B17" s="3620" t="s">
        <v>2955</v>
      </c>
      <c r="C17" s="3621"/>
      <c r="D17" s="1914">
        <v>10.5</v>
      </c>
      <c r="E17" s="2475">
        <v>10.5</v>
      </c>
      <c r="F17" s="908" t="s">
        <v>1035</v>
      </c>
      <c r="G17" s="909"/>
      <c r="H17" s="1898"/>
      <c r="I17" s="1193"/>
      <c r="J17" s="1193"/>
      <c r="K17" s="1193"/>
      <c r="L17" s="1193"/>
      <c r="M17" s="1193"/>
      <c r="N17" s="1193"/>
      <c r="O17" s="1193"/>
      <c r="P17" s="1193"/>
      <c r="Q17" s="1193"/>
      <c r="R17" s="1899"/>
      <c r="S17" s="3"/>
      <c r="T17" s="3"/>
      <c r="U17" s="3"/>
      <c r="V17" s="3"/>
      <c r="W17" s="3"/>
      <c r="X17" s="3"/>
      <c r="Y17" s="3"/>
      <c r="Z17" s="3"/>
      <c r="AA17" s="3"/>
      <c r="AB17" s="3"/>
      <c r="AC17" s="3"/>
    </row>
    <row r="18" spans="1:29" ht="18" customHeight="1">
      <c r="A18" s="3502"/>
      <c r="B18" s="3620" t="s">
        <v>31</v>
      </c>
      <c r="C18" s="3621"/>
      <c r="D18" s="1895">
        <v>124.4</v>
      </c>
      <c r="E18" s="2476">
        <v>124.4</v>
      </c>
      <c r="F18" s="908" t="s">
        <v>1036</v>
      </c>
      <c r="G18" s="909"/>
      <c r="H18" s="1898"/>
      <c r="I18" s="1193"/>
      <c r="J18" s="1193"/>
      <c r="K18" s="1193"/>
      <c r="L18" s="1193"/>
      <c r="M18" s="1193"/>
      <c r="N18" s="1193"/>
      <c r="O18" s="1193"/>
      <c r="P18" s="1193"/>
      <c r="Q18" s="1193"/>
      <c r="R18" s="1899" t="s">
        <v>737</v>
      </c>
    </row>
    <row r="19" spans="1:29" ht="18" customHeight="1">
      <c r="A19" s="3502"/>
      <c r="B19" s="3620" t="s">
        <v>32</v>
      </c>
      <c r="C19" s="3621"/>
      <c r="D19" s="1914">
        <v>12.9</v>
      </c>
      <c r="E19" s="2475">
        <v>12.9</v>
      </c>
      <c r="F19" s="908" t="s">
        <v>1037</v>
      </c>
      <c r="G19" s="909"/>
      <c r="H19" s="1898"/>
      <c r="I19" s="1193"/>
      <c r="J19" s="1193"/>
      <c r="K19" s="1193"/>
      <c r="L19" s="1193"/>
      <c r="M19" s="1193"/>
      <c r="N19" s="1193"/>
      <c r="O19" s="1193"/>
      <c r="P19" s="1193"/>
      <c r="Q19" s="1193"/>
      <c r="R19" s="1899"/>
    </row>
    <row r="20" spans="1:29" ht="18" customHeight="1">
      <c r="A20" s="3502"/>
      <c r="B20" s="3620" t="s">
        <v>33</v>
      </c>
      <c r="C20" s="3621"/>
      <c r="D20" s="1895"/>
      <c r="E20" s="2476"/>
      <c r="F20" s="908" t="s">
        <v>1038</v>
      </c>
      <c r="G20" s="909"/>
      <c r="H20" s="1898"/>
      <c r="I20" s="1193"/>
      <c r="J20" s="1193"/>
      <c r="K20" s="1193"/>
      <c r="L20" s="1193"/>
      <c r="M20" s="1193"/>
      <c r="N20" s="1193"/>
      <c r="O20" s="1193"/>
      <c r="P20" s="1193"/>
      <c r="Q20" s="1193"/>
      <c r="R20" s="1899"/>
    </row>
    <row r="21" spans="1:29" ht="33.75" customHeight="1">
      <c r="A21" s="3502"/>
      <c r="B21" s="3620" t="s">
        <v>419</v>
      </c>
      <c r="C21" s="3621"/>
      <c r="D21" s="1914">
        <v>41820</v>
      </c>
      <c r="E21" s="2475">
        <v>41820</v>
      </c>
      <c r="F21" s="3694" t="s">
        <v>1039</v>
      </c>
      <c r="G21" s="3695"/>
      <c r="H21" s="1898"/>
      <c r="I21" s="1193"/>
      <c r="J21" s="1193"/>
      <c r="K21" s="1193"/>
      <c r="L21" s="1193"/>
      <c r="M21" s="1193"/>
      <c r="N21" s="1193"/>
      <c r="O21" s="1193"/>
      <c r="P21" s="1193"/>
      <c r="Q21" s="1193"/>
      <c r="R21" s="1899"/>
    </row>
    <row r="22" spans="1:29" ht="27" customHeight="1" thickBot="1">
      <c r="A22" s="3502"/>
      <c r="B22" s="3620" t="s">
        <v>420</v>
      </c>
      <c r="C22" s="3621"/>
      <c r="D22" s="1895"/>
      <c r="E22" s="2476"/>
      <c r="F22" s="914" t="s">
        <v>1040</v>
      </c>
      <c r="G22" s="915"/>
      <c r="H22" s="1900"/>
      <c r="I22" s="917"/>
      <c r="J22" s="917"/>
      <c r="K22" s="917"/>
      <c r="L22" s="917"/>
      <c r="M22" s="1901"/>
      <c r="N22" s="1901"/>
      <c r="O22" s="1901"/>
      <c r="P22" s="1901"/>
      <c r="Q22" s="1901"/>
      <c r="R22" s="1902"/>
    </row>
    <row r="23" spans="1:29" ht="18" customHeight="1">
      <c r="A23" s="3502"/>
      <c r="B23" s="3620" t="s">
        <v>2278</v>
      </c>
      <c r="C23" s="3621"/>
      <c r="D23" s="1895"/>
      <c r="E23" s="2476"/>
      <c r="F23" s="3647" t="s">
        <v>26</v>
      </c>
      <c r="G23" s="3648"/>
      <c r="H23" s="3709" t="s">
        <v>27</v>
      </c>
      <c r="I23" s="3711" t="s">
        <v>20</v>
      </c>
      <c r="J23" s="3711"/>
      <c r="K23" s="3711"/>
      <c r="L23" s="3711"/>
      <c r="M23" s="3711"/>
      <c r="N23" s="3712"/>
      <c r="O23" s="920"/>
    </row>
    <row r="24" spans="1:29" ht="27.75" customHeight="1">
      <c r="A24" s="3502"/>
      <c r="B24" s="3620" t="s">
        <v>34</v>
      </c>
      <c r="C24" s="3621"/>
      <c r="D24" s="1895"/>
      <c r="E24" s="2476"/>
      <c r="F24" s="3707"/>
      <c r="G24" s="3708"/>
      <c r="H24" s="3710"/>
      <c r="I24" s="921" t="s">
        <v>1041</v>
      </c>
      <c r="J24" s="921" t="s">
        <v>2276</v>
      </c>
      <c r="K24" s="921" t="s">
        <v>688</v>
      </c>
      <c r="L24" s="921" t="s">
        <v>1042</v>
      </c>
      <c r="M24" s="921" t="s">
        <v>1043</v>
      </c>
      <c r="N24" s="758" t="s">
        <v>1240</v>
      </c>
      <c r="O24" s="922"/>
      <c r="P24" s="26"/>
    </row>
    <row r="25" spans="1:29" ht="33.75" customHeight="1" thickBot="1">
      <c r="A25" s="3502"/>
      <c r="B25" s="3620" t="s">
        <v>35</v>
      </c>
      <c r="C25" s="3621"/>
      <c r="D25" s="1895">
        <v>1</v>
      </c>
      <c r="E25" s="2476">
        <v>1</v>
      </c>
      <c r="F25" s="3761" t="s">
        <v>1044</v>
      </c>
      <c r="G25" s="3762"/>
      <c r="H25" s="2491">
        <v>35</v>
      </c>
      <c r="I25" s="1074">
        <v>11</v>
      </c>
      <c r="J25" s="1074">
        <v>2160</v>
      </c>
      <c r="K25" s="1074"/>
      <c r="L25" s="1074"/>
      <c r="M25" s="1074"/>
      <c r="N25" s="763"/>
      <c r="O25" s="923"/>
      <c r="P25" s="26"/>
    </row>
    <row r="26" spans="1:29" ht="18" customHeight="1" thickBot="1">
      <c r="A26" s="3503"/>
      <c r="B26" s="3622" t="s">
        <v>36</v>
      </c>
      <c r="C26" s="3623"/>
      <c r="D26" s="1896"/>
      <c r="E26" s="1897"/>
      <c r="F26" s="1075"/>
      <c r="G26" s="1075"/>
      <c r="H26" s="1076"/>
      <c r="I26" s="1077"/>
      <c r="J26" s="1077"/>
      <c r="K26" s="1077"/>
      <c r="L26" s="1077"/>
      <c r="M26" s="1077"/>
      <c r="N26" s="1077"/>
    </row>
    <row r="27" spans="1:29" ht="15.75" customHeight="1">
      <c r="F27" s="1863"/>
      <c r="G27" s="1863"/>
      <c r="H27" s="1864"/>
      <c r="I27" s="1532"/>
      <c r="J27" s="1532"/>
      <c r="K27" s="1532"/>
      <c r="L27" s="1532"/>
      <c r="M27" s="1532"/>
      <c r="N27" s="1532"/>
    </row>
    <row r="28" spans="1:29" ht="9" customHeight="1" thickBot="1">
      <c r="F28" s="1078"/>
      <c r="G28" s="1078"/>
      <c r="H28" s="1079"/>
      <c r="I28" s="1080"/>
      <c r="J28" s="1080"/>
      <c r="K28" s="1080"/>
      <c r="L28" s="1080"/>
      <c r="M28" s="1080"/>
      <c r="N28" s="1080"/>
      <c r="P28" s="48"/>
      <c r="Q28" s="48"/>
      <c r="R28" s="48"/>
    </row>
    <row r="29" spans="1:29" ht="24.75" customHeight="1" thickBot="1">
      <c r="A29" s="3558" t="s">
        <v>2259</v>
      </c>
      <c r="B29" s="3559"/>
      <c r="C29" s="3559"/>
      <c r="D29" s="3559"/>
      <c r="E29" s="3559"/>
      <c r="F29" s="3559"/>
      <c r="G29" s="3559"/>
      <c r="H29" s="3559"/>
      <c r="I29" s="3559"/>
      <c r="J29" s="3559"/>
      <c r="K29" s="3559"/>
      <c r="L29" s="3559"/>
      <c r="M29" s="3559"/>
      <c r="N29" s="3559"/>
      <c r="O29" s="3560"/>
      <c r="P29" s="38"/>
      <c r="Q29" s="38"/>
      <c r="R29" s="38"/>
      <c r="S29" s="48"/>
    </row>
    <row r="30" spans="1:29" ht="29.25" customHeight="1">
      <c r="A30" s="3497"/>
      <c r="B30" s="3603" t="s">
        <v>26</v>
      </c>
      <c r="C30" s="3604"/>
      <c r="D30" s="3758" t="s">
        <v>2260</v>
      </c>
      <c r="E30" s="3759"/>
      <c r="F30" s="3759"/>
      <c r="G30" s="3759"/>
      <c r="H30" s="3759"/>
      <c r="I30" s="3760"/>
      <c r="J30" s="3399" t="s">
        <v>20</v>
      </c>
      <c r="K30" s="3400"/>
      <c r="L30" s="3400"/>
      <c r="M30" s="3400"/>
      <c r="N30" s="3400"/>
      <c r="O30" s="3401"/>
      <c r="P30" s="3"/>
      <c r="Q30" s="3"/>
      <c r="R30" s="3"/>
      <c r="S30" s="38"/>
      <c r="T30" s="6"/>
    </row>
    <row r="31" spans="1:29" ht="30" customHeight="1">
      <c r="A31" s="3498"/>
      <c r="B31" s="3605"/>
      <c r="C31" s="3606"/>
      <c r="D31" s="3676" t="s">
        <v>2261</v>
      </c>
      <c r="E31" s="3677"/>
      <c r="F31" s="3627" t="s">
        <v>2262</v>
      </c>
      <c r="G31" s="3627"/>
      <c r="H31" s="3609" t="s">
        <v>19</v>
      </c>
      <c r="I31" s="3628" t="s">
        <v>2263</v>
      </c>
      <c r="J31" s="3625" t="s">
        <v>2261</v>
      </c>
      <c r="K31" s="3626"/>
      <c r="L31" s="3624" t="s">
        <v>2262</v>
      </c>
      <c r="M31" s="3624"/>
      <c r="N31" s="3593" t="s">
        <v>19</v>
      </c>
      <c r="O31" s="3611" t="s">
        <v>2272</v>
      </c>
      <c r="P31" s="3"/>
      <c r="Q31" s="3"/>
      <c r="R31" s="3"/>
      <c r="S31" s="3"/>
    </row>
    <row r="32" spans="1:29" ht="65.25" customHeight="1" thickBot="1">
      <c r="A32" s="3499"/>
      <c r="B32" s="3607"/>
      <c r="C32" s="3608"/>
      <c r="D32" s="801" t="s">
        <v>2264</v>
      </c>
      <c r="E32" s="802" t="s">
        <v>2265</v>
      </c>
      <c r="F32" s="802" t="s">
        <v>2264</v>
      </c>
      <c r="G32" s="802" t="s">
        <v>2265</v>
      </c>
      <c r="H32" s="3610"/>
      <c r="I32" s="3629"/>
      <c r="J32" s="803" t="s">
        <v>2264</v>
      </c>
      <c r="K32" s="804" t="s">
        <v>2265</v>
      </c>
      <c r="L32" s="804" t="s">
        <v>2264</v>
      </c>
      <c r="M32" s="804" t="s">
        <v>2265</v>
      </c>
      <c r="N32" s="3594"/>
      <c r="O32" s="3612"/>
      <c r="P32" s="3"/>
      <c r="Q32" s="3"/>
      <c r="R32" s="3"/>
      <c r="S32" s="3"/>
    </row>
    <row r="33" spans="1:29" ht="20.100000000000001" customHeight="1">
      <c r="A33" s="3482" t="s">
        <v>2615</v>
      </c>
      <c r="B33" s="3597" t="s">
        <v>2266</v>
      </c>
      <c r="C33" s="3598"/>
      <c r="D33" s="1904"/>
      <c r="E33" s="1905">
        <v>7</v>
      </c>
      <c r="F33" s="1905"/>
      <c r="G33" s="1905">
        <v>0</v>
      </c>
      <c r="H33" s="1905">
        <f>E33</f>
        <v>7</v>
      </c>
      <c r="I33" s="1906">
        <v>814</v>
      </c>
      <c r="J33" s="808"/>
      <c r="K33" s="809">
        <v>7</v>
      </c>
      <c r="L33" s="809"/>
      <c r="M33" s="809">
        <v>0</v>
      </c>
      <c r="N33" s="809">
        <v>7</v>
      </c>
      <c r="O33" s="810">
        <v>814</v>
      </c>
      <c r="P33" s="3"/>
      <c r="Q33" s="3"/>
      <c r="R33" s="3"/>
      <c r="S33" s="3"/>
    </row>
    <row r="34" spans="1:29" ht="20.100000000000001" customHeight="1">
      <c r="A34" s="3483"/>
      <c r="B34" s="3595" t="s">
        <v>2267</v>
      </c>
      <c r="C34" s="3596"/>
      <c r="D34" s="1907"/>
      <c r="E34" s="1908">
        <v>28</v>
      </c>
      <c r="F34" s="1908"/>
      <c r="G34" s="1908">
        <v>5</v>
      </c>
      <c r="H34" s="1908">
        <f>E34+G34</f>
        <v>33</v>
      </c>
      <c r="I34" s="1909">
        <v>4683</v>
      </c>
      <c r="J34" s="815"/>
      <c r="K34" s="816">
        <v>28</v>
      </c>
      <c r="L34" s="816"/>
      <c r="M34" s="816">
        <v>5</v>
      </c>
      <c r="N34" s="817">
        <f>SUM(J34:M34)</f>
        <v>33</v>
      </c>
      <c r="O34" s="818">
        <v>4683</v>
      </c>
      <c r="P34" s="3"/>
      <c r="Q34" s="3"/>
      <c r="R34" s="3"/>
      <c r="S34" s="3"/>
    </row>
    <row r="35" spans="1:29" ht="20.100000000000001" customHeight="1">
      <c r="A35" s="3483"/>
      <c r="B35" s="3595" t="s">
        <v>2268</v>
      </c>
      <c r="C35" s="3596"/>
      <c r="D35" s="1907"/>
      <c r="E35" s="1908">
        <v>39</v>
      </c>
      <c r="F35" s="1908"/>
      <c r="G35" s="1908">
        <v>14</v>
      </c>
      <c r="H35" s="1908">
        <f>E35+G35</f>
        <v>53</v>
      </c>
      <c r="I35" s="1910">
        <v>5148</v>
      </c>
      <c r="J35" s="815"/>
      <c r="K35" s="816">
        <v>39</v>
      </c>
      <c r="L35" s="816"/>
      <c r="M35" s="816">
        <v>14</v>
      </c>
      <c r="N35" s="816">
        <f>SUM(J35:M35)</f>
        <v>53</v>
      </c>
      <c r="O35" s="820">
        <v>5148</v>
      </c>
      <c r="P35" s="3"/>
      <c r="Q35" s="3"/>
      <c r="R35" s="3"/>
      <c r="S35" s="3"/>
    </row>
    <row r="36" spans="1:29" ht="20.100000000000001" customHeight="1" thickBot="1">
      <c r="A36" s="3484"/>
      <c r="B36" s="3601" t="s">
        <v>19</v>
      </c>
      <c r="C36" s="3602"/>
      <c r="D36" s="1911">
        <f t="shared" ref="D36:O36" si="2">SUM(D33:D35)</f>
        <v>0</v>
      </c>
      <c r="E36" s="1912">
        <f t="shared" si="2"/>
        <v>74</v>
      </c>
      <c r="F36" s="1912">
        <f t="shared" si="2"/>
        <v>0</v>
      </c>
      <c r="G36" s="1912">
        <f t="shared" si="2"/>
        <v>19</v>
      </c>
      <c r="H36" s="1912">
        <f>E36+G36</f>
        <v>93</v>
      </c>
      <c r="I36" s="1913">
        <f>I33+I34+I35</f>
        <v>10645</v>
      </c>
      <c r="J36" s="824">
        <f t="shared" si="2"/>
        <v>0</v>
      </c>
      <c r="K36" s="825">
        <f t="shared" si="2"/>
        <v>74</v>
      </c>
      <c r="L36" s="825">
        <f t="shared" si="2"/>
        <v>0</v>
      </c>
      <c r="M36" s="825">
        <f t="shared" si="2"/>
        <v>19</v>
      </c>
      <c r="N36" s="825">
        <f t="shared" si="2"/>
        <v>93</v>
      </c>
      <c r="O36" s="826">
        <f t="shared" si="2"/>
        <v>10645</v>
      </c>
      <c r="S36" s="3"/>
    </row>
    <row r="37" spans="1:29">
      <c r="A37" s="33"/>
      <c r="B37" s="33"/>
      <c r="C37" s="34"/>
      <c r="D37" s="34"/>
      <c r="E37" s="298"/>
      <c r="F37" s="298"/>
      <c r="G37" s="298"/>
      <c r="H37" s="298"/>
      <c r="I37" s="298"/>
    </row>
    <row r="38" spans="1:29" ht="13.5" thickBot="1">
      <c r="G38" s="2"/>
      <c r="H38" s="2"/>
      <c r="I38" s="2"/>
      <c r="J38" s="2"/>
      <c r="K38" s="2"/>
      <c r="L38" s="2"/>
      <c r="M38" s="2"/>
      <c r="N38" s="2"/>
      <c r="S38" s="3"/>
      <c r="T38" s="3"/>
      <c r="U38" s="3"/>
    </row>
    <row r="39" spans="1:29" ht="18.75" thickBot="1">
      <c r="A39" s="3673" t="s">
        <v>1852</v>
      </c>
      <c r="B39" s="3674"/>
      <c r="C39" s="3674"/>
      <c r="D39" s="3674"/>
      <c r="E39" s="3674"/>
      <c r="F39" s="3674"/>
      <c r="G39" s="3674"/>
      <c r="H39" s="3674"/>
      <c r="I39" s="3674"/>
      <c r="J39" s="3674"/>
      <c r="K39" s="3674"/>
      <c r="L39" s="3674"/>
      <c r="M39" s="3674"/>
      <c r="N39" s="3674"/>
      <c r="O39" s="3675"/>
      <c r="S39" s="3"/>
      <c r="T39" s="3"/>
      <c r="U39" s="3"/>
      <c r="V39" s="3"/>
      <c r="W39" s="3"/>
      <c r="X39" s="3"/>
      <c r="Y39" s="3"/>
      <c r="Z39" s="3"/>
      <c r="AA39" s="3"/>
      <c r="AB39" s="3"/>
      <c r="AC39" s="3"/>
    </row>
    <row r="40" spans="1:29" ht="26.25" customHeight="1">
      <c r="A40" s="3589" t="s">
        <v>2615</v>
      </c>
      <c r="B40" s="3579" t="s">
        <v>26</v>
      </c>
      <c r="C40" s="3580"/>
      <c r="D40" s="3755" t="s">
        <v>2260</v>
      </c>
      <c r="E40" s="3756"/>
      <c r="F40" s="3756"/>
      <c r="G40" s="3756"/>
      <c r="H40" s="3756"/>
      <c r="I40" s="3757"/>
      <c r="J40" s="3592" t="s">
        <v>20</v>
      </c>
      <c r="K40" s="3517"/>
      <c r="L40" s="3517"/>
      <c r="M40" s="3517"/>
      <c r="N40" s="3517"/>
      <c r="O40" s="3518"/>
      <c r="T40" s="3"/>
      <c r="U40" s="3"/>
      <c r="V40" s="3"/>
      <c r="W40" s="3"/>
      <c r="X40" s="3"/>
      <c r="Y40" s="3"/>
      <c r="Z40" s="3"/>
      <c r="AA40" s="3"/>
      <c r="AB40" s="3"/>
      <c r="AC40" s="3"/>
    </row>
    <row r="41" spans="1:29" ht="39" customHeight="1" thickBot="1">
      <c r="A41" s="3590"/>
      <c r="B41" s="3581"/>
      <c r="C41" s="3582"/>
      <c r="D41" s="827" t="s">
        <v>968</v>
      </c>
      <c r="E41" s="827" t="s">
        <v>969</v>
      </c>
      <c r="F41" s="827" t="s">
        <v>970</v>
      </c>
      <c r="G41" s="827" t="s">
        <v>971</v>
      </c>
      <c r="H41" s="828" t="s">
        <v>346</v>
      </c>
      <c r="I41" s="828" t="s">
        <v>19</v>
      </c>
      <c r="J41" s="829" t="s">
        <v>968</v>
      </c>
      <c r="K41" s="830" t="s">
        <v>969</v>
      </c>
      <c r="L41" s="830" t="s">
        <v>970</v>
      </c>
      <c r="M41" s="830" t="s">
        <v>971</v>
      </c>
      <c r="N41" s="830" t="s">
        <v>346</v>
      </c>
      <c r="O41" s="831" t="s">
        <v>19</v>
      </c>
      <c r="T41" s="3"/>
      <c r="U41" s="3"/>
      <c r="V41" s="3"/>
      <c r="W41" s="3"/>
      <c r="X41" s="3"/>
      <c r="Y41" s="3"/>
      <c r="Z41" s="3"/>
      <c r="AA41" s="3"/>
      <c r="AB41" s="3"/>
      <c r="AC41" s="3"/>
    </row>
    <row r="42" spans="1:29" ht="24.95" customHeight="1">
      <c r="A42" s="3590"/>
      <c r="B42" s="3583" t="s">
        <v>2266</v>
      </c>
      <c r="C42" s="3584"/>
      <c r="D42" s="832"/>
      <c r="E42" s="832"/>
      <c r="F42" s="832"/>
      <c r="G42" s="833"/>
      <c r="H42" s="833"/>
      <c r="I42" s="834">
        <f>SUM(D42:H42)</f>
        <v>0</v>
      </c>
      <c r="J42" s="835"/>
      <c r="K42" s="836"/>
      <c r="L42" s="836"/>
      <c r="M42" s="836"/>
      <c r="N42" s="836"/>
      <c r="O42" s="837">
        <f>SUM(J42:N42)</f>
        <v>0</v>
      </c>
      <c r="T42" s="3"/>
      <c r="U42" s="3"/>
      <c r="V42" s="3"/>
      <c r="W42" s="3"/>
      <c r="X42" s="3"/>
      <c r="Y42" s="3"/>
      <c r="Z42" s="3"/>
      <c r="AA42" s="3"/>
      <c r="AB42" s="3"/>
      <c r="AC42" s="3"/>
    </row>
    <row r="43" spans="1:29" ht="24.95" customHeight="1">
      <c r="A43" s="3590"/>
      <c r="B43" s="3587" t="s">
        <v>2267</v>
      </c>
      <c r="C43" s="3588"/>
      <c r="D43" s="838"/>
      <c r="E43" s="838"/>
      <c r="F43" s="838"/>
      <c r="G43" s="839"/>
      <c r="H43" s="839"/>
      <c r="I43" s="840">
        <f>SUM(D43:H43)</f>
        <v>0</v>
      </c>
      <c r="J43" s="841"/>
      <c r="K43" s="842"/>
      <c r="L43" s="842"/>
      <c r="M43" s="842"/>
      <c r="N43" s="842"/>
      <c r="O43" s="843">
        <f>SUM(J43:N43)</f>
        <v>0</v>
      </c>
      <c r="T43" s="3"/>
      <c r="U43" s="3"/>
      <c r="V43" s="3"/>
      <c r="W43" s="3"/>
      <c r="X43" s="3"/>
      <c r="Y43" s="3"/>
      <c r="Z43" s="3"/>
      <c r="AA43" s="3"/>
      <c r="AB43" s="3"/>
      <c r="AC43" s="3"/>
    </row>
    <row r="44" spans="1:29" ht="24.95" customHeight="1">
      <c r="A44" s="3590"/>
      <c r="B44" s="3587" t="s">
        <v>2268</v>
      </c>
      <c r="C44" s="3588"/>
      <c r="D44" s="838"/>
      <c r="E44" s="838"/>
      <c r="F44" s="838"/>
      <c r="G44" s="839"/>
      <c r="H44" s="839"/>
      <c r="I44" s="840">
        <f>SUM(D44:H44)</f>
        <v>0</v>
      </c>
      <c r="J44" s="841"/>
      <c r="K44" s="842"/>
      <c r="L44" s="842"/>
      <c r="M44" s="842"/>
      <c r="N44" s="842"/>
      <c r="O44" s="843">
        <f>SUM(J44:N44)</f>
        <v>0</v>
      </c>
      <c r="T44" s="3"/>
      <c r="U44" s="3"/>
      <c r="V44" s="3"/>
      <c r="W44" s="3"/>
      <c r="X44" s="3"/>
      <c r="Y44" s="3"/>
      <c r="Z44" s="3"/>
      <c r="AA44" s="3"/>
      <c r="AB44" s="3"/>
      <c r="AC44" s="3"/>
    </row>
    <row r="45" spans="1:29" ht="24.95" customHeight="1" thickBot="1">
      <c r="A45" s="3590"/>
      <c r="B45" s="3585" t="s">
        <v>19</v>
      </c>
      <c r="C45" s="3586"/>
      <c r="D45" s="844">
        <f t="shared" ref="D45:O45" si="3">SUM(D42:D44)</f>
        <v>0</v>
      </c>
      <c r="E45" s="844">
        <f t="shared" si="3"/>
        <v>0</v>
      </c>
      <c r="F45" s="844">
        <f t="shared" si="3"/>
        <v>0</v>
      </c>
      <c r="G45" s="845">
        <f t="shared" si="3"/>
        <v>0</v>
      </c>
      <c r="H45" s="845">
        <f t="shared" si="3"/>
        <v>0</v>
      </c>
      <c r="I45" s="846">
        <f t="shared" si="3"/>
        <v>0</v>
      </c>
      <c r="J45" s="847">
        <f t="shared" si="3"/>
        <v>0</v>
      </c>
      <c r="K45" s="848">
        <f t="shared" si="3"/>
        <v>0</v>
      </c>
      <c r="L45" s="848">
        <f t="shared" si="3"/>
        <v>0</v>
      </c>
      <c r="M45" s="848">
        <f t="shared" si="3"/>
        <v>0</v>
      </c>
      <c r="N45" s="848">
        <f t="shared" si="3"/>
        <v>0</v>
      </c>
      <c r="O45" s="849">
        <f t="shared" si="3"/>
        <v>0</v>
      </c>
      <c r="T45" s="3"/>
      <c r="U45" s="3"/>
      <c r="V45" s="3"/>
      <c r="W45" s="3"/>
      <c r="X45" s="3"/>
      <c r="Y45" s="3"/>
      <c r="Z45" s="3"/>
      <c r="AA45" s="3"/>
      <c r="AB45" s="3"/>
      <c r="AC45" s="3"/>
    </row>
    <row r="46" spans="1:29" ht="24.95" customHeight="1">
      <c r="A46" s="3590"/>
      <c r="B46" s="3618" t="s">
        <v>1865</v>
      </c>
      <c r="C46" s="3619"/>
      <c r="D46" s="850"/>
      <c r="E46" s="832"/>
      <c r="F46" s="832"/>
      <c r="G46" s="832"/>
      <c r="H46" s="832"/>
      <c r="I46" s="834">
        <f>SUM(D46:H46)</f>
        <v>0</v>
      </c>
      <c r="J46" s="835"/>
      <c r="K46" s="836"/>
      <c r="L46" s="836"/>
      <c r="M46" s="836"/>
      <c r="N46" s="836"/>
      <c r="O46" s="837">
        <f>SUM(J46:N46)</f>
        <v>0</v>
      </c>
      <c r="V46" s="3"/>
      <c r="W46" s="3"/>
      <c r="X46" s="3"/>
      <c r="Y46" s="3"/>
      <c r="Z46" s="3"/>
      <c r="AA46" s="3"/>
      <c r="AB46" s="3"/>
      <c r="AC46" s="3"/>
    </row>
    <row r="47" spans="1:29" ht="24.95" customHeight="1">
      <c r="A47" s="3590"/>
      <c r="B47" s="3577" t="s">
        <v>972</v>
      </c>
      <c r="C47" s="3578"/>
      <c r="D47" s="851"/>
      <c r="E47" s="838"/>
      <c r="F47" s="838"/>
      <c r="G47" s="838"/>
      <c r="H47" s="838"/>
      <c r="I47" s="840">
        <f>SUM(D47:H47)</f>
        <v>0</v>
      </c>
      <c r="J47" s="841"/>
      <c r="K47" s="842"/>
      <c r="L47" s="842"/>
      <c r="M47" s="842"/>
      <c r="N47" s="842"/>
      <c r="O47" s="843">
        <f>SUM(J47:N47)</f>
        <v>0</v>
      </c>
    </row>
    <row r="48" spans="1:29" ht="24.95" customHeight="1">
      <c r="A48" s="3590"/>
      <c r="B48" s="3599" t="s">
        <v>347</v>
      </c>
      <c r="C48" s="597" t="s">
        <v>348</v>
      </c>
      <c r="D48" s="851"/>
      <c r="E48" s="838"/>
      <c r="F48" s="838"/>
      <c r="G48" s="838"/>
      <c r="H48" s="838"/>
      <c r="I48" s="840">
        <f>SUM(D48:H48)</f>
        <v>0</v>
      </c>
      <c r="J48" s="841"/>
      <c r="K48" s="842"/>
      <c r="L48" s="842"/>
      <c r="M48" s="842"/>
      <c r="N48" s="842"/>
      <c r="O48" s="843">
        <f>SUM(J48:N48)</f>
        <v>0</v>
      </c>
    </row>
    <row r="49" spans="1:29" ht="24.95" customHeight="1" thickBot="1">
      <c r="A49" s="3591"/>
      <c r="B49" s="3600"/>
      <c r="C49" s="598" t="s">
        <v>349</v>
      </c>
      <c r="D49" s="852"/>
      <c r="E49" s="844"/>
      <c r="F49" s="844"/>
      <c r="G49" s="844"/>
      <c r="H49" s="844"/>
      <c r="I49" s="846">
        <f>SUM(D49:H49)</f>
        <v>0</v>
      </c>
      <c r="J49" s="847"/>
      <c r="K49" s="848"/>
      <c r="L49" s="848"/>
      <c r="M49" s="848"/>
      <c r="N49" s="848"/>
      <c r="O49" s="849">
        <f>SUM(J49:N49)</f>
        <v>0</v>
      </c>
    </row>
    <row r="50" spans="1:29" ht="13.5" thickBot="1"/>
    <row r="51" spans="1:29" ht="27.75" customHeight="1">
      <c r="A51" s="3752" t="s">
        <v>957</v>
      </c>
      <c r="B51" s="3753"/>
      <c r="C51" s="3753"/>
      <c r="D51" s="3754"/>
      <c r="E51" s="298"/>
      <c r="F51" s="298"/>
      <c r="G51" s="298"/>
      <c r="H51" s="298"/>
      <c r="I51" s="298"/>
    </row>
    <row r="52" spans="1:29" ht="27.75" customHeight="1">
      <c r="A52" s="853" t="s">
        <v>958</v>
      </c>
      <c r="B52" s="3574" t="s">
        <v>2934</v>
      </c>
      <c r="C52" s="3575"/>
      <c r="D52" s="3576"/>
      <c r="E52" s="298"/>
      <c r="F52" s="298"/>
      <c r="G52" s="298"/>
      <c r="H52" s="298"/>
      <c r="I52" s="298"/>
    </row>
    <row r="53" spans="1:29" ht="18.75" customHeight="1">
      <c r="A53" s="853" t="s">
        <v>962</v>
      </c>
      <c r="B53" s="3574" t="s">
        <v>2935</v>
      </c>
      <c r="C53" s="3575"/>
      <c r="D53" s="3576"/>
    </row>
    <row r="54" spans="1:29" ht="30" customHeight="1">
      <c r="A54" s="853" t="s">
        <v>959</v>
      </c>
      <c r="B54" s="3574" t="s">
        <v>2956</v>
      </c>
      <c r="C54" s="3575"/>
      <c r="D54" s="3576"/>
    </row>
    <row r="55" spans="1:29" ht="27.75" customHeight="1">
      <c r="A55" s="854" t="s">
        <v>960</v>
      </c>
      <c r="B55" s="3574" t="s">
        <v>2957</v>
      </c>
      <c r="C55" s="3575"/>
      <c r="D55" s="3576"/>
    </row>
    <row r="56" spans="1:29" ht="30" customHeight="1" thickBot="1">
      <c r="A56" s="855" t="s">
        <v>961</v>
      </c>
      <c r="B56" s="3570" t="s">
        <v>2958</v>
      </c>
      <c r="C56" s="3571"/>
      <c r="D56" s="3572"/>
      <c r="G56" s="2"/>
      <c r="H56" s="2"/>
      <c r="I56" s="2"/>
      <c r="J56" s="2"/>
      <c r="K56" s="2"/>
      <c r="L56" s="2"/>
      <c r="M56" s="2"/>
      <c r="N56" s="2"/>
      <c r="S56" s="3"/>
      <c r="T56" s="3"/>
      <c r="U56" s="3"/>
    </row>
    <row r="57" spans="1:29">
      <c r="V57" s="3"/>
      <c r="W57" s="3"/>
      <c r="X57" s="3"/>
      <c r="Y57" s="3"/>
      <c r="Z57" s="3"/>
      <c r="AA57" s="3"/>
      <c r="AB57" s="3"/>
      <c r="AC57" s="3"/>
    </row>
  </sheetData>
  <protectedRanges>
    <protectedRange sqref="H14 H26:H28 F17:F18 F19:G22 G24 F26:F28 F23 H16:H18 D14:E20 D24:E26" name="Aralık1"/>
    <protectedRange sqref="N33:N34" name="Aralık1_2"/>
    <protectedRange sqref="D21:E23" name="Aralık1_3"/>
  </protectedRanges>
  <mergeCells count="83">
    <mergeCell ref="A1:R1"/>
    <mergeCell ref="A2:A10"/>
    <mergeCell ref="B2:C4"/>
    <mergeCell ref="D2:F2"/>
    <mergeCell ref="G2:I2"/>
    <mergeCell ref="J2:L2"/>
    <mergeCell ref="M2:O2"/>
    <mergeCell ref="P2:R2"/>
    <mergeCell ref="B5:C5"/>
    <mergeCell ref="B6:C6"/>
    <mergeCell ref="B7:C7"/>
    <mergeCell ref="B8:C8"/>
    <mergeCell ref="B9:C9"/>
    <mergeCell ref="B10:C10"/>
    <mergeCell ref="F12:R12"/>
    <mergeCell ref="B13:C13"/>
    <mergeCell ref="F13:G15"/>
    <mergeCell ref="H13:H15"/>
    <mergeCell ref="I13:R13"/>
    <mergeCell ref="N14:N15"/>
    <mergeCell ref="O14:O15"/>
    <mergeCell ref="P14:P15"/>
    <mergeCell ref="Q14:Q15"/>
    <mergeCell ref="R14:R15"/>
    <mergeCell ref="A12:E12"/>
    <mergeCell ref="A14:A26"/>
    <mergeCell ref="B14:C14"/>
    <mergeCell ref="I14:J14"/>
    <mergeCell ref="K14:L14"/>
    <mergeCell ref="M14:M15"/>
    <mergeCell ref="B15:C15"/>
    <mergeCell ref="B16:C16"/>
    <mergeCell ref="B17:C17"/>
    <mergeCell ref="B18:C18"/>
    <mergeCell ref="B19:C19"/>
    <mergeCell ref="B20:C20"/>
    <mergeCell ref="B21:C21"/>
    <mergeCell ref="F21:G21"/>
    <mergeCell ref="B22:C22"/>
    <mergeCell ref="B23:C23"/>
    <mergeCell ref="F23:G24"/>
    <mergeCell ref="H23:H24"/>
    <mergeCell ref="I23:N23"/>
    <mergeCell ref="B24:C24"/>
    <mergeCell ref="B25:C25"/>
    <mergeCell ref="B26:C26"/>
    <mergeCell ref="F25:G25"/>
    <mergeCell ref="A29:O29"/>
    <mergeCell ref="A30:A32"/>
    <mergeCell ref="B30:C32"/>
    <mergeCell ref="D30:I30"/>
    <mergeCell ref="J30:O30"/>
    <mergeCell ref="D31:E31"/>
    <mergeCell ref="F31:G31"/>
    <mergeCell ref="H31:H32"/>
    <mergeCell ref="I31:I32"/>
    <mergeCell ref="J31:K31"/>
    <mergeCell ref="L31:M31"/>
    <mergeCell ref="N31:N32"/>
    <mergeCell ref="O31:O32"/>
    <mergeCell ref="A33:A36"/>
    <mergeCell ref="B33:C33"/>
    <mergeCell ref="B34:C34"/>
    <mergeCell ref="B35:C35"/>
    <mergeCell ref="B36:C36"/>
    <mergeCell ref="A39:O39"/>
    <mergeCell ref="A40:A49"/>
    <mergeCell ref="B40:C41"/>
    <mergeCell ref="D40:I40"/>
    <mergeCell ref="J40:O40"/>
    <mergeCell ref="B42:C42"/>
    <mergeCell ref="B43:C43"/>
    <mergeCell ref="B44:C44"/>
    <mergeCell ref="B45:C45"/>
    <mergeCell ref="B46:C46"/>
    <mergeCell ref="B55:D55"/>
    <mergeCell ref="B56:D56"/>
    <mergeCell ref="B47:C47"/>
    <mergeCell ref="B48:B49"/>
    <mergeCell ref="A51:D51"/>
    <mergeCell ref="B52:D52"/>
    <mergeCell ref="B53:D53"/>
    <mergeCell ref="B54:D54"/>
  </mergeCells>
  <dataValidations count="3">
    <dataValidation type="custom" allowBlank="1" showInputMessage="1" showErrorMessage="1" errorTitle="LÜTFEN DÜZETİN" error="PLANLANAN İÇME SUYU İŞ SAYISI, İÇME SUYU HİZMETİ GÖTÜRÜLECEK ÜNİTE SAYISINDAN AZ OLAMAZ " sqref="D10">
      <formula1>D10&lt;I5=H36</formula1>
    </dataValidation>
    <dataValidation type="custom" allowBlank="1" showInputMessage="1" showErrorMessage="1" errorTitle="LÜTFEN DÜZELTİN" error="BİTEN ÜNİTE SAYISI BİTEN İÇME SUYU SAYISINDAN AZ OLAMAZ" sqref="F5">
      <formula1>F5&lt;=N36</formula1>
    </dataValidation>
    <dataValidation type="custom" allowBlank="1" showInputMessage="1" showErrorMessage="1" errorTitle="LÜTFEN DÜZELTİN" error="BİTEN ÜNİTE SAYISI BİTEN İÇME SUYU SAYISINDAN AZ OLAMAZ" sqref="N36">
      <formula1>F5&lt;=N36</formula1>
    </dataValidation>
  </dataValidations>
  <hyperlinks>
    <hyperlink ref="B56" r:id="rId1"/>
  </hyperlinks>
  <pageMargins left="0.51181102362204722" right="0.31496062992125984" top="0.78740157480314965" bottom="0.31496062992125984" header="0.27559055118110237" footer="0.19685039370078741"/>
  <pageSetup paperSize="9" scale="59" orientation="landscape" r:id="rId2"/>
  <headerFooter alignWithMargins="0">
    <oddHeader>&amp;C&amp;"Arial Tur,Kalın"&amp;12T.C
İÇİŞLERİ BAKANLIĞI
Mahalli İdareler Genel Müdürlüğü</oddHeader>
    <oddFooter>&amp;C&amp;P</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indexed="34"/>
  </sheetPr>
  <dimension ref="A1:Y68"/>
  <sheetViews>
    <sheetView workbookViewId="0">
      <selection activeCell="D7" sqref="D7:E7"/>
    </sheetView>
  </sheetViews>
  <sheetFormatPr defaultRowHeight="12.75"/>
  <cols>
    <col min="1" max="1" width="8.85546875" style="190" customWidth="1"/>
    <col min="2" max="2" width="13.28515625" style="190" customWidth="1"/>
    <col min="3" max="3" width="12.140625" style="190" customWidth="1"/>
    <col min="4" max="4" width="19.7109375" style="190" customWidth="1"/>
    <col min="5" max="5" width="22.140625" style="190" customWidth="1"/>
    <col min="6" max="6" width="12.140625" style="191" customWidth="1"/>
    <col min="7" max="7" width="7.42578125" style="190" customWidth="1"/>
    <col min="8" max="8" width="7.28515625" style="190" customWidth="1"/>
    <col min="9" max="9" width="10.85546875" style="191" customWidth="1"/>
    <col min="10" max="10" width="7" style="262" customWidth="1"/>
    <col min="11" max="11" width="7.42578125" style="262" customWidth="1"/>
    <col min="12" max="12" width="7.5703125" style="262" customWidth="1"/>
    <col min="13" max="13" width="9" style="263" customWidth="1"/>
    <col min="14" max="15" width="7.42578125" style="263" customWidth="1"/>
    <col min="16" max="16" width="6.5703125" style="262" customWidth="1"/>
    <col min="17" max="17" width="7.85546875" style="262" customWidth="1"/>
    <col min="18" max="18" width="7.28515625" style="190" customWidth="1"/>
    <col min="19" max="19" width="8.42578125" style="190" customWidth="1"/>
    <col min="20" max="20" width="7.42578125" style="191" customWidth="1"/>
    <col min="21" max="21" width="8.42578125" style="191" customWidth="1"/>
    <col min="22" max="22" width="6.28515625" style="191" customWidth="1"/>
    <col min="23" max="23" width="6" style="191" customWidth="1"/>
    <col min="24" max="24" width="9.140625" style="191"/>
    <col min="25" max="25" width="19.140625" style="190" customWidth="1"/>
    <col min="26" max="16384" width="9.140625" style="190"/>
  </cols>
  <sheetData>
    <row r="1" spans="1:25" ht="13.5" thickBot="1"/>
    <row r="2" spans="1:25" ht="18.75" thickBot="1">
      <c r="A2" s="3763" t="s">
        <v>413</v>
      </c>
      <c r="B2" s="3764"/>
      <c r="C2" s="3764"/>
      <c r="D2" s="3764"/>
      <c r="E2" s="3764"/>
      <c r="F2" s="3764"/>
      <c r="G2" s="3764"/>
      <c r="H2" s="3764"/>
      <c r="I2" s="3764"/>
      <c r="J2" s="3764"/>
      <c r="K2" s="3764"/>
      <c r="L2" s="3764"/>
      <c r="M2" s="3764"/>
      <c r="N2" s="3764"/>
      <c r="O2" s="3764"/>
      <c r="P2" s="3764"/>
      <c r="Q2" s="3764"/>
      <c r="R2" s="3764"/>
      <c r="S2" s="3764"/>
      <c r="T2" s="3764"/>
      <c r="U2" s="3764"/>
      <c r="V2" s="3764"/>
      <c r="W2" s="3764"/>
      <c r="X2" s="3764"/>
      <c r="Y2" s="3765"/>
    </row>
    <row r="4" spans="1:25" ht="33.75" customHeight="1">
      <c r="A4" s="3766" t="s">
        <v>13</v>
      </c>
      <c r="B4" s="3767" t="s">
        <v>2277</v>
      </c>
      <c r="C4" s="3767" t="s">
        <v>14</v>
      </c>
      <c r="D4" s="3767" t="s">
        <v>423</v>
      </c>
      <c r="E4" s="3767"/>
      <c r="F4" s="3770" t="s">
        <v>2276</v>
      </c>
      <c r="G4" s="3767" t="s">
        <v>424</v>
      </c>
      <c r="H4" s="3767"/>
      <c r="I4" s="3771" t="s">
        <v>2356</v>
      </c>
      <c r="J4" s="264" t="s">
        <v>425</v>
      </c>
      <c r="K4" s="264" t="s">
        <v>2273</v>
      </c>
      <c r="L4" s="264" t="s">
        <v>12</v>
      </c>
      <c r="M4" s="265" t="s">
        <v>2274</v>
      </c>
      <c r="N4" s="265" t="s">
        <v>426</v>
      </c>
      <c r="O4" s="265" t="s">
        <v>427</v>
      </c>
      <c r="P4" s="264" t="s">
        <v>2275</v>
      </c>
      <c r="Q4" s="264" t="s">
        <v>428</v>
      </c>
      <c r="R4" s="3773" t="s">
        <v>429</v>
      </c>
      <c r="S4" s="3773"/>
      <c r="T4" s="3769" t="s">
        <v>16</v>
      </c>
      <c r="U4" s="3769"/>
      <c r="V4" s="3769"/>
      <c r="W4" s="3769"/>
      <c r="X4" s="3769"/>
      <c r="Y4" s="3769"/>
    </row>
    <row r="5" spans="1:25" ht="39" customHeight="1">
      <c r="A5" s="3766"/>
      <c r="B5" s="3767"/>
      <c r="C5" s="3767"/>
      <c r="D5" s="192" t="s">
        <v>430</v>
      </c>
      <c r="E5" s="193" t="s">
        <v>431</v>
      </c>
      <c r="F5" s="3770"/>
      <c r="G5" s="193" t="s">
        <v>432</v>
      </c>
      <c r="H5" s="193" t="s">
        <v>433</v>
      </c>
      <c r="I5" s="3772"/>
      <c r="J5" s="266" t="s">
        <v>434</v>
      </c>
      <c r="K5" s="266" t="s">
        <v>434</v>
      </c>
      <c r="L5" s="266" t="s">
        <v>434</v>
      </c>
      <c r="M5" s="267" t="s">
        <v>434</v>
      </c>
      <c r="N5" s="267" t="s">
        <v>434</v>
      </c>
      <c r="O5" s="267" t="s">
        <v>434</v>
      </c>
      <c r="P5" s="266" t="s">
        <v>434</v>
      </c>
      <c r="Q5" s="266" t="s">
        <v>435</v>
      </c>
      <c r="R5" s="194" t="s">
        <v>436</v>
      </c>
      <c r="S5" s="194" t="s">
        <v>437</v>
      </c>
      <c r="T5" s="195" t="s">
        <v>438</v>
      </c>
      <c r="U5" s="195" t="s">
        <v>439</v>
      </c>
      <c r="V5" s="195" t="s">
        <v>440</v>
      </c>
      <c r="W5" s="195" t="s">
        <v>441</v>
      </c>
      <c r="X5" s="195" t="s">
        <v>442</v>
      </c>
      <c r="Y5" s="196" t="s">
        <v>443</v>
      </c>
    </row>
    <row r="6" spans="1:25" s="261" customFormat="1" ht="37.5" customHeight="1">
      <c r="A6" s="427" t="s">
        <v>94</v>
      </c>
      <c r="B6" s="427" t="s">
        <v>95</v>
      </c>
      <c r="C6" s="427" t="s">
        <v>1853</v>
      </c>
      <c r="D6" s="3775" t="s">
        <v>96</v>
      </c>
      <c r="E6" s="3775"/>
      <c r="F6" s="428">
        <v>411</v>
      </c>
      <c r="G6" s="428"/>
      <c r="H6" s="428">
        <v>1</v>
      </c>
      <c r="I6" s="429">
        <v>10000</v>
      </c>
      <c r="J6" s="428"/>
      <c r="K6" s="428"/>
      <c r="L6" s="428"/>
      <c r="M6" s="428"/>
      <c r="N6" s="428"/>
      <c r="O6" s="428"/>
      <c r="P6" s="428"/>
      <c r="Q6" s="428"/>
      <c r="R6" s="2586">
        <v>100</v>
      </c>
      <c r="S6" s="2586">
        <v>100</v>
      </c>
      <c r="T6" s="2586">
        <v>1</v>
      </c>
      <c r="U6" s="428"/>
      <c r="V6" s="428"/>
      <c r="W6" s="428"/>
      <c r="X6" s="428"/>
      <c r="Y6" s="430" t="s">
        <v>438</v>
      </c>
    </row>
    <row r="7" spans="1:25" s="261" customFormat="1" ht="37.5" customHeight="1">
      <c r="A7" s="427" t="s">
        <v>94</v>
      </c>
      <c r="B7" s="427" t="s">
        <v>95</v>
      </c>
      <c r="C7" s="427" t="s">
        <v>18</v>
      </c>
      <c r="D7" s="3776" t="s">
        <v>97</v>
      </c>
      <c r="E7" s="3776"/>
      <c r="F7" s="431">
        <v>241</v>
      </c>
      <c r="G7" s="432"/>
      <c r="H7" s="432">
        <v>1</v>
      </c>
      <c r="I7" s="433">
        <v>19200</v>
      </c>
      <c r="J7" s="432"/>
      <c r="K7" s="432"/>
      <c r="L7" s="432"/>
      <c r="M7" s="432">
        <v>1</v>
      </c>
      <c r="N7" s="432"/>
      <c r="O7" s="432"/>
      <c r="P7" s="432"/>
      <c r="Q7" s="432"/>
      <c r="R7" s="432">
        <v>100</v>
      </c>
      <c r="S7" s="432">
        <v>100</v>
      </c>
      <c r="T7" s="2586">
        <v>1</v>
      </c>
      <c r="U7" s="431"/>
      <c r="V7" s="431"/>
      <c r="W7" s="431"/>
      <c r="X7" s="431"/>
      <c r="Y7" s="430" t="s">
        <v>438</v>
      </c>
    </row>
    <row r="8" spans="1:25" s="261" customFormat="1" ht="37.5" customHeight="1">
      <c r="A8" s="434" t="s">
        <v>94</v>
      </c>
      <c r="B8" s="434" t="s">
        <v>95</v>
      </c>
      <c r="C8" s="427" t="s">
        <v>18</v>
      </c>
      <c r="D8" s="3776" t="s">
        <v>2369</v>
      </c>
      <c r="E8" s="3776"/>
      <c r="F8" s="431">
        <v>214</v>
      </c>
      <c r="G8" s="432"/>
      <c r="H8" s="432">
        <v>1</v>
      </c>
      <c r="I8" s="433">
        <v>37123</v>
      </c>
      <c r="J8" s="432"/>
      <c r="K8" s="432"/>
      <c r="L8" s="432"/>
      <c r="M8" s="432">
        <v>8</v>
      </c>
      <c r="N8" s="432"/>
      <c r="O8" s="432"/>
      <c r="P8" s="432"/>
      <c r="Q8" s="432"/>
      <c r="R8" s="432">
        <v>100</v>
      </c>
      <c r="S8" s="432">
        <v>100</v>
      </c>
      <c r="T8" s="2586">
        <v>1</v>
      </c>
      <c r="U8" s="431"/>
      <c r="V8" s="431"/>
      <c r="W8" s="431"/>
      <c r="X8" s="431"/>
      <c r="Y8" s="430" t="s">
        <v>438</v>
      </c>
    </row>
    <row r="9" spans="1:25" s="261" customFormat="1" ht="37.5" customHeight="1">
      <c r="A9" s="434" t="s">
        <v>94</v>
      </c>
      <c r="B9" s="434" t="s">
        <v>95</v>
      </c>
      <c r="C9" s="427" t="s">
        <v>18</v>
      </c>
      <c r="D9" s="3768" t="s">
        <v>2370</v>
      </c>
      <c r="E9" s="3768"/>
      <c r="F9" s="435">
        <v>129</v>
      </c>
      <c r="G9" s="435"/>
      <c r="H9" s="435">
        <v>1</v>
      </c>
      <c r="I9" s="436">
        <v>5737</v>
      </c>
      <c r="J9" s="437"/>
      <c r="K9" s="437"/>
      <c r="L9" s="437"/>
      <c r="M9" s="438">
        <v>2</v>
      </c>
      <c r="N9" s="437"/>
      <c r="O9" s="437"/>
      <c r="P9" s="437"/>
      <c r="Q9" s="437"/>
      <c r="R9" s="435">
        <v>100</v>
      </c>
      <c r="S9" s="435">
        <v>100</v>
      </c>
      <c r="T9" s="2586">
        <v>1</v>
      </c>
      <c r="U9" s="438"/>
      <c r="V9" s="438"/>
      <c r="W9" s="437"/>
      <c r="X9" s="437"/>
      <c r="Y9" s="430" t="s">
        <v>438</v>
      </c>
    </row>
    <row r="10" spans="1:25" s="261" customFormat="1" ht="37.5" customHeight="1">
      <c r="A10" s="434" t="s">
        <v>94</v>
      </c>
      <c r="B10" s="434" t="s">
        <v>95</v>
      </c>
      <c r="C10" s="427" t="s">
        <v>18</v>
      </c>
      <c r="D10" s="3768" t="s">
        <v>2371</v>
      </c>
      <c r="E10" s="3768"/>
      <c r="F10" s="435">
        <v>147</v>
      </c>
      <c r="G10" s="435"/>
      <c r="H10" s="435">
        <v>1</v>
      </c>
      <c r="I10" s="436">
        <v>41847</v>
      </c>
      <c r="J10" s="437"/>
      <c r="K10" s="437"/>
      <c r="L10" s="437"/>
      <c r="M10" s="438">
        <v>8</v>
      </c>
      <c r="N10" s="437"/>
      <c r="O10" s="437"/>
      <c r="P10" s="437"/>
      <c r="Q10" s="437"/>
      <c r="R10" s="435">
        <v>100</v>
      </c>
      <c r="S10" s="435">
        <v>100</v>
      </c>
      <c r="T10" s="2586">
        <v>1</v>
      </c>
      <c r="U10" s="438"/>
      <c r="V10" s="438"/>
      <c r="W10" s="437"/>
      <c r="X10" s="437"/>
      <c r="Y10" s="430" t="s">
        <v>438</v>
      </c>
    </row>
    <row r="11" spans="1:25" s="261" customFormat="1" ht="37.5" customHeight="1">
      <c r="A11" s="434" t="s">
        <v>94</v>
      </c>
      <c r="B11" s="434" t="s">
        <v>95</v>
      </c>
      <c r="C11" s="434" t="s">
        <v>18</v>
      </c>
      <c r="D11" s="3768" t="s">
        <v>2372</v>
      </c>
      <c r="E11" s="3768"/>
      <c r="F11" s="435">
        <v>472</v>
      </c>
      <c r="G11" s="435"/>
      <c r="H11" s="435">
        <v>1</v>
      </c>
      <c r="I11" s="436">
        <v>17296</v>
      </c>
      <c r="J11" s="437"/>
      <c r="K11" s="437"/>
      <c r="L11" s="437"/>
      <c r="M11" s="438">
        <v>5</v>
      </c>
      <c r="N11" s="437"/>
      <c r="O11" s="437"/>
      <c r="P11" s="437"/>
      <c r="Q11" s="437"/>
      <c r="R11" s="435">
        <v>100</v>
      </c>
      <c r="S11" s="435">
        <v>100</v>
      </c>
      <c r="T11" s="2586">
        <v>1</v>
      </c>
      <c r="U11" s="438"/>
      <c r="V11" s="438"/>
      <c r="W11" s="437"/>
      <c r="X11" s="437"/>
      <c r="Y11" s="430" t="s">
        <v>438</v>
      </c>
    </row>
    <row r="12" spans="1:25" s="261" customFormat="1" ht="37.5" customHeight="1">
      <c r="A12" s="434" t="s">
        <v>94</v>
      </c>
      <c r="B12" s="434" t="s">
        <v>95</v>
      </c>
      <c r="C12" s="434" t="s">
        <v>18</v>
      </c>
      <c r="D12" s="3768" t="s">
        <v>2373</v>
      </c>
      <c r="E12" s="3768"/>
      <c r="F12" s="435">
        <v>1028</v>
      </c>
      <c r="G12" s="435"/>
      <c r="H12" s="435">
        <v>1</v>
      </c>
      <c r="I12" s="436">
        <v>7257</v>
      </c>
      <c r="J12" s="437"/>
      <c r="K12" s="437"/>
      <c r="L12" s="437"/>
      <c r="M12" s="439"/>
      <c r="N12" s="438"/>
      <c r="O12" s="437"/>
      <c r="P12" s="437"/>
      <c r="Q12" s="437"/>
      <c r="R12" s="435">
        <v>100</v>
      </c>
      <c r="S12" s="435">
        <v>100</v>
      </c>
      <c r="T12" s="2586">
        <v>1</v>
      </c>
      <c r="U12" s="439"/>
      <c r="V12" s="439"/>
      <c r="W12" s="437"/>
      <c r="X12" s="437"/>
      <c r="Y12" s="430" t="s">
        <v>438</v>
      </c>
    </row>
    <row r="13" spans="1:25" s="261" customFormat="1" ht="37.5" customHeight="1">
      <c r="A13" s="434" t="s">
        <v>94</v>
      </c>
      <c r="B13" s="434" t="s">
        <v>2374</v>
      </c>
      <c r="C13" s="434" t="s">
        <v>1853</v>
      </c>
      <c r="D13" s="3768" t="s">
        <v>2375</v>
      </c>
      <c r="E13" s="3768"/>
      <c r="F13" s="435">
        <v>241</v>
      </c>
      <c r="G13" s="435"/>
      <c r="H13" s="435">
        <v>1</v>
      </c>
      <c r="I13" s="436">
        <v>50000</v>
      </c>
      <c r="J13" s="437"/>
      <c r="K13" s="437"/>
      <c r="L13" s="437"/>
      <c r="M13" s="439"/>
      <c r="N13" s="438"/>
      <c r="O13" s="437"/>
      <c r="P13" s="437"/>
      <c r="Q13" s="437"/>
      <c r="R13" s="435">
        <v>100</v>
      </c>
      <c r="S13" s="435">
        <v>100</v>
      </c>
      <c r="T13" s="2586">
        <v>1</v>
      </c>
      <c r="U13" s="439"/>
      <c r="V13" s="439"/>
      <c r="W13" s="437"/>
      <c r="X13" s="437"/>
      <c r="Y13" s="430" t="s">
        <v>438</v>
      </c>
    </row>
    <row r="14" spans="1:25" s="261" customFormat="1" ht="37.5" customHeight="1">
      <c r="A14" s="434" t="s">
        <v>94</v>
      </c>
      <c r="B14" s="434" t="s">
        <v>2374</v>
      </c>
      <c r="C14" s="434" t="s">
        <v>18</v>
      </c>
      <c r="D14" s="3768" t="s">
        <v>2376</v>
      </c>
      <c r="E14" s="3768"/>
      <c r="F14" s="435">
        <v>133</v>
      </c>
      <c r="G14" s="435"/>
      <c r="H14" s="435">
        <v>1</v>
      </c>
      <c r="I14" s="436">
        <v>19200</v>
      </c>
      <c r="J14" s="437"/>
      <c r="K14" s="437"/>
      <c r="L14" s="437"/>
      <c r="M14" s="439">
        <v>1</v>
      </c>
      <c r="N14" s="438"/>
      <c r="O14" s="437"/>
      <c r="P14" s="437"/>
      <c r="Q14" s="437"/>
      <c r="R14" s="435">
        <v>100</v>
      </c>
      <c r="S14" s="435">
        <v>100</v>
      </c>
      <c r="T14" s="2586">
        <v>1</v>
      </c>
      <c r="U14" s="439"/>
      <c r="V14" s="439"/>
      <c r="W14" s="437"/>
      <c r="X14" s="437"/>
      <c r="Y14" s="430" t="s">
        <v>438</v>
      </c>
    </row>
    <row r="15" spans="1:25" s="261" customFormat="1" ht="37.5" customHeight="1">
      <c r="A15" s="434" t="s">
        <v>94</v>
      </c>
      <c r="B15" s="434" t="s">
        <v>2374</v>
      </c>
      <c r="C15" s="434" t="s">
        <v>18</v>
      </c>
      <c r="D15" s="3768" t="s">
        <v>2377</v>
      </c>
      <c r="E15" s="3768"/>
      <c r="F15" s="435">
        <v>244</v>
      </c>
      <c r="G15" s="435"/>
      <c r="H15" s="435">
        <v>1</v>
      </c>
      <c r="I15" s="436">
        <v>46572</v>
      </c>
      <c r="J15" s="437"/>
      <c r="K15" s="437"/>
      <c r="L15" s="437"/>
      <c r="M15" s="439">
        <v>8</v>
      </c>
      <c r="N15" s="438"/>
      <c r="O15" s="437"/>
      <c r="P15" s="437"/>
      <c r="Q15" s="437"/>
      <c r="R15" s="435">
        <v>100</v>
      </c>
      <c r="S15" s="435">
        <v>100</v>
      </c>
      <c r="T15" s="2586">
        <v>1</v>
      </c>
      <c r="U15" s="439"/>
      <c r="V15" s="439"/>
      <c r="W15" s="437"/>
      <c r="X15" s="437"/>
      <c r="Y15" s="430" t="s">
        <v>438</v>
      </c>
    </row>
    <row r="16" spans="1:25" s="261" customFormat="1" ht="37.5" customHeight="1">
      <c r="A16" s="434" t="s">
        <v>94</v>
      </c>
      <c r="B16" s="434" t="s">
        <v>2374</v>
      </c>
      <c r="C16" s="434" t="s">
        <v>18</v>
      </c>
      <c r="D16" s="3768" t="s">
        <v>2378</v>
      </c>
      <c r="E16" s="3768"/>
      <c r="F16" s="435">
        <v>54</v>
      </c>
      <c r="G16" s="435"/>
      <c r="H16" s="435">
        <v>1</v>
      </c>
      <c r="I16" s="436">
        <v>23286</v>
      </c>
      <c r="J16" s="437"/>
      <c r="K16" s="437"/>
      <c r="L16" s="437"/>
      <c r="M16" s="439">
        <v>4</v>
      </c>
      <c r="N16" s="438"/>
      <c r="O16" s="437"/>
      <c r="P16" s="437"/>
      <c r="Q16" s="437"/>
      <c r="R16" s="435">
        <v>100</v>
      </c>
      <c r="S16" s="435">
        <v>100</v>
      </c>
      <c r="T16" s="2586">
        <v>1</v>
      </c>
      <c r="U16" s="439"/>
      <c r="V16" s="439"/>
      <c r="W16" s="437"/>
      <c r="X16" s="437"/>
      <c r="Y16" s="430" t="s">
        <v>438</v>
      </c>
    </row>
    <row r="17" spans="1:25" s="261" customFormat="1" ht="37.5" customHeight="1">
      <c r="A17" s="434" t="s">
        <v>94</v>
      </c>
      <c r="B17" s="434" t="s">
        <v>2374</v>
      </c>
      <c r="C17" s="434" t="s">
        <v>18</v>
      </c>
      <c r="D17" s="3768" t="s">
        <v>2379</v>
      </c>
      <c r="E17" s="3768"/>
      <c r="F17" s="435">
        <v>45</v>
      </c>
      <c r="G17" s="435"/>
      <c r="H17" s="435">
        <v>1</v>
      </c>
      <c r="I17" s="436">
        <v>41847</v>
      </c>
      <c r="J17" s="437"/>
      <c r="K17" s="437"/>
      <c r="L17" s="437"/>
      <c r="M17" s="439">
        <v>3</v>
      </c>
      <c r="N17" s="438"/>
      <c r="O17" s="437"/>
      <c r="P17" s="437"/>
      <c r="Q17" s="437"/>
      <c r="R17" s="435">
        <v>100</v>
      </c>
      <c r="S17" s="435">
        <v>100</v>
      </c>
      <c r="T17" s="2586">
        <v>1</v>
      </c>
      <c r="U17" s="439"/>
      <c r="V17" s="439"/>
      <c r="W17" s="437"/>
      <c r="X17" s="437"/>
      <c r="Y17" s="430" t="s">
        <v>438</v>
      </c>
    </row>
    <row r="18" spans="1:25" s="261" customFormat="1" ht="37.5" customHeight="1">
      <c r="A18" s="434" t="s">
        <v>94</v>
      </c>
      <c r="B18" s="434" t="s">
        <v>2374</v>
      </c>
      <c r="C18" s="434" t="s">
        <v>18</v>
      </c>
      <c r="D18" s="3768" t="s">
        <v>2380</v>
      </c>
      <c r="E18" s="3768"/>
      <c r="F18" s="435"/>
      <c r="G18" s="435"/>
      <c r="H18" s="435">
        <v>1</v>
      </c>
      <c r="I18" s="436">
        <v>7257</v>
      </c>
      <c r="J18" s="437"/>
      <c r="K18" s="437"/>
      <c r="L18" s="437"/>
      <c r="M18" s="439"/>
      <c r="N18" s="438"/>
      <c r="O18" s="437"/>
      <c r="P18" s="437"/>
      <c r="Q18" s="437"/>
      <c r="R18" s="435">
        <v>100</v>
      </c>
      <c r="S18" s="435">
        <v>100</v>
      </c>
      <c r="T18" s="2586">
        <v>1</v>
      </c>
      <c r="U18" s="439"/>
      <c r="V18" s="439"/>
      <c r="W18" s="437"/>
      <c r="X18" s="437"/>
      <c r="Y18" s="430" t="s">
        <v>438</v>
      </c>
    </row>
    <row r="19" spans="1:25" s="261" customFormat="1" ht="37.5" customHeight="1">
      <c r="A19" s="434" t="s">
        <v>94</v>
      </c>
      <c r="B19" s="434" t="s">
        <v>2381</v>
      </c>
      <c r="C19" s="434" t="s">
        <v>1853</v>
      </c>
      <c r="D19" s="3768" t="s">
        <v>2382</v>
      </c>
      <c r="E19" s="3768"/>
      <c r="F19" s="435">
        <v>84</v>
      </c>
      <c r="G19" s="435"/>
      <c r="H19" s="435">
        <v>1</v>
      </c>
      <c r="I19" s="436">
        <v>125000</v>
      </c>
      <c r="J19" s="437"/>
      <c r="K19" s="437"/>
      <c r="L19" s="437"/>
      <c r="M19" s="439"/>
      <c r="N19" s="438"/>
      <c r="O19" s="437"/>
      <c r="P19" s="437"/>
      <c r="Q19" s="437"/>
      <c r="R19" s="435">
        <v>100</v>
      </c>
      <c r="S19" s="435">
        <v>100</v>
      </c>
      <c r="T19" s="2586">
        <v>1</v>
      </c>
      <c r="U19" s="439"/>
      <c r="V19" s="439"/>
      <c r="W19" s="437"/>
      <c r="X19" s="437"/>
      <c r="Y19" s="430" t="s">
        <v>438</v>
      </c>
    </row>
    <row r="20" spans="1:25" s="261" customFormat="1" ht="37.5" customHeight="1">
      <c r="A20" s="434" t="s">
        <v>94</v>
      </c>
      <c r="B20" s="434" t="s">
        <v>2381</v>
      </c>
      <c r="C20" s="434" t="s">
        <v>1853</v>
      </c>
      <c r="D20" s="3768" t="s">
        <v>2383</v>
      </c>
      <c r="E20" s="3768"/>
      <c r="F20" s="435">
        <v>238</v>
      </c>
      <c r="G20" s="435"/>
      <c r="H20" s="435">
        <v>1</v>
      </c>
      <c r="I20" s="436">
        <v>150000</v>
      </c>
      <c r="J20" s="437"/>
      <c r="K20" s="437"/>
      <c r="L20" s="437"/>
      <c r="M20" s="439"/>
      <c r="N20" s="438"/>
      <c r="O20" s="437"/>
      <c r="P20" s="437"/>
      <c r="Q20" s="437"/>
      <c r="R20" s="435">
        <v>100</v>
      </c>
      <c r="S20" s="435">
        <v>100</v>
      </c>
      <c r="T20" s="2586">
        <v>1</v>
      </c>
      <c r="U20" s="439"/>
      <c r="V20" s="439"/>
      <c r="W20" s="437"/>
      <c r="X20" s="437"/>
      <c r="Y20" s="430" t="s">
        <v>438</v>
      </c>
    </row>
    <row r="21" spans="1:25" s="261" customFormat="1" ht="37.5" customHeight="1">
      <c r="A21" s="434" t="s">
        <v>94</v>
      </c>
      <c r="B21" s="434" t="s">
        <v>2381</v>
      </c>
      <c r="C21" s="434" t="s">
        <v>1853</v>
      </c>
      <c r="D21" s="3768" t="s">
        <v>2386</v>
      </c>
      <c r="E21" s="3768"/>
      <c r="F21" s="435">
        <v>60</v>
      </c>
      <c r="G21" s="435"/>
      <c r="H21" s="435">
        <v>1</v>
      </c>
      <c r="I21" s="436">
        <v>150000</v>
      </c>
      <c r="J21" s="437"/>
      <c r="K21" s="437"/>
      <c r="L21" s="437"/>
      <c r="M21" s="439"/>
      <c r="N21" s="438"/>
      <c r="O21" s="437"/>
      <c r="P21" s="437"/>
      <c r="Q21" s="437"/>
      <c r="R21" s="435">
        <v>100</v>
      </c>
      <c r="S21" s="435">
        <v>100</v>
      </c>
      <c r="T21" s="2586">
        <v>1</v>
      </c>
      <c r="U21" s="439"/>
      <c r="V21" s="439"/>
      <c r="W21" s="437"/>
      <c r="X21" s="437"/>
      <c r="Y21" s="430" t="s">
        <v>438</v>
      </c>
    </row>
    <row r="22" spans="1:25" s="261" customFormat="1" ht="37.5" customHeight="1">
      <c r="A22" s="434" t="s">
        <v>94</v>
      </c>
      <c r="B22" s="434" t="s">
        <v>2381</v>
      </c>
      <c r="C22" s="434" t="s">
        <v>18</v>
      </c>
      <c r="D22" s="3768" t="s">
        <v>2387</v>
      </c>
      <c r="E22" s="3768"/>
      <c r="F22" s="435">
        <v>74</v>
      </c>
      <c r="G22" s="435"/>
      <c r="H22" s="435">
        <v>1</v>
      </c>
      <c r="I22" s="436">
        <v>19200</v>
      </c>
      <c r="J22" s="437"/>
      <c r="K22" s="437"/>
      <c r="L22" s="437"/>
      <c r="M22" s="439">
        <v>1</v>
      </c>
      <c r="N22" s="438"/>
      <c r="O22" s="437"/>
      <c r="P22" s="437"/>
      <c r="Q22" s="437"/>
      <c r="R22" s="435">
        <v>100</v>
      </c>
      <c r="S22" s="435">
        <v>100</v>
      </c>
      <c r="T22" s="2586">
        <v>1</v>
      </c>
      <c r="U22" s="439"/>
      <c r="V22" s="439"/>
      <c r="W22" s="437"/>
      <c r="X22" s="437"/>
      <c r="Y22" s="430" t="s">
        <v>438</v>
      </c>
    </row>
    <row r="23" spans="1:25" s="261" customFormat="1" ht="37.5" customHeight="1">
      <c r="A23" s="434" t="s">
        <v>94</v>
      </c>
      <c r="B23" s="434" t="s">
        <v>2381</v>
      </c>
      <c r="C23" s="434" t="s">
        <v>18</v>
      </c>
      <c r="D23" s="3768" t="s">
        <v>2388</v>
      </c>
      <c r="E23" s="3768"/>
      <c r="F23" s="435">
        <v>21</v>
      </c>
      <c r="G23" s="435"/>
      <c r="H23" s="435">
        <v>1</v>
      </c>
      <c r="I23" s="436">
        <v>38500</v>
      </c>
      <c r="J23" s="437"/>
      <c r="K23" s="437"/>
      <c r="L23" s="437"/>
      <c r="M23" s="439">
        <v>2</v>
      </c>
      <c r="N23" s="438"/>
      <c r="O23" s="437"/>
      <c r="P23" s="437"/>
      <c r="Q23" s="437"/>
      <c r="R23" s="435">
        <v>100</v>
      </c>
      <c r="S23" s="435">
        <v>100</v>
      </c>
      <c r="T23" s="2586">
        <v>1</v>
      </c>
      <c r="U23" s="439"/>
      <c r="V23" s="439"/>
      <c r="W23" s="437"/>
      <c r="X23" s="437"/>
      <c r="Y23" s="430" t="s">
        <v>438</v>
      </c>
    </row>
    <row r="24" spans="1:25" s="261" customFormat="1" ht="37.5" customHeight="1">
      <c r="A24" s="434" t="s">
        <v>94</v>
      </c>
      <c r="B24" s="434" t="s">
        <v>2381</v>
      </c>
      <c r="C24" s="434" t="s">
        <v>18</v>
      </c>
      <c r="D24" s="3768" t="s">
        <v>2389</v>
      </c>
      <c r="E24" s="3768"/>
      <c r="F24" s="435">
        <v>69</v>
      </c>
      <c r="G24" s="435"/>
      <c r="H24" s="435">
        <v>1</v>
      </c>
      <c r="I24" s="436">
        <v>96300</v>
      </c>
      <c r="J24" s="437"/>
      <c r="K24" s="437"/>
      <c r="L24" s="437"/>
      <c r="M24" s="439">
        <v>5</v>
      </c>
      <c r="N24" s="438"/>
      <c r="O24" s="437"/>
      <c r="P24" s="437"/>
      <c r="Q24" s="437"/>
      <c r="R24" s="435">
        <v>100</v>
      </c>
      <c r="S24" s="435">
        <v>100</v>
      </c>
      <c r="T24" s="2586">
        <v>1</v>
      </c>
      <c r="U24" s="439"/>
      <c r="V24" s="439"/>
      <c r="W24" s="437"/>
      <c r="X24" s="437"/>
      <c r="Y24" s="430" t="s">
        <v>438</v>
      </c>
    </row>
    <row r="25" spans="1:25" s="261" customFormat="1" ht="37.5" customHeight="1">
      <c r="A25" s="434" t="s">
        <v>94</v>
      </c>
      <c r="B25" s="434" t="s">
        <v>2381</v>
      </c>
      <c r="C25" s="434" t="s">
        <v>18</v>
      </c>
      <c r="D25" s="3768" t="s">
        <v>2390</v>
      </c>
      <c r="E25" s="3768"/>
      <c r="F25" s="435">
        <v>65</v>
      </c>
      <c r="G25" s="435"/>
      <c r="H25" s="435">
        <v>1</v>
      </c>
      <c r="I25" s="436">
        <v>29157</v>
      </c>
      <c r="J25" s="437"/>
      <c r="K25" s="437"/>
      <c r="L25" s="437"/>
      <c r="M25" s="439">
        <v>13</v>
      </c>
      <c r="N25" s="438"/>
      <c r="O25" s="437"/>
      <c r="P25" s="437"/>
      <c r="Q25" s="437"/>
      <c r="R25" s="435">
        <v>100</v>
      </c>
      <c r="S25" s="435">
        <v>100</v>
      </c>
      <c r="T25" s="2586">
        <v>1</v>
      </c>
      <c r="U25" s="439"/>
      <c r="V25" s="439"/>
      <c r="W25" s="437"/>
      <c r="X25" s="437"/>
      <c r="Y25" s="430" t="s">
        <v>438</v>
      </c>
    </row>
    <row r="26" spans="1:25" s="261" customFormat="1" ht="37.5" customHeight="1">
      <c r="A26" s="434" t="s">
        <v>94</v>
      </c>
      <c r="B26" s="434" t="s">
        <v>2381</v>
      </c>
      <c r="C26" s="434" t="s">
        <v>18</v>
      </c>
      <c r="D26" s="3768" t="s">
        <v>1014</v>
      </c>
      <c r="E26" s="3768"/>
      <c r="F26" s="435">
        <v>255</v>
      </c>
      <c r="G26" s="435"/>
      <c r="H26" s="435">
        <v>1</v>
      </c>
      <c r="I26" s="436">
        <v>35773</v>
      </c>
      <c r="J26" s="437"/>
      <c r="K26" s="437"/>
      <c r="L26" s="437"/>
      <c r="M26" s="439">
        <v>12</v>
      </c>
      <c r="N26" s="438"/>
      <c r="O26" s="437"/>
      <c r="P26" s="437"/>
      <c r="Q26" s="437"/>
      <c r="R26" s="435">
        <v>100</v>
      </c>
      <c r="S26" s="435">
        <v>100</v>
      </c>
      <c r="T26" s="2586">
        <v>1</v>
      </c>
      <c r="U26" s="439"/>
      <c r="V26" s="439"/>
      <c r="W26" s="437"/>
      <c r="X26" s="437"/>
      <c r="Y26" s="430" t="s">
        <v>438</v>
      </c>
    </row>
    <row r="27" spans="1:25" s="261" customFormat="1" ht="37.5" customHeight="1">
      <c r="A27" s="434" t="s">
        <v>94</v>
      </c>
      <c r="B27" s="434" t="s">
        <v>2381</v>
      </c>
      <c r="C27" s="434" t="s">
        <v>18</v>
      </c>
      <c r="D27" s="3768" t="s">
        <v>1015</v>
      </c>
      <c r="E27" s="3768"/>
      <c r="F27" s="435">
        <v>58</v>
      </c>
      <c r="G27" s="435"/>
      <c r="H27" s="435">
        <v>1</v>
      </c>
      <c r="I27" s="436">
        <v>30601</v>
      </c>
      <c r="J27" s="437"/>
      <c r="K27" s="437"/>
      <c r="L27" s="437"/>
      <c r="M27" s="439">
        <v>10</v>
      </c>
      <c r="N27" s="438"/>
      <c r="O27" s="437"/>
      <c r="P27" s="437"/>
      <c r="Q27" s="437"/>
      <c r="R27" s="435">
        <v>100</v>
      </c>
      <c r="S27" s="435">
        <v>100</v>
      </c>
      <c r="T27" s="2586">
        <v>1</v>
      </c>
      <c r="U27" s="439"/>
      <c r="V27" s="439"/>
      <c r="W27" s="437"/>
      <c r="X27" s="437"/>
      <c r="Y27" s="430" t="s">
        <v>438</v>
      </c>
    </row>
    <row r="28" spans="1:25" s="261" customFormat="1" ht="37.5" customHeight="1">
      <c r="A28" s="434" t="s">
        <v>94</v>
      </c>
      <c r="B28" s="434" t="s">
        <v>2381</v>
      </c>
      <c r="C28" s="434" t="s">
        <v>18</v>
      </c>
      <c r="D28" s="3768" t="s">
        <v>1016</v>
      </c>
      <c r="E28" s="3768"/>
      <c r="F28" s="435">
        <v>54</v>
      </c>
      <c r="G28" s="435"/>
      <c r="H28" s="435">
        <v>1</v>
      </c>
      <c r="I28" s="436">
        <v>51111</v>
      </c>
      <c r="J28" s="437"/>
      <c r="K28" s="437"/>
      <c r="L28" s="437"/>
      <c r="M28" s="439">
        <v>13</v>
      </c>
      <c r="N28" s="438"/>
      <c r="O28" s="437"/>
      <c r="P28" s="437"/>
      <c r="Q28" s="437"/>
      <c r="R28" s="435">
        <v>100</v>
      </c>
      <c r="S28" s="435">
        <v>100</v>
      </c>
      <c r="T28" s="2586">
        <v>1</v>
      </c>
      <c r="U28" s="439"/>
      <c r="V28" s="439"/>
      <c r="W28" s="437"/>
      <c r="X28" s="437"/>
      <c r="Y28" s="430" t="s">
        <v>438</v>
      </c>
    </row>
    <row r="29" spans="1:25" s="261" customFormat="1" ht="37.5" customHeight="1">
      <c r="A29" s="434" t="s">
        <v>94</v>
      </c>
      <c r="B29" s="434" t="s">
        <v>2381</v>
      </c>
      <c r="C29" s="434" t="s">
        <v>18</v>
      </c>
      <c r="D29" s="3768" t="s">
        <v>1017</v>
      </c>
      <c r="E29" s="3768"/>
      <c r="F29" s="435">
        <v>149</v>
      </c>
      <c r="G29" s="435"/>
      <c r="H29" s="435">
        <v>1</v>
      </c>
      <c r="I29" s="436">
        <v>40362</v>
      </c>
      <c r="J29" s="437"/>
      <c r="K29" s="437"/>
      <c r="L29" s="437"/>
      <c r="M29" s="439">
        <v>13</v>
      </c>
      <c r="N29" s="438"/>
      <c r="O29" s="437"/>
      <c r="P29" s="437"/>
      <c r="Q29" s="437"/>
      <c r="R29" s="435">
        <v>100</v>
      </c>
      <c r="S29" s="435">
        <v>100</v>
      </c>
      <c r="T29" s="2586">
        <v>1</v>
      </c>
      <c r="U29" s="439"/>
      <c r="V29" s="439"/>
      <c r="W29" s="437"/>
      <c r="X29" s="437"/>
      <c r="Y29" s="430" t="s">
        <v>438</v>
      </c>
    </row>
    <row r="30" spans="1:25" s="261" customFormat="1" ht="37.5" customHeight="1">
      <c r="A30" s="434" t="s">
        <v>94</v>
      </c>
      <c r="B30" s="434" t="s">
        <v>2381</v>
      </c>
      <c r="C30" s="434" t="s">
        <v>18</v>
      </c>
      <c r="D30" s="3768" t="s">
        <v>1018</v>
      </c>
      <c r="E30" s="3768"/>
      <c r="F30" s="435">
        <v>238</v>
      </c>
      <c r="G30" s="435"/>
      <c r="H30" s="435">
        <v>1</v>
      </c>
      <c r="I30" s="436">
        <v>37258</v>
      </c>
      <c r="J30" s="437"/>
      <c r="K30" s="437"/>
      <c r="L30" s="437"/>
      <c r="M30" s="439">
        <v>12</v>
      </c>
      <c r="N30" s="438"/>
      <c r="O30" s="437"/>
      <c r="P30" s="437"/>
      <c r="Q30" s="437"/>
      <c r="R30" s="435">
        <v>100</v>
      </c>
      <c r="S30" s="435">
        <v>100</v>
      </c>
      <c r="T30" s="2586">
        <v>1</v>
      </c>
      <c r="U30" s="439"/>
      <c r="V30" s="439"/>
      <c r="W30" s="437"/>
      <c r="X30" s="437"/>
      <c r="Y30" s="430" t="s">
        <v>438</v>
      </c>
    </row>
    <row r="31" spans="1:25" s="261" customFormat="1" ht="37.5" customHeight="1">
      <c r="A31" s="434" t="s">
        <v>94</v>
      </c>
      <c r="B31" s="434" t="s">
        <v>2381</v>
      </c>
      <c r="C31" s="434" t="s">
        <v>18</v>
      </c>
      <c r="D31" s="3768" t="s">
        <v>1019</v>
      </c>
      <c r="E31" s="3768"/>
      <c r="F31" s="435">
        <v>70</v>
      </c>
      <c r="G31" s="435"/>
      <c r="H31" s="435">
        <v>1</v>
      </c>
      <c r="I31" s="436">
        <v>13971</v>
      </c>
      <c r="J31" s="437"/>
      <c r="K31" s="437"/>
      <c r="L31" s="437"/>
      <c r="M31" s="439">
        <v>4</v>
      </c>
      <c r="N31" s="438"/>
      <c r="O31" s="437"/>
      <c r="P31" s="437"/>
      <c r="Q31" s="437"/>
      <c r="R31" s="435">
        <v>100</v>
      </c>
      <c r="S31" s="435">
        <v>100</v>
      </c>
      <c r="T31" s="2586">
        <v>1</v>
      </c>
      <c r="U31" s="439"/>
      <c r="V31" s="439"/>
      <c r="W31" s="437"/>
      <c r="X31" s="437"/>
      <c r="Y31" s="430" t="s">
        <v>438</v>
      </c>
    </row>
    <row r="32" spans="1:25" s="261" customFormat="1" ht="37.5" customHeight="1">
      <c r="A32" s="434" t="s">
        <v>94</v>
      </c>
      <c r="B32" s="434" t="s">
        <v>2381</v>
      </c>
      <c r="C32" s="434" t="s">
        <v>18</v>
      </c>
      <c r="D32" s="3768" t="s">
        <v>1020</v>
      </c>
      <c r="E32" s="3768"/>
      <c r="F32" s="435">
        <v>50</v>
      </c>
      <c r="G32" s="435"/>
      <c r="H32" s="435">
        <v>1</v>
      </c>
      <c r="I32" s="436">
        <v>13971</v>
      </c>
      <c r="J32" s="437"/>
      <c r="K32" s="437"/>
      <c r="L32" s="437"/>
      <c r="M32" s="439">
        <v>5</v>
      </c>
      <c r="N32" s="438"/>
      <c r="O32" s="437"/>
      <c r="P32" s="437"/>
      <c r="Q32" s="437"/>
      <c r="R32" s="435">
        <v>100</v>
      </c>
      <c r="S32" s="435">
        <v>100</v>
      </c>
      <c r="T32" s="2586">
        <v>1</v>
      </c>
      <c r="U32" s="439"/>
      <c r="V32" s="439"/>
      <c r="W32" s="437"/>
      <c r="X32" s="437"/>
      <c r="Y32" s="430" t="s">
        <v>438</v>
      </c>
    </row>
    <row r="33" spans="1:25" s="261" customFormat="1" ht="37.5" customHeight="1">
      <c r="A33" s="434" t="s">
        <v>94</v>
      </c>
      <c r="B33" s="434" t="s">
        <v>2381</v>
      </c>
      <c r="C33" s="434" t="s">
        <v>18</v>
      </c>
      <c r="D33" s="3768" t="s">
        <v>2380</v>
      </c>
      <c r="E33" s="3768"/>
      <c r="F33" s="435"/>
      <c r="G33" s="435"/>
      <c r="H33" s="435">
        <v>1</v>
      </c>
      <c r="I33" s="436">
        <v>58209</v>
      </c>
      <c r="J33" s="437"/>
      <c r="K33" s="437"/>
      <c r="L33" s="437"/>
      <c r="M33" s="439"/>
      <c r="N33" s="438"/>
      <c r="O33" s="437"/>
      <c r="P33" s="437"/>
      <c r="Q33" s="437"/>
      <c r="R33" s="435">
        <v>100</v>
      </c>
      <c r="S33" s="435">
        <v>100</v>
      </c>
      <c r="T33" s="2586">
        <v>1</v>
      </c>
      <c r="U33" s="439"/>
      <c r="V33" s="439"/>
      <c r="W33" s="437"/>
      <c r="X33" s="437"/>
      <c r="Y33" s="430" t="s">
        <v>438</v>
      </c>
    </row>
    <row r="34" spans="1:25" s="261" customFormat="1" ht="37.5" customHeight="1">
      <c r="A34" s="434" t="s">
        <v>94</v>
      </c>
      <c r="B34" s="434" t="s">
        <v>1021</v>
      </c>
      <c r="C34" s="434" t="s">
        <v>18</v>
      </c>
      <c r="D34" s="3768" t="s">
        <v>1022</v>
      </c>
      <c r="E34" s="3768"/>
      <c r="F34" s="435">
        <v>92</v>
      </c>
      <c r="G34" s="435"/>
      <c r="H34" s="435">
        <v>1</v>
      </c>
      <c r="I34" s="436">
        <v>7614</v>
      </c>
      <c r="J34" s="437"/>
      <c r="K34" s="437"/>
      <c r="L34" s="437"/>
      <c r="M34" s="439">
        <v>3</v>
      </c>
      <c r="N34" s="438"/>
      <c r="O34" s="437"/>
      <c r="P34" s="437"/>
      <c r="Q34" s="437"/>
      <c r="R34" s="435">
        <v>100</v>
      </c>
      <c r="S34" s="435">
        <v>100</v>
      </c>
      <c r="T34" s="2586">
        <v>1</v>
      </c>
      <c r="U34" s="439"/>
      <c r="V34" s="439"/>
      <c r="W34" s="437"/>
      <c r="X34" s="437"/>
      <c r="Y34" s="430" t="s">
        <v>438</v>
      </c>
    </row>
    <row r="35" spans="1:25" s="261" customFormat="1" ht="37.5" customHeight="1">
      <c r="A35" s="434" t="s">
        <v>94</v>
      </c>
      <c r="B35" s="434" t="s">
        <v>1021</v>
      </c>
      <c r="C35" s="434" t="s">
        <v>18</v>
      </c>
      <c r="D35" s="3768" t="s">
        <v>1023</v>
      </c>
      <c r="E35" s="3768"/>
      <c r="F35" s="435">
        <v>248</v>
      </c>
      <c r="G35" s="435"/>
      <c r="H35" s="435">
        <v>1</v>
      </c>
      <c r="I35" s="436">
        <v>11137</v>
      </c>
      <c r="J35" s="437"/>
      <c r="K35" s="437"/>
      <c r="L35" s="437"/>
      <c r="M35" s="439">
        <v>4</v>
      </c>
      <c r="N35" s="438"/>
      <c r="O35" s="437"/>
      <c r="P35" s="437"/>
      <c r="Q35" s="437"/>
      <c r="R35" s="435">
        <v>100</v>
      </c>
      <c r="S35" s="435">
        <v>100</v>
      </c>
      <c r="T35" s="2586">
        <v>1</v>
      </c>
      <c r="U35" s="439"/>
      <c r="V35" s="439"/>
      <c r="W35" s="437"/>
      <c r="X35" s="437"/>
      <c r="Y35" s="430" t="s">
        <v>438</v>
      </c>
    </row>
    <row r="36" spans="1:25" s="261" customFormat="1" ht="37.5" customHeight="1">
      <c r="A36" s="434" t="s">
        <v>94</v>
      </c>
      <c r="B36" s="434" t="s">
        <v>1021</v>
      </c>
      <c r="C36" s="434" t="s">
        <v>18</v>
      </c>
      <c r="D36" s="3768" t="s">
        <v>1024</v>
      </c>
      <c r="E36" s="3768"/>
      <c r="F36" s="435">
        <v>63</v>
      </c>
      <c r="G36" s="435"/>
      <c r="H36" s="435">
        <v>1</v>
      </c>
      <c r="I36" s="436">
        <v>5765</v>
      </c>
      <c r="J36" s="437"/>
      <c r="K36" s="437"/>
      <c r="L36" s="437"/>
      <c r="M36" s="439">
        <v>2</v>
      </c>
      <c r="N36" s="438"/>
      <c r="O36" s="437"/>
      <c r="P36" s="437"/>
      <c r="Q36" s="437"/>
      <c r="R36" s="435">
        <v>100</v>
      </c>
      <c r="S36" s="435">
        <v>100</v>
      </c>
      <c r="T36" s="2586">
        <v>1</v>
      </c>
      <c r="U36" s="439"/>
      <c r="V36" s="439"/>
      <c r="W36" s="437"/>
      <c r="X36" s="437"/>
      <c r="Y36" s="430" t="s">
        <v>438</v>
      </c>
    </row>
    <row r="37" spans="1:25" s="261" customFormat="1" ht="37.5" customHeight="1">
      <c r="A37" s="434" t="s">
        <v>94</v>
      </c>
      <c r="B37" s="434" t="s">
        <v>1021</v>
      </c>
      <c r="C37" s="434" t="s">
        <v>18</v>
      </c>
      <c r="D37" s="3768" t="s">
        <v>1025</v>
      </c>
      <c r="E37" s="3768"/>
      <c r="F37" s="435">
        <v>105</v>
      </c>
      <c r="G37" s="435"/>
      <c r="H37" s="435">
        <v>1</v>
      </c>
      <c r="I37" s="436">
        <v>35283</v>
      </c>
      <c r="J37" s="437"/>
      <c r="K37" s="437"/>
      <c r="L37" s="437"/>
      <c r="M37" s="439">
        <v>6</v>
      </c>
      <c r="N37" s="438"/>
      <c r="O37" s="437"/>
      <c r="P37" s="437"/>
      <c r="Q37" s="437"/>
      <c r="R37" s="435">
        <v>100</v>
      </c>
      <c r="S37" s="435">
        <v>100</v>
      </c>
      <c r="T37" s="2586">
        <v>1</v>
      </c>
      <c r="U37" s="439"/>
      <c r="V37" s="439"/>
      <c r="W37" s="437"/>
      <c r="X37" s="437"/>
      <c r="Y37" s="430" t="s">
        <v>438</v>
      </c>
    </row>
    <row r="38" spans="1:25" s="261" customFormat="1" ht="37.5" customHeight="1">
      <c r="A38" s="434" t="s">
        <v>94</v>
      </c>
      <c r="B38" s="434" t="s">
        <v>1021</v>
      </c>
      <c r="C38" s="434" t="s">
        <v>18</v>
      </c>
      <c r="D38" s="3768" t="s">
        <v>1026</v>
      </c>
      <c r="E38" s="3768"/>
      <c r="F38" s="435">
        <v>70</v>
      </c>
      <c r="G38" s="435"/>
      <c r="H38" s="435">
        <v>1</v>
      </c>
      <c r="I38" s="436">
        <v>41510</v>
      </c>
      <c r="J38" s="437"/>
      <c r="K38" s="437"/>
      <c r="L38" s="437"/>
      <c r="M38" s="439">
        <v>12</v>
      </c>
      <c r="N38" s="438"/>
      <c r="O38" s="437"/>
      <c r="P38" s="437"/>
      <c r="Q38" s="437"/>
      <c r="R38" s="435">
        <v>100</v>
      </c>
      <c r="S38" s="435">
        <v>100</v>
      </c>
      <c r="T38" s="2586">
        <v>1</v>
      </c>
      <c r="U38" s="439"/>
      <c r="V38" s="439"/>
      <c r="W38" s="437"/>
      <c r="X38" s="437"/>
      <c r="Y38" s="430" t="s">
        <v>438</v>
      </c>
    </row>
    <row r="39" spans="1:25" s="261" customFormat="1" ht="37.5" customHeight="1">
      <c r="A39" s="434" t="s">
        <v>94</v>
      </c>
      <c r="B39" s="434" t="s">
        <v>1021</v>
      </c>
      <c r="C39" s="434" t="s">
        <v>18</v>
      </c>
      <c r="D39" s="3768" t="s">
        <v>1027</v>
      </c>
      <c r="E39" s="3768"/>
      <c r="F39" s="435">
        <v>70</v>
      </c>
      <c r="G39" s="435"/>
      <c r="H39" s="435">
        <v>1</v>
      </c>
      <c r="I39" s="436">
        <v>10377</v>
      </c>
      <c r="J39" s="437"/>
      <c r="K39" s="437"/>
      <c r="L39" s="437"/>
      <c r="M39" s="439">
        <v>3</v>
      </c>
      <c r="N39" s="438"/>
      <c r="O39" s="437"/>
      <c r="P39" s="437"/>
      <c r="Q39" s="437"/>
      <c r="R39" s="435">
        <v>100</v>
      </c>
      <c r="S39" s="435">
        <v>100</v>
      </c>
      <c r="T39" s="2586">
        <v>1</v>
      </c>
      <c r="U39" s="439"/>
      <c r="V39" s="439"/>
      <c r="W39" s="437"/>
      <c r="X39" s="437"/>
      <c r="Y39" s="430" t="s">
        <v>438</v>
      </c>
    </row>
    <row r="40" spans="1:25" s="261" customFormat="1" ht="37.5" customHeight="1">
      <c r="A40" s="434" t="s">
        <v>94</v>
      </c>
      <c r="B40" s="434" t="s">
        <v>1021</v>
      </c>
      <c r="C40" s="434" t="s">
        <v>18</v>
      </c>
      <c r="D40" s="3768" t="s">
        <v>1028</v>
      </c>
      <c r="E40" s="3768"/>
      <c r="F40" s="435">
        <v>61</v>
      </c>
      <c r="G40" s="435"/>
      <c r="H40" s="435">
        <v>1</v>
      </c>
      <c r="I40" s="436">
        <v>3220.22</v>
      </c>
      <c r="J40" s="437"/>
      <c r="K40" s="437"/>
      <c r="L40" s="437"/>
      <c r="M40" s="439">
        <v>1</v>
      </c>
      <c r="N40" s="438"/>
      <c r="O40" s="437"/>
      <c r="P40" s="437"/>
      <c r="Q40" s="437"/>
      <c r="R40" s="435">
        <v>100</v>
      </c>
      <c r="S40" s="435">
        <v>100</v>
      </c>
      <c r="T40" s="2586">
        <v>1</v>
      </c>
      <c r="U40" s="439"/>
      <c r="V40" s="439"/>
      <c r="W40" s="437"/>
      <c r="X40" s="437"/>
      <c r="Y40" s="430" t="s">
        <v>438</v>
      </c>
    </row>
    <row r="41" spans="1:25" s="261" customFormat="1" ht="37.5" customHeight="1">
      <c r="A41" s="434" t="s">
        <v>94</v>
      </c>
      <c r="B41" s="434" t="s">
        <v>1021</v>
      </c>
      <c r="C41" s="434" t="s">
        <v>18</v>
      </c>
      <c r="D41" s="3768" t="s">
        <v>1029</v>
      </c>
      <c r="E41" s="3768"/>
      <c r="F41" s="435">
        <v>362</v>
      </c>
      <c r="G41" s="435"/>
      <c r="H41" s="435">
        <v>1</v>
      </c>
      <c r="I41" s="436">
        <v>9556.82</v>
      </c>
      <c r="J41" s="437"/>
      <c r="K41" s="437"/>
      <c r="L41" s="437"/>
      <c r="M41" s="439">
        <v>16</v>
      </c>
      <c r="N41" s="438"/>
      <c r="O41" s="437"/>
      <c r="P41" s="437"/>
      <c r="Q41" s="437"/>
      <c r="R41" s="435">
        <v>100</v>
      </c>
      <c r="S41" s="435">
        <v>100</v>
      </c>
      <c r="T41" s="2586">
        <v>1</v>
      </c>
      <c r="U41" s="439"/>
      <c r="V41" s="439"/>
      <c r="W41" s="437"/>
      <c r="X41" s="437"/>
      <c r="Y41" s="430" t="s">
        <v>438</v>
      </c>
    </row>
    <row r="42" spans="1:25" s="261" customFormat="1" ht="37.5" customHeight="1">
      <c r="A42" s="434" t="s">
        <v>94</v>
      </c>
      <c r="B42" s="434" t="s">
        <v>1030</v>
      </c>
      <c r="C42" s="434" t="s">
        <v>1853</v>
      </c>
      <c r="D42" s="3768" t="s">
        <v>205</v>
      </c>
      <c r="E42" s="3768"/>
      <c r="F42" s="435">
        <v>199</v>
      </c>
      <c r="G42" s="435"/>
      <c r="H42" s="435">
        <v>1</v>
      </c>
      <c r="I42" s="436">
        <v>50000</v>
      </c>
      <c r="J42" s="437"/>
      <c r="K42" s="437"/>
      <c r="L42" s="437"/>
      <c r="M42" s="439"/>
      <c r="N42" s="438"/>
      <c r="O42" s="437"/>
      <c r="P42" s="437"/>
      <c r="Q42" s="437"/>
      <c r="R42" s="435">
        <v>100</v>
      </c>
      <c r="S42" s="435">
        <v>100</v>
      </c>
      <c r="T42" s="2586">
        <v>1</v>
      </c>
      <c r="U42" s="439"/>
      <c r="V42" s="439"/>
      <c r="W42" s="437"/>
      <c r="X42" s="437"/>
      <c r="Y42" s="430" t="s">
        <v>438</v>
      </c>
    </row>
    <row r="43" spans="1:25" s="261" customFormat="1" ht="37.5" customHeight="1">
      <c r="A43" s="434" t="s">
        <v>94</v>
      </c>
      <c r="B43" s="434" t="s">
        <v>1030</v>
      </c>
      <c r="C43" s="434" t="s">
        <v>1853</v>
      </c>
      <c r="D43" s="3768" t="s">
        <v>206</v>
      </c>
      <c r="E43" s="3768"/>
      <c r="F43" s="435">
        <v>13</v>
      </c>
      <c r="G43" s="435"/>
      <c r="H43" s="435">
        <v>1</v>
      </c>
      <c r="I43" s="436">
        <v>50000</v>
      </c>
      <c r="J43" s="437"/>
      <c r="K43" s="437"/>
      <c r="L43" s="437"/>
      <c r="M43" s="439"/>
      <c r="N43" s="438"/>
      <c r="O43" s="438"/>
      <c r="P43" s="437"/>
      <c r="Q43" s="437"/>
      <c r="R43" s="435">
        <v>100</v>
      </c>
      <c r="S43" s="435">
        <v>100</v>
      </c>
      <c r="T43" s="2586">
        <v>1</v>
      </c>
      <c r="U43" s="439"/>
      <c r="V43" s="439"/>
      <c r="W43" s="437"/>
      <c r="X43" s="437"/>
      <c r="Y43" s="430" t="s">
        <v>438</v>
      </c>
    </row>
    <row r="44" spans="1:25" s="261" customFormat="1" ht="37.5" customHeight="1">
      <c r="A44" s="434" t="s">
        <v>94</v>
      </c>
      <c r="B44" s="434" t="s">
        <v>1030</v>
      </c>
      <c r="C44" s="434" t="s">
        <v>18</v>
      </c>
      <c r="D44" s="3768" t="s">
        <v>1221</v>
      </c>
      <c r="E44" s="3768"/>
      <c r="F44" s="435">
        <v>68</v>
      </c>
      <c r="G44" s="435"/>
      <c r="H44" s="435">
        <v>1</v>
      </c>
      <c r="I44" s="436">
        <v>19200</v>
      </c>
      <c r="J44" s="437"/>
      <c r="K44" s="437"/>
      <c r="L44" s="437"/>
      <c r="M44" s="439">
        <v>1</v>
      </c>
      <c r="N44" s="438"/>
      <c r="O44" s="438"/>
      <c r="P44" s="437"/>
      <c r="Q44" s="437"/>
      <c r="R44" s="435">
        <v>100</v>
      </c>
      <c r="S44" s="435">
        <v>100</v>
      </c>
      <c r="T44" s="2586">
        <v>1</v>
      </c>
      <c r="U44" s="439"/>
      <c r="V44" s="439"/>
      <c r="W44" s="437"/>
      <c r="X44" s="437"/>
      <c r="Y44" s="430" t="s">
        <v>438</v>
      </c>
    </row>
    <row r="45" spans="1:25" s="261" customFormat="1" ht="37.5" customHeight="1">
      <c r="A45" s="434" t="s">
        <v>94</v>
      </c>
      <c r="B45" s="434" t="s">
        <v>1030</v>
      </c>
      <c r="C45" s="434" t="s">
        <v>18</v>
      </c>
      <c r="D45" s="3768" t="s">
        <v>1222</v>
      </c>
      <c r="E45" s="3768"/>
      <c r="F45" s="435"/>
      <c r="G45" s="435"/>
      <c r="H45" s="435">
        <v>1</v>
      </c>
      <c r="I45" s="436">
        <v>10874</v>
      </c>
      <c r="J45" s="437"/>
      <c r="K45" s="437"/>
      <c r="L45" s="437"/>
      <c r="M45" s="439">
        <v>3</v>
      </c>
      <c r="N45" s="438"/>
      <c r="O45" s="438"/>
      <c r="P45" s="437"/>
      <c r="Q45" s="437"/>
      <c r="R45" s="435">
        <v>100</v>
      </c>
      <c r="S45" s="435">
        <v>100</v>
      </c>
      <c r="T45" s="2586">
        <v>1</v>
      </c>
      <c r="U45" s="439"/>
      <c r="V45" s="439"/>
      <c r="W45" s="437"/>
      <c r="X45" s="437"/>
      <c r="Y45" s="430" t="s">
        <v>438</v>
      </c>
    </row>
    <row r="46" spans="1:25" s="261" customFormat="1" ht="37.5" customHeight="1">
      <c r="A46" s="434" t="s">
        <v>94</v>
      </c>
      <c r="B46" s="434" t="s">
        <v>1030</v>
      </c>
      <c r="C46" s="434" t="s">
        <v>18</v>
      </c>
      <c r="D46" s="3768" t="s">
        <v>1223</v>
      </c>
      <c r="E46" s="3768"/>
      <c r="F46" s="435">
        <v>95</v>
      </c>
      <c r="G46" s="435"/>
      <c r="H46" s="435">
        <v>1</v>
      </c>
      <c r="I46" s="436">
        <v>11263</v>
      </c>
      <c r="J46" s="437"/>
      <c r="K46" s="437"/>
      <c r="L46" s="437"/>
      <c r="M46" s="439">
        <v>3</v>
      </c>
      <c r="N46" s="437"/>
      <c r="O46" s="437"/>
      <c r="P46" s="437"/>
      <c r="Q46" s="437"/>
      <c r="R46" s="435">
        <v>100</v>
      </c>
      <c r="S46" s="435">
        <v>100</v>
      </c>
      <c r="T46" s="2586">
        <v>1</v>
      </c>
      <c r="U46" s="439"/>
      <c r="V46" s="439"/>
      <c r="W46" s="437"/>
      <c r="X46" s="437"/>
      <c r="Y46" s="430" t="s">
        <v>438</v>
      </c>
    </row>
    <row r="47" spans="1:25" s="261" customFormat="1" ht="37.5" customHeight="1">
      <c r="A47" s="434" t="s">
        <v>94</v>
      </c>
      <c r="B47" s="434" t="s">
        <v>1030</v>
      </c>
      <c r="C47" s="434" t="s">
        <v>18</v>
      </c>
      <c r="D47" s="3768" t="s">
        <v>1224</v>
      </c>
      <c r="E47" s="3768"/>
      <c r="F47" s="435">
        <v>52</v>
      </c>
      <c r="G47" s="435"/>
      <c r="H47" s="435">
        <v>1</v>
      </c>
      <c r="I47" s="436">
        <v>9173</v>
      </c>
      <c r="J47" s="437"/>
      <c r="K47" s="437"/>
      <c r="L47" s="437"/>
      <c r="M47" s="439">
        <v>3</v>
      </c>
      <c r="N47" s="437"/>
      <c r="O47" s="437"/>
      <c r="P47" s="437"/>
      <c r="Q47" s="437"/>
      <c r="R47" s="435">
        <v>100</v>
      </c>
      <c r="S47" s="435">
        <v>100</v>
      </c>
      <c r="T47" s="2586">
        <v>1</v>
      </c>
      <c r="U47" s="439"/>
      <c r="V47" s="439"/>
      <c r="W47" s="437"/>
      <c r="X47" s="437"/>
      <c r="Y47" s="430" t="s">
        <v>438</v>
      </c>
    </row>
    <row r="48" spans="1:25" s="261" customFormat="1" ht="37.5" customHeight="1">
      <c r="A48" s="434" t="s">
        <v>94</v>
      </c>
      <c r="B48" s="434" t="s">
        <v>1030</v>
      </c>
      <c r="C48" s="434" t="s">
        <v>18</v>
      </c>
      <c r="D48" s="3768" t="s">
        <v>1225</v>
      </c>
      <c r="E48" s="3768"/>
      <c r="F48" s="435">
        <v>91</v>
      </c>
      <c r="G48" s="435"/>
      <c r="H48" s="435">
        <v>1</v>
      </c>
      <c r="I48" s="436">
        <v>8606</v>
      </c>
      <c r="J48" s="437"/>
      <c r="K48" s="437"/>
      <c r="L48" s="437"/>
      <c r="M48" s="439">
        <v>3</v>
      </c>
      <c r="N48" s="437"/>
      <c r="O48" s="437"/>
      <c r="P48" s="437"/>
      <c r="Q48" s="437"/>
      <c r="R48" s="435">
        <v>100</v>
      </c>
      <c r="S48" s="435">
        <v>100</v>
      </c>
      <c r="T48" s="2586">
        <v>1</v>
      </c>
      <c r="U48" s="439"/>
      <c r="V48" s="439"/>
      <c r="W48" s="437"/>
      <c r="X48" s="437"/>
      <c r="Y48" s="430" t="s">
        <v>438</v>
      </c>
    </row>
    <row r="49" spans="1:25" s="261" customFormat="1" ht="37.5" customHeight="1">
      <c r="A49" s="434" t="s">
        <v>94</v>
      </c>
      <c r="B49" s="434" t="s">
        <v>1030</v>
      </c>
      <c r="C49" s="434" t="s">
        <v>18</v>
      </c>
      <c r="D49" s="3768" t="s">
        <v>1226</v>
      </c>
      <c r="E49" s="3768"/>
      <c r="F49" s="435"/>
      <c r="G49" s="435"/>
      <c r="H49" s="435">
        <v>1</v>
      </c>
      <c r="I49" s="436">
        <v>8606</v>
      </c>
      <c r="J49" s="437"/>
      <c r="K49" s="437"/>
      <c r="L49" s="437"/>
      <c r="M49" s="439">
        <v>3</v>
      </c>
      <c r="N49" s="437"/>
      <c r="O49" s="437"/>
      <c r="P49" s="437"/>
      <c r="Q49" s="437"/>
      <c r="R49" s="435">
        <v>100</v>
      </c>
      <c r="S49" s="435">
        <v>100</v>
      </c>
      <c r="T49" s="2586">
        <v>1</v>
      </c>
      <c r="U49" s="439"/>
      <c r="V49" s="439"/>
      <c r="W49" s="437"/>
      <c r="X49" s="437"/>
      <c r="Y49" s="430" t="s">
        <v>438</v>
      </c>
    </row>
    <row r="50" spans="1:25" s="261" customFormat="1" ht="37.5" customHeight="1">
      <c r="A50" s="434" t="s">
        <v>94</v>
      </c>
      <c r="B50" s="434" t="s">
        <v>1030</v>
      </c>
      <c r="C50" s="434" t="s">
        <v>18</v>
      </c>
      <c r="D50" s="3768" t="s">
        <v>1227</v>
      </c>
      <c r="E50" s="3768"/>
      <c r="F50" s="435">
        <v>85</v>
      </c>
      <c r="G50" s="435"/>
      <c r="H50" s="435">
        <v>1</v>
      </c>
      <c r="I50" s="436">
        <v>11474</v>
      </c>
      <c r="J50" s="437"/>
      <c r="K50" s="437"/>
      <c r="L50" s="437"/>
      <c r="M50" s="439">
        <v>4</v>
      </c>
      <c r="N50" s="437"/>
      <c r="O50" s="437"/>
      <c r="P50" s="437"/>
      <c r="Q50" s="437"/>
      <c r="R50" s="435">
        <v>100</v>
      </c>
      <c r="S50" s="435">
        <v>100</v>
      </c>
      <c r="T50" s="2586">
        <v>1</v>
      </c>
      <c r="U50" s="439"/>
      <c r="V50" s="439"/>
      <c r="W50" s="437"/>
      <c r="X50" s="437"/>
      <c r="Y50" s="430" t="s">
        <v>438</v>
      </c>
    </row>
    <row r="51" spans="1:25" s="261" customFormat="1" ht="37.5" customHeight="1">
      <c r="A51" s="434" t="s">
        <v>94</v>
      </c>
      <c r="B51" s="434" t="s">
        <v>1030</v>
      </c>
      <c r="C51" s="434" t="s">
        <v>18</v>
      </c>
      <c r="D51" s="3768" t="s">
        <v>723</v>
      </c>
      <c r="E51" s="3768"/>
      <c r="F51" s="435">
        <v>86</v>
      </c>
      <c r="G51" s="435"/>
      <c r="H51" s="435">
        <v>1</v>
      </c>
      <c r="I51" s="436">
        <v>20755</v>
      </c>
      <c r="J51" s="437"/>
      <c r="K51" s="437"/>
      <c r="L51" s="437"/>
      <c r="M51" s="439">
        <v>6</v>
      </c>
      <c r="N51" s="437"/>
      <c r="O51" s="437"/>
      <c r="P51" s="437"/>
      <c r="Q51" s="437"/>
      <c r="R51" s="435">
        <v>100</v>
      </c>
      <c r="S51" s="435">
        <v>100</v>
      </c>
      <c r="T51" s="2586">
        <v>1</v>
      </c>
      <c r="U51" s="439"/>
      <c r="V51" s="439"/>
      <c r="W51" s="437"/>
      <c r="X51" s="437"/>
      <c r="Y51" s="430" t="s">
        <v>438</v>
      </c>
    </row>
    <row r="52" spans="1:25" s="261" customFormat="1" ht="37.5" customHeight="1">
      <c r="A52" s="434" t="s">
        <v>94</v>
      </c>
      <c r="B52" s="434" t="s">
        <v>1030</v>
      </c>
      <c r="C52" s="434" t="s">
        <v>18</v>
      </c>
      <c r="D52" s="3768" t="s">
        <v>724</v>
      </c>
      <c r="E52" s="3768"/>
      <c r="F52" s="435">
        <v>112</v>
      </c>
      <c r="G52" s="435"/>
      <c r="H52" s="435">
        <v>1</v>
      </c>
      <c r="I52" s="436">
        <v>10377</v>
      </c>
      <c r="J52" s="437"/>
      <c r="K52" s="437"/>
      <c r="L52" s="437"/>
      <c r="M52" s="439">
        <v>3</v>
      </c>
      <c r="N52" s="437"/>
      <c r="O52" s="437"/>
      <c r="P52" s="437"/>
      <c r="Q52" s="437"/>
      <c r="R52" s="435">
        <v>100</v>
      </c>
      <c r="S52" s="435">
        <v>100</v>
      </c>
      <c r="T52" s="2586">
        <v>1</v>
      </c>
      <c r="U52" s="439"/>
      <c r="V52" s="439"/>
      <c r="W52" s="437"/>
      <c r="X52" s="437"/>
      <c r="Y52" s="430" t="s">
        <v>438</v>
      </c>
    </row>
    <row r="53" spans="1:25" s="261" customFormat="1" ht="37.5" customHeight="1">
      <c r="A53" s="434" t="s">
        <v>94</v>
      </c>
      <c r="B53" s="434" t="s">
        <v>1030</v>
      </c>
      <c r="C53" s="434" t="s">
        <v>18</v>
      </c>
      <c r="D53" s="3768" t="s">
        <v>725</v>
      </c>
      <c r="E53" s="3768"/>
      <c r="F53" s="435">
        <v>114</v>
      </c>
      <c r="G53" s="435"/>
      <c r="H53" s="435">
        <v>1</v>
      </c>
      <c r="I53" s="436">
        <v>5737</v>
      </c>
      <c r="J53" s="437"/>
      <c r="K53" s="437"/>
      <c r="L53" s="437"/>
      <c r="M53" s="439">
        <v>2</v>
      </c>
      <c r="N53" s="437"/>
      <c r="O53" s="437"/>
      <c r="P53" s="437"/>
      <c r="Q53" s="437"/>
      <c r="R53" s="435">
        <v>100</v>
      </c>
      <c r="S53" s="435">
        <v>100</v>
      </c>
      <c r="T53" s="2586">
        <v>1</v>
      </c>
      <c r="U53" s="439"/>
      <c r="V53" s="439"/>
      <c r="W53" s="437"/>
      <c r="X53" s="437"/>
      <c r="Y53" s="430" t="s">
        <v>438</v>
      </c>
    </row>
    <row r="54" spans="1:25" s="261" customFormat="1" ht="37.5" customHeight="1">
      <c r="A54" s="434" t="s">
        <v>94</v>
      </c>
      <c r="B54" s="434" t="s">
        <v>1030</v>
      </c>
      <c r="C54" s="434" t="s">
        <v>18</v>
      </c>
      <c r="D54" s="3768" t="s">
        <v>726</v>
      </c>
      <c r="E54" s="3768"/>
      <c r="F54" s="435">
        <v>53</v>
      </c>
      <c r="G54" s="435"/>
      <c r="H54" s="435">
        <v>1</v>
      </c>
      <c r="I54" s="436">
        <v>14343</v>
      </c>
      <c r="J54" s="437"/>
      <c r="K54" s="437"/>
      <c r="L54" s="437"/>
      <c r="M54" s="439">
        <v>5</v>
      </c>
      <c r="N54" s="437"/>
      <c r="O54" s="437"/>
      <c r="P54" s="437"/>
      <c r="Q54" s="437"/>
      <c r="R54" s="435">
        <v>100</v>
      </c>
      <c r="S54" s="435">
        <v>100</v>
      </c>
      <c r="T54" s="2586">
        <v>1</v>
      </c>
      <c r="U54" s="439"/>
      <c r="V54" s="439"/>
      <c r="W54" s="437"/>
      <c r="X54" s="437"/>
      <c r="Y54" s="430" t="s">
        <v>438</v>
      </c>
    </row>
    <row r="55" spans="1:25" s="261" customFormat="1" ht="37.5" customHeight="1">
      <c r="A55" s="434" t="s">
        <v>94</v>
      </c>
      <c r="B55" s="434" t="s">
        <v>1030</v>
      </c>
      <c r="C55" s="434" t="s">
        <v>18</v>
      </c>
      <c r="D55" s="3768" t="s">
        <v>727</v>
      </c>
      <c r="E55" s="3768"/>
      <c r="F55" s="435">
        <v>13</v>
      </c>
      <c r="G55" s="435"/>
      <c r="H55" s="435">
        <v>1</v>
      </c>
      <c r="I55" s="436">
        <v>19200</v>
      </c>
      <c r="J55" s="437"/>
      <c r="K55" s="437"/>
      <c r="L55" s="437"/>
      <c r="M55" s="439">
        <v>1</v>
      </c>
      <c r="N55" s="437"/>
      <c r="O55" s="437"/>
      <c r="P55" s="437"/>
      <c r="Q55" s="437"/>
      <c r="R55" s="435">
        <v>100</v>
      </c>
      <c r="S55" s="435">
        <v>100</v>
      </c>
      <c r="T55" s="2586">
        <v>1</v>
      </c>
      <c r="U55" s="439"/>
      <c r="V55" s="439"/>
      <c r="W55" s="437"/>
      <c r="X55" s="437"/>
      <c r="Y55" s="430" t="s">
        <v>438</v>
      </c>
    </row>
    <row r="56" spans="1:25" s="261" customFormat="1" ht="37.5" customHeight="1">
      <c r="A56" s="434" t="s">
        <v>94</v>
      </c>
      <c r="B56" s="434" t="s">
        <v>1030</v>
      </c>
      <c r="C56" s="434" t="s">
        <v>18</v>
      </c>
      <c r="D56" s="3768" t="s">
        <v>2380</v>
      </c>
      <c r="E56" s="3768"/>
      <c r="F56" s="435"/>
      <c r="G56" s="435"/>
      <c r="H56" s="435">
        <v>1</v>
      </c>
      <c r="I56" s="436">
        <v>14515</v>
      </c>
      <c r="J56" s="437"/>
      <c r="K56" s="437"/>
      <c r="L56" s="437"/>
      <c r="M56" s="439"/>
      <c r="N56" s="437"/>
      <c r="O56" s="437"/>
      <c r="P56" s="437"/>
      <c r="Q56" s="437"/>
      <c r="R56" s="435">
        <v>100</v>
      </c>
      <c r="S56" s="435">
        <v>100</v>
      </c>
      <c r="T56" s="2586">
        <v>1</v>
      </c>
      <c r="U56" s="439"/>
      <c r="V56" s="439"/>
      <c r="W56" s="437"/>
      <c r="X56" s="437"/>
      <c r="Y56" s="430" t="s">
        <v>438</v>
      </c>
    </row>
    <row r="57" spans="1:25" s="261" customFormat="1" ht="37.5" customHeight="1">
      <c r="A57" s="434" t="s">
        <v>94</v>
      </c>
      <c r="B57" s="434" t="s">
        <v>728</v>
      </c>
      <c r="C57" s="434" t="s">
        <v>1853</v>
      </c>
      <c r="D57" s="3768" t="s">
        <v>729</v>
      </c>
      <c r="E57" s="3768"/>
      <c r="F57" s="435">
        <v>205</v>
      </c>
      <c r="G57" s="435"/>
      <c r="H57" s="435">
        <v>1</v>
      </c>
      <c r="I57" s="436">
        <v>50000</v>
      </c>
      <c r="J57" s="437"/>
      <c r="K57" s="437"/>
      <c r="L57" s="437"/>
      <c r="M57" s="439"/>
      <c r="N57" s="437"/>
      <c r="O57" s="437"/>
      <c r="P57" s="437"/>
      <c r="Q57" s="437"/>
      <c r="R57" s="435">
        <v>100</v>
      </c>
      <c r="S57" s="435">
        <v>100</v>
      </c>
      <c r="T57" s="2586">
        <v>1</v>
      </c>
      <c r="U57" s="439"/>
      <c r="V57" s="439"/>
      <c r="W57" s="437"/>
      <c r="X57" s="437"/>
      <c r="Y57" s="430" t="s">
        <v>438</v>
      </c>
    </row>
    <row r="58" spans="1:25" s="261" customFormat="1" ht="37.5" customHeight="1">
      <c r="A58" s="434" t="s">
        <v>94</v>
      </c>
      <c r="B58" s="434" t="s">
        <v>728</v>
      </c>
      <c r="C58" s="434" t="s">
        <v>18</v>
      </c>
      <c r="D58" s="3768" t="s">
        <v>730</v>
      </c>
      <c r="E58" s="3768"/>
      <c r="F58" s="435">
        <v>174</v>
      </c>
      <c r="G58" s="435"/>
      <c r="H58" s="435">
        <v>1</v>
      </c>
      <c r="I58" s="436">
        <v>77000</v>
      </c>
      <c r="J58" s="437"/>
      <c r="K58" s="437"/>
      <c r="L58" s="437"/>
      <c r="M58" s="439">
        <v>4</v>
      </c>
      <c r="N58" s="437"/>
      <c r="O58" s="437"/>
      <c r="P58" s="437"/>
      <c r="Q58" s="437"/>
      <c r="R58" s="435">
        <v>100</v>
      </c>
      <c r="S58" s="435">
        <v>100</v>
      </c>
      <c r="T58" s="2586">
        <v>1</v>
      </c>
      <c r="U58" s="439"/>
      <c r="V58" s="439"/>
      <c r="W58" s="437"/>
      <c r="X58" s="437"/>
      <c r="Y58" s="430" t="s">
        <v>438</v>
      </c>
    </row>
    <row r="59" spans="1:25" s="261" customFormat="1" ht="37.5" customHeight="1">
      <c r="A59" s="434" t="s">
        <v>94</v>
      </c>
      <c r="B59" s="434" t="s">
        <v>728</v>
      </c>
      <c r="C59" s="434" t="s">
        <v>18</v>
      </c>
      <c r="D59" s="3768" t="s">
        <v>731</v>
      </c>
      <c r="E59" s="3768"/>
      <c r="F59" s="435">
        <v>317</v>
      </c>
      <c r="G59" s="435"/>
      <c r="H59" s="435">
        <v>1</v>
      </c>
      <c r="I59" s="436">
        <v>96300</v>
      </c>
      <c r="J59" s="437"/>
      <c r="K59" s="437"/>
      <c r="L59" s="437"/>
      <c r="M59" s="439">
        <v>5</v>
      </c>
      <c r="N59" s="437"/>
      <c r="O59" s="437"/>
      <c r="P59" s="437"/>
      <c r="Q59" s="437"/>
      <c r="R59" s="435">
        <v>100</v>
      </c>
      <c r="S59" s="435">
        <v>100</v>
      </c>
      <c r="T59" s="2586">
        <v>1</v>
      </c>
      <c r="U59" s="439"/>
      <c r="V59" s="439"/>
      <c r="W59" s="437"/>
      <c r="X59" s="437"/>
      <c r="Y59" s="430" t="s">
        <v>438</v>
      </c>
    </row>
    <row r="60" spans="1:25" s="261" customFormat="1" ht="37.5" customHeight="1">
      <c r="A60" s="434" t="s">
        <v>94</v>
      </c>
      <c r="B60" s="434" t="s">
        <v>728</v>
      </c>
      <c r="C60" s="434" t="s">
        <v>18</v>
      </c>
      <c r="D60" s="3768" t="s">
        <v>732</v>
      </c>
      <c r="E60" s="3768"/>
      <c r="F60" s="435">
        <v>294</v>
      </c>
      <c r="G60" s="435"/>
      <c r="H60" s="435">
        <v>1</v>
      </c>
      <c r="I60" s="436">
        <v>23801</v>
      </c>
      <c r="J60" s="437"/>
      <c r="K60" s="437"/>
      <c r="L60" s="437"/>
      <c r="M60" s="439">
        <v>7</v>
      </c>
      <c r="N60" s="437"/>
      <c r="O60" s="437"/>
      <c r="P60" s="437"/>
      <c r="Q60" s="437"/>
      <c r="R60" s="435">
        <v>100</v>
      </c>
      <c r="S60" s="435">
        <v>100</v>
      </c>
      <c r="T60" s="2586">
        <v>1</v>
      </c>
      <c r="U60" s="439"/>
      <c r="V60" s="439"/>
      <c r="W60" s="437"/>
      <c r="X60" s="437"/>
      <c r="Y60" s="430" t="s">
        <v>438</v>
      </c>
    </row>
    <row r="61" spans="1:25" s="261" customFormat="1" ht="37.5" customHeight="1">
      <c r="A61" s="434" t="s">
        <v>94</v>
      </c>
      <c r="B61" s="434" t="s">
        <v>728</v>
      </c>
      <c r="C61" s="434" t="s">
        <v>18</v>
      </c>
      <c r="D61" s="3768" t="s">
        <v>733</v>
      </c>
      <c r="E61" s="3768"/>
      <c r="F61" s="435">
        <v>230</v>
      </c>
      <c r="G61" s="435"/>
      <c r="H61" s="435">
        <v>1</v>
      </c>
      <c r="I61" s="436">
        <v>51001</v>
      </c>
      <c r="J61" s="437"/>
      <c r="K61" s="437"/>
      <c r="L61" s="437"/>
      <c r="M61" s="439">
        <v>15</v>
      </c>
      <c r="N61" s="438"/>
      <c r="O61" s="438"/>
      <c r="P61" s="437"/>
      <c r="Q61" s="437"/>
      <c r="R61" s="435">
        <v>100</v>
      </c>
      <c r="S61" s="435">
        <v>100</v>
      </c>
      <c r="T61" s="2586">
        <v>1</v>
      </c>
      <c r="U61" s="439"/>
      <c r="V61" s="439"/>
      <c r="W61" s="437"/>
      <c r="X61" s="437"/>
      <c r="Y61" s="430" t="s">
        <v>438</v>
      </c>
    </row>
    <row r="62" spans="1:25" s="261" customFormat="1" ht="37.5" customHeight="1">
      <c r="A62" s="440" t="s">
        <v>94</v>
      </c>
      <c r="B62" s="440" t="s">
        <v>728</v>
      </c>
      <c r="C62" s="427" t="s">
        <v>18</v>
      </c>
      <c r="D62" s="3774" t="s">
        <v>734</v>
      </c>
      <c r="E62" s="3774"/>
      <c r="F62" s="441">
        <v>141</v>
      </c>
      <c r="G62" s="441"/>
      <c r="H62" s="441">
        <v>1</v>
      </c>
      <c r="I62" s="442">
        <v>27673</v>
      </c>
      <c r="J62" s="443"/>
      <c r="K62" s="443"/>
      <c r="L62" s="443"/>
      <c r="M62" s="444">
        <v>8</v>
      </c>
      <c r="N62" s="443"/>
      <c r="O62" s="443"/>
      <c r="P62" s="443"/>
      <c r="Q62" s="443"/>
      <c r="R62" s="447">
        <v>100</v>
      </c>
      <c r="S62" s="447">
        <v>100</v>
      </c>
      <c r="T62" s="2586">
        <v>1</v>
      </c>
      <c r="U62" s="443"/>
      <c r="V62" s="443"/>
      <c r="W62" s="443"/>
      <c r="X62" s="443"/>
      <c r="Y62" s="430" t="s">
        <v>438</v>
      </c>
    </row>
    <row r="63" spans="1:25" s="261" customFormat="1" ht="37.5" customHeight="1">
      <c r="A63" s="440" t="s">
        <v>94</v>
      </c>
      <c r="B63" s="440" t="s">
        <v>728</v>
      </c>
      <c r="C63" s="427" t="s">
        <v>18</v>
      </c>
      <c r="D63" s="3774" t="s">
        <v>735</v>
      </c>
      <c r="E63" s="3774"/>
      <c r="F63" s="441">
        <v>247</v>
      </c>
      <c r="G63" s="441"/>
      <c r="H63" s="441">
        <v>1</v>
      </c>
      <c r="I63" s="442">
        <v>44969</v>
      </c>
      <c r="J63" s="443"/>
      <c r="K63" s="443"/>
      <c r="L63" s="443"/>
      <c r="M63" s="444">
        <v>13</v>
      </c>
      <c r="N63" s="443"/>
      <c r="O63" s="443"/>
      <c r="P63" s="443"/>
      <c r="Q63" s="443"/>
      <c r="R63" s="447">
        <v>100</v>
      </c>
      <c r="S63" s="447">
        <v>100</v>
      </c>
      <c r="T63" s="2586">
        <v>1</v>
      </c>
      <c r="U63" s="443"/>
      <c r="V63" s="443"/>
      <c r="W63" s="443"/>
      <c r="X63" s="443"/>
      <c r="Y63" s="430" t="s">
        <v>438</v>
      </c>
    </row>
    <row r="64" spans="1:25" s="261" customFormat="1" ht="37.5" customHeight="1">
      <c r="A64" s="440" t="s">
        <v>94</v>
      </c>
      <c r="B64" s="440" t="s">
        <v>728</v>
      </c>
      <c r="C64" s="434" t="s">
        <v>18</v>
      </c>
      <c r="D64" s="3774" t="s">
        <v>736</v>
      </c>
      <c r="E64" s="3774"/>
      <c r="F64" s="441">
        <v>134</v>
      </c>
      <c r="G64" s="441"/>
      <c r="H64" s="441">
        <v>1</v>
      </c>
      <c r="I64" s="442">
        <v>41510</v>
      </c>
      <c r="J64" s="443"/>
      <c r="K64" s="443"/>
      <c r="L64" s="443"/>
      <c r="M64" s="444">
        <v>12</v>
      </c>
      <c r="N64" s="446"/>
      <c r="O64" s="446"/>
      <c r="P64" s="443"/>
      <c r="Q64" s="443"/>
      <c r="R64" s="447">
        <v>100</v>
      </c>
      <c r="S64" s="447">
        <v>100</v>
      </c>
      <c r="T64" s="2586">
        <v>1</v>
      </c>
      <c r="U64" s="443"/>
      <c r="V64" s="443"/>
      <c r="W64" s="443" t="s">
        <v>737</v>
      </c>
      <c r="X64" s="443" t="s">
        <v>737</v>
      </c>
      <c r="Y64" s="430" t="s">
        <v>438</v>
      </c>
    </row>
    <row r="65" spans="1:25" s="261" customFormat="1" ht="37.5" customHeight="1">
      <c r="A65" s="440" t="s">
        <v>94</v>
      </c>
      <c r="B65" s="440" t="s">
        <v>728</v>
      </c>
      <c r="C65" s="434" t="s">
        <v>18</v>
      </c>
      <c r="D65" s="3774" t="s">
        <v>738</v>
      </c>
      <c r="E65" s="3774"/>
      <c r="F65" s="441">
        <v>294</v>
      </c>
      <c r="G65" s="441"/>
      <c r="H65" s="441">
        <v>1</v>
      </c>
      <c r="I65" s="442">
        <v>5753</v>
      </c>
      <c r="J65" s="443"/>
      <c r="K65" s="443"/>
      <c r="L65" s="443"/>
      <c r="M65" s="444">
        <v>2</v>
      </c>
      <c r="N65" s="446"/>
      <c r="O65" s="446"/>
      <c r="P65" s="443"/>
      <c r="Q65" s="443"/>
      <c r="R65" s="447">
        <v>100</v>
      </c>
      <c r="S65" s="447">
        <v>100</v>
      </c>
      <c r="T65" s="2586">
        <v>1</v>
      </c>
      <c r="U65" s="443"/>
      <c r="V65" s="443"/>
      <c r="W65" s="443"/>
      <c r="X65" s="443"/>
      <c r="Y65" s="430" t="s">
        <v>438</v>
      </c>
    </row>
    <row r="66" spans="1:25" s="261" customFormat="1" ht="37.5" customHeight="1">
      <c r="A66" s="440" t="s">
        <v>94</v>
      </c>
      <c r="B66" s="440" t="s">
        <v>728</v>
      </c>
      <c r="C66" s="434" t="s">
        <v>18</v>
      </c>
      <c r="D66" s="3774" t="s">
        <v>739</v>
      </c>
      <c r="E66" s="3774"/>
      <c r="F66" s="441">
        <v>250</v>
      </c>
      <c r="G66" s="441"/>
      <c r="H66" s="441">
        <v>1</v>
      </c>
      <c r="I66" s="442">
        <v>19200</v>
      </c>
      <c r="J66" s="443"/>
      <c r="K66" s="443"/>
      <c r="L66" s="443"/>
      <c r="M66" s="444">
        <v>1</v>
      </c>
      <c r="N66" s="443"/>
      <c r="O66" s="446"/>
      <c r="P66" s="443"/>
      <c r="Q66" s="443"/>
      <c r="R66" s="447">
        <v>100</v>
      </c>
      <c r="S66" s="447">
        <v>100</v>
      </c>
      <c r="T66" s="2586">
        <v>1</v>
      </c>
      <c r="U66" s="446"/>
      <c r="V66" s="443"/>
      <c r="W66" s="443"/>
      <c r="X66" s="443"/>
      <c r="Y66" s="430" t="s">
        <v>438</v>
      </c>
    </row>
    <row r="67" spans="1:25" s="261" customFormat="1" ht="37.5" customHeight="1">
      <c r="A67" s="440" t="s">
        <v>94</v>
      </c>
      <c r="B67" s="440" t="s">
        <v>728</v>
      </c>
      <c r="C67" s="434" t="s">
        <v>18</v>
      </c>
      <c r="D67" s="3774" t="s">
        <v>2380</v>
      </c>
      <c r="E67" s="3774"/>
      <c r="F67" s="441"/>
      <c r="G67" s="441"/>
      <c r="H67" s="441">
        <v>1</v>
      </c>
      <c r="I67" s="442">
        <v>72762</v>
      </c>
      <c r="J67" s="443"/>
      <c r="K67" s="443"/>
      <c r="L67" s="443"/>
      <c r="M67" s="444"/>
      <c r="N67" s="443"/>
      <c r="O67" s="446"/>
      <c r="P67" s="443"/>
      <c r="Q67" s="443"/>
      <c r="R67" s="447">
        <v>100</v>
      </c>
      <c r="S67" s="447">
        <v>100</v>
      </c>
      <c r="T67" s="2586">
        <v>1</v>
      </c>
      <c r="U67" s="446"/>
      <c r="V67" s="443"/>
      <c r="W67" s="443"/>
      <c r="X67" s="443"/>
      <c r="Y67" s="430" t="s">
        <v>438</v>
      </c>
    </row>
    <row r="68" spans="1:25" s="261" customFormat="1" ht="37.5" customHeight="1">
      <c r="A68" s="440" t="s">
        <v>94</v>
      </c>
      <c r="B68" s="440" t="s">
        <v>740</v>
      </c>
      <c r="C68" s="434" t="s">
        <v>18</v>
      </c>
      <c r="D68" s="3774" t="s">
        <v>2112</v>
      </c>
      <c r="E68" s="3774"/>
      <c r="F68" s="441">
        <v>520</v>
      </c>
      <c r="G68" s="441"/>
      <c r="H68" s="441">
        <v>1</v>
      </c>
      <c r="I68" s="442">
        <v>54267</v>
      </c>
      <c r="J68" s="443"/>
      <c r="K68" s="443"/>
      <c r="L68" s="443"/>
      <c r="M68" s="444">
        <v>24</v>
      </c>
      <c r="N68" s="443"/>
      <c r="O68" s="446"/>
      <c r="P68" s="443"/>
      <c r="Q68" s="443"/>
      <c r="R68" s="447">
        <v>100</v>
      </c>
      <c r="S68" s="447">
        <v>100</v>
      </c>
      <c r="T68" s="2586">
        <v>1</v>
      </c>
      <c r="U68" s="446"/>
      <c r="V68" s="443"/>
      <c r="W68" s="443"/>
      <c r="X68" s="446"/>
      <c r="Y68" s="430" t="s">
        <v>438</v>
      </c>
    </row>
  </sheetData>
  <mergeCells count="73">
    <mergeCell ref="D66:E66"/>
    <mergeCell ref="D67:E67"/>
    <mergeCell ref="D68:E68"/>
    <mergeCell ref="D6:E6"/>
    <mergeCell ref="D7:E7"/>
    <mergeCell ref="D8:E8"/>
    <mergeCell ref="D9:E9"/>
    <mergeCell ref="D10:E10"/>
    <mergeCell ref="D60:E60"/>
    <mergeCell ref="D61:E61"/>
    <mergeCell ref="D62:E62"/>
    <mergeCell ref="D63:E63"/>
    <mergeCell ref="D50:E50"/>
    <mergeCell ref="D51:E51"/>
    <mergeCell ref="D52:E52"/>
    <mergeCell ref="D53:E53"/>
    <mergeCell ref="D47:E47"/>
    <mergeCell ref="D64:E64"/>
    <mergeCell ref="D65:E65"/>
    <mergeCell ref="D54:E54"/>
    <mergeCell ref="D55:E55"/>
    <mergeCell ref="D56:E56"/>
    <mergeCell ref="D57:E57"/>
    <mergeCell ref="D58:E58"/>
    <mergeCell ref="D59:E59"/>
    <mergeCell ref="D48:E48"/>
    <mergeCell ref="D49:E49"/>
    <mergeCell ref="D42:E42"/>
    <mergeCell ref="D46:E46"/>
    <mergeCell ref="D43:E43"/>
    <mergeCell ref="D44:E44"/>
    <mergeCell ref="D45:E45"/>
    <mergeCell ref="D26:E26"/>
    <mergeCell ref="D27:E27"/>
    <mergeCell ref="D40:E40"/>
    <mergeCell ref="D41:E41"/>
    <mergeCell ref="D30:E30"/>
    <mergeCell ref="D31:E31"/>
    <mergeCell ref="D32:E32"/>
    <mergeCell ref="D33:E33"/>
    <mergeCell ref="D34:E34"/>
    <mergeCell ref="D35:E35"/>
    <mergeCell ref="D28:E28"/>
    <mergeCell ref="D29:E29"/>
    <mergeCell ref="D36:E36"/>
    <mergeCell ref="D37:E37"/>
    <mergeCell ref="D38:E38"/>
    <mergeCell ref="D39:E39"/>
    <mergeCell ref="D23:E23"/>
    <mergeCell ref="D24:E24"/>
    <mergeCell ref="D25:E25"/>
    <mergeCell ref="T4:Y4"/>
    <mergeCell ref="D4:E4"/>
    <mergeCell ref="F4:F5"/>
    <mergeCell ref="G4:H4"/>
    <mergeCell ref="I4:I5"/>
    <mergeCell ref="R4:S4"/>
    <mergeCell ref="D18:E18"/>
    <mergeCell ref="D19:E19"/>
    <mergeCell ref="D20:E20"/>
    <mergeCell ref="D21:E21"/>
    <mergeCell ref="D22:E22"/>
    <mergeCell ref="A2:Y2"/>
    <mergeCell ref="A4:A5"/>
    <mergeCell ref="B4:B5"/>
    <mergeCell ref="D16:E16"/>
    <mergeCell ref="D17:E17"/>
    <mergeCell ref="D13:E13"/>
    <mergeCell ref="D15:E15"/>
    <mergeCell ref="D14:E14"/>
    <mergeCell ref="C4:C5"/>
    <mergeCell ref="D11:E11"/>
    <mergeCell ref="D12:E12"/>
  </mergeCells>
  <phoneticPr fontId="2" type="noConversion"/>
  <pageMargins left="0.3" right="0.3" top="0.44" bottom="0.32" header="0.5" footer="0.18"/>
  <pageSetup paperSize="9" scale="5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indexed="10"/>
  </sheetPr>
  <dimension ref="A1:Y300"/>
  <sheetViews>
    <sheetView workbookViewId="0">
      <selection activeCell="A2" sqref="A2:Y2"/>
    </sheetView>
  </sheetViews>
  <sheetFormatPr defaultRowHeight="12.75"/>
  <cols>
    <col min="1" max="1" width="8.85546875" style="190" customWidth="1"/>
    <col min="2" max="2" width="13.28515625" style="190" customWidth="1"/>
    <col min="3" max="3" width="11" style="190" customWidth="1"/>
    <col min="4" max="5" width="22.140625" style="190" customWidth="1"/>
    <col min="6" max="6" width="9.28515625" style="191" customWidth="1"/>
    <col min="7" max="7" width="7.42578125" style="190" customWidth="1"/>
    <col min="8" max="8" width="7.28515625" style="190" customWidth="1"/>
    <col min="9" max="9" width="10.85546875" style="191" customWidth="1"/>
    <col min="10" max="10" width="6" style="262" customWidth="1"/>
    <col min="11" max="11" width="7.42578125" style="262" customWidth="1"/>
    <col min="12" max="12" width="7.5703125" style="262" customWidth="1"/>
    <col min="13" max="13" width="9" style="263" customWidth="1"/>
    <col min="14" max="15" width="7.42578125" style="263" customWidth="1"/>
    <col min="16" max="16" width="6.5703125" style="262" customWidth="1"/>
    <col min="17" max="17" width="7.85546875" style="262" customWidth="1"/>
    <col min="18" max="18" width="7.28515625" style="190" customWidth="1"/>
    <col min="19" max="19" width="8.42578125" style="190" customWidth="1"/>
    <col min="20" max="20" width="7.42578125" style="268" customWidth="1"/>
    <col min="21" max="21" width="8.42578125" style="268" customWidth="1"/>
    <col min="22" max="22" width="6.28515625" style="268" customWidth="1"/>
    <col min="23" max="23" width="6" style="268" customWidth="1"/>
    <col min="24" max="24" width="9.140625" style="268"/>
    <col min="25" max="25" width="19.140625" style="190" customWidth="1"/>
    <col min="26" max="16384" width="9.140625" style="190"/>
  </cols>
  <sheetData>
    <row r="1" spans="1:25" ht="13.5" thickBot="1"/>
    <row r="2" spans="1:25" ht="18.75" thickBot="1">
      <c r="A2" s="3763" t="s">
        <v>422</v>
      </c>
      <c r="B2" s="3764"/>
      <c r="C2" s="3764"/>
      <c r="D2" s="3764"/>
      <c r="E2" s="3764"/>
      <c r="F2" s="3764"/>
      <c r="G2" s="3764"/>
      <c r="H2" s="3764"/>
      <c r="I2" s="3764"/>
      <c r="J2" s="3764"/>
      <c r="K2" s="3764"/>
      <c r="L2" s="3764"/>
      <c r="M2" s="3764"/>
      <c r="N2" s="3764"/>
      <c r="O2" s="3764"/>
      <c r="P2" s="3764"/>
      <c r="Q2" s="3764"/>
      <c r="R2" s="3764"/>
      <c r="S2" s="3764"/>
      <c r="T2" s="3764"/>
      <c r="U2" s="3764"/>
      <c r="V2" s="3764"/>
      <c r="W2" s="3764"/>
      <c r="X2" s="3764"/>
      <c r="Y2" s="3765"/>
    </row>
    <row r="4" spans="1:25" ht="33.75" customHeight="1">
      <c r="A4" s="3766" t="s">
        <v>13</v>
      </c>
      <c r="B4" s="3767" t="s">
        <v>2277</v>
      </c>
      <c r="C4" s="3767" t="s">
        <v>14</v>
      </c>
      <c r="D4" s="3767" t="s">
        <v>423</v>
      </c>
      <c r="E4" s="3767"/>
      <c r="F4" s="3770" t="s">
        <v>2276</v>
      </c>
      <c r="G4" s="3767" t="s">
        <v>424</v>
      </c>
      <c r="H4" s="3767"/>
      <c r="I4" s="3771" t="s">
        <v>2356</v>
      </c>
      <c r="J4" s="264" t="s">
        <v>425</v>
      </c>
      <c r="K4" s="264" t="s">
        <v>2273</v>
      </c>
      <c r="L4" s="264" t="s">
        <v>12</v>
      </c>
      <c r="M4" s="265" t="s">
        <v>2274</v>
      </c>
      <c r="N4" s="265" t="s">
        <v>426</v>
      </c>
      <c r="O4" s="265" t="s">
        <v>427</v>
      </c>
      <c r="P4" s="264" t="s">
        <v>2275</v>
      </c>
      <c r="Q4" s="264" t="s">
        <v>428</v>
      </c>
      <c r="R4" s="3773" t="s">
        <v>429</v>
      </c>
      <c r="S4" s="3773"/>
      <c r="T4" s="3769" t="s">
        <v>16</v>
      </c>
      <c r="U4" s="3769"/>
      <c r="V4" s="3769"/>
      <c r="W4" s="3769"/>
      <c r="X4" s="3769"/>
      <c r="Y4" s="3769"/>
    </row>
    <row r="5" spans="1:25" ht="39" customHeight="1">
      <c r="A5" s="3766"/>
      <c r="B5" s="3767"/>
      <c r="C5" s="3767"/>
      <c r="D5" s="192" t="s">
        <v>430</v>
      </c>
      <c r="E5" s="193" t="s">
        <v>431</v>
      </c>
      <c r="F5" s="3770"/>
      <c r="G5" s="193" t="s">
        <v>432</v>
      </c>
      <c r="H5" s="193" t="s">
        <v>433</v>
      </c>
      <c r="I5" s="3772"/>
      <c r="J5" s="266" t="s">
        <v>434</v>
      </c>
      <c r="K5" s="266" t="s">
        <v>434</v>
      </c>
      <c r="L5" s="266" t="s">
        <v>434</v>
      </c>
      <c r="M5" s="267" t="s">
        <v>434</v>
      </c>
      <c r="N5" s="267" t="s">
        <v>434</v>
      </c>
      <c r="O5" s="267" t="s">
        <v>434</v>
      </c>
      <c r="P5" s="266" t="s">
        <v>434</v>
      </c>
      <c r="Q5" s="266" t="s">
        <v>435</v>
      </c>
      <c r="R5" s="194" t="s">
        <v>436</v>
      </c>
      <c r="S5" s="194" t="s">
        <v>437</v>
      </c>
      <c r="T5" s="269" t="s">
        <v>438</v>
      </c>
      <c r="U5" s="269" t="s">
        <v>439</v>
      </c>
      <c r="V5" s="269" t="s">
        <v>440</v>
      </c>
      <c r="W5" s="269" t="s">
        <v>441</v>
      </c>
      <c r="X5" s="269" t="s">
        <v>442</v>
      </c>
      <c r="Y5" s="196" t="s">
        <v>443</v>
      </c>
    </row>
    <row r="6" spans="1:25" s="261" customFormat="1" ht="39.75" customHeight="1">
      <c r="A6" s="427" t="s">
        <v>94</v>
      </c>
      <c r="B6" s="427" t="s">
        <v>95</v>
      </c>
      <c r="C6" s="427" t="s">
        <v>1853</v>
      </c>
      <c r="D6" s="3775" t="s">
        <v>2113</v>
      </c>
      <c r="E6" s="3775"/>
      <c r="F6" s="428">
        <v>595</v>
      </c>
      <c r="G6" s="428"/>
      <c r="H6" s="428">
        <v>1</v>
      </c>
      <c r="I6" s="429">
        <v>100000</v>
      </c>
      <c r="J6" s="428"/>
      <c r="K6" s="428"/>
      <c r="L6" s="428"/>
      <c r="M6" s="428"/>
      <c r="N6" s="428"/>
      <c r="O6" s="428"/>
      <c r="P6" s="428"/>
      <c r="Q6" s="428"/>
      <c r="R6" s="428">
        <v>100</v>
      </c>
      <c r="S6" s="428">
        <v>100</v>
      </c>
      <c r="T6" s="428">
        <v>1</v>
      </c>
      <c r="U6" s="428"/>
      <c r="V6" s="428"/>
      <c r="W6" s="428"/>
      <c r="X6" s="428"/>
      <c r="Y6" s="430" t="s">
        <v>438</v>
      </c>
    </row>
    <row r="7" spans="1:25" s="261" customFormat="1" ht="39.75" customHeight="1">
      <c r="A7" s="427" t="s">
        <v>94</v>
      </c>
      <c r="B7" s="427" t="s">
        <v>95</v>
      </c>
      <c r="C7" s="427" t="s">
        <v>1853</v>
      </c>
      <c r="D7" s="3776" t="s">
        <v>1181</v>
      </c>
      <c r="E7" s="3776"/>
      <c r="F7" s="431">
        <f>560+379</f>
        <v>939</v>
      </c>
      <c r="G7" s="432"/>
      <c r="H7" s="432">
        <v>1</v>
      </c>
      <c r="I7" s="433">
        <v>90000</v>
      </c>
      <c r="J7" s="432"/>
      <c r="K7" s="432"/>
      <c r="L7" s="432"/>
      <c r="M7" s="432"/>
      <c r="N7" s="432"/>
      <c r="O7" s="432"/>
      <c r="P7" s="432"/>
      <c r="Q7" s="432"/>
      <c r="R7" s="432">
        <v>100</v>
      </c>
      <c r="S7" s="432">
        <v>100</v>
      </c>
      <c r="T7" s="428">
        <v>1</v>
      </c>
      <c r="U7" s="431"/>
      <c r="V7" s="431"/>
      <c r="W7" s="431"/>
      <c r="X7" s="431"/>
      <c r="Y7" s="430" t="s">
        <v>438</v>
      </c>
    </row>
    <row r="8" spans="1:25" s="261" customFormat="1" ht="39.75" customHeight="1">
      <c r="A8" s="434" t="s">
        <v>94</v>
      </c>
      <c r="B8" s="434" t="s">
        <v>95</v>
      </c>
      <c r="C8" s="427" t="s">
        <v>1853</v>
      </c>
      <c r="D8" s="3776" t="s">
        <v>1182</v>
      </c>
      <c r="E8" s="3776"/>
      <c r="F8" s="431">
        <v>95</v>
      </c>
      <c r="G8" s="432">
        <v>1</v>
      </c>
      <c r="H8" s="432"/>
      <c r="I8" s="433">
        <v>51000</v>
      </c>
      <c r="J8" s="432"/>
      <c r="K8" s="432"/>
      <c r="L8" s="432"/>
      <c r="M8" s="432"/>
      <c r="N8" s="432"/>
      <c r="O8" s="432"/>
      <c r="P8" s="432"/>
      <c r="Q8" s="432"/>
      <c r="R8" s="432">
        <v>100</v>
      </c>
      <c r="S8" s="432">
        <v>100</v>
      </c>
      <c r="T8" s="428">
        <v>1</v>
      </c>
      <c r="U8" s="431"/>
      <c r="V8" s="431"/>
      <c r="W8" s="431"/>
      <c r="X8" s="431"/>
      <c r="Y8" s="430" t="s">
        <v>438</v>
      </c>
    </row>
    <row r="9" spans="1:25" s="261" customFormat="1" ht="39.75" customHeight="1">
      <c r="A9" s="434" t="s">
        <v>94</v>
      </c>
      <c r="B9" s="434" t="s">
        <v>95</v>
      </c>
      <c r="C9" s="427" t="s">
        <v>1853</v>
      </c>
      <c r="D9" s="3768" t="s">
        <v>1183</v>
      </c>
      <c r="E9" s="3768"/>
      <c r="F9" s="435">
        <v>422</v>
      </c>
      <c r="G9" s="435"/>
      <c r="H9" s="435">
        <v>1</v>
      </c>
      <c r="I9" s="436">
        <v>100000</v>
      </c>
      <c r="J9" s="437"/>
      <c r="K9" s="437"/>
      <c r="L9" s="437"/>
      <c r="M9" s="438"/>
      <c r="N9" s="437"/>
      <c r="O9" s="437"/>
      <c r="P9" s="437"/>
      <c r="Q9" s="437"/>
      <c r="R9" s="438">
        <v>100</v>
      </c>
      <c r="S9" s="438">
        <v>100</v>
      </c>
      <c r="T9" s="428">
        <v>1</v>
      </c>
      <c r="U9" s="438"/>
      <c r="V9" s="438"/>
      <c r="W9" s="437"/>
      <c r="X9" s="437"/>
      <c r="Y9" s="430" t="s">
        <v>438</v>
      </c>
    </row>
    <row r="10" spans="1:25" s="261" customFormat="1" ht="39.75" customHeight="1">
      <c r="A10" s="434" t="s">
        <v>94</v>
      </c>
      <c r="B10" s="434" t="s">
        <v>95</v>
      </c>
      <c r="C10" s="427" t="s">
        <v>1853</v>
      </c>
      <c r="D10" s="3768" t="s">
        <v>1184</v>
      </c>
      <c r="E10" s="3768"/>
      <c r="F10" s="448"/>
      <c r="G10" s="435"/>
      <c r="H10" s="435">
        <v>1</v>
      </c>
      <c r="I10" s="436">
        <v>433765.5</v>
      </c>
      <c r="J10" s="437"/>
      <c r="K10" s="437"/>
      <c r="L10" s="437"/>
      <c r="M10" s="438"/>
      <c r="N10" s="437"/>
      <c r="O10" s="437"/>
      <c r="P10" s="437"/>
      <c r="Q10" s="437"/>
      <c r="R10" s="438">
        <v>100</v>
      </c>
      <c r="S10" s="438">
        <v>100</v>
      </c>
      <c r="T10" s="428">
        <v>1</v>
      </c>
      <c r="U10" s="438"/>
      <c r="V10" s="438"/>
      <c r="W10" s="437"/>
      <c r="X10" s="437"/>
      <c r="Y10" s="430" t="s">
        <v>438</v>
      </c>
    </row>
    <row r="11" spans="1:25" s="261" customFormat="1" ht="39.75" customHeight="1">
      <c r="A11" s="434" t="s">
        <v>94</v>
      </c>
      <c r="B11" s="434" t="s">
        <v>95</v>
      </c>
      <c r="C11" s="434" t="s">
        <v>2271</v>
      </c>
      <c r="D11" s="3768" t="s">
        <v>1185</v>
      </c>
      <c r="E11" s="3768"/>
      <c r="F11" s="448"/>
      <c r="G11" s="435"/>
      <c r="H11" s="435">
        <v>1</v>
      </c>
      <c r="I11" s="436">
        <v>95714.5</v>
      </c>
      <c r="J11" s="437"/>
      <c r="K11" s="437"/>
      <c r="L11" s="437"/>
      <c r="M11" s="438"/>
      <c r="N11" s="437"/>
      <c r="O11" s="437"/>
      <c r="P11" s="437"/>
      <c r="Q11" s="437"/>
      <c r="R11" s="438">
        <v>100</v>
      </c>
      <c r="S11" s="438">
        <v>100</v>
      </c>
      <c r="T11" s="428">
        <v>1</v>
      </c>
      <c r="U11" s="438"/>
      <c r="V11" s="438"/>
      <c r="W11" s="437"/>
      <c r="X11" s="437"/>
      <c r="Y11" s="430" t="s">
        <v>438</v>
      </c>
    </row>
    <row r="12" spans="1:25" s="261" customFormat="1" ht="39.75" customHeight="1">
      <c r="A12" s="434" t="s">
        <v>94</v>
      </c>
      <c r="B12" s="434" t="s">
        <v>95</v>
      </c>
      <c r="C12" s="434" t="s">
        <v>18</v>
      </c>
      <c r="D12" s="3768" t="s">
        <v>1186</v>
      </c>
      <c r="E12" s="3768"/>
      <c r="F12" s="448"/>
      <c r="G12" s="435"/>
      <c r="H12" s="435">
        <v>1</v>
      </c>
      <c r="I12" s="436">
        <v>59874</v>
      </c>
      <c r="J12" s="437"/>
      <c r="K12" s="437"/>
      <c r="L12" s="437"/>
      <c r="M12" s="438"/>
      <c r="N12" s="438">
        <v>1.6</v>
      </c>
      <c r="O12" s="437"/>
      <c r="P12" s="437"/>
      <c r="Q12" s="437"/>
      <c r="R12" s="438">
        <v>100</v>
      </c>
      <c r="S12" s="438">
        <v>100</v>
      </c>
      <c r="T12" s="428">
        <v>1</v>
      </c>
      <c r="U12" s="439"/>
      <c r="V12" s="439"/>
      <c r="W12" s="437"/>
      <c r="X12" s="437"/>
      <c r="Y12" s="430" t="s">
        <v>438</v>
      </c>
    </row>
    <row r="13" spans="1:25" s="261" customFormat="1" ht="39.75" customHeight="1">
      <c r="A13" s="434" t="s">
        <v>94</v>
      </c>
      <c r="B13" s="434" t="s">
        <v>95</v>
      </c>
      <c r="C13" s="434" t="s">
        <v>18</v>
      </c>
      <c r="D13" s="3768" t="s">
        <v>1187</v>
      </c>
      <c r="E13" s="3768"/>
      <c r="F13" s="448"/>
      <c r="G13" s="435"/>
      <c r="H13" s="435">
        <v>1</v>
      </c>
      <c r="I13" s="436">
        <v>179622</v>
      </c>
      <c r="J13" s="437"/>
      <c r="K13" s="437"/>
      <c r="L13" s="437"/>
      <c r="M13" s="438"/>
      <c r="N13" s="438">
        <v>2.2999999999999998</v>
      </c>
      <c r="O13" s="437"/>
      <c r="P13" s="437"/>
      <c r="Q13" s="437"/>
      <c r="R13" s="438">
        <v>100</v>
      </c>
      <c r="S13" s="438">
        <v>100</v>
      </c>
      <c r="T13" s="428">
        <v>1</v>
      </c>
      <c r="U13" s="439"/>
      <c r="V13" s="439"/>
      <c r="W13" s="437"/>
      <c r="X13" s="437"/>
      <c r="Y13" s="430" t="s">
        <v>438</v>
      </c>
    </row>
    <row r="14" spans="1:25" s="261" customFormat="1" ht="39.75" customHeight="1">
      <c r="A14" s="434" t="s">
        <v>94</v>
      </c>
      <c r="B14" s="434" t="s">
        <v>95</v>
      </c>
      <c r="C14" s="434" t="s">
        <v>18</v>
      </c>
      <c r="D14" s="3768" t="s">
        <v>1188</v>
      </c>
      <c r="E14" s="3768"/>
      <c r="F14" s="448"/>
      <c r="G14" s="435"/>
      <c r="H14" s="435">
        <v>1</v>
      </c>
      <c r="I14" s="436">
        <v>59874</v>
      </c>
      <c r="J14" s="437"/>
      <c r="K14" s="437"/>
      <c r="L14" s="437"/>
      <c r="M14" s="438"/>
      <c r="N14" s="438">
        <v>1.9</v>
      </c>
      <c r="O14" s="437"/>
      <c r="P14" s="437"/>
      <c r="Q14" s="437"/>
      <c r="R14" s="438">
        <v>100</v>
      </c>
      <c r="S14" s="438">
        <v>100</v>
      </c>
      <c r="T14" s="428">
        <v>1</v>
      </c>
      <c r="U14" s="439"/>
      <c r="V14" s="439"/>
      <c r="W14" s="437"/>
      <c r="X14" s="437"/>
      <c r="Y14" s="430" t="s">
        <v>438</v>
      </c>
    </row>
    <row r="15" spans="1:25" s="261" customFormat="1" ht="39.75" customHeight="1">
      <c r="A15" s="434" t="s">
        <v>94</v>
      </c>
      <c r="B15" s="434" t="s">
        <v>95</v>
      </c>
      <c r="C15" s="434" t="s">
        <v>18</v>
      </c>
      <c r="D15" s="3768" t="s">
        <v>1189</v>
      </c>
      <c r="E15" s="3768"/>
      <c r="F15" s="448"/>
      <c r="G15" s="435"/>
      <c r="H15" s="435">
        <v>1</v>
      </c>
      <c r="I15" s="436">
        <v>89811</v>
      </c>
      <c r="J15" s="437"/>
      <c r="K15" s="437"/>
      <c r="L15" s="437"/>
      <c r="M15" s="438"/>
      <c r="N15" s="438">
        <v>2.5</v>
      </c>
      <c r="O15" s="437"/>
      <c r="P15" s="437"/>
      <c r="Q15" s="437"/>
      <c r="R15" s="438">
        <v>100</v>
      </c>
      <c r="S15" s="438">
        <v>100</v>
      </c>
      <c r="T15" s="428">
        <v>1</v>
      </c>
      <c r="U15" s="439"/>
      <c r="V15" s="439"/>
      <c r="W15" s="437"/>
      <c r="X15" s="437"/>
      <c r="Y15" s="430" t="s">
        <v>438</v>
      </c>
    </row>
    <row r="16" spans="1:25" s="261" customFormat="1" ht="39.75" customHeight="1">
      <c r="A16" s="434" t="s">
        <v>94</v>
      </c>
      <c r="B16" s="434" t="s">
        <v>95</v>
      </c>
      <c r="C16" s="434" t="s">
        <v>18</v>
      </c>
      <c r="D16" s="3768" t="s">
        <v>1190</v>
      </c>
      <c r="E16" s="3768"/>
      <c r="F16" s="448"/>
      <c r="G16" s="435"/>
      <c r="H16" s="435">
        <v>1</v>
      </c>
      <c r="I16" s="436">
        <v>59874</v>
      </c>
      <c r="J16" s="437"/>
      <c r="K16" s="437"/>
      <c r="L16" s="437"/>
      <c r="M16" s="438"/>
      <c r="N16" s="438">
        <v>1.4</v>
      </c>
      <c r="O16" s="437"/>
      <c r="P16" s="437"/>
      <c r="Q16" s="437"/>
      <c r="R16" s="438">
        <v>100</v>
      </c>
      <c r="S16" s="438">
        <v>100</v>
      </c>
      <c r="T16" s="428">
        <v>1</v>
      </c>
      <c r="U16" s="439"/>
      <c r="V16" s="439"/>
      <c r="W16" s="437"/>
      <c r="X16" s="437"/>
      <c r="Y16" s="430" t="s">
        <v>438</v>
      </c>
    </row>
    <row r="17" spans="1:25" s="261" customFormat="1" ht="39.75" customHeight="1">
      <c r="A17" s="434" t="s">
        <v>94</v>
      </c>
      <c r="B17" s="434" t="s">
        <v>95</v>
      </c>
      <c r="C17" s="434" t="s">
        <v>18</v>
      </c>
      <c r="D17" s="3768" t="s">
        <v>1191</v>
      </c>
      <c r="E17" s="3768"/>
      <c r="F17" s="448"/>
      <c r="G17" s="435"/>
      <c r="H17" s="435">
        <v>1</v>
      </c>
      <c r="I17" s="436">
        <v>89811</v>
      </c>
      <c r="J17" s="437"/>
      <c r="K17" s="437"/>
      <c r="L17" s="437"/>
      <c r="M17" s="438"/>
      <c r="N17" s="438">
        <v>1.8</v>
      </c>
      <c r="O17" s="437"/>
      <c r="P17" s="437"/>
      <c r="Q17" s="437"/>
      <c r="R17" s="438">
        <v>100</v>
      </c>
      <c r="S17" s="438">
        <v>100</v>
      </c>
      <c r="T17" s="428">
        <v>1</v>
      </c>
      <c r="U17" s="439"/>
      <c r="V17" s="439"/>
      <c r="W17" s="437"/>
      <c r="X17" s="437"/>
      <c r="Y17" s="430" t="s">
        <v>438</v>
      </c>
    </row>
    <row r="18" spans="1:25" s="261" customFormat="1" ht="39.75" customHeight="1">
      <c r="A18" s="434" t="s">
        <v>94</v>
      </c>
      <c r="B18" s="434" t="s">
        <v>95</v>
      </c>
      <c r="C18" s="434" t="s">
        <v>18</v>
      </c>
      <c r="D18" s="3768" t="s">
        <v>1192</v>
      </c>
      <c r="E18" s="3768"/>
      <c r="F18" s="448"/>
      <c r="G18" s="435"/>
      <c r="H18" s="435">
        <v>1</v>
      </c>
      <c r="I18" s="436">
        <v>179622</v>
      </c>
      <c r="J18" s="437"/>
      <c r="K18" s="437"/>
      <c r="L18" s="437"/>
      <c r="M18" s="438"/>
      <c r="N18" s="438">
        <v>3.4</v>
      </c>
      <c r="O18" s="437"/>
      <c r="P18" s="437"/>
      <c r="Q18" s="437"/>
      <c r="R18" s="438">
        <v>100</v>
      </c>
      <c r="S18" s="438">
        <v>100</v>
      </c>
      <c r="T18" s="428">
        <v>1</v>
      </c>
      <c r="U18" s="439"/>
      <c r="V18" s="439"/>
      <c r="W18" s="437"/>
      <c r="X18" s="437"/>
      <c r="Y18" s="430" t="s">
        <v>438</v>
      </c>
    </row>
    <row r="19" spans="1:25" s="261" customFormat="1" ht="39.75" customHeight="1">
      <c r="A19" s="434" t="s">
        <v>94</v>
      </c>
      <c r="B19" s="434" t="s">
        <v>95</v>
      </c>
      <c r="C19" s="434" t="s">
        <v>18</v>
      </c>
      <c r="D19" s="3768" t="s">
        <v>1193</v>
      </c>
      <c r="E19" s="3768"/>
      <c r="F19" s="448"/>
      <c r="G19" s="435"/>
      <c r="H19" s="435">
        <v>1</v>
      </c>
      <c r="I19" s="436">
        <v>119748</v>
      </c>
      <c r="J19" s="437"/>
      <c r="K19" s="437"/>
      <c r="L19" s="437"/>
      <c r="M19" s="438"/>
      <c r="N19" s="438">
        <v>3</v>
      </c>
      <c r="O19" s="437"/>
      <c r="P19" s="437"/>
      <c r="Q19" s="437"/>
      <c r="R19" s="438">
        <v>100</v>
      </c>
      <c r="S19" s="438">
        <v>100</v>
      </c>
      <c r="T19" s="428">
        <v>1</v>
      </c>
      <c r="U19" s="439"/>
      <c r="V19" s="439"/>
      <c r="W19" s="437"/>
      <c r="X19" s="437"/>
      <c r="Y19" s="430" t="s">
        <v>438</v>
      </c>
    </row>
    <row r="20" spans="1:25" s="261" customFormat="1" ht="39.75" customHeight="1">
      <c r="A20" s="434" t="s">
        <v>94</v>
      </c>
      <c r="B20" s="434" t="s">
        <v>95</v>
      </c>
      <c r="C20" s="434" t="s">
        <v>18</v>
      </c>
      <c r="D20" s="3768" t="s">
        <v>1194</v>
      </c>
      <c r="E20" s="3768"/>
      <c r="F20" s="448"/>
      <c r="G20" s="435"/>
      <c r="H20" s="435">
        <v>1</v>
      </c>
      <c r="I20" s="436">
        <v>89811</v>
      </c>
      <c r="J20" s="437"/>
      <c r="K20" s="437"/>
      <c r="L20" s="437"/>
      <c r="M20" s="438"/>
      <c r="N20" s="438">
        <v>1.5</v>
      </c>
      <c r="O20" s="437"/>
      <c r="P20" s="437"/>
      <c r="Q20" s="437"/>
      <c r="R20" s="438">
        <v>100</v>
      </c>
      <c r="S20" s="438">
        <v>100</v>
      </c>
      <c r="T20" s="428">
        <v>1</v>
      </c>
      <c r="U20" s="439"/>
      <c r="V20" s="439"/>
      <c r="W20" s="437"/>
      <c r="X20" s="437"/>
      <c r="Y20" s="430" t="s">
        <v>438</v>
      </c>
    </row>
    <row r="21" spans="1:25" s="261" customFormat="1" ht="39.75" customHeight="1">
      <c r="A21" s="434" t="s">
        <v>94</v>
      </c>
      <c r="B21" s="434" t="s">
        <v>95</v>
      </c>
      <c r="C21" s="434" t="s">
        <v>18</v>
      </c>
      <c r="D21" s="3768" t="s">
        <v>1195</v>
      </c>
      <c r="E21" s="3768"/>
      <c r="F21" s="448"/>
      <c r="G21" s="435"/>
      <c r="H21" s="435">
        <v>1</v>
      </c>
      <c r="I21" s="436">
        <v>119748</v>
      </c>
      <c r="J21" s="437"/>
      <c r="K21" s="437"/>
      <c r="L21" s="437"/>
      <c r="M21" s="438"/>
      <c r="N21" s="438">
        <v>1.8</v>
      </c>
      <c r="O21" s="437"/>
      <c r="P21" s="437"/>
      <c r="Q21" s="437"/>
      <c r="R21" s="438">
        <v>100</v>
      </c>
      <c r="S21" s="438">
        <v>100</v>
      </c>
      <c r="T21" s="428">
        <v>1</v>
      </c>
      <c r="U21" s="439"/>
      <c r="V21" s="439"/>
      <c r="W21" s="437"/>
      <c r="X21" s="437"/>
      <c r="Y21" s="430" t="s">
        <v>438</v>
      </c>
    </row>
    <row r="22" spans="1:25" s="261" customFormat="1" ht="39.75" customHeight="1">
      <c r="A22" s="434" t="s">
        <v>94</v>
      </c>
      <c r="B22" s="434" t="s">
        <v>95</v>
      </c>
      <c r="C22" s="434" t="s">
        <v>18</v>
      </c>
      <c r="D22" s="3768" t="s">
        <v>1196</v>
      </c>
      <c r="E22" s="3768"/>
      <c r="F22" s="448"/>
      <c r="G22" s="435"/>
      <c r="H22" s="435">
        <v>1</v>
      </c>
      <c r="I22" s="436">
        <v>119748</v>
      </c>
      <c r="J22" s="437"/>
      <c r="K22" s="437"/>
      <c r="L22" s="437"/>
      <c r="M22" s="438"/>
      <c r="N22" s="438">
        <v>1.8</v>
      </c>
      <c r="O22" s="437"/>
      <c r="P22" s="437"/>
      <c r="Q22" s="437"/>
      <c r="R22" s="438">
        <v>100</v>
      </c>
      <c r="S22" s="438">
        <v>100</v>
      </c>
      <c r="T22" s="428">
        <v>1</v>
      </c>
      <c r="U22" s="439"/>
      <c r="V22" s="439"/>
      <c r="W22" s="437"/>
      <c r="X22" s="437"/>
      <c r="Y22" s="430" t="s">
        <v>438</v>
      </c>
    </row>
    <row r="23" spans="1:25" s="261" customFormat="1" ht="39.75" customHeight="1">
      <c r="A23" s="434" t="s">
        <v>94</v>
      </c>
      <c r="B23" s="434" t="s">
        <v>95</v>
      </c>
      <c r="C23" s="434" t="s">
        <v>18</v>
      </c>
      <c r="D23" s="3768" t="s">
        <v>1197</v>
      </c>
      <c r="E23" s="3768"/>
      <c r="F23" s="448"/>
      <c r="G23" s="435"/>
      <c r="H23" s="435">
        <v>1</v>
      </c>
      <c r="I23" s="436">
        <v>59874</v>
      </c>
      <c r="J23" s="437"/>
      <c r="K23" s="437"/>
      <c r="L23" s="437"/>
      <c r="M23" s="438"/>
      <c r="N23" s="438">
        <v>2</v>
      </c>
      <c r="O23" s="437"/>
      <c r="P23" s="437"/>
      <c r="Q23" s="437"/>
      <c r="R23" s="438">
        <v>100</v>
      </c>
      <c r="S23" s="438">
        <v>100</v>
      </c>
      <c r="T23" s="428">
        <v>1</v>
      </c>
      <c r="U23" s="439"/>
      <c r="V23" s="439"/>
      <c r="W23" s="437"/>
      <c r="X23" s="437"/>
      <c r="Y23" s="430" t="s">
        <v>438</v>
      </c>
    </row>
    <row r="24" spans="1:25" s="261" customFormat="1" ht="39.75" customHeight="1">
      <c r="A24" s="434" t="s">
        <v>94</v>
      </c>
      <c r="B24" s="434" t="s">
        <v>95</v>
      </c>
      <c r="C24" s="434" t="s">
        <v>18</v>
      </c>
      <c r="D24" s="3768" t="s">
        <v>1198</v>
      </c>
      <c r="E24" s="3768"/>
      <c r="F24" s="448"/>
      <c r="G24" s="435"/>
      <c r="H24" s="435">
        <v>1</v>
      </c>
      <c r="I24" s="436">
        <v>179622</v>
      </c>
      <c r="J24" s="437"/>
      <c r="K24" s="437"/>
      <c r="L24" s="437"/>
      <c r="M24" s="438"/>
      <c r="N24" s="438">
        <v>4.4000000000000004</v>
      </c>
      <c r="O24" s="437"/>
      <c r="P24" s="437"/>
      <c r="Q24" s="437"/>
      <c r="R24" s="438">
        <v>100</v>
      </c>
      <c r="S24" s="438">
        <v>100</v>
      </c>
      <c r="T24" s="428">
        <v>1</v>
      </c>
      <c r="U24" s="439"/>
      <c r="V24" s="439"/>
      <c r="W24" s="437"/>
      <c r="X24" s="437"/>
      <c r="Y24" s="430" t="s">
        <v>438</v>
      </c>
    </row>
    <row r="25" spans="1:25" s="261" customFormat="1" ht="39.75" customHeight="1">
      <c r="A25" s="434" t="s">
        <v>94</v>
      </c>
      <c r="B25" s="434" t="s">
        <v>95</v>
      </c>
      <c r="C25" s="434" t="s">
        <v>18</v>
      </c>
      <c r="D25" s="3768" t="s">
        <v>1199</v>
      </c>
      <c r="E25" s="3768"/>
      <c r="F25" s="448"/>
      <c r="G25" s="435"/>
      <c r="H25" s="435">
        <v>1</v>
      </c>
      <c r="I25" s="436">
        <v>490709</v>
      </c>
      <c r="J25" s="437"/>
      <c r="K25" s="437"/>
      <c r="L25" s="437"/>
      <c r="M25" s="438"/>
      <c r="N25" s="438">
        <v>8.3000000000000007</v>
      </c>
      <c r="O25" s="437"/>
      <c r="P25" s="437"/>
      <c r="Q25" s="437"/>
      <c r="R25" s="438">
        <v>100</v>
      </c>
      <c r="S25" s="438">
        <v>100</v>
      </c>
      <c r="T25" s="428">
        <v>1</v>
      </c>
      <c r="U25" s="439"/>
      <c r="V25" s="439"/>
      <c r="W25" s="437"/>
      <c r="X25" s="437"/>
      <c r="Y25" s="430" t="s">
        <v>438</v>
      </c>
    </row>
    <row r="26" spans="1:25" s="261" customFormat="1" ht="39.75" customHeight="1">
      <c r="A26" s="434" t="s">
        <v>94</v>
      </c>
      <c r="B26" s="434" t="s">
        <v>95</v>
      </c>
      <c r="C26" s="434" t="s">
        <v>18</v>
      </c>
      <c r="D26" s="3768" t="s">
        <v>1200</v>
      </c>
      <c r="E26" s="3768"/>
      <c r="F26" s="448"/>
      <c r="G26" s="435"/>
      <c r="H26" s="435">
        <v>1</v>
      </c>
      <c r="I26" s="436">
        <v>59874</v>
      </c>
      <c r="J26" s="437"/>
      <c r="K26" s="437"/>
      <c r="L26" s="437"/>
      <c r="M26" s="438"/>
      <c r="N26" s="438">
        <v>1.2</v>
      </c>
      <c r="O26" s="437"/>
      <c r="P26" s="437"/>
      <c r="Q26" s="437"/>
      <c r="R26" s="438">
        <v>100</v>
      </c>
      <c r="S26" s="438">
        <v>100</v>
      </c>
      <c r="T26" s="428">
        <v>1</v>
      </c>
      <c r="U26" s="439"/>
      <c r="V26" s="439"/>
      <c r="W26" s="437"/>
      <c r="X26" s="437"/>
      <c r="Y26" s="430" t="s">
        <v>438</v>
      </c>
    </row>
    <row r="27" spans="1:25" s="261" customFormat="1" ht="39.75" customHeight="1">
      <c r="A27" s="434" t="s">
        <v>94</v>
      </c>
      <c r="B27" s="434" t="s">
        <v>95</v>
      </c>
      <c r="C27" s="434" t="s">
        <v>18</v>
      </c>
      <c r="D27" s="3768" t="s">
        <v>1201</v>
      </c>
      <c r="E27" s="3768"/>
      <c r="F27" s="448"/>
      <c r="G27" s="435"/>
      <c r="H27" s="435">
        <v>1</v>
      </c>
      <c r="I27" s="436">
        <v>59874</v>
      </c>
      <c r="J27" s="437"/>
      <c r="K27" s="437"/>
      <c r="L27" s="437"/>
      <c r="M27" s="438"/>
      <c r="N27" s="438">
        <v>1.3</v>
      </c>
      <c r="O27" s="437"/>
      <c r="P27" s="437"/>
      <c r="Q27" s="437"/>
      <c r="R27" s="438">
        <v>100</v>
      </c>
      <c r="S27" s="438">
        <v>100</v>
      </c>
      <c r="T27" s="428">
        <v>1</v>
      </c>
      <c r="U27" s="439"/>
      <c r="V27" s="439"/>
      <c r="W27" s="437"/>
      <c r="X27" s="437"/>
      <c r="Y27" s="430" t="s">
        <v>438</v>
      </c>
    </row>
    <row r="28" spans="1:25" s="261" customFormat="1" ht="39.75" customHeight="1">
      <c r="A28" s="434" t="s">
        <v>94</v>
      </c>
      <c r="B28" s="434" t="s">
        <v>95</v>
      </c>
      <c r="C28" s="434" t="s">
        <v>18</v>
      </c>
      <c r="D28" s="3768" t="s">
        <v>353</v>
      </c>
      <c r="E28" s="3768"/>
      <c r="F28" s="448"/>
      <c r="G28" s="435"/>
      <c r="H28" s="435">
        <v>1</v>
      </c>
      <c r="I28" s="436">
        <v>59874</v>
      </c>
      <c r="J28" s="437"/>
      <c r="K28" s="437"/>
      <c r="L28" s="437"/>
      <c r="M28" s="438"/>
      <c r="N28" s="438">
        <v>1.3</v>
      </c>
      <c r="O28" s="437"/>
      <c r="P28" s="437"/>
      <c r="Q28" s="437"/>
      <c r="R28" s="438">
        <v>100</v>
      </c>
      <c r="S28" s="438">
        <v>100</v>
      </c>
      <c r="T28" s="428">
        <v>1</v>
      </c>
      <c r="U28" s="439"/>
      <c r="V28" s="439"/>
      <c r="W28" s="437"/>
      <c r="X28" s="437"/>
      <c r="Y28" s="430" t="s">
        <v>438</v>
      </c>
    </row>
    <row r="29" spans="1:25" s="261" customFormat="1" ht="39.75" customHeight="1">
      <c r="A29" s="434" t="s">
        <v>94</v>
      </c>
      <c r="B29" s="434" t="s">
        <v>95</v>
      </c>
      <c r="C29" s="434" t="s">
        <v>18</v>
      </c>
      <c r="D29" s="3768" t="s">
        <v>354</v>
      </c>
      <c r="E29" s="3768"/>
      <c r="F29" s="448"/>
      <c r="G29" s="435"/>
      <c r="H29" s="435">
        <v>1</v>
      </c>
      <c r="I29" s="436">
        <v>153600</v>
      </c>
      <c r="J29" s="437"/>
      <c r="K29" s="437"/>
      <c r="L29" s="437"/>
      <c r="M29" s="438"/>
      <c r="N29" s="438">
        <v>3.8</v>
      </c>
      <c r="O29" s="437"/>
      <c r="P29" s="437"/>
      <c r="Q29" s="437"/>
      <c r="R29" s="438">
        <v>100</v>
      </c>
      <c r="S29" s="438">
        <v>100</v>
      </c>
      <c r="T29" s="428">
        <v>1</v>
      </c>
      <c r="U29" s="439"/>
      <c r="V29" s="439"/>
      <c r="W29" s="437"/>
      <c r="X29" s="437"/>
      <c r="Y29" s="430" t="s">
        <v>438</v>
      </c>
    </row>
    <row r="30" spans="1:25" s="261" customFormat="1" ht="39.75" customHeight="1">
      <c r="A30" s="434" t="s">
        <v>94</v>
      </c>
      <c r="B30" s="434" t="s">
        <v>95</v>
      </c>
      <c r="C30" s="434" t="s">
        <v>18</v>
      </c>
      <c r="D30" s="3768" t="s">
        <v>355</v>
      </c>
      <c r="E30" s="3768"/>
      <c r="F30" s="448"/>
      <c r="G30" s="435"/>
      <c r="H30" s="435">
        <v>1</v>
      </c>
      <c r="I30" s="436">
        <v>52800</v>
      </c>
      <c r="J30" s="437"/>
      <c r="K30" s="437"/>
      <c r="L30" s="437"/>
      <c r="M30" s="438"/>
      <c r="N30" s="438">
        <v>1.5</v>
      </c>
      <c r="O30" s="437"/>
      <c r="P30" s="437"/>
      <c r="Q30" s="437"/>
      <c r="R30" s="438">
        <v>100</v>
      </c>
      <c r="S30" s="438">
        <v>100</v>
      </c>
      <c r="T30" s="428">
        <v>1</v>
      </c>
      <c r="U30" s="439"/>
      <c r="V30" s="439"/>
      <c r="W30" s="437"/>
      <c r="X30" s="437"/>
      <c r="Y30" s="430" t="s">
        <v>438</v>
      </c>
    </row>
    <row r="31" spans="1:25" s="261" customFormat="1" ht="39.75" customHeight="1">
      <c r="A31" s="434" t="s">
        <v>94</v>
      </c>
      <c r="B31" s="434" t="s">
        <v>95</v>
      </c>
      <c r="C31" s="434" t="s">
        <v>18</v>
      </c>
      <c r="D31" s="3768" t="s">
        <v>356</v>
      </c>
      <c r="E31" s="3768"/>
      <c r="F31" s="448"/>
      <c r="G31" s="435"/>
      <c r="H31" s="435">
        <v>1</v>
      </c>
      <c r="I31" s="436">
        <v>48000</v>
      </c>
      <c r="J31" s="437"/>
      <c r="K31" s="437"/>
      <c r="L31" s="437"/>
      <c r="M31" s="438"/>
      <c r="N31" s="438">
        <v>1.1000000000000001</v>
      </c>
      <c r="O31" s="437"/>
      <c r="P31" s="437"/>
      <c r="Q31" s="437"/>
      <c r="R31" s="438">
        <v>100</v>
      </c>
      <c r="S31" s="438">
        <v>100</v>
      </c>
      <c r="T31" s="428">
        <v>1</v>
      </c>
      <c r="U31" s="439"/>
      <c r="V31" s="439"/>
      <c r="W31" s="437"/>
      <c r="X31" s="437"/>
      <c r="Y31" s="430" t="s">
        <v>438</v>
      </c>
    </row>
    <row r="32" spans="1:25" s="261" customFormat="1" ht="39.75" customHeight="1">
      <c r="A32" s="434" t="s">
        <v>94</v>
      </c>
      <c r="B32" s="434" t="s">
        <v>95</v>
      </c>
      <c r="C32" s="434" t="s">
        <v>18</v>
      </c>
      <c r="D32" s="3768" t="s">
        <v>357</v>
      </c>
      <c r="E32" s="3768"/>
      <c r="F32" s="448"/>
      <c r="G32" s="435"/>
      <c r="H32" s="435">
        <v>1</v>
      </c>
      <c r="I32" s="436">
        <v>192000</v>
      </c>
      <c r="J32" s="437"/>
      <c r="K32" s="437"/>
      <c r="L32" s="437"/>
      <c r="M32" s="438"/>
      <c r="N32" s="438">
        <v>4.7</v>
      </c>
      <c r="O32" s="437"/>
      <c r="P32" s="437"/>
      <c r="Q32" s="437"/>
      <c r="R32" s="438">
        <v>100</v>
      </c>
      <c r="S32" s="438">
        <v>100</v>
      </c>
      <c r="T32" s="428">
        <v>1</v>
      </c>
      <c r="U32" s="439"/>
      <c r="V32" s="439"/>
      <c r="W32" s="437"/>
      <c r="X32" s="437"/>
      <c r="Y32" s="430" t="s">
        <v>438</v>
      </c>
    </row>
    <row r="33" spans="1:25" s="261" customFormat="1" ht="39.75" customHeight="1">
      <c r="A33" s="434" t="s">
        <v>94</v>
      </c>
      <c r="B33" s="434" t="s">
        <v>95</v>
      </c>
      <c r="C33" s="434" t="s">
        <v>18</v>
      </c>
      <c r="D33" s="3768" t="s">
        <v>358</v>
      </c>
      <c r="E33" s="3768"/>
      <c r="F33" s="448"/>
      <c r="G33" s="435"/>
      <c r="H33" s="435">
        <v>1</v>
      </c>
      <c r="I33" s="436">
        <v>336000</v>
      </c>
      <c r="J33" s="437"/>
      <c r="K33" s="437"/>
      <c r="L33" s="437"/>
      <c r="M33" s="438"/>
      <c r="N33" s="438">
        <v>10.4</v>
      </c>
      <c r="O33" s="437"/>
      <c r="P33" s="437"/>
      <c r="Q33" s="437"/>
      <c r="R33" s="438">
        <v>100</v>
      </c>
      <c r="S33" s="438">
        <v>100</v>
      </c>
      <c r="T33" s="428">
        <v>1</v>
      </c>
      <c r="U33" s="439"/>
      <c r="V33" s="439"/>
      <c r="W33" s="437"/>
      <c r="X33" s="437"/>
      <c r="Y33" s="430" t="s">
        <v>438</v>
      </c>
    </row>
    <row r="34" spans="1:25" s="261" customFormat="1" ht="39.75" customHeight="1">
      <c r="A34" s="434" t="s">
        <v>94</v>
      </c>
      <c r="B34" s="434" t="s">
        <v>95</v>
      </c>
      <c r="C34" s="434" t="s">
        <v>18</v>
      </c>
      <c r="D34" s="3768" t="s">
        <v>359</v>
      </c>
      <c r="E34" s="3768"/>
      <c r="F34" s="448"/>
      <c r="G34" s="435"/>
      <c r="H34" s="435">
        <v>1</v>
      </c>
      <c r="I34" s="436">
        <v>148800</v>
      </c>
      <c r="J34" s="437"/>
      <c r="K34" s="437"/>
      <c r="L34" s="437"/>
      <c r="M34" s="438"/>
      <c r="N34" s="438">
        <v>4.2</v>
      </c>
      <c r="O34" s="437"/>
      <c r="P34" s="437"/>
      <c r="Q34" s="437"/>
      <c r="R34" s="438">
        <v>100</v>
      </c>
      <c r="S34" s="438">
        <v>100</v>
      </c>
      <c r="T34" s="428">
        <v>1</v>
      </c>
      <c r="U34" s="439"/>
      <c r="V34" s="439"/>
      <c r="W34" s="437"/>
      <c r="X34" s="437"/>
      <c r="Y34" s="430" t="s">
        <v>438</v>
      </c>
    </row>
    <row r="35" spans="1:25" s="261" customFormat="1" ht="39.75" customHeight="1">
      <c r="A35" s="434" t="s">
        <v>94</v>
      </c>
      <c r="B35" s="434" t="s">
        <v>95</v>
      </c>
      <c r="C35" s="434" t="s">
        <v>18</v>
      </c>
      <c r="D35" s="3768" t="s">
        <v>360</v>
      </c>
      <c r="E35" s="3768"/>
      <c r="F35" s="448"/>
      <c r="G35" s="435"/>
      <c r="H35" s="435">
        <v>1</v>
      </c>
      <c r="I35" s="436">
        <v>240000</v>
      </c>
      <c r="J35" s="437"/>
      <c r="K35" s="437"/>
      <c r="L35" s="437"/>
      <c r="M35" s="438"/>
      <c r="N35" s="438"/>
      <c r="O35" s="438">
        <v>8</v>
      </c>
      <c r="P35" s="437"/>
      <c r="Q35" s="437"/>
      <c r="R35" s="438">
        <v>100</v>
      </c>
      <c r="S35" s="438">
        <v>100</v>
      </c>
      <c r="T35" s="428">
        <v>1</v>
      </c>
      <c r="U35" s="439"/>
      <c r="V35" s="439"/>
      <c r="W35" s="437"/>
      <c r="X35" s="437"/>
      <c r="Y35" s="430" t="s">
        <v>438</v>
      </c>
    </row>
    <row r="36" spans="1:25" s="261" customFormat="1" ht="39.75" customHeight="1">
      <c r="A36" s="434" t="s">
        <v>94</v>
      </c>
      <c r="B36" s="434" t="s">
        <v>95</v>
      </c>
      <c r="C36" s="434" t="s">
        <v>18</v>
      </c>
      <c r="D36" s="3768" t="s">
        <v>361</v>
      </c>
      <c r="E36" s="3768"/>
      <c r="F36" s="448"/>
      <c r="G36" s="435"/>
      <c r="H36" s="435">
        <v>1</v>
      </c>
      <c r="I36" s="436">
        <v>32160</v>
      </c>
      <c r="J36" s="437"/>
      <c r="K36" s="437"/>
      <c r="L36" s="437"/>
      <c r="M36" s="438"/>
      <c r="N36" s="438"/>
      <c r="O36" s="438">
        <v>1</v>
      </c>
      <c r="P36" s="437"/>
      <c r="Q36" s="437"/>
      <c r="R36" s="438">
        <v>100</v>
      </c>
      <c r="S36" s="438">
        <v>100</v>
      </c>
      <c r="T36" s="428">
        <v>1</v>
      </c>
      <c r="U36" s="439"/>
      <c r="V36" s="439"/>
      <c r="W36" s="437"/>
      <c r="X36" s="437"/>
      <c r="Y36" s="430" t="s">
        <v>438</v>
      </c>
    </row>
    <row r="37" spans="1:25" s="261" customFormat="1" ht="39.75" customHeight="1">
      <c r="A37" s="434" t="s">
        <v>94</v>
      </c>
      <c r="B37" s="434" t="s">
        <v>95</v>
      </c>
      <c r="C37" s="434" t="s">
        <v>18</v>
      </c>
      <c r="D37" s="3768" t="s">
        <v>1620</v>
      </c>
      <c r="E37" s="3768"/>
      <c r="F37" s="448"/>
      <c r="G37" s="435"/>
      <c r="H37" s="435">
        <v>1</v>
      </c>
      <c r="I37" s="436"/>
      <c r="J37" s="437"/>
      <c r="K37" s="437"/>
      <c r="L37" s="437"/>
      <c r="M37" s="438"/>
      <c r="N37" s="438"/>
      <c r="O37" s="438"/>
      <c r="P37" s="437"/>
      <c r="Q37" s="437"/>
      <c r="R37" s="438">
        <v>100</v>
      </c>
      <c r="S37" s="438">
        <v>100</v>
      </c>
      <c r="T37" s="428">
        <v>1</v>
      </c>
      <c r="U37" s="439"/>
      <c r="V37" s="439"/>
      <c r="W37" s="437"/>
      <c r="X37" s="437"/>
      <c r="Y37" s="430" t="s">
        <v>438</v>
      </c>
    </row>
    <row r="38" spans="1:25" s="261" customFormat="1" ht="39.75" customHeight="1">
      <c r="A38" s="434" t="s">
        <v>94</v>
      </c>
      <c r="B38" s="434" t="s">
        <v>95</v>
      </c>
      <c r="C38" s="434" t="s">
        <v>18</v>
      </c>
      <c r="D38" s="3768" t="s">
        <v>1621</v>
      </c>
      <c r="E38" s="3768"/>
      <c r="F38" s="448"/>
      <c r="G38" s="435"/>
      <c r="H38" s="435">
        <v>1</v>
      </c>
      <c r="I38" s="436">
        <v>32956</v>
      </c>
      <c r="J38" s="437"/>
      <c r="K38" s="437"/>
      <c r="L38" s="437"/>
      <c r="M38" s="438">
        <v>3.5</v>
      </c>
      <c r="N38" s="437"/>
      <c r="O38" s="437"/>
      <c r="P38" s="437"/>
      <c r="Q38" s="437"/>
      <c r="R38" s="438">
        <v>100</v>
      </c>
      <c r="S38" s="438">
        <v>100</v>
      </c>
      <c r="T38" s="428">
        <v>1</v>
      </c>
      <c r="U38" s="439"/>
      <c r="V38" s="439"/>
      <c r="W38" s="437"/>
      <c r="X38" s="437"/>
      <c r="Y38" s="430" t="s">
        <v>438</v>
      </c>
    </row>
    <row r="39" spans="1:25" s="261" customFormat="1" ht="39.75" customHeight="1">
      <c r="A39" s="434" t="s">
        <v>94</v>
      </c>
      <c r="B39" s="434" t="s">
        <v>95</v>
      </c>
      <c r="C39" s="434" t="s">
        <v>18</v>
      </c>
      <c r="D39" s="3768" t="s">
        <v>1622</v>
      </c>
      <c r="E39" s="3768"/>
      <c r="F39" s="448"/>
      <c r="G39" s="435"/>
      <c r="H39" s="435">
        <v>1</v>
      </c>
      <c r="I39" s="436">
        <v>31753</v>
      </c>
      <c r="J39" s="437"/>
      <c r="K39" s="437"/>
      <c r="L39" s="437"/>
      <c r="M39" s="438">
        <v>3.5</v>
      </c>
      <c r="N39" s="437"/>
      <c r="O39" s="437"/>
      <c r="P39" s="437"/>
      <c r="Q39" s="437"/>
      <c r="R39" s="438">
        <v>100</v>
      </c>
      <c r="S39" s="438">
        <v>100</v>
      </c>
      <c r="T39" s="428">
        <v>1</v>
      </c>
      <c r="U39" s="439"/>
      <c r="V39" s="439"/>
      <c r="W39" s="437"/>
      <c r="X39" s="437"/>
      <c r="Y39" s="430" t="s">
        <v>438</v>
      </c>
    </row>
    <row r="40" spans="1:25" s="261" customFormat="1" ht="39.75" customHeight="1">
      <c r="A40" s="434" t="s">
        <v>94</v>
      </c>
      <c r="B40" s="434" t="s">
        <v>95</v>
      </c>
      <c r="C40" s="434" t="s">
        <v>18</v>
      </c>
      <c r="D40" s="3768" t="s">
        <v>1623</v>
      </c>
      <c r="E40" s="3768"/>
      <c r="F40" s="448"/>
      <c r="G40" s="435"/>
      <c r="H40" s="435">
        <v>1</v>
      </c>
      <c r="I40" s="436">
        <v>43450</v>
      </c>
      <c r="J40" s="437"/>
      <c r="K40" s="437"/>
      <c r="L40" s="437"/>
      <c r="M40" s="438">
        <v>7.5</v>
      </c>
      <c r="N40" s="437"/>
      <c r="O40" s="437"/>
      <c r="P40" s="437"/>
      <c r="Q40" s="437"/>
      <c r="R40" s="438">
        <v>100</v>
      </c>
      <c r="S40" s="438">
        <v>100</v>
      </c>
      <c r="T40" s="428">
        <v>1</v>
      </c>
      <c r="U40" s="439"/>
      <c r="V40" s="439"/>
      <c r="W40" s="437"/>
      <c r="X40" s="437"/>
      <c r="Y40" s="430" t="s">
        <v>438</v>
      </c>
    </row>
    <row r="41" spans="1:25" s="261" customFormat="1" ht="39.75" customHeight="1">
      <c r="A41" s="434" t="s">
        <v>94</v>
      </c>
      <c r="B41" s="434" t="s">
        <v>95</v>
      </c>
      <c r="C41" s="434" t="s">
        <v>18</v>
      </c>
      <c r="D41" s="3768" t="s">
        <v>1624</v>
      </c>
      <c r="E41" s="3768"/>
      <c r="F41" s="448"/>
      <c r="G41" s="435"/>
      <c r="H41" s="435">
        <v>1</v>
      </c>
      <c r="I41" s="436">
        <v>31150</v>
      </c>
      <c r="J41" s="437"/>
      <c r="K41" s="437"/>
      <c r="L41" s="437"/>
      <c r="M41" s="438">
        <v>3.8</v>
      </c>
      <c r="N41" s="437"/>
      <c r="O41" s="437"/>
      <c r="P41" s="437"/>
      <c r="Q41" s="437"/>
      <c r="R41" s="438">
        <v>100</v>
      </c>
      <c r="S41" s="438">
        <v>100</v>
      </c>
      <c r="T41" s="428">
        <v>1</v>
      </c>
      <c r="U41" s="439"/>
      <c r="V41" s="439"/>
      <c r="W41" s="437"/>
      <c r="X41" s="437"/>
      <c r="Y41" s="430" t="s">
        <v>438</v>
      </c>
    </row>
    <row r="42" spans="1:25" s="261" customFormat="1" ht="39.75" customHeight="1">
      <c r="A42" s="434" t="s">
        <v>94</v>
      </c>
      <c r="B42" s="434" t="s">
        <v>95</v>
      </c>
      <c r="C42" s="434" t="s">
        <v>18</v>
      </c>
      <c r="D42" s="3768" t="s">
        <v>2378</v>
      </c>
      <c r="E42" s="3768"/>
      <c r="F42" s="448"/>
      <c r="G42" s="435"/>
      <c r="H42" s="435">
        <v>1</v>
      </c>
      <c r="I42" s="436">
        <v>11661</v>
      </c>
      <c r="J42" s="437"/>
      <c r="K42" s="437"/>
      <c r="L42" s="437"/>
      <c r="M42" s="438">
        <v>4.5</v>
      </c>
      <c r="N42" s="437"/>
      <c r="O42" s="437"/>
      <c r="P42" s="437"/>
      <c r="Q42" s="437"/>
      <c r="R42" s="438">
        <v>100</v>
      </c>
      <c r="S42" s="438">
        <v>100</v>
      </c>
      <c r="T42" s="428">
        <v>1</v>
      </c>
      <c r="U42" s="439"/>
      <c r="V42" s="439"/>
      <c r="W42" s="437"/>
      <c r="X42" s="437"/>
      <c r="Y42" s="430" t="s">
        <v>438</v>
      </c>
    </row>
    <row r="43" spans="1:25" s="261" customFormat="1" ht="39.75" customHeight="1">
      <c r="A43" s="434" t="s">
        <v>94</v>
      </c>
      <c r="B43" s="434" t="s">
        <v>95</v>
      </c>
      <c r="C43" s="434" t="s">
        <v>18</v>
      </c>
      <c r="D43" s="3768" t="s">
        <v>1625</v>
      </c>
      <c r="E43" s="3768"/>
      <c r="F43" s="448"/>
      <c r="G43" s="435"/>
      <c r="H43" s="435">
        <v>1</v>
      </c>
      <c r="I43" s="436">
        <v>12865</v>
      </c>
      <c r="J43" s="437"/>
      <c r="K43" s="437"/>
      <c r="L43" s="437"/>
      <c r="M43" s="438">
        <v>2.8</v>
      </c>
      <c r="N43" s="437"/>
      <c r="O43" s="437"/>
      <c r="P43" s="437"/>
      <c r="Q43" s="437"/>
      <c r="R43" s="438">
        <v>100</v>
      </c>
      <c r="S43" s="438">
        <v>100</v>
      </c>
      <c r="T43" s="428">
        <v>1</v>
      </c>
      <c r="U43" s="439"/>
      <c r="V43" s="439"/>
      <c r="W43" s="437"/>
      <c r="X43" s="437"/>
      <c r="Y43" s="430" t="s">
        <v>438</v>
      </c>
    </row>
    <row r="44" spans="1:25" s="261" customFormat="1" ht="39.75" customHeight="1">
      <c r="A44" s="434" t="s">
        <v>94</v>
      </c>
      <c r="B44" s="434" t="s">
        <v>95</v>
      </c>
      <c r="C44" s="434" t="s">
        <v>18</v>
      </c>
      <c r="D44" s="3768" t="s">
        <v>1626</v>
      </c>
      <c r="E44" s="3768"/>
      <c r="F44" s="448"/>
      <c r="G44" s="435"/>
      <c r="H44" s="435">
        <v>1</v>
      </c>
      <c r="I44" s="436">
        <v>13468</v>
      </c>
      <c r="J44" s="437"/>
      <c r="K44" s="437"/>
      <c r="L44" s="437"/>
      <c r="M44" s="438">
        <v>2.5</v>
      </c>
      <c r="N44" s="437"/>
      <c r="O44" s="437"/>
      <c r="P44" s="437"/>
      <c r="Q44" s="437"/>
      <c r="R44" s="438">
        <v>100</v>
      </c>
      <c r="S44" s="438">
        <v>100</v>
      </c>
      <c r="T44" s="428">
        <v>1</v>
      </c>
      <c r="U44" s="439"/>
      <c r="V44" s="439"/>
      <c r="W44" s="437"/>
      <c r="X44" s="437"/>
      <c r="Y44" s="430" t="s">
        <v>438</v>
      </c>
    </row>
    <row r="45" spans="1:25" s="261" customFormat="1" ht="39.75" customHeight="1">
      <c r="A45" s="434" t="s">
        <v>94</v>
      </c>
      <c r="B45" s="434" t="s">
        <v>95</v>
      </c>
      <c r="C45" s="434" t="s">
        <v>18</v>
      </c>
      <c r="D45" s="3768" t="s">
        <v>1627</v>
      </c>
      <c r="E45" s="3768"/>
      <c r="F45" s="448"/>
      <c r="G45" s="435"/>
      <c r="H45" s="435">
        <v>1</v>
      </c>
      <c r="I45" s="436">
        <v>20427</v>
      </c>
      <c r="J45" s="437"/>
      <c r="K45" s="437"/>
      <c r="L45" s="437"/>
      <c r="M45" s="438">
        <v>0.5</v>
      </c>
      <c r="N45" s="437"/>
      <c r="O45" s="437"/>
      <c r="P45" s="437"/>
      <c r="Q45" s="437"/>
      <c r="R45" s="438">
        <v>100</v>
      </c>
      <c r="S45" s="438">
        <v>100</v>
      </c>
      <c r="T45" s="428">
        <v>1</v>
      </c>
      <c r="U45" s="439"/>
      <c r="V45" s="439"/>
      <c r="W45" s="437"/>
      <c r="X45" s="437"/>
      <c r="Y45" s="430" t="s">
        <v>438</v>
      </c>
    </row>
    <row r="46" spans="1:25" s="261" customFormat="1" ht="39.75" customHeight="1">
      <c r="A46" s="434" t="s">
        <v>94</v>
      </c>
      <c r="B46" s="434" t="s">
        <v>95</v>
      </c>
      <c r="C46" s="434" t="s">
        <v>18</v>
      </c>
      <c r="D46" s="3768" t="s">
        <v>1628</v>
      </c>
      <c r="E46" s="3768"/>
      <c r="F46" s="448"/>
      <c r="G46" s="435"/>
      <c r="H46" s="435">
        <v>1</v>
      </c>
      <c r="I46" s="436">
        <v>34798</v>
      </c>
      <c r="J46" s="437"/>
      <c r="K46" s="437"/>
      <c r="L46" s="437"/>
      <c r="M46" s="438">
        <v>5.5</v>
      </c>
      <c r="N46" s="437"/>
      <c r="O46" s="437"/>
      <c r="P46" s="437"/>
      <c r="Q46" s="437"/>
      <c r="R46" s="438">
        <v>100</v>
      </c>
      <c r="S46" s="438">
        <v>100</v>
      </c>
      <c r="T46" s="428">
        <v>1</v>
      </c>
      <c r="U46" s="439"/>
      <c r="V46" s="439"/>
      <c r="W46" s="437"/>
      <c r="X46" s="437"/>
      <c r="Y46" s="430" t="s">
        <v>438</v>
      </c>
    </row>
    <row r="47" spans="1:25" s="261" customFormat="1" ht="39.75" customHeight="1">
      <c r="A47" s="434" t="s">
        <v>94</v>
      </c>
      <c r="B47" s="434" t="s">
        <v>95</v>
      </c>
      <c r="C47" s="434" t="s">
        <v>18</v>
      </c>
      <c r="D47" s="3768" t="s">
        <v>1629</v>
      </c>
      <c r="E47" s="3768"/>
      <c r="F47" s="448"/>
      <c r="G47" s="435"/>
      <c r="H47" s="435">
        <v>1</v>
      </c>
      <c r="I47" s="436">
        <v>65346</v>
      </c>
      <c r="J47" s="437"/>
      <c r="K47" s="437"/>
      <c r="L47" s="437"/>
      <c r="M47" s="438">
        <v>9</v>
      </c>
      <c r="N47" s="437"/>
      <c r="O47" s="437"/>
      <c r="P47" s="437"/>
      <c r="Q47" s="437"/>
      <c r="R47" s="438">
        <v>100</v>
      </c>
      <c r="S47" s="438">
        <v>100</v>
      </c>
      <c r="T47" s="428">
        <v>1</v>
      </c>
      <c r="U47" s="439"/>
      <c r="V47" s="439"/>
      <c r="W47" s="437"/>
      <c r="X47" s="437"/>
      <c r="Y47" s="430" t="s">
        <v>438</v>
      </c>
    </row>
    <row r="48" spans="1:25" s="261" customFormat="1" ht="39.75" customHeight="1">
      <c r="A48" s="434" t="s">
        <v>94</v>
      </c>
      <c r="B48" s="434" t="s">
        <v>95</v>
      </c>
      <c r="C48" s="434" t="s">
        <v>18</v>
      </c>
      <c r="D48" s="3768" t="s">
        <v>1630</v>
      </c>
      <c r="E48" s="3768"/>
      <c r="F48" s="448"/>
      <c r="G48" s="435"/>
      <c r="H48" s="435">
        <v>1</v>
      </c>
      <c r="I48" s="436">
        <v>27537</v>
      </c>
      <c r="J48" s="437"/>
      <c r="K48" s="437"/>
      <c r="L48" s="437"/>
      <c r="M48" s="438">
        <v>4</v>
      </c>
      <c r="N48" s="437"/>
      <c r="O48" s="437"/>
      <c r="P48" s="437"/>
      <c r="Q48" s="437"/>
      <c r="R48" s="438">
        <v>100</v>
      </c>
      <c r="S48" s="438">
        <v>100</v>
      </c>
      <c r="T48" s="428">
        <v>1</v>
      </c>
      <c r="U48" s="439"/>
      <c r="V48" s="439"/>
      <c r="W48" s="437"/>
      <c r="X48" s="437"/>
      <c r="Y48" s="430" t="s">
        <v>438</v>
      </c>
    </row>
    <row r="49" spans="1:25" s="261" customFormat="1" ht="39.75" customHeight="1">
      <c r="A49" s="434" t="s">
        <v>94</v>
      </c>
      <c r="B49" s="434" t="s">
        <v>95</v>
      </c>
      <c r="C49" s="434" t="s">
        <v>18</v>
      </c>
      <c r="D49" s="3768" t="s">
        <v>1631</v>
      </c>
      <c r="E49" s="3768"/>
      <c r="F49" s="448"/>
      <c r="G49" s="435"/>
      <c r="H49" s="435">
        <v>1</v>
      </c>
      <c r="I49" s="436">
        <v>32956</v>
      </c>
      <c r="J49" s="437"/>
      <c r="K49" s="437"/>
      <c r="L49" s="437"/>
      <c r="M49" s="438">
        <v>5.5</v>
      </c>
      <c r="N49" s="437"/>
      <c r="O49" s="437"/>
      <c r="P49" s="437"/>
      <c r="Q49" s="437"/>
      <c r="R49" s="438">
        <v>100</v>
      </c>
      <c r="S49" s="438">
        <v>100</v>
      </c>
      <c r="T49" s="428">
        <v>1</v>
      </c>
      <c r="U49" s="439"/>
      <c r="V49" s="439"/>
      <c r="W49" s="437"/>
      <c r="X49" s="437"/>
      <c r="Y49" s="430" t="s">
        <v>438</v>
      </c>
    </row>
    <row r="50" spans="1:25" s="261" customFormat="1" ht="39.75" customHeight="1">
      <c r="A50" s="434" t="s">
        <v>94</v>
      </c>
      <c r="B50" s="434" t="s">
        <v>95</v>
      </c>
      <c r="C50" s="434" t="s">
        <v>18</v>
      </c>
      <c r="D50" s="3768" t="s">
        <v>1632</v>
      </c>
      <c r="E50" s="3768"/>
      <c r="F50" s="448"/>
      <c r="G50" s="435"/>
      <c r="H50" s="435">
        <v>1</v>
      </c>
      <c r="I50" s="436">
        <v>12979</v>
      </c>
      <c r="J50" s="437"/>
      <c r="K50" s="437"/>
      <c r="L50" s="437"/>
      <c r="M50" s="438">
        <v>1.5</v>
      </c>
      <c r="N50" s="437"/>
      <c r="O50" s="437"/>
      <c r="P50" s="437"/>
      <c r="Q50" s="437"/>
      <c r="R50" s="438">
        <v>100</v>
      </c>
      <c r="S50" s="438">
        <v>100</v>
      </c>
      <c r="T50" s="428">
        <v>1</v>
      </c>
      <c r="U50" s="439"/>
      <c r="V50" s="439"/>
      <c r="W50" s="437"/>
      <c r="X50" s="437"/>
      <c r="Y50" s="430" t="s">
        <v>438</v>
      </c>
    </row>
    <row r="51" spans="1:25" s="261" customFormat="1" ht="39.75" customHeight="1">
      <c r="A51" s="434" t="s">
        <v>94</v>
      </c>
      <c r="B51" s="434" t="s">
        <v>95</v>
      </c>
      <c r="C51" s="434" t="s">
        <v>18</v>
      </c>
      <c r="D51" s="3768" t="s">
        <v>1633</v>
      </c>
      <c r="E51" s="3768"/>
      <c r="F51" s="448"/>
      <c r="G51" s="435"/>
      <c r="H51" s="435">
        <v>1</v>
      </c>
      <c r="I51" s="436">
        <v>13166</v>
      </c>
      <c r="J51" s="437"/>
      <c r="K51" s="437"/>
      <c r="L51" s="437"/>
      <c r="M51" s="438">
        <v>3</v>
      </c>
      <c r="N51" s="437"/>
      <c r="O51" s="437"/>
      <c r="P51" s="437"/>
      <c r="Q51" s="437"/>
      <c r="R51" s="438">
        <v>100</v>
      </c>
      <c r="S51" s="438">
        <v>100</v>
      </c>
      <c r="T51" s="428">
        <v>1</v>
      </c>
      <c r="U51" s="439"/>
      <c r="V51" s="439"/>
      <c r="W51" s="437"/>
      <c r="X51" s="437"/>
      <c r="Y51" s="430" t="s">
        <v>438</v>
      </c>
    </row>
    <row r="52" spans="1:25" s="261" customFormat="1" ht="39.75" customHeight="1">
      <c r="A52" s="434" t="s">
        <v>94</v>
      </c>
      <c r="B52" s="434" t="s">
        <v>95</v>
      </c>
      <c r="C52" s="434" t="s">
        <v>18</v>
      </c>
      <c r="D52" s="3768" t="s">
        <v>1634</v>
      </c>
      <c r="E52" s="3768"/>
      <c r="F52" s="448"/>
      <c r="G52" s="435"/>
      <c r="H52" s="435">
        <v>1</v>
      </c>
      <c r="I52" s="436">
        <v>147118</v>
      </c>
      <c r="J52" s="437"/>
      <c r="K52" s="437"/>
      <c r="L52" s="437"/>
      <c r="M52" s="438"/>
      <c r="N52" s="437"/>
      <c r="O52" s="437"/>
      <c r="P52" s="437"/>
      <c r="Q52" s="437"/>
      <c r="R52" s="438">
        <v>100</v>
      </c>
      <c r="S52" s="438">
        <v>100</v>
      </c>
      <c r="T52" s="428">
        <v>1</v>
      </c>
      <c r="U52" s="439"/>
      <c r="V52" s="439"/>
      <c r="W52" s="437"/>
      <c r="X52" s="437"/>
      <c r="Y52" s="430" t="s">
        <v>438</v>
      </c>
    </row>
    <row r="53" spans="1:25" s="261" customFormat="1" ht="39.75" customHeight="1">
      <c r="A53" s="434" t="s">
        <v>94</v>
      </c>
      <c r="B53" s="434" t="s">
        <v>95</v>
      </c>
      <c r="C53" s="434" t="s">
        <v>18</v>
      </c>
      <c r="D53" s="3768" t="s">
        <v>1635</v>
      </c>
      <c r="E53" s="3768"/>
      <c r="F53" s="448"/>
      <c r="G53" s="435"/>
      <c r="H53" s="435">
        <v>1</v>
      </c>
      <c r="I53" s="436"/>
      <c r="J53" s="437"/>
      <c r="K53" s="437"/>
      <c r="L53" s="437"/>
      <c r="M53" s="438"/>
      <c r="N53" s="438"/>
      <c r="O53" s="438"/>
      <c r="P53" s="437"/>
      <c r="Q53" s="437"/>
      <c r="R53" s="438">
        <v>100</v>
      </c>
      <c r="S53" s="438">
        <v>100</v>
      </c>
      <c r="T53" s="428">
        <v>1</v>
      </c>
      <c r="U53" s="439"/>
      <c r="V53" s="439"/>
      <c r="W53" s="437"/>
      <c r="X53" s="437"/>
      <c r="Y53" s="430" t="s">
        <v>438</v>
      </c>
    </row>
    <row r="54" spans="1:25" s="261" customFormat="1" ht="39.75" customHeight="1">
      <c r="A54" s="440" t="s">
        <v>94</v>
      </c>
      <c r="B54" s="440" t="s">
        <v>1636</v>
      </c>
      <c r="C54" s="427" t="s">
        <v>1853</v>
      </c>
      <c r="D54" s="3774" t="s">
        <v>1637</v>
      </c>
      <c r="E54" s="3774"/>
      <c r="F54" s="441">
        <v>200</v>
      </c>
      <c r="G54" s="441"/>
      <c r="H54" s="441">
        <v>1</v>
      </c>
      <c r="I54" s="442">
        <v>300000</v>
      </c>
      <c r="J54" s="443"/>
      <c r="K54" s="443"/>
      <c r="L54" s="443"/>
      <c r="M54" s="443"/>
      <c r="N54" s="443"/>
      <c r="O54" s="443"/>
      <c r="P54" s="443"/>
      <c r="Q54" s="443"/>
      <c r="R54" s="445">
        <v>100</v>
      </c>
      <c r="S54" s="445">
        <v>100</v>
      </c>
      <c r="T54" s="428">
        <v>1</v>
      </c>
      <c r="U54" s="443"/>
      <c r="V54" s="443"/>
      <c r="W54" s="443"/>
      <c r="X54" s="443"/>
      <c r="Y54" s="430" t="s">
        <v>438</v>
      </c>
    </row>
    <row r="55" spans="1:25" s="261" customFormat="1" ht="39.75" customHeight="1">
      <c r="A55" s="440" t="s">
        <v>94</v>
      </c>
      <c r="B55" s="440" t="s">
        <v>1636</v>
      </c>
      <c r="C55" s="427" t="s">
        <v>1853</v>
      </c>
      <c r="D55" s="3774" t="s">
        <v>1184</v>
      </c>
      <c r="E55" s="3774"/>
      <c r="F55" s="449"/>
      <c r="G55" s="441"/>
      <c r="H55" s="441">
        <v>1</v>
      </c>
      <c r="I55" s="442">
        <v>50000</v>
      </c>
      <c r="J55" s="443"/>
      <c r="K55" s="443"/>
      <c r="L55" s="443"/>
      <c r="M55" s="443"/>
      <c r="N55" s="443"/>
      <c r="O55" s="443"/>
      <c r="P55" s="443"/>
      <c r="Q55" s="443"/>
      <c r="R55" s="445">
        <v>100</v>
      </c>
      <c r="S55" s="445">
        <v>100</v>
      </c>
      <c r="T55" s="428">
        <v>1</v>
      </c>
      <c r="U55" s="443"/>
      <c r="V55" s="443"/>
      <c r="W55" s="443"/>
      <c r="X55" s="443"/>
      <c r="Y55" s="430" t="s">
        <v>438</v>
      </c>
    </row>
    <row r="56" spans="1:25" s="261" customFormat="1" ht="39.75" customHeight="1">
      <c r="A56" s="440" t="s">
        <v>94</v>
      </c>
      <c r="B56" s="440" t="s">
        <v>1636</v>
      </c>
      <c r="C56" s="434" t="s">
        <v>18</v>
      </c>
      <c r="D56" s="3774" t="s">
        <v>1638</v>
      </c>
      <c r="E56" s="3774"/>
      <c r="F56" s="449"/>
      <c r="G56" s="441"/>
      <c r="H56" s="441">
        <v>1</v>
      </c>
      <c r="I56" s="442">
        <v>179622</v>
      </c>
      <c r="J56" s="443"/>
      <c r="K56" s="443"/>
      <c r="L56" s="443"/>
      <c r="M56" s="443"/>
      <c r="N56" s="446">
        <v>3</v>
      </c>
      <c r="O56" s="446"/>
      <c r="P56" s="443"/>
      <c r="Q56" s="443"/>
      <c r="R56" s="445">
        <v>100</v>
      </c>
      <c r="S56" s="445">
        <v>100</v>
      </c>
      <c r="T56" s="428">
        <v>1</v>
      </c>
      <c r="U56" s="443"/>
      <c r="V56" s="443"/>
      <c r="W56" s="443" t="s">
        <v>737</v>
      </c>
      <c r="X56" s="443" t="s">
        <v>737</v>
      </c>
      <c r="Y56" s="430" t="s">
        <v>438</v>
      </c>
    </row>
    <row r="57" spans="1:25" s="261" customFormat="1" ht="39.75" customHeight="1">
      <c r="A57" s="440" t="s">
        <v>94</v>
      </c>
      <c r="B57" s="440" t="s">
        <v>1636</v>
      </c>
      <c r="C57" s="434" t="s">
        <v>18</v>
      </c>
      <c r="D57" s="3774" t="s">
        <v>1638</v>
      </c>
      <c r="E57" s="3774"/>
      <c r="F57" s="449"/>
      <c r="G57" s="441"/>
      <c r="H57" s="441">
        <v>1</v>
      </c>
      <c r="I57" s="442">
        <v>147340</v>
      </c>
      <c r="J57" s="443"/>
      <c r="K57" s="443"/>
      <c r="L57" s="443"/>
      <c r="M57" s="443"/>
      <c r="N57" s="446"/>
      <c r="O57" s="446">
        <v>2.5</v>
      </c>
      <c r="P57" s="443"/>
      <c r="Q57" s="443"/>
      <c r="R57" s="445">
        <v>100</v>
      </c>
      <c r="S57" s="445">
        <v>100</v>
      </c>
      <c r="T57" s="428">
        <v>1</v>
      </c>
      <c r="U57" s="443"/>
      <c r="V57" s="443"/>
      <c r="W57" s="443"/>
      <c r="X57" s="443"/>
      <c r="Y57" s="430" t="s">
        <v>438</v>
      </c>
    </row>
    <row r="58" spans="1:25" s="261" customFormat="1" ht="39.75" customHeight="1">
      <c r="A58" s="440" t="s">
        <v>94</v>
      </c>
      <c r="B58" s="440" t="s">
        <v>1636</v>
      </c>
      <c r="C58" s="434" t="s">
        <v>18</v>
      </c>
      <c r="D58" s="3774" t="s">
        <v>1639</v>
      </c>
      <c r="E58" s="3774"/>
      <c r="F58" s="449"/>
      <c r="G58" s="441"/>
      <c r="H58" s="441">
        <v>1</v>
      </c>
      <c r="I58" s="442">
        <v>39000</v>
      </c>
      <c r="J58" s="443"/>
      <c r="K58" s="443"/>
      <c r="L58" s="443"/>
      <c r="M58" s="443"/>
      <c r="N58" s="443"/>
      <c r="O58" s="446">
        <v>7</v>
      </c>
      <c r="P58" s="443"/>
      <c r="Q58" s="443"/>
      <c r="R58" s="447">
        <v>100</v>
      </c>
      <c r="S58" s="447">
        <v>100</v>
      </c>
      <c r="T58" s="428">
        <v>1</v>
      </c>
      <c r="U58" s="446"/>
      <c r="V58" s="443"/>
      <c r="W58" s="443"/>
      <c r="X58" s="443"/>
      <c r="Y58" s="430" t="s">
        <v>438</v>
      </c>
    </row>
    <row r="59" spans="1:25" s="261" customFormat="1" ht="39.75" customHeight="1">
      <c r="A59" s="440" t="s">
        <v>94</v>
      </c>
      <c r="B59" s="440" t="s">
        <v>1636</v>
      </c>
      <c r="C59" s="434" t="s">
        <v>18</v>
      </c>
      <c r="D59" s="3774" t="s">
        <v>1640</v>
      </c>
      <c r="E59" s="3774"/>
      <c r="F59" s="449"/>
      <c r="G59" s="441"/>
      <c r="H59" s="441">
        <v>1</v>
      </c>
      <c r="I59" s="442"/>
      <c r="J59" s="443"/>
      <c r="K59" s="443"/>
      <c r="L59" s="443"/>
      <c r="M59" s="443"/>
      <c r="N59" s="443"/>
      <c r="O59" s="446">
        <v>6</v>
      </c>
      <c r="P59" s="443"/>
      <c r="Q59" s="443"/>
      <c r="R59" s="447">
        <v>100</v>
      </c>
      <c r="S59" s="447">
        <v>100</v>
      </c>
      <c r="T59" s="443">
        <v>1</v>
      </c>
      <c r="U59" s="446"/>
      <c r="V59" s="443"/>
      <c r="W59" s="443"/>
      <c r="X59" s="446"/>
      <c r="Y59" s="430" t="s">
        <v>438</v>
      </c>
    </row>
    <row r="60" spans="1:25" s="261" customFormat="1" ht="39.75" customHeight="1">
      <c r="A60" s="440" t="s">
        <v>94</v>
      </c>
      <c r="B60" s="440" t="s">
        <v>1636</v>
      </c>
      <c r="C60" s="434" t="s">
        <v>18</v>
      </c>
      <c r="D60" s="3774" t="s">
        <v>1641</v>
      </c>
      <c r="E60" s="3774"/>
      <c r="F60" s="449"/>
      <c r="G60" s="441"/>
      <c r="H60" s="450">
        <v>1</v>
      </c>
      <c r="I60" s="442"/>
      <c r="J60" s="443"/>
      <c r="K60" s="443"/>
      <c r="L60" s="443"/>
      <c r="M60" s="443"/>
      <c r="N60" s="443"/>
      <c r="O60" s="446">
        <v>6</v>
      </c>
      <c r="P60" s="446"/>
      <c r="Q60" s="446"/>
      <c r="R60" s="447">
        <v>100</v>
      </c>
      <c r="S60" s="447">
        <v>100</v>
      </c>
      <c r="T60" s="446">
        <v>1</v>
      </c>
      <c r="U60" s="443"/>
      <c r="V60" s="443"/>
      <c r="W60" s="443"/>
      <c r="X60" s="443"/>
      <c r="Y60" s="430" t="s">
        <v>438</v>
      </c>
    </row>
    <row r="61" spans="1:25" s="261" customFormat="1" ht="39.75" customHeight="1">
      <c r="A61" s="440" t="s">
        <v>94</v>
      </c>
      <c r="B61" s="440" t="s">
        <v>1636</v>
      </c>
      <c r="C61" s="434" t="s">
        <v>18</v>
      </c>
      <c r="D61" s="3774" t="s">
        <v>1642</v>
      </c>
      <c r="E61" s="3774"/>
      <c r="F61" s="449"/>
      <c r="G61" s="441"/>
      <c r="H61" s="441">
        <v>1</v>
      </c>
      <c r="I61" s="442">
        <v>77694</v>
      </c>
      <c r="J61" s="443"/>
      <c r="K61" s="443"/>
      <c r="L61" s="443"/>
      <c r="M61" s="443">
        <v>9.1</v>
      </c>
      <c r="N61" s="443"/>
      <c r="O61" s="443"/>
      <c r="P61" s="443"/>
      <c r="Q61" s="443"/>
      <c r="R61" s="447">
        <v>100</v>
      </c>
      <c r="S61" s="447">
        <v>100</v>
      </c>
      <c r="T61" s="446">
        <v>1</v>
      </c>
      <c r="U61" s="443" t="s">
        <v>737</v>
      </c>
      <c r="V61" s="443"/>
      <c r="W61" s="443"/>
      <c r="X61" s="443"/>
      <c r="Y61" s="430" t="s">
        <v>438</v>
      </c>
    </row>
    <row r="62" spans="1:25" s="261" customFormat="1" ht="39.75" customHeight="1">
      <c r="A62" s="440" t="s">
        <v>94</v>
      </c>
      <c r="B62" s="440" t="s">
        <v>1636</v>
      </c>
      <c r="C62" s="434" t="s">
        <v>18</v>
      </c>
      <c r="D62" s="3774" t="s">
        <v>1643</v>
      </c>
      <c r="E62" s="3774"/>
      <c r="F62" s="449"/>
      <c r="G62" s="441"/>
      <c r="H62" s="441">
        <v>1</v>
      </c>
      <c r="I62" s="442">
        <v>21746</v>
      </c>
      <c r="J62" s="443"/>
      <c r="K62" s="443"/>
      <c r="L62" s="443"/>
      <c r="M62" s="443">
        <v>1.3</v>
      </c>
      <c r="N62" s="443"/>
      <c r="O62" s="443"/>
      <c r="P62" s="443"/>
      <c r="Q62" s="443"/>
      <c r="R62" s="447">
        <v>100</v>
      </c>
      <c r="S62" s="447">
        <v>100</v>
      </c>
      <c r="T62" s="446">
        <v>1</v>
      </c>
      <c r="U62" s="443" t="s">
        <v>737</v>
      </c>
      <c r="V62" s="443"/>
      <c r="W62" s="443"/>
      <c r="X62" s="443"/>
      <c r="Y62" s="430" t="s">
        <v>438</v>
      </c>
    </row>
    <row r="63" spans="1:25" s="261" customFormat="1" ht="39.75" customHeight="1">
      <c r="A63" s="440" t="s">
        <v>94</v>
      </c>
      <c r="B63" s="440" t="s">
        <v>1636</v>
      </c>
      <c r="C63" s="434" t="s">
        <v>18</v>
      </c>
      <c r="D63" s="3774" t="s">
        <v>1644</v>
      </c>
      <c r="E63" s="3774"/>
      <c r="F63" s="449"/>
      <c r="G63" s="441"/>
      <c r="H63" s="441">
        <v>1</v>
      </c>
      <c r="I63" s="442">
        <v>34651</v>
      </c>
      <c r="J63" s="443"/>
      <c r="K63" s="443"/>
      <c r="L63" s="443"/>
      <c r="M63" s="443">
        <v>2.5</v>
      </c>
      <c r="N63" s="443"/>
      <c r="O63" s="443"/>
      <c r="P63" s="443"/>
      <c r="Q63" s="443"/>
      <c r="R63" s="447">
        <v>100</v>
      </c>
      <c r="S63" s="447">
        <v>100</v>
      </c>
      <c r="T63" s="446">
        <v>1</v>
      </c>
      <c r="U63" s="443" t="s">
        <v>737</v>
      </c>
      <c r="V63" s="443" t="s">
        <v>737</v>
      </c>
      <c r="W63" s="443"/>
      <c r="X63" s="443"/>
      <c r="Y63" s="430" t="s">
        <v>438</v>
      </c>
    </row>
    <row r="64" spans="1:25" s="261" customFormat="1" ht="39.75" customHeight="1">
      <c r="A64" s="440" t="s">
        <v>94</v>
      </c>
      <c r="B64" s="440" t="s">
        <v>1636</v>
      </c>
      <c r="C64" s="434" t="s">
        <v>18</v>
      </c>
      <c r="D64" s="3774" t="s">
        <v>1645</v>
      </c>
      <c r="E64" s="3774"/>
      <c r="F64" s="449"/>
      <c r="G64" s="441"/>
      <c r="H64" s="441">
        <v>1</v>
      </c>
      <c r="I64" s="442">
        <v>21909</v>
      </c>
      <c r="J64" s="443"/>
      <c r="K64" s="443"/>
      <c r="L64" s="443"/>
      <c r="M64" s="443">
        <v>1.2</v>
      </c>
      <c r="N64" s="443"/>
      <c r="O64" s="443"/>
      <c r="P64" s="443"/>
      <c r="Q64" s="443"/>
      <c r="R64" s="447">
        <v>100</v>
      </c>
      <c r="S64" s="447">
        <v>100</v>
      </c>
      <c r="T64" s="446">
        <v>1</v>
      </c>
      <c r="U64" s="443" t="s">
        <v>737</v>
      </c>
      <c r="V64" s="443" t="s">
        <v>737</v>
      </c>
      <c r="W64" s="443"/>
      <c r="X64" s="443"/>
      <c r="Y64" s="430" t="s">
        <v>438</v>
      </c>
    </row>
    <row r="65" spans="1:25" s="261" customFormat="1" ht="39.75" customHeight="1">
      <c r="A65" s="440" t="s">
        <v>94</v>
      </c>
      <c r="B65" s="440" t="s">
        <v>1636</v>
      </c>
      <c r="C65" s="434" t="s">
        <v>18</v>
      </c>
      <c r="D65" s="3774" t="s">
        <v>1646</v>
      </c>
      <c r="E65" s="3774"/>
      <c r="F65" s="449"/>
      <c r="G65" s="441"/>
      <c r="H65" s="441">
        <v>1</v>
      </c>
      <c r="I65" s="442">
        <v>44698</v>
      </c>
      <c r="J65" s="443"/>
      <c r="K65" s="443"/>
      <c r="L65" s="443"/>
      <c r="M65" s="443">
        <v>3</v>
      </c>
      <c r="N65" s="443"/>
      <c r="O65" s="443"/>
      <c r="P65" s="443"/>
      <c r="Q65" s="443"/>
      <c r="R65" s="447">
        <v>100</v>
      </c>
      <c r="S65" s="447">
        <v>100</v>
      </c>
      <c r="T65" s="446">
        <v>1</v>
      </c>
      <c r="U65" s="443"/>
      <c r="V65" s="443"/>
      <c r="W65" s="443"/>
      <c r="X65" s="443"/>
      <c r="Y65" s="430" t="s">
        <v>438</v>
      </c>
    </row>
    <row r="66" spans="1:25" s="261" customFormat="1" ht="39.75" customHeight="1">
      <c r="A66" s="440" t="s">
        <v>94</v>
      </c>
      <c r="B66" s="440" t="s">
        <v>1636</v>
      </c>
      <c r="C66" s="434" t="s">
        <v>18</v>
      </c>
      <c r="D66" s="3774" t="s">
        <v>1647</v>
      </c>
      <c r="E66" s="3774"/>
      <c r="F66" s="449"/>
      <c r="G66" s="441"/>
      <c r="H66" s="441">
        <v>1</v>
      </c>
      <c r="I66" s="442">
        <v>44698</v>
      </c>
      <c r="J66" s="443"/>
      <c r="K66" s="443"/>
      <c r="L66" s="443"/>
      <c r="M66" s="443">
        <v>3.5</v>
      </c>
      <c r="N66" s="443"/>
      <c r="O66" s="443"/>
      <c r="P66" s="443"/>
      <c r="Q66" s="443"/>
      <c r="R66" s="447">
        <v>100</v>
      </c>
      <c r="S66" s="447">
        <v>100</v>
      </c>
      <c r="T66" s="446">
        <v>1</v>
      </c>
      <c r="U66" s="443"/>
      <c r="V66" s="443"/>
      <c r="W66" s="443"/>
      <c r="X66" s="443"/>
      <c r="Y66" s="430" t="s">
        <v>438</v>
      </c>
    </row>
    <row r="67" spans="1:25" s="261" customFormat="1" ht="39.75" customHeight="1">
      <c r="A67" s="440" t="s">
        <v>94</v>
      </c>
      <c r="B67" s="440" t="s">
        <v>1636</v>
      </c>
      <c r="C67" s="434" t="s">
        <v>18</v>
      </c>
      <c r="D67" s="3774" t="s">
        <v>1648</v>
      </c>
      <c r="E67" s="3774"/>
      <c r="F67" s="449"/>
      <c r="G67" s="441"/>
      <c r="H67" s="441">
        <v>1</v>
      </c>
      <c r="I67" s="442">
        <v>22650</v>
      </c>
      <c r="J67" s="443"/>
      <c r="K67" s="443"/>
      <c r="L67" s="443"/>
      <c r="M67" s="443">
        <v>1</v>
      </c>
      <c r="N67" s="443"/>
      <c r="O67" s="443"/>
      <c r="P67" s="443"/>
      <c r="Q67" s="443"/>
      <c r="R67" s="447">
        <v>100</v>
      </c>
      <c r="S67" s="447">
        <v>100</v>
      </c>
      <c r="T67" s="446">
        <v>1</v>
      </c>
      <c r="U67" s="443"/>
      <c r="V67" s="443"/>
      <c r="W67" s="443"/>
      <c r="X67" s="443"/>
      <c r="Y67" s="430" t="s">
        <v>438</v>
      </c>
    </row>
    <row r="68" spans="1:25" s="261" customFormat="1" ht="39.75" customHeight="1">
      <c r="A68" s="440" t="s">
        <v>94</v>
      </c>
      <c r="B68" s="440" t="s">
        <v>1636</v>
      </c>
      <c r="C68" s="434" t="s">
        <v>18</v>
      </c>
      <c r="D68" s="3774" t="s">
        <v>1649</v>
      </c>
      <c r="E68" s="3774"/>
      <c r="F68" s="449"/>
      <c r="G68" s="441"/>
      <c r="H68" s="441">
        <v>1</v>
      </c>
      <c r="I68" s="442">
        <v>22349</v>
      </c>
      <c r="J68" s="443"/>
      <c r="K68" s="443"/>
      <c r="L68" s="443"/>
      <c r="M68" s="443">
        <v>2.5</v>
      </c>
      <c r="N68" s="443"/>
      <c r="O68" s="443"/>
      <c r="P68" s="443"/>
      <c r="Q68" s="443"/>
      <c r="R68" s="447">
        <v>100</v>
      </c>
      <c r="S68" s="447">
        <v>100</v>
      </c>
      <c r="T68" s="446">
        <v>1</v>
      </c>
      <c r="U68" s="443"/>
      <c r="V68" s="443"/>
      <c r="W68" s="443"/>
      <c r="X68" s="443"/>
      <c r="Y68" s="430" t="s">
        <v>438</v>
      </c>
    </row>
    <row r="69" spans="1:25" s="261" customFormat="1" ht="39.75" customHeight="1">
      <c r="A69" s="440" t="s">
        <v>94</v>
      </c>
      <c r="B69" s="440" t="s">
        <v>1636</v>
      </c>
      <c r="C69" s="434" t="s">
        <v>18</v>
      </c>
      <c r="D69" s="3774" t="s">
        <v>1650</v>
      </c>
      <c r="E69" s="3774"/>
      <c r="F69" s="449"/>
      <c r="G69" s="441"/>
      <c r="H69" s="441">
        <v>1</v>
      </c>
      <c r="I69" s="442">
        <v>21746</v>
      </c>
      <c r="J69" s="443"/>
      <c r="K69" s="443"/>
      <c r="L69" s="443"/>
      <c r="M69" s="443">
        <v>2.1</v>
      </c>
      <c r="N69" s="443"/>
      <c r="O69" s="443"/>
      <c r="P69" s="443"/>
      <c r="Q69" s="443"/>
      <c r="R69" s="447">
        <v>100</v>
      </c>
      <c r="S69" s="447">
        <v>100</v>
      </c>
      <c r="T69" s="446">
        <v>1</v>
      </c>
      <c r="U69" s="443"/>
      <c r="V69" s="443"/>
      <c r="W69" s="443"/>
      <c r="X69" s="443"/>
      <c r="Y69" s="430" t="s">
        <v>438</v>
      </c>
    </row>
    <row r="70" spans="1:25" s="261" customFormat="1" ht="39.75" customHeight="1">
      <c r="A70" s="440" t="s">
        <v>94</v>
      </c>
      <c r="B70" s="440" t="s">
        <v>1636</v>
      </c>
      <c r="C70" s="434" t="s">
        <v>18</v>
      </c>
      <c r="D70" s="3774" t="s">
        <v>1651</v>
      </c>
      <c r="E70" s="3774"/>
      <c r="F70" s="449"/>
      <c r="G70" s="441"/>
      <c r="H70" s="441">
        <v>1</v>
      </c>
      <c r="I70" s="442">
        <v>15000</v>
      </c>
      <c r="J70" s="443"/>
      <c r="K70" s="443"/>
      <c r="L70" s="443"/>
      <c r="M70" s="443">
        <v>1.5</v>
      </c>
      <c r="N70" s="443"/>
      <c r="O70" s="443"/>
      <c r="P70" s="443"/>
      <c r="Q70" s="443"/>
      <c r="R70" s="447">
        <v>100</v>
      </c>
      <c r="S70" s="447">
        <v>100</v>
      </c>
      <c r="T70" s="446">
        <v>1</v>
      </c>
      <c r="U70" s="443"/>
      <c r="V70" s="443"/>
      <c r="W70" s="443"/>
      <c r="X70" s="443"/>
      <c r="Y70" s="430" t="s">
        <v>438</v>
      </c>
    </row>
    <row r="71" spans="1:25" s="261" customFormat="1" ht="39.75" customHeight="1">
      <c r="A71" s="440" t="s">
        <v>94</v>
      </c>
      <c r="B71" s="440" t="s">
        <v>1636</v>
      </c>
      <c r="C71" s="434" t="s">
        <v>18</v>
      </c>
      <c r="D71" s="3774" t="s">
        <v>1652</v>
      </c>
      <c r="E71" s="3774"/>
      <c r="F71" s="449"/>
      <c r="G71" s="441"/>
      <c r="H71" s="441">
        <v>1</v>
      </c>
      <c r="I71" s="442">
        <v>20000</v>
      </c>
      <c r="J71" s="443"/>
      <c r="K71" s="443"/>
      <c r="L71" s="443"/>
      <c r="M71" s="443">
        <v>2</v>
      </c>
      <c r="N71" s="443"/>
      <c r="O71" s="443"/>
      <c r="P71" s="443"/>
      <c r="Q71" s="443"/>
      <c r="R71" s="447">
        <v>100</v>
      </c>
      <c r="S71" s="447">
        <v>100</v>
      </c>
      <c r="T71" s="446">
        <v>1</v>
      </c>
      <c r="U71" s="443"/>
      <c r="V71" s="443"/>
      <c r="W71" s="443"/>
      <c r="X71" s="443"/>
      <c r="Y71" s="430" t="s">
        <v>438</v>
      </c>
    </row>
    <row r="72" spans="1:25" s="261" customFormat="1" ht="39.75" customHeight="1">
      <c r="A72" s="440" t="s">
        <v>94</v>
      </c>
      <c r="B72" s="440" t="s">
        <v>1636</v>
      </c>
      <c r="C72" s="434" t="s">
        <v>18</v>
      </c>
      <c r="D72" s="3774" t="s">
        <v>1653</v>
      </c>
      <c r="E72" s="3774"/>
      <c r="F72" s="449"/>
      <c r="G72" s="441"/>
      <c r="H72" s="441">
        <v>1</v>
      </c>
      <c r="I72" s="442">
        <v>15000</v>
      </c>
      <c r="J72" s="443"/>
      <c r="K72" s="443"/>
      <c r="L72" s="443"/>
      <c r="M72" s="443">
        <v>1.5</v>
      </c>
      <c r="N72" s="443"/>
      <c r="O72" s="443"/>
      <c r="P72" s="443"/>
      <c r="Q72" s="443"/>
      <c r="R72" s="447">
        <v>100</v>
      </c>
      <c r="S72" s="447">
        <v>100</v>
      </c>
      <c r="T72" s="446">
        <v>1</v>
      </c>
      <c r="U72" s="443"/>
      <c r="V72" s="443"/>
      <c r="W72" s="443"/>
      <c r="X72" s="443"/>
      <c r="Y72" s="430" t="s">
        <v>438</v>
      </c>
    </row>
    <row r="73" spans="1:25" s="261" customFormat="1" ht="39.75" customHeight="1">
      <c r="A73" s="440" t="s">
        <v>94</v>
      </c>
      <c r="B73" s="440" t="s">
        <v>1636</v>
      </c>
      <c r="C73" s="434" t="s">
        <v>18</v>
      </c>
      <c r="D73" s="3774" t="s">
        <v>1614</v>
      </c>
      <c r="E73" s="3774"/>
      <c r="F73" s="449"/>
      <c r="G73" s="441"/>
      <c r="H73" s="441">
        <v>1</v>
      </c>
      <c r="I73" s="442">
        <v>15000</v>
      </c>
      <c r="J73" s="443"/>
      <c r="K73" s="443"/>
      <c r="L73" s="443"/>
      <c r="M73" s="443">
        <v>1.5</v>
      </c>
      <c r="N73" s="443"/>
      <c r="O73" s="443"/>
      <c r="P73" s="443"/>
      <c r="Q73" s="443"/>
      <c r="R73" s="447">
        <v>100</v>
      </c>
      <c r="S73" s="447">
        <v>100</v>
      </c>
      <c r="T73" s="446">
        <v>1</v>
      </c>
      <c r="U73" s="443"/>
      <c r="V73" s="443"/>
      <c r="W73" s="443"/>
      <c r="X73" s="443"/>
      <c r="Y73" s="430" t="s">
        <v>438</v>
      </c>
    </row>
    <row r="74" spans="1:25" s="261" customFormat="1" ht="39.75" customHeight="1">
      <c r="A74" s="440" t="s">
        <v>94</v>
      </c>
      <c r="B74" s="440" t="s">
        <v>1636</v>
      </c>
      <c r="C74" s="434" t="s">
        <v>18</v>
      </c>
      <c r="D74" s="3774" t="s">
        <v>1615</v>
      </c>
      <c r="E74" s="3774"/>
      <c r="F74" s="449"/>
      <c r="G74" s="441"/>
      <c r="H74" s="441">
        <v>1</v>
      </c>
      <c r="I74" s="442">
        <v>15000</v>
      </c>
      <c r="J74" s="443"/>
      <c r="K74" s="443"/>
      <c r="L74" s="443"/>
      <c r="M74" s="443">
        <v>1.5</v>
      </c>
      <c r="N74" s="443"/>
      <c r="O74" s="443"/>
      <c r="P74" s="443"/>
      <c r="Q74" s="443"/>
      <c r="R74" s="447">
        <v>100</v>
      </c>
      <c r="S74" s="447">
        <v>100</v>
      </c>
      <c r="T74" s="446">
        <v>1</v>
      </c>
      <c r="U74" s="443"/>
      <c r="V74" s="443"/>
      <c r="W74" s="443"/>
      <c r="X74" s="443"/>
      <c r="Y74" s="430" t="s">
        <v>438</v>
      </c>
    </row>
    <row r="75" spans="1:25" s="261" customFormat="1" ht="39.75" customHeight="1">
      <c r="A75" s="440" t="s">
        <v>94</v>
      </c>
      <c r="B75" s="440" t="s">
        <v>1636</v>
      </c>
      <c r="C75" s="434" t="s">
        <v>18</v>
      </c>
      <c r="D75" s="3774" t="s">
        <v>1616</v>
      </c>
      <c r="E75" s="3774"/>
      <c r="F75" s="449"/>
      <c r="G75" s="441"/>
      <c r="H75" s="441">
        <v>1</v>
      </c>
      <c r="I75" s="442">
        <v>10000</v>
      </c>
      <c r="J75" s="443"/>
      <c r="K75" s="443"/>
      <c r="L75" s="443"/>
      <c r="M75" s="443">
        <v>1</v>
      </c>
      <c r="N75" s="443"/>
      <c r="O75" s="443"/>
      <c r="P75" s="443"/>
      <c r="Q75" s="443"/>
      <c r="R75" s="447">
        <v>100</v>
      </c>
      <c r="S75" s="447">
        <v>100</v>
      </c>
      <c r="T75" s="446">
        <v>1</v>
      </c>
      <c r="U75" s="443"/>
      <c r="V75" s="443"/>
      <c r="W75" s="443"/>
      <c r="X75" s="443"/>
      <c r="Y75" s="430" t="s">
        <v>438</v>
      </c>
    </row>
    <row r="76" spans="1:25" s="261" customFormat="1" ht="39.75" customHeight="1">
      <c r="A76" s="440" t="s">
        <v>94</v>
      </c>
      <c r="B76" s="440" t="s">
        <v>1636</v>
      </c>
      <c r="C76" s="434" t="s">
        <v>18</v>
      </c>
      <c r="D76" s="3774" t="s">
        <v>1617</v>
      </c>
      <c r="E76" s="3774"/>
      <c r="F76" s="449"/>
      <c r="G76" s="441"/>
      <c r="H76" s="441">
        <v>1</v>
      </c>
      <c r="I76" s="442">
        <v>20000</v>
      </c>
      <c r="J76" s="443"/>
      <c r="K76" s="443"/>
      <c r="L76" s="443"/>
      <c r="M76" s="443">
        <v>2</v>
      </c>
      <c r="N76" s="443"/>
      <c r="O76" s="443"/>
      <c r="P76" s="443"/>
      <c r="Q76" s="443"/>
      <c r="R76" s="447">
        <v>100</v>
      </c>
      <c r="S76" s="447">
        <v>100</v>
      </c>
      <c r="T76" s="446">
        <v>1</v>
      </c>
      <c r="U76" s="443"/>
      <c r="V76" s="443"/>
      <c r="W76" s="443"/>
      <c r="X76" s="443"/>
      <c r="Y76" s="430" t="s">
        <v>438</v>
      </c>
    </row>
    <row r="77" spans="1:25" s="261" customFormat="1" ht="39.75" customHeight="1">
      <c r="A77" s="440" t="s">
        <v>94</v>
      </c>
      <c r="B77" s="440" t="s">
        <v>1636</v>
      </c>
      <c r="C77" s="434" t="s">
        <v>18</v>
      </c>
      <c r="D77" s="3774" t="s">
        <v>839</v>
      </c>
      <c r="E77" s="3774"/>
      <c r="F77" s="449"/>
      <c r="G77" s="441"/>
      <c r="H77" s="441">
        <v>1</v>
      </c>
      <c r="I77" s="442">
        <v>53497</v>
      </c>
      <c r="J77" s="443"/>
      <c r="K77" s="443"/>
      <c r="L77" s="443"/>
      <c r="M77" s="443"/>
      <c r="N77" s="443"/>
      <c r="O77" s="443"/>
      <c r="P77" s="443"/>
      <c r="Q77" s="443"/>
      <c r="R77" s="447">
        <v>100</v>
      </c>
      <c r="S77" s="447">
        <v>100</v>
      </c>
      <c r="T77" s="446">
        <v>1</v>
      </c>
      <c r="U77" s="443"/>
      <c r="V77" s="443"/>
      <c r="W77" s="443"/>
      <c r="X77" s="443"/>
      <c r="Y77" s="430" t="s">
        <v>438</v>
      </c>
    </row>
    <row r="78" spans="1:25" s="261" customFormat="1" ht="39.75" customHeight="1">
      <c r="A78" s="451" t="s">
        <v>94</v>
      </c>
      <c r="B78" s="451" t="s">
        <v>2374</v>
      </c>
      <c r="C78" s="427" t="s">
        <v>1853</v>
      </c>
      <c r="D78" s="3777" t="s">
        <v>840</v>
      </c>
      <c r="E78" s="3777"/>
      <c r="F78" s="451">
        <v>177</v>
      </c>
      <c r="G78" s="446">
        <v>1</v>
      </c>
      <c r="H78" s="446"/>
      <c r="I78" s="452">
        <v>80000</v>
      </c>
      <c r="J78" s="453"/>
      <c r="K78" s="453"/>
      <c r="L78" s="453"/>
      <c r="M78" s="453"/>
      <c r="N78" s="453"/>
      <c r="O78" s="453"/>
      <c r="P78" s="453"/>
      <c r="Q78" s="453"/>
      <c r="R78" s="453">
        <v>100</v>
      </c>
      <c r="S78" s="453">
        <v>100</v>
      </c>
      <c r="T78" s="446">
        <v>1</v>
      </c>
      <c r="U78" s="446"/>
      <c r="V78" s="446"/>
      <c r="W78" s="446"/>
      <c r="X78" s="446"/>
      <c r="Y78" s="430" t="s">
        <v>438</v>
      </c>
    </row>
    <row r="79" spans="1:25" s="261" customFormat="1" ht="39.75" customHeight="1">
      <c r="A79" s="451" t="s">
        <v>94</v>
      </c>
      <c r="B79" s="451" t="s">
        <v>2374</v>
      </c>
      <c r="C79" s="427" t="s">
        <v>1853</v>
      </c>
      <c r="D79" s="454" t="s">
        <v>841</v>
      </c>
      <c r="E79" s="451"/>
      <c r="F79" s="451">
        <f>45+127</f>
        <v>172</v>
      </c>
      <c r="G79" s="446"/>
      <c r="H79" s="446">
        <v>1</v>
      </c>
      <c r="I79" s="452">
        <v>180000</v>
      </c>
      <c r="J79" s="453"/>
      <c r="K79" s="453"/>
      <c r="L79" s="453"/>
      <c r="M79" s="453"/>
      <c r="N79" s="453"/>
      <c r="O79" s="453"/>
      <c r="P79" s="453"/>
      <c r="Q79" s="453"/>
      <c r="R79" s="453">
        <v>100</v>
      </c>
      <c r="S79" s="453">
        <v>100</v>
      </c>
      <c r="T79" s="446">
        <v>1</v>
      </c>
      <c r="U79" s="446"/>
      <c r="V79" s="446"/>
      <c r="W79" s="446"/>
      <c r="X79" s="446"/>
      <c r="Y79" s="430" t="s">
        <v>438</v>
      </c>
    </row>
    <row r="80" spans="1:25" s="261" customFormat="1" ht="39.75" customHeight="1">
      <c r="A80" s="451" t="s">
        <v>94</v>
      </c>
      <c r="B80" s="451" t="s">
        <v>2374</v>
      </c>
      <c r="C80" s="427" t="s">
        <v>1853</v>
      </c>
      <c r="D80" s="3778" t="s">
        <v>842</v>
      </c>
      <c r="E80" s="3779"/>
      <c r="F80" s="451">
        <v>56</v>
      </c>
      <c r="G80" s="446"/>
      <c r="H80" s="446">
        <v>1</v>
      </c>
      <c r="I80" s="452">
        <v>100000</v>
      </c>
      <c r="J80" s="453"/>
      <c r="K80" s="453"/>
      <c r="L80" s="453"/>
      <c r="M80" s="453"/>
      <c r="N80" s="453"/>
      <c r="O80" s="453"/>
      <c r="P80" s="453"/>
      <c r="Q80" s="453"/>
      <c r="R80" s="453">
        <v>100</v>
      </c>
      <c r="S80" s="453">
        <v>100</v>
      </c>
      <c r="T80" s="446">
        <v>1</v>
      </c>
      <c r="U80" s="446"/>
      <c r="V80" s="446"/>
      <c r="W80" s="446"/>
      <c r="X80" s="446"/>
      <c r="Y80" s="430" t="s">
        <v>438</v>
      </c>
    </row>
    <row r="81" spans="1:25" s="261" customFormat="1" ht="39.75" customHeight="1">
      <c r="A81" s="451" t="s">
        <v>94</v>
      </c>
      <c r="B81" s="451" t="s">
        <v>2374</v>
      </c>
      <c r="C81" s="427" t="s">
        <v>1853</v>
      </c>
      <c r="D81" s="451" t="s">
        <v>843</v>
      </c>
      <c r="E81" s="451"/>
      <c r="F81" s="451">
        <f>61+117</f>
        <v>178</v>
      </c>
      <c r="G81" s="446"/>
      <c r="H81" s="446">
        <v>1</v>
      </c>
      <c r="I81" s="452">
        <v>500000</v>
      </c>
      <c r="J81" s="453"/>
      <c r="K81" s="453"/>
      <c r="L81" s="453"/>
      <c r="M81" s="453"/>
      <c r="N81" s="453"/>
      <c r="O81" s="453"/>
      <c r="P81" s="453"/>
      <c r="Q81" s="453"/>
      <c r="R81" s="453">
        <v>100</v>
      </c>
      <c r="S81" s="453">
        <v>100</v>
      </c>
      <c r="T81" s="446">
        <v>1</v>
      </c>
      <c r="U81" s="446"/>
      <c r="V81" s="446"/>
      <c r="W81" s="446"/>
      <c r="X81" s="446"/>
      <c r="Y81" s="430" t="s">
        <v>438</v>
      </c>
    </row>
    <row r="82" spans="1:25" s="261" customFormat="1" ht="39.75" customHeight="1">
      <c r="A82" s="451" t="s">
        <v>94</v>
      </c>
      <c r="B82" s="451" t="s">
        <v>2374</v>
      </c>
      <c r="C82" s="427" t="s">
        <v>1853</v>
      </c>
      <c r="D82" s="3778" t="s">
        <v>844</v>
      </c>
      <c r="E82" s="3779"/>
      <c r="F82" s="451">
        <v>47</v>
      </c>
      <c r="G82" s="446"/>
      <c r="H82" s="446">
        <v>1</v>
      </c>
      <c r="I82" s="452">
        <v>35000</v>
      </c>
      <c r="J82" s="453"/>
      <c r="K82" s="453"/>
      <c r="L82" s="453"/>
      <c r="M82" s="453"/>
      <c r="N82" s="453"/>
      <c r="O82" s="453"/>
      <c r="P82" s="453"/>
      <c r="Q82" s="453"/>
      <c r="R82" s="453">
        <v>100</v>
      </c>
      <c r="S82" s="453">
        <v>100</v>
      </c>
      <c r="T82" s="446">
        <v>1</v>
      </c>
      <c r="U82" s="446"/>
      <c r="V82" s="446"/>
      <c r="W82" s="446"/>
      <c r="X82" s="446"/>
      <c r="Y82" s="430" t="s">
        <v>438</v>
      </c>
    </row>
    <row r="83" spans="1:25" s="261" customFormat="1" ht="39.75" customHeight="1">
      <c r="A83" s="451" t="s">
        <v>94</v>
      </c>
      <c r="B83" s="451" t="s">
        <v>2374</v>
      </c>
      <c r="C83" s="427" t="s">
        <v>1853</v>
      </c>
      <c r="D83" s="3778" t="s">
        <v>845</v>
      </c>
      <c r="E83" s="3779"/>
      <c r="F83" s="451">
        <v>30</v>
      </c>
      <c r="G83" s="446"/>
      <c r="H83" s="446">
        <v>1</v>
      </c>
      <c r="I83" s="452">
        <v>25000</v>
      </c>
      <c r="J83" s="453"/>
      <c r="K83" s="453"/>
      <c r="L83" s="453"/>
      <c r="M83" s="453"/>
      <c r="N83" s="453"/>
      <c r="O83" s="453"/>
      <c r="P83" s="453"/>
      <c r="Q83" s="453"/>
      <c r="R83" s="453">
        <v>100</v>
      </c>
      <c r="S83" s="453">
        <v>100</v>
      </c>
      <c r="T83" s="446">
        <v>1</v>
      </c>
      <c r="U83" s="446"/>
      <c r="V83" s="446"/>
      <c r="W83" s="446"/>
      <c r="X83" s="446"/>
      <c r="Y83" s="430" t="s">
        <v>438</v>
      </c>
    </row>
    <row r="84" spans="1:25" s="261" customFormat="1" ht="39.75" customHeight="1">
      <c r="A84" s="451" t="s">
        <v>94</v>
      </c>
      <c r="B84" s="451" t="s">
        <v>2374</v>
      </c>
      <c r="C84" s="427" t="s">
        <v>1853</v>
      </c>
      <c r="D84" s="3780" t="s">
        <v>846</v>
      </c>
      <c r="E84" s="3780"/>
      <c r="F84" s="451">
        <v>1412</v>
      </c>
      <c r="G84" s="446"/>
      <c r="H84" s="446">
        <v>1</v>
      </c>
      <c r="I84" s="452">
        <v>250000</v>
      </c>
      <c r="J84" s="453"/>
      <c r="K84" s="453"/>
      <c r="L84" s="453"/>
      <c r="M84" s="453"/>
      <c r="N84" s="453"/>
      <c r="O84" s="453"/>
      <c r="P84" s="453"/>
      <c r="Q84" s="453"/>
      <c r="R84" s="453">
        <v>100</v>
      </c>
      <c r="S84" s="453">
        <v>100</v>
      </c>
      <c r="T84" s="446">
        <v>1</v>
      </c>
      <c r="U84" s="446"/>
      <c r="V84" s="446"/>
      <c r="W84" s="446"/>
      <c r="X84" s="456"/>
      <c r="Y84" s="430" t="s">
        <v>438</v>
      </c>
    </row>
    <row r="85" spans="1:25" s="261" customFormat="1" ht="39.75" customHeight="1">
      <c r="A85" s="451" t="s">
        <v>94</v>
      </c>
      <c r="B85" s="451" t="s">
        <v>2374</v>
      </c>
      <c r="C85" s="434" t="s">
        <v>18</v>
      </c>
      <c r="D85" s="455" t="s">
        <v>847</v>
      </c>
      <c r="E85" s="455"/>
      <c r="F85" s="451"/>
      <c r="G85" s="446"/>
      <c r="H85" s="446">
        <v>1</v>
      </c>
      <c r="I85" s="452">
        <v>275000</v>
      </c>
      <c r="J85" s="453"/>
      <c r="K85" s="453"/>
      <c r="L85" s="453"/>
      <c r="M85" s="453"/>
      <c r="N85" s="453">
        <v>8</v>
      </c>
      <c r="O85" s="453"/>
      <c r="P85" s="453"/>
      <c r="Q85" s="453"/>
      <c r="R85" s="453">
        <v>100</v>
      </c>
      <c r="S85" s="453">
        <v>100</v>
      </c>
      <c r="T85" s="446">
        <v>1</v>
      </c>
      <c r="U85" s="446"/>
      <c r="V85" s="446"/>
      <c r="W85" s="446"/>
      <c r="X85" s="446"/>
      <c r="Y85" s="430" t="s">
        <v>438</v>
      </c>
    </row>
    <row r="86" spans="1:25" s="261" customFormat="1" ht="39.75" customHeight="1">
      <c r="A86" s="451" t="s">
        <v>94</v>
      </c>
      <c r="B86" s="451" t="s">
        <v>2374</v>
      </c>
      <c r="C86" s="434" t="s">
        <v>18</v>
      </c>
      <c r="D86" s="3780" t="s">
        <v>848</v>
      </c>
      <c r="E86" s="3780"/>
      <c r="F86" s="451"/>
      <c r="G86" s="446"/>
      <c r="H86" s="446">
        <v>1</v>
      </c>
      <c r="I86" s="452">
        <v>137940</v>
      </c>
      <c r="J86" s="453"/>
      <c r="K86" s="453"/>
      <c r="L86" s="453"/>
      <c r="M86" s="453"/>
      <c r="N86" s="453">
        <v>5</v>
      </c>
      <c r="O86" s="453"/>
      <c r="P86" s="453"/>
      <c r="Q86" s="453"/>
      <c r="R86" s="453">
        <v>100</v>
      </c>
      <c r="S86" s="453">
        <v>100</v>
      </c>
      <c r="T86" s="446">
        <v>1</v>
      </c>
      <c r="U86" s="446"/>
      <c r="V86" s="446"/>
      <c r="W86" s="446"/>
      <c r="X86" s="446"/>
      <c r="Y86" s="430" t="s">
        <v>438</v>
      </c>
    </row>
    <row r="87" spans="1:25" s="261" customFormat="1" ht="39.75" customHeight="1">
      <c r="A87" s="451" t="s">
        <v>94</v>
      </c>
      <c r="B87" s="451" t="s">
        <v>2374</v>
      </c>
      <c r="C87" s="434" t="s">
        <v>18</v>
      </c>
      <c r="D87" s="451" t="s">
        <v>849</v>
      </c>
      <c r="E87" s="451"/>
      <c r="F87" s="451"/>
      <c r="G87" s="446"/>
      <c r="H87" s="446">
        <v>1</v>
      </c>
      <c r="I87" s="452">
        <v>196000</v>
      </c>
      <c r="J87" s="453"/>
      <c r="K87" s="453"/>
      <c r="L87" s="453"/>
      <c r="M87" s="453">
        <v>4.0999999999999996</v>
      </c>
      <c r="N87" s="453"/>
      <c r="O87" s="453"/>
      <c r="P87" s="453"/>
      <c r="Q87" s="453"/>
      <c r="R87" s="453">
        <v>100</v>
      </c>
      <c r="S87" s="453">
        <v>100</v>
      </c>
      <c r="T87" s="446">
        <v>1</v>
      </c>
      <c r="U87" s="446"/>
      <c r="V87" s="446"/>
      <c r="W87" s="446"/>
      <c r="X87" s="446"/>
      <c r="Y87" s="430" t="s">
        <v>438</v>
      </c>
    </row>
    <row r="88" spans="1:25" s="261" customFormat="1" ht="39.75" customHeight="1">
      <c r="A88" s="451" t="s">
        <v>94</v>
      </c>
      <c r="B88" s="451" t="s">
        <v>2374</v>
      </c>
      <c r="C88" s="434" t="s">
        <v>18</v>
      </c>
      <c r="D88" s="451" t="s">
        <v>850</v>
      </c>
      <c r="E88" s="451"/>
      <c r="F88" s="451"/>
      <c r="G88" s="446"/>
      <c r="H88" s="446">
        <v>1</v>
      </c>
      <c r="I88" s="452">
        <v>49000</v>
      </c>
      <c r="J88" s="453"/>
      <c r="K88" s="453"/>
      <c r="L88" s="453"/>
      <c r="M88" s="453">
        <v>2</v>
      </c>
      <c r="N88" s="453"/>
      <c r="O88" s="453"/>
      <c r="P88" s="453"/>
      <c r="Q88" s="453"/>
      <c r="R88" s="453">
        <v>100</v>
      </c>
      <c r="S88" s="453">
        <v>100</v>
      </c>
      <c r="T88" s="446">
        <v>1</v>
      </c>
      <c r="U88" s="446"/>
      <c r="V88" s="446"/>
      <c r="W88" s="446"/>
      <c r="X88" s="446"/>
      <c r="Y88" s="430" t="s">
        <v>438</v>
      </c>
    </row>
    <row r="89" spans="1:25" s="261" customFormat="1" ht="39.75" customHeight="1">
      <c r="A89" s="457" t="s">
        <v>94</v>
      </c>
      <c r="B89" s="457" t="s">
        <v>2374</v>
      </c>
      <c r="C89" s="434" t="s">
        <v>18</v>
      </c>
      <c r="D89" s="457" t="s">
        <v>851</v>
      </c>
      <c r="E89" s="457"/>
      <c r="F89" s="457"/>
      <c r="G89" s="458"/>
      <c r="H89" s="458">
        <v>1</v>
      </c>
      <c r="I89" s="452">
        <v>98000</v>
      </c>
      <c r="J89" s="453"/>
      <c r="K89" s="453"/>
      <c r="L89" s="453"/>
      <c r="M89" s="453">
        <v>2</v>
      </c>
      <c r="N89" s="453"/>
      <c r="O89" s="453"/>
      <c r="P89" s="453"/>
      <c r="Q89" s="453"/>
      <c r="R89" s="453">
        <v>100</v>
      </c>
      <c r="S89" s="453">
        <v>100</v>
      </c>
      <c r="T89" s="446">
        <v>1</v>
      </c>
      <c r="U89" s="446"/>
      <c r="V89" s="446"/>
      <c r="W89" s="446"/>
      <c r="X89" s="446"/>
      <c r="Y89" s="430" t="s">
        <v>438</v>
      </c>
    </row>
    <row r="90" spans="1:25" s="261" customFormat="1" ht="39.75" customHeight="1">
      <c r="A90" s="457" t="s">
        <v>94</v>
      </c>
      <c r="B90" s="457" t="s">
        <v>2374</v>
      </c>
      <c r="C90" s="434" t="s">
        <v>18</v>
      </c>
      <c r="D90" s="457" t="s">
        <v>852</v>
      </c>
      <c r="E90" s="457"/>
      <c r="F90" s="457"/>
      <c r="G90" s="458"/>
      <c r="H90" s="458">
        <v>1</v>
      </c>
      <c r="I90" s="452">
        <v>54000</v>
      </c>
      <c r="J90" s="453"/>
      <c r="K90" s="453"/>
      <c r="L90" s="453"/>
      <c r="M90" s="453">
        <v>1.4</v>
      </c>
      <c r="N90" s="453"/>
      <c r="O90" s="453"/>
      <c r="P90" s="453"/>
      <c r="Q90" s="453"/>
      <c r="R90" s="453">
        <v>100</v>
      </c>
      <c r="S90" s="453">
        <v>100</v>
      </c>
      <c r="T90" s="446">
        <v>1</v>
      </c>
      <c r="U90" s="446"/>
      <c r="V90" s="446"/>
      <c r="W90" s="446"/>
      <c r="X90" s="446"/>
      <c r="Y90" s="430" t="s">
        <v>438</v>
      </c>
    </row>
    <row r="91" spans="1:25" s="261" customFormat="1" ht="39.75" customHeight="1">
      <c r="A91" s="457" t="s">
        <v>94</v>
      </c>
      <c r="B91" s="457" t="s">
        <v>2374</v>
      </c>
      <c r="C91" s="434" t="s">
        <v>18</v>
      </c>
      <c r="D91" s="457" t="s">
        <v>853</v>
      </c>
      <c r="E91" s="457"/>
      <c r="F91" s="457"/>
      <c r="G91" s="458"/>
      <c r="H91" s="458">
        <v>1</v>
      </c>
      <c r="I91" s="452">
        <v>29115</v>
      </c>
      <c r="J91" s="453"/>
      <c r="K91" s="453"/>
      <c r="L91" s="453"/>
      <c r="M91" s="453"/>
      <c r="N91" s="453">
        <v>1</v>
      </c>
      <c r="O91" s="453"/>
      <c r="P91" s="453"/>
      <c r="Q91" s="453"/>
      <c r="R91" s="453">
        <v>100</v>
      </c>
      <c r="S91" s="453">
        <v>100</v>
      </c>
      <c r="T91" s="446">
        <v>1</v>
      </c>
      <c r="U91" s="446"/>
      <c r="V91" s="446"/>
      <c r="W91" s="446"/>
      <c r="X91" s="446"/>
      <c r="Y91" s="430" t="s">
        <v>438</v>
      </c>
    </row>
    <row r="92" spans="1:25" s="261" customFormat="1" ht="39.75" customHeight="1">
      <c r="A92" s="457" t="s">
        <v>94</v>
      </c>
      <c r="B92" s="457" t="s">
        <v>2374</v>
      </c>
      <c r="C92" s="434" t="s">
        <v>18</v>
      </c>
      <c r="D92" s="457" t="s">
        <v>854</v>
      </c>
      <c r="E92" s="457"/>
      <c r="F92" s="457"/>
      <c r="G92" s="458"/>
      <c r="H92" s="458">
        <v>1</v>
      </c>
      <c r="I92" s="452">
        <v>58230</v>
      </c>
      <c r="J92" s="453"/>
      <c r="K92" s="453"/>
      <c r="L92" s="453"/>
      <c r="M92" s="453"/>
      <c r="N92" s="453">
        <v>2</v>
      </c>
      <c r="O92" s="453"/>
      <c r="P92" s="453"/>
      <c r="Q92" s="453"/>
      <c r="R92" s="453">
        <v>100</v>
      </c>
      <c r="S92" s="453">
        <v>100</v>
      </c>
      <c r="T92" s="446">
        <v>1</v>
      </c>
      <c r="U92" s="446"/>
      <c r="V92" s="446"/>
      <c r="W92" s="446"/>
      <c r="X92" s="446"/>
      <c r="Y92" s="430" t="s">
        <v>438</v>
      </c>
    </row>
    <row r="93" spans="1:25" s="261" customFormat="1" ht="39.75" customHeight="1">
      <c r="A93" s="457" t="s">
        <v>94</v>
      </c>
      <c r="B93" s="457" t="s">
        <v>2374</v>
      </c>
      <c r="C93" s="434" t="s">
        <v>18</v>
      </c>
      <c r="D93" s="457" t="s">
        <v>855</v>
      </c>
      <c r="E93" s="457"/>
      <c r="F93" s="457"/>
      <c r="G93" s="458"/>
      <c r="H93" s="458">
        <v>1</v>
      </c>
      <c r="I93" s="452">
        <v>29115</v>
      </c>
      <c r="J93" s="453"/>
      <c r="K93" s="453"/>
      <c r="L93" s="453"/>
      <c r="M93" s="453"/>
      <c r="N93" s="453">
        <v>1</v>
      </c>
      <c r="O93" s="453"/>
      <c r="P93" s="453"/>
      <c r="Q93" s="453"/>
      <c r="R93" s="453">
        <v>100</v>
      </c>
      <c r="S93" s="453">
        <v>100</v>
      </c>
      <c r="T93" s="446">
        <v>1</v>
      </c>
      <c r="U93" s="446"/>
      <c r="V93" s="446"/>
      <c r="W93" s="446"/>
      <c r="X93" s="446"/>
      <c r="Y93" s="430" t="s">
        <v>438</v>
      </c>
    </row>
    <row r="94" spans="1:25" s="261" customFormat="1" ht="39.75" customHeight="1">
      <c r="A94" s="459" t="s">
        <v>94</v>
      </c>
      <c r="B94" s="459" t="s">
        <v>2374</v>
      </c>
      <c r="C94" s="434" t="s">
        <v>18</v>
      </c>
      <c r="D94" s="3781" t="s">
        <v>856</v>
      </c>
      <c r="E94" s="3781"/>
      <c r="F94" s="460"/>
      <c r="G94" s="461"/>
      <c r="H94" s="461">
        <v>1</v>
      </c>
      <c r="I94" s="462">
        <v>92168</v>
      </c>
      <c r="J94" s="463"/>
      <c r="K94" s="463"/>
      <c r="L94" s="463"/>
      <c r="M94" s="463">
        <v>14</v>
      </c>
      <c r="N94" s="463"/>
      <c r="O94" s="463"/>
      <c r="P94" s="463"/>
      <c r="Q94" s="463"/>
      <c r="R94" s="453">
        <v>100</v>
      </c>
      <c r="S94" s="453">
        <v>100</v>
      </c>
      <c r="T94" s="446">
        <v>1</v>
      </c>
      <c r="U94" s="463"/>
      <c r="V94" s="463"/>
      <c r="W94" s="463"/>
      <c r="X94" s="463"/>
      <c r="Y94" s="430" t="s">
        <v>438</v>
      </c>
    </row>
    <row r="95" spans="1:25" s="261" customFormat="1" ht="39.75" customHeight="1">
      <c r="A95" s="459" t="s">
        <v>94</v>
      </c>
      <c r="B95" s="459" t="s">
        <v>2374</v>
      </c>
      <c r="C95" s="434" t="s">
        <v>18</v>
      </c>
      <c r="D95" s="3781" t="s">
        <v>857</v>
      </c>
      <c r="E95" s="3781"/>
      <c r="F95" s="460"/>
      <c r="G95" s="461"/>
      <c r="H95" s="461">
        <v>1</v>
      </c>
      <c r="I95" s="462">
        <v>84419</v>
      </c>
      <c r="J95" s="463"/>
      <c r="K95" s="463"/>
      <c r="L95" s="463"/>
      <c r="M95" s="463">
        <v>14.2</v>
      </c>
      <c r="N95" s="463"/>
      <c r="O95" s="463"/>
      <c r="P95" s="463"/>
      <c r="Q95" s="463"/>
      <c r="R95" s="453">
        <v>100</v>
      </c>
      <c r="S95" s="453">
        <v>100</v>
      </c>
      <c r="T95" s="446">
        <v>1</v>
      </c>
      <c r="U95" s="463"/>
      <c r="V95" s="463"/>
      <c r="W95" s="463"/>
      <c r="X95" s="463"/>
      <c r="Y95" s="430" t="s">
        <v>438</v>
      </c>
    </row>
    <row r="96" spans="1:25" s="261" customFormat="1" ht="39.75" customHeight="1">
      <c r="A96" s="459" t="s">
        <v>94</v>
      </c>
      <c r="B96" s="459" t="s">
        <v>2374</v>
      </c>
      <c r="C96" s="434" t="s">
        <v>18</v>
      </c>
      <c r="D96" s="3781" t="s">
        <v>858</v>
      </c>
      <c r="E96" s="3781"/>
      <c r="F96" s="460"/>
      <c r="G96" s="461"/>
      <c r="H96" s="461">
        <v>1</v>
      </c>
      <c r="I96" s="462">
        <v>74865</v>
      </c>
      <c r="J96" s="463"/>
      <c r="K96" s="463"/>
      <c r="L96" s="463"/>
      <c r="M96" s="463">
        <v>7</v>
      </c>
      <c r="N96" s="463"/>
      <c r="O96" s="463"/>
      <c r="P96" s="463"/>
      <c r="Q96" s="463"/>
      <c r="R96" s="453">
        <v>100</v>
      </c>
      <c r="S96" s="453">
        <v>100</v>
      </c>
      <c r="T96" s="446">
        <v>1</v>
      </c>
      <c r="U96" s="463"/>
      <c r="V96" s="463"/>
      <c r="W96" s="463"/>
      <c r="X96" s="463"/>
      <c r="Y96" s="430" t="s">
        <v>438</v>
      </c>
    </row>
    <row r="97" spans="1:25" s="261" customFormat="1" ht="39.75" customHeight="1">
      <c r="A97" s="459" t="s">
        <v>94</v>
      </c>
      <c r="B97" s="459" t="s">
        <v>2374</v>
      </c>
      <c r="C97" s="434" t="s">
        <v>18</v>
      </c>
      <c r="D97" s="3781" t="s">
        <v>859</v>
      </c>
      <c r="E97" s="3781"/>
      <c r="F97" s="460"/>
      <c r="G97" s="461"/>
      <c r="H97" s="461">
        <v>1</v>
      </c>
      <c r="I97" s="462">
        <v>35551</v>
      </c>
      <c r="J97" s="463"/>
      <c r="K97" s="463"/>
      <c r="L97" s="463"/>
      <c r="M97" s="463">
        <v>6.3</v>
      </c>
      <c r="N97" s="463"/>
      <c r="O97" s="463"/>
      <c r="P97" s="463"/>
      <c r="Q97" s="463"/>
      <c r="R97" s="453">
        <v>100</v>
      </c>
      <c r="S97" s="453">
        <v>100</v>
      </c>
      <c r="T97" s="446">
        <v>1</v>
      </c>
      <c r="U97" s="463"/>
      <c r="V97" s="463"/>
      <c r="W97" s="463"/>
      <c r="X97" s="463"/>
      <c r="Y97" s="430" t="s">
        <v>438</v>
      </c>
    </row>
    <row r="98" spans="1:25" s="261" customFormat="1" ht="39.75" customHeight="1">
      <c r="A98" s="459" t="s">
        <v>94</v>
      </c>
      <c r="B98" s="459" t="s">
        <v>2374</v>
      </c>
      <c r="C98" s="434" t="s">
        <v>18</v>
      </c>
      <c r="D98" s="3781" t="s">
        <v>860</v>
      </c>
      <c r="E98" s="3781"/>
      <c r="F98" s="460"/>
      <c r="G98" s="461"/>
      <c r="H98" s="461">
        <v>1</v>
      </c>
      <c r="I98" s="462">
        <v>35000</v>
      </c>
      <c r="J98" s="463"/>
      <c r="K98" s="463"/>
      <c r="L98" s="463"/>
      <c r="M98" s="463">
        <v>4.3</v>
      </c>
      <c r="N98" s="463"/>
      <c r="O98" s="463"/>
      <c r="P98" s="463"/>
      <c r="Q98" s="463"/>
      <c r="R98" s="453">
        <v>100</v>
      </c>
      <c r="S98" s="453">
        <v>100</v>
      </c>
      <c r="T98" s="446">
        <v>1</v>
      </c>
      <c r="U98" s="463"/>
      <c r="V98" s="463"/>
      <c r="W98" s="463"/>
      <c r="X98" s="463"/>
      <c r="Y98" s="430" t="s">
        <v>438</v>
      </c>
    </row>
    <row r="99" spans="1:25" s="261" customFormat="1" ht="39.75" customHeight="1">
      <c r="A99" s="459" t="s">
        <v>94</v>
      </c>
      <c r="B99" s="459" t="s">
        <v>2374</v>
      </c>
      <c r="C99" s="434" t="s">
        <v>18</v>
      </c>
      <c r="D99" s="3781" t="s">
        <v>861</v>
      </c>
      <c r="E99" s="3781"/>
      <c r="F99" s="460"/>
      <c r="G99" s="461"/>
      <c r="H99" s="461">
        <v>1</v>
      </c>
      <c r="I99" s="462">
        <v>12560</v>
      </c>
      <c r="J99" s="463"/>
      <c r="K99" s="463"/>
      <c r="L99" s="463"/>
      <c r="M99" s="463">
        <v>3</v>
      </c>
      <c r="N99" s="463"/>
      <c r="O99" s="463"/>
      <c r="P99" s="463"/>
      <c r="Q99" s="463"/>
      <c r="R99" s="453">
        <v>100</v>
      </c>
      <c r="S99" s="453">
        <v>100</v>
      </c>
      <c r="T99" s="446">
        <v>1</v>
      </c>
      <c r="U99" s="463"/>
      <c r="V99" s="463"/>
      <c r="W99" s="463"/>
      <c r="X99" s="463"/>
      <c r="Y99" s="430" t="s">
        <v>438</v>
      </c>
    </row>
    <row r="100" spans="1:25" s="261" customFormat="1" ht="39.75" customHeight="1">
      <c r="A100" s="459" t="s">
        <v>94</v>
      </c>
      <c r="B100" s="459" t="s">
        <v>2374</v>
      </c>
      <c r="C100" s="434" t="s">
        <v>18</v>
      </c>
      <c r="D100" s="3781" t="s">
        <v>862</v>
      </c>
      <c r="E100" s="3781"/>
      <c r="F100" s="460"/>
      <c r="G100" s="461"/>
      <c r="H100" s="461">
        <v>1</v>
      </c>
      <c r="I100" s="462">
        <v>58000</v>
      </c>
      <c r="J100" s="463"/>
      <c r="K100" s="463"/>
      <c r="L100" s="463"/>
      <c r="M100" s="463">
        <v>1.5</v>
      </c>
      <c r="N100" s="463"/>
      <c r="O100" s="463"/>
      <c r="P100" s="463"/>
      <c r="Q100" s="463"/>
      <c r="R100" s="453">
        <v>100</v>
      </c>
      <c r="S100" s="453">
        <v>100</v>
      </c>
      <c r="T100" s="446">
        <v>1</v>
      </c>
      <c r="U100" s="463"/>
      <c r="V100" s="463"/>
      <c r="W100" s="463"/>
      <c r="X100" s="463"/>
      <c r="Y100" s="430" t="s">
        <v>438</v>
      </c>
    </row>
    <row r="101" spans="1:25" s="261" customFormat="1" ht="39.75" customHeight="1">
      <c r="A101" s="459" t="s">
        <v>94</v>
      </c>
      <c r="B101" s="459" t="s">
        <v>2374</v>
      </c>
      <c r="C101" s="434" t="s">
        <v>18</v>
      </c>
      <c r="D101" s="3781" t="s">
        <v>863</v>
      </c>
      <c r="E101" s="3781"/>
      <c r="F101" s="460"/>
      <c r="G101" s="461"/>
      <c r="H101" s="461">
        <v>1</v>
      </c>
      <c r="I101" s="462">
        <v>54800</v>
      </c>
      <c r="J101" s="463"/>
      <c r="K101" s="463"/>
      <c r="L101" s="463"/>
      <c r="M101" s="463">
        <v>6.6</v>
      </c>
      <c r="N101" s="463"/>
      <c r="O101" s="463"/>
      <c r="P101" s="463"/>
      <c r="Q101" s="463"/>
      <c r="R101" s="453">
        <v>100</v>
      </c>
      <c r="S101" s="453">
        <v>100</v>
      </c>
      <c r="T101" s="446">
        <v>1</v>
      </c>
      <c r="U101" s="463"/>
      <c r="V101" s="463"/>
      <c r="W101" s="463"/>
      <c r="X101" s="463"/>
      <c r="Y101" s="430" t="s">
        <v>438</v>
      </c>
    </row>
    <row r="102" spans="1:25" s="261" customFormat="1" ht="39.75" customHeight="1">
      <c r="A102" s="459" t="s">
        <v>94</v>
      </c>
      <c r="B102" s="459" t="s">
        <v>2374</v>
      </c>
      <c r="C102" s="434" t="s">
        <v>18</v>
      </c>
      <c r="D102" s="3781" t="s">
        <v>864</v>
      </c>
      <c r="E102" s="3781"/>
      <c r="F102" s="460"/>
      <c r="G102" s="461"/>
      <c r="H102" s="461">
        <v>1</v>
      </c>
      <c r="I102" s="462">
        <v>21000</v>
      </c>
      <c r="J102" s="463"/>
      <c r="K102" s="463"/>
      <c r="L102" s="463"/>
      <c r="M102" s="463">
        <v>4.5</v>
      </c>
      <c r="N102" s="463"/>
      <c r="O102" s="463"/>
      <c r="P102" s="463"/>
      <c r="Q102" s="463"/>
      <c r="R102" s="453">
        <v>100</v>
      </c>
      <c r="S102" s="453">
        <v>100</v>
      </c>
      <c r="T102" s="446">
        <v>1</v>
      </c>
      <c r="U102" s="463"/>
      <c r="V102" s="463"/>
      <c r="W102" s="463"/>
      <c r="X102" s="463"/>
      <c r="Y102" s="430" t="s">
        <v>438</v>
      </c>
    </row>
    <row r="103" spans="1:25" s="261" customFormat="1" ht="39.75" customHeight="1">
      <c r="A103" s="459" t="s">
        <v>94</v>
      </c>
      <c r="B103" s="459" t="s">
        <v>2374</v>
      </c>
      <c r="C103" s="434" t="s">
        <v>18</v>
      </c>
      <c r="D103" s="3781" t="s">
        <v>865</v>
      </c>
      <c r="E103" s="3781"/>
      <c r="F103" s="460"/>
      <c r="G103" s="461"/>
      <c r="H103" s="461">
        <v>1</v>
      </c>
      <c r="I103" s="462">
        <v>45000</v>
      </c>
      <c r="J103" s="463"/>
      <c r="K103" s="463"/>
      <c r="L103" s="463"/>
      <c r="M103" s="463">
        <v>1.5</v>
      </c>
      <c r="N103" s="463"/>
      <c r="O103" s="463"/>
      <c r="P103" s="463"/>
      <c r="Q103" s="463"/>
      <c r="R103" s="453">
        <v>100</v>
      </c>
      <c r="S103" s="453">
        <v>100</v>
      </c>
      <c r="T103" s="446">
        <v>1</v>
      </c>
      <c r="U103" s="463"/>
      <c r="V103" s="463"/>
      <c r="W103" s="463"/>
      <c r="X103" s="463"/>
      <c r="Y103" s="430" t="s">
        <v>438</v>
      </c>
    </row>
    <row r="104" spans="1:25" s="261" customFormat="1" ht="39.75" customHeight="1">
      <c r="A104" s="459" t="s">
        <v>94</v>
      </c>
      <c r="B104" s="459" t="s">
        <v>2374</v>
      </c>
      <c r="C104" s="434" t="s">
        <v>18</v>
      </c>
      <c r="D104" s="3781" t="s">
        <v>866</v>
      </c>
      <c r="E104" s="3781"/>
      <c r="F104" s="460"/>
      <c r="G104" s="461"/>
      <c r="H104" s="461">
        <v>1</v>
      </c>
      <c r="I104" s="462">
        <v>35100</v>
      </c>
      <c r="J104" s="463"/>
      <c r="K104" s="463"/>
      <c r="L104" s="463"/>
      <c r="M104" s="463">
        <v>4.3</v>
      </c>
      <c r="N104" s="463"/>
      <c r="O104" s="463"/>
      <c r="P104" s="463"/>
      <c r="Q104" s="463"/>
      <c r="R104" s="453">
        <v>100</v>
      </c>
      <c r="S104" s="453">
        <v>100</v>
      </c>
      <c r="T104" s="446">
        <v>1</v>
      </c>
      <c r="U104" s="463"/>
      <c r="V104" s="463"/>
      <c r="W104" s="463"/>
      <c r="X104" s="463"/>
      <c r="Y104" s="430" t="s">
        <v>438</v>
      </c>
    </row>
    <row r="105" spans="1:25" s="261" customFormat="1" ht="39.75" customHeight="1">
      <c r="A105" s="459" t="s">
        <v>94</v>
      </c>
      <c r="B105" s="459" t="s">
        <v>2374</v>
      </c>
      <c r="C105" s="434" t="s">
        <v>18</v>
      </c>
      <c r="D105" s="3781" t="s">
        <v>867</v>
      </c>
      <c r="E105" s="3781"/>
      <c r="F105" s="460"/>
      <c r="G105" s="461"/>
      <c r="H105" s="461">
        <v>1</v>
      </c>
      <c r="I105" s="462">
        <v>12500</v>
      </c>
      <c r="J105" s="463"/>
      <c r="K105" s="463"/>
      <c r="L105" s="463"/>
      <c r="M105" s="463">
        <v>4.7</v>
      </c>
      <c r="N105" s="463"/>
      <c r="O105" s="463"/>
      <c r="P105" s="463"/>
      <c r="Q105" s="463"/>
      <c r="R105" s="453">
        <v>100</v>
      </c>
      <c r="S105" s="453">
        <v>100</v>
      </c>
      <c r="T105" s="446">
        <v>1</v>
      </c>
      <c r="U105" s="463"/>
      <c r="V105" s="463"/>
      <c r="W105" s="463"/>
      <c r="X105" s="463"/>
      <c r="Y105" s="430" t="s">
        <v>438</v>
      </c>
    </row>
    <row r="106" spans="1:25" s="261" customFormat="1" ht="39.75" customHeight="1">
      <c r="A106" s="459" t="s">
        <v>94</v>
      </c>
      <c r="B106" s="459" t="s">
        <v>2374</v>
      </c>
      <c r="C106" s="434" t="s">
        <v>18</v>
      </c>
      <c r="D106" s="3781" t="s">
        <v>868</v>
      </c>
      <c r="E106" s="3781"/>
      <c r="F106" s="460"/>
      <c r="G106" s="461"/>
      <c r="H106" s="461">
        <v>1</v>
      </c>
      <c r="I106" s="462">
        <v>35000</v>
      </c>
      <c r="J106" s="463"/>
      <c r="K106" s="463"/>
      <c r="L106" s="463"/>
      <c r="M106" s="463">
        <v>8.5</v>
      </c>
      <c r="N106" s="463"/>
      <c r="O106" s="463"/>
      <c r="P106" s="463"/>
      <c r="Q106" s="463"/>
      <c r="R106" s="453">
        <v>100</v>
      </c>
      <c r="S106" s="453">
        <v>100</v>
      </c>
      <c r="T106" s="446">
        <v>1</v>
      </c>
      <c r="U106" s="463"/>
      <c r="V106" s="463"/>
      <c r="W106" s="463"/>
      <c r="X106" s="463"/>
      <c r="Y106" s="430" t="s">
        <v>438</v>
      </c>
    </row>
    <row r="107" spans="1:25" s="261" customFormat="1" ht="39.75" customHeight="1">
      <c r="A107" s="459" t="s">
        <v>94</v>
      </c>
      <c r="B107" s="459" t="s">
        <v>2374</v>
      </c>
      <c r="C107" s="434" t="s">
        <v>18</v>
      </c>
      <c r="D107" s="3781" t="s">
        <v>869</v>
      </c>
      <c r="E107" s="3781"/>
      <c r="F107" s="460"/>
      <c r="G107" s="461"/>
      <c r="H107" s="461">
        <v>1</v>
      </c>
      <c r="I107" s="462">
        <v>26500</v>
      </c>
      <c r="J107" s="463"/>
      <c r="K107" s="463"/>
      <c r="L107" s="463"/>
      <c r="M107" s="463">
        <v>4.5999999999999996</v>
      </c>
      <c r="N107" s="463"/>
      <c r="O107" s="463"/>
      <c r="P107" s="463"/>
      <c r="Q107" s="463"/>
      <c r="R107" s="453">
        <v>100</v>
      </c>
      <c r="S107" s="453">
        <v>100</v>
      </c>
      <c r="T107" s="446">
        <v>1</v>
      </c>
      <c r="U107" s="463"/>
      <c r="V107" s="463"/>
      <c r="W107" s="463"/>
      <c r="X107" s="463"/>
      <c r="Y107" s="430" t="s">
        <v>438</v>
      </c>
    </row>
    <row r="108" spans="1:25" s="261" customFormat="1" ht="39.75" customHeight="1">
      <c r="A108" s="459" t="s">
        <v>94</v>
      </c>
      <c r="B108" s="459" t="s">
        <v>2374</v>
      </c>
      <c r="C108" s="434" t="s">
        <v>18</v>
      </c>
      <c r="D108" s="3781" t="s">
        <v>870</v>
      </c>
      <c r="E108" s="3781"/>
      <c r="F108" s="460"/>
      <c r="G108" s="461"/>
      <c r="H108" s="461">
        <v>1</v>
      </c>
      <c r="I108" s="462">
        <v>27000</v>
      </c>
      <c r="J108" s="463"/>
      <c r="K108" s="463"/>
      <c r="L108" s="463"/>
      <c r="M108" s="463">
        <v>1.5</v>
      </c>
      <c r="N108" s="463"/>
      <c r="O108" s="463"/>
      <c r="P108" s="463"/>
      <c r="Q108" s="463"/>
      <c r="R108" s="453">
        <v>100</v>
      </c>
      <c r="S108" s="453">
        <v>100</v>
      </c>
      <c r="T108" s="446">
        <v>1</v>
      </c>
      <c r="U108" s="463"/>
      <c r="V108" s="463"/>
      <c r="W108" s="463"/>
      <c r="X108" s="463"/>
      <c r="Y108" s="430" t="s">
        <v>438</v>
      </c>
    </row>
    <row r="109" spans="1:25" s="261" customFormat="1" ht="64.5" customHeight="1">
      <c r="A109" s="440" t="s">
        <v>94</v>
      </c>
      <c r="B109" s="440" t="s">
        <v>2374</v>
      </c>
      <c r="C109" s="434" t="s">
        <v>18</v>
      </c>
      <c r="D109" s="3782" t="s">
        <v>871</v>
      </c>
      <c r="E109" s="3782"/>
      <c r="F109" s="464"/>
      <c r="G109" s="458"/>
      <c r="H109" s="458">
        <v>1</v>
      </c>
      <c r="I109" s="465">
        <v>153537</v>
      </c>
      <c r="J109" s="446"/>
      <c r="K109" s="446"/>
      <c r="L109" s="446"/>
      <c r="M109" s="446"/>
      <c r="N109" s="446"/>
      <c r="O109" s="446"/>
      <c r="P109" s="446"/>
      <c r="Q109" s="446"/>
      <c r="R109" s="446">
        <v>70</v>
      </c>
      <c r="S109" s="446"/>
      <c r="T109" s="446">
        <v>1</v>
      </c>
      <c r="U109" s="446"/>
      <c r="V109" s="3783" t="s">
        <v>872</v>
      </c>
      <c r="W109" s="3784"/>
      <c r="X109" s="3785"/>
      <c r="Y109" s="460" t="s">
        <v>438</v>
      </c>
    </row>
    <row r="110" spans="1:25" s="261" customFormat="1" ht="39.75" customHeight="1">
      <c r="A110" s="459" t="s">
        <v>94</v>
      </c>
      <c r="B110" s="459" t="s">
        <v>2374</v>
      </c>
      <c r="C110" s="434" t="s">
        <v>18</v>
      </c>
      <c r="D110" s="3781" t="s">
        <v>873</v>
      </c>
      <c r="E110" s="3781"/>
      <c r="F110" s="460"/>
      <c r="G110" s="461"/>
      <c r="H110" s="461">
        <v>1</v>
      </c>
      <c r="I110" s="466"/>
      <c r="J110" s="463"/>
      <c r="K110" s="463"/>
      <c r="L110" s="463"/>
      <c r="M110" s="463">
        <v>1</v>
      </c>
      <c r="N110" s="463"/>
      <c r="O110" s="463"/>
      <c r="P110" s="463"/>
      <c r="Q110" s="463"/>
      <c r="R110" s="443">
        <v>100</v>
      </c>
      <c r="S110" s="443">
        <v>100</v>
      </c>
      <c r="T110" s="446">
        <v>1</v>
      </c>
      <c r="U110" s="463"/>
      <c r="V110" s="463"/>
      <c r="W110" s="463"/>
      <c r="X110" s="463"/>
      <c r="Y110" s="430" t="s">
        <v>438</v>
      </c>
    </row>
    <row r="111" spans="1:25" s="261" customFormat="1" ht="39.75" customHeight="1">
      <c r="A111" s="459" t="s">
        <v>94</v>
      </c>
      <c r="B111" s="459" t="s">
        <v>2374</v>
      </c>
      <c r="C111" s="434" t="s">
        <v>18</v>
      </c>
      <c r="D111" s="3781" t="s">
        <v>874</v>
      </c>
      <c r="E111" s="3781"/>
      <c r="F111" s="460"/>
      <c r="G111" s="461"/>
      <c r="H111" s="461">
        <v>1</v>
      </c>
      <c r="I111" s="466"/>
      <c r="J111" s="463"/>
      <c r="K111" s="463"/>
      <c r="L111" s="463"/>
      <c r="M111" s="463">
        <v>2</v>
      </c>
      <c r="N111" s="463"/>
      <c r="O111" s="463"/>
      <c r="P111" s="463"/>
      <c r="Q111" s="463"/>
      <c r="R111" s="443">
        <v>100</v>
      </c>
      <c r="S111" s="443">
        <v>100</v>
      </c>
      <c r="T111" s="446">
        <v>1</v>
      </c>
      <c r="U111" s="463"/>
      <c r="V111" s="463"/>
      <c r="W111" s="463"/>
      <c r="X111" s="463"/>
      <c r="Y111" s="430" t="s">
        <v>438</v>
      </c>
    </row>
    <row r="112" spans="1:25" s="261" customFormat="1" ht="39.75" customHeight="1">
      <c r="A112" s="459" t="s">
        <v>94</v>
      </c>
      <c r="B112" s="459" t="s">
        <v>2374</v>
      </c>
      <c r="C112" s="434" t="s">
        <v>18</v>
      </c>
      <c r="D112" s="3781" t="s">
        <v>857</v>
      </c>
      <c r="E112" s="3781"/>
      <c r="F112" s="460"/>
      <c r="G112" s="461"/>
      <c r="H112" s="461">
        <v>1</v>
      </c>
      <c r="I112" s="466"/>
      <c r="J112" s="463"/>
      <c r="K112" s="463"/>
      <c r="L112" s="463"/>
      <c r="M112" s="463">
        <v>2</v>
      </c>
      <c r="N112" s="463"/>
      <c r="O112" s="463"/>
      <c r="P112" s="463"/>
      <c r="Q112" s="463"/>
      <c r="R112" s="443">
        <v>100</v>
      </c>
      <c r="S112" s="443">
        <v>100</v>
      </c>
      <c r="T112" s="446">
        <v>1</v>
      </c>
      <c r="U112" s="463"/>
      <c r="V112" s="463"/>
      <c r="W112" s="463"/>
      <c r="X112" s="463"/>
      <c r="Y112" s="430" t="s">
        <v>438</v>
      </c>
    </row>
    <row r="113" spans="1:25" s="261" customFormat="1" ht="39.75" customHeight="1">
      <c r="A113" s="459" t="s">
        <v>94</v>
      </c>
      <c r="B113" s="459" t="s">
        <v>2374</v>
      </c>
      <c r="C113" s="434" t="s">
        <v>18</v>
      </c>
      <c r="D113" s="3781" t="s">
        <v>875</v>
      </c>
      <c r="E113" s="3781"/>
      <c r="F113" s="460"/>
      <c r="G113" s="461"/>
      <c r="H113" s="461">
        <v>1</v>
      </c>
      <c r="I113" s="466"/>
      <c r="J113" s="463"/>
      <c r="K113" s="463"/>
      <c r="L113" s="463"/>
      <c r="M113" s="463">
        <v>2.5</v>
      </c>
      <c r="N113" s="463"/>
      <c r="O113" s="463"/>
      <c r="P113" s="463"/>
      <c r="Q113" s="463"/>
      <c r="R113" s="443">
        <v>100</v>
      </c>
      <c r="S113" s="443">
        <v>100</v>
      </c>
      <c r="T113" s="446">
        <v>1</v>
      </c>
      <c r="U113" s="463"/>
      <c r="V113" s="463"/>
      <c r="W113" s="463"/>
      <c r="X113" s="463"/>
      <c r="Y113" s="430" t="s">
        <v>438</v>
      </c>
    </row>
    <row r="114" spans="1:25" s="261" customFormat="1" ht="39.75" customHeight="1">
      <c r="A114" s="459" t="s">
        <v>94</v>
      </c>
      <c r="B114" s="459" t="s">
        <v>2374</v>
      </c>
      <c r="C114" s="434" t="s">
        <v>18</v>
      </c>
      <c r="D114" s="3781" t="s">
        <v>876</v>
      </c>
      <c r="E114" s="3781"/>
      <c r="F114" s="460"/>
      <c r="G114" s="461"/>
      <c r="H114" s="461">
        <v>1</v>
      </c>
      <c r="I114" s="466"/>
      <c r="J114" s="463"/>
      <c r="K114" s="463"/>
      <c r="L114" s="463"/>
      <c r="M114" s="463">
        <v>3</v>
      </c>
      <c r="N114" s="463"/>
      <c r="O114" s="463"/>
      <c r="P114" s="463"/>
      <c r="Q114" s="463"/>
      <c r="R114" s="443">
        <v>100</v>
      </c>
      <c r="S114" s="443">
        <v>100</v>
      </c>
      <c r="T114" s="446">
        <v>1</v>
      </c>
      <c r="U114" s="463"/>
      <c r="V114" s="463"/>
      <c r="W114" s="463"/>
      <c r="X114" s="463"/>
      <c r="Y114" s="430" t="s">
        <v>438</v>
      </c>
    </row>
    <row r="115" spans="1:25" s="261" customFormat="1" ht="39.75" customHeight="1">
      <c r="A115" s="459" t="s">
        <v>94</v>
      </c>
      <c r="B115" s="459" t="s">
        <v>2374</v>
      </c>
      <c r="C115" s="434" t="s">
        <v>18</v>
      </c>
      <c r="D115" s="3781" t="s">
        <v>877</v>
      </c>
      <c r="E115" s="3781"/>
      <c r="F115" s="460"/>
      <c r="G115" s="461"/>
      <c r="H115" s="461">
        <v>1</v>
      </c>
      <c r="I115" s="466"/>
      <c r="J115" s="463"/>
      <c r="K115" s="463"/>
      <c r="L115" s="463"/>
      <c r="M115" s="463">
        <v>3.5</v>
      </c>
      <c r="N115" s="463"/>
      <c r="O115" s="463"/>
      <c r="P115" s="463"/>
      <c r="Q115" s="463"/>
      <c r="R115" s="443">
        <v>100</v>
      </c>
      <c r="S115" s="443">
        <v>100</v>
      </c>
      <c r="T115" s="446">
        <v>1</v>
      </c>
      <c r="U115" s="463"/>
      <c r="V115" s="463"/>
      <c r="W115" s="463"/>
      <c r="X115" s="463"/>
      <c r="Y115" s="430" t="s">
        <v>438</v>
      </c>
    </row>
    <row r="116" spans="1:25" s="261" customFormat="1" ht="39.75" customHeight="1">
      <c r="A116" s="459" t="s">
        <v>94</v>
      </c>
      <c r="B116" s="459" t="s">
        <v>2374</v>
      </c>
      <c r="C116" s="434" t="s">
        <v>18</v>
      </c>
      <c r="D116" s="3781" t="s">
        <v>1731</v>
      </c>
      <c r="E116" s="3781"/>
      <c r="F116" s="460"/>
      <c r="G116" s="461"/>
      <c r="H116" s="461">
        <v>1</v>
      </c>
      <c r="I116" s="466"/>
      <c r="J116" s="463"/>
      <c r="K116" s="463"/>
      <c r="L116" s="463"/>
      <c r="M116" s="463">
        <v>3</v>
      </c>
      <c r="N116" s="463"/>
      <c r="O116" s="463"/>
      <c r="P116" s="463"/>
      <c r="Q116" s="463"/>
      <c r="R116" s="443">
        <v>100</v>
      </c>
      <c r="S116" s="443">
        <v>100</v>
      </c>
      <c r="T116" s="446">
        <v>1</v>
      </c>
      <c r="U116" s="463"/>
      <c r="V116" s="463"/>
      <c r="W116" s="463"/>
      <c r="X116" s="463"/>
      <c r="Y116" s="430" t="s">
        <v>438</v>
      </c>
    </row>
    <row r="117" spans="1:25" s="261" customFormat="1" ht="39.75" customHeight="1">
      <c r="A117" s="459" t="s">
        <v>94</v>
      </c>
      <c r="B117" s="459" t="s">
        <v>2374</v>
      </c>
      <c r="C117" s="434" t="s">
        <v>18</v>
      </c>
      <c r="D117" s="3781" t="s">
        <v>1732</v>
      </c>
      <c r="E117" s="3781"/>
      <c r="F117" s="460"/>
      <c r="G117" s="461"/>
      <c r="H117" s="461">
        <v>1</v>
      </c>
      <c r="I117" s="466"/>
      <c r="J117" s="463"/>
      <c r="K117" s="463"/>
      <c r="L117" s="463"/>
      <c r="M117" s="463">
        <v>2</v>
      </c>
      <c r="N117" s="463"/>
      <c r="O117" s="463"/>
      <c r="P117" s="463"/>
      <c r="Q117" s="463"/>
      <c r="R117" s="463"/>
      <c r="S117" s="463"/>
      <c r="T117" s="463">
        <v>1</v>
      </c>
      <c r="U117" s="463"/>
      <c r="V117" s="463"/>
      <c r="W117" s="463"/>
      <c r="X117" s="463"/>
      <c r="Y117" s="430" t="s">
        <v>438</v>
      </c>
    </row>
    <row r="118" spans="1:25" s="261" customFormat="1" ht="39.75" customHeight="1">
      <c r="A118" s="459" t="s">
        <v>94</v>
      </c>
      <c r="B118" s="459" t="s">
        <v>2374</v>
      </c>
      <c r="C118" s="434" t="s">
        <v>18</v>
      </c>
      <c r="D118" s="3781" t="s">
        <v>1733</v>
      </c>
      <c r="E118" s="3781"/>
      <c r="F118" s="460"/>
      <c r="G118" s="461"/>
      <c r="H118" s="461">
        <v>1</v>
      </c>
      <c r="I118" s="466"/>
      <c r="J118" s="463"/>
      <c r="K118" s="463"/>
      <c r="L118" s="463"/>
      <c r="M118" s="463">
        <v>1</v>
      </c>
      <c r="N118" s="463"/>
      <c r="O118" s="463"/>
      <c r="P118" s="463"/>
      <c r="Q118" s="463"/>
      <c r="R118" s="443">
        <v>100</v>
      </c>
      <c r="S118" s="443">
        <v>100</v>
      </c>
      <c r="T118" s="463">
        <v>1</v>
      </c>
      <c r="U118" s="463"/>
      <c r="V118" s="463"/>
      <c r="W118" s="463"/>
      <c r="X118" s="463"/>
      <c r="Y118" s="430" t="s">
        <v>438</v>
      </c>
    </row>
    <row r="119" spans="1:25" s="261" customFormat="1" ht="39.75" customHeight="1">
      <c r="A119" s="459" t="s">
        <v>94</v>
      </c>
      <c r="B119" s="459" t="s">
        <v>2374</v>
      </c>
      <c r="C119" s="434" t="s">
        <v>18</v>
      </c>
      <c r="D119" s="3781" t="s">
        <v>1734</v>
      </c>
      <c r="E119" s="3781"/>
      <c r="F119" s="460"/>
      <c r="G119" s="461"/>
      <c r="H119" s="461">
        <v>1</v>
      </c>
      <c r="I119" s="466"/>
      <c r="J119" s="463"/>
      <c r="K119" s="463"/>
      <c r="L119" s="463"/>
      <c r="M119" s="463">
        <v>0.5</v>
      </c>
      <c r="N119" s="463"/>
      <c r="O119" s="463"/>
      <c r="P119" s="463"/>
      <c r="Q119" s="463"/>
      <c r="R119" s="443">
        <v>100</v>
      </c>
      <c r="S119" s="443">
        <v>100</v>
      </c>
      <c r="T119" s="463">
        <v>1</v>
      </c>
      <c r="U119" s="463"/>
      <c r="V119" s="463"/>
      <c r="W119" s="463"/>
      <c r="X119" s="463"/>
      <c r="Y119" s="430" t="s">
        <v>438</v>
      </c>
    </row>
    <row r="120" spans="1:25" s="261" customFormat="1" ht="39.75" customHeight="1">
      <c r="A120" s="459" t="s">
        <v>94</v>
      </c>
      <c r="B120" s="459" t="s">
        <v>2374</v>
      </c>
      <c r="C120" s="434" t="s">
        <v>18</v>
      </c>
      <c r="D120" s="3781" t="s">
        <v>457</v>
      </c>
      <c r="E120" s="3781"/>
      <c r="F120" s="460"/>
      <c r="G120" s="461"/>
      <c r="H120" s="461">
        <v>1</v>
      </c>
      <c r="I120" s="466"/>
      <c r="J120" s="463"/>
      <c r="K120" s="463"/>
      <c r="L120" s="463"/>
      <c r="M120" s="463">
        <v>2</v>
      </c>
      <c r="N120" s="463"/>
      <c r="O120" s="463"/>
      <c r="P120" s="463"/>
      <c r="Q120" s="463"/>
      <c r="R120" s="463"/>
      <c r="S120" s="463"/>
      <c r="T120" s="463">
        <v>1</v>
      </c>
      <c r="U120" s="463"/>
      <c r="V120" s="463"/>
      <c r="W120" s="463"/>
      <c r="X120" s="463"/>
      <c r="Y120" s="430" t="s">
        <v>438</v>
      </c>
    </row>
    <row r="121" spans="1:25" s="261" customFormat="1" ht="39.75" customHeight="1">
      <c r="A121" s="459" t="s">
        <v>94</v>
      </c>
      <c r="B121" s="459" t="s">
        <v>2374</v>
      </c>
      <c r="C121" s="434" t="s">
        <v>18</v>
      </c>
      <c r="D121" s="3781" t="s">
        <v>458</v>
      </c>
      <c r="E121" s="3781"/>
      <c r="F121" s="460"/>
      <c r="G121" s="461"/>
      <c r="H121" s="461">
        <v>1</v>
      </c>
      <c r="I121" s="466"/>
      <c r="J121" s="463"/>
      <c r="K121" s="463"/>
      <c r="L121" s="463"/>
      <c r="M121" s="463">
        <v>2.5</v>
      </c>
      <c r="N121" s="463"/>
      <c r="O121" s="463"/>
      <c r="P121" s="463"/>
      <c r="Q121" s="463"/>
      <c r="R121" s="443">
        <v>100</v>
      </c>
      <c r="S121" s="443">
        <v>100</v>
      </c>
      <c r="T121" s="463">
        <v>1</v>
      </c>
      <c r="U121" s="463"/>
      <c r="V121" s="463"/>
      <c r="W121" s="463"/>
      <c r="X121" s="463"/>
      <c r="Y121" s="430" t="s">
        <v>438</v>
      </c>
    </row>
    <row r="122" spans="1:25" s="261" customFormat="1" ht="39.75" customHeight="1">
      <c r="A122" s="459" t="s">
        <v>94</v>
      </c>
      <c r="B122" s="459" t="s">
        <v>2374</v>
      </c>
      <c r="C122" s="434" t="s">
        <v>18</v>
      </c>
      <c r="D122" s="3781" t="s">
        <v>459</v>
      </c>
      <c r="E122" s="3781"/>
      <c r="F122" s="460"/>
      <c r="G122" s="461"/>
      <c r="H122" s="461">
        <v>1</v>
      </c>
      <c r="I122" s="466"/>
      <c r="J122" s="463"/>
      <c r="K122" s="463"/>
      <c r="L122" s="463"/>
      <c r="M122" s="463">
        <v>3</v>
      </c>
      <c r="N122" s="463"/>
      <c r="O122" s="463"/>
      <c r="P122" s="463"/>
      <c r="Q122" s="463"/>
      <c r="R122" s="463"/>
      <c r="S122" s="463"/>
      <c r="T122" s="463">
        <v>1</v>
      </c>
      <c r="U122" s="463"/>
      <c r="V122" s="463"/>
      <c r="W122" s="463"/>
      <c r="X122" s="463"/>
      <c r="Y122" s="430" t="s">
        <v>438</v>
      </c>
    </row>
    <row r="123" spans="1:25" s="261" customFormat="1" ht="39.75" customHeight="1">
      <c r="A123" s="459" t="s">
        <v>94</v>
      </c>
      <c r="B123" s="459" t="s">
        <v>2374</v>
      </c>
      <c r="C123" s="434" t="s">
        <v>18</v>
      </c>
      <c r="D123" s="3781" t="s">
        <v>460</v>
      </c>
      <c r="E123" s="3781"/>
      <c r="F123" s="460"/>
      <c r="G123" s="461"/>
      <c r="H123" s="461">
        <v>1</v>
      </c>
      <c r="I123" s="466"/>
      <c r="J123" s="463"/>
      <c r="K123" s="463"/>
      <c r="L123" s="463"/>
      <c r="M123" s="463">
        <v>1</v>
      </c>
      <c r="N123" s="463"/>
      <c r="O123" s="463"/>
      <c r="P123" s="463"/>
      <c r="Q123" s="463"/>
      <c r="R123" s="443">
        <v>100</v>
      </c>
      <c r="S123" s="443">
        <v>100</v>
      </c>
      <c r="T123" s="463">
        <v>1</v>
      </c>
      <c r="U123" s="463"/>
      <c r="V123" s="463"/>
      <c r="W123" s="463"/>
      <c r="X123" s="463"/>
      <c r="Y123" s="430" t="s">
        <v>438</v>
      </c>
    </row>
    <row r="124" spans="1:25" s="261" customFormat="1" ht="39.75" customHeight="1">
      <c r="A124" s="459" t="s">
        <v>94</v>
      </c>
      <c r="B124" s="459" t="s">
        <v>2374</v>
      </c>
      <c r="C124" s="434" t="s">
        <v>18</v>
      </c>
      <c r="D124" s="3781" t="s">
        <v>461</v>
      </c>
      <c r="E124" s="3781"/>
      <c r="F124" s="460"/>
      <c r="G124" s="461"/>
      <c r="H124" s="461">
        <v>1</v>
      </c>
      <c r="I124" s="466"/>
      <c r="J124" s="463"/>
      <c r="K124" s="463"/>
      <c r="L124" s="463"/>
      <c r="M124" s="463">
        <v>0.5</v>
      </c>
      <c r="N124" s="463"/>
      <c r="O124" s="463"/>
      <c r="P124" s="463"/>
      <c r="Q124" s="463"/>
      <c r="R124" s="463"/>
      <c r="S124" s="463"/>
      <c r="T124" s="463">
        <v>1</v>
      </c>
      <c r="U124" s="463"/>
      <c r="V124" s="463"/>
      <c r="W124" s="463"/>
      <c r="X124" s="463"/>
      <c r="Y124" s="430" t="s">
        <v>438</v>
      </c>
    </row>
    <row r="125" spans="1:25" s="261" customFormat="1" ht="39.75" customHeight="1">
      <c r="A125" s="459" t="s">
        <v>94</v>
      </c>
      <c r="B125" s="459" t="s">
        <v>2374</v>
      </c>
      <c r="C125" s="434" t="s">
        <v>18</v>
      </c>
      <c r="D125" s="3781" t="s">
        <v>462</v>
      </c>
      <c r="E125" s="3781"/>
      <c r="F125" s="460"/>
      <c r="G125" s="461"/>
      <c r="H125" s="461">
        <v>1</v>
      </c>
      <c r="I125" s="466"/>
      <c r="J125" s="463"/>
      <c r="K125" s="463"/>
      <c r="L125" s="463"/>
      <c r="M125" s="463">
        <v>1</v>
      </c>
      <c r="N125" s="463"/>
      <c r="O125" s="463"/>
      <c r="P125" s="463"/>
      <c r="Q125" s="463"/>
      <c r="R125" s="443">
        <v>100</v>
      </c>
      <c r="S125" s="443">
        <v>100</v>
      </c>
      <c r="T125" s="463">
        <v>1</v>
      </c>
      <c r="U125" s="463"/>
      <c r="V125" s="463"/>
      <c r="W125" s="463"/>
      <c r="X125" s="463"/>
      <c r="Y125" s="430" t="s">
        <v>438</v>
      </c>
    </row>
    <row r="126" spans="1:25" s="261" customFormat="1" ht="39.75" customHeight="1">
      <c r="A126" s="459" t="s">
        <v>94</v>
      </c>
      <c r="B126" s="459" t="s">
        <v>2374</v>
      </c>
      <c r="C126" s="434" t="s">
        <v>18</v>
      </c>
      <c r="D126" s="3781" t="s">
        <v>463</v>
      </c>
      <c r="E126" s="3781"/>
      <c r="F126" s="460"/>
      <c r="G126" s="461"/>
      <c r="H126" s="461">
        <v>1</v>
      </c>
      <c r="I126" s="466"/>
      <c r="J126" s="463"/>
      <c r="K126" s="463"/>
      <c r="L126" s="463"/>
      <c r="M126" s="463">
        <v>1</v>
      </c>
      <c r="N126" s="463"/>
      <c r="O126" s="463"/>
      <c r="P126" s="463"/>
      <c r="Q126" s="463"/>
      <c r="R126" s="443">
        <v>100</v>
      </c>
      <c r="S126" s="443">
        <v>100</v>
      </c>
      <c r="T126" s="463">
        <v>1</v>
      </c>
      <c r="U126" s="463"/>
      <c r="V126" s="463"/>
      <c r="W126" s="463"/>
      <c r="X126" s="463"/>
      <c r="Y126" s="430" t="s">
        <v>438</v>
      </c>
    </row>
    <row r="127" spans="1:25" s="261" customFormat="1" ht="39.75" customHeight="1">
      <c r="A127" s="459" t="s">
        <v>94</v>
      </c>
      <c r="B127" s="459" t="s">
        <v>2374</v>
      </c>
      <c r="C127" s="434" t="s">
        <v>18</v>
      </c>
      <c r="D127" s="3781" t="s">
        <v>464</v>
      </c>
      <c r="E127" s="3781"/>
      <c r="F127" s="460"/>
      <c r="G127" s="461"/>
      <c r="H127" s="461">
        <v>1</v>
      </c>
      <c r="I127" s="466"/>
      <c r="J127" s="463"/>
      <c r="K127" s="463"/>
      <c r="L127" s="463"/>
      <c r="M127" s="463">
        <v>1</v>
      </c>
      <c r="N127" s="463"/>
      <c r="O127" s="463"/>
      <c r="P127" s="463"/>
      <c r="Q127" s="463"/>
      <c r="R127" s="443">
        <v>100</v>
      </c>
      <c r="S127" s="443">
        <v>100</v>
      </c>
      <c r="T127" s="463">
        <v>1</v>
      </c>
      <c r="U127" s="463"/>
      <c r="V127" s="463"/>
      <c r="W127" s="463"/>
      <c r="X127" s="463"/>
      <c r="Y127" s="430" t="s">
        <v>438</v>
      </c>
    </row>
    <row r="128" spans="1:25" s="261" customFormat="1" ht="39.75" customHeight="1">
      <c r="A128" s="467" t="s">
        <v>94</v>
      </c>
      <c r="B128" s="467" t="s">
        <v>2374</v>
      </c>
      <c r="C128" s="467" t="s">
        <v>18</v>
      </c>
      <c r="D128" s="3786" t="s">
        <v>465</v>
      </c>
      <c r="E128" s="3787"/>
      <c r="F128" s="467"/>
      <c r="G128" s="467"/>
      <c r="H128" s="467">
        <v>1</v>
      </c>
      <c r="I128" s="468">
        <v>195000</v>
      </c>
      <c r="J128" s="467"/>
      <c r="K128" s="467"/>
      <c r="L128" s="467"/>
      <c r="M128" s="463"/>
      <c r="N128" s="467">
        <v>5.3</v>
      </c>
      <c r="O128" s="467"/>
      <c r="P128" s="467"/>
      <c r="Q128" s="467"/>
      <c r="R128" s="443">
        <v>100</v>
      </c>
      <c r="S128" s="443">
        <v>100</v>
      </c>
      <c r="T128" s="463">
        <v>1</v>
      </c>
      <c r="U128" s="467"/>
      <c r="V128" s="467"/>
      <c r="W128" s="467"/>
      <c r="X128" s="463"/>
      <c r="Y128" s="430" t="s">
        <v>438</v>
      </c>
    </row>
    <row r="129" spans="1:25" s="261" customFormat="1" ht="39.75" customHeight="1">
      <c r="A129" s="467" t="s">
        <v>94</v>
      </c>
      <c r="B129" s="467" t="s">
        <v>2374</v>
      </c>
      <c r="C129" s="467" t="s">
        <v>18</v>
      </c>
      <c r="D129" s="3786" t="s">
        <v>466</v>
      </c>
      <c r="E129" s="3787"/>
      <c r="F129" s="467"/>
      <c r="G129" s="467"/>
      <c r="H129" s="467">
        <v>1</v>
      </c>
      <c r="I129" s="468">
        <v>240000</v>
      </c>
      <c r="J129" s="467"/>
      <c r="K129" s="467"/>
      <c r="L129" s="467"/>
      <c r="M129" s="463"/>
      <c r="N129" s="467">
        <v>7.5</v>
      </c>
      <c r="O129" s="467"/>
      <c r="P129" s="467"/>
      <c r="Q129" s="467"/>
      <c r="R129" s="443">
        <v>100</v>
      </c>
      <c r="S129" s="443">
        <v>100</v>
      </c>
      <c r="T129" s="463">
        <v>1</v>
      </c>
      <c r="U129" s="467"/>
      <c r="V129" s="467"/>
      <c r="W129" s="467"/>
      <c r="X129" s="463"/>
      <c r="Y129" s="430" t="s">
        <v>438</v>
      </c>
    </row>
    <row r="130" spans="1:25" s="261" customFormat="1" ht="39.75" customHeight="1">
      <c r="A130" s="467" t="s">
        <v>94</v>
      </c>
      <c r="B130" s="467" t="s">
        <v>2374</v>
      </c>
      <c r="C130" s="467" t="s">
        <v>18</v>
      </c>
      <c r="D130" s="3786" t="s">
        <v>464</v>
      </c>
      <c r="E130" s="3787"/>
      <c r="F130" s="467"/>
      <c r="G130" s="467"/>
      <c r="H130" s="467">
        <v>1</v>
      </c>
      <c r="I130" s="468">
        <v>75000</v>
      </c>
      <c r="J130" s="467"/>
      <c r="K130" s="467"/>
      <c r="L130" s="467"/>
      <c r="M130" s="463"/>
      <c r="N130" s="467">
        <v>2.2999999999999998</v>
      </c>
      <c r="O130" s="467"/>
      <c r="P130" s="467"/>
      <c r="Q130" s="467"/>
      <c r="R130" s="443">
        <v>100</v>
      </c>
      <c r="S130" s="443">
        <v>100</v>
      </c>
      <c r="T130" s="463">
        <v>1</v>
      </c>
      <c r="U130" s="467"/>
      <c r="V130" s="467"/>
      <c r="W130" s="467"/>
      <c r="X130" s="463"/>
      <c r="Y130" s="430" t="s">
        <v>438</v>
      </c>
    </row>
    <row r="131" spans="1:25" s="261" customFormat="1" ht="39.75" customHeight="1">
      <c r="A131" s="467" t="s">
        <v>94</v>
      </c>
      <c r="B131" s="467" t="s">
        <v>2374</v>
      </c>
      <c r="C131" s="467" t="s">
        <v>18</v>
      </c>
      <c r="D131" s="3786" t="s">
        <v>467</v>
      </c>
      <c r="E131" s="3787"/>
      <c r="F131" s="467"/>
      <c r="G131" s="467"/>
      <c r="H131" s="467">
        <v>1</v>
      </c>
      <c r="I131" s="468">
        <v>46856</v>
      </c>
      <c r="J131" s="467"/>
      <c r="K131" s="467"/>
      <c r="L131" s="467"/>
      <c r="M131" s="463"/>
      <c r="N131" s="467">
        <v>1.5</v>
      </c>
      <c r="O131" s="467"/>
      <c r="P131" s="467"/>
      <c r="Q131" s="467"/>
      <c r="R131" s="443">
        <v>100</v>
      </c>
      <c r="S131" s="443">
        <v>100</v>
      </c>
      <c r="T131" s="463">
        <v>1</v>
      </c>
      <c r="U131" s="467"/>
      <c r="V131" s="467"/>
      <c r="W131" s="467"/>
      <c r="X131" s="463"/>
      <c r="Y131" s="430" t="s">
        <v>438</v>
      </c>
    </row>
    <row r="132" spans="1:25" s="261" customFormat="1" ht="39.75" customHeight="1">
      <c r="A132" s="467" t="s">
        <v>94</v>
      </c>
      <c r="B132" s="467" t="s">
        <v>2374</v>
      </c>
      <c r="C132" s="467" t="s">
        <v>18</v>
      </c>
      <c r="D132" s="3786" t="s">
        <v>468</v>
      </c>
      <c r="E132" s="3787"/>
      <c r="F132" s="467"/>
      <c r="G132" s="467"/>
      <c r="H132" s="467">
        <v>1</v>
      </c>
      <c r="I132" s="468">
        <v>70000</v>
      </c>
      <c r="J132" s="467"/>
      <c r="K132" s="467"/>
      <c r="L132" s="467"/>
      <c r="M132" s="463"/>
      <c r="N132" s="467"/>
      <c r="O132" s="467">
        <v>4.2</v>
      </c>
      <c r="P132" s="467"/>
      <c r="Q132" s="467"/>
      <c r="R132" s="443">
        <v>100</v>
      </c>
      <c r="S132" s="443">
        <v>100</v>
      </c>
      <c r="T132" s="463">
        <v>1</v>
      </c>
      <c r="U132" s="467"/>
      <c r="V132" s="467"/>
      <c r="W132" s="467"/>
      <c r="X132" s="463"/>
      <c r="Y132" s="430" t="s">
        <v>438</v>
      </c>
    </row>
    <row r="133" spans="1:25" s="261" customFormat="1" ht="39.75" customHeight="1">
      <c r="A133" s="467" t="s">
        <v>94</v>
      </c>
      <c r="B133" s="467" t="s">
        <v>2374</v>
      </c>
      <c r="C133" s="469" t="s">
        <v>1853</v>
      </c>
      <c r="D133" s="469" t="s">
        <v>469</v>
      </c>
      <c r="E133" s="469"/>
      <c r="F133" s="467"/>
      <c r="G133" s="467"/>
      <c r="H133" s="467">
        <v>1</v>
      </c>
      <c r="I133" s="468">
        <v>53144</v>
      </c>
      <c r="J133" s="467"/>
      <c r="K133" s="467"/>
      <c r="L133" s="467"/>
      <c r="M133" s="463"/>
      <c r="N133" s="467"/>
      <c r="O133" s="467"/>
      <c r="P133" s="467"/>
      <c r="Q133" s="467"/>
      <c r="R133" s="443">
        <v>100</v>
      </c>
      <c r="S133" s="443">
        <v>100</v>
      </c>
      <c r="T133" s="463">
        <v>1</v>
      </c>
      <c r="U133" s="467"/>
      <c r="V133" s="467"/>
      <c r="W133" s="467"/>
      <c r="X133" s="463"/>
      <c r="Y133" s="430" t="s">
        <v>438</v>
      </c>
    </row>
    <row r="134" spans="1:25" s="261" customFormat="1" ht="39.75" customHeight="1">
      <c r="A134" s="459" t="s">
        <v>94</v>
      </c>
      <c r="B134" s="440" t="s">
        <v>2381</v>
      </c>
      <c r="C134" s="427" t="s">
        <v>1853</v>
      </c>
      <c r="D134" s="3774" t="s">
        <v>1610</v>
      </c>
      <c r="E134" s="3774"/>
      <c r="F134" s="449">
        <v>149</v>
      </c>
      <c r="G134" s="441"/>
      <c r="H134" s="441">
        <v>1</v>
      </c>
      <c r="I134" s="442">
        <v>150000</v>
      </c>
      <c r="J134" s="443"/>
      <c r="K134" s="443"/>
      <c r="L134" s="443"/>
      <c r="M134" s="463"/>
      <c r="N134" s="443"/>
      <c r="O134" s="443"/>
      <c r="P134" s="443"/>
      <c r="Q134" s="443"/>
      <c r="R134" s="443">
        <v>100</v>
      </c>
      <c r="S134" s="443">
        <v>100</v>
      </c>
      <c r="T134" s="463">
        <v>1</v>
      </c>
      <c r="U134" s="443"/>
      <c r="V134" s="443"/>
      <c r="W134" s="443"/>
      <c r="X134" s="443"/>
      <c r="Y134" s="430" t="s">
        <v>438</v>
      </c>
    </row>
    <row r="135" spans="1:25" s="261" customFormat="1" ht="39.75" customHeight="1">
      <c r="A135" s="459" t="s">
        <v>94</v>
      </c>
      <c r="B135" s="440" t="s">
        <v>2381</v>
      </c>
      <c r="C135" s="427" t="s">
        <v>1853</v>
      </c>
      <c r="D135" s="3774" t="s">
        <v>1611</v>
      </c>
      <c r="E135" s="3774"/>
      <c r="F135" s="449">
        <v>137</v>
      </c>
      <c r="G135" s="441">
        <v>1</v>
      </c>
      <c r="H135" s="441"/>
      <c r="I135" s="442">
        <v>150000</v>
      </c>
      <c r="J135" s="443"/>
      <c r="K135" s="443"/>
      <c r="L135" s="443"/>
      <c r="M135" s="463"/>
      <c r="N135" s="443"/>
      <c r="O135" s="443"/>
      <c r="P135" s="443"/>
      <c r="Q135" s="443"/>
      <c r="R135" s="443">
        <v>100</v>
      </c>
      <c r="S135" s="443">
        <v>100</v>
      </c>
      <c r="T135" s="463">
        <v>1</v>
      </c>
      <c r="U135" s="443"/>
      <c r="V135" s="443"/>
      <c r="W135" s="443"/>
      <c r="X135" s="443"/>
      <c r="Y135" s="430" t="s">
        <v>438</v>
      </c>
    </row>
    <row r="136" spans="1:25" s="261" customFormat="1" ht="39.75" customHeight="1">
      <c r="A136" s="459" t="s">
        <v>94</v>
      </c>
      <c r="B136" s="440" t="s">
        <v>2381</v>
      </c>
      <c r="C136" s="427" t="s">
        <v>1853</v>
      </c>
      <c r="D136" s="3774" t="s">
        <v>1612</v>
      </c>
      <c r="E136" s="3774"/>
      <c r="F136" s="449">
        <v>172</v>
      </c>
      <c r="G136" s="441"/>
      <c r="H136" s="441">
        <v>1</v>
      </c>
      <c r="I136" s="442">
        <v>130000</v>
      </c>
      <c r="J136" s="443"/>
      <c r="K136" s="443"/>
      <c r="L136" s="443"/>
      <c r="M136" s="463"/>
      <c r="N136" s="443"/>
      <c r="O136" s="443"/>
      <c r="P136" s="443"/>
      <c r="Q136" s="443"/>
      <c r="R136" s="443">
        <v>100</v>
      </c>
      <c r="S136" s="443">
        <v>100</v>
      </c>
      <c r="T136" s="463">
        <v>1</v>
      </c>
      <c r="U136" s="443"/>
      <c r="V136" s="443"/>
      <c r="W136" s="443"/>
      <c r="X136" s="443"/>
      <c r="Y136" s="430" t="s">
        <v>438</v>
      </c>
    </row>
    <row r="137" spans="1:25" s="261" customFormat="1" ht="39.75" customHeight="1">
      <c r="A137" s="459" t="s">
        <v>94</v>
      </c>
      <c r="B137" s="440" t="s">
        <v>2381</v>
      </c>
      <c r="C137" s="427" t="s">
        <v>1853</v>
      </c>
      <c r="D137" s="3774" t="s">
        <v>1613</v>
      </c>
      <c r="E137" s="3774"/>
      <c r="F137" s="449">
        <v>144</v>
      </c>
      <c r="G137" s="441"/>
      <c r="H137" s="441">
        <v>1</v>
      </c>
      <c r="I137" s="442">
        <v>100000</v>
      </c>
      <c r="J137" s="443"/>
      <c r="K137" s="443"/>
      <c r="L137" s="443"/>
      <c r="M137" s="443"/>
      <c r="N137" s="443"/>
      <c r="O137" s="443"/>
      <c r="P137" s="443"/>
      <c r="Q137" s="443"/>
      <c r="R137" s="453"/>
      <c r="S137" s="453"/>
      <c r="T137" s="443"/>
      <c r="U137" s="443"/>
      <c r="V137" s="443"/>
      <c r="W137" s="443"/>
      <c r="X137" s="443"/>
      <c r="Y137" s="470" t="s">
        <v>821</v>
      </c>
    </row>
    <row r="138" spans="1:25" s="261" customFormat="1" ht="39.75" customHeight="1">
      <c r="A138" s="459" t="s">
        <v>94</v>
      </c>
      <c r="B138" s="440" t="s">
        <v>2381</v>
      </c>
      <c r="C138" s="434" t="s">
        <v>18</v>
      </c>
      <c r="D138" s="3774" t="s">
        <v>822</v>
      </c>
      <c r="E138" s="3774"/>
      <c r="F138" s="449"/>
      <c r="G138" s="441"/>
      <c r="H138" s="441">
        <v>1</v>
      </c>
      <c r="I138" s="442">
        <v>520000</v>
      </c>
      <c r="J138" s="443"/>
      <c r="K138" s="443"/>
      <c r="L138" s="443"/>
      <c r="M138" s="443"/>
      <c r="N138" s="443">
        <v>14</v>
      </c>
      <c r="O138" s="443"/>
      <c r="P138" s="443"/>
      <c r="Q138" s="443"/>
      <c r="R138" s="453">
        <v>100</v>
      </c>
      <c r="S138" s="453">
        <v>100</v>
      </c>
      <c r="T138" s="453">
        <v>1</v>
      </c>
      <c r="U138" s="443"/>
      <c r="V138" s="443"/>
      <c r="W138" s="443"/>
      <c r="X138" s="443"/>
      <c r="Y138" s="430" t="s">
        <v>438</v>
      </c>
    </row>
    <row r="139" spans="1:25" s="261" customFormat="1" ht="39.75" customHeight="1">
      <c r="A139" s="459" t="s">
        <v>94</v>
      </c>
      <c r="B139" s="440" t="s">
        <v>2381</v>
      </c>
      <c r="C139" s="434" t="s">
        <v>18</v>
      </c>
      <c r="D139" s="3774" t="s">
        <v>823</v>
      </c>
      <c r="E139" s="3774"/>
      <c r="F139" s="449"/>
      <c r="G139" s="441"/>
      <c r="H139" s="441">
        <v>1</v>
      </c>
      <c r="I139" s="442"/>
      <c r="J139" s="443"/>
      <c r="K139" s="443"/>
      <c r="L139" s="443"/>
      <c r="M139" s="443"/>
      <c r="N139" s="443"/>
      <c r="O139" s="443"/>
      <c r="P139" s="443"/>
      <c r="Q139" s="443"/>
      <c r="R139" s="453"/>
      <c r="S139" s="453"/>
      <c r="T139" s="443"/>
      <c r="U139" s="443"/>
      <c r="V139" s="443"/>
      <c r="W139" s="443"/>
      <c r="X139" s="443"/>
      <c r="Y139" s="430" t="s">
        <v>821</v>
      </c>
    </row>
    <row r="140" spans="1:25" s="261" customFormat="1" ht="39.75" customHeight="1">
      <c r="A140" s="459" t="s">
        <v>94</v>
      </c>
      <c r="B140" s="440" t="s">
        <v>2381</v>
      </c>
      <c r="C140" s="434" t="s">
        <v>18</v>
      </c>
      <c r="D140" s="3774" t="s">
        <v>824</v>
      </c>
      <c r="E140" s="3774"/>
      <c r="F140" s="449"/>
      <c r="G140" s="441"/>
      <c r="H140" s="441">
        <v>1</v>
      </c>
      <c r="I140" s="442">
        <v>307200</v>
      </c>
      <c r="J140" s="443"/>
      <c r="K140" s="443"/>
      <c r="L140" s="443"/>
      <c r="M140" s="443"/>
      <c r="N140" s="443"/>
      <c r="O140" s="443">
        <v>16</v>
      </c>
      <c r="P140" s="443"/>
      <c r="Q140" s="443"/>
      <c r="R140" s="453">
        <v>100</v>
      </c>
      <c r="S140" s="453">
        <v>100</v>
      </c>
      <c r="T140" s="443">
        <v>1</v>
      </c>
      <c r="U140" s="443"/>
      <c r="V140" s="443"/>
      <c r="W140" s="443"/>
      <c r="X140" s="443"/>
      <c r="Y140" s="430" t="s">
        <v>438</v>
      </c>
    </row>
    <row r="141" spans="1:25" s="261" customFormat="1" ht="39.75" customHeight="1">
      <c r="A141" s="459" t="s">
        <v>94</v>
      </c>
      <c r="B141" s="440" t="s">
        <v>2381</v>
      </c>
      <c r="C141" s="434" t="s">
        <v>18</v>
      </c>
      <c r="D141" s="3774" t="s">
        <v>825</v>
      </c>
      <c r="E141" s="3774"/>
      <c r="F141" s="449"/>
      <c r="G141" s="441"/>
      <c r="H141" s="441">
        <v>1</v>
      </c>
      <c r="I141" s="442">
        <v>87600</v>
      </c>
      <c r="J141" s="443"/>
      <c r="K141" s="443"/>
      <c r="L141" s="443"/>
      <c r="M141" s="443"/>
      <c r="N141" s="443"/>
      <c r="O141" s="443">
        <v>3.5</v>
      </c>
      <c r="P141" s="443"/>
      <c r="Q141" s="443"/>
      <c r="R141" s="453">
        <v>100</v>
      </c>
      <c r="S141" s="453">
        <v>100</v>
      </c>
      <c r="T141" s="443">
        <v>1</v>
      </c>
      <c r="U141" s="443"/>
      <c r="V141" s="443"/>
      <c r="W141" s="443"/>
      <c r="X141" s="443"/>
      <c r="Y141" s="430" t="s">
        <v>438</v>
      </c>
    </row>
    <row r="142" spans="1:25" s="261" customFormat="1" ht="39.75" customHeight="1">
      <c r="A142" s="459" t="s">
        <v>94</v>
      </c>
      <c r="B142" s="440" t="s">
        <v>2381</v>
      </c>
      <c r="C142" s="434" t="s">
        <v>18</v>
      </c>
      <c r="D142" s="3774" t="s">
        <v>826</v>
      </c>
      <c r="E142" s="3774"/>
      <c r="F142" s="449"/>
      <c r="G142" s="441"/>
      <c r="H142" s="441">
        <v>1</v>
      </c>
      <c r="I142" s="442">
        <v>192000</v>
      </c>
      <c r="J142" s="443"/>
      <c r="K142" s="443"/>
      <c r="L142" s="443"/>
      <c r="M142" s="443"/>
      <c r="N142" s="443"/>
      <c r="O142" s="443">
        <v>10.5</v>
      </c>
      <c r="P142" s="443"/>
      <c r="Q142" s="443"/>
      <c r="R142" s="453">
        <v>100</v>
      </c>
      <c r="S142" s="453">
        <v>100</v>
      </c>
      <c r="T142" s="443">
        <v>1</v>
      </c>
      <c r="U142" s="443"/>
      <c r="V142" s="443"/>
      <c r="W142" s="443"/>
      <c r="X142" s="443"/>
      <c r="Y142" s="430" t="s">
        <v>438</v>
      </c>
    </row>
    <row r="143" spans="1:25" s="261" customFormat="1" ht="39.75" customHeight="1">
      <c r="A143" s="459" t="s">
        <v>94</v>
      </c>
      <c r="B143" s="440" t="s">
        <v>2381</v>
      </c>
      <c r="C143" s="434" t="s">
        <v>18</v>
      </c>
      <c r="D143" s="3774" t="s">
        <v>827</v>
      </c>
      <c r="E143" s="3774"/>
      <c r="F143" s="449"/>
      <c r="G143" s="441"/>
      <c r="H143" s="441">
        <v>1</v>
      </c>
      <c r="I143" s="442">
        <v>46285</v>
      </c>
      <c r="J143" s="443"/>
      <c r="K143" s="443"/>
      <c r="L143" s="443"/>
      <c r="M143" s="443"/>
      <c r="N143" s="443"/>
      <c r="O143" s="443">
        <v>3</v>
      </c>
      <c r="P143" s="443"/>
      <c r="Q143" s="443"/>
      <c r="R143" s="453">
        <v>100</v>
      </c>
      <c r="S143" s="453">
        <v>100</v>
      </c>
      <c r="T143" s="443">
        <v>1</v>
      </c>
      <c r="U143" s="443"/>
      <c r="V143" s="443"/>
      <c r="W143" s="443"/>
      <c r="X143" s="443"/>
      <c r="Y143" s="430" t="s">
        <v>438</v>
      </c>
    </row>
    <row r="144" spans="1:25" s="261" customFormat="1" ht="39.75" customHeight="1">
      <c r="A144" s="459" t="s">
        <v>94</v>
      </c>
      <c r="B144" s="440" t="s">
        <v>2381</v>
      </c>
      <c r="C144" s="434" t="s">
        <v>18</v>
      </c>
      <c r="D144" s="3774" t="s">
        <v>828</v>
      </c>
      <c r="E144" s="3774"/>
      <c r="F144" s="449"/>
      <c r="G144" s="441"/>
      <c r="H144" s="441">
        <v>1</v>
      </c>
      <c r="I144" s="442"/>
      <c r="J144" s="443"/>
      <c r="K144" s="443"/>
      <c r="L144" s="443"/>
      <c r="M144" s="443"/>
      <c r="N144" s="443"/>
      <c r="O144" s="443">
        <v>6.5</v>
      </c>
      <c r="P144" s="443"/>
      <c r="Q144" s="443"/>
      <c r="R144" s="453">
        <v>100</v>
      </c>
      <c r="S144" s="453">
        <v>100</v>
      </c>
      <c r="T144" s="443">
        <v>1</v>
      </c>
      <c r="U144" s="443"/>
      <c r="V144" s="443"/>
      <c r="W144" s="443"/>
      <c r="X144" s="443"/>
      <c r="Y144" s="430" t="s">
        <v>438</v>
      </c>
    </row>
    <row r="145" spans="1:25" s="261" customFormat="1" ht="39.75" customHeight="1">
      <c r="A145" s="459" t="s">
        <v>94</v>
      </c>
      <c r="B145" s="440" t="s">
        <v>2381</v>
      </c>
      <c r="C145" s="434" t="s">
        <v>18</v>
      </c>
      <c r="D145" s="3774" t="s">
        <v>829</v>
      </c>
      <c r="E145" s="3774"/>
      <c r="F145" s="449"/>
      <c r="G145" s="446"/>
      <c r="H145" s="441">
        <v>1</v>
      </c>
      <c r="I145" s="452">
        <v>53154</v>
      </c>
      <c r="J145" s="453"/>
      <c r="K145" s="453"/>
      <c r="L145" s="453"/>
      <c r="M145" s="453">
        <v>8</v>
      </c>
      <c r="N145" s="453"/>
      <c r="O145" s="453"/>
      <c r="P145" s="453"/>
      <c r="Q145" s="453"/>
      <c r="R145" s="453">
        <v>100</v>
      </c>
      <c r="S145" s="453">
        <v>100</v>
      </c>
      <c r="T145" s="443">
        <v>1</v>
      </c>
      <c r="U145" s="443"/>
      <c r="V145" s="471"/>
      <c r="W145" s="471"/>
      <c r="X145" s="471"/>
      <c r="Y145" s="430" t="s">
        <v>438</v>
      </c>
    </row>
    <row r="146" spans="1:25" s="261" customFormat="1" ht="39.75" customHeight="1">
      <c r="A146" s="459" t="s">
        <v>94</v>
      </c>
      <c r="B146" s="440" t="s">
        <v>2381</v>
      </c>
      <c r="C146" s="434" t="s">
        <v>18</v>
      </c>
      <c r="D146" s="3774" t="s">
        <v>830</v>
      </c>
      <c r="E146" s="3774"/>
      <c r="F146" s="449"/>
      <c r="G146" s="441"/>
      <c r="H146" s="441">
        <v>1</v>
      </c>
      <c r="I146" s="442">
        <v>126630</v>
      </c>
      <c r="J146" s="443"/>
      <c r="K146" s="443"/>
      <c r="L146" s="443"/>
      <c r="M146" s="443">
        <v>16</v>
      </c>
      <c r="N146" s="443"/>
      <c r="O146" s="443"/>
      <c r="P146" s="443"/>
      <c r="Q146" s="443"/>
      <c r="R146" s="453">
        <v>100</v>
      </c>
      <c r="S146" s="453">
        <v>100</v>
      </c>
      <c r="T146" s="471">
        <v>1</v>
      </c>
      <c r="U146" s="443"/>
      <c r="V146" s="471"/>
      <c r="W146" s="471"/>
      <c r="X146" s="471"/>
      <c r="Y146" s="430" t="s">
        <v>438</v>
      </c>
    </row>
    <row r="147" spans="1:25" s="261" customFormat="1" ht="39.75" customHeight="1">
      <c r="A147" s="459" t="s">
        <v>94</v>
      </c>
      <c r="B147" s="440" t="s">
        <v>2381</v>
      </c>
      <c r="C147" s="434" t="s">
        <v>18</v>
      </c>
      <c r="D147" s="3774" t="s">
        <v>831</v>
      </c>
      <c r="E147" s="3774"/>
      <c r="F147" s="449"/>
      <c r="G147" s="441"/>
      <c r="H147" s="441">
        <v>1</v>
      </c>
      <c r="I147" s="442">
        <v>40288</v>
      </c>
      <c r="J147" s="443"/>
      <c r="K147" s="443"/>
      <c r="L147" s="443"/>
      <c r="M147" s="443">
        <v>12</v>
      </c>
      <c r="N147" s="443"/>
      <c r="O147" s="443"/>
      <c r="P147" s="443"/>
      <c r="Q147" s="443"/>
      <c r="R147" s="453">
        <v>100</v>
      </c>
      <c r="S147" s="453">
        <v>100</v>
      </c>
      <c r="T147" s="443">
        <v>1</v>
      </c>
      <c r="U147" s="443"/>
      <c r="V147" s="443"/>
      <c r="W147" s="443"/>
      <c r="X147" s="443"/>
      <c r="Y147" s="430" t="s">
        <v>438</v>
      </c>
    </row>
    <row r="148" spans="1:25" s="261" customFormat="1" ht="39.75" customHeight="1">
      <c r="A148" s="459" t="s">
        <v>94</v>
      </c>
      <c r="B148" s="440" t="s">
        <v>2381</v>
      </c>
      <c r="C148" s="434" t="s">
        <v>18</v>
      </c>
      <c r="D148" s="3774" t="s">
        <v>832</v>
      </c>
      <c r="E148" s="3774"/>
      <c r="F148" s="449"/>
      <c r="G148" s="441"/>
      <c r="H148" s="441">
        <v>1</v>
      </c>
      <c r="I148" s="442">
        <v>28741</v>
      </c>
      <c r="J148" s="443"/>
      <c r="K148" s="443"/>
      <c r="L148" s="443"/>
      <c r="M148" s="443">
        <v>7.8</v>
      </c>
      <c r="N148" s="443"/>
      <c r="O148" s="443"/>
      <c r="P148" s="443"/>
      <c r="Q148" s="443"/>
      <c r="R148" s="453">
        <v>100</v>
      </c>
      <c r="S148" s="453">
        <v>100</v>
      </c>
      <c r="T148" s="443">
        <v>1</v>
      </c>
      <c r="U148" s="443"/>
      <c r="V148" s="443"/>
      <c r="W148" s="443"/>
      <c r="X148" s="443"/>
      <c r="Y148" s="430" t="s">
        <v>438</v>
      </c>
    </row>
    <row r="149" spans="1:25" s="261" customFormat="1" ht="39.75" customHeight="1">
      <c r="A149" s="459" t="s">
        <v>94</v>
      </c>
      <c r="B149" s="440" t="s">
        <v>2381</v>
      </c>
      <c r="C149" s="434" t="s">
        <v>18</v>
      </c>
      <c r="D149" s="3774" t="s">
        <v>833</v>
      </c>
      <c r="E149" s="3774"/>
      <c r="F149" s="449"/>
      <c r="G149" s="441"/>
      <c r="H149" s="441">
        <v>1</v>
      </c>
      <c r="I149" s="442">
        <v>31788</v>
      </c>
      <c r="J149" s="443"/>
      <c r="K149" s="443"/>
      <c r="L149" s="443"/>
      <c r="M149" s="443">
        <v>5</v>
      </c>
      <c r="N149" s="443"/>
      <c r="O149" s="443"/>
      <c r="P149" s="443"/>
      <c r="Q149" s="443"/>
      <c r="R149" s="453">
        <v>100</v>
      </c>
      <c r="S149" s="453">
        <v>100</v>
      </c>
      <c r="T149" s="443">
        <v>1</v>
      </c>
      <c r="U149" s="443"/>
      <c r="V149" s="443"/>
      <c r="W149" s="443"/>
      <c r="X149" s="443"/>
      <c r="Y149" s="430" t="s">
        <v>438</v>
      </c>
    </row>
    <row r="150" spans="1:25" s="261" customFormat="1" ht="39.75" customHeight="1">
      <c r="A150" s="459" t="s">
        <v>94</v>
      </c>
      <c r="B150" s="440" t="s">
        <v>2381</v>
      </c>
      <c r="C150" s="434" t="s">
        <v>18</v>
      </c>
      <c r="D150" s="3774" t="s">
        <v>834</v>
      </c>
      <c r="E150" s="3774"/>
      <c r="F150" s="449"/>
      <c r="G150" s="441"/>
      <c r="H150" s="441">
        <v>1</v>
      </c>
      <c r="I150" s="442">
        <v>46645</v>
      </c>
      <c r="J150" s="443"/>
      <c r="K150" s="443"/>
      <c r="L150" s="443"/>
      <c r="M150" s="443">
        <v>7</v>
      </c>
      <c r="N150" s="443"/>
      <c r="O150" s="443"/>
      <c r="P150" s="443"/>
      <c r="Q150" s="443"/>
      <c r="R150" s="453">
        <v>100</v>
      </c>
      <c r="S150" s="453">
        <v>100</v>
      </c>
      <c r="T150" s="443">
        <v>1</v>
      </c>
      <c r="U150" s="443"/>
      <c r="V150" s="443"/>
      <c r="W150" s="443"/>
      <c r="X150" s="443"/>
      <c r="Y150" s="430" t="s">
        <v>438</v>
      </c>
    </row>
    <row r="151" spans="1:25" s="261" customFormat="1" ht="39.75" customHeight="1">
      <c r="A151" s="459" t="s">
        <v>94</v>
      </c>
      <c r="B151" s="440" t="s">
        <v>2381</v>
      </c>
      <c r="C151" s="434" t="s">
        <v>18</v>
      </c>
      <c r="D151" s="3774" t="s">
        <v>835</v>
      </c>
      <c r="E151" s="3774"/>
      <c r="F151" s="449"/>
      <c r="G151" s="441"/>
      <c r="H151" s="441">
        <v>1</v>
      </c>
      <c r="I151" s="442">
        <v>67450</v>
      </c>
      <c r="J151" s="443"/>
      <c r="K151" s="443"/>
      <c r="L151" s="443"/>
      <c r="M151" s="443">
        <v>9.4</v>
      </c>
      <c r="N151" s="443"/>
      <c r="O151" s="443"/>
      <c r="P151" s="443"/>
      <c r="Q151" s="443"/>
      <c r="R151" s="453">
        <v>100</v>
      </c>
      <c r="S151" s="453">
        <v>100</v>
      </c>
      <c r="T151" s="443">
        <v>1</v>
      </c>
      <c r="U151" s="443"/>
      <c r="V151" s="443"/>
      <c r="W151" s="443"/>
      <c r="X151" s="443"/>
      <c r="Y151" s="430" t="s">
        <v>438</v>
      </c>
    </row>
    <row r="152" spans="1:25" s="261" customFormat="1" ht="39.75" customHeight="1">
      <c r="A152" s="459" t="s">
        <v>94</v>
      </c>
      <c r="B152" s="440" t="s">
        <v>2381</v>
      </c>
      <c r="C152" s="434" t="s">
        <v>18</v>
      </c>
      <c r="D152" s="3774" t="s">
        <v>836</v>
      </c>
      <c r="E152" s="3774"/>
      <c r="F152" s="449"/>
      <c r="G152" s="441"/>
      <c r="H152" s="441">
        <v>1</v>
      </c>
      <c r="I152" s="442">
        <v>112497</v>
      </c>
      <c r="J152" s="443"/>
      <c r="K152" s="443"/>
      <c r="L152" s="443"/>
      <c r="M152" s="443">
        <v>12</v>
      </c>
      <c r="N152" s="443"/>
      <c r="O152" s="443"/>
      <c r="P152" s="443"/>
      <c r="Q152" s="443"/>
      <c r="R152" s="453">
        <v>100</v>
      </c>
      <c r="S152" s="453">
        <v>100</v>
      </c>
      <c r="T152" s="443">
        <v>1</v>
      </c>
      <c r="U152" s="443"/>
      <c r="V152" s="443"/>
      <c r="W152" s="443"/>
      <c r="X152" s="443"/>
      <c r="Y152" s="430" t="s">
        <v>438</v>
      </c>
    </row>
    <row r="153" spans="1:25" s="261" customFormat="1" ht="39.75" customHeight="1">
      <c r="A153" s="451" t="s">
        <v>94</v>
      </c>
      <c r="B153" s="440" t="s">
        <v>2381</v>
      </c>
      <c r="C153" s="434" t="s">
        <v>18</v>
      </c>
      <c r="D153" s="3774" t="s">
        <v>837</v>
      </c>
      <c r="E153" s="3774"/>
      <c r="F153" s="449"/>
      <c r="G153" s="441"/>
      <c r="H153" s="441">
        <v>1</v>
      </c>
      <c r="I153" s="442"/>
      <c r="J153" s="443"/>
      <c r="K153" s="443"/>
      <c r="L153" s="443"/>
      <c r="M153" s="443"/>
      <c r="N153" s="443"/>
      <c r="O153" s="443"/>
      <c r="P153" s="443"/>
      <c r="Q153" s="443"/>
      <c r="R153" s="453"/>
      <c r="S153" s="453"/>
      <c r="T153" s="443"/>
      <c r="U153" s="443"/>
      <c r="V153" s="443"/>
      <c r="W153" s="443"/>
      <c r="X153" s="443"/>
      <c r="Y153" s="472" t="s">
        <v>821</v>
      </c>
    </row>
    <row r="154" spans="1:25" s="261" customFormat="1" ht="39.75" customHeight="1">
      <c r="A154" s="459" t="s">
        <v>94</v>
      </c>
      <c r="B154" s="440" t="s">
        <v>2381</v>
      </c>
      <c r="C154" s="434" t="s">
        <v>18</v>
      </c>
      <c r="D154" s="3774" t="s">
        <v>838</v>
      </c>
      <c r="E154" s="3774"/>
      <c r="F154" s="449"/>
      <c r="G154" s="441"/>
      <c r="H154" s="441">
        <v>1</v>
      </c>
      <c r="I154" s="442">
        <v>22118</v>
      </c>
      <c r="J154" s="443"/>
      <c r="K154" s="443"/>
      <c r="L154" s="443"/>
      <c r="M154" s="443">
        <v>3.9</v>
      </c>
      <c r="N154" s="443"/>
      <c r="O154" s="443"/>
      <c r="P154" s="443"/>
      <c r="Q154" s="443"/>
      <c r="R154" s="453">
        <v>100</v>
      </c>
      <c r="S154" s="453">
        <v>100</v>
      </c>
      <c r="T154" s="443">
        <v>1</v>
      </c>
      <c r="U154" s="443"/>
      <c r="V154" s="443"/>
      <c r="W154" s="443"/>
      <c r="X154" s="443"/>
      <c r="Y154" s="430" t="s">
        <v>438</v>
      </c>
    </row>
    <row r="155" spans="1:25" s="261" customFormat="1" ht="39.75" customHeight="1">
      <c r="A155" s="459" t="s">
        <v>94</v>
      </c>
      <c r="B155" s="440" t="s">
        <v>2381</v>
      </c>
      <c r="C155" s="434" t="s">
        <v>18</v>
      </c>
      <c r="D155" s="3774" t="s">
        <v>2148</v>
      </c>
      <c r="E155" s="3774"/>
      <c r="F155" s="449"/>
      <c r="G155" s="441"/>
      <c r="H155" s="441">
        <v>1</v>
      </c>
      <c r="I155" s="442">
        <v>28778</v>
      </c>
      <c r="J155" s="443"/>
      <c r="K155" s="443"/>
      <c r="L155" s="443"/>
      <c r="M155" s="443">
        <v>7.5</v>
      </c>
      <c r="N155" s="443"/>
      <c r="O155" s="443"/>
      <c r="P155" s="443"/>
      <c r="Q155" s="443"/>
      <c r="R155" s="453">
        <v>100</v>
      </c>
      <c r="S155" s="453">
        <v>100</v>
      </c>
      <c r="T155" s="443">
        <v>1</v>
      </c>
      <c r="U155" s="443"/>
      <c r="V155" s="443"/>
      <c r="W155" s="443"/>
      <c r="X155" s="443"/>
      <c r="Y155" s="430" t="s">
        <v>438</v>
      </c>
    </row>
    <row r="156" spans="1:25" s="261" customFormat="1" ht="39.75" customHeight="1">
      <c r="A156" s="459" t="s">
        <v>94</v>
      </c>
      <c r="B156" s="440" t="s">
        <v>2381</v>
      </c>
      <c r="C156" s="434" t="s">
        <v>18</v>
      </c>
      <c r="D156" s="3774" t="s">
        <v>2149</v>
      </c>
      <c r="E156" s="3774"/>
      <c r="F156" s="449"/>
      <c r="G156" s="441"/>
      <c r="H156" s="441">
        <v>1</v>
      </c>
      <c r="I156" s="442">
        <v>12564</v>
      </c>
      <c r="J156" s="443"/>
      <c r="K156" s="443"/>
      <c r="L156" s="443"/>
      <c r="M156" s="443">
        <v>4.2</v>
      </c>
      <c r="N156" s="443"/>
      <c r="O156" s="443"/>
      <c r="P156" s="443"/>
      <c r="Q156" s="443"/>
      <c r="R156" s="453">
        <v>100</v>
      </c>
      <c r="S156" s="453">
        <v>100</v>
      </c>
      <c r="T156" s="443">
        <v>1</v>
      </c>
      <c r="U156" s="443"/>
      <c r="V156" s="443"/>
      <c r="W156" s="443"/>
      <c r="X156" s="443"/>
      <c r="Y156" s="430" t="s">
        <v>438</v>
      </c>
    </row>
    <row r="157" spans="1:25" s="261" customFormat="1" ht="39.75" customHeight="1">
      <c r="A157" s="459" t="s">
        <v>94</v>
      </c>
      <c r="B157" s="440" t="s">
        <v>2381</v>
      </c>
      <c r="C157" s="434" t="s">
        <v>18</v>
      </c>
      <c r="D157" s="3774" t="s">
        <v>2150</v>
      </c>
      <c r="E157" s="3774"/>
      <c r="F157" s="449"/>
      <c r="G157" s="441"/>
      <c r="H157" s="441">
        <v>1</v>
      </c>
      <c r="I157" s="442">
        <v>10758</v>
      </c>
      <c r="J157" s="443"/>
      <c r="K157" s="443"/>
      <c r="L157" s="443"/>
      <c r="M157" s="443">
        <v>5</v>
      </c>
      <c r="N157" s="443"/>
      <c r="O157" s="443"/>
      <c r="P157" s="443"/>
      <c r="Q157" s="443"/>
      <c r="R157" s="453">
        <v>100</v>
      </c>
      <c r="S157" s="453">
        <v>100</v>
      </c>
      <c r="T157" s="443">
        <v>1</v>
      </c>
      <c r="U157" s="443"/>
      <c r="V157" s="443"/>
      <c r="W157" s="443"/>
      <c r="X157" s="443"/>
      <c r="Y157" s="430" t="s">
        <v>438</v>
      </c>
    </row>
    <row r="158" spans="1:25" s="261" customFormat="1" ht="39.75" customHeight="1">
      <c r="A158" s="459" t="s">
        <v>94</v>
      </c>
      <c r="B158" s="440" t="s">
        <v>2381</v>
      </c>
      <c r="C158" s="434" t="s">
        <v>18</v>
      </c>
      <c r="D158" s="3774" t="s">
        <v>2151</v>
      </c>
      <c r="E158" s="3774"/>
      <c r="F158" s="449"/>
      <c r="G158" s="441"/>
      <c r="H158" s="441">
        <v>1</v>
      </c>
      <c r="I158" s="442">
        <v>59812</v>
      </c>
      <c r="J158" s="443"/>
      <c r="K158" s="443"/>
      <c r="L158" s="443"/>
      <c r="M158" s="443">
        <v>11</v>
      </c>
      <c r="N158" s="443"/>
      <c r="O158" s="443"/>
      <c r="P158" s="443"/>
      <c r="Q158" s="443"/>
      <c r="R158" s="453">
        <v>100</v>
      </c>
      <c r="S158" s="453">
        <v>100</v>
      </c>
      <c r="T158" s="443">
        <v>1</v>
      </c>
      <c r="U158" s="443"/>
      <c r="V158" s="443"/>
      <c r="W158" s="443"/>
      <c r="X158" s="443"/>
      <c r="Y158" s="430" t="s">
        <v>438</v>
      </c>
    </row>
    <row r="159" spans="1:25" s="261" customFormat="1" ht="39.75" customHeight="1">
      <c r="A159" s="459" t="s">
        <v>94</v>
      </c>
      <c r="B159" s="440" t="s">
        <v>2381</v>
      </c>
      <c r="C159" s="434" t="s">
        <v>18</v>
      </c>
      <c r="D159" s="3774" t="s">
        <v>2152</v>
      </c>
      <c r="E159" s="3774"/>
      <c r="F159" s="449"/>
      <c r="G159" s="441"/>
      <c r="H159" s="441">
        <v>1</v>
      </c>
      <c r="I159" s="442">
        <v>22118</v>
      </c>
      <c r="J159" s="443"/>
      <c r="K159" s="443"/>
      <c r="L159" s="443"/>
      <c r="M159" s="443">
        <v>5.3</v>
      </c>
      <c r="N159" s="443"/>
      <c r="O159" s="443"/>
      <c r="P159" s="443"/>
      <c r="Q159" s="443"/>
      <c r="R159" s="453">
        <v>100</v>
      </c>
      <c r="S159" s="453">
        <v>100</v>
      </c>
      <c r="T159" s="443">
        <v>1</v>
      </c>
      <c r="U159" s="443"/>
      <c r="V159" s="443"/>
      <c r="W159" s="443"/>
      <c r="X159" s="443"/>
      <c r="Y159" s="430" t="s">
        <v>438</v>
      </c>
    </row>
    <row r="160" spans="1:25" s="261" customFormat="1" ht="39.75" customHeight="1">
      <c r="A160" s="440" t="s">
        <v>94</v>
      </c>
      <c r="B160" s="440" t="s">
        <v>2381</v>
      </c>
      <c r="C160" s="434" t="s">
        <v>18</v>
      </c>
      <c r="D160" s="3774" t="s">
        <v>2153</v>
      </c>
      <c r="E160" s="3774"/>
      <c r="F160" s="449"/>
      <c r="G160" s="441"/>
      <c r="H160" s="441">
        <v>1</v>
      </c>
      <c r="I160" s="442">
        <v>46285</v>
      </c>
      <c r="J160" s="443"/>
      <c r="K160" s="443"/>
      <c r="L160" s="443"/>
      <c r="M160" s="443">
        <v>4.3</v>
      </c>
      <c r="N160" s="443"/>
      <c r="O160" s="443"/>
      <c r="P160" s="443"/>
      <c r="Q160" s="443"/>
      <c r="R160" s="453">
        <v>100</v>
      </c>
      <c r="S160" s="453">
        <v>100</v>
      </c>
      <c r="T160" s="443">
        <v>1</v>
      </c>
      <c r="U160" s="443"/>
      <c r="V160" s="443"/>
      <c r="W160" s="443"/>
      <c r="X160" s="443"/>
      <c r="Y160" s="430" t="s">
        <v>438</v>
      </c>
    </row>
    <row r="161" spans="1:25" s="261" customFormat="1" ht="39.75" customHeight="1">
      <c r="A161" s="440" t="s">
        <v>94</v>
      </c>
      <c r="B161" s="440" t="s">
        <v>2381</v>
      </c>
      <c r="C161" s="434" t="s">
        <v>18</v>
      </c>
      <c r="D161" s="3774" t="s">
        <v>2154</v>
      </c>
      <c r="E161" s="3774"/>
      <c r="F161" s="449"/>
      <c r="G161" s="441"/>
      <c r="H161" s="441">
        <v>1</v>
      </c>
      <c r="I161" s="442">
        <v>95758</v>
      </c>
      <c r="J161" s="443"/>
      <c r="K161" s="443"/>
      <c r="L161" s="443"/>
      <c r="M161" s="443"/>
      <c r="N161" s="443"/>
      <c r="O161" s="443"/>
      <c r="P161" s="443"/>
      <c r="Q161" s="443"/>
      <c r="R161" s="453">
        <v>100</v>
      </c>
      <c r="S161" s="453">
        <v>100</v>
      </c>
      <c r="T161" s="443">
        <v>1</v>
      </c>
      <c r="U161" s="443"/>
      <c r="V161" s="443"/>
      <c r="W161" s="443"/>
      <c r="X161" s="443"/>
      <c r="Y161" s="430" t="s">
        <v>438</v>
      </c>
    </row>
    <row r="162" spans="1:25" s="261" customFormat="1" ht="39.75" customHeight="1">
      <c r="A162" s="440" t="s">
        <v>94</v>
      </c>
      <c r="B162" s="440" t="s">
        <v>2381</v>
      </c>
      <c r="C162" s="434" t="s">
        <v>18</v>
      </c>
      <c r="D162" s="3774" t="s">
        <v>2155</v>
      </c>
      <c r="E162" s="3774"/>
      <c r="F162" s="449"/>
      <c r="G162" s="441"/>
      <c r="H162" s="441">
        <v>1</v>
      </c>
      <c r="I162" s="442">
        <v>90000</v>
      </c>
      <c r="J162" s="443"/>
      <c r="K162" s="443"/>
      <c r="L162" s="443"/>
      <c r="M162" s="443">
        <v>22</v>
      </c>
      <c r="N162" s="443"/>
      <c r="O162" s="443"/>
      <c r="P162" s="443"/>
      <c r="Q162" s="443"/>
      <c r="R162" s="453">
        <v>100</v>
      </c>
      <c r="S162" s="453">
        <v>100</v>
      </c>
      <c r="T162" s="443">
        <v>1</v>
      </c>
      <c r="U162" s="443"/>
      <c r="V162" s="443"/>
      <c r="W162" s="443"/>
      <c r="X162" s="443"/>
      <c r="Y162" s="430" t="s">
        <v>438</v>
      </c>
    </row>
    <row r="163" spans="1:25" s="261" customFormat="1" ht="39.75" customHeight="1">
      <c r="A163" s="440" t="s">
        <v>94</v>
      </c>
      <c r="B163" s="440" t="s">
        <v>2381</v>
      </c>
      <c r="C163" s="434" t="s">
        <v>18</v>
      </c>
      <c r="D163" s="3774" t="s">
        <v>2176</v>
      </c>
      <c r="E163" s="3774"/>
      <c r="F163" s="449"/>
      <c r="G163" s="441"/>
      <c r="H163" s="441">
        <v>1</v>
      </c>
      <c r="I163" s="442">
        <v>53831</v>
      </c>
      <c r="J163" s="443"/>
      <c r="K163" s="443"/>
      <c r="L163" s="443"/>
      <c r="M163" s="443">
        <v>7.8</v>
      </c>
      <c r="N163" s="443"/>
      <c r="O163" s="443"/>
      <c r="P163" s="443"/>
      <c r="Q163" s="443"/>
      <c r="R163" s="453">
        <v>100</v>
      </c>
      <c r="S163" s="453">
        <v>100</v>
      </c>
      <c r="T163" s="443">
        <v>1</v>
      </c>
      <c r="U163" s="443"/>
      <c r="V163" s="443"/>
      <c r="W163" s="443"/>
      <c r="X163" s="443"/>
      <c r="Y163" s="430" t="s">
        <v>438</v>
      </c>
    </row>
    <row r="164" spans="1:25" s="261" customFormat="1" ht="39.75" customHeight="1">
      <c r="A164" s="440" t="s">
        <v>94</v>
      </c>
      <c r="B164" s="440" t="s">
        <v>2381</v>
      </c>
      <c r="C164" s="434" t="s">
        <v>18</v>
      </c>
      <c r="D164" s="3774" t="s">
        <v>2177</v>
      </c>
      <c r="E164" s="3774"/>
      <c r="F164" s="449"/>
      <c r="G164" s="441"/>
      <c r="H164" s="441">
        <v>1</v>
      </c>
      <c r="I164" s="442"/>
      <c r="J164" s="443"/>
      <c r="K164" s="443"/>
      <c r="L164" s="443"/>
      <c r="M164" s="443">
        <v>7.4</v>
      </c>
      <c r="N164" s="443"/>
      <c r="O164" s="443"/>
      <c r="P164" s="443"/>
      <c r="Q164" s="443"/>
      <c r="R164" s="453">
        <v>100</v>
      </c>
      <c r="S164" s="453">
        <v>100</v>
      </c>
      <c r="T164" s="443">
        <v>1</v>
      </c>
      <c r="U164" s="443"/>
      <c r="V164" s="443"/>
      <c r="W164" s="443"/>
      <c r="X164" s="443"/>
      <c r="Y164" s="430" t="s">
        <v>438</v>
      </c>
    </row>
    <row r="165" spans="1:25" s="261" customFormat="1" ht="39.75" customHeight="1">
      <c r="A165" s="440" t="s">
        <v>94</v>
      </c>
      <c r="B165" s="440" t="s">
        <v>2381</v>
      </c>
      <c r="C165" s="434" t="s">
        <v>18</v>
      </c>
      <c r="D165" s="3774" t="s">
        <v>2178</v>
      </c>
      <c r="E165" s="3774"/>
      <c r="F165" s="449"/>
      <c r="G165" s="441"/>
      <c r="H165" s="441">
        <v>1</v>
      </c>
      <c r="I165" s="442"/>
      <c r="J165" s="443"/>
      <c r="K165" s="443"/>
      <c r="L165" s="443"/>
      <c r="M165" s="443">
        <v>5.0999999999999996</v>
      </c>
      <c r="N165" s="443"/>
      <c r="O165" s="443"/>
      <c r="P165" s="443"/>
      <c r="Q165" s="443"/>
      <c r="R165" s="453">
        <v>100</v>
      </c>
      <c r="S165" s="453">
        <v>100</v>
      </c>
      <c r="T165" s="443">
        <v>1</v>
      </c>
      <c r="U165" s="443"/>
      <c r="V165" s="443"/>
      <c r="W165" s="443"/>
      <c r="X165" s="443"/>
      <c r="Y165" s="430" t="s">
        <v>438</v>
      </c>
    </row>
    <row r="166" spans="1:25" s="261" customFormat="1" ht="39.75" customHeight="1">
      <c r="A166" s="440" t="s">
        <v>94</v>
      </c>
      <c r="B166" s="440" t="s">
        <v>2381</v>
      </c>
      <c r="C166" s="434" t="s">
        <v>18</v>
      </c>
      <c r="D166" s="3774" t="s">
        <v>2179</v>
      </c>
      <c r="E166" s="3774"/>
      <c r="F166" s="449"/>
      <c r="G166" s="441"/>
      <c r="H166" s="441">
        <v>1</v>
      </c>
      <c r="I166" s="442"/>
      <c r="J166" s="443"/>
      <c r="K166" s="443"/>
      <c r="L166" s="443"/>
      <c r="M166" s="443">
        <v>6.2</v>
      </c>
      <c r="N166" s="443"/>
      <c r="O166" s="443"/>
      <c r="P166" s="443"/>
      <c r="Q166" s="443"/>
      <c r="R166" s="453">
        <v>100</v>
      </c>
      <c r="S166" s="453">
        <v>100</v>
      </c>
      <c r="T166" s="443">
        <v>1</v>
      </c>
      <c r="U166" s="443"/>
      <c r="V166" s="443"/>
      <c r="W166" s="443"/>
      <c r="X166" s="443"/>
      <c r="Y166" s="430" t="s">
        <v>438</v>
      </c>
    </row>
    <row r="167" spans="1:25" s="261" customFormat="1" ht="39.75" customHeight="1">
      <c r="A167" s="440" t="s">
        <v>94</v>
      </c>
      <c r="B167" s="440" t="s">
        <v>2381</v>
      </c>
      <c r="C167" s="434" t="s">
        <v>18</v>
      </c>
      <c r="D167" s="3774" t="s">
        <v>2180</v>
      </c>
      <c r="E167" s="3774"/>
      <c r="F167" s="449"/>
      <c r="G167" s="441"/>
      <c r="H167" s="441">
        <v>1</v>
      </c>
      <c r="I167" s="442"/>
      <c r="J167" s="443"/>
      <c r="K167" s="443"/>
      <c r="L167" s="443"/>
      <c r="M167" s="443">
        <v>5.5</v>
      </c>
      <c r="N167" s="443"/>
      <c r="O167" s="443"/>
      <c r="P167" s="443"/>
      <c r="Q167" s="443"/>
      <c r="R167" s="453">
        <v>100</v>
      </c>
      <c r="S167" s="453">
        <v>100</v>
      </c>
      <c r="T167" s="443">
        <v>1</v>
      </c>
      <c r="U167" s="443"/>
      <c r="V167" s="443"/>
      <c r="W167" s="443"/>
      <c r="X167" s="443"/>
      <c r="Y167" s="430" t="s">
        <v>438</v>
      </c>
    </row>
    <row r="168" spans="1:25" s="261" customFormat="1" ht="39.75" customHeight="1">
      <c r="A168" s="440" t="s">
        <v>94</v>
      </c>
      <c r="B168" s="440" t="s">
        <v>2381</v>
      </c>
      <c r="C168" s="434" t="s">
        <v>18</v>
      </c>
      <c r="D168" s="3774" t="s">
        <v>2181</v>
      </c>
      <c r="E168" s="3774"/>
      <c r="F168" s="449"/>
      <c r="G168" s="441"/>
      <c r="H168" s="441">
        <v>1</v>
      </c>
      <c r="I168" s="442"/>
      <c r="J168" s="443"/>
      <c r="K168" s="443"/>
      <c r="L168" s="443"/>
      <c r="M168" s="443">
        <v>2.8</v>
      </c>
      <c r="N168" s="443"/>
      <c r="O168" s="443"/>
      <c r="P168" s="443"/>
      <c r="Q168" s="443"/>
      <c r="R168" s="453">
        <v>100</v>
      </c>
      <c r="S168" s="453">
        <v>100</v>
      </c>
      <c r="T168" s="443">
        <v>1</v>
      </c>
      <c r="U168" s="443"/>
      <c r="V168" s="443"/>
      <c r="W168" s="443"/>
      <c r="X168" s="443"/>
      <c r="Y168" s="430" t="s">
        <v>438</v>
      </c>
    </row>
    <row r="169" spans="1:25" s="261" customFormat="1" ht="39.75" customHeight="1">
      <c r="A169" s="440" t="s">
        <v>94</v>
      </c>
      <c r="B169" s="440" t="s">
        <v>2381</v>
      </c>
      <c r="C169" s="434" t="s">
        <v>18</v>
      </c>
      <c r="D169" s="3774" t="s">
        <v>2182</v>
      </c>
      <c r="E169" s="3774"/>
      <c r="F169" s="449"/>
      <c r="G169" s="441"/>
      <c r="H169" s="441">
        <v>1</v>
      </c>
      <c r="I169" s="442"/>
      <c r="J169" s="443"/>
      <c r="K169" s="443"/>
      <c r="L169" s="443"/>
      <c r="M169" s="443">
        <v>7.1</v>
      </c>
      <c r="N169" s="443"/>
      <c r="O169" s="443"/>
      <c r="P169" s="443"/>
      <c r="Q169" s="443"/>
      <c r="R169" s="453">
        <v>100</v>
      </c>
      <c r="S169" s="453">
        <v>100</v>
      </c>
      <c r="T169" s="443">
        <v>1</v>
      </c>
      <c r="U169" s="443"/>
      <c r="V169" s="443"/>
      <c r="W169" s="443"/>
      <c r="X169" s="443"/>
      <c r="Y169" s="430" t="s">
        <v>438</v>
      </c>
    </row>
    <row r="170" spans="1:25" s="261" customFormat="1" ht="39.75" customHeight="1">
      <c r="A170" s="430" t="s">
        <v>94</v>
      </c>
      <c r="B170" s="430" t="s">
        <v>1021</v>
      </c>
      <c r="C170" s="427" t="s">
        <v>1853</v>
      </c>
      <c r="D170" s="3783" t="s">
        <v>878</v>
      </c>
      <c r="E170" s="3785"/>
      <c r="F170" s="449">
        <v>62</v>
      </c>
      <c r="G170" s="441"/>
      <c r="H170" s="441">
        <v>1</v>
      </c>
      <c r="I170" s="442">
        <v>400000</v>
      </c>
      <c r="J170" s="450"/>
      <c r="K170" s="450"/>
      <c r="L170" s="450"/>
      <c r="M170" s="450"/>
      <c r="N170" s="450"/>
      <c r="O170" s="450"/>
      <c r="P170" s="450"/>
      <c r="Q170" s="450"/>
      <c r="R170" s="450">
        <v>100</v>
      </c>
      <c r="S170" s="450">
        <v>100</v>
      </c>
      <c r="T170" s="450">
        <v>1</v>
      </c>
      <c r="U170" s="450"/>
      <c r="V170" s="450"/>
      <c r="W170" s="450"/>
      <c r="X170" s="450"/>
      <c r="Y170" s="430" t="s">
        <v>438</v>
      </c>
    </row>
    <row r="171" spans="1:25" s="261" customFormat="1" ht="39.75" customHeight="1">
      <c r="A171" s="430" t="s">
        <v>94</v>
      </c>
      <c r="B171" s="430" t="s">
        <v>1021</v>
      </c>
      <c r="C171" s="427" t="s">
        <v>1853</v>
      </c>
      <c r="D171" s="3783" t="s">
        <v>879</v>
      </c>
      <c r="E171" s="3785"/>
      <c r="F171" s="449">
        <v>299</v>
      </c>
      <c r="G171" s="441">
        <v>1</v>
      </c>
      <c r="H171" s="441"/>
      <c r="I171" s="442">
        <v>510000</v>
      </c>
      <c r="J171" s="450"/>
      <c r="K171" s="450"/>
      <c r="L171" s="450"/>
      <c r="M171" s="450"/>
      <c r="N171" s="450"/>
      <c r="O171" s="450"/>
      <c r="P171" s="450"/>
      <c r="Q171" s="450"/>
      <c r="R171" s="450">
        <v>100</v>
      </c>
      <c r="S171" s="450">
        <v>100</v>
      </c>
      <c r="T171" s="450">
        <v>1</v>
      </c>
      <c r="U171" s="450"/>
      <c r="V171" s="450"/>
      <c r="W171" s="450"/>
      <c r="X171" s="450"/>
      <c r="Y171" s="430" t="s">
        <v>438</v>
      </c>
    </row>
    <row r="172" spans="1:25" s="261" customFormat="1" ht="39.75" customHeight="1">
      <c r="A172" s="430" t="s">
        <v>94</v>
      </c>
      <c r="B172" s="430" t="s">
        <v>1021</v>
      </c>
      <c r="C172" s="427" t="s">
        <v>1853</v>
      </c>
      <c r="D172" s="3783" t="s">
        <v>880</v>
      </c>
      <c r="E172" s="3785"/>
      <c r="F172" s="449"/>
      <c r="G172" s="441"/>
      <c r="H172" s="441">
        <v>1</v>
      </c>
      <c r="I172" s="442">
        <v>20000</v>
      </c>
      <c r="J172" s="450"/>
      <c r="K172" s="450"/>
      <c r="L172" s="450"/>
      <c r="M172" s="450"/>
      <c r="N172" s="450"/>
      <c r="O172" s="450"/>
      <c r="P172" s="450"/>
      <c r="Q172" s="450"/>
      <c r="R172" s="450">
        <v>100</v>
      </c>
      <c r="S172" s="450">
        <v>100</v>
      </c>
      <c r="T172" s="450">
        <v>1</v>
      </c>
      <c r="U172" s="450"/>
      <c r="V172" s="450"/>
      <c r="W172" s="450"/>
      <c r="X172" s="450"/>
      <c r="Y172" s="430" t="s">
        <v>438</v>
      </c>
    </row>
    <row r="173" spans="1:25" s="261" customFormat="1" ht="39.75" customHeight="1">
      <c r="A173" s="430" t="s">
        <v>94</v>
      </c>
      <c r="B173" s="430" t="s">
        <v>1021</v>
      </c>
      <c r="C173" s="427" t="s">
        <v>1853</v>
      </c>
      <c r="D173" s="3783" t="s">
        <v>495</v>
      </c>
      <c r="E173" s="3785"/>
      <c r="F173" s="449">
        <v>34</v>
      </c>
      <c r="G173" s="441"/>
      <c r="H173" s="441">
        <v>1</v>
      </c>
      <c r="I173" s="442">
        <v>25052.85</v>
      </c>
      <c r="J173" s="450"/>
      <c r="K173" s="450"/>
      <c r="L173" s="450"/>
      <c r="M173" s="450"/>
      <c r="N173" s="450"/>
      <c r="O173" s="450"/>
      <c r="P173" s="450"/>
      <c r="Q173" s="450"/>
      <c r="R173" s="450">
        <v>100</v>
      </c>
      <c r="S173" s="450">
        <v>100</v>
      </c>
      <c r="T173" s="450">
        <v>1</v>
      </c>
      <c r="U173" s="450"/>
      <c r="V173" s="450"/>
      <c r="W173" s="450"/>
      <c r="X173" s="450"/>
      <c r="Y173" s="430" t="s">
        <v>438</v>
      </c>
    </row>
    <row r="174" spans="1:25" s="261" customFormat="1" ht="39.75" customHeight="1">
      <c r="A174" s="430" t="s">
        <v>94</v>
      </c>
      <c r="B174" s="430" t="s">
        <v>1021</v>
      </c>
      <c r="C174" s="427" t="s">
        <v>1853</v>
      </c>
      <c r="D174" s="3783" t="s">
        <v>496</v>
      </c>
      <c r="E174" s="3785"/>
      <c r="F174" s="449">
        <v>299</v>
      </c>
      <c r="G174" s="441"/>
      <c r="H174" s="441">
        <v>1</v>
      </c>
      <c r="I174" s="442"/>
      <c r="J174" s="450"/>
      <c r="K174" s="450"/>
      <c r="L174" s="450"/>
      <c r="M174" s="450"/>
      <c r="N174" s="450"/>
      <c r="O174" s="450"/>
      <c r="P174" s="450"/>
      <c r="Q174" s="450"/>
      <c r="R174" s="450">
        <v>100</v>
      </c>
      <c r="S174" s="450">
        <v>100</v>
      </c>
      <c r="T174" s="450">
        <v>1</v>
      </c>
      <c r="U174" s="450"/>
      <c r="V174" s="450"/>
      <c r="W174" s="450"/>
      <c r="X174" s="450"/>
      <c r="Y174" s="430" t="s">
        <v>438</v>
      </c>
    </row>
    <row r="175" spans="1:25" s="261" customFormat="1" ht="39.75" customHeight="1">
      <c r="A175" s="430" t="s">
        <v>94</v>
      </c>
      <c r="B175" s="430" t="s">
        <v>1021</v>
      </c>
      <c r="C175" s="427" t="s">
        <v>1853</v>
      </c>
      <c r="D175" s="3783" t="s">
        <v>901</v>
      </c>
      <c r="E175" s="3785"/>
      <c r="F175" s="449">
        <v>299</v>
      </c>
      <c r="G175" s="441"/>
      <c r="H175" s="441">
        <v>1</v>
      </c>
      <c r="I175" s="442"/>
      <c r="J175" s="450"/>
      <c r="K175" s="450"/>
      <c r="L175" s="450"/>
      <c r="M175" s="450"/>
      <c r="N175" s="450"/>
      <c r="O175" s="450"/>
      <c r="P175" s="450"/>
      <c r="Q175" s="450"/>
      <c r="R175" s="450">
        <v>100</v>
      </c>
      <c r="S175" s="450">
        <v>100</v>
      </c>
      <c r="T175" s="450">
        <v>1</v>
      </c>
      <c r="U175" s="450"/>
      <c r="V175" s="450"/>
      <c r="W175" s="450"/>
      <c r="X175" s="450"/>
      <c r="Y175" s="430" t="s">
        <v>438</v>
      </c>
    </row>
    <row r="176" spans="1:25" s="261" customFormat="1" ht="39.75" customHeight="1">
      <c r="A176" s="430" t="s">
        <v>94</v>
      </c>
      <c r="B176" s="430" t="s">
        <v>1021</v>
      </c>
      <c r="C176" s="427" t="s">
        <v>1853</v>
      </c>
      <c r="D176" s="3783" t="s">
        <v>902</v>
      </c>
      <c r="E176" s="3785"/>
      <c r="F176" s="449">
        <v>61</v>
      </c>
      <c r="G176" s="441"/>
      <c r="H176" s="441">
        <v>1</v>
      </c>
      <c r="I176" s="442"/>
      <c r="J176" s="450"/>
      <c r="K176" s="450"/>
      <c r="L176" s="450"/>
      <c r="M176" s="450"/>
      <c r="N176" s="450"/>
      <c r="O176" s="450"/>
      <c r="P176" s="450"/>
      <c r="Q176" s="450"/>
      <c r="R176" s="450">
        <v>100</v>
      </c>
      <c r="S176" s="450">
        <v>100</v>
      </c>
      <c r="T176" s="450">
        <v>1</v>
      </c>
      <c r="U176" s="450"/>
      <c r="V176" s="450"/>
      <c r="W176" s="450"/>
      <c r="X176" s="450"/>
      <c r="Y176" s="430" t="s">
        <v>438</v>
      </c>
    </row>
    <row r="177" spans="1:25" s="261" customFormat="1" ht="39.75" customHeight="1">
      <c r="A177" s="430" t="s">
        <v>94</v>
      </c>
      <c r="B177" s="430" t="s">
        <v>1021</v>
      </c>
      <c r="C177" s="427" t="s">
        <v>1853</v>
      </c>
      <c r="D177" s="3783" t="s">
        <v>903</v>
      </c>
      <c r="E177" s="3785"/>
      <c r="F177" s="449">
        <v>299</v>
      </c>
      <c r="G177" s="441"/>
      <c r="H177" s="441">
        <v>1</v>
      </c>
      <c r="I177" s="442"/>
      <c r="J177" s="450"/>
      <c r="K177" s="450"/>
      <c r="L177" s="450"/>
      <c r="M177" s="450"/>
      <c r="N177" s="450"/>
      <c r="O177" s="450"/>
      <c r="P177" s="450"/>
      <c r="Q177" s="450"/>
      <c r="R177" s="450">
        <v>100</v>
      </c>
      <c r="S177" s="450">
        <v>100</v>
      </c>
      <c r="T177" s="450">
        <v>1</v>
      </c>
      <c r="U177" s="450"/>
      <c r="V177" s="450"/>
      <c r="W177" s="450"/>
      <c r="X177" s="450"/>
      <c r="Y177" s="430" t="s">
        <v>438</v>
      </c>
    </row>
    <row r="178" spans="1:25" s="261" customFormat="1" ht="39.75" customHeight="1">
      <c r="A178" s="430" t="s">
        <v>94</v>
      </c>
      <c r="B178" s="430" t="s">
        <v>1021</v>
      </c>
      <c r="C178" s="430" t="s">
        <v>2271</v>
      </c>
      <c r="D178" s="3783" t="s">
        <v>1185</v>
      </c>
      <c r="E178" s="3785"/>
      <c r="F178" s="449"/>
      <c r="G178" s="441"/>
      <c r="H178" s="441">
        <v>1</v>
      </c>
      <c r="I178" s="442">
        <v>4947.1499999999996</v>
      </c>
      <c r="J178" s="473"/>
      <c r="K178" s="473"/>
      <c r="L178" s="473"/>
      <c r="M178" s="450"/>
      <c r="N178" s="473"/>
      <c r="O178" s="473"/>
      <c r="P178" s="473"/>
      <c r="Q178" s="473"/>
      <c r="R178" s="450">
        <v>100</v>
      </c>
      <c r="S178" s="450">
        <v>100</v>
      </c>
      <c r="T178" s="450">
        <v>1</v>
      </c>
      <c r="U178" s="450"/>
      <c r="V178" s="450"/>
      <c r="W178" s="473"/>
      <c r="X178" s="473"/>
      <c r="Y178" s="430" t="s">
        <v>438</v>
      </c>
    </row>
    <row r="179" spans="1:25" s="261" customFormat="1" ht="39.75" customHeight="1">
      <c r="A179" s="430" t="s">
        <v>94</v>
      </c>
      <c r="B179" s="430" t="s">
        <v>1021</v>
      </c>
      <c r="C179" s="430" t="s">
        <v>18</v>
      </c>
      <c r="D179" s="3783" t="s">
        <v>904</v>
      </c>
      <c r="E179" s="3785"/>
      <c r="F179" s="449"/>
      <c r="G179" s="441"/>
      <c r="H179" s="441">
        <v>1</v>
      </c>
      <c r="I179" s="442">
        <v>96820</v>
      </c>
      <c r="J179" s="450"/>
      <c r="K179" s="450"/>
      <c r="L179" s="450"/>
      <c r="M179" s="450"/>
      <c r="N179" s="450">
        <v>2</v>
      </c>
      <c r="O179" s="450"/>
      <c r="P179" s="450"/>
      <c r="Q179" s="450"/>
      <c r="R179" s="450">
        <v>100</v>
      </c>
      <c r="S179" s="450">
        <v>100</v>
      </c>
      <c r="T179" s="450">
        <v>1</v>
      </c>
      <c r="U179" s="450"/>
      <c r="V179" s="450"/>
      <c r="W179" s="450"/>
      <c r="X179" s="450"/>
      <c r="Y179" s="430" t="s">
        <v>438</v>
      </c>
    </row>
    <row r="180" spans="1:25" s="261" customFormat="1" ht="39.75" customHeight="1">
      <c r="A180" s="430" t="s">
        <v>94</v>
      </c>
      <c r="B180" s="430" t="s">
        <v>1021</v>
      </c>
      <c r="C180" s="430" t="s">
        <v>18</v>
      </c>
      <c r="D180" s="3783" t="s">
        <v>906</v>
      </c>
      <c r="E180" s="3785"/>
      <c r="F180" s="449"/>
      <c r="G180" s="441"/>
      <c r="H180" s="441">
        <v>1</v>
      </c>
      <c r="I180" s="442">
        <v>48410</v>
      </c>
      <c r="J180" s="450"/>
      <c r="K180" s="450"/>
      <c r="L180" s="450"/>
      <c r="M180" s="450"/>
      <c r="N180" s="450">
        <v>1</v>
      </c>
      <c r="O180" s="450"/>
      <c r="P180" s="450"/>
      <c r="Q180" s="450"/>
      <c r="R180" s="450">
        <v>100</v>
      </c>
      <c r="S180" s="450">
        <v>100</v>
      </c>
      <c r="T180" s="450">
        <v>1</v>
      </c>
      <c r="U180" s="450"/>
      <c r="V180" s="450"/>
      <c r="W180" s="450"/>
      <c r="X180" s="450"/>
      <c r="Y180" s="430" t="s">
        <v>438</v>
      </c>
    </row>
    <row r="181" spans="1:25" s="261" customFormat="1" ht="39.75" customHeight="1">
      <c r="A181" s="430" t="s">
        <v>94</v>
      </c>
      <c r="B181" s="430" t="s">
        <v>1021</v>
      </c>
      <c r="C181" s="430" t="s">
        <v>18</v>
      </c>
      <c r="D181" s="3783" t="s">
        <v>907</v>
      </c>
      <c r="E181" s="3785"/>
      <c r="F181" s="449"/>
      <c r="G181" s="441"/>
      <c r="H181" s="441">
        <v>1</v>
      </c>
      <c r="I181" s="442"/>
      <c r="J181" s="450"/>
      <c r="K181" s="450"/>
      <c r="L181" s="450"/>
      <c r="M181" s="450"/>
      <c r="N181" s="450">
        <v>2</v>
      </c>
      <c r="O181" s="450"/>
      <c r="P181" s="450"/>
      <c r="Q181" s="450"/>
      <c r="R181" s="450">
        <v>100</v>
      </c>
      <c r="S181" s="450">
        <v>100</v>
      </c>
      <c r="T181" s="450">
        <v>1</v>
      </c>
      <c r="U181" s="450"/>
      <c r="V181" s="450"/>
      <c r="W181" s="450"/>
      <c r="X181" s="450"/>
      <c r="Y181" s="430" t="s">
        <v>438</v>
      </c>
    </row>
    <row r="182" spans="1:25" s="261" customFormat="1" ht="39.75" customHeight="1">
      <c r="A182" s="430" t="s">
        <v>94</v>
      </c>
      <c r="B182" s="430" t="s">
        <v>1021</v>
      </c>
      <c r="C182" s="430" t="s">
        <v>18</v>
      </c>
      <c r="D182" s="3783" t="s">
        <v>908</v>
      </c>
      <c r="E182" s="3785"/>
      <c r="F182" s="449"/>
      <c r="G182" s="441"/>
      <c r="H182" s="441">
        <v>1</v>
      </c>
      <c r="I182" s="442"/>
      <c r="J182" s="450"/>
      <c r="K182" s="450"/>
      <c r="L182" s="450"/>
      <c r="M182" s="450"/>
      <c r="N182" s="450">
        <v>0.8</v>
      </c>
      <c r="O182" s="450"/>
      <c r="P182" s="450"/>
      <c r="Q182" s="450"/>
      <c r="R182" s="450">
        <v>100</v>
      </c>
      <c r="S182" s="450">
        <v>100</v>
      </c>
      <c r="T182" s="450">
        <v>1</v>
      </c>
      <c r="U182" s="450"/>
      <c r="V182" s="450"/>
      <c r="W182" s="450"/>
      <c r="X182" s="450"/>
      <c r="Y182" s="430" t="s">
        <v>438</v>
      </c>
    </row>
    <row r="183" spans="1:25" s="261" customFormat="1" ht="39.75" customHeight="1">
      <c r="A183" s="430" t="s">
        <v>94</v>
      </c>
      <c r="B183" s="430" t="s">
        <v>1021</v>
      </c>
      <c r="C183" s="430" t="s">
        <v>18</v>
      </c>
      <c r="D183" s="3783" t="s">
        <v>909</v>
      </c>
      <c r="E183" s="3785"/>
      <c r="F183" s="449"/>
      <c r="G183" s="441"/>
      <c r="H183" s="441">
        <v>1</v>
      </c>
      <c r="I183" s="442"/>
      <c r="J183" s="450"/>
      <c r="K183" s="450"/>
      <c r="L183" s="450"/>
      <c r="M183" s="450"/>
      <c r="N183" s="450">
        <v>1.1000000000000001</v>
      </c>
      <c r="O183" s="450"/>
      <c r="P183" s="450"/>
      <c r="Q183" s="450"/>
      <c r="R183" s="450">
        <v>100</v>
      </c>
      <c r="S183" s="450">
        <v>100</v>
      </c>
      <c r="T183" s="450">
        <v>1</v>
      </c>
      <c r="U183" s="450"/>
      <c r="V183" s="450"/>
      <c r="W183" s="450"/>
      <c r="X183" s="450"/>
      <c r="Y183" s="430" t="s">
        <v>438</v>
      </c>
    </row>
    <row r="184" spans="1:25" s="261" customFormat="1" ht="39.75" customHeight="1">
      <c r="A184" s="430" t="s">
        <v>94</v>
      </c>
      <c r="B184" s="430" t="s">
        <v>1021</v>
      </c>
      <c r="C184" s="430" t="s">
        <v>18</v>
      </c>
      <c r="D184" s="3783" t="s">
        <v>910</v>
      </c>
      <c r="E184" s="3785"/>
      <c r="F184" s="449"/>
      <c r="G184" s="441"/>
      <c r="H184" s="441">
        <v>1</v>
      </c>
      <c r="I184" s="442">
        <v>74347</v>
      </c>
      <c r="J184" s="450"/>
      <c r="K184" s="450"/>
      <c r="L184" s="450"/>
      <c r="M184" s="450">
        <v>4</v>
      </c>
      <c r="N184" s="450"/>
      <c r="O184" s="450"/>
      <c r="P184" s="450"/>
      <c r="Q184" s="450"/>
      <c r="R184" s="450">
        <v>100</v>
      </c>
      <c r="S184" s="450">
        <v>100</v>
      </c>
      <c r="T184" s="450">
        <v>1</v>
      </c>
      <c r="U184" s="450"/>
      <c r="V184" s="450"/>
      <c r="W184" s="450"/>
      <c r="X184" s="450"/>
      <c r="Y184" s="430" t="s">
        <v>438</v>
      </c>
    </row>
    <row r="185" spans="1:25" s="261" customFormat="1" ht="39.75" customHeight="1">
      <c r="A185" s="430" t="s">
        <v>94</v>
      </c>
      <c r="B185" s="430" t="s">
        <v>1021</v>
      </c>
      <c r="C185" s="430" t="s">
        <v>18</v>
      </c>
      <c r="D185" s="3783" t="s">
        <v>911</v>
      </c>
      <c r="E185" s="3785"/>
      <c r="F185" s="449"/>
      <c r="G185" s="441"/>
      <c r="H185" s="441">
        <v>1</v>
      </c>
      <c r="I185" s="442">
        <v>81366</v>
      </c>
      <c r="J185" s="450"/>
      <c r="K185" s="450"/>
      <c r="L185" s="450"/>
      <c r="M185" s="450">
        <v>11</v>
      </c>
      <c r="N185" s="450"/>
      <c r="O185" s="450"/>
      <c r="P185" s="450"/>
      <c r="Q185" s="450"/>
      <c r="R185" s="450">
        <v>100</v>
      </c>
      <c r="S185" s="450">
        <v>100</v>
      </c>
      <c r="T185" s="450">
        <v>1</v>
      </c>
      <c r="U185" s="450"/>
      <c r="V185" s="450"/>
      <c r="W185" s="450"/>
      <c r="X185" s="450"/>
      <c r="Y185" s="430" t="s">
        <v>438</v>
      </c>
    </row>
    <row r="186" spans="1:25" s="261" customFormat="1" ht="39.75" customHeight="1">
      <c r="A186" s="430" t="s">
        <v>94</v>
      </c>
      <c r="B186" s="430" t="s">
        <v>1021</v>
      </c>
      <c r="C186" s="430" t="s">
        <v>18</v>
      </c>
      <c r="D186" s="3783" t="s">
        <v>912</v>
      </c>
      <c r="E186" s="3785"/>
      <c r="F186" s="449"/>
      <c r="G186" s="441"/>
      <c r="H186" s="441">
        <v>1</v>
      </c>
      <c r="I186" s="442">
        <v>48084</v>
      </c>
      <c r="J186" s="450"/>
      <c r="K186" s="450"/>
      <c r="L186" s="450"/>
      <c r="M186" s="450">
        <v>4</v>
      </c>
      <c r="N186" s="450"/>
      <c r="O186" s="450"/>
      <c r="P186" s="450"/>
      <c r="Q186" s="450"/>
      <c r="R186" s="450">
        <v>100</v>
      </c>
      <c r="S186" s="450">
        <v>100</v>
      </c>
      <c r="T186" s="450">
        <v>1</v>
      </c>
      <c r="U186" s="450"/>
      <c r="V186" s="450"/>
      <c r="W186" s="450"/>
      <c r="X186" s="450"/>
      <c r="Y186" s="430" t="s">
        <v>438</v>
      </c>
    </row>
    <row r="187" spans="1:25" s="261" customFormat="1" ht="39.75" customHeight="1">
      <c r="A187" s="430" t="s">
        <v>94</v>
      </c>
      <c r="B187" s="430" t="s">
        <v>1021</v>
      </c>
      <c r="C187" s="430" t="s">
        <v>18</v>
      </c>
      <c r="D187" s="3783" t="s">
        <v>913</v>
      </c>
      <c r="E187" s="3785"/>
      <c r="F187" s="449"/>
      <c r="G187" s="441"/>
      <c r="H187" s="441">
        <v>1</v>
      </c>
      <c r="I187" s="442">
        <v>46203</v>
      </c>
      <c r="J187" s="450"/>
      <c r="K187" s="450"/>
      <c r="L187" s="450"/>
      <c r="M187" s="450">
        <v>2.7</v>
      </c>
      <c r="N187" s="450"/>
      <c r="O187" s="450"/>
      <c r="P187" s="450"/>
      <c r="Q187" s="450"/>
      <c r="R187" s="450">
        <v>100</v>
      </c>
      <c r="S187" s="450">
        <v>100</v>
      </c>
      <c r="T187" s="450">
        <v>1</v>
      </c>
      <c r="U187" s="450"/>
      <c r="V187" s="450"/>
      <c r="W187" s="450"/>
      <c r="X187" s="450"/>
      <c r="Y187" s="430" t="s">
        <v>438</v>
      </c>
    </row>
    <row r="188" spans="1:25" s="261" customFormat="1" ht="39.75" customHeight="1">
      <c r="A188" s="430" t="s">
        <v>94</v>
      </c>
      <c r="B188" s="430" t="s">
        <v>1021</v>
      </c>
      <c r="C188" s="430" t="s">
        <v>18</v>
      </c>
      <c r="D188" s="3783" t="s">
        <v>880</v>
      </c>
      <c r="E188" s="3785"/>
      <c r="F188" s="449"/>
      <c r="G188" s="441"/>
      <c r="H188" s="441">
        <v>1</v>
      </c>
      <c r="I188" s="442">
        <v>104470</v>
      </c>
      <c r="J188" s="474"/>
      <c r="K188" s="450"/>
      <c r="L188" s="450"/>
      <c r="M188" s="450"/>
      <c r="N188" s="450"/>
      <c r="O188" s="450"/>
      <c r="P188" s="450"/>
      <c r="Q188" s="450"/>
      <c r="R188" s="450">
        <v>90</v>
      </c>
      <c r="S188" s="450">
        <v>90</v>
      </c>
      <c r="T188" s="450">
        <v>1</v>
      </c>
      <c r="U188" s="450"/>
      <c r="V188" s="450"/>
      <c r="W188" s="450"/>
      <c r="X188" s="450"/>
      <c r="Y188" s="430" t="s">
        <v>438</v>
      </c>
    </row>
    <row r="189" spans="1:25" s="261" customFormat="1" ht="39.75" customHeight="1">
      <c r="A189" s="430" t="s">
        <v>94</v>
      </c>
      <c r="B189" s="430" t="s">
        <v>1021</v>
      </c>
      <c r="C189" s="430" t="s">
        <v>18</v>
      </c>
      <c r="D189" s="3783" t="s">
        <v>914</v>
      </c>
      <c r="E189" s="3785"/>
      <c r="F189" s="449"/>
      <c r="G189" s="441"/>
      <c r="H189" s="441">
        <v>1</v>
      </c>
      <c r="I189" s="442"/>
      <c r="J189" s="474"/>
      <c r="K189" s="450"/>
      <c r="L189" s="450"/>
      <c r="M189" s="450">
        <v>1.6</v>
      </c>
      <c r="N189" s="450"/>
      <c r="O189" s="450"/>
      <c r="P189" s="450"/>
      <c r="Q189" s="450"/>
      <c r="R189" s="450">
        <v>100</v>
      </c>
      <c r="S189" s="450">
        <v>100</v>
      </c>
      <c r="T189" s="450">
        <v>1</v>
      </c>
      <c r="U189" s="450"/>
      <c r="V189" s="450"/>
      <c r="W189" s="450"/>
      <c r="X189" s="450"/>
      <c r="Y189" s="430" t="s">
        <v>438</v>
      </c>
    </row>
    <row r="190" spans="1:25" s="261" customFormat="1" ht="39.75" customHeight="1">
      <c r="A190" s="430" t="s">
        <v>94</v>
      </c>
      <c r="B190" s="430" t="s">
        <v>1021</v>
      </c>
      <c r="C190" s="430" t="s">
        <v>18</v>
      </c>
      <c r="D190" s="3783" t="s">
        <v>915</v>
      </c>
      <c r="E190" s="3785"/>
      <c r="F190" s="449"/>
      <c r="G190" s="441"/>
      <c r="H190" s="441">
        <v>1</v>
      </c>
      <c r="I190" s="442"/>
      <c r="J190" s="474"/>
      <c r="K190" s="450"/>
      <c r="L190" s="450"/>
      <c r="M190" s="450">
        <v>2.4</v>
      </c>
      <c r="N190" s="450"/>
      <c r="O190" s="450"/>
      <c r="P190" s="450"/>
      <c r="Q190" s="450"/>
      <c r="R190" s="450">
        <v>100</v>
      </c>
      <c r="S190" s="450">
        <v>100</v>
      </c>
      <c r="T190" s="450">
        <v>1</v>
      </c>
      <c r="U190" s="450"/>
      <c r="V190" s="450"/>
      <c r="W190" s="450"/>
      <c r="X190" s="450"/>
      <c r="Y190" s="430" t="s">
        <v>438</v>
      </c>
    </row>
    <row r="191" spans="1:25" s="261" customFormat="1" ht="39.75" customHeight="1">
      <c r="A191" s="440" t="s">
        <v>94</v>
      </c>
      <c r="B191" s="440" t="s">
        <v>1030</v>
      </c>
      <c r="C191" s="427" t="s">
        <v>1853</v>
      </c>
      <c r="D191" s="3783" t="s">
        <v>916</v>
      </c>
      <c r="E191" s="3785"/>
      <c r="F191" s="449">
        <v>257</v>
      </c>
      <c r="G191" s="441"/>
      <c r="H191" s="441">
        <v>2</v>
      </c>
      <c r="I191" s="442">
        <v>240000</v>
      </c>
      <c r="J191" s="475"/>
      <c r="K191" s="443"/>
      <c r="L191" s="443"/>
      <c r="M191" s="476"/>
      <c r="N191" s="443"/>
      <c r="O191" s="443"/>
      <c r="P191" s="443"/>
      <c r="Q191" s="443"/>
      <c r="R191" s="443">
        <v>100</v>
      </c>
      <c r="S191" s="443">
        <v>100</v>
      </c>
      <c r="T191" s="443">
        <v>1</v>
      </c>
      <c r="U191" s="443"/>
      <c r="V191" s="443"/>
      <c r="W191" s="443"/>
      <c r="X191" s="443"/>
      <c r="Y191" s="430" t="s">
        <v>438</v>
      </c>
    </row>
    <row r="192" spans="1:25" s="261" customFormat="1" ht="39.75" customHeight="1">
      <c r="A192" s="440" t="s">
        <v>94</v>
      </c>
      <c r="B192" s="477" t="s">
        <v>1030</v>
      </c>
      <c r="C192" s="427" t="s">
        <v>1853</v>
      </c>
      <c r="D192" s="3783" t="s">
        <v>917</v>
      </c>
      <c r="E192" s="3785"/>
      <c r="F192" s="449"/>
      <c r="G192" s="441"/>
      <c r="H192" s="441">
        <v>1</v>
      </c>
      <c r="I192" s="442">
        <v>160000</v>
      </c>
      <c r="J192" s="475"/>
      <c r="K192" s="443"/>
      <c r="L192" s="443"/>
      <c r="M192" s="476"/>
      <c r="N192" s="443"/>
      <c r="O192" s="443"/>
      <c r="P192" s="443"/>
      <c r="Q192" s="443"/>
      <c r="R192" s="443">
        <v>100</v>
      </c>
      <c r="S192" s="443">
        <v>100</v>
      </c>
      <c r="T192" s="443">
        <v>1</v>
      </c>
      <c r="U192" s="443"/>
      <c r="V192" s="443"/>
      <c r="W192" s="443"/>
      <c r="X192" s="443"/>
      <c r="Y192" s="430" t="s">
        <v>438</v>
      </c>
    </row>
    <row r="193" spans="1:25" s="261" customFormat="1" ht="39.75" customHeight="1">
      <c r="A193" s="440" t="s">
        <v>94</v>
      </c>
      <c r="B193" s="477" t="s">
        <v>1030</v>
      </c>
      <c r="C193" s="434" t="s">
        <v>18</v>
      </c>
      <c r="D193" s="3783" t="s">
        <v>918</v>
      </c>
      <c r="E193" s="3785"/>
      <c r="F193" s="449"/>
      <c r="G193" s="441"/>
      <c r="H193" s="441">
        <v>1</v>
      </c>
      <c r="I193" s="442">
        <v>179622</v>
      </c>
      <c r="J193" s="475"/>
      <c r="K193" s="443"/>
      <c r="L193" s="443"/>
      <c r="M193" s="476"/>
      <c r="N193" s="443">
        <v>4.5</v>
      </c>
      <c r="O193" s="443"/>
      <c r="P193" s="443"/>
      <c r="Q193" s="443"/>
      <c r="R193" s="443">
        <v>100</v>
      </c>
      <c r="S193" s="443">
        <v>100</v>
      </c>
      <c r="T193" s="443">
        <v>1</v>
      </c>
      <c r="U193" s="443"/>
      <c r="V193" s="443"/>
      <c r="W193" s="443"/>
      <c r="X193" s="443"/>
      <c r="Y193" s="430" t="s">
        <v>438</v>
      </c>
    </row>
    <row r="194" spans="1:25" s="261" customFormat="1" ht="39.75" customHeight="1">
      <c r="A194" s="440" t="s">
        <v>94</v>
      </c>
      <c r="B194" s="477" t="s">
        <v>1030</v>
      </c>
      <c r="C194" s="434" t="s">
        <v>18</v>
      </c>
      <c r="D194" s="3783" t="s">
        <v>919</v>
      </c>
      <c r="E194" s="3785"/>
      <c r="F194" s="449"/>
      <c r="G194" s="441"/>
      <c r="H194" s="441">
        <v>1</v>
      </c>
      <c r="I194" s="442">
        <v>133700</v>
      </c>
      <c r="J194" s="475"/>
      <c r="K194" s="443"/>
      <c r="L194" s="443"/>
      <c r="M194" s="476"/>
      <c r="N194" s="443">
        <v>3.8</v>
      </c>
      <c r="O194" s="443"/>
      <c r="P194" s="443"/>
      <c r="Q194" s="443"/>
      <c r="R194" s="443">
        <v>100</v>
      </c>
      <c r="S194" s="443">
        <v>100</v>
      </c>
      <c r="T194" s="443">
        <v>1</v>
      </c>
      <c r="U194" s="443"/>
      <c r="V194" s="443"/>
      <c r="W194" s="443"/>
      <c r="X194" s="443"/>
      <c r="Y194" s="430" t="s">
        <v>438</v>
      </c>
    </row>
    <row r="195" spans="1:25" s="261" customFormat="1" ht="39.75" customHeight="1">
      <c r="A195" s="440" t="s">
        <v>94</v>
      </c>
      <c r="B195" s="477" t="s">
        <v>1030</v>
      </c>
      <c r="C195" s="434" t="s">
        <v>18</v>
      </c>
      <c r="D195" s="3783" t="s">
        <v>920</v>
      </c>
      <c r="E195" s="3785"/>
      <c r="F195" s="449"/>
      <c r="G195" s="441"/>
      <c r="H195" s="441">
        <v>1</v>
      </c>
      <c r="I195" s="442">
        <v>90000</v>
      </c>
      <c r="J195" s="475"/>
      <c r="K195" s="443"/>
      <c r="L195" s="443"/>
      <c r="M195" s="476"/>
      <c r="N195" s="443">
        <v>1.8</v>
      </c>
      <c r="O195" s="443"/>
      <c r="P195" s="443"/>
      <c r="Q195" s="443"/>
      <c r="R195" s="443">
        <v>100</v>
      </c>
      <c r="S195" s="443">
        <v>100</v>
      </c>
      <c r="T195" s="443">
        <v>1</v>
      </c>
      <c r="U195" s="443"/>
      <c r="V195" s="443"/>
      <c r="W195" s="443"/>
      <c r="X195" s="443"/>
      <c r="Y195" s="430" t="s">
        <v>438</v>
      </c>
    </row>
    <row r="196" spans="1:25" s="261" customFormat="1" ht="39.75" customHeight="1">
      <c r="A196" s="440" t="s">
        <v>94</v>
      </c>
      <c r="B196" s="477" t="s">
        <v>1030</v>
      </c>
      <c r="C196" s="434" t="s">
        <v>18</v>
      </c>
      <c r="D196" s="3783" t="s">
        <v>921</v>
      </c>
      <c r="E196" s="3785"/>
      <c r="F196" s="449"/>
      <c r="G196" s="441"/>
      <c r="H196" s="441">
        <v>1</v>
      </c>
      <c r="I196" s="442">
        <v>115200</v>
      </c>
      <c r="J196" s="475"/>
      <c r="K196" s="443"/>
      <c r="L196" s="443"/>
      <c r="M196" s="476"/>
      <c r="N196" s="443"/>
      <c r="O196" s="443">
        <v>6.7</v>
      </c>
      <c r="P196" s="443"/>
      <c r="Q196" s="443"/>
      <c r="R196" s="443">
        <v>100</v>
      </c>
      <c r="S196" s="443">
        <v>100</v>
      </c>
      <c r="T196" s="443">
        <v>1</v>
      </c>
      <c r="U196" s="443"/>
      <c r="V196" s="443"/>
      <c r="W196" s="443"/>
      <c r="X196" s="443"/>
      <c r="Y196" s="430" t="s">
        <v>438</v>
      </c>
    </row>
    <row r="197" spans="1:25" s="261" customFormat="1" ht="39.75" customHeight="1">
      <c r="A197" s="440" t="s">
        <v>94</v>
      </c>
      <c r="B197" s="477" t="s">
        <v>1030</v>
      </c>
      <c r="C197" s="434" t="s">
        <v>18</v>
      </c>
      <c r="D197" s="3783" t="s">
        <v>1735</v>
      </c>
      <c r="E197" s="3785"/>
      <c r="F197" s="449"/>
      <c r="G197" s="441"/>
      <c r="H197" s="441">
        <v>1</v>
      </c>
      <c r="I197" s="442">
        <v>96200</v>
      </c>
      <c r="J197" s="475"/>
      <c r="K197" s="443"/>
      <c r="L197" s="443"/>
      <c r="M197" s="476"/>
      <c r="N197" s="443"/>
      <c r="O197" s="443">
        <v>4.8</v>
      </c>
      <c r="P197" s="443"/>
      <c r="Q197" s="443"/>
      <c r="R197" s="443">
        <v>100</v>
      </c>
      <c r="S197" s="443">
        <v>100</v>
      </c>
      <c r="T197" s="443">
        <v>1</v>
      </c>
      <c r="U197" s="443"/>
      <c r="V197" s="443"/>
      <c r="W197" s="443"/>
      <c r="X197" s="443"/>
      <c r="Y197" s="430" t="s">
        <v>438</v>
      </c>
    </row>
    <row r="198" spans="1:25" s="261" customFormat="1" ht="39.75" customHeight="1">
      <c r="A198" s="440" t="s">
        <v>94</v>
      </c>
      <c r="B198" s="477" t="s">
        <v>1030</v>
      </c>
      <c r="C198" s="434" t="s">
        <v>18</v>
      </c>
      <c r="D198" s="3783" t="s">
        <v>1736</v>
      </c>
      <c r="E198" s="3785"/>
      <c r="F198" s="449"/>
      <c r="G198" s="441"/>
      <c r="H198" s="441">
        <v>1</v>
      </c>
      <c r="I198" s="442">
        <v>27652</v>
      </c>
      <c r="J198" s="475"/>
      <c r="K198" s="443"/>
      <c r="L198" s="443"/>
      <c r="M198" s="478">
        <v>5.6</v>
      </c>
      <c r="N198" s="443"/>
      <c r="O198" s="443"/>
      <c r="P198" s="443"/>
      <c r="Q198" s="443"/>
      <c r="R198" s="443">
        <v>100</v>
      </c>
      <c r="S198" s="443">
        <v>100</v>
      </c>
      <c r="T198" s="443">
        <v>1</v>
      </c>
      <c r="U198" s="443"/>
      <c r="V198" s="443"/>
      <c r="W198" s="443"/>
      <c r="X198" s="443"/>
      <c r="Y198" s="430" t="s">
        <v>438</v>
      </c>
    </row>
    <row r="199" spans="1:25" s="261" customFormat="1" ht="39.75" customHeight="1">
      <c r="A199" s="440" t="s">
        <v>94</v>
      </c>
      <c r="B199" s="477" t="s">
        <v>1030</v>
      </c>
      <c r="C199" s="434" t="s">
        <v>18</v>
      </c>
      <c r="D199" s="3783" t="s">
        <v>1737</v>
      </c>
      <c r="E199" s="3785"/>
      <c r="F199" s="449"/>
      <c r="G199" s="441"/>
      <c r="H199" s="441">
        <v>1</v>
      </c>
      <c r="I199" s="442">
        <v>16177</v>
      </c>
      <c r="J199" s="475"/>
      <c r="K199" s="443"/>
      <c r="L199" s="443"/>
      <c r="M199" s="478">
        <v>3.5</v>
      </c>
      <c r="N199" s="443"/>
      <c r="O199" s="443"/>
      <c r="P199" s="443"/>
      <c r="Q199" s="443"/>
      <c r="R199" s="443">
        <v>100</v>
      </c>
      <c r="S199" s="443">
        <v>100</v>
      </c>
      <c r="T199" s="443">
        <v>1</v>
      </c>
      <c r="U199" s="443"/>
      <c r="V199" s="443"/>
      <c r="W199" s="443"/>
      <c r="X199" s="443"/>
      <c r="Y199" s="430" t="s">
        <v>438</v>
      </c>
    </row>
    <row r="200" spans="1:25" s="261" customFormat="1" ht="39.75" customHeight="1">
      <c r="A200" s="440" t="s">
        <v>94</v>
      </c>
      <c r="B200" s="477" t="s">
        <v>1030</v>
      </c>
      <c r="C200" s="434" t="s">
        <v>18</v>
      </c>
      <c r="D200" s="3783" t="s">
        <v>1738</v>
      </c>
      <c r="E200" s="3785"/>
      <c r="F200" s="449"/>
      <c r="G200" s="441"/>
      <c r="H200" s="441">
        <v>1</v>
      </c>
      <c r="I200" s="442">
        <v>29911</v>
      </c>
      <c r="J200" s="475"/>
      <c r="K200" s="443"/>
      <c r="L200" s="443"/>
      <c r="M200" s="478">
        <v>1</v>
      </c>
      <c r="N200" s="443"/>
      <c r="O200" s="443"/>
      <c r="P200" s="443"/>
      <c r="Q200" s="443"/>
      <c r="R200" s="443">
        <v>100</v>
      </c>
      <c r="S200" s="443">
        <v>100</v>
      </c>
      <c r="T200" s="443">
        <v>1</v>
      </c>
      <c r="U200" s="443"/>
      <c r="V200" s="443"/>
      <c r="W200" s="443"/>
      <c r="X200" s="443"/>
      <c r="Y200" s="430" t="s">
        <v>438</v>
      </c>
    </row>
    <row r="201" spans="1:25" s="261" customFormat="1" ht="39.75" customHeight="1">
      <c r="A201" s="440" t="s">
        <v>94</v>
      </c>
      <c r="B201" s="477" t="s">
        <v>1030</v>
      </c>
      <c r="C201" s="434" t="s">
        <v>18</v>
      </c>
      <c r="D201" s="3783" t="s">
        <v>1739</v>
      </c>
      <c r="E201" s="3785"/>
      <c r="F201" s="449"/>
      <c r="G201" s="441"/>
      <c r="H201" s="441">
        <v>1</v>
      </c>
      <c r="I201" s="442">
        <v>31150</v>
      </c>
      <c r="J201" s="475"/>
      <c r="K201" s="443"/>
      <c r="L201" s="443"/>
      <c r="M201" s="478">
        <v>3</v>
      </c>
      <c r="N201" s="443"/>
      <c r="O201" s="443"/>
      <c r="P201" s="443"/>
      <c r="Q201" s="443"/>
      <c r="R201" s="443">
        <v>100</v>
      </c>
      <c r="S201" s="443">
        <v>100</v>
      </c>
      <c r="T201" s="443">
        <v>1</v>
      </c>
      <c r="U201" s="443"/>
      <c r="V201" s="443"/>
      <c r="W201" s="443"/>
      <c r="X201" s="443"/>
      <c r="Y201" s="430" t="s">
        <v>438</v>
      </c>
    </row>
    <row r="202" spans="1:25" s="261" customFormat="1" ht="39.75" customHeight="1">
      <c r="A202" s="440" t="s">
        <v>94</v>
      </c>
      <c r="B202" s="477" t="s">
        <v>1030</v>
      </c>
      <c r="C202" s="434" t="s">
        <v>18</v>
      </c>
      <c r="D202" s="3783" t="s">
        <v>1740</v>
      </c>
      <c r="E202" s="3785"/>
      <c r="F202" s="449"/>
      <c r="G202" s="441" t="s">
        <v>737</v>
      </c>
      <c r="H202" s="441">
        <v>1</v>
      </c>
      <c r="I202" s="442">
        <v>43113</v>
      </c>
      <c r="J202" s="475"/>
      <c r="K202" s="443"/>
      <c r="L202" s="443"/>
      <c r="M202" s="478">
        <v>3.2</v>
      </c>
      <c r="N202" s="443"/>
      <c r="O202" s="443"/>
      <c r="P202" s="443"/>
      <c r="Q202" s="443"/>
      <c r="R202" s="443">
        <v>100</v>
      </c>
      <c r="S202" s="443">
        <v>100</v>
      </c>
      <c r="T202" s="443">
        <v>1</v>
      </c>
      <c r="U202" s="443"/>
      <c r="V202" s="443"/>
      <c r="W202" s="443"/>
      <c r="X202" s="443"/>
      <c r="Y202" s="430" t="s">
        <v>438</v>
      </c>
    </row>
    <row r="203" spans="1:25" s="261" customFormat="1" ht="39.75" customHeight="1">
      <c r="A203" s="440" t="s">
        <v>94</v>
      </c>
      <c r="B203" s="477" t="s">
        <v>1030</v>
      </c>
      <c r="C203" s="434" t="s">
        <v>18</v>
      </c>
      <c r="D203" s="3783" t="s">
        <v>1741</v>
      </c>
      <c r="E203" s="3785"/>
      <c r="F203" s="449"/>
      <c r="G203" s="441"/>
      <c r="H203" s="441">
        <v>1</v>
      </c>
      <c r="I203" s="442">
        <v>11360</v>
      </c>
      <c r="J203" s="475"/>
      <c r="K203" s="443"/>
      <c r="L203" s="443"/>
      <c r="M203" s="478">
        <v>3</v>
      </c>
      <c r="N203" s="443"/>
      <c r="O203" s="443"/>
      <c r="P203" s="443"/>
      <c r="Q203" s="443"/>
      <c r="R203" s="443">
        <v>100</v>
      </c>
      <c r="S203" s="443">
        <v>100</v>
      </c>
      <c r="T203" s="443">
        <v>1</v>
      </c>
      <c r="U203" s="443"/>
      <c r="V203" s="443"/>
      <c r="W203" s="443"/>
      <c r="X203" s="443"/>
      <c r="Y203" s="430" t="s">
        <v>438</v>
      </c>
    </row>
    <row r="204" spans="1:25" s="261" customFormat="1" ht="39.75" customHeight="1">
      <c r="A204" s="440" t="s">
        <v>94</v>
      </c>
      <c r="B204" s="477" t="s">
        <v>1030</v>
      </c>
      <c r="C204" s="434" t="s">
        <v>18</v>
      </c>
      <c r="D204" s="3783" t="s">
        <v>1742</v>
      </c>
      <c r="E204" s="3785"/>
      <c r="F204" s="449"/>
      <c r="G204" s="441"/>
      <c r="H204" s="441">
        <v>1</v>
      </c>
      <c r="I204" s="442">
        <v>25731</v>
      </c>
      <c r="J204" s="475"/>
      <c r="K204" s="443"/>
      <c r="L204" s="443"/>
      <c r="M204" s="478">
        <v>4</v>
      </c>
      <c r="N204" s="443"/>
      <c r="O204" s="443"/>
      <c r="P204" s="443"/>
      <c r="Q204" s="443"/>
      <c r="R204" s="443">
        <v>100</v>
      </c>
      <c r="S204" s="443">
        <v>100</v>
      </c>
      <c r="T204" s="443">
        <v>1</v>
      </c>
      <c r="U204" s="443"/>
      <c r="V204" s="443"/>
      <c r="W204" s="443"/>
      <c r="X204" s="443"/>
      <c r="Y204" s="430" t="s">
        <v>438</v>
      </c>
    </row>
    <row r="205" spans="1:25" s="261" customFormat="1" ht="39.75" customHeight="1">
      <c r="A205" s="440" t="s">
        <v>94</v>
      </c>
      <c r="B205" s="477" t="s">
        <v>1030</v>
      </c>
      <c r="C205" s="434" t="s">
        <v>18</v>
      </c>
      <c r="D205" s="3783" t="s">
        <v>1743</v>
      </c>
      <c r="E205" s="3785"/>
      <c r="F205" s="449"/>
      <c r="G205" s="441"/>
      <c r="H205" s="441">
        <v>1</v>
      </c>
      <c r="I205" s="442">
        <v>28140</v>
      </c>
      <c r="J205" s="475"/>
      <c r="K205" s="443"/>
      <c r="L205" s="443"/>
      <c r="M205" s="478">
        <v>3</v>
      </c>
      <c r="N205" s="443"/>
      <c r="O205" s="443"/>
      <c r="P205" s="443"/>
      <c r="Q205" s="443"/>
      <c r="R205" s="443">
        <v>100</v>
      </c>
      <c r="S205" s="443">
        <v>100</v>
      </c>
      <c r="T205" s="443">
        <v>1</v>
      </c>
      <c r="U205" s="443"/>
      <c r="V205" s="443"/>
      <c r="W205" s="443"/>
      <c r="X205" s="443"/>
      <c r="Y205" s="430" t="s">
        <v>438</v>
      </c>
    </row>
    <row r="206" spans="1:25" s="261" customFormat="1" ht="39.75" customHeight="1">
      <c r="A206" s="440" t="s">
        <v>94</v>
      </c>
      <c r="B206" s="477" t="s">
        <v>1030</v>
      </c>
      <c r="C206" s="434" t="s">
        <v>18</v>
      </c>
      <c r="D206" s="3783" t="s">
        <v>1744</v>
      </c>
      <c r="E206" s="3785"/>
      <c r="F206" s="449"/>
      <c r="G206" s="441"/>
      <c r="H206" s="441">
        <v>1</v>
      </c>
      <c r="I206" s="442">
        <v>35551</v>
      </c>
      <c r="J206" s="475"/>
      <c r="K206" s="443"/>
      <c r="L206" s="443"/>
      <c r="M206" s="478">
        <v>5.4</v>
      </c>
      <c r="N206" s="443"/>
      <c r="O206" s="443"/>
      <c r="P206" s="443"/>
      <c r="Q206" s="443"/>
      <c r="R206" s="443">
        <v>100</v>
      </c>
      <c r="S206" s="443">
        <v>100</v>
      </c>
      <c r="T206" s="443">
        <v>1</v>
      </c>
      <c r="U206" s="443"/>
      <c r="V206" s="443"/>
      <c r="W206" s="443"/>
      <c r="X206" s="443"/>
      <c r="Y206" s="430" t="s">
        <v>438</v>
      </c>
    </row>
    <row r="207" spans="1:25" s="261" customFormat="1" ht="39.75" customHeight="1">
      <c r="A207" s="440" t="s">
        <v>94</v>
      </c>
      <c r="B207" s="440" t="s">
        <v>1030</v>
      </c>
      <c r="C207" s="434" t="s">
        <v>18</v>
      </c>
      <c r="D207" s="3783" t="s">
        <v>1745</v>
      </c>
      <c r="E207" s="3785"/>
      <c r="F207" s="449"/>
      <c r="G207" s="441"/>
      <c r="H207" s="441">
        <v>1</v>
      </c>
      <c r="I207" s="442">
        <v>15876</v>
      </c>
      <c r="J207" s="475"/>
      <c r="K207" s="443"/>
      <c r="L207" s="443"/>
      <c r="M207" s="478">
        <v>3.5</v>
      </c>
      <c r="N207" s="443"/>
      <c r="O207" s="443"/>
      <c r="P207" s="443"/>
      <c r="Q207" s="443"/>
      <c r="R207" s="443">
        <v>100</v>
      </c>
      <c r="S207" s="443">
        <v>100</v>
      </c>
      <c r="T207" s="443">
        <v>1</v>
      </c>
      <c r="U207" s="443"/>
      <c r="V207" s="443"/>
      <c r="W207" s="443"/>
      <c r="X207" s="443"/>
      <c r="Y207" s="430" t="s">
        <v>438</v>
      </c>
    </row>
    <row r="208" spans="1:25" s="261" customFormat="1" ht="39.75" customHeight="1">
      <c r="A208" s="440" t="s">
        <v>94</v>
      </c>
      <c r="B208" s="440" t="s">
        <v>1030</v>
      </c>
      <c r="C208" s="434" t="s">
        <v>18</v>
      </c>
      <c r="D208" s="3783" t="s">
        <v>1746</v>
      </c>
      <c r="E208" s="3785"/>
      <c r="F208" s="449"/>
      <c r="G208" s="441"/>
      <c r="H208" s="441">
        <v>1</v>
      </c>
      <c r="I208" s="442">
        <v>19975</v>
      </c>
      <c r="J208" s="475"/>
      <c r="K208" s="443"/>
      <c r="L208" s="443"/>
      <c r="M208" s="478">
        <v>5</v>
      </c>
      <c r="N208" s="443"/>
      <c r="O208" s="443"/>
      <c r="P208" s="443"/>
      <c r="Q208" s="443"/>
      <c r="R208" s="443">
        <v>100</v>
      </c>
      <c r="S208" s="443">
        <v>100</v>
      </c>
      <c r="T208" s="443">
        <v>1</v>
      </c>
      <c r="U208" s="443"/>
      <c r="V208" s="443"/>
      <c r="W208" s="443"/>
      <c r="X208" s="443"/>
      <c r="Y208" s="430" t="s">
        <v>438</v>
      </c>
    </row>
    <row r="209" spans="1:25" s="261" customFormat="1" ht="39.75" customHeight="1">
      <c r="A209" s="440" t="s">
        <v>94</v>
      </c>
      <c r="B209" s="477" t="s">
        <v>1030</v>
      </c>
      <c r="C209" s="434" t="s">
        <v>18</v>
      </c>
      <c r="D209" s="3783" t="s">
        <v>1747</v>
      </c>
      <c r="E209" s="3785"/>
      <c r="F209" s="449"/>
      <c r="G209" s="441"/>
      <c r="H209" s="441">
        <v>1</v>
      </c>
      <c r="I209" s="442">
        <v>20879</v>
      </c>
      <c r="J209" s="475"/>
      <c r="K209" s="443"/>
      <c r="L209" s="443"/>
      <c r="M209" s="478">
        <v>5.2</v>
      </c>
      <c r="N209" s="443"/>
      <c r="O209" s="443"/>
      <c r="P209" s="443"/>
      <c r="Q209" s="443"/>
      <c r="R209" s="443">
        <v>100</v>
      </c>
      <c r="S209" s="443">
        <v>100</v>
      </c>
      <c r="T209" s="443">
        <v>1</v>
      </c>
      <c r="U209" s="443"/>
      <c r="V209" s="443"/>
      <c r="W209" s="443"/>
      <c r="X209" s="443"/>
      <c r="Y209" s="430" t="s">
        <v>438</v>
      </c>
    </row>
    <row r="210" spans="1:25" s="261" customFormat="1" ht="39.75" customHeight="1">
      <c r="A210" s="440" t="s">
        <v>94</v>
      </c>
      <c r="B210" s="477" t="s">
        <v>1030</v>
      </c>
      <c r="C210" s="434" t="s">
        <v>18</v>
      </c>
      <c r="D210" s="3783" t="s">
        <v>1748</v>
      </c>
      <c r="E210" s="3785"/>
      <c r="F210" s="449"/>
      <c r="G210" s="441"/>
      <c r="H210" s="441">
        <v>1</v>
      </c>
      <c r="I210" s="442">
        <v>103463</v>
      </c>
      <c r="J210" s="475"/>
      <c r="K210" s="443"/>
      <c r="L210" s="443"/>
      <c r="M210" s="476"/>
      <c r="N210" s="443"/>
      <c r="O210" s="443"/>
      <c r="P210" s="443"/>
      <c r="Q210" s="443"/>
      <c r="R210" s="443">
        <v>100</v>
      </c>
      <c r="S210" s="443">
        <v>100</v>
      </c>
      <c r="T210" s="443">
        <v>1</v>
      </c>
      <c r="U210" s="443"/>
      <c r="V210" s="443"/>
      <c r="W210" s="443"/>
      <c r="X210" s="443"/>
      <c r="Y210" s="430" t="s">
        <v>438</v>
      </c>
    </row>
    <row r="211" spans="1:25" s="261" customFormat="1" ht="39.75" customHeight="1">
      <c r="A211" s="440" t="s">
        <v>94</v>
      </c>
      <c r="B211" s="477" t="s">
        <v>1030</v>
      </c>
      <c r="C211" s="434" t="s">
        <v>18</v>
      </c>
      <c r="D211" s="3783" t="s">
        <v>1749</v>
      </c>
      <c r="E211" s="3785"/>
      <c r="F211" s="449"/>
      <c r="G211" s="441"/>
      <c r="H211" s="441">
        <v>1</v>
      </c>
      <c r="I211" s="442"/>
      <c r="J211" s="475"/>
      <c r="K211" s="443"/>
      <c r="L211" s="443"/>
      <c r="M211" s="476"/>
      <c r="N211" s="443"/>
      <c r="O211" s="443"/>
      <c r="P211" s="443"/>
      <c r="Q211" s="443"/>
      <c r="R211" s="443">
        <v>100</v>
      </c>
      <c r="S211" s="443">
        <v>100</v>
      </c>
      <c r="T211" s="443">
        <v>1</v>
      </c>
      <c r="U211" s="443"/>
      <c r="V211" s="443"/>
      <c r="W211" s="443"/>
      <c r="X211" s="443"/>
      <c r="Y211" s="430" t="s">
        <v>438</v>
      </c>
    </row>
    <row r="212" spans="1:25" s="261" customFormat="1" ht="39.75" customHeight="1">
      <c r="A212" s="479" t="s">
        <v>94</v>
      </c>
      <c r="B212" s="479" t="s">
        <v>728</v>
      </c>
      <c r="C212" s="427" t="s">
        <v>1853</v>
      </c>
      <c r="D212" s="3788" t="s">
        <v>1750</v>
      </c>
      <c r="E212" s="3788"/>
      <c r="F212" s="480">
        <v>187</v>
      </c>
      <c r="G212" s="475"/>
      <c r="H212" s="475">
        <v>1</v>
      </c>
      <c r="I212" s="481">
        <v>25000</v>
      </c>
      <c r="J212" s="482"/>
      <c r="K212" s="483"/>
      <c r="L212" s="475"/>
      <c r="M212" s="475"/>
      <c r="N212" s="475"/>
      <c r="O212" s="475"/>
      <c r="P212" s="475"/>
      <c r="Q212" s="475"/>
      <c r="R212" s="475">
        <v>100</v>
      </c>
      <c r="S212" s="475">
        <v>100</v>
      </c>
      <c r="T212" s="443">
        <v>1</v>
      </c>
      <c r="U212" s="475"/>
      <c r="V212" s="475"/>
      <c r="W212" s="475"/>
      <c r="X212" s="475"/>
      <c r="Y212" s="430" t="s">
        <v>438</v>
      </c>
    </row>
    <row r="213" spans="1:25" s="261" customFormat="1" ht="39.75" customHeight="1">
      <c r="A213" s="479" t="s">
        <v>94</v>
      </c>
      <c r="B213" s="479" t="s">
        <v>728</v>
      </c>
      <c r="C213" s="427" t="s">
        <v>1853</v>
      </c>
      <c r="D213" s="3788" t="s">
        <v>1751</v>
      </c>
      <c r="E213" s="3788"/>
      <c r="F213" s="480">
        <v>151</v>
      </c>
      <c r="G213" s="475"/>
      <c r="H213" s="475">
        <v>1</v>
      </c>
      <c r="I213" s="481">
        <v>30000</v>
      </c>
      <c r="J213" s="483"/>
      <c r="K213" s="483"/>
      <c r="L213" s="475"/>
      <c r="M213" s="475"/>
      <c r="N213" s="475"/>
      <c r="O213" s="475"/>
      <c r="P213" s="475"/>
      <c r="Q213" s="475"/>
      <c r="R213" s="475">
        <v>100</v>
      </c>
      <c r="S213" s="475">
        <v>100</v>
      </c>
      <c r="T213" s="443">
        <v>1</v>
      </c>
      <c r="U213" s="475"/>
      <c r="V213" s="475"/>
      <c r="W213" s="475"/>
      <c r="X213" s="475"/>
      <c r="Y213" s="430" t="s">
        <v>438</v>
      </c>
    </row>
    <row r="214" spans="1:25" s="261" customFormat="1" ht="39.75" customHeight="1">
      <c r="A214" s="479" t="s">
        <v>94</v>
      </c>
      <c r="B214" s="479" t="s">
        <v>728</v>
      </c>
      <c r="C214" s="427" t="s">
        <v>1853</v>
      </c>
      <c r="D214" s="3788" t="s">
        <v>1752</v>
      </c>
      <c r="E214" s="3788"/>
      <c r="F214" s="480">
        <v>247</v>
      </c>
      <c r="G214" s="475"/>
      <c r="H214" s="475">
        <v>1</v>
      </c>
      <c r="I214" s="481">
        <v>105000</v>
      </c>
      <c r="J214" s="483"/>
      <c r="K214" s="483"/>
      <c r="L214" s="475"/>
      <c r="M214" s="475"/>
      <c r="N214" s="475"/>
      <c r="O214" s="475"/>
      <c r="P214" s="475"/>
      <c r="Q214" s="475"/>
      <c r="R214" s="475">
        <v>100</v>
      </c>
      <c r="S214" s="475">
        <v>100</v>
      </c>
      <c r="T214" s="443">
        <v>1</v>
      </c>
      <c r="U214" s="475"/>
      <c r="V214" s="475"/>
      <c r="W214" s="475"/>
      <c r="X214" s="475"/>
      <c r="Y214" s="430" t="s">
        <v>438</v>
      </c>
    </row>
    <row r="215" spans="1:25" s="261" customFormat="1" ht="39.75" customHeight="1">
      <c r="A215" s="479" t="s">
        <v>94</v>
      </c>
      <c r="B215" s="479" t="s">
        <v>728</v>
      </c>
      <c r="C215" s="427" t="s">
        <v>1853</v>
      </c>
      <c r="D215" s="3788" t="s">
        <v>1753</v>
      </c>
      <c r="E215" s="3788"/>
      <c r="F215" s="480">
        <v>256</v>
      </c>
      <c r="G215" s="475"/>
      <c r="H215" s="475">
        <v>1</v>
      </c>
      <c r="I215" s="481">
        <v>60000</v>
      </c>
      <c r="J215" s="483"/>
      <c r="K215" s="483"/>
      <c r="L215" s="475"/>
      <c r="M215" s="475"/>
      <c r="N215" s="475"/>
      <c r="O215" s="475"/>
      <c r="P215" s="475"/>
      <c r="Q215" s="475"/>
      <c r="R215" s="475">
        <v>100</v>
      </c>
      <c r="S215" s="475">
        <v>100</v>
      </c>
      <c r="T215" s="443">
        <v>1</v>
      </c>
      <c r="U215" s="475"/>
      <c r="V215" s="475"/>
      <c r="W215" s="475"/>
      <c r="X215" s="475"/>
      <c r="Y215" s="430" t="s">
        <v>438</v>
      </c>
    </row>
    <row r="216" spans="1:25" s="261" customFormat="1" ht="39.75" customHeight="1">
      <c r="A216" s="479" t="s">
        <v>94</v>
      </c>
      <c r="B216" s="479" t="s">
        <v>728</v>
      </c>
      <c r="C216" s="427" t="s">
        <v>1853</v>
      </c>
      <c r="D216" s="3788" t="s">
        <v>1754</v>
      </c>
      <c r="E216" s="3788"/>
      <c r="F216" s="480">
        <v>155</v>
      </c>
      <c r="G216" s="475"/>
      <c r="H216" s="475">
        <v>1</v>
      </c>
      <c r="I216" s="481">
        <v>150000</v>
      </c>
      <c r="J216" s="483"/>
      <c r="K216" s="483"/>
      <c r="L216" s="475"/>
      <c r="M216" s="475"/>
      <c r="N216" s="475"/>
      <c r="O216" s="475"/>
      <c r="P216" s="475"/>
      <c r="Q216" s="475"/>
      <c r="R216" s="475">
        <v>100</v>
      </c>
      <c r="S216" s="475">
        <v>100</v>
      </c>
      <c r="T216" s="443">
        <v>1</v>
      </c>
      <c r="U216" s="475"/>
      <c r="V216" s="475"/>
      <c r="W216" s="475"/>
      <c r="X216" s="475"/>
      <c r="Y216" s="430" t="s">
        <v>438</v>
      </c>
    </row>
    <row r="217" spans="1:25" s="261" customFormat="1" ht="39.75" customHeight="1">
      <c r="A217" s="479" t="s">
        <v>94</v>
      </c>
      <c r="B217" s="479" t="s">
        <v>728</v>
      </c>
      <c r="C217" s="427" t="s">
        <v>1853</v>
      </c>
      <c r="D217" s="3788" t="s">
        <v>1755</v>
      </c>
      <c r="E217" s="3788"/>
      <c r="F217" s="480">
        <v>223</v>
      </c>
      <c r="G217" s="475"/>
      <c r="H217" s="475">
        <v>1</v>
      </c>
      <c r="I217" s="481">
        <v>25000</v>
      </c>
      <c r="J217" s="483"/>
      <c r="K217" s="483"/>
      <c r="L217" s="475"/>
      <c r="M217" s="475"/>
      <c r="N217" s="475"/>
      <c r="O217" s="475"/>
      <c r="P217" s="475"/>
      <c r="Q217" s="475"/>
      <c r="R217" s="475">
        <v>100</v>
      </c>
      <c r="S217" s="475">
        <v>20</v>
      </c>
      <c r="T217" s="443">
        <v>1</v>
      </c>
      <c r="U217" s="475"/>
      <c r="V217" s="475"/>
      <c r="W217" s="475"/>
      <c r="X217" s="475"/>
      <c r="Y217" s="430" t="s">
        <v>438</v>
      </c>
    </row>
    <row r="218" spans="1:25" s="261" customFormat="1" ht="39.75" customHeight="1">
      <c r="A218" s="479" t="s">
        <v>94</v>
      </c>
      <c r="B218" s="479" t="s">
        <v>728</v>
      </c>
      <c r="C218" s="427" t="s">
        <v>1853</v>
      </c>
      <c r="D218" s="3788" t="s">
        <v>1756</v>
      </c>
      <c r="E218" s="3788"/>
      <c r="F218" s="480">
        <v>535</v>
      </c>
      <c r="G218" s="475"/>
      <c r="H218" s="475">
        <v>1</v>
      </c>
      <c r="I218" s="481">
        <v>25000</v>
      </c>
      <c r="J218" s="483"/>
      <c r="K218" s="483"/>
      <c r="L218" s="475"/>
      <c r="M218" s="475"/>
      <c r="N218" s="475"/>
      <c r="O218" s="475"/>
      <c r="P218" s="475"/>
      <c r="Q218" s="475"/>
      <c r="R218" s="475">
        <v>100</v>
      </c>
      <c r="S218" s="475">
        <v>100</v>
      </c>
      <c r="T218" s="443">
        <v>1</v>
      </c>
      <c r="U218" s="475"/>
      <c r="V218" s="475"/>
      <c r="W218" s="475"/>
      <c r="X218" s="475"/>
      <c r="Y218" s="430" t="s">
        <v>438</v>
      </c>
    </row>
    <row r="219" spans="1:25" s="261" customFormat="1" ht="39.75" customHeight="1">
      <c r="A219" s="479" t="s">
        <v>94</v>
      </c>
      <c r="B219" s="479" t="s">
        <v>728</v>
      </c>
      <c r="C219" s="427" t="s">
        <v>1853</v>
      </c>
      <c r="D219" s="3788" t="s">
        <v>1757</v>
      </c>
      <c r="E219" s="3788"/>
      <c r="F219" s="480">
        <v>130</v>
      </c>
      <c r="G219" s="475"/>
      <c r="H219" s="475">
        <v>1</v>
      </c>
      <c r="I219" s="484">
        <v>30000</v>
      </c>
      <c r="J219" s="483"/>
      <c r="K219" s="483"/>
      <c r="L219" s="475"/>
      <c r="M219" s="475"/>
      <c r="N219" s="475"/>
      <c r="O219" s="475"/>
      <c r="P219" s="475"/>
      <c r="Q219" s="475"/>
      <c r="R219" s="475">
        <v>100</v>
      </c>
      <c r="S219" s="475">
        <v>100</v>
      </c>
      <c r="T219" s="443">
        <v>1</v>
      </c>
      <c r="U219" s="475"/>
      <c r="V219" s="475"/>
      <c r="W219" s="475"/>
      <c r="X219" s="475"/>
      <c r="Y219" s="430" t="s">
        <v>438</v>
      </c>
    </row>
    <row r="220" spans="1:25" s="261" customFormat="1" ht="39.75" customHeight="1">
      <c r="A220" s="479" t="s">
        <v>94</v>
      </c>
      <c r="B220" s="479" t="s">
        <v>728</v>
      </c>
      <c r="C220" s="427" t="s">
        <v>1853</v>
      </c>
      <c r="D220" s="3788" t="s">
        <v>1758</v>
      </c>
      <c r="E220" s="3788"/>
      <c r="F220" s="480"/>
      <c r="G220" s="475"/>
      <c r="H220" s="475">
        <v>1</v>
      </c>
      <c r="I220" s="484">
        <v>42000</v>
      </c>
      <c r="J220" s="483"/>
      <c r="K220" s="483"/>
      <c r="L220" s="475"/>
      <c r="M220" s="475"/>
      <c r="N220" s="475"/>
      <c r="O220" s="475"/>
      <c r="P220" s="475"/>
      <c r="Q220" s="475"/>
      <c r="R220" s="475">
        <v>100</v>
      </c>
      <c r="S220" s="475">
        <v>100</v>
      </c>
      <c r="T220" s="443">
        <v>1</v>
      </c>
      <c r="U220" s="475"/>
      <c r="V220" s="475"/>
      <c r="W220" s="475"/>
      <c r="X220" s="475"/>
      <c r="Y220" s="430" t="s">
        <v>438</v>
      </c>
    </row>
    <row r="221" spans="1:25" s="261" customFormat="1" ht="39.75" customHeight="1">
      <c r="A221" s="479" t="s">
        <v>94</v>
      </c>
      <c r="B221" s="479" t="s">
        <v>728</v>
      </c>
      <c r="C221" s="434" t="s">
        <v>18</v>
      </c>
      <c r="D221" s="3788" t="s">
        <v>1758</v>
      </c>
      <c r="E221" s="3788"/>
      <c r="F221" s="480"/>
      <c r="G221" s="475"/>
      <c r="H221" s="475">
        <v>1</v>
      </c>
      <c r="I221" s="484">
        <v>256019</v>
      </c>
      <c r="J221" s="475"/>
      <c r="K221" s="475"/>
      <c r="L221" s="475"/>
      <c r="M221" s="475"/>
      <c r="N221" s="475"/>
      <c r="O221" s="475"/>
      <c r="P221" s="475"/>
      <c r="Q221" s="475">
        <v>22</v>
      </c>
      <c r="R221" s="475">
        <v>100</v>
      </c>
      <c r="S221" s="475">
        <v>90</v>
      </c>
      <c r="T221" s="475">
        <v>1</v>
      </c>
      <c r="U221" s="475"/>
      <c r="V221" s="475"/>
      <c r="W221" s="475"/>
      <c r="X221" s="475"/>
      <c r="Y221" s="430" t="s">
        <v>438</v>
      </c>
    </row>
    <row r="222" spans="1:25" s="261" customFormat="1" ht="39.75" customHeight="1">
      <c r="A222" s="479" t="s">
        <v>94</v>
      </c>
      <c r="B222" s="479" t="s">
        <v>728</v>
      </c>
      <c r="C222" s="434" t="s">
        <v>18</v>
      </c>
      <c r="D222" s="3788" t="s">
        <v>1759</v>
      </c>
      <c r="E222" s="3788"/>
      <c r="F222" s="480"/>
      <c r="G222" s="475"/>
      <c r="H222" s="475">
        <v>1</v>
      </c>
      <c r="I222" s="481">
        <v>83516</v>
      </c>
      <c r="J222" s="475"/>
      <c r="K222" s="475"/>
      <c r="L222" s="475"/>
      <c r="M222" s="475">
        <v>12</v>
      </c>
      <c r="N222" s="475"/>
      <c r="O222" s="475"/>
      <c r="P222" s="475"/>
      <c r="Q222" s="475"/>
      <c r="R222" s="475">
        <v>100</v>
      </c>
      <c r="S222" s="475">
        <v>100</v>
      </c>
      <c r="T222" s="475">
        <v>1</v>
      </c>
      <c r="U222" s="475"/>
      <c r="V222" s="475"/>
      <c r="W222" s="475"/>
      <c r="X222" s="475"/>
      <c r="Y222" s="430" t="s">
        <v>438</v>
      </c>
    </row>
    <row r="223" spans="1:25" s="261" customFormat="1" ht="39.75" customHeight="1">
      <c r="A223" s="479" t="s">
        <v>94</v>
      </c>
      <c r="B223" s="479" t="s">
        <v>728</v>
      </c>
      <c r="C223" s="434" t="s">
        <v>18</v>
      </c>
      <c r="D223" s="3788" t="s">
        <v>1760</v>
      </c>
      <c r="E223" s="3788"/>
      <c r="F223" s="480"/>
      <c r="G223" s="475"/>
      <c r="H223" s="475">
        <v>1</v>
      </c>
      <c r="I223" s="481">
        <v>59812</v>
      </c>
      <c r="J223" s="475"/>
      <c r="K223" s="475"/>
      <c r="L223" s="475"/>
      <c r="M223" s="475">
        <v>10</v>
      </c>
      <c r="N223" s="475"/>
      <c r="O223" s="475"/>
      <c r="P223" s="475"/>
      <c r="Q223" s="475"/>
      <c r="R223" s="475">
        <v>100</v>
      </c>
      <c r="S223" s="475">
        <v>100</v>
      </c>
      <c r="T223" s="475">
        <v>1</v>
      </c>
      <c r="U223" s="475"/>
      <c r="V223" s="475"/>
      <c r="W223" s="475"/>
      <c r="X223" s="475"/>
      <c r="Y223" s="430" t="s">
        <v>438</v>
      </c>
    </row>
    <row r="224" spans="1:25" s="261" customFormat="1" ht="39.75" customHeight="1">
      <c r="A224" s="479" t="s">
        <v>94</v>
      </c>
      <c r="B224" s="479" t="s">
        <v>728</v>
      </c>
      <c r="C224" s="434" t="s">
        <v>18</v>
      </c>
      <c r="D224" s="3788" t="s">
        <v>1761</v>
      </c>
      <c r="E224" s="3788"/>
      <c r="F224" s="480"/>
      <c r="G224" s="475"/>
      <c r="H224" s="475">
        <v>1</v>
      </c>
      <c r="I224" s="481">
        <v>19524</v>
      </c>
      <c r="J224" s="475"/>
      <c r="K224" s="475"/>
      <c r="L224" s="475"/>
      <c r="M224" s="475">
        <v>4</v>
      </c>
      <c r="N224" s="475"/>
      <c r="O224" s="475"/>
      <c r="P224" s="475"/>
      <c r="Q224" s="475"/>
      <c r="R224" s="475"/>
      <c r="S224" s="475"/>
      <c r="T224" s="475">
        <v>1</v>
      </c>
      <c r="U224" s="475"/>
      <c r="V224" s="475"/>
      <c r="W224" s="475"/>
      <c r="X224" s="475"/>
      <c r="Y224" s="430" t="s">
        <v>438</v>
      </c>
    </row>
    <row r="225" spans="1:25" s="261" customFormat="1" ht="39.75" customHeight="1">
      <c r="A225" s="479" t="s">
        <v>94</v>
      </c>
      <c r="B225" s="479" t="s">
        <v>728</v>
      </c>
      <c r="C225" s="434" t="s">
        <v>18</v>
      </c>
      <c r="D225" s="3788" t="s">
        <v>1762</v>
      </c>
      <c r="E225" s="3788"/>
      <c r="F225" s="480"/>
      <c r="G225" s="475"/>
      <c r="H225" s="475">
        <v>1</v>
      </c>
      <c r="I225" s="481">
        <v>92433</v>
      </c>
      <c r="J225" s="475"/>
      <c r="K225" s="475"/>
      <c r="L225" s="475"/>
      <c r="M225" s="475">
        <v>11.4</v>
      </c>
      <c r="N225" s="475"/>
      <c r="O225" s="475"/>
      <c r="P225" s="475"/>
      <c r="Q225" s="475"/>
      <c r="R225" s="475">
        <v>100</v>
      </c>
      <c r="S225" s="475">
        <v>100</v>
      </c>
      <c r="T225" s="475">
        <v>1</v>
      </c>
      <c r="U225" s="475"/>
      <c r="V225" s="475"/>
      <c r="W225" s="475"/>
      <c r="X225" s="475"/>
      <c r="Y225" s="430" t="s">
        <v>438</v>
      </c>
    </row>
    <row r="226" spans="1:25" s="261" customFormat="1" ht="39.75" customHeight="1">
      <c r="A226" s="479" t="s">
        <v>94</v>
      </c>
      <c r="B226" s="479" t="s">
        <v>728</v>
      </c>
      <c r="C226" s="434" t="s">
        <v>18</v>
      </c>
      <c r="D226" s="3788" t="s">
        <v>1763</v>
      </c>
      <c r="E226" s="3788"/>
      <c r="F226" s="480"/>
      <c r="G226" s="475"/>
      <c r="H226" s="475">
        <v>1</v>
      </c>
      <c r="I226" s="481">
        <v>12564</v>
      </c>
      <c r="J226" s="475"/>
      <c r="K226" s="475"/>
      <c r="L226" s="475"/>
      <c r="M226" s="475">
        <v>2</v>
      </c>
      <c r="N226" s="475"/>
      <c r="O226" s="475"/>
      <c r="P226" s="475"/>
      <c r="Q226" s="475"/>
      <c r="R226" s="475">
        <v>100</v>
      </c>
      <c r="S226" s="475">
        <v>100</v>
      </c>
      <c r="T226" s="475">
        <v>1</v>
      </c>
      <c r="U226" s="475"/>
      <c r="V226" s="475"/>
      <c r="W226" s="475"/>
      <c r="X226" s="475"/>
      <c r="Y226" s="430" t="s">
        <v>438</v>
      </c>
    </row>
    <row r="227" spans="1:25" s="261" customFormat="1" ht="39.75" customHeight="1">
      <c r="A227" s="479" t="s">
        <v>94</v>
      </c>
      <c r="B227" s="479" t="s">
        <v>728</v>
      </c>
      <c r="C227" s="434" t="s">
        <v>18</v>
      </c>
      <c r="D227" s="3788" t="s">
        <v>1764</v>
      </c>
      <c r="E227" s="3788"/>
      <c r="F227" s="480"/>
      <c r="G227" s="475"/>
      <c r="H227" s="475">
        <v>1</v>
      </c>
      <c r="I227" s="481">
        <v>26936</v>
      </c>
      <c r="J227" s="475"/>
      <c r="K227" s="475"/>
      <c r="L227" s="475"/>
      <c r="M227" s="475">
        <v>4</v>
      </c>
      <c r="N227" s="475"/>
      <c r="O227" s="475"/>
      <c r="P227" s="475"/>
      <c r="Q227" s="475"/>
      <c r="R227" s="475">
        <v>100</v>
      </c>
      <c r="S227" s="475">
        <v>100</v>
      </c>
      <c r="T227" s="475">
        <v>1</v>
      </c>
      <c r="U227" s="475"/>
      <c r="V227" s="475"/>
      <c r="W227" s="475"/>
      <c r="X227" s="475"/>
      <c r="Y227" s="430" t="s">
        <v>438</v>
      </c>
    </row>
    <row r="228" spans="1:25" s="261" customFormat="1" ht="39.75" customHeight="1">
      <c r="A228" s="479" t="s">
        <v>94</v>
      </c>
      <c r="B228" s="479" t="s">
        <v>728</v>
      </c>
      <c r="C228" s="434" t="s">
        <v>18</v>
      </c>
      <c r="D228" s="3789" t="s">
        <v>1765</v>
      </c>
      <c r="E228" s="3789"/>
      <c r="F228" s="480"/>
      <c r="G228" s="475"/>
      <c r="H228" s="475">
        <v>1</v>
      </c>
      <c r="I228" s="481">
        <v>50863</v>
      </c>
      <c r="J228" s="475"/>
      <c r="K228" s="475"/>
      <c r="L228" s="475"/>
      <c r="M228" s="475">
        <v>4</v>
      </c>
      <c r="N228" s="475"/>
      <c r="O228" s="475"/>
      <c r="P228" s="475"/>
      <c r="Q228" s="475"/>
      <c r="R228" s="475">
        <v>100</v>
      </c>
      <c r="S228" s="475">
        <v>100</v>
      </c>
      <c r="T228" s="475">
        <v>1</v>
      </c>
      <c r="U228" s="475"/>
      <c r="V228" s="475"/>
      <c r="W228" s="475"/>
      <c r="X228" s="475"/>
      <c r="Y228" s="430" t="s">
        <v>438</v>
      </c>
    </row>
    <row r="229" spans="1:25" s="261" customFormat="1" ht="39.75" customHeight="1">
      <c r="A229" s="479" t="s">
        <v>94</v>
      </c>
      <c r="B229" s="479" t="s">
        <v>728</v>
      </c>
      <c r="C229" s="434" t="s">
        <v>18</v>
      </c>
      <c r="D229" s="3788" t="s">
        <v>1766</v>
      </c>
      <c r="E229" s="3788"/>
      <c r="F229" s="480"/>
      <c r="G229" s="475"/>
      <c r="H229" s="475">
        <v>1</v>
      </c>
      <c r="I229" s="481">
        <v>21328</v>
      </c>
      <c r="J229" s="475"/>
      <c r="K229" s="475"/>
      <c r="L229" s="475"/>
      <c r="M229" s="475">
        <v>4</v>
      </c>
      <c r="N229" s="475"/>
      <c r="O229" s="475"/>
      <c r="P229" s="475"/>
      <c r="Q229" s="475"/>
      <c r="R229" s="475">
        <v>100</v>
      </c>
      <c r="S229" s="475">
        <v>100</v>
      </c>
      <c r="T229" s="475">
        <v>1</v>
      </c>
      <c r="U229" s="475"/>
      <c r="V229" s="475"/>
      <c r="W229" s="475"/>
      <c r="X229" s="475"/>
      <c r="Y229" s="430" t="s">
        <v>438</v>
      </c>
    </row>
    <row r="230" spans="1:25" s="261" customFormat="1" ht="39.75" customHeight="1">
      <c r="A230" s="479" t="s">
        <v>94</v>
      </c>
      <c r="B230" s="479" t="s">
        <v>728</v>
      </c>
      <c r="C230" s="434" t="s">
        <v>18</v>
      </c>
      <c r="D230" s="3788" t="s">
        <v>1767</v>
      </c>
      <c r="E230" s="3788"/>
      <c r="F230" s="480"/>
      <c r="G230" s="475"/>
      <c r="H230" s="475">
        <v>1</v>
      </c>
      <c r="I230" s="481">
        <v>6207</v>
      </c>
      <c r="J230" s="475"/>
      <c r="K230" s="475"/>
      <c r="L230" s="475"/>
      <c r="M230" s="475">
        <v>1</v>
      </c>
      <c r="N230" s="475"/>
      <c r="O230" s="475"/>
      <c r="P230" s="475"/>
      <c r="Q230" s="475"/>
      <c r="R230" s="475">
        <v>100</v>
      </c>
      <c r="S230" s="475">
        <v>100</v>
      </c>
      <c r="T230" s="475">
        <v>1</v>
      </c>
      <c r="U230" s="475"/>
      <c r="V230" s="475"/>
      <c r="W230" s="475"/>
      <c r="X230" s="475"/>
      <c r="Y230" s="430" t="s">
        <v>438</v>
      </c>
    </row>
    <row r="231" spans="1:25" s="261" customFormat="1" ht="39.75" customHeight="1">
      <c r="A231" s="479" t="s">
        <v>94</v>
      </c>
      <c r="B231" s="479" t="s">
        <v>728</v>
      </c>
      <c r="C231" s="434" t="s">
        <v>18</v>
      </c>
      <c r="D231" s="3788" t="s">
        <v>1768</v>
      </c>
      <c r="E231" s="3788"/>
      <c r="F231" s="480"/>
      <c r="G231" s="475"/>
      <c r="H231" s="475">
        <v>1</v>
      </c>
      <c r="I231" s="481">
        <v>48718</v>
      </c>
      <c r="J231" s="475"/>
      <c r="K231" s="475"/>
      <c r="L231" s="475"/>
      <c r="M231" s="475">
        <v>5.6</v>
      </c>
      <c r="N231" s="475"/>
      <c r="O231" s="475"/>
      <c r="P231" s="475"/>
      <c r="Q231" s="475"/>
      <c r="R231" s="475">
        <v>100</v>
      </c>
      <c r="S231" s="475">
        <v>100</v>
      </c>
      <c r="T231" s="475">
        <v>1</v>
      </c>
      <c r="U231" s="475"/>
      <c r="V231" s="475"/>
      <c r="W231" s="475"/>
      <c r="X231" s="475"/>
      <c r="Y231" s="430" t="s">
        <v>438</v>
      </c>
    </row>
    <row r="232" spans="1:25" s="261" customFormat="1" ht="39.75" customHeight="1">
      <c r="A232" s="479" t="s">
        <v>94</v>
      </c>
      <c r="B232" s="479" t="s">
        <v>728</v>
      </c>
      <c r="C232" s="434" t="s">
        <v>18</v>
      </c>
      <c r="D232" s="3789" t="s">
        <v>1769</v>
      </c>
      <c r="E232" s="3789"/>
      <c r="F232" s="480"/>
      <c r="G232" s="475"/>
      <c r="H232" s="475">
        <v>1</v>
      </c>
      <c r="I232" s="481">
        <v>34985</v>
      </c>
      <c r="J232" s="475"/>
      <c r="K232" s="475"/>
      <c r="L232" s="475"/>
      <c r="M232" s="475">
        <v>8</v>
      </c>
      <c r="N232" s="475"/>
      <c r="O232" s="475"/>
      <c r="P232" s="475"/>
      <c r="Q232" s="475"/>
      <c r="R232" s="475">
        <v>100</v>
      </c>
      <c r="S232" s="475">
        <v>100</v>
      </c>
      <c r="T232" s="475">
        <v>1</v>
      </c>
      <c r="U232" s="475"/>
      <c r="V232" s="475"/>
      <c r="W232" s="475"/>
      <c r="X232" s="475"/>
      <c r="Y232" s="430" t="s">
        <v>438</v>
      </c>
    </row>
    <row r="233" spans="1:25" s="261" customFormat="1" ht="39.75" customHeight="1">
      <c r="A233" s="479" t="s">
        <v>94</v>
      </c>
      <c r="B233" s="479" t="s">
        <v>728</v>
      </c>
      <c r="C233" s="434" t="s">
        <v>18</v>
      </c>
      <c r="D233" s="3788" t="s">
        <v>1770</v>
      </c>
      <c r="E233" s="3788"/>
      <c r="F233" s="480"/>
      <c r="G233" s="475"/>
      <c r="H233" s="475">
        <v>1</v>
      </c>
      <c r="I233" s="481">
        <v>53719</v>
      </c>
      <c r="J233" s="475"/>
      <c r="K233" s="475"/>
      <c r="L233" s="475"/>
      <c r="M233" s="475">
        <v>9</v>
      </c>
      <c r="N233" s="475"/>
      <c r="O233" s="475"/>
      <c r="P233" s="475"/>
      <c r="Q233" s="475"/>
      <c r="R233" s="475">
        <v>100</v>
      </c>
      <c r="S233" s="475">
        <v>100</v>
      </c>
      <c r="T233" s="475">
        <v>1</v>
      </c>
      <c r="U233" s="475"/>
      <c r="V233" s="475"/>
      <c r="W233" s="475"/>
      <c r="X233" s="475"/>
      <c r="Y233" s="430" t="s">
        <v>438</v>
      </c>
    </row>
    <row r="234" spans="1:25" s="261" customFormat="1" ht="39.75" customHeight="1">
      <c r="A234" s="479" t="s">
        <v>94</v>
      </c>
      <c r="B234" s="479" t="s">
        <v>728</v>
      </c>
      <c r="C234" s="434" t="s">
        <v>18</v>
      </c>
      <c r="D234" s="3788" t="s">
        <v>1771</v>
      </c>
      <c r="E234" s="3788"/>
      <c r="F234" s="480"/>
      <c r="G234" s="475"/>
      <c r="H234" s="475">
        <v>1</v>
      </c>
      <c r="I234" s="481"/>
      <c r="J234" s="475"/>
      <c r="K234" s="475"/>
      <c r="L234" s="475"/>
      <c r="M234" s="475"/>
      <c r="N234" s="475"/>
      <c r="O234" s="475"/>
      <c r="P234" s="475"/>
      <c r="Q234" s="475"/>
      <c r="R234" s="475"/>
      <c r="S234" s="475"/>
      <c r="T234" s="475"/>
      <c r="U234" s="475"/>
      <c r="V234" s="475"/>
      <c r="W234" s="475"/>
      <c r="X234" s="475"/>
      <c r="Y234" s="472" t="s">
        <v>821</v>
      </c>
    </row>
    <row r="235" spans="1:25" s="261" customFormat="1" ht="39.75" customHeight="1">
      <c r="A235" s="479" t="s">
        <v>94</v>
      </c>
      <c r="B235" s="479" t="s">
        <v>728</v>
      </c>
      <c r="C235" s="434" t="s">
        <v>18</v>
      </c>
      <c r="D235" s="3788" t="s">
        <v>1772</v>
      </c>
      <c r="E235" s="3788"/>
      <c r="F235" s="480"/>
      <c r="G235" s="475"/>
      <c r="H235" s="475">
        <v>1</v>
      </c>
      <c r="I235" s="481">
        <v>32956</v>
      </c>
      <c r="J235" s="475"/>
      <c r="K235" s="475"/>
      <c r="L235" s="475"/>
      <c r="M235" s="475">
        <v>4</v>
      </c>
      <c r="N235" s="475"/>
      <c r="O235" s="475"/>
      <c r="P235" s="475"/>
      <c r="Q235" s="475"/>
      <c r="R235" s="475">
        <v>100</v>
      </c>
      <c r="S235" s="475">
        <v>100</v>
      </c>
      <c r="T235" s="475">
        <v>1</v>
      </c>
      <c r="U235" s="475"/>
      <c r="V235" s="475"/>
      <c r="W235" s="475"/>
      <c r="X235" s="475"/>
      <c r="Y235" s="430" t="s">
        <v>438</v>
      </c>
    </row>
    <row r="236" spans="1:25" s="261" customFormat="1" ht="39.75" customHeight="1">
      <c r="A236" s="479" t="s">
        <v>94</v>
      </c>
      <c r="B236" s="479" t="s">
        <v>728</v>
      </c>
      <c r="C236" s="434" t="s">
        <v>18</v>
      </c>
      <c r="D236" s="3789" t="s">
        <v>1773</v>
      </c>
      <c r="E236" s="3789"/>
      <c r="F236" s="480"/>
      <c r="G236" s="475"/>
      <c r="H236" s="475">
        <v>1</v>
      </c>
      <c r="I236" s="481">
        <v>25128</v>
      </c>
      <c r="J236" s="475"/>
      <c r="K236" s="475"/>
      <c r="L236" s="475"/>
      <c r="M236" s="475">
        <v>3.6</v>
      </c>
      <c r="N236" s="475"/>
      <c r="O236" s="475"/>
      <c r="P236" s="475"/>
      <c r="Q236" s="475"/>
      <c r="R236" s="475">
        <v>100</v>
      </c>
      <c r="S236" s="475">
        <v>100</v>
      </c>
      <c r="T236" s="475">
        <v>1</v>
      </c>
      <c r="U236" s="475"/>
      <c r="V236" s="475"/>
      <c r="W236" s="475"/>
      <c r="X236" s="475"/>
      <c r="Y236" s="430" t="s">
        <v>438</v>
      </c>
    </row>
    <row r="237" spans="1:25" s="261" customFormat="1" ht="39.75" customHeight="1">
      <c r="A237" s="479" t="s">
        <v>94</v>
      </c>
      <c r="B237" s="479" t="s">
        <v>728</v>
      </c>
      <c r="C237" s="434" t="s">
        <v>18</v>
      </c>
      <c r="D237" s="3788" t="s">
        <v>1774</v>
      </c>
      <c r="E237" s="3788"/>
      <c r="F237" s="480"/>
      <c r="G237" s="475"/>
      <c r="H237" s="475">
        <v>1</v>
      </c>
      <c r="I237" s="481">
        <v>49054</v>
      </c>
      <c r="J237" s="475"/>
      <c r="K237" s="475"/>
      <c r="L237" s="475"/>
      <c r="M237" s="475">
        <v>7.8</v>
      </c>
      <c r="N237" s="475"/>
      <c r="O237" s="475"/>
      <c r="P237" s="475"/>
      <c r="Q237" s="475"/>
      <c r="R237" s="475">
        <v>100</v>
      </c>
      <c r="S237" s="475">
        <v>100</v>
      </c>
      <c r="T237" s="475">
        <v>1</v>
      </c>
      <c r="U237" s="475"/>
      <c r="V237" s="475"/>
      <c r="W237" s="475"/>
      <c r="X237" s="475"/>
      <c r="Y237" s="430" t="s">
        <v>438</v>
      </c>
    </row>
    <row r="238" spans="1:25" s="261" customFormat="1" ht="39.75" customHeight="1">
      <c r="A238" s="479" t="s">
        <v>94</v>
      </c>
      <c r="B238" s="479" t="s">
        <v>728</v>
      </c>
      <c r="C238" s="434" t="s">
        <v>18</v>
      </c>
      <c r="D238" s="3788" t="s">
        <v>1775</v>
      </c>
      <c r="E238" s="3788"/>
      <c r="F238" s="480"/>
      <c r="G238" s="475"/>
      <c r="H238" s="475">
        <v>1</v>
      </c>
      <c r="I238" s="481">
        <v>36791</v>
      </c>
      <c r="J238" s="475"/>
      <c r="K238" s="475"/>
      <c r="L238" s="475"/>
      <c r="M238" s="475">
        <v>6</v>
      </c>
      <c r="N238" s="475"/>
      <c r="O238" s="475"/>
      <c r="P238" s="475"/>
      <c r="Q238" s="475"/>
      <c r="R238" s="475">
        <v>100</v>
      </c>
      <c r="S238" s="475">
        <v>100</v>
      </c>
      <c r="T238" s="475">
        <v>1</v>
      </c>
      <c r="U238" s="475"/>
      <c r="V238" s="475"/>
      <c r="W238" s="475"/>
      <c r="X238" s="475"/>
      <c r="Y238" s="430" t="s">
        <v>438</v>
      </c>
    </row>
    <row r="239" spans="1:25" s="261" customFormat="1" ht="39.75" customHeight="1">
      <c r="A239" s="479" t="s">
        <v>94</v>
      </c>
      <c r="B239" s="479" t="s">
        <v>728</v>
      </c>
      <c r="C239" s="434" t="s">
        <v>18</v>
      </c>
      <c r="D239" s="3789" t="s">
        <v>1776</v>
      </c>
      <c r="E239" s="3789"/>
      <c r="F239" s="480"/>
      <c r="G239" s="475"/>
      <c r="H239" s="475">
        <v>1</v>
      </c>
      <c r="I239" s="481">
        <v>42058</v>
      </c>
      <c r="J239" s="475"/>
      <c r="K239" s="475"/>
      <c r="L239" s="475"/>
      <c r="M239" s="475">
        <v>6</v>
      </c>
      <c r="N239" s="475"/>
      <c r="O239" s="475"/>
      <c r="P239" s="475"/>
      <c r="Q239" s="475"/>
      <c r="R239" s="475">
        <v>100</v>
      </c>
      <c r="S239" s="475">
        <v>100</v>
      </c>
      <c r="T239" s="475">
        <v>1</v>
      </c>
      <c r="U239" s="475"/>
      <c r="V239" s="475"/>
      <c r="W239" s="475"/>
      <c r="X239" s="475"/>
      <c r="Y239" s="430" t="s">
        <v>438</v>
      </c>
    </row>
    <row r="240" spans="1:25" s="261" customFormat="1" ht="39.75" customHeight="1">
      <c r="A240" s="479" t="s">
        <v>94</v>
      </c>
      <c r="B240" s="479" t="s">
        <v>728</v>
      </c>
      <c r="C240" s="434" t="s">
        <v>18</v>
      </c>
      <c r="D240" s="3789" t="s">
        <v>1777</v>
      </c>
      <c r="E240" s="3789"/>
      <c r="F240" s="480"/>
      <c r="G240" s="475"/>
      <c r="H240" s="475">
        <v>1</v>
      </c>
      <c r="I240" s="481">
        <v>46645</v>
      </c>
      <c r="J240" s="475"/>
      <c r="K240" s="475"/>
      <c r="L240" s="475"/>
      <c r="M240" s="475">
        <v>4.8</v>
      </c>
      <c r="N240" s="475"/>
      <c r="O240" s="475"/>
      <c r="P240" s="475"/>
      <c r="Q240" s="475"/>
      <c r="R240" s="475">
        <v>100</v>
      </c>
      <c r="S240" s="475">
        <v>100</v>
      </c>
      <c r="T240" s="475">
        <v>1</v>
      </c>
      <c r="U240" s="475"/>
      <c r="V240" s="475"/>
      <c r="W240" s="475"/>
      <c r="X240" s="475"/>
      <c r="Y240" s="430" t="s">
        <v>438</v>
      </c>
    </row>
    <row r="241" spans="1:25" s="261" customFormat="1" ht="39.75" customHeight="1">
      <c r="A241" s="479" t="s">
        <v>94</v>
      </c>
      <c r="B241" s="479" t="s">
        <v>728</v>
      </c>
      <c r="C241" s="434" t="s">
        <v>18</v>
      </c>
      <c r="D241" s="3788" t="s">
        <v>1387</v>
      </c>
      <c r="E241" s="3788"/>
      <c r="F241" s="480"/>
      <c r="G241" s="475"/>
      <c r="H241" s="475">
        <v>1</v>
      </c>
      <c r="I241" s="481">
        <v>8000</v>
      </c>
      <c r="J241" s="475"/>
      <c r="K241" s="475"/>
      <c r="L241" s="475"/>
      <c r="M241" s="475">
        <v>3.7</v>
      </c>
      <c r="N241" s="475"/>
      <c r="O241" s="475"/>
      <c r="P241" s="475"/>
      <c r="Q241" s="475"/>
      <c r="R241" s="475">
        <v>100</v>
      </c>
      <c r="S241" s="475">
        <v>100</v>
      </c>
      <c r="T241" s="475">
        <v>1</v>
      </c>
      <c r="U241" s="475"/>
      <c r="V241" s="475"/>
      <c r="W241" s="475"/>
      <c r="X241" s="475"/>
      <c r="Y241" s="430" t="s">
        <v>438</v>
      </c>
    </row>
    <row r="242" spans="1:25" s="261" customFormat="1" ht="39.75" customHeight="1">
      <c r="A242" s="479" t="s">
        <v>94</v>
      </c>
      <c r="B242" s="479" t="s">
        <v>728</v>
      </c>
      <c r="C242" s="434" t="s">
        <v>18</v>
      </c>
      <c r="D242" s="3788" t="s">
        <v>1388</v>
      </c>
      <c r="E242" s="3788"/>
      <c r="F242" s="480"/>
      <c r="G242" s="475"/>
      <c r="H242" s="475">
        <v>1</v>
      </c>
      <c r="I242" s="481"/>
      <c r="J242" s="475"/>
      <c r="K242" s="475"/>
      <c r="L242" s="475"/>
      <c r="M242" s="475"/>
      <c r="N242" s="475"/>
      <c r="O242" s="475"/>
      <c r="P242" s="475"/>
      <c r="Q242" s="475"/>
      <c r="R242" s="475"/>
      <c r="S242" s="475"/>
      <c r="T242" s="475"/>
      <c r="U242" s="475"/>
      <c r="V242" s="475"/>
      <c r="W242" s="475"/>
      <c r="X242" s="475"/>
      <c r="Y242" s="472" t="s">
        <v>821</v>
      </c>
    </row>
    <row r="243" spans="1:25" s="261" customFormat="1" ht="39.75" customHeight="1">
      <c r="A243" s="479" t="s">
        <v>94</v>
      </c>
      <c r="B243" s="479" t="s">
        <v>728</v>
      </c>
      <c r="C243" s="434" t="s">
        <v>18</v>
      </c>
      <c r="D243" s="3788" t="s">
        <v>1389</v>
      </c>
      <c r="E243" s="3788"/>
      <c r="F243" s="480"/>
      <c r="G243" s="475"/>
      <c r="H243" s="475">
        <v>1</v>
      </c>
      <c r="I243" s="481">
        <v>48718</v>
      </c>
      <c r="J243" s="475"/>
      <c r="K243" s="475"/>
      <c r="L243" s="475"/>
      <c r="M243" s="475">
        <v>3.5</v>
      </c>
      <c r="N243" s="475"/>
      <c r="O243" s="475"/>
      <c r="P243" s="475"/>
      <c r="Q243" s="475"/>
      <c r="R243" s="475">
        <v>100</v>
      </c>
      <c r="S243" s="475">
        <v>100</v>
      </c>
      <c r="T243" s="475">
        <v>1</v>
      </c>
      <c r="U243" s="475"/>
      <c r="V243" s="475"/>
      <c r="W243" s="475"/>
      <c r="X243" s="475"/>
      <c r="Y243" s="430" t="s">
        <v>438</v>
      </c>
    </row>
    <row r="244" spans="1:25" s="261" customFormat="1" ht="39.75" customHeight="1">
      <c r="A244" s="479" t="s">
        <v>94</v>
      </c>
      <c r="B244" s="479" t="s">
        <v>728</v>
      </c>
      <c r="C244" s="434" t="s">
        <v>18</v>
      </c>
      <c r="D244" s="3792" t="s">
        <v>1390</v>
      </c>
      <c r="E244" s="3792"/>
      <c r="F244" s="480"/>
      <c r="G244" s="475"/>
      <c r="H244" s="475">
        <v>1</v>
      </c>
      <c r="I244" s="481"/>
      <c r="J244" s="475"/>
      <c r="K244" s="475"/>
      <c r="L244" s="475"/>
      <c r="M244" s="475">
        <v>1.5</v>
      </c>
      <c r="N244" s="475"/>
      <c r="O244" s="475"/>
      <c r="P244" s="475"/>
      <c r="Q244" s="475"/>
      <c r="R244" s="475">
        <v>100</v>
      </c>
      <c r="S244" s="475">
        <v>100</v>
      </c>
      <c r="T244" s="475">
        <v>1</v>
      </c>
      <c r="U244" s="475"/>
      <c r="V244" s="475"/>
      <c r="W244" s="475"/>
      <c r="X244" s="475"/>
      <c r="Y244" s="430" t="s">
        <v>438</v>
      </c>
    </row>
    <row r="245" spans="1:25" s="261" customFormat="1" ht="39.75" customHeight="1">
      <c r="A245" s="479" t="s">
        <v>94</v>
      </c>
      <c r="B245" s="479" t="s">
        <v>728</v>
      </c>
      <c r="C245" s="434" t="s">
        <v>18</v>
      </c>
      <c r="D245" s="3789" t="s">
        <v>1391</v>
      </c>
      <c r="E245" s="3789"/>
      <c r="F245" s="480"/>
      <c r="G245" s="475"/>
      <c r="H245" s="475">
        <v>1</v>
      </c>
      <c r="I245" s="481"/>
      <c r="J245" s="475"/>
      <c r="K245" s="475"/>
      <c r="L245" s="475"/>
      <c r="M245" s="475">
        <v>6</v>
      </c>
      <c r="N245" s="475"/>
      <c r="O245" s="475"/>
      <c r="P245" s="475"/>
      <c r="Q245" s="475"/>
      <c r="R245" s="475">
        <v>100</v>
      </c>
      <c r="S245" s="475">
        <v>100</v>
      </c>
      <c r="T245" s="475">
        <v>1</v>
      </c>
      <c r="U245" s="475"/>
      <c r="V245" s="475"/>
      <c r="W245" s="475"/>
      <c r="X245" s="475"/>
      <c r="Y245" s="430" t="s">
        <v>438</v>
      </c>
    </row>
    <row r="246" spans="1:25" s="261" customFormat="1" ht="39.75" customHeight="1">
      <c r="A246" s="479" t="s">
        <v>94</v>
      </c>
      <c r="B246" s="479" t="s">
        <v>728</v>
      </c>
      <c r="C246" s="434" t="s">
        <v>18</v>
      </c>
      <c r="D246" s="3788" t="s">
        <v>1392</v>
      </c>
      <c r="E246" s="3788"/>
      <c r="F246" s="480"/>
      <c r="G246" s="475"/>
      <c r="H246" s="475">
        <v>1</v>
      </c>
      <c r="I246" s="481"/>
      <c r="J246" s="475"/>
      <c r="K246" s="475"/>
      <c r="L246" s="475"/>
      <c r="M246" s="475">
        <v>8</v>
      </c>
      <c r="N246" s="475"/>
      <c r="O246" s="475"/>
      <c r="P246" s="475"/>
      <c r="Q246" s="475"/>
      <c r="R246" s="475">
        <v>100</v>
      </c>
      <c r="S246" s="475">
        <v>100</v>
      </c>
      <c r="T246" s="475">
        <v>1</v>
      </c>
      <c r="U246" s="475"/>
      <c r="V246" s="475"/>
      <c r="W246" s="475"/>
      <c r="X246" s="475"/>
      <c r="Y246" s="430" t="s">
        <v>438</v>
      </c>
    </row>
    <row r="247" spans="1:25" s="261" customFormat="1" ht="39.75" customHeight="1">
      <c r="A247" s="479" t="s">
        <v>94</v>
      </c>
      <c r="B247" s="479" t="s">
        <v>728</v>
      </c>
      <c r="C247" s="434" t="s">
        <v>18</v>
      </c>
      <c r="D247" s="3789" t="s">
        <v>123</v>
      </c>
      <c r="E247" s="3789"/>
      <c r="F247" s="480"/>
      <c r="G247" s="475"/>
      <c r="H247" s="475">
        <v>1</v>
      </c>
      <c r="I247" s="481"/>
      <c r="J247" s="475"/>
      <c r="K247" s="475"/>
      <c r="L247" s="475"/>
      <c r="M247" s="475"/>
      <c r="N247" s="475"/>
      <c r="O247" s="475"/>
      <c r="P247" s="475"/>
      <c r="Q247" s="475"/>
      <c r="R247" s="475"/>
      <c r="S247" s="475"/>
      <c r="T247" s="475">
        <v>1</v>
      </c>
      <c r="U247" s="475"/>
      <c r="V247" s="475"/>
      <c r="W247" s="475"/>
      <c r="X247" s="475"/>
      <c r="Y247" s="485" t="s">
        <v>438</v>
      </c>
    </row>
    <row r="248" spans="1:25" s="261" customFormat="1" ht="39.75" customHeight="1">
      <c r="A248" s="486" t="s">
        <v>94</v>
      </c>
      <c r="B248" s="486" t="s">
        <v>728</v>
      </c>
      <c r="C248" s="434" t="s">
        <v>18</v>
      </c>
      <c r="D248" s="3790" t="s">
        <v>124</v>
      </c>
      <c r="E248" s="3791"/>
      <c r="F248" s="487"/>
      <c r="G248" s="483"/>
      <c r="H248" s="483">
        <v>1</v>
      </c>
      <c r="I248" s="484"/>
      <c r="J248" s="483"/>
      <c r="K248" s="483"/>
      <c r="L248" s="483"/>
      <c r="M248" s="483"/>
      <c r="N248" s="483"/>
      <c r="O248" s="483"/>
      <c r="P248" s="483"/>
      <c r="Q248" s="483"/>
      <c r="R248" s="483">
        <v>100</v>
      </c>
      <c r="S248" s="483">
        <v>100</v>
      </c>
      <c r="T248" s="483">
        <v>1</v>
      </c>
      <c r="U248" s="483"/>
      <c r="V248" s="483"/>
      <c r="W248" s="483"/>
      <c r="X248" s="483"/>
      <c r="Y248" s="430" t="s">
        <v>438</v>
      </c>
    </row>
    <row r="249" spans="1:25" s="261" customFormat="1" ht="39.75" customHeight="1">
      <c r="A249" s="479" t="s">
        <v>94</v>
      </c>
      <c r="B249" s="479" t="s">
        <v>728</v>
      </c>
      <c r="C249" s="434" t="s">
        <v>18</v>
      </c>
      <c r="D249" s="3788" t="s">
        <v>125</v>
      </c>
      <c r="E249" s="3788"/>
      <c r="F249" s="480"/>
      <c r="G249" s="475"/>
      <c r="H249" s="475">
        <v>1</v>
      </c>
      <c r="I249" s="481">
        <v>116000</v>
      </c>
      <c r="J249" s="475"/>
      <c r="K249" s="475"/>
      <c r="L249" s="475"/>
      <c r="M249" s="475"/>
      <c r="N249" s="475"/>
      <c r="O249" s="475">
        <v>4</v>
      </c>
      <c r="P249" s="475"/>
      <c r="Q249" s="475"/>
      <c r="R249" s="475">
        <v>100</v>
      </c>
      <c r="S249" s="475">
        <v>100</v>
      </c>
      <c r="T249" s="475">
        <v>1</v>
      </c>
      <c r="U249" s="475"/>
      <c r="V249" s="475"/>
      <c r="W249" s="475"/>
      <c r="X249" s="475"/>
      <c r="Y249" s="430" t="s">
        <v>438</v>
      </c>
    </row>
    <row r="250" spans="1:25" s="261" customFormat="1" ht="39.75" customHeight="1">
      <c r="A250" s="479" t="s">
        <v>94</v>
      </c>
      <c r="B250" s="479" t="s">
        <v>728</v>
      </c>
      <c r="C250" s="434" t="s">
        <v>18</v>
      </c>
      <c r="D250" s="3788" t="s">
        <v>126</v>
      </c>
      <c r="E250" s="3788"/>
      <c r="F250" s="480"/>
      <c r="G250" s="475"/>
      <c r="H250" s="475">
        <v>1</v>
      </c>
      <c r="I250" s="481">
        <v>55564</v>
      </c>
      <c r="J250" s="475"/>
      <c r="K250" s="475"/>
      <c r="L250" s="475"/>
      <c r="M250" s="475"/>
      <c r="N250" s="475"/>
      <c r="O250" s="475">
        <v>2</v>
      </c>
      <c r="P250" s="475"/>
      <c r="Q250" s="475"/>
      <c r="R250" s="475">
        <v>100</v>
      </c>
      <c r="S250" s="475">
        <v>100</v>
      </c>
      <c r="T250" s="475">
        <v>1</v>
      </c>
      <c r="U250" s="475"/>
      <c r="V250" s="475"/>
      <c r="W250" s="475"/>
      <c r="X250" s="475"/>
      <c r="Y250" s="430" t="s">
        <v>438</v>
      </c>
    </row>
    <row r="251" spans="1:25" s="261" customFormat="1" ht="39.75" customHeight="1">
      <c r="A251" s="479" t="s">
        <v>94</v>
      </c>
      <c r="B251" s="479" t="s">
        <v>728</v>
      </c>
      <c r="C251" s="434" t="s">
        <v>18</v>
      </c>
      <c r="D251" s="3788" t="s">
        <v>127</v>
      </c>
      <c r="E251" s="3788"/>
      <c r="F251" s="480"/>
      <c r="G251" s="475"/>
      <c r="H251" s="475">
        <v>1</v>
      </c>
      <c r="I251" s="481">
        <v>174000</v>
      </c>
      <c r="J251" s="475"/>
      <c r="K251" s="475"/>
      <c r="L251" s="475"/>
      <c r="M251" s="475"/>
      <c r="N251" s="475"/>
      <c r="O251" s="475">
        <v>6</v>
      </c>
      <c r="P251" s="475"/>
      <c r="Q251" s="475"/>
      <c r="R251" s="475">
        <v>100</v>
      </c>
      <c r="S251" s="475">
        <v>100</v>
      </c>
      <c r="T251" s="475">
        <v>1</v>
      </c>
      <c r="U251" s="475"/>
      <c r="V251" s="475"/>
      <c r="W251" s="475"/>
      <c r="X251" s="475"/>
      <c r="Y251" s="430" t="s">
        <v>438</v>
      </c>
    </row>
    <row r="252" spans="1:25" s="261" customFormat="1" ht="39.75" customHeight="1">
      <c r="A252" s="479" t="s">
        <v>94</v>
      </c>
      <c r="B252" s="479" t="s">
        <v>728</v>
      </c>
      <c r="C252" s="434" t="s">
        <v>18</v>
      </c>
      <c r="D252" s="3788" t="s">
        <v>128</v>
      </c>
      <c r="E252" s="3788"/>
      <c r="F252" s="480"/>
      <c r="G252" s="475"/>
      <c r="H252" s="475">
        <v>1</v>
      </c>
      <c r="I252" s="481">
        <v>159000</v>
      </c>
      <c r="J252" s="475"/>
      <c r="K252" s="475"/>
      <c r="L252" s="475"/>
      <c r="M252" s="475"/>
      <c r="N252" s="475"/>
      <c r="O252" s="475">
        <v>5.5</v>
      </c>
      <c r="P252" s="475"/>
      <c r="Q252" s="475"/>
      <c r="R252" s="475">
        <v>100</v>
      </c>
      <c r="S252" s="475">
        <v>100</v>
      </c>
      <c r="T252" s="475">
        <v>1</v>
      </c>
      <c r="U252" s="475"/>
      <c r="V252" s="475"/>
      <c r="W252" s="475"/>
      <c r="X252" s="475"/>
      <c r="Y252" s="430" t="s">
        <v>438</v>
      </c>
    </row>
    <row r="253" spans="1:25" s="261" customFormat="1" ht="39.75" customHeight="1">
      <c r="A253" s="479" t="s">
        <v>94</v>
      </c>
      <c r="B253" s="479" t="s">
        <v>728</v>
      </c>
      <c r="C253" s="434" t="s">
        <v>18</v>
      </c>
      <c r="D253" s="3788" t="s">
        <v>129</v>
      </c>
      <c r="E253" s="3788"/>
      <c r="F253" s="480"/>
      <c r="G253" s="475">
        <v>1</v>
      </c>
      <c r="H253" s="475"/>
      <c r="I253" s="481">
        <v>96000</v>
      </c>
      <c r="J253" s="475"/>
      <c r="K253" s="475"/>
      <c r="L253" s="475"/>
      <c r="M253" s="475"/>
      <c r="N253" s="475">
        <v>1</v>
      </c>
      <c r="O253" s="475"/>
      <c r="P253" s="475"/>
      <c r="Q253" s="475"/>
      <c r="R253" s="475">
        <v>100</v>
      </c>
      <c r="S253" s="475">
        <v>100</v>
      </c>
      <c r="T253" s="475">
        <v>1</v>
      </c>
      <c r="U253" s="475"/>
      <c r="V253" s="475"/>
      <c r="W253" s="475"/>
      <c r="X253" s="475"/>
      <c r="Y253" s="430" t="s">
        <v>438</v>
      </c>
    </row>
    <row r="254" spans="1:25" s="261" customFormat="1" ht="39.75" customHeight="1">
      <c r="A254" s="479" t="s">
        <v>94</v>
      </c>
      <c r="B254" s="479" t="s">
        <v>728</v>
      </c>
      <c r="C254" s="434" t="s">
        <v>18</v>
      </c>
      <c r="D254" s="3788" t="s">
        <v>130</v>
      </c>
      <c r="E254" s="3788"/>
      <c r="F254" s="480"/>
      <c r="G254" s="475">
        <v>1</v>
      </c>
      <c r="H254" s="475"/>
      <c r="I254" s="481">
        <v>288000</v>
      </c>
      <c r="J254" s="475"/>
      <c r="K254" s="475"/>
      <c r="L254" s="475"/>
      <c r="M254" s="475"/>
      <c r="N254" s="475">
        <v>6</v>
      </c>
      <c r="O254" s="475"/>
      <c r="P254" s="475"/>
      <c r="Q254" s="475"/>
      <c r="R254" s="475">
        <v>100</v>
      </c>
      <c r="S254" s="475">
        <v>100</v>
      </c>
      <c r="T254" s="475">
        <v>1</v>
      </c>
      <c r="U254" s="475"/>
      <c r="V254" s="475"/>
      <c r="W254" s="475"/>
      <c r="X254" s="475"/>
      <c r="Y254" s="430" t="s">
        <v>438</v>
      </c>
    </row>
    <row r="255" spans="1:25" s="261" customFormat="1" ht="39.75" customHeight="1">
      <c r="A255" s="479" t="s">
        <v>94</v>
      </c>
      <c r="B255" s="479" t="s">
        <v>728</v>
      </c>
      <c r="C255" s="434" t="s">
        <v>18</v>
      </c>
      <c r="D255" s="3788" t="s">
        <v>131</v>
      </c>
      <c r="E255" s="3788"/>
      <c r="F255" s="480"/>
      <c r="G255" s="475">
        <v>1</v>
      </c>
      <c r="H255" s="475"/>
      <c r="I255" s="481">
        <v>144000</v>
      </c>
      <c r="J255" s="475"/>
      <c r="K255" s="475"/>
      <c r="L255" s="475"/>
      <c r="M255" s="475"/>
      <c r="N255" s="475">
        <v>3</v>
      </c>
      <c r="O255" s="475"/>
      <c r="P255" s="475"/>
      <c r="Q255" s="475"/>
      <c r="R255" s="475">
        <v>100</v>
      </c>
      <c r="S255" s="475">
        <v>100</v>
      </c>
      <c r="T255" s="475">
        <v>1</v>
      </c>
      <c r="U255" s="475"/>
      <c r="V255" s="475"/>
      <c r="W255" s="475"/>
      <c r="X255" s="475"/>
      <c r="Y255" s="430" t="s">
        <v>438</v>
      </c>
    </row>
    <row r="256" spans="1:25" s="261" customFormat="1" ht="39.75" customHeight="1">
      <c r="A256" s="479" t="s">
        <v>94</v>
      </c>
      <c r="B256" s="479" t="s">
        <v>728</v>
      </c>
      <c r="C256" s="434" t="s">
        <v>18</v>
      </c>
      <c r="D256" s="3788" t="s">
        <v>132</v>
      </c>
      <c r="E256" s="3788"/>
      <c r="F256" s="480"/>
      <c r="G256" s="475">
        <v>1</v>
      </c>
      <c r="H256" s="475"/>
      <c r="I256" s="481">
        <v>96382</v>
      </c>
      <c r="J256" s="475"/>
      <c r="K256" s="475"/>
      <c r="L256" s="475"/>
      <c r="M256" s="475"/>
      <c r="N256" s="475">
        <v>3</v>
      </c>
      <c r="O256" s="475"/>
      <c r="P256" s="475"/>
      <c r="Q256" s="475"/>
      <c r="R256" s="475">
        <v>100</v>
      </c>
      <c r="S256" s="475">
        <v>100</v>
      </c>
      <c r="T256" s="475">
        <v>1</v>
      </c>
      <c r="U256" s="475"/>
      <c r="V256" s="475"/>
      <c r="W256" s="475"/>
      <c r="X256" s="475"/>
      <c r="Y256" s="430" t="s">
        <v>438</v>
      </c>
    </row>
    <row r="257" spans="1:25" s="261" customFormat="1" ht="39.75" customHeight="1">
      <c r="A257" s="479" t="s">
        <v>94</v>
      </c>
      <c r="B257" s="479" t="s">
        <v>728</v>
      </c>
      <c r="C257" s="434" t="s">
        <v>18</v>
      </c>
      <c r="D257" s="3788" t="s">
        <v>133</v>
      </c>
      <c r="E257" s="3788"/>
      <c r="F257" s="480"/>
      <c r="G257" s="475"/>
      <c r="H257" s="475">
        <v>1</v>
      </c>
      <c r="I257" s="481">
        <v>119216</v>
      </c>
      <c r="J257" s="475"/>
      <c r="K257" s="475"/>
      <c r="L257" s="475"/>
      <c r="M257" s="475"/>
      <c r="N257" s="475"/>
      <c r="O257" s="475">
        <v>4</v>
      </c>
      <c r="P257" s="475"/>
      <c r="Q257" s="475"/>
      <c r="R257" s="475">
        <v>100</v>
      </c>
      <c r="S257" s="475">
        <v>100</v>
      </c>
      <c r="T257" s="475">
        <v>1</v>
      </c>
      <c r="U257" s="475"/>
      <c r="V257" s="475"/>
      <c r="W257" s="475"/>
      <c r="X257" s="475"/>
      <c r="Y257" s="430" t="s">
        <v>438</v>
      </c>
    </row>
    <row r="258" spans="1:25" s="261" customFormat="1" ht="39.75" customHeight="1">
      <c r="A258" s="479" t="s">
        <v>94</v>
      </c>
      <c r="B258" s="479" t="s">
        <v>728</v>
      </c>
      <c r="C258" s="434" t="s">
        <v>18</v>
      </c>
      <c r="D258" s="3788" t="s">
        <v>134</v>
      </c>
      <c r="E258" s="3788"/>
      <c r="F258" s="480"/>
      <c r="G258" s="475"/>
      <c r="H258" s="475">
        <v>1</v>
      </c>
      <c r="I258" s="481">
        <v>29804</v>
      </c>
      <c r="J258" s="475"/>
      <c r="K258" s="475"/>
      <c r="L258" s="475"/>
      <c r="M258" s="475"/>
      <c r="N258" s="475"/>
      <c r="O258" s="475">
        <v>1</v>
      </c>
      <c r="P258" s="475"/>
      <c r="Q258" s="475"/>
      <c r="R258" s="475">
        <v>100</v>
      </c>
      <c r="S258" s="475">
        <v>100</v>
      </c>
      <c r="T258" s="475">
        <v>1</v>
      </c>
      <c r="U258" s="475"/>
      <c r="V258" s="475"/>
      <c r="W258" s="475"/>
      <c r="X258" s="475"/>
      <c r="Y258" s="430" t="s">
        <v>438</v>
      </c>
    </row>
    <row r="259" spans="1:25" s="261" customFormat="1" ht="39.75" customHeight="1">
      <c r="A259" s="479" t="s">
        <v>94</v>
      </c>
      <c r="B259" s="479" t="s">
        <v>728</v>
      </c>
      <c r="C259" s="434" t="s">
        <v>18</v>
      </c>
      <c r="D259" s="3788" t="s">
        <v>135</v>
      </c>
      <c r="E259" s="3788"/>
      <c r="F259" s="480"/>
      <c r="G259" s="475"/>
      <c r="H259" s="475">
        <v>1</v>
      </c>
      <c r="I259" s="481">
        <v>29804</v>
      </c>
      <c r="J259" s="475"/>
      <c r="K259" s="475"/>
      <c r="L259" s="475"/>
      <c r="M259" s="475"/>
      <c r="N259" s="475"/>
      <c r="O259" s="475">
        <v>1</v>
      </c>
      <c r="P259" s="475"/>
      <c r="Q259" s="475"/>
      <c r="R259" s="475">
        <v>100</v>
      </c>
      <c r="S259" s="475">
        <v>100</v>
      </c>
      <c r="T259" s="475">
        <v>1</v>
      </c>
      <c r="U259" s="475"/>
      <c r="V259" s="475"/>
      <c r="W259" s="475"/>
      <c r="X259" s="475"/>
      <c r="Y259" s="430" t="s">
        <v>438</v>
      </c>
    </row>
    <row r="260" spans="1:25" s="261" customFormat="1" ht="39.75" customHeight="1">
      <c r="A260" s="479" t="s">
        <v>94</v>
      </c>
      <c r="B260" s="479" t="s">
        <v>728</v>
      </c>
      <c r="C260" s="434" t="s">
        <v>18</v>
      </c>
      <c r="D260" s="3788" t="s">
        <v>136</v>
      </c>
      <c r="E260" s="3788"/>
      <c r="F260" s="480"/>
      <c r="G260" s="475"/>
      <c r="H260" s="475">
        <v>1</v>
      </c>
      <c r="I260" s="481">
        <v>89416</v>
      </c>
      <c r="J260" s="475"/>
      <c r="K260" s="475"/>
      <c r="L260" s="475"/>
      <c r="M260" s="475"/>
      <c r="N260" s="475"/>
      <c r="O260" s="475">
        <v>3</v>
      </c>
      <c r="P260" s="475"/>
      <c r="Q260" s="475"/>
      <c r="R260" s="475">
        <v>100</v>
      </c>
      <c r="S260" s="475">
        <v>100</v>
      </c>
      <c r="T260" s="475">
        <v>1</v>
      </c>
      <c r="U260" s="475"/>
      <c r="V260" s="475"/>
      <c r="W260" s="475"/>
      <c r="X260" s="475"/>
      <c r="Y260" s="430" t="s">
        <v>438</v>
      </c>
    </row>
    <row r="261" spans="1:25" s="261" customFormat="1" ht="39.75" customHeight="1">
      <c r="A261" s="479" t="s">
        <v>94</v>
      </c>
      <c r="B261" s="479" t="s">
        <v>728</v>
      </c>
      <c r="C261" s="434" t="s">
        <v>18</v>
      </c>
      <c r="D261" s="3788" t="s">
        <v>137</v>
      </c>
      <c r="E261" s="3788"/>
      <c r="F261" s="480"/>
      <c r="G261" s="475"/>
      <c r="H261" s="475">
        <v>1</v>
      </c>
      <c r="I261" s="481">
        <v>60000</v>
      </c>
      <c r="J261" s="475"/>
      <c r="K261" s="475"/>
      <c r="L261" s="475"/>
      <c r="M261" s="475"/>
      <c r="N261" s="475"/>
      <c r="O261" s="475">
        <v>5</v>
      </c>
      <c r="P261" s="475"/>
      <c r="Q261" s="475"/>
      <c r="R261" s="475">
        <v>100</v>
      </c>
      <c r="S261" s="475">
        <v>100</v>
      </c>
      <c r="T261" s="475">
        <v>1</v>
      </c>
      <c r="U261" s="475"/>
      <c r="V261" s="475"/>
      <c r="W261" s="475"/>
      <c r="X261" s="475"/>
      <c r="Y261" s="430" t="s">
        <v>438</v>
      </c>
    </row>
    <row r="262" spans="1:25" s="261" customFormat="1" ht="39.75" customHeight="1">
      <c r="A262" s="479" t="s">
        <v>94</v>
      </c>
      <c r="B262" s="479" t="s">
        <v>728</v>
      </c>
      <c r="C262" s="434" t="s">
        <v>18</v>
      </c>
      <c r="D262" s="3788" t="s">
        <v>138</v>
      </c>
      <c r="E262" s="3788"/>
      <c r="F262" s="480"/>
      <c r="G262" s="475"/>
      <c r="H262" s="475">
        <v>1</v>
      </c>
      <c r="I262" s="481">
        <v>60000</v>
      </c>
      <c r="J262" s="475"/>
      <c r="K262" s="475"/>
      <c r="L262" s="475"/>
      <c r="M262" s="475"/>
      <c r="N262" s="475"/>
      <c r="O262" s="475">
        <v>5</v>
      </c>
      <c r="P262" s="475"/>
      <c r="Q262" s="475"/>
      <c r="R262" s="475">
        <v>100</v>
      </c>
      <c r="S262" s="475">
        <v>100</v>
      </c>
      <c r="T262" s="475">
        <v>1</v>
      </c>
      <c r="U262" s="475"/>
      <c r="V262" s="475"/>
      <c r="W262" s="475"/>
      <c r="X262" s="475"/>
      <c r="Y262" s="430" t="s">
        <v>438</v>
      </c>
    </row>
    <row r="263" spans="1:25" s="261" customFormat="1" ht="39.75" customHeight="1">
      <c r="A263" s="479" t="s">
        <v>94</v>
      </c>
      <c r="B263" s="488" t="s">
        <v>728</v>
      </c>
      <c r="C263" s="434" t="s">
        <v>18</v>
      </c>
      <c r="D263" s="3795" t="s">
        <v>139</v>
      </c>
      <c r="E263" s="3796"/>
      <c r="F263" s="489"/>
      <c r="G263" s="490"/>
      <c r="H263" s="490">
        <v>1</v>
      </c>
      <c r="I263" s="491"/>
      <c r="J263" s="490"/>
      <c r="K263" s="490"/>
      <c r="L263" s="490"/>
      <c r="M263" s="490"/>
      <c r="N263" s="490"/>
      <c r="O263" s="490"/>
      <c r="P263" s="490"/>
      <c r="Q263" s="490"/>
      <c r="R263" s="490">
        <v>100</v>
      </c>
      <c r="S263" s="492">
        <v>100</v>
      </c>
      <c r="T263" s="490">
        <v>1</v>
      </c>
      <c r="U263" s="490"/>
      <c r="V263" s="490"/>
      <c r="W263" s="490"/>
      <c r="X263" s="490"/>
      <c r="Y263" s="430" t="s">
        <v>438</v>
      </c>
    </row>
    <row r="264" spans="1:25" s="261" customFormat="1" ht="39.75" customHeight="1">
      <c r="A264" s="488" t="s">
        <v>94</v>
      </c>
      <c r="B264" s="488" t="s">
        <v>728</v>
      </c>
      <c r="C264" s="434" t="s">
        <v>18</v>
      </c>
      <c r="D264" s="3795" t="s">
        <v>140</v>
      </c>
      <c r="E264" s="3796"/>
      <c r="F264" s="489"/>
      <c r="G264" s="490"/>
      <c r="H264" s="490">
        <v>1</v>
      </c>
      <c r="I264" s="491"/>
      <c r="J264" s="490"/>
      <c r="K264" s="490"/>
      <c r="L264" s="490"/>
      <c r="M264" s="490"/>
      <c r="N264" s="490"/>
      <c r="O264" s="490">
        <v>5.7</v>
      </c>
      <c r="P264" s="490"/>
      <c r="Q264" s="490"/>
      <c r="R264" s="490">
        <v>100</v>
      </c>
      <c r="S264" s="492">
        <v>100</v>
      </c>
      <c r="T264" s="490">
        <v>1</v>
      </c>
      <c r="U264" s="490"/>
      <c r="V264" s="490"/>
      <c r="W264" s="490"/>
      <c r="X264" s="490"/>
      <c r="Y264" s="430" t="s">
        <v>438</v>
      </c>
    </row>
    <row r="265" spans="1:25" s="261" customFormat="1" ht="39.75" customHeight="1">
      <c r="A265" s="488" t="s">
        <v>94</v>
      </c>
      <c r="B265" s="488" t="s">
        <v>728</v>
      </c>
      <c r="C265" s="434" t="s">
        <v>18</v>
      </c>
      <c r="D265" s="3795" t="s">
        <v>141</v>
      </c>
      <c r="E265" s="3796"/>
      <c r="F265" s="489"/>
      <c r="G265" s="490"/>
      <c r="H265" s="490">
        <v>1</v>
      </c>
      <c r="I265" s="491"/>
      <c r="J265" s="490"/>
      <c r="K265" s="490"/>
      <c r="L265" s="490"/>
      <c r="M265" s="490"/>
      <c r="N265" s="490"/>
      <c r="O265" s="490">
        <v>9</v>
      </c>
      <c r="P265" s="490"/>
      <c r="Q265" s="490"/>
      <c r="R265" s="490">
        <v>100</v>
      </c>
      <c r="S265" s="492">
        <v>100</v>
      </c>
      <c r="T265" s="490">
        <v>1</v>
      </c>
      <c r="U265" s="490"/>
      <c r="V265" s="490"/>
      <c r="W265" s="490"/>
      <c r="X265" s="490"/>
      <c r="Y265" s="430" t="s">
        <v>438</v>
      </c>
    </row>
    <row r="266" spans="1:25" s="261" customFormat="1" ht="39.75" customHeight="1">
      <c r="A266" s="477" t="s">
        <v>94</v>
      </c>
      <c r="B266" s="477" t="s">
        <v>740</v>
      </c>
      <c r="C266" s="427" t="s">
        <v>1853</v>
      </c>
      <c r="D266" s="3793" t="s">
        <v>142</v>
      </c>
      <c r="E266" s="3794"/>
      <c r="F266" s="493">
        <v>407</v>
      </c>
      <c r="G266" s="494"/>
      <c r="H266" s="494">
        <v>1</v>
      </c>
      <c r="I266" s="495">
        <v>51000</v>
      </c>
      <c r="J266" s="496"/>
      <c r="K266" s="496"/>
      <c r="L266" s="496"/>
      <c r="M266" s="496"/>
      <c r="N266" s="496"/>
      <c r="O266" s="496"/>
      <c r="P266" s="496"/>
      <c r="Q266" s="496"/>
      <c r="R266" s="490">
        <v>100</v>
      </c>
      <c r="S266" s="492">
        <v>100</v>
      </c>
      <c r="T266" s="490">
        <v>1</v>
      </c>
      <c r="U266" s="496"/>
      <c r="V266" s="496"/>
      <c r="W266" s="496"/>
      <c r="X266" s="496"/>
      <c r="Y266" s="430" t="s">
        <v>438</v>
      </c>
    </row>
    <row r="267" spans="1:25" s="261" customFormat="1" ht="39.75" customHeight="1">
      <c r="A267" s="440" t="s">
        <v>94</v>
      </c>
      <c r="B267" s="440" t="s">
        <v>740</v>
      </c>
      <c r="C267" s="434" t="s">
        <v>18</v>
      </c>
      <c r="D267" s="3793" t="s">
        <v>143</v>
      </c>
      <c r="E267" s="3794"/>
      <c r="F267" s="449"/>
      <c r="G267" s="441"/>
      <c r="H267" s="441">
        <v>1</v>
      </c>
      <c r="I267" s="442">
        <v>319801</v>
      </c>
      <c r="J267" s="443"/>
      <c r="K267" s="443"/>
      <c r="L267" s="443"/>
      <c r="M267" s="443"/>
      <c r="N267" s="443"/>
      <c r="O267" s="443"/>
      <c r="P267" s="443"/>
      <c r="Q267" s="443"/>
      <c r="R267" s="490">
        <v>100</v>
      </c>
      <c r="S267" s="492">
        <v>100</v>
      </c>
      <c r="T267" s="490">
        <v>1</v>
      </c>
      <c r="U267" s="443"/>
      <c r="V267" s="443"/>
      <c r="W267" s="443"/>
      <c r="X267" s="443"/>
      <c r="Y267" s="430" t="s">
        <v>438</v>
      </c>
    </row>
    <row r="268" spans="1:25" s="261" customFormat="1" ht="39.75" customHeight="1">
      <c r="A268" s="440" t="s">
        <v>94</v>
      </c>
      <c r="B268" s="440" t="s">
        <v>740</v>
      </c>
      <c r="C268" s="434" t="s">
        <v>18</v>
      </c>
      <c r="D268" s="3793" t="s">
        <v>144</v>
      </c>
      <c r="E268" s="3794"/>
      <c r="F268" s="449"/>
      <c r="G268" s="441"/>
      <c r="H268" s="441">
        <v>1</v>
      </c>
      <c r="I268" s="442">
        <v>48000</v>
      </c>
      <c r="J268" s="443"/>
      <c r="K268" s="443"/>
      <c r="L268" s="443"/>
      <c r="M268" s="443"/>
      <c r="N268" s="443"/>
      <c r="O268" s="443"/>
      <c r="P268" s="443"/>
      <c r="Q268" s="443"/>
      <c r="R268" s="490">
        <v>100</v>
      </c>
      <c r="S268" s="492">
        <v>100</v>
      </c>
      <c r="T268" s="490">
        <v>1</v>
      </c>
      <c r="U268" s="443"/>
      <c r="V268" s="443"/>
      <c r="W268" s="443"/>
      <c r="X268" s="443"/>
      <c r="Y268" s="497" t="s">
        <v>438</v>
      </c>
    </row>
    <row r="269" spans="1:25" s="261" customFormat="1" ht="39.75" customHeight="1">
      <c r="A269" s="440" t="s">
        <v>94</v>
      </c>
      <c r="B269" s="440" t="s">
        <v>740</v>
      </c>
      <c r="C269" s="434" t="s">
        <v>18</v>
      </c>
      <c r="D269" s="3793" t="s">
        <v>145</v>
      </c>
      <c r="E269" s="3794"/>
      <c r="F269" s="449"/>
      <c r="G269" s="441"/>
      <c r="H269" s="441">
        <v>1</v>
      </c>
      <c r="I269" s="442">
        <v>148000</v>
      </c>
      <c r="J269" s="443"/>
      <c r="K269" s="443"/>
      <c r="L269" s="443"/>
      <c r="M269" s="443"/>
      <c r="N269" s="443"/>
      <c r="O269" s="443"/>
      <c r="P269" s="443"/>
      <c r="Q269" s="443"/>
      <c r="R269" s="490">
        <v>100</v>
      </c>
      <c r="S269" s="492">
        <v>100</v>
      </c>
      <c r="T269" s="490">
        <v>1</v>
      </c>
      <c r="U269" s="443"/>
      <c r="V269" s="443"/>
      <c r="W269" s="443"/>
      <c r="X269" s="443"/>
      <c r="Y269" s="497" t="s">
        <v>438</v>
      </c>
    </row>
    <row r="270" spans="1:25" s="261" customFormat="1" ht="39.75" customHeight="1">
      <c r="A270" s="440" t="s">
        <v>94</v>
      </c>
      <c r="B270" s="440" t="s">
        <v>740</v>
      </c>
      <c r="C270" s="434" t="s">
        <v>18</v>
      </c>
      <c r="D270" s="3793" t="s">
        <v>146</v>
      </c>
      <c r="E270" s="3794"/>
      <c r="F270" s="449"/>
      <c r="G270" s="441"/>
      <c r="H270" s="441">
        <v>1</v>
      </c>
      <c r="I270" s="442">
        <v>210000</v>
      </c>
      <c r="J270" s="443"/>
      <c r="K270" s="443"/>
      <c r="L270" s="443"/>
      <c r="M270" s="443"/>
      <c r="N270" s="443"/>
      <c r="O270" s="443"/>
      <c r="P270" s="443"/>
      <c r="Q270" s="443"/>
      <c r="R270" s="490">
        <v>100</v>
      </c>
      <c r="S270" s="492">
        <v>100</v>
      </c>
      <c r="T270" s="490">
        <v>1</v>
      </c>
      <c r="U270" s="443"/>
      <c r="V270" s="443"/>
      <c r="W270" s="443"/>
      <c r="X270" s="443"/>
      <c r="Y270" s="497" t="s">
        <v>438</v>
      </c>
    </row>
    <row r="271" spans="1:25" s="261" customFormat="1" ht="39.75" customHeight="1">
      <c r="A271" s="440" t="s">
        <v>94</v>
      </c>
      <c r="B271" s="440" t="s">
        <v>740</v>
      </c>
      <c r="C271" s="434" t="s">
        <v>18</v>
      </c>
      <c r="D271" s="3793" t="s">
        <v>147</v>
      </c>
      <c r="E271" s="3794"/>
      <c r="F271" s="449"/>
      <c r="G271" s="441"/>
      <c r="H271" s="441">
        <v>1</v>
      </c>
      <c r="I271" s="442">
        <v>76800</v>
      </c>
      <c r="J271" s="443"/>
      <c r="K271" s="443"/>
      <c r="L271" s="443"/>
      <c r="M271" s="443"/>
      <c r="N271" s="443"/>
      <c r="O271" s="443"/>
      <c r="P271" s="443"/>
      <c r="Q271" s="443"/>
      <c r="R271" s="490">
        <v>100</v>
      </c>
      <c r="S271" s="492">
        <v>100</v>
      </c>
      <c r="T271" s="490">
        <v>1</v>
      </c>
      <c r="U271" s="443"/>
      <c r="V271" s="443"/>
      <c r="W271" s="443"/>
      <c r="X271" s="443"/>
      <c r="Y271" s="497" t="s">
        <v>438</v>
      </c>
    </row>
    <row r="272" spans="1:25" s="261" customFormat="1" ht="39.75" customHeight="1">
      <c r="A272" s="440" t="s">
        <v>94</v>
      </c>
      <c r="B272" s="440" t="s">
        <v>740</v>
      </c>
      <c r="C272" s="434" t="s">
        <v>18</v>
      </c>
      <c r="D272" s="3793" t="s">
        <v>148</v>
      </c>
      <c r="E272" s="3794"/>
      <c r="F272" s="449"/>
      <c r="G272" s="441"/>
      <c r="H272" s="441">
        <v>1</v>
      </c>
      <c r="I272" s="442">
        <v>20879</v>
      </c>
      <c r="J272" s="475"/>
      <c r="K272" s="443"/>
      <c r="L272" s="443"/>
      <c r="M272" s="443">
        <v>3</v>
      </c>
      <c r="N272" s="443"/>
      <c r="O272" s="443"/>
      <c r="P272" s="443"/>
      <c r="Q272" s="443"/>
      <c r="R272" s="490">
        <v>100</v>
      </c>
      <c r="S272" s="492">
        <v>100</v>
      </c>
      <c r="T272" s="490">
        <v>1</v>
      </c>
      <c r="U272" s="443"/>
      <c r="V272" s="443"/>
      <c r="W272" s="443"/>
      <c r="X272" s="443"/>
      <c r="Y272" s="430" t="s">
        <v>438</v>
      </c>
    </row>
    <row r="273" spans="1:25" s="261" customFormat="1" ht="39.75" customHeight="1">
      <c r="A273" s="440" t="s">
        <v>94</v>
      </c>
      <c r="B273" s="440" t="s">
        <v>740</v>
      </c>
      <c r="C273" s="434" t="s">
        <v>18</v>
      </c>
      <c r="D273" s="3793" t="s">
        <v>149</v>
      </c>
      <c r="E273" s="3794"/>
      <c r="F273" s="449"/>
      <c r="G273" s="441"/>
      <c r="H273" s="441">
        <v>1</v>
      </c>
      <c r="I273" s="442">
        <v>23323</v>
      </c>
      <c r="J273" s="443"/>
      <c r="K273" s="443"/>
      <c r="L273" s="443"/>
      <c r="M273" s="443">
        <v>7</v>
      </c>
      <c r="N273" s="443"/>
      <c r="O273" s="443"/>
      <c r="P273" s="443"/>
      <c r="Q273" s="443"/>
      <c r="R273" s="443">
        <v>100</v>
      </c>
      <c r="S273" s="443">
        <v>100</v>
      </c>
      <c r="T273" s="443">
        <v>1</v>
      </c>
      <c r="U273" s="443"/>
      <c r="V273" s="443"/>
      <c r="W273" s="443"/>
      <c r="X273" s="443"/>
      <c r="Y273" s="430" t="s">
        <v>438</v>
      </c>
    </row>
    <row r="274" spans="1:25" s="261" customFormat="1" ht="39.75" customHeight="1">
      <c r="A274" s="440" t="s">
        <v>94</v>
      </c>
      <c r="B274" s="440" t="s">
        <v>740</v>
      </c>
      <c r="C274" s="434" t="s">
        <v>18</v>
      </c>
      <c r="D274" s="3793" t="s">
        <v>150</v>
      </c>
      <c r="E274" s="3794"/>
      <c r="F274" s="449"/>
      <c r="G274" s="441"/>
      <c r="H274" s="441">
        <v>1</v>
      </c>
      <c r="I274" s="442">
        <v>15424</v>
      </c>
      <c r="J274" s="443"/>
      <c r="K274" s="443"/>
      <c r="L274" s="443"/>
      <c r="M274" s="443">
        <v>2.2000000000000002</v>
      </c>
      <c r="N274" s="443"/>
      <c r="O274" s="443"/>
      <c r="P274" s="443"/>
      <c r="Q274" s="443"/>
      <c r="R274" s="443">
        <v>100</v>
      </c>
      <c r="S274" s="443">
        <v>100</v>
      </c>
      <c r="T274" s="443">
        <v>1</v>
      </c>
      <c r="U274" s="443"/>
      <c r="V274" s="443"/>
      <c r="W274" s="443"/>
      <c r="X274" s="443"/>
      <c r="Y274" s="430" t="s">
        <v>438</v>
      </c>
    </row>
    <row r="275" spans="1:25" s="261" customFormat="1" ht="39.75" customHeight="1">
      <c r="A275" s="440" t="s">
        <v>94</v>
      </c>
      <c r="B275" s="440" t="s">
        <v>740</v>
      </c>
      <c r="C275" s="434" t="s">
        <v>18</v>
      </c>
      <c r="D275" s="3793" t="s">
        <v>151</v>
      </c>
      <c r="E275" s="3794"/>
      <c r="F275" s="449"/>
      <c r="G275" s="441"/>
      <c r="H275" s="441">
        <v>1</v>
      </c>
      <c r="I275" s="442">
        <v>108911</v>
      </c>
      <c r="J275" s="443"/>
      <c r="K275" s="443"/>
      <c r="L275" s="443"/>
      <c r="M275" s="443">
        <v>9.4</v>
      </c>
      <c r="N275" s="443"/>
      <c r="O275" s="443"/>
      <c r="P275" s="443"/>
      <c r="Q275" s="443"/>
      <c r="R275" s="443">
        <v>100</v>
      </c>
      <c r="S275" s="443">
        <v>100</v>
      </c>
      <c r="T275" s="443">
        <v>1</v>
      </c>
      <c r="U275" s="443"/>
      <c r="V275" s="443"/>
      <c r="W275" s="443"/>
      <c r="X275" s="443"/>
      <c r="Y275" s="430" t="s">
        <v>438</v>
      </c>
    </row>
    <row r="276" spans="1:25" s="261" customFormat="1" ht="39.75" customHeight="1">
      <c r="A276" s="440" t="s">
        <v>94</v>
      </c>
      <c r="B276" s="440" t="s">
        <v>740</v>
      </c>
      <c r="C276" s="434" t="s">
        <v>18</v>
      </c>
      <c r="D276" s="3793" t="s">
        <v>152</v>
      </c>
      <c r="E276" s="3794"/>
      <c r="F276" s="449"/>
      <c r="G276" s="441"/>
      <c r="H276" s="441">
        <v>1</v>
      </c>
      <c r="I276" s="442">
        <v>43113</v>
      </c>
      <c r="J276" s="443"/>
      <c r="K276" s="443"/>
      <c r="L276" s="443"/>
      <c r="M276" s="443">
        <v>6</v>
      </c>
      <c r="N276" s="443"/>
      <c r="O276" s="443"/>
      <c r="P276" s="443"/>
      <c r="Q276" s="443"/>
      <c r="R276" s="443">
        <v>100</v>
      </c>
      <c r="S276" s="443">
        <v>100</v>
      </c>
      <c r="T276" s="443">
        <v>1</v>
      </c>
      <c r="U276" s="443"/>
      <c r="V276" s="443"/>
      <c r="W276" s="443"/>
      <c r="X276" s="443"/>
      <c r="Y276" s="430" t="s">
        <v>438</v>
      </c>
    </row>
    <row r="277" spans="1:25" s="261" customFormat="1" ht="39.75" customHeight="1">
      <c r="A277" s="440" t="s">
        <v>94</v>
      </c>
      <c r="B277" s="440" t="s">
        <v>740</v>
      </c>
      <c r="C277" s="434" t="s">
        <v>18</v>
      </c>
      <c r="D277" s="3793" t="s">
        <v>153</v>
      </c>
      <c r="E277" s="3794"/>
      <c r="F277" s="449"/>
      <c r="G277" s="441"/>
      <c r="H277" s="441">
        <v>1</v>
      </c>
      <c r="I277" s="442">
        <v>31035</v>
      </c>
      <c r="J277" s="443"/>
      <c r="K277" s="443"/>
      <c r="L277" s="443"/>
      <c r="M277" s="443">
        <v>5</v>
      </c>
      <c r="N277" s="443"/>
      <c r="O277" s="443"/>
      <c r="P277" s="443"/>
      <c r="Q277" s="443"/>
      <c r="R277" s="443">
        <v>100</v>
      </c>
      <c r="S277" s="443">
        <v>100</v>
      </c>
      <c r="T277" s="443">
        <v>1</v>
      </c>
      <c r="U277" s="443"/>
      <c r="V277" s="443"/>
      <c r="W277" s="443"/>
      <c r="X277" s="443"/>
      <c r="Y277" s="430" t="s">
        <v>438</v>
      </c>
    </row>
    <row r="278" spans="1:25" s="261" customFormat="1" ht="39.75" customHeight="1">
      <c r="A278" s="440" t="s">
        <v>94</v>
      </c>
      <c r="B278" s="440" t="s">
        <v>740</v>
      </c>
      <c r="C278" s="434" t="s">
        <v>18</v>
      </c>
      <c r="D278" s="3793" t="s">
        <v>154</v>
      </c>
      <c r="E278" s="3794"/>
      <c r="F278" s="449"/>
      <c r="G278" s="441"/>
      <c r="H278" s="441">
        <v>1</v>
      </c>
      <c r="I278" s="442">
        <v>28140</v>
      </c>
      <c r="J278" s="443"/>
      <c r="K278" s="443"/>
      <c r="L278" s="443"/>
      <c r="M278" s="443">
        <v>4.3</v>
      </c>
      <c r="N278" s="443"/>
      <c r="O278" s="443"/>
      <c r="P278" s="443"/>
      <c r="Q278" s="443"/>
      <c r="R278" s="443">
        <v>100</v>
      </c>
      <c r="S278" s="443">
        <v>100</v>
      </c>
      <c r="T278" s="443">
        <v>1</v>
      </c>
      <c r="U278" s="443"/>
      <c r="V278" s="443"/>
      <c r="W278" s="443"/>
      <c r="X278" s="443"/>
      <c r="Y278" s="430" t="s">
        <v>438</v>
      </c>
    </row>
    <row r="279" spans="1:25" s="261" customFormat="1" ht="39.75" customHeight="1">
      <c r="A279" s="440" t="s">
        <v>94</v>
      </c>
      <c r="B279" s="440" t="s">
        <v>740</v>
      </c>
      <c r="C279" s="434" t="s">
        <v>18</v>
      </c>
      <c r="D279" s="3793" t="s">
        <v>155</v>
      </c>
      <c r="E279" s="3794"/>
      <c r="F279" s="449"/>
      <c r="G279" s="441"/>
      <c r="H279" s="441">
        <v>1</v>
      </c>
      <c r="I279" s="442">
        <v>52932</v>
      </c>
      <c r="J279" s="443"/>
      <c r="K279" s="443"/>
      <c r="L279" s="443"/>
      <c r="M279" s="443"/>
      <c r="N279" s="443"/>
      <c r="O279" s="443"/>
      <c r="P279" s="443"/>
      <c r="Q279" s="443"/>
      <c r="R279" s="443">
        <v>100</v>
      </c>
      <c r="S279" s="443">
        <v>100</v>
      </c>
      <c r="T279" s="443">
        <v>1</v>
      </c>
      <c r="U279" s="443"/>
      <c r="V279" s="443"/>
      <c r="W279" s="443"/>
      <c r="X279" s="443"/>
      <c r="Y279" s="430" t="s">
        <v>438</v>
      </c>
    </row>
    <row r="280" spans="1:25" s="261" customFormat="1" ht="39.75" customHeight="1">
      <c r="A280" s="440" t="s">
        <v>94</v>
      </c>
      <c r="B280" s="440" t="s">
        <v>740</v>
      </c>
      <c r="C280" s="434" t="s">
        <v>18</v>
      </c>
      <c r="D280" s="3793" t="s">
        <v>156</v>
      </c>
      <c r="E280" s="3794"/>
      <c r="F280" s="449"/>
      <c r="G280" s="441"/>
      <c r="H280" s="441">
        <v>1</v>
      </c>
      <c r="I280" s="442">
        <v>19442</v>
      </c>
      <c r="J280" s="443"/>
      <c r="K280" s="443"/>
      <c r="L280" s="443"/>
      <c r="M280" s="443"/>
      <c r="N280" s="443"/>
      <c r="O280" s="443"/>
      <c r="P280" s="443"/>
      <c r="Q280" s="443"/>
      <c r="R280" s="443">
        <v>100</v>
      </c>
      <c r="S280" s="443">
        <v>100</v>
      </c>
      <c r="T280" s="443">
        <v>1</v>
      </c>
      <c r="U280" s="443"/>
      <c r="V280" s="443"/>
      <c r="W280" s="443"/>
      <c r="X280" s="443"/>
      <c r="Y280" s="430" t="s">
        <v>438</v>
      </c>
    </row>
    <row r="281" spans="1:25" s="261" customFormat="1" ht="39.75" customHeight="1">
      <c r="A281" s="498" t="s">
        <v>94</v>
      </c>
      <c r="B281" s="498" t="s">
        <v>157</v>
      </c>
      <c r="C281" s="434" t="s">
        <v>18</v>
      </c>
      <c r="D281" s="3797" t="s">
        <v>158</v>
      </c>
      <c r="E281" s="3797"/>
      <c r="F281" s="500"/>
      <c r="G281" s="500"/>
      <c r="H281" s="500">
        <v>1</v>
      </c>
      <c r="I281" s="501">
        <v>18586</v>
      </c>
      <c r="J281" s="500"/>
      <c r="K281" s="500"/>
      <c r="L281" s="500"/>
      <c r="M281" s="502">
        <v>3.2</v>
      </c>
      <c r="N281" s="500"/>
      <c r="O281" s="500"/>
      <c r="P281" s="500"/>
      <c r="Q281" s="503"/>
      <c r="R281" s="443">
        <v>100</v>
      </c>
      <c r="S281" s="443">
        <v>100</v>
      </c>
      <c r="T281" s="443">
        <v>1</v>
      </c>
      <c r="U281" s="500"/>
      <c r="V281" s="500"/>
      <c r="W281" s="500"/>
      <c r="X281" s="500"/>
      <c r="Y281" s="430" t="s">
        <v>438</v>
      </c>
    </row>
    <row r="282" spans="1:25" s="261" customFormat="1" ht="39.75" customHeight="1">
      <c r="A282" s="498" t="s">
        <v>94</v>
      </c>
      <c r="B282" s="498" t="s">
        <v>157</v>
      </c>
      <c r="C282" s="434" t="s">
        <v>18</v>
      </c>
      <c r="D282" s="3798" t="s">
        <v>159</v>
      </c>
      <c r="E282" s="3798"/>
      <c r="F282" s="504"/>
      <c r="G282" s="505"/>
      <c r="H282" s="505">
        <v>1</v>
      </c>
      <c r="I282" s="506">
        <v>28104</v>
      </c>
      <c r="J282" s="507"/>
      <c r="K282" s="505"/>
      <c r="L282" s="505"/>
      <c r="M282" s="505">
        <v>2.2999999999999998</v>
      </c>
      <c r="N282" s="505"/>
      <c r="O282" s="505"/>
      <c r="P282" s="505"/>
      <c r="Q282" s="505"/>
      <c r="R282" s="443">
        <v>100</v>
      </c>
      <c r="S282" s="443">
        <v>100</v>
      </c>
      <c r="T282" s="443">
        <v>1</v>
      </c>
      <c r="U282" s="504"/>
      <c r="V282" s="504"/>
      <c r="W282" s="504"/>
      <c r="X282" s="504"/>
      <c r="Y282" s="430" t="s">
        <v>438</v>
      </c>
    </row>
    <row r="283" spans="1:25" s="261" customFormat="1" ht="39.75" customHeight="1">
      <c r="A283" s="498" t="s">
        <v>94</v>
      </c>
      <c r="B283" s="498" t="s">
        <v>157</v>
      </c>
      <c r="C283" s="434" t="s">
        <v>18</v>
      </c>
      <c r="D283" s="3798" t="s">
        <v>160</v>
      </c>
      <c r="E283" s="3798"/>
      <c r="F283" s="504"/>
      <c r="G283" s="505"/>
      <c r="H283" s="505">
        <v>1</v>
      </c>
      <c r="I283" s="506">
        <v>15000</v>
      </c>
      <c r="J283" s="507"/>
      <c r="K283" s="505"/>
      <c r="L283" s="505"/>
      <c r="M283" s="505">
        <v>2.2000000000000002</v>
      </c>
      <c r="N283" s="505"/>
      <c r="O283" s="505"/>
      <c r="P283" s="505"/>
      <c r="Q283" s="505"/>
      <c r="R283" s="443">
        <v>100</v>
      </c>
      <c r="S283" s="443">
        <v>100</v>
      </c>
      <c r="T283" s="443">
        <v>1</v>
      </c>
      <c r="U283" s="504"/>
      <c r="V283" s="504"/>
      <c r="W283" s="504"/>
      <c r="X283" s="504"/>
      <c r="Y283" s="430" t="s">
        <v>438</v>
      </c>
    </row>
    <row r="284" spans="1:25" s="261" customFormat="1" ht="39.75" customHeight="1">
      <c r="A284" s="498" t="s">
        <v>94</v>
      </c>
      <c r="B284" s="498" t="s">
        <v>157</v>
      </c>
      <c r="C284" s="434" t="s">
        <v>18</v>
      </c>
      <c r="D284" s="3798" t="s">
        <v>161</v>
      </c>
      <c r="E284" s="3798"/>
      <c r="F284" s="504"/>
      <c r="G284" s="505">
        <v>1</v>
      </c>
      <c r="H284" s="505"/>
      <c r="I284" s="506">
        <v>89811</v>
      </c>
      <c r="J284" s="507"/>
      <c r="K284" s="505"/>
      <c r="L284" s="505"/>
      <c r="M284" s="505"/>
      <c r="N284" s="505">
        <v>1.5</v>
      </c>
      <c r="O284" s="505"/>
      <c r="P284" s="505"/>
      <c r="Q284" s="505"/>
      <c r="R284" s="443">
        <v>100</v>
      </c>
      <c r="S284" s="443">
        <v>100</v>
      </c>
      <c r="T284" s="443">
        <v>1</v>
      </c>
      <c r="U284" s="504"/>
      <c r="V284" s="504"/>
      <c r="W284" s="504"/>
      <c r="X284" s="504"/>
      <c r="Y284" s="430" t="s">
        <v>438</v>
      </c>
    </row>
    <row r="285" spans="1:25" s="261" customFormat="1" ht="39.75" customHeight="1">
      <c r="A285" s="498" t="s">
        <v>94</v>
      </c>
      <c r="B285" s="498" t="s">
        <v>157</v>
      </c>
      <c r="C285" s="434" t="s">
        <v>18</v>
      </c>
      <c r="D285" s="3798" t="s">
        <v>162</v>
      </c>
      <c r="E285" s="3798"/>
      <c r="F285" s="504"/>
      <c r="G285" s="505">
        <v>1</v>
      </c>
      <c r="H285" s="505"/>
      <c r="I285" s="506">
        <v>89811</v>
      </c>
      <c r="J285" s="507"/>
      <c r="K285" s="505"/>
      <c r="L285" s="505"/>
      <c r="M285" s="505"/>
      <c r="N285" s="505">
        <v>2.1</v>
      </c>
      <c r="O285" s="505"/>
      <c r="P285" s="505"/>
      <c r="Q285" s="505"/>
      <c r="R285" s="443">
        <v>100</v>
      </c>
      <c r="S285" s="443">
        <v>100</v>
      </c>
      <c r="T285" s="443">
        <v>1</v>
      </c>
      <c r="U285" s="504"/>
      <c r="V285" s="504"/>
      <c r="W285" s="504"/>
      <c r="X285" s="504"/>
      <c r="Y285" s="430" t="s">
        <v>438</v>
      </c>
    </row>
    <row r="286" spans="1:25" s="261" customFormat="1" ht="39.75" customHeight="1">
      <c r="A286" s="498" t="s">
        <v>94</v>
      </c>
      <c r="B286" s="498" t="s">
        <v>157</v>
      </c>
      <c r="C286" s="434" t="s">
        <v>18</v>
      </c>
      <c r="D286" s="3798" t="s">
        <v>163</v>
      </c>
      <c r="E286" s="3798"/>
      <c r="F286" s="504"/>
      <c r="G286" s="505">
        <v>1</v>
      </c>
      <c r="H286" s="505"/>
      <c r="I286" s="506">
        <v>59874</v>
      </c>
      <c r="J286" s="507"/>
      <c r="K286" s="505"/>
      <c r="L286" s="505"/>
      <c r="M286" s="505"/>
      <c r="N286" s="505">
        <v>1</v>
      </c>
      <c r="O286" s="505"/>
      <c r="P286" s="505"/>
      <c r="Q286" s="505"/>
      <c r="R286" s="443">
        <v>100</v>
      </c>
      <c r="S286" s="443">
        <v>100</v>
      </c>
      <c r="T286" s="443">
        <v>1</v>
      </c>
      <c r="U286" s="504"/>
      <c r="V286" s="504"/>
      <c r="W286" s="504"/>
      <c r="X286" s="504"/>
      <c r="Y286" s="430" t="s">
        <v>438</v>
      </c>
    </row>
    <row r="287" spans="1:25" s="261" customFormat="1" ht="39.75" customHeight="1">
      <c r="A287" s="498" t="s">
        <v>94</v>
      </c>
      <c r="B287" s="498" t="s">
        <v>157</v>
      </c>
      <c r="C287" s="434" t="s">
        <v>18</v>
      </c>
      <c r="D287" s="3798" t="s">
        <v>164</v>
      </c>
      <c r="E287" s="3798"/>
      <c r="F287" s="504"/>
      <c r="G287" s="505"/>
      <c r="H287" s="505">
        <v>1</v>
      </c>
      <c r="I287" s="506">
        <v>116000</v>
      </c>
      <c r="J287" s="507"/>
      <c r="K287" s="505"/>
      <c r="L287" s="505"/>
      <c r="M287" s="505"/>
      <c r="N287" s="505"/>
      <c r="O287" s="505">
        <v>4</v>
      </c>
      <c r="P287" s="505"/>
      <c r="Q287" s="505"/>
      <c r="R287" s="443">
        <v>100</v>
      </c>
      <c r="S287" s="443">
        <v>100</v>
      </c>
      <c r="T287" s="443">
        <v>1</v>
      </c>
      <c r="U287" s="504"/>
      <c r="V287" s="504"/>
      <c r="W287" s="504"/>
      <c r="X287" s="504"/>
      <c r="Y287" s="430" t="s">
        <v>438</v>
      </c>
    </row>
    <row r="288" spans="1:25" s="261" customFormat="1" ht="39.75" customHeight="1">
      <c r="A288" s="498" t="s">
        <v>94</v>
      </c>
      <c r="B288" s="498" t="s">
        <v>157</v>
      </c>
      <c r="C288" s="434" t="s">
        <v>18</v>
      </c>
      <c r="D288" s="3798" t="s">
        <v>165</v>
      </c>
      <c r="E288" s="3798"/>
      <c r="F288" s="504"/>
      <c r="G288" s="505"/>
      <c r="H288" s="505">
        <v>1</v>
      </c>
      <c r="I288" s="506">
        <v>70000</v>
      </c>
      <c r="J288" s="507"/>
      <c r="K288" s="505"/>
      <c r="L288" s="505"/>
      <c r="M288" s="505"/>
      <c r="N288" s="505"/>
      <c r="O288" s="505">
        <v>3.2</v>
      </c>
      <c r="P288" s="505"/>
      <c r="Q288" s="505"/>
      <c r="R288" s="443">
        <v>100</v>
      </c>
      <c r="S288" s="443">
        <v>100</v>
      </c>
      <c r="T288" s="443">
        <v>1</v>
      </c>
      <c r="U288" s="504"/>
      <c r="V288" s="504"/>
      <c r="W288" s="504"/>
      <c r="X288" s="504"/>
      <c r="Y288" s="430" t="s">
        <v>438</v>
      </c>
    </row>
    <row r="289" spans="1:25" s="261" customFormat="1" ht="39.75" customHeight="1">
      <c r="A289" s="498" t="s">
        <v>94</v>
      </c>
      <c r="B289" s="498" t="s">
        <v>157</v>
      </c>
      <c r="C289" s="434" t="s">
        <v>18</v>
      </c>
      <c r="D289" s="3798" t="s">
        <v>166</v>
      </c>
      <c r="E289" s="3798"/>
      <c r="F289" s="504"/>
      <c r="G289" s="505"/>
      <c r="H289" s="505">
        <v>1</v>
      </c>
      <c r="I289" s="506">
        <v>39315</v>
      </c>
      <c r="J289" s="507"/>
      <c r="K289" s="505"/>
      <c r="L289" s="505"/>
      <c r="M289" s="505"/>
      <c r="N289" s="505"/>
      <c r="O289" s="505">
        <v>2</v>
      </c>
      <c r="P289" s="505"/>
      <c r="Q289" s="505"/>
      <c r="R289" s="443">
        <v>100</v>
      </c>
      <c r="S289" s="443">
        <v>100</v>
      </c>
      <c r="T289" s="443">
        <v>1</v>
      </c>
      <c r="U289" s="504"/>
      <c r="V289" s="504"/>
      <c r="W289" s="504"/>
      <c r="X289" s="504"/>
      <c r="Y289" s="430" t="s">
        <v>438</v>
      </c>
    </row>
    <row r="290" spans="1:25" s="261" customFormat="1" ht="39.75" customHeight="1">
      <c r="A290" s="498" t="s">
        <v>94</v>
      </c>
      <c r="B290" s="498" t="s">
        <v>157</v>
      </c>
      <c r="C290" s="434" t="s">
        <v>18</v>
      </c>
      <c r="D290" s="3798" t="s">
        <v>167</v>
      </c>
      <c r="E290" s="3798"/>
      <c r="F290" s="504"/>
      <c r="G290" s="505"/>
      <c r="H290" s="505">
        <v>1</v>
      </c>
      <c r="I290" s="506">
        <v>174450</v>
      </c>
      <c r="J290" s="507"/>
      <c r="K290" s="505"/>
      <c r="L290" s="505"/>
      <c r="M290" s="505"/>
      <c r="N290" s="505"/>
      <c r="O290" s="505">
        <v>8.4</v>
      </c>
      <c r="P290" s="505"/>
      <c r="Q290" s="505"/>
      <c r="R290" s="443">
        <v>100</v>
      </c>
      <c r="S290" s="443">
        <v>100</v>
      </c>
      <c r="T290" s="443">
        <v>1</v>
      </c>
      <c r="U290" s="504"/>
      <c r="V290" s="504"/>
      <c r="W290" s="504"/>
      <c r="X290" s="504"/>
      <c r="Y290" s="430" t="s">
        <v>438</v>
      </c>
    </row>
    <row r="291" spans="1:25" s="261" customFormat="1" ht="39.75" customHeight="1">
      <c r="A291" s="498" t="s">
        <v>94</v>
      </c>
      <c r="B291" s="498" t="s">
        <v>157</v>
      </c>
      <c r="C291" s="434" t="s">
        <v>18</v>
      </c>
      <c r="D291" s="3798" t="s">
        <v>168</v>
      </c>
      <c r="E291" s="3798"/>
      <c r="F291" s="504"/>
      <c r="G291" s="505"/>
      <c r="H291" s="505">
        <v>1</v>
      </c>
      <c r="I291" s="506">
        <v>41204.25</v>
      </c>
      <c r="J291" s="507"/>
      <c r="K291" s="505"/>
      <c r="L291" s="505"/>
      <c r="M291" s="505"/>
      <c r="N291" s="505"/>
      <c r="O291" s="505">
        <v>2.2000000000000002</v>
      </c>
      <c r="P291" s="505"/>
      <c r="Q291" s="505"/>
      <c r="R291" s="443">
        <v>100</v>
      </c>
      <c r="S291" s="443">
        <v>100</v>
      </c>
      <c r="T291" s="443">
        <v>1</v>
      </c>
      <c r="U291" s="504"/>
      <c r="V291" s="504"/>
      <c r="W291" s="504"/>
      <c r="X291" s="504"/>
      <c r="Y291" s="430" t="s">
        <v>438</v>
      </c>
    </row>
    <row r="292" spans="1:25" s="261" customFormat="1" ht="39.75" customHeight="1">
      <c r="A292" s="498" t="s">
        <v>94</v>
      </c>
      <c r="B292" s="498" t="s">
        <v>157</v>
      </c>
      <c r="C292" s="434" t="s">
        <v>18</v>
      </c>
      <c r="D292" s="3798" t="s">
        <v>169</v>
      </c>
      <c r="E292" s="3798"/>
      <c r="F292" s="504"/>
      <c r="G292" s="505"/>
      <c r="H292" s="505">
        <v>1</v>
      </c>
      <c r="I292" s="506">
        <v>15390.52</v>
      </c>
      <c r="J292" s="507"/>
      <c r="K292" s="505"/>
      <c r="L292" s="505"/>
      <c r="M292" s="505"/>
      <c r="N292" s="505"/>
      <c r="O292" s="505">
        <v>0.9</v>
      </c>
      <c r="P292" s="505"/>
      <c r="Q292" s="505"/>
      <c r="R292" s="443">
        <v>100</v>
      </c>
      <c r="S292" s="443">
        <v>100</v>
      </c>
      <c r="T292" s="443">
        <v>1</v>
      </c>
      <c r="U292" s="504"/>
      <c r="V292" s="504"/>
      <c r="W292" s="504"/>
      <c r="X292" s="504"/>
      <c r="Y292" s="430" t="s">
        <v>438</v>
      </c>
    </row>
    <row r="293" spans="1:25" s="261" customFormat="1" ht="39.75" customHeight="1">
      <c r="A293" s="498" t="s">
        <v>94</v>
      </c>
      <c r="B293" s="498" t="s">
        <v>157</v>
      </c>
      <c r="C293" s="434" t="s">
        <v>18</v>
      </c>
      <c r="D293" s="3798" t="s">
        <v>170</v>
      </c>
      <c r="E293" s="3798"/>
      <c r="F293" s="504"/>
      <c r="G293" s="505"/>
      <c r="H293" s="505">
        <v>1</v>
      </c>
      <c r="I293" s="506">
        <v>22495.52</v>
      </c>
      <c r="J293" s="507"/>
      <c r="K293" s="505"/>
      <c r="L293" s="505"/>
      <c r="M293" s="505"/>
      <c r="N293" s="505"/>
      <c r="O293" s="505">
        <v>1.3</v>
      </c>
      <c r="P293" s="505"/>
      <c r="Q293" s="505"/>
      <c r="R293" s="443">
        <v>100</v>
      </c>
      <c r="S293" s="443">
        <v>100</v>
      </c>
      <c r="T293" s="443">
        <v>1</v>
      </c>
      <c r="U293" s="504"/>
      <c r="V293" s="504"/>
      <c r="W293" s="504"/>
      <c r="X293" s="504"/>
      <c r="Y293" s="430" t="s">
        <v>438</v>
      </c>
    </row>
    <row r="294" spans="1:25" s="261" customFormat="1" ht="39.75" customHeight="1">
      <c r="A294" s="498" t="s">
        <v>94</v>
      </c>
      <c r="B294" s="498" t="s">
        <v>157</v>
      </c>
      <c r="C294" s="434" t="s">
        <v>18</v>
      </c>
      <c r="D294" s="3798" t="s">
        <v>171</v>
      </c>
      <c r="E294" s="3798"/>
      <c r="F294" s="504"/>
      <c r="G294" s="505"/>
      <c r="H294" s="505">
        <v>1</v>
      </c>
      <c r="I294" s="506">
        <v>38394.879999999997</v>
      </c>
      <c r="J294" s="507"/>
      <c r="K294" s="505"/>
      <c r="L294" s="505"/>
      <c r="M294" s="505"/>
      <c r="N294" s="505"/>
      <c r="O294" s="505">
        <v>2.2999999999999998</v>
      </c>
      <c r="P294" s="505"/>
      <c r="Q294" s="505"/>
      <c r="R294" s="443">
        <v>100</v>
      </c>
      <c r="S294" s="443">
        <v>100</v>
      </c>
      <c r="T294" s="443">
        <v>1</v>
      </c>
      <c r="U294" s="504"/>
      <c r="V294" s="504"/>
      <c r="W294" s="504"/>
      <c r="X294" s="504"/>
      <c r="Y294" s="430" t="s">
        <v>438</v>
      </c>
    </row>
    <row r="295" spans="1:25" s="261" customFormat="1" ht="39.75" customHeight="1">
      <c r="A295" s="498" t="s">
        <v>94</v>
      </c>
      <c r="B295" s="498" t="s">
        <v>157</v>
      </c>
      <c r="C295" s="434" t="s">
        <v>18</v>
      </c>
      <c r="D295" s="3798" t="s">
        <v>172</v>
      </c>
      <c r="E295" s="3798"/>
      <c r="F295" s="504"/>
      <c r="G295" s="505"/>
      <c r="H295" s="505">
        <v>1</v>
      </c>
      <c r="I295" s="506">
        <v>8550.2900000000009</v>
      </c>
      <c r="J295" s="507"/>
      <c r="K295" s="505"/>
      <c r="L295" s="505"/>
      <c r="M295" s="505"/>
      <c r="N295" s="505"/>
      <c r="O295" s="505">
        <v>0.6</v>
      </c>
      <c r="P295" s="505"/>
      <c r="Q295" s="505"/>
      <c r="R295" s="443">
        <v>100</v>
      </c>
      <c r="S295" s="443">
        <v>100</v>
      </c>
      <c r="T295" s="443">
        <v>1</v>
      </c>
      <c r="U295" s="504"/>
      <c r="V295" s="504"/>
      <c r="W295" s="504"/>
      <c r="X295" s="504"/>
      <c r="Y295" s="430" t="s">
        <v>438</v>
      </c>
    </row>
    <row r="296" spans="1:25" s="261" customFormat="1" ht="39.75" customHeight="1">
      <c r="A296" s="498" t="s">
        <v>94</v>
      </c>
      <c r="B296" s="498" t="s">
        <v>157</v>
      </c>
      <c r="C296" s="434" t="s">
        <v>18</v>
      </c>
      <c r="D296" s="3798" t="s">
        <v>173</v>
      </c>
      <c r="E296" s="3798"/>
      <c r="F296" s="504"/>
      <c r="G296" s="505"/>
      <c r="H296" s="505">
        <v>1</v>
      </c>
      <c r="I296" s="506">
        <v>11400.38</v>
      </c>
      <c r="J296" s="507"/>
      <c r="K296" s="505"/>
      <c r="L296" s="505"/>
      <c r="M296" s="505"/>
      <c r="N296" s="505"/>
      <c r="O296" s="505">
        <v>0.8</v>
      </c>
      <c r="P296" s="505"/>
      <c r="Q296" s="505"/>
      <c r="R296" s="443">
        <v>100</v>
      </c>
      <c r="S296" s="443">
        <v>100</v>
      </c>
      <c r="T296" s="443">
        <v>1</v>
      </c>
      <c r="U296" s="504"/>
      <c r="V296" s="504"/>
      <c r="W296" s="504"/>
      <c r="X296" s="504"/>
      <c r="Y296" s="430" t="s">
        <v>438</v>
      </c>
    </row>
    <row r="297" spans="1:25" s="261" customFormat="1" ht="39.75" customHeight="1">
      <c r="A297" s="498" t="s">
        <v>94</v>
      </c>
      <c r="B297" s="498" t="s">
        <v>157</v>
      </c>
      <c r="C297" s="434" t="s">
        <v>18</v>
      </c>
      <c r="D297" s="3798" t="s">
        <v>162</v>
      </c>
      <c r="E297" s="3798"/>
      <c r="F297" s="504"/>
      <c r="G297" s="505"/>
      <c r="H297" s="505">
        <v>1</v>
      </c>
      <c r="I297" s="508">
        <v>30943.91</v>
      </c>
      <c r="J297" s="505"/>
      <c r="K297" s="505"/>
      <c r="L297" s="505"/>
      <c r="M297" s="505"/>
      <c r="N297" s="505"/>
      <c r="O297" s="505">
        <v>2</v>
      </c>
      <c r="P297" s="505"/>
      <c r="Q297" s="505"/>
      <c r="R297" s="443">
        <v>100</v>
      </c>
      <c r="S297" s="443">
        <v>100</v>
      </c>
      <c r="T297" s="443">
        <v>1</v>
      </c>
      <c r="U297" s="504"/>
      <c r="V297" s="504"/>
      <c r="W297" s="504"/>
      <c r="X297" s="504"/>
      <c r="Y297" s="430" t="s">
        <v>438</v>
      </c>
    </row>
    <row r="298" spans="1:25" s="261" customFormat="1" ht="39.75" customHeight="1">
      <c r="A298" s="498" t="s">
        <v>94</v>
      </c>
      <c r="B298" s="498" t="s">
        <v>157</v>
      </c>
      <c r="C298" s="434" t="s">
        <v>18</v>
      </c>
      <c r="D298" s="3798" t="s">
        <v>174</v>
      </c>
      <c r="E298" s="3798"/>
      <c r="F298" s="504"/>
      <c r="G298" s="505"/>
      <c r="H298" s="505">
        <v>1</v>
      </c>
      <c r="I298" s="508">
        <v>175000</v>
      </c>
      <c r="J298" s="505"/>
      <c r="K298" s="505"/>
      <c r="L298" s="505"/>
      <c r="M298" s="505"/>
      <c r="N298" s="505"/>
      <c r="O298" s="505"/>
      <c r="P298" s="505"/>
      <c r="Q298" s="505"/>
      <c r="R298" s="443">
        <v>100</v>
      </c>
      <c r="S298" s="443">
        <v>100</v>
      </c>
      <c r="T298" s="443">
        <v>1</v>
      </c>
      <c r="U298" s="504"/>
      <c r="V298" s="504"/>
      <c r="W298" s="504"/>
      <c r="X298" s="504"/>
      <c r="Y298" s="509" t="s">
        <v>438</v>
      </c>
    </row>
    <row r="299" spans="1:25" s="261" customFormat="1" ht="39.75" customHeight="1">
      <c r="A299" s="498" t="s">
        <v>94</v>
      </c>
      <c r="B299" s="498" t="s">
        <v>157</v>
      </c>
      <c r="C299" s="427" t="s">
        <v>1853</v>
      </c>
      <c r="D299" s="3798" t="s">
        <v>175</v>
      </c>
      <c r="E299" s="3798"/>
      <c r="F299" s="504">
        <v>210</v>
      </c>
      <c r="G299" s="505">
        <v>1</v>
      </c>
      <c r="H299" s="505">
        <v>1</v>
      </c>
      <c r="I299" s="510">
        <v>30000</v>
      </c>
      <c r="J299" s="505"/>
      <c r="K299" s="505"/>
      <c r="L299" s="505"/>
      <c r="M299" s="505"/>
      <c r="N299" s="505"/>
      <c r="O299" s="505"/>
      <c r="P299" s="505"/>
      <c r="Q299" s="505"/>
      <c r="R299" s="443">
        <v>100</v>
      </c>
      <c r="S299" s="443">
        <v>100</v>
      </c>
      <c r="T299" s="443">
        <v>1</v>
      </c>
      <c r="U299" s="504"/>
      <c r="V299" s="504"/>
      <c r="W299" s="504"/>
      <c r="X299" s="504"/>
      <c r="Y299" s="430" t="s">
        <v>438</v>
      </c>
    </row>
    <row r="300" spans="1:25" s="261" customFormat="1" ht="39.75" customHeight="1">
      <c r="A300" s="499" t="s">
        <v>94</v>
      </c>
      <c r="B300" s="499" t="s">
        <v>157</v>
      </c>
      <c r="C300" s="427" t="s">
        <v>1853</v>
      </c>
      <c r="D300" s="3798" t="s">
        <v>175</v>
      </c>
      <c r="E300" s="3798"/>
      <c r="F300" s="504">
        <v>210</v>
      </c>
      <c r="G300" s="505">
        <v>1</v>
      </c>
      <c r="H300" s="505"/>
      <c r="I300" s="510">
        <v>30000</v>
      </c>
      <c r="J300" s="505"/>
      <c r="K300" s="505"/>
      <c r="L300" s="505"/>
      <c r="M300" s="505"/>
      <c r="N300" s="505"/>
      <c r="O300" s="505"/>
      <c r="P300" s="505"/>
      <c r="Q300" s="505"/>
      <c r="R300" s="443">
        <v>100</v>
      </c>
      <c r="S300" s="443">
        <v>100</v>
      </c>
      <c r="T300" s="443">
        <v>1</v>
      </c>
      <c r="U300" s="504"/>
      <c r="V300" s="504"/>
      <c r="W300" s="504"/>
      <c r="X300" s="504"/>
      <c r="Y300" s="485" t="s">
        <v>438</v>
      </c>
    </row>
  </sheetData>
  <mergeCells count="295">
    <mergeCell ref="D295:E295"/>
    <mergeCell ref="D288:E288"/>
    <mergeCell ref="D289:E289"/>
    <mergeCell ref="D300:E300"/>
    <mergeCell ref="D296:E296"/>
    <mergeCell ref="D297:E297"/>
    <mergeCell ref="D298:E298"/>
    <mergeCell ref="D299:E299"/>
    <mergeCell ref="D292:E292"/>
    <mergeCell ref="D293:E293"/>
    <mergeCell ref="D294:E294"/>
    <mergeCell ref="D290:E290"/>
    <mergeCell ref="D291:E291"/>
    <mergeCell ref="D280:E280"/>
    <mergeCell ref="D281:E281"/>
    <mergeCell ref="D282:E282"/>
    <mergeCell ref="D283:E283"/>
    <mergeCell ref="D284:E284"/>
    <mergeCell ref="D285:E285"/>
    <mergeCell ref="D286:E286"/>
    <mergeCell ref="D287:E287"/>
    <mergeCell ref="D274:E274"/>
    <mergeCell ref="D275:E275"/>
    <mergeCell ref="D276:E276"/>
    <mergeCell ref="D277:E277"/>
    <mergeCell ref="D278:E278"/>
    <mergeCell ref="D279:E279"/>
    <mergeCell ref="D271:E271"/>
    <mergeCell ref="D272:E272"/>
    <mergeCell ref="D273:E273"/>
    <mergeCell ref="D266:E266"/>
    <mergeCell ref="D267:E267"/>
    <mergeCell ref="D268:E268"/>
    <mergeCell ref="D260:E260"/>
    <mergeCell ref="D261:E261"/>
    <mergeCell ref="D269:E269"/>
    <mergeCell ref="D270:E270"/>
    <mergeCell ref="D264:E264"/>
    <mergeCell ref="D265:E265"/>
    <mergeCell ref="D262:E262"/>
    <mergeCell ref="D263:E263"/>
    <mergeCell ref="D258:E258"/>
    <mergeCell ref="D259:E259"/>
    <mergeCell ref="D254:E254"/>
    <mergeCell ref="D255:E255"/>
    <mergeCell ref="D252:E252"/>
    <mergeCell ref="D253:E253"/>
    <mergeCell ref="D256:E256"/>
    <mergeCell ref="D257:E257"/>
    <mergeCell ref="D236:E236"/>
    <mergeCell ref="D237:E237"/>
    <mergeCell ref="D238:E238"/>
    <mergeCell ref="D239:E239"/>
    <mergeCell ref="D240:E240"/>
    <mergeCell ref="D241:E241"/>
    <mergeCell ref="D250:E250"/>
    <mergeCell ref="D251:E251"/>
    <mergeCell ref="D242:E242"/>
    <mergeCell ref="D243:E243"/>
    <mergeCell ref="D248:E248"/>
    <mergeCell ref="D249:E249"/>
    <mergeCell ref="D246:E246"/>
    <mergeCell ref="D247:E247"/>
    <mergeCell ref="D244:E244"/>
    <mergeCell ref="D245:E245"/>
    <mergeCell ref="D232:E232"/>
    <mergeCell ref="D233:E233"/>
    <mergeCell ref="D234:E234"/>
    <mergeCell ref="D235:E235"/>
    <mergeCell ref="D226:E226"/>
    <mergeCell ref="D227:E227"/>
    <mergeCell ref="D230:E230"/>
    <mergeCell ref="D231:E231"/>
    <mergeCell ref="D224:E224"/>
    <mergeCell ref="D225:E225"/>
    <mergeCell ref="D220:E220"/>
    <mergeCell ref="D221:E221"/>
    <mergeCell ref="D222:E222"/>
    <mergeCell ref="D223:E223"/>
    <mergeCell ref="D202:E202"/>
    <mergeCell ref="D203:E203"/>
    <mergeCell ref="D228:E228"/>
    <mergeCell ref="D229:E229"/>
    <mergeCell ref="D212:E212"/>
    <mergeCell ref="D213:E213"/>
    <mergeCell ref="D216:E216"/>
    <mergeCell ref="D217:E217"/>
    <mergeCell ref="D218:E218"/>
    <mergeCell ref="D219:E219"/>
    <mergeCell ref="D214:E214"/>
    <mergeCell ref="D215:E215"/>
    <mergeCell ref="D204:E204"/>
    <mergeCell ref="D205:E205"/>
    <mergeCell ref="D208:E208"/>
    <mergeCell ref="D209:E209"/>
    <mergeCell ref="D210:E210"/>
    <mergeCell ref="D211:E211"/>
    <mergeCell ref="D206:E206"/>
    <mergeCell ref="D207:E207"/>
    <mergeCell ref="D186:E186"/>
    <mergeCell ref="D187:E187"/>
    <mergeCell ref="D200:E200"/>
    <mergeCell ref="D201:E201"/>
    <mergeCell ref="D194:E194"/>
    <mergeCell ref="D195:E195"/>
    <mergeCell ref="D198:E198"/>
    <mergeCell ref="D199:E199"/>
    <mergeCell ref="D190:E190"/>
    <mergeCell ref="D191:E191"/>
    <mergeCell ref="D196:E196"/>
    <mergeCell ref="D197:E197"/>
    <mergeCell ref="D188:E188"/>
    <mergeCell ref="D189:E189"/>
    <mergeCell ref="D192:E192"/>
    <mergeCell ref="D193:E193"/>
    <mergeCell ref="D184:E184"/>
    <mergeCell ref="D185:E185"/>
    <mergeCell ref="D166:E166"/>
    <mergeCell ref="D167:E167"/>
    <mergeCell ref="D182:E182"/>
    <mergeCell ref="D183:E183"/>
    <mergeCell ref="D172:E172"/>
    <mergeCell ref="D173:E173"/>
    <mergeCell ref="D178:E178"/>
    <mergeCell ref="D179:E179"/>
    <mergeCell ref="D180:E180"/>
    <mergeCell ref="D181:E181"/>
    <mergeCell ref="D162:E162"/>
    <mergeCell ref="D163:E163"/>
    <mergeCell ref="D176:E176"/>
    <mergeCell ref="D177:E177"/>
    <mergeCell ref="D156:E156"/>
    <mergeCell ref="D157:E157"/>
    <mergeCell ref="D160:E160"/>
    <mergeCell ref="D161:E161"/>
    <mergeCell ref="D158:E158"/>
    <mergeCell ref="D159:E159"/>
    <mergeCell ref="D164:E164"/>
    <mergeCell ref="D165:E165"/>
    <mergeCell ref="D168:E168"/>
    <mergeCell ref="D169:E169"/>
    <mergeCell ref="D170:E170"/>
    <mergeCell ref="D171:E171"/>
    <mergeCell ref="D174:E174"/>
    <mergeCell ref="D175:E175"/>
    <mergeCell ref="D155:E155"/>
    <mergeCell ref="D148:E148"/>
    <mergeCell ref="D149:E149"/>
    <mergeCell ref="D150:E150"/>
    <mergeCell ref="D151:E151"/>
    <mergeCell ref="D152:E152"/>
    <mergeCell ref="D153:E153"/>
    <mergeCell ref="D144:E144"/>
    <mergeCell ref="D145:E145"/>
    <mergeCell ref="D134:E134"/>
    <mergeCell ref="D135:E135"/>
    <mergeCell ref="D123:E123"/>
    <mergeCell ref="D124:E124"/>
    <mergeCell ref="D127:E127"/>
    <mergeCell ref="D128:E128"/>
    <mergeCell ref="D125:E125"/>
    <mergeCell ref="D126:E126"/>
    <mergeCell ref="D154:E154"/>
    <mergeCell ref="D146:E146"/>
    <mergeCell ref="D147:E147"/>
    <mergeCell ref="D136:E136"/>
    <mergeCell ref="D137:E137"/>
    <mergeCell ref="D138:E138"/>
    <mergeCell ref="D139:E139"/>
    <mergeCell ref="D140:E140"/>
    <mergeCell ref="D141:E141"/>
    <mergeCell ref="D142:E142"/>
    <mergeCell ref="D143:E143"/>
    <mergeCell ref="V109:X109"/>
    <mergeCell ref="D110:E110"/>
    <mergeCell ref="D115:E115"/>
    <mergeCell ref="D116:E116"/>
    <mergeCell ref="D131:E131"/>
    <mergeCell ref="D132:E132"/>
    <mergeCell ref="D129:E129"/>
    <mergeCell ref="D130:E130"/>
    <mergeCell ref="D117:E117"/>
    <mergeCell ref="D118:E118"/>
    <mergeCell ref="D119:E119"/>
    <mergeCell ref="D120:E120"/>
    <mergeCell ref="D121:E121"/>
    <mergeCell ref="D122:E122"/>
    <mergeCell ref="D84:E84"/>
    <mergeCell ref="D86:E86"/>
    <mergeCell ref="D113:E113"/>
    <mergeCell ref="D114:E114"/>
    <mergeCell ref="D96:E96"/>
    <mergeCell ref="D97:E97"/>
    <mergeCell ref="D111:E111"/>
    <mergeCell ref="D112:E112"/>
    <mergeCell ref="D100:E100"/>
    <mergeCell ref="D101:E101"/>
    <mergeCell ref="D94:E94"/>
    <mergeCell ref="D95:E95"/>
    <mergeCell ref="D108:E108"/>
    <mergeCell ref="D109:E109"/>
    <mergeCell ref="D102:E102"/>
    <mergeCell ref="D103:E103"/>
    <mergeCell ref="D106:E106"/>
    <mergeCell ref="D107:E107"/>
    <mergeCell ref="D104:E104"/>
    <mergeCell ref="D105:E105"/>
    <mergeCell ref="D98:E98"/>
    <mergeCell ref="D99:E99"/>
    <mergeCell ref="D74:E74"/>
    <mergeCell ref="D75:E75"/>
    <mergeCell ref="D78:E78"/>
    <mergeCell ref="D80:E80"/>
    <mergeCell ref="D82:E82"/>
    <mergeCell ref="D83:E83"/>
    <mergeCell ref="D76:E76"/>
    <mergeCell ref="D77:E77"/>
    <mergeCell ref="D59:E59"/>
    <mergeCell ref="D60:E60"/>
    <mergeCell ref="D61:E61"/>
    <mergeCell ref="D66:E66"/>
    <mergeCell ref="D67:E67"/>
    <mergeCell ref="D62:E62"/>
    <mergeCell ref="D63:E63"/>
    <mergeCell ref="D64:E64"/>
    <mergeCell ref="D65:E65"/>
    <mergeCell ref="D73:E73"/>
    <mergeCell ref="D54:E54"/>
    <mergeCell ref="D55:E55"/>
    <mergeCell ref="D58:E58"/>
    <mergeCell ref="D56:E56"/>
    <mergeCell ref="D57:E57"/>
    <mergeCell ref="D68:E68"/>
    <mergeCell ref="D69:E69"/>
    <mergeCell ref="D72:E72"/>
    <mergeCell ref="D70:E70"/>
    <mergeCell ref="D71:E71"/>
    <mergeCell ref="D52:E52"/>
    <mergeCell ref="D53:E53"/>
    <mergeCell ref="D42:E42"/>
    <mergeCell ref="D43:E43"/>
    <mergeCell ref="D44:E44"/>
    <mergeCell ref="D48:E48"/>
    <mergeCell ref="D49:E49"/>
    <mergeCell ref="D50:E50"/>
    <mergeCell ref="D51:E51"/>
    <mergeCell ref="D46:E46"/>
    <mergeCell ref="D47:E47"/>
    <mergeCell ref="D40:E40"/>
    <mergeCell ref="D41:E41"/>
    <mergeCell ref="D45:E45"/>
    <mergeCell ref="D35:E35"/>
    <mergeCell ref="D36:E36"/>
    <mergeCell ref="D37:E37"/>
    <mergeCell ref="D25:E25"/>
    <mergeCell ref="D26:E26"/>
    <mergeCell ref="D27:E27"/>
    <mergeCell ref="D30:E30"/>
    <mergeCell ref="D31:E31"/>
    <mergeCell ref="D32:E32"/>
    <mergeCell ref="D33:E33"/>
    <mergeCell ref="D34:E34"/>
    <mergeCell ref="D38:E38"/>
    <mergeCell ref="D39:E39"/>
    <mergeCell ref="D28:E28"/>
    <mergeCell ref="D29:E29"/>
    <mergeCell ref="D11:E11"/>
    <mergeCell ref="D18:E18"/>
    <mergeCell ref="D19:E19"/>
    <mergeCell ref="D20:E20"/>
    <mergeCell ref="D21:E21"/>
    <mergeCell ref="D22:E22"/>
    <mergeCell ref="D23:E23"/>
    <mergeCell ref="D24:E24"/>
    <mergeCell ref="T4:Y4"/>
    <mergeCell ref="D4:E4"/>
    <mergeCell ref="F4:F5"/>
    <mergeCell ref="G4:H4"/>
    <mergeCell ref="I4:I5"/>
    <mergeCell ref="R4:S4"/>
    <mergeCell ref="D12:E12"/>
    <mergeCell ref="D13:E13"/>
    <mergeCell ref="D14:E14"/>
    <mergeCell ref="D15:E15"/>
    <mergeCell ref="D16:E16"/>
    <mergeCell ref="D17:E17"/>
    <mergeCell ref="A2:Y2"/>
    <mergeCell ref="A4:A5"/>
    <mergeCell ref="B4:B5"/>
    <mergeCell ref="C4:C5"/>
    <mergeCell ref="D6:E6"/>
    <mergeCell ref="D7:E7"/>
    <mergeCell ref="D8:E8"/>
    <mergeCell ref="D9:E9"/>
    <mergeCell ref="D10:E10"/>
  </mergeCells>
  <phoneticPr fontId="2" type="noConversion"/>
  <pageMargins left="0.3" right="0.3" top="0.44" bottom="0.32" header="0.5" footer="0.18"/>
  <pageSetup paperSize="9" scale="5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indexed="18"/>
  </sheetPr>
  <dimension ref="A1:CA360"/>
  <sheetViews>
    <sheetView zoomScale="75" zoomScaleNormal="100" zoomScaleSheetLayoutView="100" workbookViewId="0">
      <selection sqref="A1:AE1"/>
    </sheetView>
  </sheetViews>
  <sheetFormatPr defaultRowHeight="12.75"/>
  <cols>
    <col min="1" max="1" width="5.5703125" style="204" customWidth="1"/>
    <col min="2" max="2" width="11.42578125" style="204" customWidth="1"/>
    <col min="3" max="3" width="14.140625" style="204" customWidth="1"/>
    <col min="4" max="4" width="12.5703125" style="204" customWidth="1"/>
    <col min="5" max="5" width="27.85546875" style="204" customWidth="1"/>
    <col min="6" max="6" width="19.42578125" style="204" customWidth="1"/>
    <col min="7" max="7" width="7.42578125" style="205" customWidth="1"/>
    <col min="8" max="8" width="15.28515625" style="204" customWidth="1"/>
    <col min="9" max="9" width="17.85546875" style="206" customWidth="1"/>
    <col min="10" max="10" width="11.7109375" style="207" customWidth="1"/>
    <col min="11" max="11" width="11.85546875" style="208" customWidth="1"/>
    <col min="12" max="12" width="11.7109375" style="206" customWidth="1"/>
    <col min="13" max="13" width="8.85546875" style="204" customWidth="1"/>
    <col min="14" max="14" width="7.85546875" style="204" customWidth="1"/>
    <col min="15" max="15" width="8.140625" style="204" customWidth="1"/>
    <col min="16" max="16" width="9" style="206" customWidth="1"/>
    <col min="17" max="18" width="9.140625" style="209"/>
    <col min="19" max="19" width="7.140625" style="206" customWidth="1"/>
    <col min="20" max="21" width="7.85546875" style="206" customWidth="1"/>
    <col min="22" max="22" width="8" style="204" customWidth="1"/>
    <col min="23" max="23" width="7.140625" style="204" customWidth="1"/>
    <col min="24" max="24" width="6.7109375" style="210" customWidth="1"/>
    <col min="25" max="25" width="8" style="211" customWidth="1"/>
    <col min="26" max="26" width="7.42578125" style="212" customWidth="1"/>
    <col min="27" max="27" width="9.140625" style="210"/>
    <col min="28" max="28" width="7.5703125" style="212" customWidth="1"/>
    <col min="29" max="29" width="7.28515625" style="204" customWidth="1"/>
    <col min="30" max="30" width="8.7109375" style="212" customWidth="1"/>
    <col min="31" max="31" width="14.85546875" style="204" customWidth="1"/>
    <col min="32" max="46" width="9.140625" style="249"/>
    <col min="47" max="47" width="9.140625" style="284"/>
    <col min="48" max="48" width="10" style="284" customWidth="1"/>
    <col min="49" max="49" width="9.140625" style="284"/>
    <col min="50" max="50" width="10.7109375" style="285" bestFit="1" customWidth="1"/>
    <col min="51" max="51" width="10.7109375" style="284" bestFit="1" customWidth="1"/>
    <col min="52" max="79" width="9.140625" style="249"/>
    <col min="80" max="16384" width="9.140625" style="204"/>
  </cols>
  <sheetData>
    <row r="1" spans="1:79" ht="42.75" customHeight="1" thickBot="1">
      <c r="A1" s="3811" t="s">
        <v>444</v>
      </c>
      <c r="B1" s="3812"/>
      <c r="C1" s="3812"/>
      <c r="D1" s="3812"/>
      <c r="E1" s="3812"/>
      <c r="F1" s="3812"/>
      <c r="G1" s="3812"/>
      <c r="H1" s="3812"/>
      <c r="I1" s="3812"/>
      <c r="J1" s="3812"/>
      <c r="K1" s="3812"/>
      <c r="L1" s="3812"/>
      <c r="M1" s="3812"/>
      <c r="N1" s="3812"/>
      <c r="O1" s="3812"/>
      <c r="P1" s="3812"/>
      <c r="Q1" s="3812"/>
      <c r="R1" s="3812"/>
      <c r="S1" s="3812"/>
      <c r="T1" s="3812"/>
      <c r="U1" s="3812"/>
      <c r="V1" s="3812"/>
      <c r="W1" s="3812"/>
      <c r="X1" s="3812"/>
      <c r="Y1" s="3812"/>
      <c r="Z1" s="3812"/>
      <c r="AA1" s="3812"/>
      <c r="AB1" s="3812"/>
      <c r="AC1" s="3812"/>
      <c r="AD1" s="3812"/>
      <c r="AE1" s="3813"/>
    </row>
    <row r="2" spans="1:79" ht="13.5" thickBot="1"/>
    <row r="3" spans="1:79" s="205" customFormat="1" ht="40.5" customHeight="1" thickBot="1">
      <c r="A3" s="3800" t="s">
        <v>445</v>
      </c>
      <c r="B3" s="3810" t="s">
        <v>13</v>
      </c>
      <c r="C3" s="3804" t="s">
        <v>2277</v>
      </c>
      <c r="D3" s="3806" t="s">
        <v>446</v>
      </c>
      <c r="E3" s="3804" t="s">
        <v>423</v>
      </c>
      <c r="F3" s="3804"/>
      <c r="G3" s="3805" t="s">
        <v>2263</v>
      </c>
      <c r="H3" s="3808" t="s">
        <v>953</v>
      </c>
      <c r="I3" s="3802" t="s">
        <v>447</v>
      </c>
      <c r="J3" s="390" t="s">
        <v>2357</v>
      </c>
      <c r="K3" s="391" t="s">
        <v>2358</v>
      </c>
      <c r="L3" s="390" t="s">
        <v>2359</v>
      </c>
      <c r="M3" s="398" t="s">
        <v>425</v>
      </c>
      <c r="N3" s="398" t="s">
        <v>2273</v>
      </c>
      <c r="O3" s="398" t="s">
        <v>12</v>
      </c>
      <c r="P3" s="398" t="s">
        <v>2274</v>
      </c>
      <c r="Q3" s="399" t="s">
        <v>2275</v>
      </c>
      <c r="R3" s="399" t="s">
        <v>448</v>
      </c>
      <c r="S3" s="398" t="s">
        <v>426</v>
      </c>
      <c r="T3" s="398" t="s">
        <v>427</v>
      </c>
      <c r="U3" s="400" t="s">
        <v>1415</v>
      </c>
      <c r="V3" s="3807" t="s">
        <v>428</v>
      </c>
      <c r="W3" s="3807"/>
      <c r="X3" s="3809" t="s">
        <v>429</v>
      </c>
      <c r="Y3" s="3809"/>
      <c r="Z3" s="3799" t="s">
        <v>16</v>
      </c>
      <c r="AA3" s="3799"/>
      <c r="AB3" s="3799"/>
      <c r="AC3" s="3799"/>
      <c r="AD3" s="3799"/>
      <c r="AE3" s="3799"/>
      <c r="AS3" s="273"/>
      <c r="AU3" s="249"/>
      <c r="AV3" s="249"/>
      <c r="AW3" s="249"/>
      <c r="AX3" s="301"/>
      <c r="AY3" s="249"/>
    </row>
    <row r="4" spans="1:79" s="205" customFormat="1" ht="45.75" customHeight="1" thickBot="1">
      <c r="A4" s="3801"/>
      <c r="B4" s="3810"/>
      <c r="C4" s="3804"/>
      <c r="D4" s="3806"/>
      <c r="E4" s="388" t="s">
        <v>430</v>
      </c>
      <c r="F4" s="388" t="s">
        <v>431</v>
      </c>
      <c r="G4" s="3805"/>
      <c r="H4" s="3808"/>
      <c r="I4" s="3803"/>
      <c r="J4" s="392" t="s">
        <v>1416</v>
      </c>
      <c r="K4" s="404" t="s">
        <v>1417</v>
      </c>
      <c r="L4" s="392" t="s">
        <v>1414</v>
      </c>
      <c r="M4" s="401" t="s">
        <v>434</v>
      </c>
      <c r="N4" s="401" t="s">
        <v>434</v>
      </c>
      <c r="O4" s="401" t="s">
        <v>434</v>
      </c>
      <c r="P4" s="402" t="s">
        <v>434</v>
      </c>
      <c r="Q4" s="402" t="s">
        <v>434</v>
      </c>
      <c r="R4" s="403" t="s">
        <v>954</v>
      </c>
      <c r="S4" s="402" t="s">
        <v>434</v>
      </c>
      <c r="T4" s="402" t="s">
        <v>434</v>
      </c>
      <c r="U4" s="403" t="s">
        <v>2280</v>
      </c>
      <c r="V4" s="398" t="s">
        <v>449</v>
      </c>
      <c r="W4" s="398" t="s">
        <v>450</v>
      </c>
      <c r="X4" s="396" t="s">
        <v>436</v>
      </c>
      <c r="Y4" s="397" t="s">
        <v>437</v>
      </c>
      <c r="Z4" s="393" t="s">
        <v>438</v>
      </c>
      <c r="AA4" s="394" t="s">
        <v>439</v>
      </c>
      <c r="AB4" s="394" t="s">
        <v>440</v>
      </c>
      <c r="AC4" s="394" t="s">
        <v>441</v>
      </c>
      <c r="AD4" s="394" t="s">
        <v>442</v>
      </c>
      <c r="AE4" s="395" t="s">
        <v>443</v>
      </c>
      <c r="AU4" s="249"/>
      <c r="AV4" s="249"/>
      <c r="AW4" s="249"/>
      <c r="AX4" s="301"/>
      <c r="AY4" s="249"/>
    </row>
    <row r="5" spans="1:79" s="272" customFormat="1" ht="30" customHeight="1" thickBot="1">
      <c r="A5" s="3823" t="s">
        <v>451</v>
      </c>
      <c r="B5" s="3822" t="s">
        <v>94</v>
      </c>
      <c r="C5" s="3822" t="s">
        <v>95</v>
      </c>
      <c r="D5" s="512">
        <v>99</v>
      </c>
      <c r="E5" s="511" t="s">
        <v>715</v>
      </c>
      <c r="F5" s="511" t="s">
        <v>716</v>
      </c>
      <c r="G5" s="3816">
        <v>283</v>
      </c>
      <c r="H5" s="3823" t="s">
        <v>717</v>
      </c>
      <c r="I5" s="3823" t="s">
        <v>1857</v>
      </c>
      <c r="J5" s="3824">
        <v>250000</v>
      </c>
      <c r="K5" s="3816"/>
      <c r="L5" s="3816"/>
      <c r="M5" s="3816"/>
      <c r="N5" s="3816"/>
      <c r="O5" s="3816"/>
      <c r="P5" s="3816"/>
      <c r="Q5" s="3816"/>
      <c r="R5" s="3816"/>
      <c r="S5" s="3816">
        <v>6.5</v>
      </c>
      <c r="T5" s="3816"/>
      <c r="U5" s="3816"/>
      <c r="V5" s="3822"/>
      <c r="W5" s="3822"/>
      <c r="X5" s="3822"/>
      <c r="Y5" s="3822"/>
      <c r="Z5" s="3822">
        <v>1</v>
      </c>
      <c r="AA5" s="3822"/>
      <c r="AB5" s="3822"/>
      <c r="AC5" s="3822"/>
      <c r="AD5" s="3822"/>
      <c r="AE5" s="3822" t="s">
        <v>438</v>
      </c>
      <c r="AF5" s="271"/>
      <c r="AG5" s="271"/>
      <c r="AH5" s="271"/>
      <c r="AI5" s="271"/>
      <c r="AJ5" s="271"/>
      <c r="AK5" s="271"/>
      <c r="AL5" s="271"/>
      <c r="AM5" s="271"/>
      <c r="AN5" s="271"/>
      <c r="AO5" s="271"/>
      <c r="AP5" s="271"/>
      <c r="AQ5" s="271"/>
      <c r="AR5" s="271"/>
      <c r="AS5" s="271"/>
      <c r="AT5" s="271"/>
      <c r="AU5" s="286"/>
      <c r="AV5" s="286" t="s">
        <v>451</v>
      </c>
      <c r="AW5" s="286" t="s">
        <v>9</v>
      </c>
      <c r="AX5" s="287" t="s">
        <v>425</v>
      </c>
      <c r="AY5" s="286"/>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row>
    <row r="6" spans="1:79" s="272" customFormat="1" ht="30" customHeight="1" thickTop="1" thickBot="1">
      <c r="A6" s="3819"/>
      <c r="B6" s="3817"/>
      <c r="C6" s="3817"/>
      <c r="D6" s="515">
        <v>100</v>
      </c>
      <c r="E6" s="514" t="s">
        <v>715</v>
      </c>
      <c r="F6" s="514" t="s">
        <v>2026</v>
      </c>
      <c r="G6" s="3815"/>
      <c r="H6" s="3819"/>
      <c r="I6" s="3819"/>
      <c r="J6" s="3818"/>
      <c r="K6" s="3815"/>
      <c r="L6" s="3815"/>
      <c r="M6" s="3815"/>
      <c r="N6" s="3815"/>
      <c r="O6" s="3815"/>
      <c r="P6" s="3815"/>
      <c r="Q6" s="3815"/>
      <c r="R6" s="3815"/>
      <c r="S6" s="3815"/>
      <c r="T6" s="3815"/>
      <c r="U6" s="3815"/>
      <c r="V6" s="3817"/>
      <c r="W6" s="3817"/>
      <c r="X6" s="3817"/>
      <c r="Y6" s="3817"/>
      <c r="Z6" s="3817"/>
      <c r="AA6" s="3817"/>
      <c r="AB6" s="3817"/>
      <c r="AC6" s="3817"/>
      <c r="AD6" s="3817"/>
      <c r="AE6" s="3817"/>
      <c r="AF6" s="271"/>
      <c r="AG6" s="271"/>
      <c r="AH6" s="271"/>
      <c r="AI6" s="271"/>
      <c r="AJ6" s="271"/>
      <c r="AK6" s="271"/>
      <c r="AL6" s="271"/>
      <c r="AM6" s="271"/>
      <c r="AN6" s="271"/>
      <c r="AO6" s="271"/>
      <c r="AP6" s="271"/>
      <c r="AQ6" s="271"/>
      <c r="AR6" s="271"/>
      <c r="AS6" s="271"/>
      <c r="AT6" s="271"/>
      <c r="AU6" s="286"/>
      <c r="AV6" s="286" t="s">
        <v>10</v>
      </c>
      <c r="AW6" s="286" t="s">
        <v>964</v>
      </c>
      <c r="AX6" s="287" t="s">
        <v>2273</v>
      </c>
      <c r="AY6" s="286"/>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row>
    <row r="7" spans="1:79" s="272" customFormat="1" ht="30" customHeight="1" thickTop="1" thickBot="1">
      <c r="A7" s="3819"/>
      <c r="B7" s="3817"/>
      <c r="C7" s="3817"/>
      <c r="D7" s="515">
        <v>101</v>
      </c>
      <c r="E7" s="514" t="s">
        <v>715</v>
      </c>
      <c r="F7" s="514" t="s">
        <v>2027</v>
      </c>
      <c r="G7" s="3815"/>
      <c r="H7" s="3819"/>
      <c r="I7" s="3819"/>
      <c r="J7" s="3818"/>
      <c r="K7" s="3815"/>
      <c r="L7" s="3815"/>
      <c r="M7" s="3815"/>
      <c r="N7" s="3815"/>
      <c r="O7" s="3815"/>
      <c r="P7" s="3815"/>
      <c r="Q7" s="3815"/>
      <c r="R7" s="3815"/>
      <c r="S7" s="3815"/>
      <c r="T7" s="3815"/>
      <c r="U7" s="3815"/>
      <c r="V7" s="3817"/>
      <c r="W7" s="3817"/>
      <c r="X7" s="3817"/>
      <c r="Y7" s="3817"/>
      <c r="Z7" s="3817"/>
      <c r="AA7" s="3817"/>
      <c r="AB7" s="3817"/>
      <c r="AC7" s="3817"/>
      <c r="AD7" s="3817"/>
      <c r="AE7" s="3817"/>
      <c r="AF7" s="271"/>
      <c r="AG7" s="271"/>
      <c r="AH7" s="271"/>
      <c r="AI7" s="271"/>
      <c r="AJ7" s="271"/>
      <c r="AK7" s="271"/>
      <c r="AL7" s="271"/>
      <c r="AM7" s="271"/>
      <c r="AN7" s="271"/>
      <c r="AO7" s="271"/>
      <c r="AP7" s="271"/>
      <c r="AQ7" s="271"/>
      <c r="AR7" s="271"/>
      <c r="AS7" s="271"/>
      <c r="AT7" s="271"/>
      <c r="AU7" s="286"/>
      <c r="AV7" s="286" t="s">
        <v>415</v>
      </c>
      <c r="AW7" s="286" t="s">
        <v>2268</v>
      </c>
      <c r="AX7" s="287" t="s">
        <v>12</v>
      </c>
      <c r="AY7" s="286"/>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row>
    <row r="8" spans="1:79" s="272" customFormat="1" ht="30" customHeight="1" thickTop="1" thickBot="1">
      <c r="A8" s="513" t="s">
        <v>451</v>
      </c>
      <c r="B8" s="514" t="s">
        <v>94</v>
      </c>
      <c r="C8" s="514" t="s">
        <v>95</v>
      </c>
      <c r="D8" s="515" t="s">
        <v>2028</v>
      </c>
      <c r="E8" s="513" t="s">
        <v>2029</v>
      </c>
      <c r="F8" s="513" t="s">
        <v>716</v>
      </c>
      <c r="G8" s="516">
        <v>117</v>
      </c>
      <c r="H8" s="513" t="s">
        <v>717</v>
      </c>
      <c r="I8" s="513" t="s">
        <v>1857</v>
      </c>
      <c r="J8" s="517">
        <v>120000</v>
      </c>
      <c r="K8" s="516"/>
      <c r="L8" s="516"/>
      <c r="M8" s="516"/>
      <c r="N8" s="516"/>
      <c r="O8" s="516"/>
      <c r="P8" s="516"/>
      <c r="Q8" s="516"/>
      <c r="R8" s="516"/>
      <c r="S8" s="516">
        <v>2</v>
      </c>
      <c r="T8" s="516"/>
      <c r="U8" s="516"/>
      <c r="V8" s="514"/>
      <c r="W8" s="514"/>
      <c r="X8" s="514"/>
      <c r="Y8" s="514"/>
      <c r="Z8" s="514">
        <v>1</v>
      </c>
      <c r="AA8" s="514"/>
      <c r="AB8" s="514"/>
      <c r="AC8" s="514"/>
      <c r="AD8" s="514"/>
      <c r="AE8" s="514" t="s">
        <v>438</v>
      </c>
      <c r="AF8" s="271"/>
      <c r="AG8" s="271"/>
      <c r="AH8" s="271"/>
      <c r="AI8" s="271"/>
      <c r="AJ8" s="271"/>
      <c r="AK8" s="271"/>
      <c r="AL8" s="271"/>
      <c r="AM8" s="271"/>
      <c r="AN8" s="271"/>
      <c r="AO8" s="271"/>
      <c r="AP8" s="271"/>
      <c r="AQ8" s="271"/>
      <c r="AR8" s="271"/>
      <c r="AS8" s="271"/>
      <c r="AT8" s="271"/>
      <c r="AU8" s="286"/>
      <c r="AV8" s="286"/>
      <c r="AW8" s="286"/>
      <c r="AX8" s="287" t="s">
        <v>2274</v>
      </c>
      <c r="AY8" s="286"/>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row>
    <row r="9" spans="1:79" s="272" customFormat="1" ht="30" customHeight="1" thickTop="1" thickBot="1">
      <c r="A9" s="3819" t="s">
        <v>451</v>
      </c>
      <c r="B9" s="3817" t="s">
        <v>94</v>
      </c>
      <c r="C9" s="3817" t="s">
        <v>95</v>
      </c>
      <c r="D9" s="515">
        <v>175</v>
      </c>
      <c r="E9" s="513" t="s">
        <v>2030</v>
      </c>
      <c r="F9" s="513" t="s">
        <v>716</v>
      </c>
      <c r="G9" s="3815">
        <v>264</v>
      </c>
      <c r="H9" s="3819" t="s">
        <v>717</v>
      </c>
      <c r="I9" s="3819" t="s">
        <v>1857</v>
      </c>
      <c r="J9" s="3818">
        <v>300000</v>
      </c>
      <c r="K9" s="3815"/>
      <c r="L9" s="3815"/>
      <c r="M9" s="3815"/>
      <c r="N9" s="3815"/>
      <c r="O9" s="3815"/>
      <c r="P9" s="3815"/>
      <c r="Q9" s="3815"/>
      <c r="R9" s="3815"/>
      <c r="S9" s="3815">
        <v>7.2</v>
      </c>
      <c r="T9" s="3815"/>
      <c r="U9" s="3815"/>
      <c r="V9" s="3817"/>
      <c r="W9" s="3817"/>
      <c r="X9" s="3817"/>
      <c r="Y9" s="3817"/>
      <c r="Z9" s="3817">
        <v>1</v>
      </c>
      <c r="AA9" s="3817"/>
      <c r="AB9" s="3817"/>
      <c r="AC9" s="3817"/>
      <c r="AD9" s="3817"/>
      <c r="AE9" s="3817" t="s">
        <v>438</v>
      </c>
      <c r="AF9" s="271"/>
      <c r="AG9" s="271"/>
      <c r="AH9" s="271"/>
      <c r="AI9" s="271"/>
      <c r="AJ9" s="271"/>
      <c r="AK9" s="271"/>
      <c r="AL9" s="271"/>
      <c r="AM9" s="271"/>
      <c r="AN9" s="271"/>
      <c r="AO9" s="271"/>
      <c r="AP9" s="271"/>
      <c r="AQ9" s="271"/>
      <c r="AR9" s="271"/>
      <c r="AS9" s="271"/>
      <c r="AT9" s="271"/>
      <c r="AU9" s="286"/>
      <c r="AV9" s="286"/>
      <c r="AW9" s="286"/>
      <c r="AX9" s="287" t="s">
        <v>2275</v>
      </c>
      <c r="AY9" s="286"/>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row>
    <row r="10" spans="1:79" s="272" customFormat="1" ht="30" customHeight="1" thickTop="1" thickBot="1">
      <c r="A10" s="3819"/>
      <c r="B10" s="3817"/>
      <c r="C10" s="3817"/>
      <c r="D10" s="515">
        <v>177</v>
      </c>
      <c r="E10" s="513" t="s">
        <v>2030</v>
      </c>
      <c r="F10" s="513" t="s">
        <v>2031</v>
      </c>
      <c r="G10" s="3815"/>
      <c r="H10" s="3819"/>
      <c r="I10" s="3819"/>
      <c r="J10" s="3818"/>
      <c r="K10" s="3815"/>
      <c r="L10" s="3815"/>
      <c r="M10" s="3815"/>
      <c r="N10" s="3815"/>
      <c r="O10" s="3815"/>
      <c r="P10" s="3815"/>
      <c r="Q10" s="3815"/>
      <c r="R10" s="3815"/>
      <c r="S10" s="3815"/>
      <c r="T10" s="3815"/>
      <c r="U10" s="3815"/>
      <c r="V10" s="3817"/>
      <c r="W10" s="3817"/>
      <c r="X10" s="3817"/>
      <c r="Y10" s="3817"/>
      <c r="Z10" s="3817"/>
      <c r="AA10" s="3817"/>
      <c r="AB10" s="3817"/>
      <c r="AC10" s="3817"/>
      <c r="AD10" s="3817"/>
      <c r="AE10" s="3817"/>
      <c r="AF10" s="271"/>
      <c r="AG10" s="271"/>
      <c r="AH10" s="271"/>
      <c r="AI10" s="271"/>
      <c r="AJ10" s="271"/>
      <c r="AK10" s="271"/>
      <c r="AL10" s="271"/>
      <c r="AM10" s="271"/>
      <c r="AN10" s="271"/>
      <c r="AO10" s="271"/>
      <c r="AP10" s="271"/>
      <c r="AQ10" s="271"/>
      <c r="AR10" s="271"/>
      <c r="AS10" s="271"/>
      <c r="AT10" s="271"/>
      <c r="AU10" s="286"/>
      <c r="AV10" s="286"/>
      <c r="AW10" s="286"/>
      <c r="AX10" s="287" t="s">
        <v>448</v>
      </c>
      <c r="AY10" s="286"/>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row>
    <row r="11" spans="1:79" s="272" customFormat="1" ht="30" customHeight="1" thickTop="1" thickBot="1">
      <c r="A11" s="3819"/>
      <c r="B11" s="3817"/>
      <c r="C11" s="3817"/>
      <c r="D11" s="515">
        <v>176</v>
      </c>
      <c r="E11" s="513" t="s">
        <v>2030</v>
      </c>
      <c r="F11" s="513" t="s">
        <v>2032</v>
      </c>
      <c r="G11" s="3815"/>
      <c r="H11" s="3819"/>
      <c r="I11" s="3819"/>
      <c r="J11" s="3818"/>
      <c r="K11" s="3815"/>
      <c r="L11" s="3815"/>
      <c r="M11" s="3815"/>
      <c r="N11" s="3815"/>
      <c r="O11" s="3815"/>
      <c r="P11" s="3815"/>
      <c r="Q11" s="3815"/>
      <c r="R11" s="3815"/>
      <c r="S11" s="3815"/>
      <c r="T11" s="3815"/>
      <c r="U11" s="3815"/>
      <c r="V11" s="3817"/>
      <c r="W11" s="3817"/>
      <c r="X11" s="3817"/>
      <c r="Y11" s="3817"/>
      <c r="Z11" s="3817"/>
      <c r="AA11" s="3817"/>
      <c r="AB11" s="3817"/>
      <c r="AC11" s="3817"/>
      <c r="AD11" s="3817"/>
      <c r="AE11" s="3817"/>
      <c r="AF11" s="271"/>
      <c r="AG11" s="271"/>
      <c r="AH11" s="271"/>
      <c r="AI11" s="271"/>
      <c r="AJ11" s="271"/>
      <c r="AK11" s="271"/>
      <c r="AL11" s="271"/>
      <c r="AM11" s="271"/>
      <c r="AN11" s="271"/>
      <c r="AO11" s="271"/>
      <c r="AP11" s="271"/>
      <c r="AQ11" s="271"/>
      <c r="AR11" s="271"/>
      <c r="AS11" s="271"/>
      <c r="AT11" s="271"/>
      <c r="AU11" s="286"/>
      <c r="AV11" s="286"/>
      <c r="AW11" s="286"/>
      <c r="AX11" s="287" t="s">
        <v>426</v>
      </c>
      <c r="AY11" s="286"/>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row>
    <row r="12" spans="1:79" s="272" customFormat="1" ht="30" customHeight="1" thickTop="1" thickBot="1">
      <c r="A12" s="513" t="s">
        <v>451</v>
      </c>
      <c r="B12" s="514" t="s">
        <v>94</v>
      </c>
      <c r="C12" s="514" t="s">
        <v>95</v>
      </c>
      <c r="D12" s="515">
        <v>186</v>
      </c>
      <c r="E12" s="513" t="s">
        <v>2033</v>
      </c>
      <c r="F12" s="513" t="s">
        <v>2034</v>
      </c>
      <c r="G12" s="516">
        <v>154</v>
      </c>
      <c r="H12" s="513" t="s">
        <v>717</v>
      </c>
      <c r="I12" s="513" t="s">
        <v>1857</v>
      </c>
      <c r="J12" s="517">
        <v>160000</v>
      </c>
      <c r="K12" s="516"/>
      <c r="L12" s="516"/>
      <c r="M12" s="516"/>
      <c r="N12" s="516"/>
      <c r="O12" s="516"/>
      <c r="P12" s="516"/>
      <c r="Q12" s="516"/>
      <c r="R12" s="516"/>
      <c r="S12" s="516">
        <v>3.2</v>
      </c>
      <c r="T12" s="516"/>
      <c r="U12" s="516"/>
      <c r="V12" s="514"/>
      <c r="W12" s="514"/>
      <c r="X12" s="514"/>
      <c r="Y12" s="514"/>
      <c r="Z12" s="514">
        <v>1</v>
      </c>
      <c r="AA12" s="514"/>
      <c r="AB12" s="514"/>
      <c r="AC12" s="514"/>
      <c r="AD12" s="514"/>
      <c r="AE12" s="514" t="s">
        <v>438</v>
      </c>
      <c r="AF12" s="271"/>
      <c r="AG12" s="271"/>
      <c r="AH12" s="271"/>
      <c r="AI12" s="271"/>
      <c r="AJ12" s="271"/>
      <c r="AK12" s="271"/>
      <c r="AL12" s="271"/>
      <c r="AM12" s="271"/>
      <c r="AN12" s="271"/>
      <c r="AO12" s="271"/>
      <c r="AP12" s="271"/>
      <c r="AQ12" s="271"/>
      <c r="AR12" s="271"/>
      <c r="AS12" s="271"/>
      <c r="AT12" s="271"/>
      <c r="AU12" s="286"/>
      <c r="AV12" s="286"/>
      <c r="AW12" s="286"/>
      <c r="AX12" s="287" t="s">
        <v>427</v>
      </c>
      <c r="AY12" s="286"/>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row>
    <row r="13" spans="1:79" s="272" customFormat="1" ht="30" customHeight="1" thickTop="1" thickBot="1">
      <c r="A13" s="3819" t="s">
        <v>451</v>
      </c>
      <c r="B13" s="3817" t="s">
        <v>94</v>
      </c>
      <c r="C13" s="3817" t="s">
        <v>95</v>
      </c>
      <c r="D13" s="515">
        <v>185</v>
      </c>
      <c r="E13" s="513" t="s">
        <v>2035</v>
      </c>
      <c r="F13" s="513" t="s">
        <v>716</v>
      </c>
      <c r="G13" s="3815">
        <v>779</v>
      </c>
      <c r="H13" s="3819" t="s">
        <v>717</v>
      </c>
      <c r="I13" s="3819" t="s">
        <v>1857</v>
      </c>
      <c r="J13" s="3818">
        <v>200000</v>
      </c>
      <c r="K13" s="3815"/>
      <c r="L13" s="3815"/>
      <c r="M13" s="3815"/>
      <c r="N13" s="3815"/>
      <c r="O13" s="3815"/>
      <c r="P13" s="3815"/>
      <c r="Q13" s="3815"/>
      <c r="R13" s="3815"/>
      <c r="S13" s="3815">
        <v>4</v>
      </c>
      <c r="T13" s="3815"/>
      <c r="U13" s="3815"/>
      <c r="V13" s="3817"/>
      <c r="W13" s="3817"/>
      <c r="X13" s="3817"/>
      <c r="Y13" s="3817"/>
      <c r="Z13" s="3817">
        <v>1</v>
      </c>
      <c r="AA13" s="3817"/>
      <c r="AB13" s="3817"/>
      <c r="AC13" s="3817"/>
      <c r="AD13" s="3817"/>
      <c r="AE13" s="3817" t="s">
        <v>438</v>
      </c>
      <c r="AF13" s="271"/>
      <c r="AG13" s="271"/>
      <c r="AH13" s="271"/>
      <c r="AI13" s="271"/>
      <c r="AJ13" s="271"/>
      <c r="AK13" s="271"/>
      <c r="AL13" s="271"/>
      <c r="AM13" s="271"/>
      <c r="AN13" s="271"/>
      <c r="AO13" s="271"/>
      <c r="AP13" s="271"/>
      <c r="AQ13" s="271"/>
      <c r="AR13" s="271"/>
      <c r="AS13" s="271"/>
      <c r="AT13" s="271"/>
      <c r="AU13" s="286"/>
      <c r="AV13" s="286"/>
      <c r="AW13" s="286"/>
      <c r="AX13" s="287" t="s">
        <v>2279</v>
      </c>
      <c r="AY13" s="286"/>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row>
    <row r="14" spans="1:79" s="272" customFormat="1" ht="30" customHeight="1" thickTop="1" thickBot="1">
      <c r="A14" s="3819"/>
      <c r="B14" s="3817"/>
      <c r="C14" s="3817"/>
      <c r="D14" s="515">
        <v>185</v>
      </c>
      <c r="E14" s="513" t="s">
        <v>2033</v>
      </c>
      <c r="F14" s="513" t="s">
        <v>716</v>
      </c>
      <c r="G14" s="3815"/>
      <c r="H14" s="3819"/>
      <c r="I14" s="3819"/>
      <c r="J14" s="3818"/>
      <c r="K14" s="3815"/>
      <c r="L14" s="3815"/>
      <c r="M14" s="3815"/>
      <c r="N14" s="3815"/>
      <c r="O14" s="3815"/>
      <c r="P14" s="3815"/>
      <c r="Q14" s="3815"/>
      <c r="R14" s="3815"/>
      <c r="S14" s="3815"/>
      <c r="T14" s="3815"/>
      <c r="U14" s="3815"/>
      <c r="V14" s="3817"/>
      <c r="W14" s="3817"/>
      <c r="X14" s="3817"/>
      <c r="Y14" s="3817"/>
      <c r="Z14" s="3817"/>
      <c r="AA14" s="3817"/>
      <c r="AB14" s="3817"/>
      <c r="AC14" s="3817"/>
      <c r="AD14" s="3817"/>
      <c r="AE14" s="3817"/>
      <c r="AF14" s="271"/>
      <c r="AG14" s="271"/>
      <c r="AH14" s="271"/>
      <c r="AI14" s="271"/>
      <c r="AJ14" s="271"/>
      <c r="AK14" s="271"/>
      <c r="AL14" s="271"/>
      <c r="AM14" s="271"/>
      <c r="AN14" s="271"/>
      <c r="AO14" s="271"/>
      <c r="AP14" s="271"/>
      <c r="AQ14" s="271"/>
      <c r="AR14" s="271"/>
      <c r="AS14" s="271"/>
      <c r="AT14" s="271"/>
      <c r="AU14" s="286"/>
      <c r="AV14" s="286"/>
      <c r="AW14" s="286"/>
      <c r="AX14" s="287" t="s">
        <v>11</v>
      </c>
      <c r="AY14" s="286"/>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row>
    <row r="15" spans="1:79" s="272" customFormat="1" ht="30" customHeight="1" thickTop="1" thickBot="1">
      <c r="A15" s="3819"/>
      <c r="B15" s="3817"/>
      <c r="C15" s="3817"/>
      <c r="D15" s="515">
        <v>185</v>
      </c>
      <c r="E15" s="513" t="s">
        <v>2035</v>
      </c>
      <c r="F15" s="513" t="s">
        <v>2036</v>
      </c>
      <c r="G15" s="3815"/>
      <c r="H15" s="3819"/>
      <c r="I15" s="3819"/>
      <c r="J15" s="3818"/>
      <c r="K15" s="3815"/>
      <c r="L15" s="3815"/>
      <c r="M15" s="3815"/>
      <c r="N15" s="3815"/>
      <c r="O15" s="3815"/>
      <c r="P15" s="3815"/>
      <c r="Q15" s="3815"/>
      <c r="R15" s="3815"/>
      <c r="S15" s="3815"/>
      <c r="T15" s="3815"/>
      <c r="U15" s="3815"/>
      <c r="V15" s="3817"/>
      <c r="W15" s="3817"/>
      <c r="X15" s="3817"/>
      <c r="Y15" s="3817"/>
      <c r="Z15" s="3817"/>
      <c r="AA15" s="3817"/>
      <c r="AB15" s="3817"/>
      <c r="AC15" s="3817"/>
      <c r="AD15" s="3817"/>
      <c r="AE15" s="3817"/>
      <c r="AF15" s="271"/>
      <c r="AG15" s="271"/>
      <c r="AH15" s="271"/>
      <c r="AI15" s="271"/>
      <c r="AJ15" s="271"/>
      <c r="AK15" s="271"/>
      <c r="AL15" s="271"/>
      <c r="AM15" s="271"/>
      <c r="AN15" s="271"/>
      <c r="AO15" s="271"/>
      <c r="AP15" s="271"/>
      <c r="AQ15" s="271"/>
      <c r="AR15" s="271"/>
      <c r="AS15" s="271"/>
      <c r="AT15" s="271"/>
      <c r="AU15" s="286"/>
      <c r="AV15" s="286"/>
      <c r="AW15" s="286"/>
      <c r="AX15" s="287"/>
      <c r="AY15" s="286"/>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row>
    <row r="16" spans="1:79" s="272" customFormat="1" ht="30" customHeight="1" thickTop="1" thickBot="1">
      <c r="A16" s="3819" t="s">
        <v>451</v>
      </c>
      <c r="B16" s="3817" t="s">
        <v>94</v>
      </c>
      <c r="C16" s="3817" t="s">
        <v>95</v>
      </c>
      <c r="D16" s="515">
        <v>247</v>
      </c>
      <c r="E16" s="513" t="s">
        <v>2037</v>
      </c>
      <c r="F16" s="513" t="s">
        <v>716</v>
      </c>
      <c r="G16" s="3815">
        <v>626</v>
      </c>
      <c r="H16" s="3819" t="s">
        <v>717</v>
      </c>
      <c r="I16" s="3819" t="s">
        <v>1857</v>
      </c>
      <c r="J16" s="3818">
        <v>540000</v>
      </c>
      <c r="K16" s="3815"/>
      <c r="L16" s="3815"/>
      <c r="M16" s="3815"/>
      <c r="N16" s="3815"/>
      <c r="O16" s="3815"/>
      <c r="P16" s="3815"/>
      <c r="Q16" s="3815"/>
      <c r="R16" s="3815"/>
      <c r="S16" s="3815">
        <v>7.3</v>
      </c>
      <c r="T16" s="3815"/>
      <c r="U16" s="3815"/>
      <c r="V16" s="3817"/>
      <c r="W16" s="3817"/>
      <c r="X16" s="3817"/>
      <c r="Y16" s="3817"/>
      <c r="Z16" s="3817">
        <v>1</v>
      </c>
      <c r="AA16" s="3817"/>
      <c r="AB16" s="3817"/>
      <c r="AC16" s="3817"/>
      <c r="AD16" s="3817"/>
      <c r="AE16" s="3817" t="s">
        <v>438</v>
      </c>
      <c r="AF16" s="271"/>
      <c r="AG16" s="271"/>
      <c r="AH16" s="271"/>
      <c r="AI16" s="271"/>
      <c r="AJ16" s="271"/>
      <c r="AK16" s="271"/>
      <c r="AL16" s="271"/>
      <c r="AM16" s="271"/>
      <c r="AN16" s="271"/>
      <c r="AO16" s="271"/>
      <c r="AP16" s="271"/>
      <c r="AQ16" s="271"/>
      <c r="AR16" s="271"/>
      <c r="AS16" s="271"/>
      <c r="AT16" s="271"/>
      <c r="AU16" s="286"/>
      <c r="AV16" s="286"/>
      <c r="AW16" s="286"/>
      <c r="AX16" s="287"/>
      <c r="AY16" s="286"/>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row>
    <row r="17" spans="1:79" s="272" customFormat="1" ht="30" customHeight="1" thickTop="1" thickBot="1">
      <c r="A17" s="3819"/>
      <c r="B17" s="3817"/>
      <c r="C17" s="3817"/>
      <c r="D17" s="515">
        <v>247</v>
      </c>
      <c r="E17" s="513" t="s">
        <v>2038</v>
      </c>
      <c r="F17" s="513" t="s">
        <v>716</v>
      </c>
      <c r="G17" s="3815"/>
      <c r="H17" s="3819"/>
      <c r="I17" s="3819"/>
      <c r="J17" s="3818"/>
      <c r="K17" s="3815"/>
      <c r="L17" s="3815"/>
      <c r="M17" s="3815"/>
      <c r="N17" s="3815"/>
      <c r="O17" s="3815"/>
      <c r="P17" s="3815"/>
      <c r="Q17" s="3815"/>
      <c r="R17" s="3815"/>
      <c r="S17" s="3815"/>
      <c r="T17" s="3815"/>
      <c r="U17" s="3815"/>
      <c r="V17" s="3817"/>
      <c r="W17" s="3817"/>
      <c r="X17" s="3817"/>
      <c r="Y17" s="3817"/>
      <c r="Z17" s="3817"/>
      <c r="AA17" s="3817"/>
      <c r="AB17" s="3817"/>
      <c r="AC17" s="3817"/>
      <c r="AD17" s="3817"/>
      <c r="AE17" s="3817"/>
      <c r="AF17" s="271"/>
      <c r="AG17" s="271"/>
      <c r="AH17" s="271"/>
      <c r="AI17" s="271"/>
      <c r="AJ17" s="271"/>
      <c r="AK17" s="271"/>
      <c r="AL17" s="271"/>
      <c r="AM17" s="271"/>
      <c r="AN17" s="271"/>
      <c r="AO17" s="271"/>
      <c r="AP17" s="271"/>
      <c r="AQ17" s="271"/>
      <c r="AR17" s="271"/>
      <c r="AS17" s="271"/>
      <c r="AT17" s="271"/>
      <c r="AU17" s="286"/>
      <c r="AV17" s="286"/>
      <c r="AW17" s="286"/>
      <c r="AX17" s="287"/>
      <c r="AY17" s="286"/>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row>
    <row r="18" spans="1:79" s="272" customFormat="1" ht="30" customHeight="1" thickTop="1" thickBot="1">
      <c r="A18" s="3819"/>
      <c r="B18" s="3817"/>
      <c r="C18" s="3817"/>
      <c r="D18" s="515">
        <v>247</v>
      </c>
      <c r="E18" s="513" t="s">
        <v>2039</v>
      </c>
      <c r="F18" s="513" t="s">
        <v>716</v>
      </c>
      <c r="G18" s="3815"/>
      <c r="H18" s="3819"/>
      <c r="I18" s="3819"/>
      <c r="J18" s="3818"/>
      <c r="K18" s="3815"/>
      <c r="L18" s="3815"/>
      <c r="M18" s="3815"/>
      <c r="N18" s="3815"/>
      <c r="O18" s="3815"/>
      <c r="P18" s="3815"/>
      <c r="Q18" s="3815"/>
      <c r="R18" s="3815"/>
      <c r="S18" s="3815"/>
      <c r="T18" s="3815"/>
      <c r="U18" s="3815"/>
      <c r="V18" s="3817"/>
      <c r="W18" s="3817"/>
      <c r="X18" s="3817"/>
      <c r="Y18" s="3817"/>
      <c r="Z18" s="3817"/>
      <c r="AA18" s="3817"/>
      <c r="AB18" s="3817"/>
      <c r="AC18" s="3817"/>
      <c r="AD18" s="3817"/>
      <c r="AE18" s="3817"/>
      <c r="AF18" s="271"/>
      <c r="AG18" s="271"/>
      <c r="AH18" s="271"/>
      <c r="AI18" s="271"/>
      <c r="AJ18" s="271"/>
      <c r="AK18" s="271"/>
      <c r="AL18" s="271"/>
      <c r="AM18" s="271"/>
      <c r="AN18" s="271"/>
      <c r="AO18" s="271"/>
      <c r="AP18" s="271"/>
      <c r="AQ18" s="271"/>
      <c r="AR18" s="271"/>
      <c r="AS18" s="271"/>
      <c r="AT18" s="271"/>
      <c r="AU18" s="286"/>
      <c r="AV18" s="286"/>
      <c r="AW18" s="286"/>
      <c r="AX18" s="287"/>
      <c r="AY18" s="286"/>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row>
    <row r="19" spans="1:79" s="272" customFormat="1" ht="30" customHeight="1" thickTop="1" thickBot="1">
      <c r="A19" s="3819"/>
      <c r="B19" s="3817"/>
      <c r="C19" s="3817"/>
      <c r="D19" s="515">
        <v>247</v>
      </c>
      <c r="E19" s="513" t="s">
        <v>2040</v>
      </c>
      <c r="F19" s="513" t="s">
        <v>716</v>
      </c>
      <c r="G19" s="3815"/>
      <c r="H19" s="3819"/>
      <c r="I19" s="3819"/>
      <c r="J19" s="3818"/>
      <c r="K19" s="3815"/>
      <c r="L19" s="3815"/>
      <c r="M19" s="3815"/>
      <c r="N19" s="3815"/>
      <c r="O19" s="3815"/>
      <c r="P19" s="3815"/>
      <c r="Q19" s="3815"/>
      <c r="R19" s="3815"/>
      <c r="S19" s="3815"/>
      <c r="T19" s="3815"/>
      <c r="U19" s="3815"/>
      <c r="V19" s="3817"/>
      <c r="W19" s="3817"/>
      <c r="X19" s="3817"/>
      <c r="Y19" s="3817"/>
      <c r="Z19" s="3817"/>
      <c r="AA19" s="3817"/>
      <c r="AB19" s="3817"/>
      <c r="AC19" s="3817"/>
      <c r="AD19" s="3817"/>
      <c r="AE19" s="3817"/>
      <c r="AF19" s="271"/>
      <c r="AG19" s="271"/>
      <c r="AH19" s="271"/>
      <c r="AI19" s="271"/>
      <c r="AJ19" s="271"/>
      <c r="AK19" s="271"/>
      <c r="AL19" s="271"/>
      <c r="AM19" s="271"/>
      <c r="AN19" s="271"/>
      <c r="AO19" s="271"/>
      <c r="AP19" s="271"/>
      <c r="AQ19" s="271"/>
      <c r="AR19" s="271"/>
      <c r="AS19" s="271"/>
      <c r="AT19" s="271"/>
      <c r="AU19" s="286"/>
      <c r="AV19" s="286"/>
      <c r="AW19" s="286"/>
      <c r="AX19" s="287"/>
      <c r="AY19" s="286"/>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row>
    <row r="20" spans="1:79" s="272" customFormat="1" ht="30" customHeight="1" thickTop="1" thickBot="1">
      <c r="A20" s="3819"/>
      <c r="B20" s="3817"/>
      <c r="C20" s="3817"/>
      <c r="D20" s="515">
        <v>247</v>
      </c>
      <c r="E20" s="513" t="s">
        <v>2040</v>
      </c>
      <c r="F20" s="513" t="s">
        <v>2041</v>
      </c>
      <c r="G20" s="3815"/>
      <c r="H20" s="3819"/>
      <c r="I20" s="3819"/>
      <c r="J20" s="3818"/>
      <c r="K20" s="3815"/>
      <c r="L20" s="3815"/>
      <c r="M20" s="3815"/>
      <c r="N20" s="3815"/>
      <c r="O20" s="3815"/>
      <c r="P20" s="3815"/>
      <c r="Q20" s="3815"/>
      <c r="R20" s="3815"/>
      <c r="S20" s="3815"/>
      <c r="T20" s="3815"/>
      <c r="U20" s="3815"/>
      <c r="V20" s="3817"/>
      <c r="W20" s="3817"/>
      <c r="X20" s="3817"/>
      <c r="Y20" s="3817"/>
      <c r="Z20" s="3817"/>
      <c r="AA20" s="3817"/>
      <c r="AB20" s="3817"/>
      <c r="AC20" s="3817"/>
      <c r="AD20" s="3817"/>
      <c r="AE20" s="3817"/>
      <c r="AF20" s="271"/>
      <c r="AG20" s="271"/>
      <c r="AH20" s="271"/>
      <c r="AI20" s="271"/>
      <c r="AJ20" s="271"/>
      <c r="AK20" s="271"/>
      <c r="AL20" s="271"/>
      <c r="AM20" s="271"/>
      <c r="AN20" s="271"/>
      <c r="AO20" s="271"/>
      <c r="AP20" s="271"/>
      <c r="AQ20" s="271"/>
      <c r="AR20" s="271"/>
      <c r="AS20" s="271"/>
      <c r="AT20" s="271"/>
      <c r="AU20" s="286"/>
      <c r="AV20" s="286"/>
      <c r="AW20" s="286"/>
      <c r="AX20" s="287"/>
      <c r="AY20" s="286"/>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row>
    <row r="21" spans="1:79" s="272" customFormat="1" ht="30" customHeight="1" thickTop="1" thickBot="1">
      <c r="A21" s="513" t="s">
        <v>451</v>
      </c>
      <c r="B21" s="514" t="s">
        <v>94</v>
      </c>
      <c r="C21" s="514" t="s">
        <v>95</v>
      </c>
      <c r="D21" s="515">
        <v>55</v>
      </c>
      <c r="E21" s="513" t="s">
        <v>2042</v>
      </c>
      <c r="F21" s="513" t="s">
        <v>2043</v>
      </c>
      <c r="G21" s="516">
        <v>209</v>
      </c>
      <c r="H21" s="513" t="s">
        <v>717</v>
      </c>
      <c r="I21" s="513" t="s">
        <v>1857</v>
      </c>
      <c r="J21" s="517">
        <v>100000</v>
      </c>
      <c r="K21" s="516"/>
      <c r="L21" s="516"/>
      <c r="M21" s="516"/>
      <c r="N21" s="516"/>
      <c r="O21" s="516"/>
      <c r="P21" s="516"/>
      <c r="Q21" s="516"/>
      <c r="R21" s="516"/>
      <c r="S21" s="516">
        <v>2.2000000000000002</v>
      </c>
      <c r="T21" s="516"/>
      <c r="U21" s="516"/>
      <c r="V21" s="514"/>
      <c r="W21" s="514"/>
      <c r="X21" s="514"/>
      <c r="Y21" s="514"/>
      <c r="Z21" s="514">
        <v>1</v>
      </c>
      <c r="AA21" s="514"/>
      <c r="AB21" s="514"/>
      <c r="AC21" s="514"/>
      <c r="AD21" s="514"/>
      <c r="AE21" s="514" t="s">
        <v>438</v>
      </c>
      <c r="AF21" s="271"/>
      <c r="AG21" s="271"/>
      <c r="AH21" s="271"/>
      <c r="AI21" s="271"/>
      <c r="AJ21" s="271"/>
      <c r="AK21" s="271"/>
      <c r="AL21" s="271"/>
      <c r="AM21" s="271"/>
      <c r="AN21" s="271"/>
      <c r="AO21" s="271"/>
      <c r="AP21" s="271"/>
      <c r="AQ21" s="271"/>
      <c r="AR21" s="271"/>
      <c r="AS21" s="271"/>
      <c r="AT21" s="271"/>
      <c r="AU21" s="286"/>
      <c r="AV21" s="286"/>
      <c r="AW21" s="286"/>
      <c r="AX21" s="287"/>
      <c r="AY21" s="286"/>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row>
    <row r="22" spans="1:79" s="272" customFormat="1" ht="30" customHeight="1" thickTop="1" thickBot="1">
      <c r="A22" s="513" t="s">
        <v>451</v>
      </c>
      <c r="B22" s="514" t="s">
        <v>94</v>
      </c>
      <c r="C22" s="514" t="s">
        <v>95</v>
      </c>
      <c r="D22" s="515">
        <v>157</v>
      </c>
      <c r="E22" s="513" t="s">
        <v>2044</v>
      </c>
      <c r="F22" s="513" t="s">
        <v>2045</v>
      </c>
      <c r="G22" s="516">
        <v>59</v>
      </c>
      <c r="H22" s="513" t="s">
        <v>717</v>
      </c>
      <c r="I22" s="513" t="s">
        <v>1857</v>
      </c>
      <c r="J22" s="517">
        <v>100000</v>
      </c>
      <c r="K22" s="516"/>
      <c r="L22" s="516"/>
      <c r="M22" s="516"/>
      <c r="N22" s="516"/>
      <c r="O22" s="516"/>
      <c r="P22" s="516"/>
      <c r="Q22" s="516"/>
      <c r="R22" s="516"/>
      <c r="S22" s="516">
        <v>2.2999999999999998</v>
      </c>
      <c r="T22" s="516"/>
      <c r="U22" s="516"/>
      <c r="V22" s="514"/>
      <c r="W22" s="514"/>
      <c r="X22" s="514"/>
      <c r="Y22" s="514"/>
      <c r="Z22" s="514">
        <v>1</v>
      </c>
      <c r="AA22" s="514"/>
      <c r="AB22" s="514"/>
      <c r="AC22" s="514"/>
      <c r="AD22" s="514"/>
      <c r="AE22" s="514" t="s">
        <v>438</v>
      </c>
      <c r="AF22" s="271"/>
      <c r="AG22" s="271"/>
      <c r="AH22" s="271"/>
      <c r="AI22" s="271"/>
      <c r="AJ22" s="271"/>
      <c r="AK22" s="271"/>
      <c r="AL22" s="271"/>
      <c r="AM22" s="271"/>
      <c r="AN22" s="271"/>
      <c r="AO22" s="271"/>
      <c r="AP22" s="271"/>
      <c r="AQ22" s="271"/>
      <c r="AR22" s="271"/>
      <c r="AS22" s="271"/>
      <c r="AT22" s="271"/>
      <c r="AU22" s="286"/>
      <c r="AV22" s="286"/>
      <c r="AW22" s="286"/>
      <c r="AX22" s="287"/>
      <c r="AY22" s="286"/>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row>
    <row r="23" spans="1:79" s="272" customFormat="1" ht="30" customHeight="1" thickTop="1" thickBot="1">
      <c r="A23" s="513" t="s">
        <v>451</v>
      </c>
      <c r="B23" s="514" t="s">
        <v>94</v>
      </c>
      <c r="C23" s="514" t="s">
        <v>95</v>
      </c>
      <c r="D23" s="515">
        <v>222</v>
      </c>
      <c r="E23" s="513" t="s">
        <v>2046</v>
      </c>
      <c r="F23" s="513" t="s">
        <v>716</v>
      </c>
      <c r="G23" s="516">
        <v>229</v>
      </c>
      <c r="H23" s="513" t="s">
        <v>717</v>
      </c>
      <c r="I23" s="513" t="s">
        <v>1857</v>
      </c>
      <c r="J23" s="517">
        <v>30000</v>
      </c>
      <c r="K23" s="516"/>
      <c r="L23" s="516"/>
      <c r="M23" s="516"/>
      <c r="N23" s="516"/>
      <c r="O23" s="516"/>
      <c r="P23" s="516"/>
      <c r="Q23" s="516"/>
      <c r="R23" s="516"/>
      <c r="S23" s="516">
        <v>0.5</v>
      </c>
      <c r="T23" s="516"/>
      <c r="U23" s="516"/>
      <c r="V23" s="514"/>
      <c r="W23" s="514"/>
      <c r="X23" s="514"/>
      <c r="Y23" s="514"/>
      <c r="Z23" s="514">
        <v>1</v>
      </c>
      <c r="AA23" s="514"/>
      <c r="AB23" s="514"/>
      <c r="AC23" s="514"/>
      <c r="AD23" s="514"/>
      <c r="AE23" s="514" t="s">
        <v>438</v>
      </c>
      <c r="AF23" s="271"/>
      <c r="AG23" s="271"/>
      <c r="AH23" s="271"/>
      <c r="AI23" s="271"/>
      <c r="AJ23" s="271"/>
      <c r="AK23" s="271"/>
      <c r="AL23" s="271"/>
      <c r="AM23" s="271"/>
      <c r="AN23" s="271"/>
      <c r="AO23" s="271"/>
      <c r="AP23" s="271"/>
      <c r="AQ23" s="271"/>
      <c r="AR23" s="271"/>
      <c r="AS23" s="271"/>
      <c r="AT23" s="271"/>
      <c r="AU23" s="286"/>
      <c r="AV23" s="286"/>
      <c r="AW23" s="286"/>
      <c r="AX23" s="287"/>
      <c r="AY23" s="286"/>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row>
    <row r="24" spans="1:79" s="272" customFormat="1" ht="30" customHeight="1" thickTop="1" thickBot="1">
      <c r="A24" s="513" t="s">
        <v>451</v>
      </c>
      <c r="B24" s="514" t="s">
        <v>94</v>
      </c>
      <c r="C24" s="514" t="s">
        <v>95</v>
      </c>
      <c r="D24" s="515">
        <v>192</v>
      </c>
      <c r="E24" s="513" t="s">
        <v>2047</v>
      </c>
      <c r="F24" s="513" t="s">
        <v>716</v>
      </c>
      <c r="G24" s="516">
        <v>265</v>
      </c>
      <c r="H24" s="513" t="s">
        <v>717</v>
      </c>
      <c r="I24" s="513" t="s">
        <v>1857</v>
      </c>
      <c r="J24" s="517">
        <v>40000</v>
      </c>
      <c r="K24" s="516"/>
      <c r="L24" s="516"/>
      <c r="M24" s="516"/>
      <c r="N24" s="516"/>
      <c r="O24" s="516"/>
      <c r="P24" s="516"/>
      <c r="Q24" s="516"/>
      <c r="R24" s="516"/>
      <c r="S24" s="516">
        <v>1</v>
      </c>
      <c r="T24" s="516"/>
      <c r="U24" s="516"/>
      <c r="V24" s="514"/>
      <c r="W24" s="514"/>
      <c r="X24" s="514"/>
      <c r="Y24" s="514"/>
      <c r="Z24" s="514">
        <v>1</v>
      </c>
      <c r="AA24" s="514"/>
      <c r="AB24" s="514"/>
      <c r="AC24" s="514"/>
      <c r="AD24" s="514"/>
      <c r="AE24" s="514" t="s">
        <v>438</v>
      </c>
      <c r="AF24" s="271"/>
      <c r="AG24" s="271"/>
      <c r="AH24" s="271"/>
      <c r="AI24" s="271"/>
      <c r="AJ24" s="271"/>
      <c r="AK24" s="271"/>
      <c r="AL24" s="271"/>
      <c r="AM24" s="271"/>
      <c r="AN24" s="271"/>
      <c r="AO24" s="271"/>
      <c r="AP24" s="271"/>
      <c r="AQ24" s="271"/>
      <c r="AR24" s="271"/>
      <c r="AS24" s="271"/>
      <c r="AT24" s="271"/>
      <c r="AU24" s="286"/>
      <c r="AV24" s="286"/>
      <c r="AW24" s="286"/>
      <c r="AX24" s="287"/>
      <c r="AY24" s="286"/>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row>
    <row r="25" spans="1:79" s="272" customFormat="1" ht="30" customHeight="1" thickTop="1" thickBot="1">
      <c r="A25" s="513" t="s">
        <v>451</v>
      </c>
      <c r="B25" s="514" t="s">
        <v>94</v>
      </c>
      <c r="C25" s="514" t="s">
        <v>95</v>
      </c>
      <c r="D25" s="515">
        <v>225</v>
      </c>
      <c r="E25" s="513" t="s">
        <v>2048</v>
      </c>
      <c r="F25" s="513" t="s">
        <v>716</v>
      </c>
      <c r="G25" s="516">
        <v>210</v>
      </c>
      <c r="H25" s="513" t="s">
        <v>717</v>
      </c>
      <c r="I25" s="513" t="s">
        <v>1857</v>
      </c>
      <c r="J25" s="517">
        <v>30000</v>
      </c>
      <c r="K25" s="516"/>
      <c r="L25" s="516"/>
      <c r="M25" s="516"/>
      <c r="N25" s="516"/>
      <c r="O25" s="516"/>
      <c r="P25" s="516"/>
      <c r="Q25" s="516"/>
      <c r="R25" s="516"/>
      <c r="S25" s="516">
        <v>0.6</v>
      </c>
      <c r="T25" s="516"/>
      <c r="U25" s="516"/>
      <c r="V25" s="514"/>
      <c r="W25" s="514"/>
      <c r="X25" s="514"/>
      <c r="Y25" s="514"/>
      <c r="Z25" s="514">
        <v>1</v>
      </c>
      <c r="AA25" s="514"/>
      <c r="AB25" s="514"/>
      <c r="AC25" s="514"/>
      <c r="AD25" s="514"/>
      <c r="AE25" s="514" t="s">
        <v>438</v>
      </c>
      <c r="AF25" s="271"/>
      <c r="AG25" s="271"/>
      <c r="AH25" s="271"/>
      <c r="AI25" s="271"/>
      <c r="AJ25" s="271"/>
      <c r="AK25" s="271"/>
      <c r="AL25" s="271"/>
      <c r="AM25" s="271"/>
      <c r="AN25" s="271"/>
      <c r="AO25" s="271"/>
      <c r="AP25" s="271"/>
      <c r="AQ25" s="271"/>
      <c r="AR25" s="271"/>
      <c r="AS25" s="271"/>
      <c r="AT25" s="271"/>
      <c r="AU25" s="286"/>
      <c r="AV25" s="286"/>
      <c r="AW25" s="286"/>
      <c r="AX25" s="287"/>
      <c r="AY25" s="286"/>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row>
    <row r="26" spans="1:79" s="272" customFormat="1" ht="30" customHeight="1" thickTop="1" thickBot="1">
      <c r="A26" s="3819" t="s">
        <v>451</v>
      </c>
      <c r="B26" s="3817" t="s">
        <v>94</v>
      </c>
      <c r="C26" s="3817" t="s">
        <v>95</v>
      </c>
      <c r="D26" s="515">
        <v>219</v>
      </c>
      <c r="E26" s="513" t="s">
        <v>2049</v>
      </c>
      <c r="F26" s="513" t="s">
        <v>716</v>
      </c>
      <c r="G26" s="3815">
        <v>1768</v>
      </c>
      <c r="H26" s="3819" t="s">
        <v>717</v>
      </c>
      <c r="I26" s="3819" t="s">
        <v>1857</v>
      </c>
      <c r="J26" s="3818">
        <v>170000</v>
      </c>
      <c r="K26" s="3815"/>
      <c r="L26" s="3815"/>
      <c r="M26" s="3815"/>
      <c r="N26" s="3815"/>
      <c r="O26" s="3815"/>
      <c r="P26" s="3815"/>
      <c r="Q26" s="3815"/>
      <c r="R26" s="3815"/>
      <c r="S26" s="3815"/>
      <c r="T26" s="3815">
        <v>9.5</v>
      </c>
      <c r="U26" s="3815"/>
      <c r="V26" s="3817"/>
      <c r="W26" s="3817"/>
      <c r="X26" s="3817"/>
      <c r="Y26" s="3817"/>
      <c r="Z26" s="3817">
        <v>1</v>
      </c>
      <c r="AA26" s="3817"/>
      <c r="AB26" s="3817"/>
      <c r="AC26" s="3817"/>
      <c r="AD26" s="3817"/>
      <c r="AE26" s="3817" t="s">
        <v>438</v>
      </c>
      <c r="AF26" s="271"/>
      <c r="AG26" s="271"/>
      <c r="AH26" s="271"/>
      <c r="AI26" s="271"/>
      <c r="AJ26" s="271"/>
      <c r="AK26" s="271"/>
      <c r="AL26" s="271"/>
      <c r="AM26" s="271"/>
      <c r="AN26" s="271"/>
      <c r="AO26" s="271"/>
      <c r="AP26" s="271"/>
      <c r="AQ26" s="271"/>
      <c r="AR26" s="271"/>
      <c r="AS26" s="271"/>
      <c r="AT26" s="271"/>
      <c r="AU26" s="286"/>
      <c r="AV26" s="286"/>
      <c r="AW26" s="286"/>
      <c r="AX26" s="287"/>
      <c r="AY26" s="286"/>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row>
    <row r="27" spans="1:79" s="272" customFormat="1" ht="30" customHeight="1" thickTop="1" thickBot="1">
      <c r="A27" s="3819"/>
      <c r="B27" s="3817"/>
      <c r="C27" s="3817"/>
      <c r="D27" s="515">
        <v>222</v>
      </c>
      <c r="E27" s="513" t="s">
        <v>2046</v>
      </c>
      <c r="F27" s="513" t="s">
        <v>716</v>
      </c>
      <c r="G27" s="3815"/>
      <c r="H27" s="3819"/>
      <c r="I27" s="3819"/>
      <c r="J27" s="3818"/>
      <c r="K27" s="3815"/>
      <c r="L27" s="3815"/>
      <c r="M27" s="3815"/>
      <c r="N27" s="3815"/>
      <c r="O27" s="3815"/>
      <c r="P27" s="3815"/>
      <c r="Q27" s="3815"/>
      <c r="R27" s="3815"/>
      <c r="S27" s="3815"/>
      <c r="T27" s="3815"/>
      <c r="U27" s="3815"/>
      <c r="V27" s="3817"/>
      <c r="W27" s="3817"/>
      <c r="X27" s="3817"/>
      <c r="Y27" s="3817"/>
      <c r="Z27" s="3817"/>
      <c r="AA27" s="3817"/>
      <c r="AB27" s="3817"/>
      <c r="AC27" s="3817"/>
      <c r="AD27" s="3817"/>
      <c r="AE27" s="3817"/>
      <c r="AF27" s="271"/>
      <c r="AG27" s="271"/>
      <c r="AH27" s="271"/>
      <c r="AI27" s="271"/>
      <c r="AJ27" s="271"/>
      <c r="AK27" s="271"/>
      <c r="AL27" s="271"/>
      <c r="AM27" s="271"/>
      <c r="AN27" s="271"/>
      <c r="AO27" s="271"/>
      <c r="AP27" s="271"/>
      <c r="AQ27" s="271"/>
      <c r="AR27" s="271"/>
      <c r="AS27" s="271"/>
      <c r="AT27" s="271"/>
      <c r="AU27" s="286"/>
      <c r="AV27" s="286"/>
      <c r="AW27" s="286"/>
      <c r="AX27" s="287"/>
      <c r="AY27" s="286"/>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row>
    <row r="28" spans="1:79" s="272" customFormat="1" ht="30" customHeight="1" thickTop="1" thickBot="1">
      <c r="A28" s="3819"/>
      <c r="B28" s="3817"/>
      <c r="C28" s="3817"/>
      <c r="D28" s="515">
        <v>219</v>
      </c>
      <c r="E28" s="513" t="s">
        <v>2050</v>
      </c>
      <c r="F28" s="513" t="s">
        <v>716</v>
      </c>
      <c r="G28" s="3815"/>
      <c r="H28" s="3819"/>
      <c r="I28" s="3819"/>
      <c r="J28" s="3818"/>
      <c r="K28" s="3815"/>
      <c r="L28" s="3815"/>
      <c r="M28" s="3815"/>
      <c r="N28" s="3815"/>
      <c r="O28" s="3815"/>
      <c r="P28" s="3815"/>
      <c r="Q28" s="3815"/>
      <c r="R28" s="3815"/>
      <c r="S28" s="3815"/>
      <c r="T28" s="3815"/>
      <c r="U28" s="3815"/>
      <c r="V28" s="3817"/>
      <c r="W28" s="3817"/>
      <c r="X28" s="3817"/>
      <c r="Y28" s="3817"/>
      <c r="Z28" s="3817"/>
      <c r="AA28" s="3817"/>
      <c r="AB28" s="3817"/>
      <c r="AC28" s="3817"/>
      <c r="AD28" s="3817"/>
      <c r="AE28" s="3817"/>
      <c r="AF28" s="271"/>
      <c r="AG28" s="271"/>
      <c r="AH28" s="271"/>
      <c r="AI28" s="271"/>
      <c r="AJ28" s="271"/>
      <c r="AK28" s="271"/>
      <c r="AL28" s="271"/>
      <c r="AM28" s="271"/>
      <c r="AN28" s="271"/>
      <c r="AO28" s="271"/>
      <c r="AP28" s="271"/>
      <c r="AQ28" s="271"/>
      <c r="AR28" s="271"/>
      <c r="AS28" s="271"/>
      <c r="AT28" s="271"/>
      <c r="AU28" s="286"/>
      <c r="AV28" s="286"/>
      <c r="AW28" s="286"/>
      <c r="AX28" s="287"/>
      <c r="AY28" s="286"/>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row>
    <row r="29" spans="1:79" s="272" customFormat="1" ht="30" customHeight="1" thickTop="1" thickBot="1">
      <c r="A29" s="3819"/>
      <c r="B29" s="3817"/>
      <c r="C29" s="3817"/>
      <c r="D29" s="515">
        <v>216</v>
      </c>
      <c r="E29" s="513" t="s">
        <v>2051</v>
      </c>
      <c r="F29" s="513" t="s">
        <v>716</v>
      </c>
      <c r="G29" s="3815"/>
      <c r="H29" s="3819"/>
      <c r="I29" s="3819"/>
      <c r="J29" s="3818"/>
      <c r="K29" s="3815"/>
      <c r="L29" s="3815"/>
      <c r="M29" s="3815"/>
      <c r="N29" s="3815"/>
      <c r="O29" s="3815"/>
      <c r="P29" s="3815"/>
      <c r="Q29" s="3815"/>
      <c r="R29" s="3815"/>
      <c r="S29" s="3815"/>
      <c r="T29" s="3815"/>
      <c r="U29" s="3815"/>
      <c r="V29" s="3817"/>
      <c r="W29" s="3817"/>
      <c r="X29" s="3817"/>
      <c r="Y29" s="3817"/>
      <c r="Z29" s="3817"/>
      <c r="AA29" s="3817"/>
      <c r="AB29" s="3817"/>
      <c r="AC29" s="3817"/>
      <c r="AD29" s="3817"/>
      <c r="AE29" s="3817"/>
      <c r="AF29" s="271"/>
      <c r="AG29" s="271"/>
      <c r="AH29" s="271"/>
      <c r="AI29" s="271"/>
      <c r="AJ29" s="271"/>
      <c r="AK29" s="271"/>
      <c r="AL29" s="271"/>
      <c r="AM29" s="271"/>
      <c r="AN29" s="271"/>
      <c r="AO29" s="271"/>
      <c r="AP29" s="271"/>
      <c r="AQ29" s="271"/>
      <c r="AR29" s="271"/>
      <c r="AS29" s="271"/>
      <c r="AT29" s="271"/>
      <c r="AU29" s="286"/>
      <c r="AV29" s="286"/>
      <c r="AW29" s="286"/>
      <c r="AX29" s="287"/>
      <c r="AY29" s="286"/>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row>
    <row r="30" spans="1:79" s="272" customFormat="1" ht="30" customHeight="1" thickTop="1" thickBot="1">
      <c r="A30" s="3819"/>
      <c r="B30" s="3817"/>
      <c r="C30" s="3817"/>
      <c r="D30" s="515">
        <v>219</v>
      </c>
      <c r="E30" s="513" t="s">
        <v>2046</v>
      </c>
      <c r="F30" s="513" t="s">
        <v>2052</v>
      </c>
      <c r="G30" s="3815"/>
      <c r="H30" s="3819"/>
      <c r="I30" s="3819"/>
      <c r="J30" s="3818"/>
      <c r="K30" s="3815"/>
      <c r="L30" s="3815"/>
      <c r="M30" s="3815"/>
      <c r="N30" s="3815"/>
      <c r="O30" s="3815"/>
      <c r="P30" s="3815"/>
      <c r="Q30" s="3815"/>
      <c r="R30" s="3815"/>
      <c r="S30" s="3815"/>
      <c r="T30" s="3815"/>
      <c r="U30" s="3815"/>
      <c r="V30" s="3817"/>
      <c r="W30" s="3817"/>
      <c r="X30" s="3817"/>
      <c r="Y30" s="3817"/>
      <c r="Z30" s="3817"/>
      <c r="AA30" s="3817"/>
      <c r="AB30" s="3817"/>
      <c r="AC30" s="3817"/>
      <c r="AD30" s="3817"/>
      <c r="AE30" s="3817"/>
      <c r="AF30" s="271"/>
      <c r="AG30" s="271"/>
      <c r="AH30" s="271"/>
      <c r="AI30" s="271"/>
      <c r="AJ30" s="271"/>
      <c r="AK30" s="271"/>
      <c r="AL30" s="271"/>
      <c r="AM30" s="271"/>
      <c r="AN30" s="271"/>
      <c r="AO30" s="271"/>
      <c r="AP30" s="271"/>
      <c r="AQ30" s="271"/>
      <c r="AR30" s="271"/>
      <c r="AS30" s="271"/>
      <c r="AT30" s="271"/>
      <c r="AU30" s="286"/>
      <c r="AV30" s="286"/>
      <c r="AW30" s="286"/>
      <c r="AX30" s="287"/>
      <c r="AY30" s="286"/>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row>
    <row r="31" spans="1:79" s="272" customFormat="1" ht="30" customHeight="1" thickTop="1" thickBot="1">
      <c r="A31" s="3819"/>
      <c r="B31" s="3817"/>
      <c r="C31" s="3817"/>
      <c r="D31" s="515">
        <v>219</v>
      </c>
      <c r="E31" s="513" t="s">
        <v>2049</v>
      </c>
      <c r="F31" s="513" t="s">
        <v>2053</v>
      </c>
      <c r="G31" s="3815"/>
      <c r="H31" s="3819"/>
      <c r="I31" s="3819"/>
      <c r="J31" s="3818"/>
      <c r="K31" s="3815"/>
      <c r="L31" s="3815"/>
      <c r="M31" s="3815"/>
      <c r="N31" s="3815"/>
      <c r="O31" s="3815"/>
      <c r="P31" s="3815"/>
      <c r="Q31" s="3815"/>
      <c r="R31" s="3815"/>
      <c r="S31" s="3815"/>
      <c r="T31" s="3815"/>
      <c r="U31" s="3815"/>
      <c r="V31" s="3817"/>
      <c r="W31" s="3817"/>
      <c r="X31" s="3817"/>
      <c r="Y31" s="3817"/>
      <c r="Z31" s="3817"/>
      <c r="AA31" s="3817"/>
      <c r="AB31" s="3817"/>
      <c r="AC31" s="3817"/>
      <c r="AD31" s="3817"/>
      <c r="AE31" s="3817"/>
      <c r="AF31" s="271"/>
      <c r="AG31" s="271"/>
      <c r="AH31" s="271"/>
      <c r="AI31" s="271"/>
      <c r="AJ31" s="271"/>
      <c r="AK31" s="271"/>
      <c r="AL31" s="271"/>
      <c r="AM31" s="271"/>
      <c r="AN31" s="271"/>
      <c r="AO31" s="271"/>
      <c r="AP31" s="271"/>
      <c r="AQ31" s="271"/>
      <c r="AR31" s="271"/>
      <c r="AS31" s="271"/>
      <c r="AT31" s="271"/>
      <c r="AU31" s="286"/>
      <c r="AV31" s="286"/>
      <c r="AW31" s="286"/>
      <c r="AX31" s="287"/>
      <c r="AY31" s="286"/>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row>
    <row r="32" spans="1:79" s="272" customFormat="1" ht="30" customHeight="1" thickTop="1" thickBot="1">
      <c r="A32" s="3819" t="s">
        <v>451</v>
      </c>
      <c r="B32" s="3817" t="s">
        <v>94</v>
      </c>
      <c r="C32" s="3817" t="s">
        <v>95</v>
      </c>
      <c r="D32" s="515">
        <v>44</v>
      </c>
      <c r="E32" s="513" t="s">
        <v>2042</v>
      </c>
      <c r="F32" s="513" t="s">
        <v>716</v>
      </c>
      <c r="G32" s="3815">
        <v>463</v>
      </c>
      <c r="H32" s="3819" t="s">
        <v>717</v>
      </c>
      <c r="I32" s="3819" t="s">
        <v>1857</v>
      </c>
      <c r="J32" s="3818">
        <v>210000</v>
      </c>
      <c r="K32" s="3815"/>
      <c r="L32" s="3815"/>
      <c r="M32" s="3815"/>
      <c r="N32" s="3815"/>
      <c r="O32" s="3815"/>
      <c r="P32" s="3815"/>
      <c r="Q32" s="3815"/>
      <c r="R32" s="3815"/>
      <c r="S32" s="3815"/>
      <c r="T32" s="3815">
        <v>8.5</v>
      </c>
      <c r="U32" s="3815"/>
      <c r="V32" s="3817"/>
      <c r="W32" s="3817"/>
      <c r="X32" s="3817"/>
      <c r="Y32" s="3817"/>
      <c r="Z32" s="3817">
        <v>1</v>
      </c>
      <c r="AA32" s="3817"/>
      <c r="AB32" s="3817"/>
      <c r="AC32" s="3817"/>
      <c r="AD32" s="3817"/>
      <c r="AE32" s="3817" t="s">
        <v>438</v>
      </c>
      <c r="AF32" s="271"/>
      <c r="AG32" s="271"/>
      <c r="AH32" s="271"/>
      <c r="AI32" s="271"/>
      <c r="AJ32" s="271"/>
      <c r="AK32" s="271"/>
      <c r="AL32" s="271"/>
      <c r="AM32" s="271"/>
      <c r="AN32" s="271"/>
      <c r="AO32" s="271"/>
      <c r="AP32" s="271"/>
      <c r="AQ32" s="271"/>
      <c r="AR32" s="271"/>
      <c r="AS32" s="271"/>
      <c r="AT32" s="271"/>
      <c r="AU32" s="286"/>
      <c r="AV32" s="286"/>
      <c r="AW32" s="286"/>
      <c r="AX32" s="287"/>
      <c r="AY32" s="286"/>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row>
    <row r="33" spans="1:79" s="272" customFormat="1" ht="30" customHeight="1" thickTop="1" thickBot="1">
      <c r="A33" s="3819"/>
      <c r="B33" s="3817"/>
      <c r="C33" s="3817"/>
      <c r="D33" s="515">
        <v>44</v>
      </c>
      <c r="E33" s="513" t="s">
        <v>2054</v>
      </c>
      <c r="F33" s="513" t="s">
        <v>716</v>
      </c>
      <c r="G33" s="3815"/>
      <c r="H33" s="3819"/>
      <c r="I33" s="3819"/>
      <c r="J33" s="3818"/>
      <c r="K33" s="3815"/>
      <c r="L33" s="3815"/>
      <c r="M33" s="3815"/>
      <c r="N33" s="3815"/>
      <c r="O33" s="3815"/>
      <c r="P33" s="3815"/>
      <c r="Q33" s="3815"/>
      <c r="R33" s="3815"/>
      <c r="S33" s="3815"/>
      <c r="T33" s="3815"/>
      <c r="U33" s="3815"/>
      <c r="V33" s="3817"/>
      <c r="W33" s="3817"/>
      <c r="X33" s="3817"/>
      <c r="Y33" s="3817"/>
      <c r="Z33" s="3817"/>
      <c r="AA33" s="3817"/>
      <c r="AB33" s="3817"/>
      <c r="AC33" s="3817"/>
      <c r="AD33" s="3817"/>
      <c r="AE33" s="3817"/>
      <c r="AF33" s="271"/>
      <c r="AG33" s="271"/>
      <c r="AH33" s="271"/>
      <c r="AI33" s="271"/>
      <c r="AJ33" s="271"/>
      <c r="AK33" s="271"/>
      <c r="AL33" s="271"/>
      <c r="AM33" s="271"/>
      <c r="AN33" s="271"/>
      <c r="AO33" s="271"/>
      <c r="AP33" s="271"/>
      <c r="AQ33" s="271"/>
      <c r="AR33" s="271"/>
      <c r="AS33" s="271"/>
      <c r="AT33" s="271"/>
      <c r="AU33" s="286"/>
      <c r="AV33" s="286"/>
      <c r="AW33" s="286"/>
      <c r="AX33" s="287"/>
      <c r="AY33" s="286"/>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row>
    <row r="34" spans="1:79" s="272" customFormat="1" ht="30" customHeight="1" thickTop="1" thickBot="1">
      <c r="A34" s="3819"/>
      <c r="B34" s="3817"/>
      <c r="C34" s="3817"/>
      <c r="D34" s="515">
        <v>44</v>
      </c>
      <c r="E34" s="513" t="s">
        <v>2055</v>
      </c>
      <c r="F34" s="513" t="s">
        <v>2056</v>
      </c>
      <c r="G34" s="3815"/>
      <c r="H34" s="3819"/>
      <c r="I34" s="3819"/>
      <c r="J34" s="3818"/>
      <c r="K34" s="3815"/>
      <c r="L34" s="3815"/>
      <c r="M34" s="3815"/>
      <c r="N34" s="3815"/>
      <c r="O34" s="3815"/>
      <c r="P34" s="3815"/>
      <c r="Q34" s="3815"/>
      <c r="R34" s="3815"/>
      <c r="S34" s="3815"/>
      <c r="T34" s="3815"/>
      <c r="U34" s="3815"/>
      <c r="V34" s="3817"/>
      <c r="W34" s="3817"/>
      <c r="X34" s="3817"/>
      <c r="Y34" s="3817"/>
      <c r="Z34" s="3817"/>
      <c r="AA34" s="3817"/>
      <c r="AB34" s="3817"/>
      <c r="AC34" s="3817"/>
      <c r="AD34" s="3817"/>
      <c r="AE34" s="3817"/>
      <c r="AF34" s="271"/>
      <c r="AG34" s="271"/>
      <c r="AH34" s="271"/>
      <c r="AI34" s="271"/>
      <c r="AJ34" s="271"/>
      <c r="AK34" s="271"/>
      <c r="AL34" s="271"/>
      <c r="AM34" s="271"/>
      <c r="AN34" s="271"/>
      <c r="AO34" s="271"/>
      <c r="AP34" s="271"/>
      <c r="AQ34" s="271"/>
      <c r="AR34" s="271"/>
      <c r="AS34" s="271"/>
      <c r="AT34" s="271"/>
      <c r="AU34" s="286"/>
      <c r="AV34" s="286"/>
      <c r="AW34" s="286"/>
      <c r="AX34" s="287"/>
      <c r="AY34" s="286"/>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row>
    <row r="35" spans="1:79" s="272" customFormat="1" ht="30" customHeight="1" thickTop="1" thickBot="1">
      <c r="A35" s="3819"/>
      <c r="B35" s="3817"/>
      <c r="C35" s="3817"/>
      <c r="D35" s="515">
        <v>44</v>
      </c>
      <c r="E35" s="513" t="s">
        <v>2057</v>
      </c>
      <c r="F35" s="513" t="s">
        <v>2058</v>
      </c>
      <c r="G35" s="3815"/>
      <c r="H35" s="3819"/>
      <c r="I35" s="3819"/>
      <c r="J35" s="3818"/>
      <c r="K35" s="3815"/>
      <c r="L35" s="3815"/>
      <c r="M35" s="3815"/>
      <c r="N35" s="3815"/>
      <c r="O35" s="3815"/>
      <c r="P35" s="3815"/>
      <c r="Q35" s="3815"/>
      <c r="R35" s="3815"/>
      <c r="S35" s="3815"/>
      <c r="T35" s="3815"/>
      <c r="U35" s="3815"/>
      <c r="V35" s="3817"/>
      <c r="W35" s="3817"/>
      <c r="X35" s="3817"/>
      <c r="Y35" s="3817"/>
      <c r="Z35" s="3817"/>
      <c r="AA35" s="3817"/>
      <c r="AB35" s="3817"/>
      <c r="AC35" s="3817"/>
      <c r="AD35" s="3817"/>
      <c r="AE35" s="3817"/>
      <c r="AF35" s="271"/>
      <c r="AG35" s="271"/>
      <c r="AH35" s="271"/>
      <c r="AI35" s="271"/>
      <c r="AJ35" s="271"/>
      <c r="AK35" s="271"/>
      <c r="AL35" s="271"/>
      <c r="AM35" s="271"/>
      <c r="AN35" s="271"/>
      <c r="AO35" s="271"/>
      <c r="AP35" s="271"/>
      <c r="AQ35" s="271"/>
      <c r="AR35" s="271"/>
      <c r="AS35" s="271"/>
      <c r="AT35" s="271"/>
      <c r="AU35" s="286"/>
      <c r="AV35" s="286"/>
      <c r="AW35" s="286"/>
      <c r="AX35" s="287"/>
      <c r="AY35" s="286"/>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row>
    <row r="36" spans="1:79" s="272" customFormat="1" ht="30" customHeight="1" thickTop="1" thickBot="1">
      <c r="A36" s="3819" t="s">
        <v>451</v>
      </c>
      <c r="B36" s="3817" t="s">
        <v>94</v>
      </c>
      <c r="C36" s="3817" t="s">
        <v>95</v>
      </c>
      <c r="D36" s="515">
        <v>131</v>
      </c>
      <c r="E36" s="513" t="s">
        <v>2059</v>
      </c>
      <c r="F36" s="513" t="s">
        <v>716</v>
      </c>
      <c r="G36" s="3815">
        <v>356</v>
      </c>
      <c r="H36" s="3819" t="s">
        <v>717</v>
      </c>
      <c r="I36" s="3819" t="s">
        <v>1857</v>
      </c>
      <c r="J36" s="3818">
        <v>200000</v>
      </c>
      <c r="K36" s="3815"/>
      <c r="L36" s="3815"/>
      <c r="M36" s="3815"/>
      <c r="N36" s="3815"/>
      <c r="O36" s="3815"/>
      <c r="P36" s="3815"/>
      <c r="Q36" s="3815"/>
      <c r="R36" s="3815"/>
      <c r="S36" s="3815"/>
      <c r="T36" s="3815">
        <v>7</v>
      </c>
      <c r="U36" s="3815"/>
      <c r="V36" s="3817"/>
      <c r="W36" s="3817"/>
      <c r="X36" s="3817"/>
      <c r="Y36" s="3817"/>
      <c r="Z36" s="3817">
        <v>1</v>
      </c>
      <c r="AA36" s="3817"/>
      <c r="AB36" s="3817"/>
      <c r="AC36" s="3817"/>
      <c r="AD36" s="3817"/>
      <c r="AE36" s="3817" t="s">
        <v>438</v>
      </c>
      <c r="AF36" s="271"/>
      <c r="AG36" s="271"/>
      <c r="AH36" s="271"/>
      <c r="AI36" s="271"/>
      <c r="AJ36" s="271"/>
      <c r="AK36" s="271"/>
      <c r="AL36" s="271"/>
      <c r="AM36" s="271"/>
      <c r="AN36" s="271"/>
      <c r="AO36" s="271"/>
      <c r="AP36" s="271"/>
      <c r="AQ36" s="271"/>
      <c r="AR36" s="271"/>
      <c r="AS36" s="271"/>
      <c r="AT36" s="271"/>
      <c r="AU36" s="286"/>
      <c r="AV36" s="286"/>
      <c r="AW36" s="286"/>
      <c r="AX36" s="287"/>
      <c r="AY36" s="286"/>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row>
    <row r="37" spans="1:79" s="272" customFormat="1" ht="30" customHeight="1" thickTop="1" thickBot="1">
      <c r="A37" s="3819"/>
      <c r="B37" s="3817"/>
      <c r="C37" s="3817"/>
      <c r="D37" s="515">
        <v>130</v>
      </c>
      <c r="E37" s="513" t="s">
        <v>2060</v>
      </c>
      <c r="F37" s="513" t="s">
        <v>716</v>
      </c>
      <c r="G37" s="3815"/>
      <c r="H37" s="3819"/>
      <c r="I37" s="3819"/>
      <c r="J37" s="3818"/>
      <c r="K37" s="3815"/>
      <c r="L37" s="3815"/>
      <c r="M37" s="3815"/>
      <c r="N37" s="3815"/>
      <c r="O37" s="3815"/>
      <c r="P37" s="3815"/>
      <c r="Q37" s="3815"/>
      <c r="R37" s="3815"/>
      <c r="S37" s="3815"/>
      <c r="T37" s="3815"/>
      <c r="U37" s="3815"/>
      <c r="V37" s="3817"/>
      <c r="W37" s="3817"/>
      <c r="X37" s="3817"/>
      <c r="Y37" s="3817"/>
      <c r="Z37" s="3817"/>
      <c r="AA37" s="3817"/>
      <c r="AB37" s="3817"/>
      <c r="AC37" s="3817"/>
      <c r="AD37" s="3817"/>
      <c r="AE37" s="3817"/>
      <c r="AF37" s="271"/>
      <c r="AG37" s="271"/>
      <c r="AH37" s="271"/>
      <c r="AI37" s="271"/>
      <c r="AJ37" s="271"/>
      <c r="AK37" s="271"/>
      <c r="AL37" s="271"/>
      <c r="AM37" s="271"/>
      <c r="AN37" s="271"/>
      <c r="AO37" s="271"/>
      <c r="AP37" s="271"/>
      <c r="AQ37" s="271"/>
      <c r="AR37" s="271"/>
      <c r="AS37" s="271"/>
      <c r="AT37" s="271"/>
      <c r="AU37" s="286"/>
      <c r="AV37" s="286"/>
      <c r="AW37" s="286"/>
      <c r="AX37" s="287"/>
      <c r="AY37" s="286"/>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row>
    <row r="38" spans="1:79" s="272" customFormat="1" ht="30" customHeight="1" thickTop="1" thickBot="1">
      <c r="A38" s="3819" t="s">
        <v>451</v>
      </c>
      <c r="B38" s="3817" t="s">
        <v>94</v>
      </c>
      <c r="C38" s="3817" t="s">
        <v>95</v>
      </c>
      <c r="D38" s="515">
        <v>298</v>
      </c>
      <c r="E38" s="513" t="s">
        <v>2061</v>
      </c>
      <c r="F38" s="513" t="s">
        <v>716</v>
      </c>
      <c r="G38" s="3815">
        <v>389</v>
      </c>
      <c r="H38" s="3819" t="s">
        <v>717</v>
      </c>
      <c r="I38" s="3819" t="s">
        <v>1857</v>
      </c>
      <c r="J38" s="3818">
        <v>300000</v>
      </c>
      <c r="K38" s="3815"/>
      <c r="L38" s="3815"/>
      <c r="M38" s="3815"/>
      <c r="N38" s="3815"/>
      <c r="O38" s="3815"/>
      <c r="P38" s="3815"/>
      <c r="Q38" s="3815"/>
      <c r="R38" s="3815"/>
      <c r="S38" s="3815"/>
      <c r="T38" s="3815">
        <v>16</v>
      </c>
      <c r="U38" s="3815"/>
      <c r="V38" s="3817"/>
      <c r="W38" s="3817"/>
      <c r="X38" s="3817"/>
      <c r="Y38" s="3817"/>
      <c r="Z38" s="3817">
        <v>1</v>
      </c>
      <c r="AA38" s="3817"/>
      <c r="AB38" s="3817"/>
      <c r="AC38" s="3817"/>
      <c r="AD38" s="3817"/>
      <c r="AE38" s="3817" t="s">
        <v>438</v>
      </c>
      <c r="AF38" s="271"/>
      <c r="AG38" s="271"/>
      <c r="AH38" s="271"/>
      <c r="AI38" s="271"/>
      <c r="AJ38" s="271"/>
      <c r="AK38" s="271"/>
      <c r="AL38" s="271"/>
      <c r="AM38" s="271"/>
      <c r="AN38" s="271"/>
      <c r="AO38" s="271"/>
      <c r="AP38" s="271"/>
      <c r="AQ38" s="271"/>
      <c r="AR38" s="271"/>
      <c r="AS38" s="271"/>
      <c r="AT38" s="271"/>
      <c r="AU38" s="286"/>
      <c r="AV38" s="286"/>
      <c r="AW38" s="286"/>
      <c r="AX38" s="287"/>
      <c r="AY38" s="286"/>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row>
    <row r="39" spans="1:79" s="272" customFormat="1" ht="30" customHeight="1" thickTop="1" thickBot="1">
      <c r="A39" s="3819"/>
      <c r="B39" s="3817"/>
      <c r="C39" s="3817"/>
      <c r="D39" s="515">
        <v>304</v>
      </c>
      <c r="E39" s="513" t="s">
        <v>2062</v>
      </c>
      <c r="F39" s="513" t="s">
        <v>716</v>
      </c>
      <c r="G39" s="3815"/>
      <c r="H39" s="3819"/>
      <c r="I39" s="3819"/>
      <c r="J39" s="3818"/>
      <c r="K39" s="3815"/>
      <c r="L39" s="3815"/>
      <c r="M39" s="3815"/>
      <c r="N39" s="3815"/>
      <c r="O39" s="3815"/>
      <c r="P39" s="3815"/>
      <c r="Q39" s="3815"/>
      <c r="R39" s="3815"/>
      <c r="S39" s="3815"/>
      <c r="T39" s="3815"/>
      <c r="U39" s="3815"/>
      <c r="V39" s="3817"/>
      <c r="W39" s="3817"/>
      <c r="X39" s="3817"/>
      <c r="Y39" s="3817"/>
      <c r="Z39" s="3817"/>
      <c r="AA39" s="3817"/>
      <c r="AB39" s="3817"/>
      <c r="AC39" s="3817"/>
      <c r="AD39" s="3817"/>
      <c r="AE39" s="3817"/>
      <c r="AF39" s="271"/>
      <c r="AG39" s="271"/>
      <c r="AH39" s="271"/>
      <c r="AI39" s="271"/>
      <c r="AJ39" s="271"/>
      <c r="AK39" s="271"/>
      <c r="AL39" s="271"/>
      <c r="AM39" s="271"/>
      <c r="AN39" s="271"/>
      <c r="AO39" s="271"/>
      <c r="AP39" s="271"/>
      <c r="AQ39" s="271"/>
      <c r="AR39" s="271"/>
      <c r="AS39" s="271"/>
      <c r="AT39" s="271"/>
      <c r="AU39" s="286"/>
      <c r="AV39" s="286"/>
      <c r="AW39" s="286"/>
      <c r="AX39" s="287"/>
      <c r="AY39" s="286"/>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row>
    <row r="40" spans="1:79" s="272" customFormat="1" ht="30" customHeight="1" thickTop="1" thickBot="1">
      <c r="A40" s="3819"/>
      <c r="B40" s="3817"/>
      <c r="C40" s="3817"/>
      <c r="D40" s="515">
        <v>307</v>
      </c>
      <c r="E40" s="513" t="s">
        <v>2063</v>
      </c>
      <c r="F40" s="513" t="s">
        <v>716</v>
      </c>
      <c r="G40" s="3815"/>
      <c r="H40" s="3819"/>
      <c r="I40" s="3819"/>
      <c r="J40" s="3818"/>
      <c r="K40" s="3815"/>
      <c r="L40" s="3815"/>
      <c r="M40" s="3815"/>
      <c r="N40" s="3815"/>
      <c r="O40" s="3815"/>
      <c r="P40" s="3815"/>
      <c r="Q40" s="3815"/>
      <c r="R40" s="3815"/>
      <c r="S40" s="3815"/>
      <c r="T40" s="3815"/>
      <c r="U40" s="3815"/>
      <c r="V40" s="3817"/>
      <c r="W40" s="3817"/>
      <c r="X40" s="3817"/>
      <c r="Y40" s="3817"/>
      <c r="Z40" s="3817"/>
      <c r="AA40" s="3817"/>
      <c r="AB40" s="3817"/>
      <c r="AC40" s="3817"/>
      <c r="AD40" s="3817"/>
      <c r="AE40" s="3817"/>
      <c r="AF40" s="271"/>
      <c r="AG40" s="271"/>
      <c r="AH40" s="271"/>
      <c r="AI40" s="271"/>
      <c r="AJ40" s="271"/>
      <c r="AK40" s="271"/>
      <c r="AL40" s="271"/>
      <c r="AM40" s="271"/>
      <c r="AN40" s="271"/>
      <c r="AO40" s="271"/>
      <c r="AP40" s="271"/>
      <c r="AQ40" s="271"/>
      <c r="AR40" s="271"/>
      <c r="AS40" s="271"/>
      <c r="AT40" s="271"/>
      <c r="AU40" s="286"/>
      <c r="AV40" s="286"/>
      <c r="AW40" s="286"/>
      <c r="AX40" s="287"/>
      <c r="AY40" s="286"/>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row>
    <row r="41" spans="1:79" s="272" customFormat="1" ht="30" customHeight="1" thickTop="1" thickBot="1">
      <c r="A41" s="3819"/>
      <c r="B41" s="3817"/>
      <c r="C41" s="3817"/>
      <c r="D41" s="515">
        <v>301</v>
      </c>
      <c r="E41" s="513" t="s">
        <v>2062</v>
      </c>
      <c r="F41" s="513" t="s">
        <v>2052</v>
      </c>
      <c r="G41" s="3815"/>
      <c r="H41" s="3819"/>
      <c r="I41" s="3819"/>
      <c r="J41" s="3818"/>
      <c r="K41" s="3815"/>
      <c r="L41" s="3815"/>
      <c r="M41" s="3815"/>
      <c r="N41" s="3815"/>
      <c r="O41" s="3815"/>
      <c r="P41" s="3815"/>
      <c r="Q41" s="3815"/>
      <c r="R41" s="3815"/>
      <c r="S41" s="3815"/>
      <c r="T41" s="3815"/>
      <c r="U41" s="3815"/>
      <c r="V41" s="3817"/>
      <c r="W41" s="3817"/>
      <c r="X41" s="3817"/>
      <c r="Y41" s="3817"/>
      <c r="Z41" s="3817"/>
      <c r="AA41" s="3817"/>
      <c r="AB41" s="3817"/>
      <c r="AC41" s="3817"/>
      <c r="AD41" s="3817"/>
      <c r="AE41" s="3817"/>
      <c r="AF41" s="271"/>
      <c r="AG41" s="271"/>
      <c r="AH41" s="271"/>
      <c r="AI41" s="271"/>
      <c r="AJ41" s="271"/>
      <c r="AK41" s="271"/>
      <c r="AL41" s="271"/>
      <c r="AM41" s="271"/>
      <c r="AN41" s="271"/>
      <c r="AO41" s="271"/>
      <c r="AP41" s="271"/>
      <c r="AQ41" s="271"/>
      <c r="AR41" s="271"/>
      <c r="AS41" s="271"/>
      <c r="AT41" s="271"/>
      <c r="AU41" s="286"/>
      <c r="AV41" s="286"/>
      <c r="AW41" s="286"/>
      <c r="AX41" s="287"/>
      <c r="AY41" s="286"/>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row>
    <row r="42" spans="1:79" s="272" customFormat="1" ht="30" customHeight="1" thickTop="1" thickBot="1">
      <c r="A42" s="3819"/>
      <c r="B42" s="3817"/>
      <c r="C42" s="3817"/>
      <c r="D42" s="515">
        <v>291</v>
      </c>
      <c r="E42" s="513" t="s">
        <v>2064</v>
      </c>
      <c r="F42" s="513" t="s">
        <v>716</v>
      </c>
      <c r="G42" s="3815"/>
      <c r="H42" s="3819"/>
      <c r="I42" s="3819"/>
      <c r="J42" s="3818"/>
      <c r="K42" s="3815"/>
      <c r="L42" s="3815"/>
      <c r="M42" s="3815"/>
      <c r="N42" s="3815"/>
      <c r="O42" s="3815"/>
      <c r="P42" s="3815"/>
      <c r="Q42" s="3815"/>
      <c r="R42" s="3815"/>
      <c r="S42" s="3815"/>
      <c r="T42" s="3815"/>
      <c r="U42" s="3815"/>
      <c r="V42" s="3817"/>
      <c r="W42" s="3817"/>
      <c r="X42" s="3817"/>
      <c r="Y42" s="3817"/>
      <c r="Z42" s="3817"/>
      <c r="AA42" s="3817"/>
      <c r="AB42" s="3817"/>
      <c r="AC42" s="3817"/>
      <c r="AD42" s="3817"/>
      <c r="AE42" s="3817"/>
      <c r="AF42" s="271"/>
      <c r="AG42" s="271"/>
      <c r="AH42" s="271"/>
      <c r="AI42" s="271"/>
      <c r="AJ42" s="271"/>
      <c r="AK42" s="271"/>
      <c r="AL42" s="271"/>
      <c r="AM42" s="271"/>
      <c r="AN42" s="271"/>
      <c r="AO42" s="271"/>
      <c r="AP42" s="271"/>
      <c r="AQ42" s="271"/>
      <c r="AR42" s="271"/>
      <c r="AS42" s="271"/>
      <c r="AT42" s="271"/>
      <c r="AU42" s="286"/>
      <c r="AV42" s="286"/>
      <c r="AW42" s="286"/>
      <c r="AX42" s="287"/>
      <c r="AY42" s="286"/>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row>
    <row r="43" spans="1:79" s="272" customFormat="1" ht="30" customHeight="1" thickTop="1" thickBot="1">
      <c r="A43" s="513" t="s">
        <v>451</v>
      </c>
      <c r="B43" s="514" t="s">
        <v>94</v>
      </c>
      <c r="C43" s="514" t="s">
        <v>95</v>
      </c>
      <c r="D43" s="515">
        <v>259</v>
      </c>
      <c r="E43" s="513" t="s">
        <v>2065</v>
      </c>
      <c r="F43" s="513" t="s">
        <v>716</v>
      </c>
      <c r="G43" s="516">
        <v>176</v>
      </c>
      <c r="H43" s="513" t="s">
        <v>717</v>
      </c>
      <c r="I43" s="513" t="s">
        <v>1857</v>
      </c>
      <c r="J43" s="517">
        <v>50000</v>
      </c>
      <c r="K43" s="516"/>
      <c r="L43" s="516"/>
      <c r="M43" s="516"/>
      <c r="N43" s="516"/>
      <c r="O43" s="516"/>
      <c r="P43" s="516"/>
      <c r="Q43" s="516"/>
      <c r="R43" s="516"/>
      <c r="S43" s="516"/>
      <c r="T43" s="516">
        <v>1.7</v>
      </c>
      <c r="U43" s="516"/>
      <c r="V43" s="514"/>
      <c r="W43" s="514"/>
      <c r="X43" s="514"/>
      <c r="Y43" s="514"/>
      <c r="Z43" s="514">
        <v>1</v>
      </c>
      <c r="AA43" s="514"/>
      <c r="AB43" s="514"/>
      <c r="AC43" s="514"/>
      <c r="AD43" s="514"/>
      <c r="AE43" s="514" t="s">
        <v>438</v>
      </c>
      <c r="AF43" s="271"/>
      <c r="AG43" s="271"/>
      <c r="AH43" s="271"/>
      <c r="AI43" s="271"/>
      <c r="AJ43" s="271"/>
      <c r="AK43" s="271"/>
      <c r="AL43" s="271"/>
      <c r="AM43" s="271"/>
      <c r="AN43" s="271"/>
      <c r="AO43" s="271"/>
      <c r="AP43" s="271"/>
      <c r="AQ43" s="271"/>
      <c r="AR43" s="271"/>
      <c r="AS43" s="271"/>
      <c r="AT43" s="271"/>
      <c r="AU43" s="286"/>
      <c r="AV43" s="286"/>
      <c r="AW43" s="286"/>
      <c r="AX43" s="287"/>
      <c r="AY43" s="286"/>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row>
    <row r="44" spans="1:79" s="272" customFormat="1" ht="30" customHeight="1" thickTop="1" thickBot="1">
      <c r="A44" s="513" t="s">
        <v>451</v>
      </c>
      <c r="B44" s="514" t="s">
        <v>94</v>
      </c>
      <c r="C44" s="514" t="s">
        <v>95</v>
      </c>
      <c r="D44" s="515">
        <v>36</v>
      </c>
      <c r="E44" s="513" t="s">
        <v>2066</v>
      </c>
      <c r="F44" s="513" t="s">
        <v>716</v>
      </c>
      <c r="G44" s="516">
        <v>387</v>
      </c>
      <c r="H44" s="513" t="s">
        <v>717</v>
      </c>
      <c r="I44" s="513" t="s">
        <v>1857</v>
      </c>
      <c r="J44" s="517">
        <v>20000</v>
      </c>
      <c r="K44" s="516"/>
      <c r="L44" s="516"/>
      <c r="M44" s="516"/>
      <c r="N44" s="516"/>
      <c r="O44" s="516"/>
      <c r="P44" s="516"/>
      <c r="Q44" s="516"/>
      <c r="R44" s="516"/>
      <c r="S44" s="516"/>
      <c r="T44" s="516">
        <v>0.5</v>
      </c>
      <c r="U44" s="516"/>
      <c r="V44" s="514"/>
      <c r="W44" s="514"/>
      <c r="X44" s="514"/>
      <c r="Y44" s="514"/>
      <c r="Z44" s="514">
        <v>1</v>
      </c>
      <c r="AA44" s="514"/>
      <c r="AB44" s="514"/>
      <c r="AC44" s="514"/>
      <c r="AD44" s="514"/>
      <c r="AE44" s="514" t="s">
        <v>438</v>
      </c>
      <c r="AF44" s="271"/>
      <c r="AG44" s="271"/>
      <c r="AH44" s="271"/>
      <c r="AI44" s="271"/>
      <c r="AJ44" s="271"/>
      <c r="AK44" s="271"/>
      <c r="AL44" s="271"/>
      <c r="AM44" s="271"/>
      <c r="AN44" s="271"/>
      <c r="AO44" s="271"/>
      <c r="AP44" s="271"/>
      <c r="AQ44" s="271"/>
      <c r="AR44" s="271"/>
      <c r="AS44" s="271"/>
      <c r="AT44" s="271"/>
      <c r="AU44" s="286"/>
      <c r="AV44" s="286"/>
      <c r="AW44" s="286"/>
      <c r="AX44" s="287"/>
      <c r="AY44" s="286"/>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row>
    <row r="45" spans="1:79" s="272" customFormat="1" ht="30" customHeight="1" thickTop="1" thickBot="1">
      <c r="A45" s="513" t="s">
        <v>451</v>
      </c>
      <c r="B45" s="514" t="s">
        <v>94</v>
      </c>
      <c r="C45" s="514" t="s">
        <v>95</v>
      </c>
      <c r="D45" s="515">
        <v>344</v>
      </c>
      <c r="E45" s="513" t="s">
        <v>2067</v>
      </c>
      <c r="F45" s="513" t="s">
        <v>716</v>
      </c>
      <c r="G45" s="516">
        <v>198</v>
      </c>
      <c r="H45" s="513" t="s">
        <v>717</v>
      </c>
      <c r="I45" s="513" t="s">
        <v>1857</v>
      </c>
      <c r="J45" s="517">
        <v>20000</v>
      </c>
      <c r="K45" s="516"/>
      <c r="L45" s="516"/>
      <c r="M45" s="516"/>
      <c r="N45" s="516"/>
      <c r="O45" s="516"/>
      <c r="P45" s="516"/>
      <c r="Q45" s="516"/>
      <c r="R45" s="516"/>
      <c r="S45" s="516"/>
      <c r="T45" s="516">
        <v>0.6</v>
      </c>
      <c r="U45" s="516"/>
      <c r="V45" s="514"/>
      <c r="W45" s="514"/>
      <c r="X45" s="514"/>
      <c r="Y45" s="514"/>
      <c r="Z45" s="514">
        <v>1</v>
      </c>
      <c r="AA45" s="514"/>
      <c r="AB45" s="514"/>
      <c r="AC45" s="514"/>
      <c r="AD45" s="514"/>
      <c r="AE45" s="514" t="s">
        <v>438</v>
      </c>
      <c r="AF45" s="271"/>
      <c r="AG45" s="271"/>
      <c r="AH45" s="271"/>
      <c r="AI45" s="271"/>
      <c r="AJ45" s="271"/>
      <c r="AK45" s="271"/>
      <c r="AL45" s="271"/>
      <c r="AM45" s="271"/>
      <c r="AN45" s="271"/>
      <c r="AO45" s="271"/>
      <c r="AP45" s="271"/>
      <c r="AQ45" s="271"/>
      <c r="AR45" s="271"/>
      <c r="AS45" s="271"/>
      <c r="AT45" s="271"/>
      <c r="AU45" s="286"/>
      <c r="AV45" s="286"/>
      <c r="AW45" s="286"/>
      <c r="AX45" s="287"/>
      <c r="AY45" s="286"/>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row>
    <row r="46" spans="1:79" s="272" customFormat="1" ht="30" customHeight="1" thickTop="1" thickBot="1">
      <c r="A46" s="513" t="s">
        <v>451</v>
      </c>
      <c r="B46" s="514" t="s">
        <v>94</v>
      </c>
      <c r="C46" s="514" t="s">
        <v>95</v>
      </c>
      <c r="D46" s="515">
        <v>314</v>
      </c>
      <c r="E46" s="513" t="s">
        <v>2068</v>
      </c>
      <c r="F46" s="513" t="s">
        <v>716</v>
      </c>
      <c r="G46" s="516">
        <v>566</v>
      </c>
      <c r="H46" s="513" t="s">
        <v>717</v>
      </c>
      <c r="I46" s="513" t="s">
        <v>1857</v>
      </c>
      <c r="J46" s="517">
        <v>20000</v>
      </c>
      <c r="K46" s="516"/>
      <c r="L46" s="516"/>
      <c r="M46" s="516"/>
      <c r="N46" s="516"/>
      <c r="O46" s="516"/>
      <c r="P46" s="516"/>
      <c r="Q46" s="516"/>
      <c r="R46" s="516"/>
      <c r="S46" s="516"/>
      <c r="T46" s="516">
        <v>0.3</v>
      </c>
      <c r="U46" s="516"/>
      <c r="V46" s="514"/>
      <c r="W46" s="514"/>
      <c r="X46" s="514"/>
      <c r="Y46" s="514"/>
      <c r="Z46" s="514">
        <v>1</v>
      </c>
      <c r="AA46" s="514"/>
      <c r="AB46" s="514"/>
      <c r="AC46" s="514"/>
      <c r="AD46" s="514"/>
      <c r="AE46" s="514" t="s">
        <v>438</v>
      </c>
      <c r="AF46" s="271"/>
      <c r="AG46" s="271"/>
      <c r="AH46" s="271"/>
      <c r="AI46" s="271"/>
      <c r="AJ46" s="271"/>
      <c r="AK46" s="271"/>
      <c r="AL46" s="271"/>
      <c r="AM46" s="271"/>
      <c r="AN46" s="271"/>
      <c r="AO46" s="271"/>
      <c r="AP46" s="271"/>
      <c r="AQ46" s="271"/>
      <c r="AR46" s="271"/>
      <c r="AS46" s="271"/>
      <c r="AT46" s="271"/>
      <c r="AU46" s="286"/>
      <c r="AV46" s="286"/>
      <c r="AW46" s="286"/>
      <c r="AX46" s="287"/>
      <c r="AY46" s="286"/>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row>
    <row r="47" spans="1:79" s="272" customFormat="1" ht="30" customHeight="1" thickTop="1" thickBot="1">
      <c r="A47" s="513" t="s">
        <v>451</v>
      </c>
      <c r="B47" s="514" t="s">
        <v>94</v>
      </c>
      <c r="C47" s="514" t="s">
        <v>95</v>
      </c>
      <c r="D47" s="515">
        <v>341</v>
      </c>
      <c r="E47" s="513" t="s">
        <v>2069</v>
      </c>
      <c r="F47" s="513" t="s">
        <v>716</v>
      </c>
      <c r="G47" s="516">
        <v>340</v>
      </c>
      <c r="H47" s="513" t="s">
        <v>717</v>
      </c>
      <c r="I47" s="513" t="s">
        <v>1857</v>
      </c>
      <c r="J47" s="517">
        <v>20000</v>
      </c>
      <c r="K47" s="516"/>
      <c r="L47" s="516"/>
      <c r="M47" s="516"/>
      <c r="N47" s="516"/>
      <c r="O47" s="516"/>
      <c r="P47" s="516"/>
      <c r="Q47" s="516"/>
      <c r="R47" s="516"/>
      <c r="S47" s="516"/>
      <c r="T47" s="516">
        <v>1</v>
      </c>
      <c r="U47" s="516"/>
      <c r="V47" s="514"/>
      <c r="W47" s="514"/>
      <c r="X47" s="514"/>
      <c r="Y47" s="514"/>
      <c r="Z47" s="514">
        <v>1</v>
      </c>
      <c r="AA47" s="514"/>
      <c r="AB47" s="514"/>
      <c r="AC47" s="514"/>
      <c r="AD47" s="514"/>
      <c r="AE47" s="514" t="s">
        <v>438</v>
      </c>
      <c r="AF47" s="271"/>
      <c r="AG47" s="271"/>
      <c r="AH47" s="271"/>
      <c r="AI47" s="271"/>
      <c r="AJ47" s="271"/>
      <c r="AK47" s="271"/>
      <c r="AL47" s="271"/>
      <c r="AM47" s="271"/>
      <c r="AN47" s="271"/>
      <c r="AO47" s="271"/>
      <c r="AP47" s="271"/>
      <c r="AQ47" s="271"/>
      <c r="AR47" s="271"/>
      <c r="AS47" s="271"/>
      <c r="AT47" s="271"/>
      <c r="AU47" s="286"/>
      <c r="AV47" s="286"/>
      <c r="AW47" s="286"/>
      <c r="AX47" s="287"/>
      <c r="AY47" s="286"/>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row>
    <row r="48" spans="1:79" s="272" customFormat="1" ht="30" customHeight="1" thickTop="1" thickBot="1">
      <c r="A48" s="3819" t="s">
        <v>451</v>
      </c>
      <c r="B48" s="3817" t="s">
        <v>94</v>
      </c>
      <c r="C48" s="3817" t="s">
        <v>95</v>
      </c>
      <c r="D48" s="515">
        <v>43</v>
      </c>
      <c r="E48" s="513" t="s">
        <v>2057</v>
      </c>
      <c r="F48" s="513" t="s">
        <v>716</v>
      </c>
      <c r="G48" s="3815">
        <v>300</v>
      </c>
      <c r="H48" s="3819" t="s">
        <v>717</v>
      </c>
      <c r="I48" s="3819" t="s">
        <v>1857</v>
      </c>
      <c r="J48" s="3818">
        <v>100000</v>
      </c>
      <c r="K48" s="3815"/>
      <c r="L48" s="3815"/>
      <c r="M48" s="3815"/>
      <c r="N48" s="3815"/>
      <c r="O48" s="3815"/>
      <c r="P48" s="3815"/>
      <c r="Q48" s="3815"/>
      <c r="R48" s="3815"/>
      <c r="S48" s="3815"/>
      <c r="T48" s="3815">
        <v>3.6</v>
      </c>
      <c r="U48" s="3815"/>
      <c r="V48" s="3817"/>
      <c r="W48" s="3817"/>
      <c r="X48" s="3817"/>
      <c r="Y48" s="3817"/>
      <c r="Z48" s="3817">
        <v>1</v>
      </c>
      <c r="AA48" s="3817"/>
      <c r="AB48" s="3817"/>
      <c r="AC48" s="3817"/>
      <c r="AD48" s="3817"/>
      <c r="AE48" s="3817" t="s">
        <v>438</v>
      </c>
      <c r="AF48" s="271"/>
      <c r="AG48" s="271"/>
      <c r="AH48" s="271"/>
      <c r="AI48" s="271"/>
      <c r="AJ48" s="271"/>
      <c r="AK48" s="271"/>
      <c r="AL48" s="271"/>
      <c r="AM48" s="271"/>
      <c r="AN48" s="271"/>
      <c r="AO48" s="271"/>
      <c r="AP48" s="271"/>
      <c r="AQ48" s="271"/>
      <c r="AR48" s="271"/>
      <c r="AS48" s="271"/>
      <c r="AT48" s="271"/>
      <c r="AU48" s="286"/>
      <c r="AV48" s="286"/>
      <c r="AW48" s="286"/>
      <c r="AX48" s="287"/>
      <c r="AY48" s="286"/>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row>
    <row r="49" spans="1:79" s="272" customFormat="1" ht="30" customHeight="1" thickTop="1" thickBot="1">
      <c r="A49" s="3819"/>
      <c r="B49" s="3817"/>
      <c r="C49" s="3817"/>
      <c r="D49" s="515">
        <v>43</v>
      </c>
      <c r="E49" s="513" t="s">
        <v>2070</v>
      </c>
      <c r="F49" s="513" t="s">
        <v>716</v>
      </c>
      <c r="G49" s="3815"/>
      <c r="H49" s="3819"/>
      <c r="I49" s="3819"/>
      <c r="J49" s="3818"/>
      <c r="K49" s="3815"/>
      <c r="L49" s="3815"/>
      <c r="M49" s="3815"/>
      <c r="N49" s="3815"/>
      <c r="O49" s="3815"/>
      <c r="P49" s="3815"/>
      <c r="Q49" s="3815"/>
      <c r="R49" s="3815"/>
      <c r="S49" s="3815"/>
      <c r="T49" s="3815"/>
      <c r="U49" s="3815"/>
      <c r="V49" s="3817"/>
      <c r="W49" s="3817"/>
      <c r="X49" s="3817"/>
      <c r="Y49" s="3817"/>
      <c r="Z49" s="3817"/>
      <c r="AA49" s="3817"/>
      <c r="AB49" s="3817"/>
      <c r="AC49" s="3817"/>
      <c r="AD49" s="3817"/>
      <c r="AE49" s="3817"/>
      <c r="AF49" s="271"/>
      <c r="AG49" s="271"/>
      <c r="AH49" s="271"/>
      <c r="AI49" s="271"/>
      <c r="AJ49" s="271"/>
      <c r="AK49" s="271"/>
      <c r="AL49" s="271"/>
      <c r="AM49" s="271"/>
      <c r="AN49" s="271"/>
      <c r="AO49" s="271"/>
      <c r="AP49" s="271"/>
      <c r="AQ49" s="271"/>
      <c r="AR49" s="271"/>
      <c r="AS49" s="271"/>
      <c r="AT49" s="271"/>
      <c r="AU49" s="286"/>
      <c r="AV49" s="286"/>
      <c r="AW49" s="286"/>
      <c r="AX49" s="287"/>
      <c r="AY49" s="286"/>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row>
    <row r="50" spans="1:79" s="272" customFormat="1" ht="30" customHeight="1" thickTop="1" thickBot="1">
      <c r="A50" s="513" t="s">
        <v>451</v>
      </c>
      <c r="B50" s="514" t="s">
        <v>94</v>
      </c>
      <c r="C50" s="514" t="s">
        <v>95</v>
      </c>
      <c r="D50" s="515">
        <v>140</v>
      </c>
      <c r="E50" s="513" t="s">
        <v>2071</v>
      </c>
      <c r="F50" s="513" t="s">
        <v>716</v>
      </c>
      <c r="G50" s="516">
        <v>83</v>
      </c>
      <c r="H50" s="513" t="s">
        <v>717</v>
      </c>
      <c r="I50" s="513" t="s">
        <v>1857</v>
      </c>
      <c r="J50" s="517">
        <v>50000</v>
      </c>
      <c r="K50" s="516"/>
      <c r="L50" s="516"/>
      <c r="M50" s="516"/>
      <c r="N50" s="516"/>
      <c r="O50" s="516"/>
      <c r="P50" s="516"/>
      <c r="Q50" s="516"/>
      <c r="R50" s="516"/>
      <c r="S50" s="516"/>
      <c r="T50" s="516">
        <v>1.4</v>
      </c>
      <c r="U50" s="516"/>
      <c r="V50" s="514"/>
      <c r="W50" s="514"/>
      <c r="X50" s="514"/>
      <c r="Y50" s="514"/>
      <c r="Z50" s="514">
        <v>1</v>
      </c>
      <c r="AA50" s="514"/>
      <c r="AB50" s="514"/>
      <c r="AC50" s="514"/>
      <c r="AD50" s="514"/>
      <c r="AE50" s="514" t="s">
        <v>438</v>
      </c>
      <c r="AF50" s="271"/>
      <c r="AG50" s="271"/>
      <c r="AH50" s="271"/>
      <c r="AI50" s="271"/>
      <c r="AJ50" s="271"/>
      <c r="AK50" s="271"/>
      <c r="AL50" s="271"/>
      <c r="AM50" s="271"/>
      <c r="AN50" s="271"/>
      <c r="AO50" s="271"/>
      <c r="AP50" s="271"/>
      <c r="AQ50" s="271"/>
      <c r="AR50" s="271"/>
      <c r="AS50" s="271"/>
      <c r="AT50" s="271"/>
      <c r="AU50" s="286"/>
      <c r="AV50" s="286"/>
      <c r="AW50" s="286"/>
      <c r="AX50" s="287"/>
      <c r="AY50" s="286"/>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row>
    <row r="51" spans="1:79" s="272" customFormat="1" ht="30" customHeight="1" thickTop="1" thickBot="1">
      <c r="A51" s="513" t="s">
        <v>451</v>
      </c>
      <c r="B51" s="514" t="s">
        <v>94</v>
      </c>
      <c r="C51" s="514" t="s">
        <v>95</v>
      </c>
      <c r="D51" s="515">
        <v>190</v>
      </c>
      <c r="E51" s="513" t="s">
        <v>2072</v>
      </c>
      <c r="F51" s="513"/>
      <c r="G51" s="516"/>
      <c r="H51" s="513" t="s">
        <v>717</v>
      </c>
      <c r="I51" s="513" t="s">
        <v>1857</v>
      </c>
      <c r="J51" s="517">
        <v>100000</v>
      </c>
      <c r="K51" s="516"/>
      <c r="L51" s="516"/>
      <c r="M51" s="516"/>
      <c r="N51" s="516"/>
      <c r="O51" s="516"/>
      <c r="P51" s="516"/>
      <c r="Q51" s="516"/>
      <c r="R51" s="516"/>
      <c r="S51" s="516"/>
      <c r="T51" s="516">
        <v>3.5</v>
      </c>
      <c r="U51" s="516"/>
      <c r="V51" s="514"/>
      <c r="W51" s="514"/>
      <c r="X51" s="514"/>
      <c r="Y51" s="514"/>
      <c r="Z51" s="514">
        <v>1</v>
      </c>
      <c r="AA51" s="514"/>
      <c r="AB51" s="514"/>
      <c r="AC51" s="514"/>
      <c r="AD51" s="514"/>
      <c r="AE51" s="514" t="s">
        <v>438</v>
      </c>
      <c r="AF51" s="271"/>
      <c r="AG51" s="271"/>
      <c r="AH51" s="271"/>
      <c r="AI51" s="271"/>
      <c r="AJ51" s="271"/>
      <c r="AK51" s="271"/>
      <c r="AL51" s="271"/>
      <c r="AM51" s="271"/>
      <c r="AN51" s="271"/>
      <c r="AO51" s="271"/>
      <c r="AP51" s="271"/>
      <c r="AQ51" s="271"/>
      <c r="AR51" s="271"/>
      <c r="AS51" s="271"/>
      <c r="AT51" s="271"/>
      <c r="AU51" s="286"/>
      <c r="AV51" s="286"/>
      <c r="AW51" s="286"/>
      <c r="AX51" s="287"/>
      <c r="AY51" s="286"/>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row>
    <row r="52" spans="1:79" s="272" customFormat="1" ht="30" customHeight="1" thickTop="1" thickBot="1">
      <c r="A52" s="3819" t="s">
        <v>451</v>
      </c>
      <c r="B52" s="3817" t="s">
        <v>94</v>
      </c>
      <c r="C52" s="3817" t="s">
        <v>95</v>
      </c>
      <c r="D52" s="515" t="s">
        <v>2028</v>
      </c>
      <c r="E52" s="513" t="s">
        <v>2073</v>
      </c>
      <c r="F52" s="513" t="s">
        <v>716</v>
      </c>
      <c r="G52" s="3815">
        <v>1449</v>
      </c>
      <c r="H52" s="3819" t="s">
        <v>717</v>
      </c>
      <c r="I52" s="3819" t="s">
        <v>1857</v>
      </c>
      <c r="J52" s="3818">
        <v>180000</v>
      </c>
      <c r="K52" s="3815"/>
      <c r="L52" s="3815"/>
      <c r="M52" s="3815"/>
      <c r="N52" s="3815"/>
      <c r="O52" s="3815"/>
      <c r="P52" s="3815"/>
      <c r="Q52" s="3815"/>
      <c r="R52" s="3815"/>
      <c r="S52" s="3815"/>
      <c r="T52" s="3815">
        <v>6.5</v>
      </c>
      <c r="U52" s="3815"/>
      <c r="V52" s="3817"/>
      <c r="W52" s="3817"/>
      <c r="X52" s="3817"/>
      <c r="Y52" s="3817"/>
      <c r="Z52" s="3817">
        <v>1</v>
      </c>
      <c r="AA52" s="3817"/>
      <c r="AB52" s="3817"/>
      <c r="AC52" s="3817"/>
      <c r="AD52" s="3817"/>
      <c r="AE52" s="3817" t="s">
        <v>438</v>
      </c>
      <c r="AF52" s="271"/>
      <c r="AG52" s="271"/>
      <c r="AH52" s="271"/>
      <c r="AI52" s="271"/>
      <c r="AJ52" s="271"/>
      <c r="AK52" s="271"/>
      <c r="AL52" s="271"/>
      <c r="AM52" s="271"/>
      <c r="AN52" s="271"/>
      <c r="AO52" s="271"/>
      <c r="AP52" s="271"/>
      <c r="AQ52" s="271"/>
      <c r="AR52" s="271"/>
      <c r="AS52" s="271"/>
      <c r="AT52" s="271"/>
      <c r="AU52" s="286"/>
      <c r="AV52" s="286"/>
      <c r="AW52" s="286"/>
      <c r="AX52" s="287"/>
      <c r="AY52" s="286"/>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row>
    <row r="53" spans="1:79" s="272" customFormat="1" ht="30" customHeight="1" thickTop="1" thickBot="1">
      <c r="A53" s="3819"/>
      <c r="B53" s="3817"/>
      <c r="C53" s="3817"/>
      <c r="D53" s="515">
        <v>308</v>
      </c>
      <c r="E53" s="513" t="s">
        <v>2074</v>
      </c>
      <c r="F53" s="513" t="s">
        <v>2075</v>
      </c>
      <c r="G53" s="3815"/>
      <c r="H53" s="3819"/>
      <c r="I53" s="3819"/>
      <c r="J53" s="3818"/>
      <c r="K53" s="3815"/>
      <c r="L53" s="3815"/>
      <c r="M53" s="3815"/>
      <c r="N53" s="3815"/>
      <c r="O53" s="3815"/>
      <c r="P53" s="3815"/>
      <c r="Q53" s="3815"/>
      <c r="R53" s="3815"/>
      <c r="S53" s="3815"/>
      <c r="T53" s="3815"/>
      <c r="U53" s="3815"/>
      <c r="V53" s="3817"/>
      <c r="W53" s="3817"/>
      <c r="X53" s="3817"/>
      <c r="Y53" s="3817"/>
      <c r="Z53" s="3817"/>
      <c r="AA53" s="3817"/>
      <c r="AB53" s="3817"/>
      <c r="AC53" s="3817"/>
      <c r="AD53" s="3817"/>
      <c r="AE53" s="3817"/>
      <c r="AF53" s="271"/>
      <c r="AG53" s="271"/>
      <c r="AH53" s="271"/>
      <c r="AI53" s="271"/>
      <c r="AJ53" s="271"/>
      <c r="AK53" s="271"/>
      <c r="AL53" s="271"/>
      <c r="AM53" s="271"/>
      <c r="AN53" s="271"/>
      <c r="AO53" s="271"/>
      <c r="AP53" s="271"/>
      <c r="AQ53" s="271"/>
      <c r="AR53" s="271"/>
      <c r="AS53" s="271"/>
      <c r="AT53" s="271"/>
      <c r="AU53" s="286"/>
      <c r="AV53" s="286"/>
      <c r="AW53" s="286"/>
      <c r="AX53" s="287"/>
      <c r="AY53" s="286"/>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row>
    <row r="54" spans="1:79" s="272" customFormat="1" ht="30" customHeight="1" thickTop="1" thickBot="1">
      <c r="A54" s="3819"/>
      <c r="B54" s="3817"/>
      <c r="C54" s="3817"/>
      <c r="D54" s="515">
        <v>308</v>
      </c>
      <c r="E54" s="513" t="s">
        <v>2074</v>
      </c>
      <c r="F54" s="513" t="s">
        <v>716</v>
      </c>
      <c r="G54" s="3815"/>
      <c r="H54" s="3819"/>
      <c r="I54" s="3819"/>
      <c r="J54" s="3818"/>
      <c r="K54" s="3815"/>
      <c r="L54" s="3815"/>
      <c r="M54" s="3815"/>
      <c r="N54" s="3815"/>
      <c r="O54" s="3815"/>
      <c r="P54" s="3815"/>
      <c r="Q54" s="3815"/>
      <c r="R54" s="3815"/>
      <c r="S54" s="3815"/>
      <c r="T54" s="3815"/>
      <c r="U54" s="3815"/>
      <c r="V54" s="3817"/>
      <c r="W54" s="3817"/>
      <c r="X54" s="3817"/>
      <c r="Y54" s="3817"/>
      <c r="Z54" s="3817"/>
      <c r="AA54" s="3817"/>
      <c r="AB54" s="3817"/>
      <c r="AC54" s="3817"/>
      <c r="AD54" s="3817"/>
      <c r="AE54" s="3817"/>
      <c r="AF54" s="271"/>
      <c r="AG54" s="271"/>
      <c r="AH54" s="271"/>
      <c r="AI54" s="271"/>
      <c r="AJ54" s="271"/>
      <c r="AK54" s="271"/>
      <c r="AL54" s="271"/>
      <c r="AM54" s="271"/>
      <c r="AN54" s="271"/>
      <c r="AO54" s="271"/>
      <c r="AP54" s="271"/>
      <c r="AQ54" s="271"/>
      <c r="AR54" s="271"/>
      <c r="AS54" s="271"/>
      <c r="AT54" s="271"/>
      <c r="AU54" s="286"/>
      <c r="AV54" s="286"/>
      <c r="AW54" s="286"/>
      <c r="AX54" s="287"/>
      <c r="AY54" s="286"/>
      <c r="AZ54" s="271"/>
      <c r="BA54" s="271"/>
      <c r="BB54" s="271"/>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A54" s="271"/>
    </row>
    <row r="55" spans="1:79" s="272" customFormat="1" ht="30" customHeight="1" thickTop="1" thickBot="1">
      <c r="A55" s="3819"/>
      <c r="B55" s="3817"/>
      <c r="C55" s="3817"/>
      <c r="D55" s="515">
        <v>308</v>
      </c>
      <c r="E55" s="513" t="s">
        <v>2076</v>
      </c>
      <c r="F55" s="513" t="s">
        <v>2052</v>
      </c>
      <c r="G55" s="3815"/>
      <c r="H55" s="3819"/>
      <c r="I55" s="3819"/>
      <c r="J55" s="3818"/>
      <c r="K55" s="3815"/>
      <c r="L55" s="3815"/>
      <c r="M55" s="3815"/>
      <c r="N55" s="3815"/>
      <c r="O55" s="3815"/>
      <c r="P55" s="3815"/>
      <c r="Q55" s="3815"/>
      <c r="R55" s="3815"/>
      <c r="S55" s="3815"/>
      <c r="T55" s="3815"/>
      <c r="U55" s="3815"/>
      <c r="V55" s="3817"/>
      <c r="W55" s="3817"/>
      <c r="X55" s="3817"/>
      <c r="Y55" s="3817"/>
      <c r="Z55" s="3817"/>
      <c r="AA55" s="3817"/>
      <c r="AB55" s="3817"/>
      <c r="AC55" s="3817"/>
      <c r="AD55" s="3817"/>
      <c r="AE55" s="3817"/>
      <c r="AF55" s="271"/>
      <c r="AG55" s="271"/>
      <c r="AH55" s="271"/>
      <c r="AI55" s="271"/>
      <c r="AJ55" s="271"/>
      <c r="AK55" s="271"/>
      <c r="AL55" s="271"/>
      <c r="AM55" s="271"/>
      <c r="AN55" s="271"/>
      <c r="AO55" s="271"/>
      <c r="AP55" s="271"/>
      <c r="AQ55" s="271"/>
      <c r="AR55" s="271"/>
      <c r="AS55" s="271"/>
      <c r="AT55" s="271"/>
      <c r="AU55" s="286"/>
      <c r="AV55" s="286"/>
      <c r="AW55" s="286"/>
      <c r="AX55" s="287"/>
      <c r="AY55" s="286"/>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row>
    <row r="56" spans="1:79" s="272" customFormat="1" ht="30" customHeight="1" thickTop="1" thickBot="1">
      <c r="A56" s="513" t="s">
        <v>451</v>
      </c>
      <c r="B56" s="514" t="s">
        <v>94</v>
      </c>
      <c r="C56" s="514" t="s">
        <v>95</v>
      </c>
      <c r="D56" s="515">
        <v>160</v>
      </c>
      <c r="E56" s="513" t="s">
        <v>2077</v>
      </c>
      <c r="F56" s="513" t="s">
        <v>716</v>
      </c>
      <c r="G56" s="516">
        <v>422</v>
      </c>
      <c r="H56" s="513" t="s">
        <v>717</v>
      </c>
      <c r="I56" s="513" t="s">
        <v>1857</v>
      </c>
      <c r="J56" s="517">
        <v>40000</v>
      </c>
      <c r="K56" s="516"/>
      <c r="L56" s="516"/>
      <c r="M56" s="516"/>
      <c r="N56" s="516"/>
      <c r="O56" s="516"/>
      <c r="P56" s="516"/>
      <c r="Q56" s="516"/>
      <c r="R56" s="516"/>
      <c r="S56" s="516"/>
      <c r="T56" s="516">
        <v>1</v>
      </c>
      <c r="U56" s="516"/>
      <c r="V56" s="514"/>
      <c r="W56" s="514"/>
      <c r="X56" s="514"/>
      <c r="Y56" s="514"/>
      <c r="Z56" s="514">
        <v>1</v>
      </c>
      <c r="AA56" s="514"/>
      <c r="AB56" s="514"/>
      <c r="AC56" s="514"/>
      <c r="AD56" s="514"/>
      <c r="AE56" s="514" t="s">
        <v>438</v>
      </c>
      <c r="AF56" s="271"/>
      <c r="AG56" s="271"/>
      <c r="AH56" s="271"/>
      <c r="AI56" s="271"/>
      <c r="AJ56" s="271"/>
      <c r="AK56" s="271"/>
      <c r="AL56" s="271"/>
      <c r="AM56" s="271"/>
      <c r="AN56" s="271"/>
      <c r="AO56" s="271"/>
      <c r="AP56" s="271"/>
      <c r="AQ56" s="271"/>
      <c r="AR56" s="271"/>
      <c r="AS56" s="271"/>
      <c r="AT56" s="271"/>
      <c r="AU56" s="286"/>
      <c r="AV56" s="286"/>
      <c r="AW56" s="286"/>
      <c r="AX56" s="287"/>
      <c r="AY56" s="286"/>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row>
    <row r="57" spans="1:79" s="272" customFormat="1" ht="30" customHeight="1" thickTop="1" thickBot="1">
      <c r="A57" s="513" t="s">
        <v>451</v>
      </c>
      <c r="B57" s="514" t="s">
        <v>94</v>
      </c>
      <c r="C57" s="514" t="s">
        <v>95</v>
      </c>
      <c r="D57" s="515">
        <v>118</v>
      </c>
      <c r="E57" s="513" t="s">
        <v>2078</v>
      </c>
      <c r="F57" s="513" t="s">
        <v>716</v>
      </c>
      <c r="G57" s="516">
        <v>85</v>
      </c>
      <c r="H57" s="513" t="s">
        <v>717</v>
      </c>
      <c r="I57" s="513" t="s">
        <v>2274</v>
      </c>
      <c r="J57" s="517">
        <v>90000</v>
      </c>
      <c r="K57" s="516"/>
      <c r="L57" s="516"/>
      <c r="M57" s="516"/>
      <c r="N57" s="516"/>
      <c r="O57" s="516"/>
      <c r="P57" s="516">
        <v>4.5</v>
      </c>
      <c r="Q57" s="516"/>
      <c r="R57" s="516"/>
      <c r="S57" s="516"/>
      <c r="T57" s="516"/>
      <c r="U57" s="516"/>
      <c r="V57" s="514">
        <v>100</v>
      </c>
      <c r="W57" s="514">
        <v>100</v>
      </c>
      <c r="X57" s="514">
        <v>100</v>
      </c>
      <c r="Y57" s="514">
        <v>100</v>
      </c>
      <c r="Z57" s="514">
        <v>1</v>
      </c>
      <c r="AA57" s="514"/>
      <c r="AB57" s="514"/>
      <c r="AC57" s="514"/>
      <c r="AD57" s="514"/>
      <c r="AE57" s="514" t="s">
        <v>438</v>
      </c>
      <c r="AF57" s="271"/>
      <c r="AG57" s="271"/>
      <c r="AH57" s="271"/>
      <c r="AI57" s="271"/>
      <c r="AJ57" s="271"/>
      <c r="AK57" s="271"/>
      <c r="AL57" s="271"/>
      <c r="AM57" s="271"/>
      <c r="AN57" s="271"/>
      <c r="AO57" s="271"/>
      <c r="AP57" s="271"/>
      <c r="AQ57" s="271"/>
      <c r="AR57" s="271"/>
      <c r="AS57" s="271"/>
      <c r="AT57" s="271"/>
      <c r="AU57" s="286"/>
      <c r="AV57" s="286"/>
      <c r="AW57" s="286"/>
      <c r="AX57" s="287"/>
      <c r="AY57" s="286"/>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row>
    <row r="58" spans="1:79" s="272" customFormat="1" ht="30" customHeight="1" thickTop="1" thickBot="1">
      <c r="A58" s="513" t="s">
        <v>451</v>
      </c>
      <c r="B58" s="518" t="s">
        <v>94</v>
      </c>
      <c r="C58" s="518" t="s">
        <v>95</v>
      </c>
      <c r="D58" s="515"/>
      <c r="E58" s="519" t="s">
        <v>2079</v>
      </c>
      <c r="F58" s="519"/>
      <c r="G58" s="515"/>
      <c r="H58" s="513" t="s">
        <v>12</v>
      </c>
      <c r="I58" s="513" t="s">
        <v>2274</v>
      </c>
      <c r="J58" s="517">
        <v>200000</v>
      </c>
      <c r="K58" s="520"/>
      <c r="L58" s="520"/>
      <c r="M58" s="515"/>
      <c r="N58" s="515"/>
      <c r="O58" s="515"/>
      <c r="P58" s="515"/>
      <c r="Q58" s="515"/>
      <c r="R58" s="515"/>
      <c r="S58" s="515"/>
      <c r="T58" s="515"/>
      <c r="U58" s="515"/>
      <c r="V58" s="518"/>
      <c r="W58" s="518"/>
      <c r="X58" s="518"/>
      <c r="Y58" s="518"/>
      <c r="Z58" s="518">
        <v>1</v>
      </c>
      <c r="AA58" s="518"/>
      <c r="AB58" s="518"/>
      <c r="AC58" s="518"/>
      <c r="AD58" s="518"/>
      <c r="AE58" s="518" t="s">
        <v>438</v>
      </c>
      <c r="AF58" s="271"/>
      <c r="AG58" s="271"/>
      <c r="AH58" s="271"/>
      <c r="AI58" s="271"/>
      <c r="AJ58" s="271"/>
      <c r="AK58" s="271"/>
      <c r="AL58" s="271"/>
      <c r="AM58" s="271"/>
      <c r="AN58" s="271"/>
      <c r="AO58" s="271"/>
      <c r="AP58" s="271"/>
      <c r="AQ58" s="271"/>
      <c r="AR58" s="271"/>
      <c r="AS58" s="271"/>
      <c r="AT58" s="271"/>
      <c r="AU58" s="286"/>
      <c r="AV58" s="286"/>
      <c r="AW58" s="286"/>
      <c r="AX58" s="287"/>
      <c r="AY58" s="286"/>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row>
    <row r="59" spans="1:79" s="272" customFormat="1" ht="30" customHeight="1" thickTop="1" thickBot="1">
      <c r="A59" s="513" t="s">
        <v>451</v>
      </c>
      <c r="B59" s="514" t="s">
        <v>94</v>
      </c>
      <c r="C59" s="514" t="s">
        <v>95</v>
      </c>
      <c r="D59" s="515"/>
      <c r="E59" s="513" t="s">
        <v>2080</v>
      </c>
      <c r="F59" s="513"/>
      <c r="G59" s="516"/>
      <c r="H59" s="513" t="s">
        <v>12</v>
      </c>
      <c r="I59" s="513" t="s">
        <v>11</v>
      </c>
      <c r="J59" s="517">
        <v>260000</v>
      </c>
      <c r="K59" s="516"/>
      <c r="L59" s="516"/>
      <c r="M59" s="516"/>
      <c r="N59" s="516"/>
      <c r="O59" s="516"/>
      <c r="P59" s="516"/>
      <c r="Q59" s="516"/>
      <c r="R59" s="516"/>
      <c r="S59" s="516"/>
      <c r="T59" s="516"/>
      <c r="U59" s="516"/>
      <c r="V59" s="514"/>
      <c r="W59" s="514"/>
      <c r="X59" s="514"/>
      <c r="Y59" s="514"/>
      <c r="Z59" s="514">
        <v>1</v>
      </c>
      <c r="AA59" s="514"/>
      <c r="AB59" s="514"/>
      <c r="AC59" s="514"/>
      <c r="AD59" s="514"/>
      <c r="AE59" s="514" t="s">
        <v>438</v>
      </c>
      <c r="AF59" s="271"/>
      <c r="AG59" s="271"/>
      <c r="AH59" s="271"/>
      <c r="AI59" s="271"/>
      <c r="AJ59" s="271"/>
      <c r="AK59" s="271"/>
      <c r="AL59" s="271"/>
      <c r="AM59" s="271"/>
      <c r="AN59" s="271"/>
      <c r="AO59" s="271"/>
      <c r="AP59" s="271"/>
      <c r="AQ59" s="271"/>
      <c r="AR59" s="271"/>
      <c r="AS59" s="271"/>
      <c r="AT59" s="271"/>
      <c r="AU59" s="286"/>
      <c r="AV59" s="286"/>
      <c r="AW59" s="286"/>
      <c r="AX59" s="287"/>
      <c r="AY59" s="286"/>
      <c r="AZ59" s="271"/>
      <c r="BA59" s="271"/>
      <c r="BB59" s="271"/>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A59" s="271"/>
    </row>
    <row r="60" spans="1:79" s="272" customFormat="1" ht="30" customHeight="1" thickTop="1" thickBot="1">
      <c r="A60" s="3819" t="s">
        <v>451</v>
      </c>
      <c r="B60" s="3817" t="s">
        <v>94</v>
      </c>
      <c r="C60" s="3817" t="s">
        <v>2081</v>
      </c>
      <c r="D60" s="515">
        <v>23</v>
      </c>
      <c r="E60" s="513" t="s">
        <v>2082</v>
      </c>
      <c r="F60" s="513" t="s">
        <v>716</v>
      </c>
      <c r="G60" s="3815">
        <v>336</v>
      </c>
      <c r="H60" s="3819" t="s">
        <v>717</v>
      </c>
      <c r="I60" s="3819" t="s">
        <v>1857</v>
      </c>
      <c r="J60" s="3818">
        <v>120000</v>
      </c>
      <c r="K60" s="3815"/>
      <c r="L60" s="3815"/>
      <c r="M60" s="3815"/>
      <c r="N60" s="3815"/>
      <c r="O60" s="3815"/>
      <c r="P60" s="3815"/>
      <c r="Q60" s="3815"/>
      <c r="R60" s="3815"/>
      <c r="S60" s="3815">
        <v>7.6</v>
      </c>
      <c r="T60" s="3815"/>
      <c r="U60" s="3815"/>
      <c r="V60" s="3817">
        <v>100</v>
      </c>
      <c r="W60" s="3817">
        <v>100</v>
      </c>
      <c r="X60" s="3817">
        <v>100</v>
      </c>
      <c r="Y60" s="3817">
        <v>100</v>
      </c>
      <c r="Z60" s="3817">
        <v>1</v>
      </c>
      <c r="AA60" s="3817"/>
      <c r="AB60" s="3817"/>
      <c r="AC60" s="3817"/>
      <c r="AD60" s="3817"/>
      <c r="AE60" s="3817" t="s">
        <v>438</v>
      </c>
      <c r="AF60" s="271"/>
      <c r="AG60" s="271"/>
      <c r="AH60" s="271"/>
      <c r="AI60" s="271"/>
      <c r="AJ60" s="271"/>
      <c r="AK60" s="271"/>
      <c r="AL60" s="271"/>
      <c r="AM60" s="271"/>
      <c r="AN60" s="271"/>
      <c r="AO60" s="271"/>
      <c r="AP60" s="271"/>
      <c r="AQ60" s="271"/>
      <c r="AR60" s="271"/>
      <c r="AS60" s="271"/>
      <c r="AT60" s="271"/>
      <c r="AU60" s="286"/>
      <c r="AV60" s="286"/>
      <c r="AW60" s="286"/>
      <c r="AX60" s="287"/>
      <c r="AY60" s="286"/>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row>
    <row r="61" spans="1:79" s="272" customFormat="1" ht="30" customHeight="1" thickTop="1" thickBot="1">
      <c r="A61" s="3819"/>
      <c r="B61" s="3817"/>
      <c r="C61" s="3817"/>
      <c r="D61" s="515">
        <v>13</v>
      </c>
      <c r="E61" s="513" t="s">
        <v>2083</v>
      </c>
      <c r="F61" s="513" t="s">
        <v>716</v>
      </c>
      <c r="G61" s="3815"/>
      <c r="H61" s="3819"/>
      <c r="I61" s="3819"/>
      <c r="J61" s="3818"/>
      <c r="K61" s="3815"/>
      <c r="L61" s="3815"/>
      <c r="M61" s="3815"/>
      <c r="N61" s="3815"/>
      <c r="O61" s="3815"/>
      <c r="P61" s="3815"/>
      <c r="Q61" s="3815"/>
      <c r="R61" s="3815"/>
      <c r="S61" s="3815"/>
      <c r="T61" s="3815"/>
      <c r="U61" s="3815"/>
      <c r="V61" s="3817"/>
      <c r="W61" s="3817"/>
      <c r="X61" s="3817"/>
      <c r="Y61" s="3817"/>
      <c r="Z61" s="3817"/>
      <c r="AA61" s="3817"/>
      <c r="AB61" s="3817"/>
      <c r="AC61" s="3817"/>
      <c r="AD61" s="3817"/>
      <c r="AE61" s="3817"/>
      <c r="AF61" s="271"/>
      <c r="AG61" s="271"/>
      <c r="AH61" s="271"/>
      <c r="AI61" s="271"/>
      <c r="AJ61" s="271"/>
      <c r="AK61" s="271"/>
      <c r="AL61" s="271"/>
      <c r="AM61" s="271"/>
      <c r="AN61" s="271"/>
      <c r="AO61" s="271"/>
      <c r="AP61" s="271"/>
      <c r="AQ61" s="271"/>
      <c r="AR61" s="271"/>
      <c r="AS61" s="271"/>
      <c r="AT61" s="271"/>
      <c r="AU61" s="286"/>
      <c r="AV61" s="286"/>
      <c r="AW61" s="286"/>
      <c r="AX61" s="287"/>
      <c r="AY61" s="286"/>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row>
    <row r="62" spans="1:79" s="272" customFormat="1" ht="30" customHeight="1" thickTop="1" thickBot="1">
      <c r="A62" s="3819"/>
      <c r="B62" s="3817"/>
      <c r="C62" s="3817"/>
      <c r="D62" s="515">
        <v>22</v>
      </c>
      <c r="E62" s="513" t="s">
        <v>2082</v>
      </c>
      <c r="F62" s="513" t="s">
        <v>679</v>
      </c>
      <c r="G62" s="3815"/>
      <c r="H62" s="3819"/>
      <c r="I62" s="3819"/>
      <c r="J62" s="3818"/>
      <c r="K62" s="3815"/>
      <c r="L62" s="3815"/>
      <c r="M62" s="3815"/>
      <c r="N62" s="3815"/>
      <c r="O62" s="3815"/>
      <c r="P62" s="3815"/>
      <c r="Q62" s="3815"/>
      <c r="R62" s="3815"/>
      <c r="S62" s="3815"/>
      <c r="T62" s="3815"/>
      <c r="U62" s="3815"/>
      <c r="V62" s="3817"/>
      <c r="W62" s="3817"/>
      <c r="X62" s="3817"/>
      <c r="Y62" s="3817"/>
      <c r="Z62" s="3817"/>
      <c r="AA62" s="3817"/>
      <c r="AB62" s="3817"/>
      <c r="AC62" s="3817"/>
      <c r="AD62" s="3817"/>
      <c r="AE62" s="3817"/>
      <c r="AF62" s="271"/>
      <c r="AG62" s="271"/>
      <c r="AH62" s="271"/>
      <c r="AI62" s="271"/>
      <c r="AJ62" s="271"/>
      <c r="AK62" s="271"/>
      <c r="AL62" s="271"/>
      <c r="AM62" s="271"/>
      <c r="AN62" s="271"/>
      <c r="AO62" s="271"/>
      <c r="AP62" s="271"/>
      <c r="AQ62" s="271"/>
      <c r="AR62" s="271"/>
      <c r="AS62" s="271"/>
      <c r="AT62" s="271"/>
      <c r="AU62" s="286"/>
      <c r="AV62" s="286"/>
      <c r="AW62" s="286"/>
      <c r="AX62" s="287"/>
      <c r="AY62" s="286"/>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row>
    <row r="63" spans="1:79" s="272" customFormat="1" ht="30" customHeight="1" thickTop="1" thickBot="1">
      <c r="A63" s="3819" t="s">
        <v>451</v>
      </c>
      <c r="B63" s="3817" t="s">
        <v>94</v>
      </c>
      <c r="C63" s="3817" t="s">
        <v>2081</v>
      </c>
      <c r="D63" s="515">
        <v>20</v>
      </c>
      <c r="E63" s="513" t="s">
        <v>680</v>
      </c>
      <c r="F63" s="513" t="s">
        <v>716</v>
      </c>
      <c r="G63" s="3815">
        <v>745</v>
      </c>
      <c r="H63" s="3819" t="s">
        <v>717</v>
      </c>
      <c r="I63" s="3819" t="s">
        <v>1857</v>
      </c>
      <c r="J63" s="3818">
        <v>100000</v>
      </c>
      <c r="K63" s="3815"/>
      <c r="L63" s="3815"/>
      <c r="M63" s="3815"/>
      <c r="N63" s="3815"/>
      <c r="O63" s="3815"/>
      <c r="P63" s="3815"/>
      <c r="Q63" s="3815"/>
      <c r="R63" s="3815"/>
      <c r="S63" s="3815">
        <v>3.6</v>
      </c>
      <c r="T63" s="3815"/>
      <c r="U63" s="3815"/>
      <c r="V63" s="3817">
        <v>100</v>
      </c>
      <c r="W63" s="3817">
        <v>100</v>
      </c>
      <c r="X63" s="3817">
        <v>100</v>
      </c>
      <c r="Y63" s="3817">
        <v>100</v>
      </c>
      <c r="Z63" s="3817">
        <v>1</v>
      </c>
      <c r="AA63" s="3817"/>
      <c r="AB63" s="3817"/>
      <c r="AC63" s="3817"/>
      <c r="AD63" s="3817"/>
      <c r="AE63" s="3817" t="s">
        <v>438</v>
      </c>
      <c r="AF63" s="271"/>
      <c r="AG63" s="271"/>
      <c r="AH63" s="271"/>
      <c r="AI63" s="271"/>
      <c r="AJ63" s="271"/>
      <c r="AK63" s="271"/>
      <c r="AL63" s="271"/>
      <c r="AM63" s="271"/>
      <c r="AN63" s="271"/>
      <c r="AO63" s="271"/>
      <c r="AP63" s="271"/>
      <c r="AQ63" s="271"/>
      <c r="AR63" s="271"/>
      <c r="AS63" s="271"/>
      <c r="AT63" s="271"/>
      <c r="AU63" s="286"/>
      <c r="AV63" s="286"/>
      <c r="AW63" s="286"/>
      <c r="AX63" s="287"/>
      <c r="AY63" s="286"/>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row>
    <row r="64" spans="1:79" s="272" customFormat="1" ht="30" customHeight="1" thickTop="1" thickBot="1">
      <c r="A64" s="3819"/>
      <c r="B64" s="3817"/>
      <c r="C64" s="3817"/>
      <c r="D64" s="515">
        <v>20</v>
      </c>
      <c r="E64" s="513" t="s">
        <v>681</v>
      </c>
      <c r="F64" s="513" t="s">
        <v>716</v>
      </c>
      <c r="G64" s="3815"/>
      <c r="H64" s="3819"/>
      <c r="I64" s="3819"/>
      <c r="J64" s="3818"/>
      <c r="K64" s="3815"/>
      <c r="L64" s="3815"/>
      <c r="M64" s="3815"/>
      <c r="N64" s="3815"/>
      <c r="O64" s="3815"/>
      <c r="P64" s="3815"/>
      <c r="Q64" s="3815"/>
      <c r="R64" s="3815"/>
      <c r="S64" s="3815"/>
      <c r="T64" s="3815"/>
      <c r="U64" s="3815"/>
      <c r="V64" s="3817"/>
      <c r="W64" s="3817"/>
      <c r="X64" s="3817"/>
      <c r="Y64" s="3817"/>
      <c r="Z64" s="3817"/>
      <c r="AA64" s="3817"/>
      <c r="AB64" s="3817"/>
      <c r="AC64" s="3817"/>
      <c r="AD64" s="3817"/>
      <c r="AE64" s="3817"/>
      <c r="AF64" s="271"/>
      <c r="AG64" s="271"/>
      <c r="AH64" s="271"/>
      <c r="AI64" s="271"/>
      <c r="AJ64" s="271"/>
      <c r="AK64" s="271"/>
      <c r="AL64" s="271"/>
      <c r="AM64" s="271"/>
      <c r="AN64" s="271"/>
      <c r="AO64" s="271"/>
      <c r="AP64" s="271"/>
      <c r="AQ64" s="271"/>
      <c r="AR64" s="271"/>
      <c r="AS64" s="271"/>
      <c r="AT64" s="271"/>
      <c r="AU64" s="286"/>
      <c r="AV64" s="286"/>
      <c r="AW64" s="286"/>
      <c r="AX64" s="287"/>
      <c r="AY64" s="286"/>
      <c r="AZ64" s="271"/>
      <c r="BA64" s="271"/>
      <c r="BB64" s="271"/>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A64" s="271"/>
    </row>
    <row r="65" spans="1:79" s="272" customFormat="1" ht="30" customHeight="1" thickTop="1" thickBot="1">
      <c r="A65" s="3819"/>
      <c r="B65" s="3817"/>
      <c r="C65" s="3817"/>
      <c r="D65" s="515">
        <v>20</v>
      </c>
      <c r="E65" s="513" t="s">
        <v>682</v>
      </c>
      <c r="F65" s="513" t="s">
        <v>716</v>
      </c>
      <c r="G65" s="3815"/>
      <c r="H65" s="3819"/>
      <c r="I65" s="3819"/>
      <c r="J65" s="3818"/>
      <c r="K65" s="3815"/>
      <c r="L65" s="3815"/>
      <c r="M65" s="3815"/>
      <c r="N65" s="3815"/>
      <c r="O65" s="3815"/>
      <c r="P65" s="3815"/>
      <c r="Q65" s="3815"/>
      <c r="R65" s="3815"/>
      <c r="S65" s="3815"/>
      <c r="T65" s="3815"/>
      <c r="U65" s="3815"/>
      <c r="V65" s="3817"/>
      <c r="W65" s="3817"/>
      <c r="X65" s="3817"/>
      <c r="Y65" s="3817"/>
      <c r="Z65" s="3817"/>
      <c r="AA65" s="3817"/>
      <c r="AB65" s="3817"/>
      <c r="AC65" s="3817"/>
      <c r="AD65" s="3817"/>
      <c r="AE65" s="3817"/>
      <c r="AF65" s="271"/>
      <c r="AG65" s="271"/>
      <c r="AH65" s="271"/>
      <c r="AI65" s="271"/>
      <c r="AJ65" s="271"/>
      <c r="AK65" s="271"/>
      <c r="AL65" s="271"/>
      <c r="AM65" s="271"/>
      <c r="AN65" s="271"/>
      <c r="AO65" s="271"/>
      <c r="AP65" s="271"/>
      <c r="AQ65" s="271"/>
      <c r="AR65" s="271"/>
      <c r="AS65" s="271"/>
      <c r="AT65" s="271"/>
      <c r="AU65" s="286"/>
      <c r="AV65" s="286"/>
      <c r="AW65" s="286"/>
      <c r="AX65" s="287"/>
      <c r="AY65" s="286"/>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row>
    <row r="66" spans="1:79" s="272" customFormat="1" ht="30" customHeight="1" thickTop="1" thickBot="1">
      <c r="A66" s="3819"/>
      <c r="B66" s="3817"/>
      <c r="C66" s="3817"/>
      <c r="D66" s="515">
        <v>20</v>
      </c>
      <c r="E66" s="513" t="s">
        <v>683</v>
      </c>
      <c r="F66" s="513" t="s">
        <v>716</v>
      </c>
      <c r="G66" s="3815"/>
      <c r="H66" s="3819"/>
      <c r="I66" s="3819"/>
      <c r="J66" s="3818"/>
      <c r="K66" s="3815"/>
      <c r="L66" s="3815"/>
      <c r="M66" s="3815"/>
      <c r="N66" s="3815"/>
      <c r="O66" s="3815"/>
      <c r="P66" s="3815"/>
      <c r="Q66" s="3815"/>
      <c r="R66" s="3815"/>
      <c r="S66" s="3815"/>
      <c r="T66" s="3815"/>
      <c r="U66" s="3815"/>
      <c r="V66" s="3817"/>
      <c r="W66" s="3817"/>
      <c r="X66" s="3817"/>
      <c r="Y66" s="3817"/>
      <c r="Z66" s="3817"/>
      <c r="AA66" s="3817"/>
      <c r="AB66" s="3817"/>
      <c r="AC66" s="3817"/>
      <c r="AD66" s="3817"/>
      <c r="AE66" s="3817"/>
      <c r="AF66" s="271"/>
      <c r="AG66" s="271"/>
      <c r="AH66" s="271"/>
      <c r="AI66" s="271"/>
      <c r="AJ66" s="271"/>
      <c r="AK66" s="271"/>
      <c r="AL66" s="271"/>
      <c r="AM66" s="271"/>
      <c r="AN66" s="271"/>
      <c r="AO66" s="271"/>
      <c r="AP66" s="271"/>
      <c r="AQ66" s="271"/>
      <c r="AR66" s="271"/>
      <c r="AS66" s="271"/>
      <c r="AT66" s="271"/>
      <c r="AU66" s="286"/>
      <c r="AV66" s="286"/>
      <c r="AW66" s="286"/>
      <c r="AX66" s="287"/>
      <c r="AY66" s="286"/>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row>
    <row r="67" spans="1:79" s="272" customFormat="1" ht="30" customHeight="1" thickTop="1" thickBot="1">
      <c r="A67" s="3819" t="s">
        <v>451</v>
      </c>
      <c r="B67" s="3817" t="s">
        <v>94</v>
      </c>
      <c r="C67" s="3817" t="s">
        <v>2081</v>
      </c>
      <c r="D67" s="515">
        <v>28</v>
      </c>
      <c r="E67" s="513" t="s">
        <v>684</v>
      </c>
      <c r="F67" s="513" t="s">
        <v>716</v>
      </c>
      <c r="G67" s="3815">
        <v>538</v>
      </c>
      <c r="H67" s="3819" t="s">
        <v>717</v>
      </c>
      <c r="I67" s="3819" t="s">
        <v>1857</v>
      </c>
      <c r="J67" s="3818">
        <v>150000</v>
      </c>
      <c r="K67" s="3815"/>
      <c r="L67" s="3815"/>
      <c r="M67" s="3815"/>
      <c r="N67" s="3815"/>
      <c r="O67" s="3815"/>
      <c r="P67" s="3815"/>
      <c r="Q67" s="3815"/>
      <c r="R67" s="3815"/>
      <c r="S67" s="3815"/>
      <c r="T67" s="3815">
        <v>7.2</v>
      </c>
      <c r="U67" s="3815"/>
      <c r="V67" s="3817">
        <v>100</v>
      </c>
      <c r="W67" s="3817">
        <v>100</v>
      </c>
      <c r="X67" s="3817">
        <v>100</v>
      </c>
      <c r="Y67" s="3817">
        <v>100</v>
      </c>
      <c r="Z67" s="3817">
        <v>1</v>
      </c>
      <c r="AA67" s="3817"/>
      <c r="AB67" s="3817"/>
      <c r="AC67" s="3817"/>
      <c r="AD67" s="3817"/>
      <c r="AE67" s="3817" t="s">
        <v>438</v>
      </c>
      <c r="AF67" s="271"/>
      <c r="AG67" s="271"/>
      <c r="AH67" s="271"/>
      <c r="AI67" s="271"/>
      <c r="AJ67" s="271"/>
      <c r="AK67" s="271"/>
      <c r="AL67" s="271"/>
      <c r="AM67" s="271"/>
      <c r="AN67" s="271"/>
      <c r="AO67" s="271"/>
      <c r="AP67" s="271"/>
      <c r="AQ67" s="271"/>
      <c r="AR67" s="271"/>
      <c r="AS67" s="271"/>
      <c r="AT67" s="271"/>
      <c r="AU67" s="286"/>
      <c r="AV67" s="286"/>
      <c r="AW67" s="286"/>
      <c r="AX67" s="287"/>
      <c r="AY67" s="286"/>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row>
    <row r="68" spans="1:79" s="272" customFormat="1" ht="30" customHeight="1" thickTop="1" thickBot="1">
      <c r="A68" s="3819"/>
      <c r="B68" s="3817"/>
      <c r="C68" s="3817"/>
      <c r="D68" s="515">
        <v>28</v>
      </c>
      <c r="E68" s="513" t="s">
        <v>685</v>
      </c>
      <c r="F68" s="513" t="s">
        <v>716</v>
      </c>
      <c r="G68" s="3815"/>
      <c r="H68" s="3819"/>
      <c r="I68" s="3819"/>
      <c r="J68" s="3818"/>
      <c r="K68" s="3815"/>
      <c r="L68" s="3815"/>
      <c r="M68" s="3815"/>
      <c r="N68" s="3815"/>
      <c r="O68" s="3815"/>
      <c r="P68" s="3815"/>
      <c r="Q68" s="3815"/>
      <c r="R68" s="3815"/>
      <c r="S68" s="3815"/>
      <c r="T68" s="3815"/>
      <c r="U68" s="3815"/>
      <c r="V68" s="3817"/>
      <c r="W68" s="3817"/>
      <c r="X68" s="3817"/>
      <c r="Y68" s="3817"/>
      <c r="Z68" s="3817"/>
      <c r="AA68" s="3817"/>
      <c r="AB68" s="3817"/>
      <c r="AC68" s="3817"/>
      <c r="AD68" s="3817"/>
      <c r="AE68" s="3817"/>
      <c r="AF68" s="271"/>
      <c r="AG68" s="271"/>
      <c r="AH68" s="271"/>
      <c r="AI68" s="271"/>
      <c r="AJ68" s="271"/>
      <c r="AK68" s="271"/>
      <c r="AL68" s="271"/>
      <c r="AM68" s="271"/>
      <c r="AN68" s="271"/>
      <c r="AO68" s="271"/>
      <c r="AP68" s="271"/>
      <c r="AQ68" s="271"/>
      <c r="AR68" s="271"/>
      <c r="AS68" s="271"/>
      <c r="AT68" s="271"/>
      <c r="AU68" s="286"/>
      <c r="AV68" s="286"/>
      <c r="AW68" s="286"/>
      <c r="AX68" s="287"/>
      <c r="AY68" s="286"/>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row>
    <row r="69" spans="1:79" s="272" customFormat="1" ht="30" customHeight="1" thickTop="1" thickBot="1">
      <c r="A69" s="3819" t="s">
        <v>451</v>
      </c>
      <c r="B69" s="3817" t="s">
        <v>94</v>
      </c>
      <c r="C69" s="3817" t="s">
        <v>2081</v>
      </c>
      <c r="D69" s="515">
        <v>30</v>
      </c>
      <c r="E69" s="513" t="s">
        <v>686</v>
      </c>
      <c r="F69" s="513" t="s">
        <v>716</v>
      </c>
      <c r="G69" s="3815">
        <v>295</v>
      </c>
      <c r="H69" s="3819" t="s">
        <v>717</v>
      </c>
      <c r="I69" s="3819" t="s">
        <v>1857</v>
      </c>
      <c r="J69" s="3818">
        <v>180000</v>
      </c>
      <c r="K69" s="3815"/>
      <c r="L69" s="3815"/>
      <c r="M69" s="3815"/>
      <c r="N69" s="3815"/>
      <c r="O69" s="3815"/>
      <c r="P69" s="3815"/>
      <c r="Q69" s="3815"/>
      <c r="R69" s="3815"/>
      <c r="S69" s="3815"/>
      <c r="T69" s="3815">
        <v>7.2</v>
      </c>
      <c r="U69" s="3815"/>
      <c r="V69" s="3817">
        <v>100</v>
      </c>
      <c r="W69" s="3817">
        <v>100</v>
      </c>
      <c r="X69" s="3817">
        <v>100</v>
      </c>
      <c r="Y69" s="3817">
        <v>100</v>
      </c>
      <c r="Z69" s="3817">
        <v>1</v>
      </c>
      <c r="AA69" s="3817"/>
      <c r="AB69" s="3817"/>
      <c r="AC69" s="3817"/>
      <c r="AD69" s="3817"/>
      <c r="AE69" s="3817" t="s">
        <v>438</v>
      </c>
      <c r="AF69" s="271"/>
      <c r="AG69" s="271"/>
      <c r="AH69" s="271"/>
      <c r="AI69" s="271"/>
      <c r="AJ69" s="271"/>
      <c r="AK69" s="271"/>
      <c r="AL69" s="271"/>
      <c r="AM69" s="271"/>
      <c r="AN69" s="271"/>
      <c r="AO69" s="271"/>
      <c r="AP69" s="271"/>
      <c r="AQ69" s="271"/>
      <c r="AR69" s="271"/>
      <c r="AS69" s="271"/>
      <c r="AT69" s="271"/>
      <c r="AU69" s="286"/>
      <c r="AV69" s="286"/>
      <c r="AW69" s="286"/>
      <c r="AX69" s="287"/>
      <c r="AY69" s="286"/>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row>
    <row r="70" spans="1:79" s="272" customFormat="1" ht="30" customHeight="1" thickTop="1" thickBot="1">
      <c r="A70" s="3819"/>
      <c r="B70" s="3817"/>
      <c r="C70" s="3817"/>
      <c r="D70" s="515">
        <v>30</v>
      </c>
      <c r="E70" s="513" t="s">
        <v>2078</v>
      </c>
      <c r="F70" s="513" t="s">
        <v>716</v>
      </c>
      <c r="G70" s="3815"/>
      <c r="H70" s="3819"/>
      <c r="I70" s="3819"/>
      <c r="J70" s="3818"/>
      <c r="K70" s="3815"/>
      <c r="L70" s="3815"/>
      <c r="M70" s="3815"/>
      <c r="N70" s="3815"/>
      <c r="O70" s="3815"/>
      <c r="P70" s="3815"/>
      <c r="Q70" s="3815"/>
      <c r="R70" s="3815"/>
      <c r="S70" s="3815"/>
      <c r="T70" s="3815"/>
      <c r="U70" s="3815"/>
      <c r="V70" s="3817"/>
      <c r="W70" s="3817"/>
      <c r="X70" s="3817"/>
      <c r="Y70" s="3817"/>
      <c r="Z70" s="3817"/>
      <c r="AA70" s="3817"/>
      <c r="AB70" s="3817"/>
      <c r="AC70" s="3817"/>
      <c r="AD70" s="3817"/>
      <c r="AE70" s="3817"/>
      <c r="AF70" s="271"/>
      <c r="AG70" s="271"/>
      <c r="AH70" s="271"/>
      <c r="AI70" s="271"/>
      <c r="AJ70" s="271"/>
      <c r="AK70" s="271"/>
      <c r="AL70" s="271"/>
      <c r="AM70" s="271"/>
      <c r="AN70" s="271"/>
      <c r="AO70" s="271"/>
      <c r="AP70" s="271"/>
      <c r="AQ70" s="271"/>
      <c r="AR70" s="271"/>
      <c r="AS70" s="271"/>
      <c r="AT70" s="271"/>
      <c r="AU70" s="286"/>
      <c r="AV70" s="286"/>
      <c r="AW70" s="286"/>
      <c r="AX70" s="287"/>
      <c r="AY70" s="286"/>
      <c r="AZ70" s="271"/>
      <c r="BA70" s="271"/>
      <c r="BB70" s="271"/>
      <c r="BC70" s="271"/>
      <c r="BD70" s="271"/>
      <c r="BE70" s="271"/>
      <c r="BF70" s="271"/>
      <c r="BG70" s="271"/>
      <c r="BH70" s="271"/>
      <c r="BI70" s="271"/>
      <c r="BJ70" s="271"/>
      <c r="BK70" s="271"/>
      <c r="BL70" s="271"/>
      <c r="BM70" s="271"/>
      <c r="BN70" s="271"/>
      <c r="BO70" s="271"/>
      <c r="BP70" s="271"/>
      <c r="BQ70" s="271"/>
      <c r="BR70" s="271"/>
      <c r="BS70" s="271"/>
      <c r="BT70" s="271"/>
      <c r="BU70" s="271"/>
      <c r="BV70" s="271"/>
      <c r="BW70" s="271"/>
      <c r="BX70" s="271"/>
      <c r="BY70" s="271"/>
      <c r="BZ70" s="271"/>
      <c r="CA70" s="271"/>
    </row>
    <row r="71" spans="1:79" s="272" customFormat="1" ht="30" customHeight="1" thickTop="1" thickBot="1">
      <c r="A71" s="513" t="s">
        <v>451</v>
      </c>
      <c r="B71" s="514" t="s">
        <v>94</v>
      </c>
      <c r="C71" s="514" t="s">
        <v>2081</v>
      </c>
      <c r="D71" s="515">
        <v>5</v>
      </c>
      <c r="E71" s="513" t="s">
        <v>687</v>
      </c>
      <c r="F71" s="513" t="s">
        <v>716</v>
      </c>
      <c r="G71" s="516">
        <v>496</v>
      </c>
      <c r="H71" s="513" t="s">
        <v>717</v>
      </c>
      <c r="I71" s="513" t="s">
        <v>688</v>
      </c>
      <c r="J71" s="517">
        <v>80000</v>
      </c>
      <c r="K71" s="516"/>
      <c r="L71" s="516"/>
      <c r="M71" s="516"/>
      <c r="N71" s="516"/>
      <c r="O71" s="516"/>
      <c r="P71" s="516"/>
      <c r="Q71" s="516">
        <v>2.7</v>
      </c>
      <c r="R71" s="516"/>
      <c r="S71" s="516"/>
      <c r="T71" s="516"/>
      <c r="U71" s="516"/>
      <c r="V71" s="514">
        <v>100</v>
      </c>
      <c r="W71" s="514">
        <v>100</v>
      </c>
      <c r="X71" s="514">
        <v>100</v>
      </c>
      <c r="Y71" s="514">
        <v>100</v>
      </c>
      <c r="Z71" s="514">
        <v>1</v>
      </c>
      <c r="AA71" s="514"/>
      <c r="AB71" s="514"/>
      <c r="AC71" s="514"/>
      <c r="AD71" s="514"/>
      <c r="AE71" s="514" t="s">
        <v>438</v>
      </c>
      <c r="AF71" s="271"/>
      <c r="AG71" s="271"/>
      <c r="AH71" s="271"/>
      <c r="AI71" s="271"/>
      <c r="AJ71" s="271"/>
      <c r="AK71" s="271"/>
      <c r="AL71" s="271"/>
      <c r="AM71" s="271"/>
      <c r="AN71" s="271"/>
      <c r="AO71" s="271"/>
      <c r="AP71" s="271"/>
      <c r="AQ71" s="271"/>
      <c r="AR71" s="271"/>
      <c r="AS71" s="271"/>
      <c r="AT71" s="271"/>
      <c r="AU71" s="286"/>
      <c r="AV71" s="286"/>
      <c r="AW71" s="286"/>
      <c r="AX71" s="287"/>
      <c r="AY71" s="286"/>
      <c r="AZ71" s="271"/>
      <c r="BA71" s="271"/>
      <c r="BB71" s="271"/>
      <c r="BC71" s="271"/>
      <c r="BD71" s="271"/>
      <c r="BE71" s="271"/>
      <c r="BF71" s="271"/>
      <c r="BG71" s="271"/>
      <c r="BH71" s="271"/>
      <c r="BI71" s="271"/>
      <c r="BJ71" s="271"/>
      <c r="BK71" s="271"/>
      <c r="BL71" s="271"/>
      <c r="BM71" s="271"/>
      <c r="BN71" s="271"/>
      <c r="BO71" s="271"/>
      <c r="BP71" s="271"/>
      <c r="BQ71" s="271"/>
      <c r="BR71" s="271"/>
      <c r="BS71" s="271"/>
      <c r="BT71" s="271"/>
      <c r="BU71" s="271"/>
      <c r="BV71" s="271"/>
      <c r="BW71" s="271"/>
      <c r="BX71" s="271"/>
      <c r="BY71" s="271"/>
      <c r="BZ71" s="271"/>
      <c r="CA71" s="271"/>
    </row>
    <row r="72" spans="1:79" s="272" customFormat="1" ht="30" customHeight="1" thickTop="1" thickBot="1">
      <c r="A72" s="513" t="s">
        <v>451</v>
      </c>
      <c r="B72" s="514" t="s">
        <v>94</v>
      </c>
      <c r="C72" s="514" t="s">
        <v>2081</v>
      </c>
      <c r="D72" s="515">
        <v>28</v>
      </c>
      <c r="E72" s="513" t="s">
        <v>684</v>
      </c>
      <c r="F72" s="513" t="s">
        <v>716</v>
      </c>
      <c r="G72" s="516">
        <v>336</v>
      </c>
      <c r="H72" s="513" t="s">
        <v>717</v>
      </c>
      <c r="I72" s="513" t="s">
        <v>688</v>
      </c>
      <c r="J72" s="517">
        <v>30000</v>
      </c>
      <c r="K72" s="516"/>
      <c r="L72" s="516"/>
      <c r="M72" s="516"/>
      <c r="N72" s="516"/>
      <c r="O72" s="516"/>
      <c r="P72" s="516"/>
      <c r="Q72" s="516">
        <v>1</v>
      </c>
      <c r="R72" s="516"/>
      <c r="S72" s="516"/>
      <c r="T72" s="516"/>
      <c r="U72" s="516"/>
      <c r="V72" s="514">
        <v>100</v>
      </c>
      <c r="W72" s="514">
        <v>100</v>
      </c>
      <c r="X72" s="514">
        <v>100</v>
      </c>
      <c r="Y72" s="514">
        <v>100</v>
      </c>
      <c r="Z72" s="514">
        <v>1</v>
      </c>
      <c r="AA72" s="514"/>
      <c r="AB72" s="514"/>
      <c r="AC72" s="514"/>
      <c r="AD72" s="514"/>
      <c r="AE72" s="514" t="s">
        <v>438</v>
      </c>
      <c r="AF72" s="271"/>
      <c r="AG72" s="271"/>
      <c r="AH72" s="271"/>
      <c r="AI72" s="271"/>
      <c r="AJ72" s="271"/>
      <c r="AK72" s="271"/>
      <c r="AL72" s="271"/>
      <c r="AM72" s="271"/>
      <c r="AN72" s="271"/>
      <c r="AO72" s="271"/>
      <c r="AP72" s="271"/>
      <c r="AQ72" s="271"/>
      <c r="AR72" s="271"/>
      <c r="AS72" s="271"/>
      <c r="AT72" s="271"/>
      <c r="AU72" s="286"/>
      <c r="AV72" s="286"/>
      <c r="AW72" s="286"/>
      <c r="AX72" s="287"/>
      <c r="AY72" s="286"/>
      <c r="AZ72" s="271"/>
      <c r="BA72" s="271"/>
      <c r="BB72" s="271"/>
      <c r="BC72" s="271"/>
      <c r="BD72" s="271"/>
      <c r="BE72" s="271"/>
      <c r="BF72" s="271"/>
      <c r="BG72" s="271"/>
      <c r="BH72" s="271"/>
      <c r="BI72" s="271"/>
      <c r="BJ72" s="271"/>
      <c r="BK72" s="271"/>
      <c r="BL72" s="271"/>
      <c r="BM72" s="271"/>
      <c r="BN72" s="271"/>
      <c r="BO72" s="271"/>
      <c r="BP72" s="271"/>
      <c r="BQ72" s="271"/>
      <c r="BR72" s="271"/>
      <c r="BS72" s="271"/>
      <c r="BT72" s="271"/>
      <c r="BU72" s="271"/>
      <c r="BV72" s="271"/>
      <c r="BW72" s="271"/>
      <c r="BX72" s="271"/>
      <c r="BY72" s="271"/>
      <c r="BZ72" s="271"/>
      <c r="CA72" s="271"/>
    </row>
    <row r="73" spans="1:79" s="272" customFormat="1" ht="30" customHeight="1" thickTop="1" thickBot="1">
      <c r="A73" s="513" t="s">
        <v>451</v>
      </c>
      <c r="B73" s="514" t="s">
        <v>94</v>
      </c>
      <c r="C73" s="514" t="s">
        <v>2081</v>
      </c>
      <c r="D73" s="515">
        <v>28</v>
      </c>
      <c r="E73" s="513" t="s">
        <v>685</v>
      </c>
      <c r="F73" s="513" t="s">
        <v>716</v>
      </c>
      <c r="G73" s="516">
        <v>202</v>
      </c>
      <c r="H73" s="513" t="s">
        <v>717</v>
      </c>
      <c r="I73" s="513" t="s">
        <v>688</v>
      </c>
      <c r="J73" s="517">
        <v>30000</v>
      </c>
      <c r="K73" s="516"/>
      <c r="L73" s="516"/>
      <c r="M73" s="516"/>
      <c r="N73" s="516"/>
      <c r="O73" s="516"/>
      <c r="P73" s="516"/>
      <c r="Q73" s="516">
        <v>1</v>
      </c>
      <c r="R73" s="516"/>
      <c r="S73" s="516"/>
      <c r="T73" s="516"/>
      <c r="U73" s="516"/>
      <c r="V73" s="514">
        <v>100</v>
      </c>
      <c r="W73" s="514">
        <v>100</v>
      </c>
      <c r="X73" s="514">
        <v>100</v>
      </c>
      <c r="Y73" s="514">
        <v>100</v>
      </c>
      <c r="Z73" s="514">
        <v>1</v>
      </c>
      <c r="AA73" s="514"/>
      <c r="AB73" s="514"/>
      <c r="AC73" s="514"/>
      <c r="AD73" s="514"/>
      <c r="AE73" s="514" t="s">
        <v>438</v>
      </c>
      <c r="AF73" s="271"/>
      <c r="AG73" s="271"/>
      <c r="AH73" s="271"/>
      <c r="AI73" s="271"/>
      <c r="AJ73" s="271"/>
      <c r="AK73" s="271"/>
      <c r="AL73" s="271"/>
      <c r="AM73" s="271"/>
      <c r="AN73" s="271"/>
      <c r="AO73" s="271"/>
      <c r="AP73" s="271"/>
      <c r="AQ73" s="271"/>
      <c r="AR73" s="271"/>
      <c r="AS73" s="271"/>
      <c r="AT73" s="271"/>
      <c r="AU73" s="286"/>
      <c r="AV73" s="286"/>
      <c r="AW73" s="286"/>
      <c r="AX73" s="287"/>
      <c r="AY73" s="286"/>
      <c r="AZ73" s="271"/>
      <c r="BA73" s="271"/>
      <c r="BB73" s="271"/>
      <c r="BC73" s="271"/>
      <c r="BD73" s="271"/>
      <c r="BE73" s="271"/>
      <c r="BF73" s="271"/>
      <c r="BG73" s="271"/>
      <c r="BH73" s="271"/>
      <c r="BI73" s="271"/>
      <c r="BJ73" s="271"/>
      <c r="BK73" s="271"/>
      <c r="BL73" s="271"/>
      <c r="BM73" s="271"/>
      <c r="BN73" s="271"/>
      <c r="BO73" s="271"/>
      <c r="BP73" s="271"/>
      <c r="BQ73" s="271"/>
      <c r="BR73" s="271"/>
      <c r="BS73" s="271"/>
      <c r="BT73" s="271"/>
      <c r="BU73" s="271"/>
      <c r="BV73" s="271"/>
      <c r="BW73" s="271"/>
      <c r="BX73" s="271"/>
      <c r="BY73" s="271"/>
      <c r="BZ73" s="271"/>
      <c r="CA73" s="271"/>
    </row>
    <row r="74" spans="1:79" s="272" customFormat="1" ht="30" customHeight="1" thickTop="1" thickBot="1">
      <c r="A74" s="513" t="s">
        <v>451</v>
      </c>
      <c r="B74" s="514" t="s">
        <v>94</v>
      </c>
      <c r="C74" s="514" t="s">
        <v>2081</v>
      </c>
      <c r="D74" s="515">
        <v>10</v>
      </c>
      <c r="E74" s="513" t="s">
        <v>689</v>
      </c>
      <c r="F74" s="513" t="s">
        <v>716</v>
      </c>
      <c r="G74" s="516">
        <v>81</v>
      </c>
      <c r="H74" s="514" t="s">
        <v>717</v>
      </c>
      <c r="I74" s="513" t="s">
        <v>688</v>
      </c>
      <c r="J74" s="517">
        <v>50000</v>
      </c>
      <c r="K74" s="516"/>
      <c r="L74" s="516"/>
      <c r="M74" s="516"/>
      <c r="N74" s="516"/>
      <c r="O74" s="516"/>
      <c r="P74" s="516"/>
      <c r="Q74" s="516">
        <v>2</v>
      </c>
      <c r="R74" s="516"/>
      <c r="S74" s="516"/>
      <c r="T74" s="516"/>
      <c r="U74" s="516"/>
      <c r="V74" s="514">
        <v>100</v>
      </c>
      <c r="W74" s="514">
        <v>100</v>
      </c>
      <c r="X74" s="514">
        <v>100</v>
      </c>
      <c r="Y74" s="514">
        <v>100</v>
      </c>
      <c r="Z74" s="514">
        <v>1</v>
      </c>
      <c r="AA74" s="514"/>
      <c r="AB74" s="514"/>
      <c r="AC74" s="521"/>
      <c r="AD74" s="514"/>
      <c r="AE74" s="521" t="s">
        <v>676</v>
      </c>
      <c r="AF74" s="271"/>
      <c r="AG74" s="271"/>
      <c r="AH74" s="271"/>
      <c r="AI74" s="271"/>
      <c r="AJ74" s="271"/>
      <c r="AK74" s="271"/>
      <c r="AL74" s="271"/>
      <c r="AM74" s="271"/>
      <c r="AN74" s="271"/>
      <c r="AO74" s="271"/>
      <c r="AP74" s="271"/>
      <c r="AQ74" s="271"/>
      <c r="AR74" s="271"/>
      <c r="AS74" s="271"/>
      <c r="AT74" s="271"/>
      <c r="AU74" s="286"/>
      <c r="AV74" s="286"/>
      <c r="AW74" s="286"/>
      <c r="AX74" s="287"/>
      <c r="AY74" s="286"/>
      <c r="AZ74" s="271"/>
      <c r="BA74" s="271"/>
      <c r="BB74" s="271"/>
      <c r="BC74" s="271"/>
      <c r="BD74" s="271"/>
      <c r="BE74" s="271"/>
      <c r="BF74" s="271"/>
      <c r="BG74" s="271"/>
      <c r="BH74" s="271"/>
      <c r="BI74" s="271"/>
      <c r="BJ74" s="271"/>
      <c r="BK74" s="271"/>
      <c r="BL74" s="271"/>
      <c r="BM74" s="271"/>
      <c r="BN74" s="271"/>
      <c r="BO74" s="271"/>
      <c r="BP74" s="271"/>
      <c r="BQ74" s="271"/>
      <c r="BR74" s="271"/>
      <c r="BS74" s="271"/>
      <c r="BT74" s="271"/>
      <c r="BU74" s="271"/>
      <c r="BV74" s="271"/>
      <c r="BW74" s="271"/>
      <c r="BX74" s="271"/>
      <c r="BY74" s="271"/>
      <c r="BZ74" s="271"/>
      <c r="CA74" s="271"/>
    </row>
    <row r="75" spans="1:79" s="272" customFormat="1" ht="30" customHeight="1" thickTop="1" thickBot="1">
      <c r="A75" s="513" t="s">
        <v>451</v>
      </c>
      <c r="B75" s="514" t="s">
        <v>94</v>
      </c>
      <c r="C75" s="514" t="s">
        <v>2081</v>
      </c>
      <c r="D75" s="515">
        <v>1</v>
      </c>
      <c r="E75" s="513" t="s">
        <v>677</v>
      </c>
      <c r="F75" s="513" t="s">
        <v>678</v>
      </c>
      <c r="G75" s="516">
        <v>104</v>
      </c>
      <c r="H75" s="514" t="s">
        <v>717</v>
      </c>
      <c r="I75" s="513" t="s">
        <v>1857</v>
      </c>
      <c r="J75" s="517"/>
      <c r="K75" s="516"/>
      <c r="L75" s="516"/>
      <c r="M75" s="516"/>
      <c r="N75" s="516"/>
      <c r="O75" s="516"/>
      <c r="P75" s="516"/>
      <c r="Q75" s="516"/>
      <c r="R75" s="516"/>
      <c r="S75" s="516">
        <v>1</v>
      </c>
      <c r="T75" s="516"/>
      <c r="U75" s="516"/>
      <c r="V75" s="514">
        <v>100</v>
      </c>
      <c r="W75" s="514">
        <v>100</v>
      </c>
      <c r="X75" s="514">
        <v>100</v>
      </c>
      <c r="Y75" s="514">
        <v>100</v>
      </c>
      <c r="Z75" s="514">
        <v>1</v>
      </c>
      <c r="AA75" s="514"/>
      <c r="AB75" s="514"/>
      <c r="AC75" s="522"/>
      <c r="AD75" s="514"/>
      <c r="AE75" s="522" t="s">
        <v>438</v>
      </c>
      <c r="AF75" s="271"/>
      <c r="AG75" s="271"/>
      <c r="AH75" s="271"/>
      <c r="AI75" s="271"/>
      <c r="AJ75" s="271"/>
      <c r="AK75" s="271"/>
      <c r="AL75" s="271"/>
      <c r="AM75" s="271"/>
      <c r="AN75" s="271"/>
      <c r="AO75" s="271"/>
      <c r="AP75" s="271"/>
      <c r="AQ75" s="271"/>
      <c r="AR75" s="271"/>
      <c r="AS75" s="271"/>
      <c r="AT75" s="271"/>
      <c r="AU75" s="286"/>
      <c r="AV75" s="286"/>
      <c r="AW75" s="286"/>
      <c r="AX75" s="287"/>
      <c r="AY75" s="286"/>
      <c r="AZ75" s="271"/>
      <c r="BA75" s="271"/>
      <c r="BB75" s="271"/>
      <c r="BC75" s="271"/>
      <c r="BD75" s="271"/>
      <c r="BE75" s="271"/>
      <c r="BF75" s="271"/>
      <c r="BG75" s="271"/>
      <c r="BH75" s="271"/>
      <c r="BI75" s="271"/>
      <c r="BJ75" s="271"/>
      <c r="BK75" s="271"/>
      <c r="BL75" s="271"/>
      <c r="BM75" s="271"/>
      <c r="BN75" s="271"/>
      <c r="BO75" s="271"/>
      <c r="BP75" s="271"/>
      <c r="BQ75" s="271"/>
      <c r="BR75" s="271"/>
      <c r="BS75" s="271"/>
      <c r="BT75" s="271"/>
      <c r="BU75" s="271"/>
      <c r="BV75" s="271"/>
      <c r="BW75" s="271"/>
      <c r="BX75" s="271"/>
      <c r="BY75" s="271"/>
      <c r="BZ75" s="271"/>
      <c r="CA75" s="271"/>
    </row>
    <row r="76" spans="1:79" s="272" customFormat="1" ht="30" customHeight="1" thickTop="1" thickBot="1">
      <c r="A76" s="3819" t="s">
        <v>451</v>
      </c>
      <c r="B76" s="3819" t="s">
        <v>94</v>
      </c>
      <c r="C76" s="3819" t="s">
        <v>2081</v>
      </c>
      <c r="D76" s="3817">
        <v>7</v>
      </c>
      <c r="E76" s="513" t="s">
        <v>687</v>
      </c>
      <c r="F76" s="513" t="s">
        <v>716</v>
      </c>
      <c r="G76" s="3815">
        <v>765</v>
      </c>
      <c r="H76" s="3819" t="s">
        <v>717</v>
      </c>
      <c r="I76" s="3819" t="s">
        <v>1857</v>
      </c>
      <c r="J76" s="3828"/>
      <c r="K76" s="3827"/>
      <c r="L76" s="3827"/>
      <c r="M76" s="3826"/>
      <c r="N76" s="3826"/>
      <c r="O76" s="3826"/>
      <c r="P76" s="3826"/>
      <c r="Q76" s="3826"/>
      <c r="R76" s="3826"/>
      <c r="S76" s="3827">
        <v>2</v>
      </c>
      <c r="T76" s="3826"/>
      <c r="U76" s="3827"/>
      <c r="V76" s="3825">
        <v>100</v>
      </c>
      <c r="W76" s="3825">
        <v>100</v>
      </c>
      <c r="X76" s="3825">
        <v>100</v>
      </c>
      <c r="Y76" s="3825">
        <v>100</v>
      </c>
      <c r="Z76" s="3825">
        <v>1</v>
      </c>
      <c r="AA76" s="3826"/>
      <c r="AB76" s="3826"/>
      <c r="AC76" s="521"/>
      <c r="AD76" s="3826"/>
      <c r="AE76" s="521" t="s">
        <v>438</v>
      </c>
      <c r="AF76" s="271"/>
      <c r="AG76" s="271"/>
      <c r="AH76" s="271"/>
      <c r="AI76" s="271"/>
      <c r="AJ76" s="271"/>
      <c r="AK76" s="271"/>
      <c r="AL76" s="271"/>
      <c r="AM76" s="271"/>
      <c r="AN76" s="271"/>
      <c r="AO76" s="271"/>
      <c r="AP76" s="271"/>
      <c r="AQ76" s="271"/>
      <c r="AR76" s="271"/>
      <c r="AS76" s="271"/>
      <c r="AT76" s="271"/>
      <c r="AU76" s="286"/>
      <c r="AV76" s="286"/>
      <c r="AW76" s="286"/>
      <c r="AX76" s="287"/>
      <c r="AY76" s="286"/>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row>
    <row r="77" spans="1:79" s="272" customFormat="1" ht="30" customHeight="1" thickTop="1" thickBot="1">
      <c r="A77" s="3819"/>
      <c r="B77" s="3819"/>
      <c r="C77" s="3819"/>
      <c r="D77" s="3817"/>
      <c r="E77" s="513" t="s">
        <v>681</v>
      </c>
      <c r="F77" s="513" t="s">
        <v>716</v>
      </c>
      <c r="G77" s="3815"/>
      <c r="H77" s="3819"/>
      <c r="I77" s="3819"/>
      <c r="J77" s="3828"/>
      <c r="K77" s="3827"/>
      <c r="L77" s="3827"/>
      <c r="M77" s="3826"/>
      <c r="N77" s="3826"/>
      <c r="O77" s="3826"/>
      <c r="P77" s="3826"/>
      <c r="Q77" s="3826"/>
      <c r="R77" s="3826"/>
      <c r="S77" s="3827"/>
      <c r="T77" s="3826"/>
      <c r="U77" s="3827"/>
      <c r="V77" s="3825"/>
      <c r="W77" s="3825"/>
      <c r="X77" s="3825"/>
      <c r="Y77" s="3825"/>
      <c r="Z77" s="3825"/>
      <c r="AA77" s="3826"/>
      <c r="AB77" s="3826"/>
      <c r="AC77" s="521"/>
      <c r="AD77" s="3826"/>
      <c r="AE77" s="521"/>
      <c r="AF77" s="271"/>
      <c r="AG77" s="271"/>
      <c r="AH77" s="271"/>
      <c r="AI77" s="271"/>
      <c r="AJ77" s="271"/>
      <c r="AK77" s="271"/>
      <c r="AL77" s="271"/>
      <c r="AM77" s="271"/>
      <c r="AN77" s="271"/>
      <c r="AO77" s="271"/>
      <c r="AP77" s="271"/>
      <c r="AQ77" s="271"/>
      <c r="AR77" s="271"/>
      <c r="AS77" s="271"/>
      <c r="AT77" s="271"/>
      <c r="AU77" s="286"/>
      <c r="AV77" s="286"/>
      <c r="AW77" s="286"/>
      <c r="AX77" s="287"/>
      <c r="AY77" s="286"/>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row>
    <row r="78" spans="1:79" s="272" customFormat="1" ht="30" customHeight="1" thickTop="1" thickBot="1">
      <c r="A78" s="513" t="s">
        <v>451</v>
      </c>
      <c r="B78" s="514" t="s">
        <v>94</v>
      </c>
      <c r="C78" s="514" t="s">
        <v>2081</v>
      </c>
      <c r="D78" s="515">
        <v>36</v>
      </c>
      <c r="E78" s="513" t="s">
        <v>1967</v>
      </c>
      <c r="F78" s="513" t="s">
        <v>716</v>
      </c>
      <c r="G78" s="516">
        <v>154</v>
      </c>
      <c r="H78" s="514" t="s">
        <v>717</v>
      </c>
      <c r="I78" s="513" t="s">
        <v>1857</v>
      </c>
      <c r="J78" s="517">
        <v>120000</v>
      </c>
      <c r="K78" s="516"/>
      <c r="L78" s="516"/>
      <c r="M78" s="516"/>
      <c r="N78" s="516"/>
      <c r="O78" s="516"/>
      <c r="P78" s="516"/>
      <c r="Q78" s="516"/>
      <c r="R78" s="516"/>
      <c r="S78" s="516">
        <v>2</v>
      </c>
      <c r="T78" s="516"/>
      <c r="U78" s="516"/>
      <c r="V78" s="514">
        <v>100</v>
      </c>
      <c r="W78" s="514">
        <v>100</v>
      </c>
      <c r="X78" s="514">
        <v>100</v>
      </c>
      <c r="Y78" s="514">
        <v>100</v>
      </c>
      <c r="Z78" s="514">
        <v>1</v>
      </c>
      <c r="AA78" s="514"/>
      <c r="AB78" s="514"/>
      <c r="AC78" s="522"/>
      <c r="AD78" s="514"/>
      <c r="AE78" s="522" t="s">
        <v>438</v>
      </c>
      <c r="AF78" s="271"/>
      <c r="AG78" s="271"/>
      <c r="AH78" s="271"/>
      <c r="AI78" s="271"/>
      <c r="AJ78" s="271"/>
      <c r="AK78" s="271"/>
      <c r="AL78" s="271"/>
      <c r="AM78" s="271"/>
      <c r="AN78" s="271"/>
      <c r="AO78" s="271"/>
      <c r="AP78" s="271"/>
      <c r="AQ78" s="271"/>
      <c r="AR78" s="271"/>
      <c r="AS78" s="271"/>
      <c r="AT78" s="271"/>
      <c r="AU78" s="286"/>
      <c r="AV78" s="286"/>
      <c r="AW78" s="286"/>
      <c r="AX78" s="287"/>
      <c r="AY78" s="286"/>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row>
    <row r="79" spans="1:79" s="272" customFormat="1" ht="30" customHeight="1" thickTop="1" thickBot="1">
      <c r="A79" s="513" t="s">
        <v>451</v>
      </c>
      <c r="B79" s="518" t="s">
        <v>94</v>
      </c>
      <c r="C79" s="518" t="s">
        <v>2081</v>
      </c>
      <c r="D79" s="515"/>
      <c r="E79" s="519" t="s">
        <v>2079</v>
      </c>
      <c r="F79" s="519"/>
      <c r="G79" s="515"/>
      <c r="H79" s="514" t="s">
        <v>12</v>
      </c>
      <c r="I79" s="513" t="s">
        <v>2274</v>
      </c>
      <c r="J79" s="517">
        <v>74000</v>
      </c>
      <c r="K79" s="520"/>
      <c r="L79" s="520"/>
      <c r="M79" s="515"/>
      <c r="N79" s="515"/>
      <c r="O79" s="515"/>
      <c r="P79" s="515"/>
      <c r="Q79" s="515"/>
      <c r="R79" s="515"/>
      <c r="S79" s="520"/>
      <c r="T79" s="515"/>
      <c r="U79" s="520"/>
      <c r="V79" s="518"/>
      <c r="W79" s="518"/>
      <c r="X79" s="518"/>
      <c r="Y79" s="518"/>
      <c r="Z79" s="518">
        <v>1</v>
      </c>
      <c r="AA79" s="518"/>
      <c r="AB79" s="518"/>
      <c r="AC79" s="523"/>
      <c r="AD79" s="518"/>
      <c r="AE79" s="523" t="s">
        <v>1968</v>
      </c>
      <c r="AF79" s="271"/>
      <c r="AG79" s="271"/>
      <c r="AH79" s="271"/>
      <c r="AI79" s="271"/>
      <c r="AJ79" s="271"/>
      <c r="AK79" s="271"/>
      <c r="AL79" s="271"/>
      <c r="AM79" s="271"/>
      <c r="AN79" s="271"/>
      <c r="AO79" s="271"/>
      <c r="AP79" s="271"/>
      <c r="AQ79" s="271"/>
      <c r="AR79" s="271"/>
      <c r="AS79" s="271"/>
      <c r="AT79" s="271"/>
      <c r="AU79" s="286"/>
      <c r="AV79" s="286"/>
      <c r="AW79" s="286"/>
      <c r="AX79" s="287"/>
      <c r="AY79" s="286"/>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row>
    <row r="80" spans="1:79" s="272" customFormat="1" ht="30" customHeight="1" thickTop="1" thickBot="1">
      <c r="A80" s="513" t="s">
        <v>451</v>
      </c>
      <c r="B80" s="514" t="s">
        <v>94</v>
      </c>
      <c r="C80" s="514" t="s">
        <v>2374</v>
      </c>
      <c r="D80" s="515">
        <v>25</v>
      </c>
      <c r="E80" s="513" t="s">
        <v>1969</v>
      </c>
      <c r="F80" s="513" t="s">
        <v>716</v>
      </c>
      <c r="G80" s="516">
        <v>45</v>
      </c>
      <c r="H80" s="513" t="s">
        <v>717</v>
      </c>
      <c r="I80" s="513" t="s">
        <v>1857</v>
      </c>
      <c r="J80" s="517">
        <v>120000</v>
      </c>
      <c r="K80" s="516"/>
      <c r="L80" s="516" t="s">
        <v>1970</v>
      </c>
      <c r="M80" s="516"/>
      <c r="N80" s="516"/>
      <c r="O80" s="516"/>
      <c r="P80" s="516"/>
      <c r="Q80" s="516"/>
      <c r="R80" s="516"/>
      <c r="S80" s="516">
        <v>3</v>
      </c>
      <c r="T80" s="516"/>
      <c r="U80" s="516"/>
      <c r="V80" s="514"/>
      <c r="W80" s="514"/>
      <c r="X80" s="514"/>
      <c r="Y80" s="514"/>
      <c r="Z80" s="514">
        <v>1</v>
      </c>
      <c r="AA80" s="514"/>
      <c r="AB80" s="514"/>
      <c r="AC80" s="514"/>
      <c r="AD80" s="514"/>
      <c r="AE80" s="514" t="s">
        <v>438</v>
      </c>
      <c r="AF80" s="271"/>
      <c r="AG80" s="271"/>
      <c r="AH80" s="271"/>
      <c r="AI80" s="271"/>
      <c r="AJ80" s="271"/>
      <c r="AK80" s="271"/>
      <c r="AL80" s="271"/>
      <c r="AM80" s="271"/>
      <c r="AN80" s="271"/>
      <c r="AO80" s="271"/>
      <c r="AP80" s="271"/>
      <c r="AQ80" s="271"/>
      <c r="AR80" s="271"/>
      <c r="AS80" s="271"/>
      <c r="AT80" s="271"/>
      <c r="AU80" s="286"/>
      <c r="AV80" s="286"/>
      <c r="AW80" s="286"/>
      <c r="AX80" s="287"/>
      <c r="AY80" s="286"/>
      <c r="AZ80" s="271"/>
      <c r="BA80" s="271"/>
      <c r="BB80" s="271"/>
      <c r="BC80" s="271"/>
      <c r="BD80" s="271"/>
      <c r="BE80" s="271"/>
      <c r="BF80" s="271"/>
      <c r="BG80" s="271"/>
      <c r="BH80" s="271"/>
      <c r="BI80" s="271"/>
      <c r="BJ80" s="271"/>
      <c r="BK80" s="271"/>
      <c r="BL80" s="271"/>
      <c r="BM80" s="271"/>
      <c r="BN80" s="271"/>
      <c r="BO80" s="271"/>
      <c r="BP80" s="271"/>
      <c r="BQ80" s="271"/>
      <c r="BR80" s="271"/>
      <c r="BS80" s="271"/>
      <c r="BT80" s="271"/>
      <c r="BU80" s="271"/>
      <c r="BV80" s="271"/>
      <c r="BW80" s="271"/>
      <c r="BX80" s="271"/>
      <c r="BY80" s="271"/>
      <c r="BZ80" s="271"/>
      <c r="CA80" s="271"/>
    </row>
    <row r="81" spans="1:79" s="272" customFormat="1" ht="30" customHeight="1" thickTop="1" thickBot="1">
      <c r="A81" s="3819" t="s">
        <v>451</v>
      </c>
      <c r="B81" s="3817" t="s">
        <v>94</v>
      </c>
      <c r="C81" s="3817" t="s">
        <v>2374</v>
      </c>
      <c r="D81" s="515">
        <v>122</v>
      </c>
      <c r="E81" s="513" t="s">
        <v>1971</v>
      </c>
      <c r="F81" s="513" t="s">
        <v>716</v>
      </c>
      <c r="G81" s="3815">
        <v>329</v>
      </c>
      <c r="H81" s="3819" t="s">
        <v>717</v>
      </c>
      <c r="I81" s="3819" t="s">
        <v>1857</v>
      </c>
      <c r="J81" s="3818">
        <v>500000</v>
      </c>
      <c r="K81" s="3815">
        <v>500000</v>
      </c>
      <c r="L81" s="3815" t="s">
        <v>1970</v>
      </c>
      <c r="M81" s="3815"/>
      <c r="N81" s="3815"/>
      <c r="O81" s="3815"/>
      <c r="P81" s="3815"/>
      <c r="Q81" s="3815"/>
      <c r="R81" s="3815"/>
      <c r="S81" s="3815">
        <v>11.8</v>
      </c>
      <c r="T81" s="3815"/>
      <c r="U81" s="3815"/>
      <c r="V81" s="3817"/>
      <c r="W81" s="3817"/>
      <c r="X81" s="3817"/>
      <c r="Y81" s="3817"/>
      <c r="Z81" s="3817">
        <v>1</v>
      </c>
      <c r="AA81" s="3817"/>
      <c r="AB81" s="3817"/>
      <c r="AC81" s="3817"/>
      <c r="AD81" s="3817"/>
      <c r="AE81" s="3817" t="s">
        <v>438</v>
      </c>
      <c r="AF81" s="271"/>
      <c r="AG81" s="271"/>
      <c r="AH81" s="271"/>
      <c r="AI81" s="271"/>
      <c r="AJ81" s="271"/>
      <c r="AK81" s="271"/>
      <c r="AL81" s="271"/>
      <c r="AM81" s="271"/>
      <c r="AN81" s="271"/>
      <c r="AO81" s="271"/>
      <c r="AP81" s="271"/>
      <c r="AQ81" s="271"/>
      <c r="AR81" s="271"/>
      <c r="AS81" s="271"/>
      <c r="AT81" s="271"/>
      <c r="AU81" s="286"/>
      <c r="AV81" s="286"/>
      <c r="AW81" s="286"/>
      <c r="AX81" s="287"/>
      <c r="AY81" s="286"/>
      <c r="AZ81" s="271"/>
      <c r="BA81" s="271"/>
      <c r="BB81" s="271"/>
      <c r="BC81" s="271"/>
      <c r="BD81" s="271"/>
      <c r="BE81" s="271"/>
      <c r="BF81" s="271"/>
      <c r="BG81" s="271"/>
      <c r="BH81" s="271"/>
      <c r="BI81" s="271"/>
      <c r="BJ81" s="271"/>
      <c r="BK81" s="271"/>
      <c r="BL81" s="271"/>
      <c r="BM81" s="271"/>
      <c r="BN81" s="271"/>
      <c r="BO81" s="271"/>
      <c r="BP81" s="271"/>
      <c r="BQ81" s="271"/>
      <c r="BR81" s="271"/>
      <c r="BS81" s="271"/>
      <c r="BT81" s="271"/>
      <c r="BU81" s="271"/>
      <c r="BV81" s="271"/>
      <c r="BW81" s="271"/>
      <c r="BX81" s="271"/>
      <c r="BY81" s="271"/>
      <c r="BZ81" s="271"/>
      <c r="CA81" s="271"/>
    </row>
    <row r="82" spans="1:79" s="272" customFormat="1" ht="30" customHeight="1" thickTop="1" thickBot="1">
      <c r="A82" s="3819"/>
      <c r="B82" s="3817"/>
      <c r="C82" s="3817"/>
      <c r="D82" s="515">
        <v>122</v>
      </c>
      <c r="E82" s="524" t="s">
        <v>1972</v>
      </c>
      <c r="F82" s="513" t="s">
        <v>716</v>
      </c>
      <c r="G82" s="3815"/>
      <c r="H82" s="3819"/>
      <c r="I82" s="3819"/>
      <c r="J82" s="3818"/>
      <c r="K82" s="3815"/>
      <c r="L82" s="3815"/>
      <c r="M82" s="3815"/>
      <c r="N82" s="3815"/>
      <c r="O82" s="3815"/>
      <c r="P82" s="3815"/>
      <c r="Q82" s="3815"/>
      <c r="R82" s="3815"/>
      <c r="S82" s="3815"/>
      <c r="T82" s="3815"/>
      <c r="U82" s="3815"/>
      <c r="V82" s="3817"/>
      <c r="W82" s="3817"/>
      <c r="X82" s="3817"/>
      <c r="Y82" s="3817"/>
      <c r="Z82" s="3817"/>
      <c r="AA82" s="3817"/>
      <c r="AB82" s="3817"/>
      <c r="AC82" s="3817"/>
      <c r="AD82" s="3817"/>
      <c r="AE82" s="3817"/>
      <c r="AF82" s="271"/>
      <c r="AG82" s="271"/>
      <c r="AH82" s="271"/>
      <c r="AI82" s="271"/>
      <c r="AJ82" s="271"/>
      <c r="AK82" s="271"/>
      <c r="AL82" s="271"/>
      <c r="AM82" s="271"/>
      <c r="AN82" s="271"/>
      <c r="AO82" s="271"/>
      <c r="AP82" s="271"/>
      <c r="AQ82" s="271"/>
      <c r="AR82" s="271"/>
      <c r="AS82" s="271"/>
      <c r="AT82" s="271"/>
      <c r="AU82" s="286"/>
      <c r="AV82" s="286"/>
      <c r="AW82" s="286"/>
      <c r="AX82" s="287"/>
      <c r="AY82" s="286"/>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271"/>
      <c r="CA82" s="271"/>
    </row>
    <row r="83" spans="1:79" s="272" customFormat="1" ht="30" customHeight="1" thickTop="1" thickBot="1">
      <c r="A83" s="3819"/>
      <c r="B83" s="3817"/>
      <c r="C83" s="3817"/>
      <c r="D83" s="515">
        <v>122</v>
      </c>
      <c r="E83" s="524" t="s">
        <v>1973</v>
      </c>
      <c r="F83" s="513" t="s">
        <v>716</v>
      </c>
      <c r="G83" s="3815"/>
      <c r="H83" s="3819"/>
      <c r="I83" s="3819"/>
      <c r="J83" s="3818"/>
      <c r="K83" s="3815"/>
      <c r="L83" s="3815"/>
      <c r="M83" s="3815"/>
      <c r="N83" s="3815"/>
      <c r="O83" s="3815"/>
      <c r="P83" s="3815"/>
      <c r="Q83" s="3815"/>
      <c r="R83" s="3815"/>
      <c r="S83" s="3815"/>
      <c r="T83" s="3815"/>
      <c r="U83" s="3815"/>
      <c r="V83" s="3817"/>
      <c r="W83" s="3817"/>
      <c r="X83" s="3817"/>
      <c r="Y83" s="3817"/>
      <c r="Z83" s="3817"/>
      <c r="AA83" s="3817"/>
      <c r="AB83" s="3817"/>
      <c r="AC83" s="3817"/>
      <c r="AD83" s="3817"/>
      <c r="AE83" s="3817"/>
      <c r="AF83" s="271"/>
      <c r="AG83" s="271"/>
      <c r="AH83" s="271"/>
      <c r="AI83" s="271"/>
      <c r="AJ83" s="271"/>
      <c r="AK83" s="271"/>
      <c r="AL83" s="271"/>
      <c r="AM83" s="271"/>
      <c r="AN83" s="271"/>
      <c r="AO83" s="271"/>
      <c r="AP83" s="271"/>
      <c r="AQ83" s="271"/>
      <c r="AR83" s="271"/>
      <c r="AS83" s="271"/>
      <c r="AT83" s="271"/>
      <c r="AU83" s="286"/>
      <c r="AV83" s="286"/>
      <c r="AW83" s="286"/>
      <c r="AX83" s="287"/>
      <c r="AY83" s="286"/>
      <c r="AZ83" s="271"/>
      <c r="BA83" s="271"/>
      <c r="BB83" s="271"/>
      <c r="BC83" s="271"/>
      <c r="BD83" s="271"/>
      <c r="BE83" s="271"/>
      <c r="BF83" s="271"/>
      <c r="BG83" s="271"/>
      <c r="BH83" s="271"/>
      <c r="BI83" s="271"/>
      <c r="BJ83" s="271"/>
      <c r="BK83" s="271"/>
      <c r="BL83" s="271"/>
      <c r="BM83" s="271"/>
      <c r="BN83" s="271"/>
      <c r="BO83" s="271"/>
      <c r="BP83" s="271"/>
      <c r="BQ83" s="271"/>
      <c r="BR83" s="271"/>
      <c r="BS83" s="271"/>
      <c r="BT83" s="271"/>
      <c r="BU83" s="271"/>
      <c r="BV83" s="271"/>
      <c r="BW83" s="271"/>
      <c r="BX83" s="271"/>
      <c r="BY83" s="271"/>
      <c r="BZ83" s="271"/>
      <c r="CA83" s="271"/>
    </row>
    <row r="84" spans="1:79" s="272" customFormat="1" ht="30" customHeight="1" thickTop="1" thickBot="1">
      <c r="A84" s="3819"/>
      <c r="B84" s="3817"/>
      <c r="C84" s="3817"/>
      <c r="D84" s="515">
        <v>122</v>
      </c>
      <c r="E84" s="524" t="s">
        <v>1973</v>
      </c>
      <c r="F84" s="513" t="s">
        <v>1974</v>
      </c>
      <c r="G84" s="3815"/>
      <c r="H84" s="3819"/>
      <c r="I84" s="3819"/>
      <c r="J84" s="3818"/>
      <c r="K84" s="3815"/>
      <c r="L84" s="3815"/>
      <c r="M84" s="3815"/>
      <c r="N84" s="3815"/>
      <c r="O84" s="3815"/>
      <c r="P84" s="3815"/>
      <c r="Q84" s="3815"/>
      <c r="R84" s="3815"/>
      <c r="S84" s="3815"/>
      <c r="T84" s="3815"/>
      <c r="U84" s="3815"/>
      <c r="V84" s="3817"/>
      <c r="W84" s="3817"/>
      <c r="X84" s="3817"/>
      <c r="Y84" s="3817"/>
      <c r="Z84" s="3817"/>
      <c r="AA84" s="3817"/>
      <c r="AB84" s="3817"/>
      <c r="AC84" s="3817"/>
      <c r="AD84" s="3817"/>
      <c r="AE84" s="3817"/>
      <c r="AF84" s="271"/>
      <c r="AG84" s="271"/>
      <c r="AH84" s="271"/>
      <c r="AI84" s="271"/>
      <c r="AJ84" s="271"/>
      <c r="AK84" s="271"/>
      <c r="AL84" s="271"/>
      <c r="AM84" s="271"/>
      <c r="AN84" s="271"/>
      <c r="AO84" s="271"/>
      <c r="AP84" s="271"/>
      <c r="AQ84" s="271"/>
      <c r="AR84" s="271"/>
      <c r="AS84" s="271"/>
      <c r="AT84" s="271"/>
      <c r="AU84" s="286"/>
      <c r="AV84" s="286"/>
      <c r="AW84" s="286"/>
      <c r="AX84" s="287"/>
      <c r="AY84" s="286"/>
      <c r="AZ84" s="271"/>
      <c r="BA84" s="271"/>
      <c r="BB84" s="271"/>
      <c r="BC84" s="271"/>
      <c r="BD84" s="271"/>
      <c r="BE84" s="271"/>
      <c r="BF84" s="271"/>
      <c r="BG84" s="271"/>
      <c r="BH84" s="271"/>
      <c r="BI84" s="271"/>
      <c r="BJ84" s="271"/>
      <c r="BK84" s="271"/>
      <c r="BL84" s="271"/>
      <c r="BM84" s="271"/>
      <c r="BN84" s="271"/>
      <c r="BO84" s="271"/>
      <c r="BP84" s="271"/>
      <c r="BQ84" s="271"/>
      <c r="BR84" s="271"/>
      <c r="BS84" s="271"/>
      <c r="BT84" s="271"/>
      <c r="BU84" s="271"/>
      <c r="BV84" s="271"/>
      <c r="BW84" s="271"/>
      <c r="BX84" s="271"/>
      <c r="BY84" s="271"/>
      <c r="BZ84" s="271"/>
      <c r="CA84" s="271"/>
    </row>
    <row r="85" spans="1:79" s="272" customFormat="1" ht="30" customHeight="1" thickTop="1" thickBot="1">
      <c r="A85" s="3819"/>
      <c r="B85" s="3817"/>
      <c r="C85" s="3817"/>
      <c r="D85" s="515">
        <v>119</v>
      </c>
      <c r="E85" s="524" t="s">
        <v>2078</v>
      </c>
      <c r="F85" s="513" t="s">
        <v>716</v>
      </c>
      <c r="G85" s="3815"/>
      <c r="H85" s="3819"/>
      <c r="I85" s="3819"/>
      <c r="J85" s="3818"/>
      <c r="K85" s="3815"/>
      <c r="L85" s="3815"/>
      <c r="M85" s="3815"/>
      <c r="N85" s="3815"/>
      <c r="O85" s="3815"/>
      <c r="P85" s="3815"/>
      <c r="Q85" s="3815"/>
      <c r="R85" s="3815"/>
      <c r="S85" s="3815"/>
      <c r="T85" s="3815"/>
      <c r="U85" s="3815"/>
      <c r="V85" s="3817"/>
      <c r="W85" s="3817"/>
      <c r="X85" s="3817"/>
      <c r="Y85" s="3817"/>
      <c r="Z85" s="3817"/>
      <c r="AA85" s="3817"/>
      <c r="AB85" s="3817"/>
      <c r="AC85" s="3817"/>
      <c r="AD85" s="3817"/>
      <c r="AE85" s="3817"/>
      <c r="AF85" s="271"/>
      <c r="AG85" s="271"/>
      <c r="AH85" s="271"/>
      <c r="AI85" s="271"/>
      <c r="AJ85" s="271"/>
      <c r="AK85" s="271"/>
      <c r="AL85" s="271"/>
      <c r="AM85" s="271"/>
      <c r="AN85" s="271"/>
      <c r="AO85" s="271"/>
      <c r="AP85" s="271"/>
      <c r="AQ85" s="271"/>
      <c r="AR85" s="271"/>
      <c r="AS85" s="271"/>
      <c r="AT85" s="271"/>
      <c r="AU85" s="286"/>
      <c r="AV85" s="286"/>
      <c r="AW85" s="286"/>
      <c r="AX85" s="287"/>
      <c r="AY85" s="286"/>
      <c r="AZ85" s="271"/>
      <c r="BA85" s="271"/>
      <c r="BB85" s="271"/>
      <c r="BC85" s="271"/>
      <c r="BD85" s="271"/>
      <c r="BE85" s="271"/>
      <c r="BF85" s="271"/>
      <c r="BG85" s="271"/>
      <c r="BH85" s="271"/>
      <c r="BI85" s="271"/>
      <c r="BJ85" s="271"/>
      <c r="BK85" s="271"/>
      <c r="BL85" s="271"/>
      <c r="BM85" s="271"/>
      <c r="BN85" s="271"/>
      <c r="BO85" s="271"/>
      <c r="BP85" s="271"/>
      <c r="BQ85" s="271"/>
      <c r="BR85" s="271"/>
      <c r="BS85" s="271"/>
      <c r="BT85" s="271"/>
      <c r="BU85" s="271"/>
      <c r="BV85" s="271"/>
      <c r="BW85" s="271"/>
      <c r="BX85" s="271"/>
      <c r="BY85" s="271"/>
      <c r="BZ85" s="271"/>
      <c r="CA85" s="271"/>
    </row>
    <row r="86" spans="1:79" s="272" customFormat="1" ht="30" customHeight="1" thickTop="1" thickBot="1">
      <c r="A86" s="513" t="s">
        <v>451</v>
      </c>
      <c r="B86" s="514" t="s">
        <v>94</v>
      </c>
      <c r="C86" s="514" t="s">
        <v>2374</v>
      </c>
      <c r="D86" s="515">
        <v>39</v>
      </c>
      <c r="E86" s="513" t="s">
        <v>1975</v>
      </c>
      <c r="F86" s="513" t="s">
        <v>1976</v>
      </c>
      <c r="G86" s="516">
        <v>37</v>
      </c>
      <c r="H86" s="513" t="s">
        <v>717</v>
      </c>
      <c r="I86" s="513" t="s">
        <v>1857</v>
      </c>
      <c r="J86" s="517">
        <v>180000</v>
      </c>
      <c r="K86" s="516">
        <v>180000</v>
      </c>
      <c r="L86" s="516" t="s">
        <v>1970</v>
      </c>
      <c r="M86" s="516"/>
      <c r="N86" s="516"/>
      <c r="O86" s="516"/>
      <c r="P86" s="516"/>
      <c r="Q86" s="516"/>
      <c r="R86" s="516"/>
      <c r="S86" s="516">
        <v>3.5</v>
      </c>
      <c r="T86" s="516"/>
      <c r="U86" s="516"/>
      <c r="V86" s="514"/>
      <c r="W86" s="514"/>
      <c r="X86" s="514"/>
      <c r="Y86" s="514"/>
      <c r="Z86" s="514">
        <v>1</v>
      </c>
      <c r="AA86" s="514"/>
      <c r="AB86" s="514"/>
      <c r="AC86" s="514"/>
      <c r="AD86" s="514"/>
      <c r="AE86" s="514" t="s">
        <v>438</v>
      </c>
      <c r="AF86" s="271"/>
      <c r="AG86" s="271"/>
      <c r="AH86" s="271"/>
      <c r="AI86" s="271"/>
      <c r="AJ86" s="271"/>
      <c r="AK86" s="271"/>
      <c r="AL86" s="271"/>
      <c r="AM86" s="271"/>
      <c r="AN86" s="271"/>
      <c r="AO86" s="271"/>
      <c r="AP86" s="271"/>
      <c r="AQ86" s="271"/>
      <c r="AR86" s="271"/>
      <c r="AS86" s="271"/>
      <c r="AT86" s="271"/>
      <c r="AU86" s="286"/>
      <c r="AV86" s="286"/>
      <c r="AW86" s="286"/>
      <c r="AX86" s="287"/>
      <c r="AY86" s="286"/>
      <c r="AZ86" s="271"/>
      <c r="BA86" s="271"/>
      <c r="BB86" s="271"/>
      <c r="BC86" s="271"/>
      <c r="BD86" s="271"/>
      <c r="BE86" s="271"/>
      <c r="BF86" s="271"/>
      <c r="BG86" s="271"/>
      <c r="BH86" s="271"/>
      <c r="BI86" s="271"/>
      <c r="BJ86" s="271"/>
      <c r="BK86" s="271"/>
      <c r="BL86" s="271"/>
      <c r="BM86" s="271"/>
      <c r="BN86" s="271"/>
      <c r="BO86" s="271"/>
      <c r="BP86" s="271"/>
      <c r="BQ86" s="271"/>
      <c r="BR86" s="271"/>
      <c r="BS86" s="271"/>
      <c r="BT86" s="271"/>
      <c r="BU86" s="271"/>
      <c r="BV86" s="271"/>
      <c r="BW86" s="271"/>
      <c r="BX86" s="271"/>
      <c r="BY86" s="271"/>
      <c r="BZ86" s="271"/>
      <c r="CA86" s="271"/>
    </row>
    <row r="87" spans="1:79" s="272" customFormat="1" ht="30" customHeight="1" thickTop="1" thickBot="1">
      <c r="A87" s="513" t="s">
        <v>451</v>
      </c>
      <c r="B87" s="514" t="s">
        <v>94</v>
      </c>
      <c r="C87" s="514" t="s">
        <v>2374</v>
      </c>
      <c r="D87" s="515">
        <v>192</v>
      </c>
      <c r="E87" s="513" t="s">
        <v>1977</v>
      </c>
      <c r="F87" s="513" t="s">
        <v>716</v>
      </c>
      <c r="G87" s="516">
        <v>96</v>
      </c>
      <c r="H87" s="513" t="s">
        <v>717</v>
      </c>
      <c r="I87" s="513" t="s">
        <v>1857</v>
      </c>
      <c r="J87" s="517">
        <v>50000</v>
      </c>
      <c r="K87" s="516">
        <v>50000</v>
      </c>
      <c r="L87" s="516" t="s">
        <v>1970</v>
      </c>
      <c r="M87" s="516"/>
      <c r="N87" s="516"/>
      <c r="O87" s="516"/>
      <c r="P87" s="516"/>
      <c r="Q87" s="516"/>
      <c r="R87" s="516"/>
      <c r="S87" s="516">
        <v>4</v>
      </c>
      <c r="T87" s="516"/>
      <c r="U87" s="516"/>
      <c r="V87" s="514"/>
      <c r="W87" s="514"/>
      <c r="X87" s="514"/>
      <c r="Y87" s="514"/>
      <c r="Z87" s="514">
        <v>1</v>
      </c>
      <c r="AA87" s="514"/>
      <c r="AB87" s="514"/>
      <c r="AC87" s="514"/>
      <c r="AD87" s="514"/>
      <c r="AE87" s="514" t="s">
        <v>438</v>
      </c>
      <c r="AF87" s="271"/>
      <c r="AG87" s="271"/>
      <c r="AH87" s="271"/>
      <c r="AI87" s="271"/>
      <c r="AJ87" s="271"/>
      <c r="AK87" s="271"/>
      <c r="AL87" s="271"/>
      <c r="AM87" s="271"/>
      <c r="AN87" s="271"/>
      <c r="AO87" s="271"/>
      <c r="AP87" s="271"/>
      <c r="AQ87" s="271"/>
      <c r="AR87" s="271"/>
      <c r="AS87" s="271"/>
      <c r="AT87" s="271"/>
      <c r="AU87" s="286"/>
      <c r="AV87" s="286"/>
      <c r="AW87" s="286"/>
      <c r="AX87" s="287"/>
      <c r="AY87" s="286"/>
      <c r="AZ87" s="271"/>
      <c r="BA87" s="271"/>
      <c r="BB87" s="271"/>
      <c r="BC87" s="271"/>
      <c r="BD87" s="271"/>
      <c r="BE87" s="271"/>
      <c r="BF87" s="271"/>
      <c r="BG87" s="271"/>
      <c r="BH87" s="271"/>
      <c r="BI87" s="271"/>
      <c r="BJ87" s="271"/>
      <c r="BK87" s="271"/>
      <c r="BL87" s="271"/>
      <c r="BM87" s="271"/>
      <c r="BN87" s="271"/>
      <c r="BO87" s="271"/>
      <c r="BP87" s="271"/>
      <c r="BQ87" s="271"/>
      <c r="BR87" s="271"/>
      <c r="BS87" s="271"/>
      <c r="BT87" s="271"/>
      <c r="BU87" s="271"/>
      <c r="BV87" s="271"/>
      <c r="BW87" s="271"/>
      <c r="BX87" s="271"/>
      <c r="BY87" s="271"/>
      <c r="BZ87" s="271"/>
      <c r="CA87" s="271"/>
    </row>
    <row r="88" spans="1:79" s="272" customFormat="1" ht="30" customHeight="1" thickTop="1" thickBot="1">
      <c r="A88" s="513" t="s">
        <v>451</v>
      </c>
      <c r="B88" s="514" t="s">
        <v>94</v>
      </c>
      <c r="C88" s="514" t="s">
        <v>2374</v>
      </c>
      <c r="D88" s="515">
        <v>40</v>
      </c>
      <c r="E88" s="513" t="s">
        <v>1975</v>
      </c>
      <c r="F88" s="513" t="s">
        <v>716</v>
      </c>
      <c r="G88" s="516">
        <v>83</v>
      </c>
      <c r="H88" s="513" t="s">
        <v>717</v>
      </c>
      <c r="I88" s="513" t="s">
        <v>1857</v>
      </c>
      <c r="J88" s="517">
        <v>120000</v>
      </c>
      <c r="K88" s="516">
        <v>120000</v>
      </c>
      <c r="L88" s="516" t="s">
        <v>1970</v>
      </c>
      <c r="M88" s="516"/>
      <c r="N88" s="516"/>
      <c r="O88" s="516"/>
      <c r="P88" s="516"/>
      <c r="Q88" s="516"/>
      <c r="R88" s="516"/>
      <c r="S88" s="516">
        <v>3.5</v>
      </c>
      <c r="T88" s="516"/>
      <c r="U88" s="516"/>
      <c r="V88" s="514"/>
      <c r="W88" s="514"/>
      <c r="X88" s="514"/>
      <c r="Y88" s="514"/>
      <c r="Z88" s="514">
        <v>1</v>
      </c>
      <c r="AA88" s="514"/>
      <c r="AB88" s="514"/>
      <c r="AC88" s="514"/>
      <c r="AD88" s="514"/>
      <c r="AE88" s="514" t="s">
        <v>438</v>
      </c>
      <c r="AF88" s="271"/>
      <c r="AG88" s="271"/>
      <c r="AH88" s="271"/>
      <c r="AI88" s="271"/>
      <c r="AJ88" s="271"/>
      <c r="AK88" s="271"/>
      <c r="AL88" s="271"/>
      <c r="AM88" s="271"/>
      <c r="AN88" s="271"/>
      <c r="AO88" s="271"/>
      <c r="AP88" s="271"/>
      <c r="AQ88" s="271"/>
      <c r="AR88" s="271"/>
      <c r="AS88" s="271"/>
      <c r="AT88" s="271"/>
      <c r="AU88" s="286"/>
      <c r="AV88" s="286"/>
      <c r="AW88" s="286"/>
      <c r="AX88" s="287"/>
      <c r="AY88" s="286"/>
      <c r="AZ88" s="271"/>
      <c r="BA88" s="271"/>
      <c r="BB88" s="271"/>
      <c r="BC88" s="271"/>
      <c r="BD88" s="271"/>
      <c r="BE88" s="271"/>
      <c r="BF88" s="271"/>
      <c r="BG88" s="271"/>
      <c r="BH88" s="271"/>
      <c r="BI88" s="271"/>
      <c r="BJ88" s="271"/>
      <c r="BK88" s="271"/>
      <c r="BL88" s="271"/>
      <c r="BM88" s="271"/>
      <c r="BN88" s="271"/>
      <c r="BO88" s="271"/>
      <c r="BP88" s="271"/>
      <c r="BQ88" s="271"/>
      <c r="BR88" s="271"/>
      <c r="BS88" s="271"/>
      <c r="BT88" s="271"/>
      <c r="BU88" s="271"/>
      <c r="BV88" s="271"/>
      <c r="BW88" s="271"/>
      <c r="BX88" s="271"/>
      <c r="BY88" s="271"/>
      <c r="BZ88" s="271"/>
      <c r="CA88" s="271"/>
    </row>
    <row r="89" spans="1:79" s="272" customFormat="1" ht="30" customHeight="1" thickTop="1" thickBot="1">
      <c r="A89" s="513" t="s">
        <v>451</v>
      </c>
      <c r="B89" s="514" t="s">
        <v>94</v>
      </c>
      <c r="C89" s="514" t="s">
        <v>2374</v>
      </c>
      <c r="D89" s="515">
        <v>1</v>
      </c>
      <c r="E89" s="513" t="s">
        <v>1978</v>
      </c>
      <c r="F89" s="513" t="s">
        <v>1979</v>
      </c>
      <c r="G89" s="516">
        <v>66</v>
      </c>
      <c r="H89" s="513" t="s">
        <v>717</v>
      </c>
      <c r="I89" s="513" t="s">
        <v>1857</v>
      </c>
      <c r="J89" s="517">
        <v>60000</v>
      </c>
      <c r="K89" s="516">
        <v>60000</v>
      </c>
      <c r="L89" s="516" t="s">
        <v>1970</v>
      </c>
      <c r="M89" s="516"/>
      <c r="N89" s="516"/>
      <c r="O89" s="516"/>
      <c r="P89" s="516"/>
      <c r="Q89" s="516"/>
      <c r="R89" s="516"/>
      <c r="S89" s="516">
        <v>3</v>
      </c>
      <c r="T89" s="516"/>
      <c r="U89" s="516"/>
      <c r="V89" s="514"/>
      <c r="W89" s="514"/>
      <c r="X89" s="514"/>
      <c r="Y89" s="514"/>
      <c r="Z89" s="514">
        <v>1</v>
      </c>
      <c r="AA89" s="514"/>
      <c r="AB89" s="514"/>
      <c r="AC89" s="514"/>
      <c r="AD89" s="514"/>
      <c r="AE89" s="514" t="s">
        <v>438</v>
      </c>
      <c r="AF89" s="271"/>
      <c r="AG89" s="271"/>
      <c r="AH89" s="271"/>
      <c r="AI89" s="271"/>
      <c r="AJ89" s="271"/>
      <c r="AK89" s="271"/>
      <c r="AL89" s="271"/>
      <c r="AM89" s="271"/>
      <c r="AN89" s="271"/>
      <c r="AO89" s="271"/>
      <c r="AP89" s="271"/>
      <c r="AQ89" s="271"/>
      <c r="AR89" s="271"/>
      <c r="AS89" s="271"/>
      <c r="AT89" s="271"/>
      <c r="AU89" s="286"/>
      <c r="AV89" s="286"/>
      <c r="AW89" s="286"/>
      <c r="AX89" s="287"/>
      <c r="AY89" s="286"/>
      <c r="AZ89" s="271"/>
      <c r="BA89" s="271"/>
      <c r="BB89" s="271"/>
      <c r="BC89" s="271"/>
      <c r="BD89" s="271"/>
      <c r="BE89" s="271"/>
      <c r="BF89" s="271"/>
      <c r="BG89" s="271"/>
      <c r="BH89" s="271"/>
      <c r="BI89" s="271"/>
      <c r="BJ89" s="271"/>
      <c r="BK89" s="271"/>
      <c r="BL89" s="271"/>
      <c r="BM89" s="271"/>
      <c r="BN89" s="271"/>
      <c r="BO89" s="271"/>
      <c r="BP89" s="271"/>
      <c r="BQ89" s="271"/>
      <c r="BR89" s="271"/>
      <c r="BS89" s="271"/>
      <c r="BT89" s="271"/>
      <c r="BU89" s="271"/>
      <c r="BV89" s="271"/>
      <c r="BW89" s="271"/>
      <c r="BX89" s="271"/>
      <c r="BY89" s="271"/>
      <c r="BZ89" s="271"/>
      <c r="CA89" s="271"/>
    </row>
    <row r="90" spans="1:79" s="272" customFormat="1" ht="30" customHeight="1" thickTop="1" thickBot="1">
      <c r="A90" s="513" t="s">
        <v>451</v>
      </c>
      <c r="B90" s="514" t="s">
        <v>94</v>
      </c>
      <c r="C90" s="514" t="s">
        <v>2374</v>
      </c>
      <c r="D90" s="515">
        <v>34</v>
      </c>
      <c r="E90" s="513" t="s">
        <v>1980</v>
      </c>
      <c r="F90" s="513" t="s">
        <v>716</v>
      </c>
      <c r="G90" s="516">
        <v>70</v>
      </c>
      <c r="H90" s="513" t="s">
        <v>717</v>
      </c>
      <c r="I90" s="513" t="s">
        <v>1857</v>
      </c>
      <c r="J90" s="517">
        <v>180000</v>
      </c>
      <c r="K90" s="516">
        <v>180000</v>
      </c>
      <c r="L90" s="516" t="s">
        <v>1970</v>
      </c>
      <c r="M90" s="516"/>
      <c r="N90" s="516"/>
      <c r="O90" s="516"/>
      <c r="P90" s="516"/>
      <c r="Q90" s="516"/>
      <c r="R90" s="516"/>
      <c r="S90" s="516">
        <v>6.2</v>
      </c>
      <c r="T90" s="516"/>
      <c r="U90" s="516"/>
      <c r="V90" s="514"/>
      <c r="W90" s="514"/>
      <c r="X90" s="514"/>
      <c r="Y90" s="514"/>
      <c r="Z90" s="514">
        <v>1</v>
      </c>
      <c r="AA90" s="514"/>
      <c r="AB90" s="514"/>
      <c r="AC90" s="514"/>
      <c r="AD90" s="514"/>
      <c r="AE90" s="514" t="s">
        <v>438</v>
      </c>
      <c r="AF90" s="271"/>
      <c r="AG90" s="271"/>
      <c r="AH90" s="271"/>
      <c r="AI90" s="271"/>
      <c r="AJ90" s="271"/>
      <c r="AK90" s="271"/>
      <c r="AL90" s="271"/>
      <c r="AM90" s="271"/>
      <c r="AN90" s="271"/>
      <c r="AO90" s="271"/>
      <c r="AP90" s="271"/>
      <c r="AQ90" s="271"/>
      <c r="AR90" s="271"/>
      <c r="AS90" s="271"/>
      <c r="AT90" s="271"/>
      <c r="AU90" s="286"/>
      <c r="AV90" s="286"/>
      <c r="AW90" s="286"/>
      <c r="AX90" s="287"/>
      <c r="AY90" s="286"/>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1"/>
    </row>
    <row r="91" spans="1:79" s="272" customFormat="1" ht="30" customHeight="1" thickTop="1" thickBot="1">
      <c r="A91" s="513" t="s">
        <v>451</v>
      </c>
      <c r="B91" s="514" t="s">
        <v>94</v>
      </c>
      <c r="C91" s="514" t="s">
        <v>2374</v>
      </c>
      <c r="D91" s="515">
        <v>130</v>
      </c>
      <c r="E91" s="513" t="s">
        <v>1981</v>
      </c>
      <c r="F91" s="513" t="s">
        <v>1982</v>
      </c>
      <c r="G91" s="516">
        <v>175</v>
      </c>
      <c r="H91" s="513" t="s">
        <v>717</v>
      </c>
      <c r="I91" s="513" t="s">
        <v>1857</v>
      </c>
      <c r="J91" s="517">
        <v>60000</v>
      </c>
      <c r="K91" s="516">
        <v>60000</v>
      </c>
      <c r="L91" s="516" t="s">
        <v>1970</v>
      </c>
      <c r="M91" s="516"/>
      <c r="N91" s="516"/>
      <c r="O91" s="516"/>
      <c r="P91" s="516"/>
      <c r="Q91" s="516"/>
      <c r="R91" s="516"/>
      <c r="S91" s="516">
        <v>3.6</v>
      </c>
      <c r="T91" s="516"/>
      <c r="U91" s="516"/>
      <c r="V91" s="514"/>
      <c r="W91" s="514"/>
      <c r="X91" s="514"/>
      <c r="Y91" s="514"/>
      <c r="Z91" s="514">
        <v>1</v>
      </c>
      <c r="AA91" s="514"/>
      <c r="AB91" s="514"/>
      <c r="AC91" s="514"/>
      <c r="AD91" s="514"/>
      <c r="AE91" s="514" t="s">
        <v>438</v>
      </c>
      <c r="AF91" s="271"/>
      <c r="AG91" s="271"/>
      <c r="AH91" s="271"/>
      <c r="AI91" s="271"/>
      <c r="AJ91" s="271"/>
      <c r="AK91" s="271"/>
      <c r="AL91" s="271"/>
      <c r="AM91" s="271"/>
      <c r="AN91" s="271"/>
      <c r="AO91" s="271"/>
      <c r="AP91" s="271"/>
      <c r="AQ91" s="271"/>
      <c r="AR91" s="271"/>
      <c r="AS91" s="271"/>
      <c r="AT91" s="271"/>
      <c r="AU91" s="286"/>
      <c r="AV91" s="286"/>
      <c r="AW91" s="286"/>
      <c r="AX91" s="287"/>
      <c r="AY91" s="286"/>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A91" s="271"/>
    </row>
    <row r="92" spans="1:79" s="272" customFormat="1" ht="30" customHeight="1" thickTop="1" thickBot="1">
      <c r="A92" s="513" t="s">
        <v>451</v>
      </c>
      <c r="B92" s="514" t="s">
        <v>94</v>
      </c>
      <c r="C92" s="514" t="s">
        <v>2374</v>
      </c>
      <c r="D92" s="515">
        <v>114</v>
      </c>
      <c r="E92" s="513" t="s">
        <v>1983</v>
      </c>
      <c r="F92" s="513" t="s">
        <v>716</v>
      </c>
      <c r="G92" s="516">
        <v>71</v>
      </c>
      <c r="H92" s="513" t="s">
        <v>717</v>
      </c>
      <c r="I92" s="513" t="s">
        <v>1857</v>
      </c>
      <c r="J92" s="517">
        <v>180000</v>
      </c>
      <c r="K92" s="516">
        <v>180000</v>
      </c>
      <c r="L92" s="516" t="s">
        <v>1970</v>
      </c>
      <c r="M92" s="516"/>
      <c r="N92" s="516"/>
      <c r="O92" s="516"/>
      <c r="P92" s="516"/>
      <c r="Q92" s="516"/>
      <c r="R92" s="516"/>
      <c r="S92" s="516">
        <v>5</v>
      </c>
      <c r="T92" s="516"/>
      <c r="U92" s="516"/>
      <c r="V92" s="514"/>
      <c r="W92" s="514"/>
      <c r="X92" s="514"/>
      <c r="Y92" s="514"/>
      <c r="Z92" s="514">
        <v>1</v>
      </c>
      <c r="AA92" s="514"/>
      <c r="AB92" s="514"/>
      <c r="AC92" s="514"/>
      <c r="AD92" s="514"/>
      <c r="AE92" s="514" t="s">
        <v>438</v>
      </c>
      <c r="AF92" s="271"/>
      <c r="AG92" s="271"/>
      <c r="AH92" s="271"/>
      <c r="AI92" s="271"/>
      <c r="AJ92" s="271"/>
      <c r="AK92" s="271"/>
      <c r="AL92" s="271"/>
      <c r="AM92" s="271"/>
      <c r="AN92" s="271"/>
      <c r="AO92" s="271"/>
      <c r="AP92" s="271"/>
      <c r="AQ92" s="271"/>
      <c r="AR92" s="271"/>
      <c r="AS92" s="271"/>
      <c r="AT92" s="271"/>
      <c r="AU92" s="286"/>
      <c r="AV92" s="286"/>
      <c r="AW92" s="286"/>
      <c r="AX92" s="287"/>
      <c r="AY92" s="286"/>
      <c r="AZ92" s="271"/>
      <c r="BA92" s="271"/>
      <c r="BB92" s="271"/>
      <c r="BC92" s="271"/>
      <c r="BD92" s="271"/>
      <c r="BE92" s="271"/>
      <c r="BF92" s="271"/>
      <c r="BG92" s="271"/>
      <c r="BH92" s="271"/>
      <c r="BI92" s="271"/>
      <c r="BJ92" s="271"/>
      <c r="BK92" s="271"/>
      <c r="BL92" s="271"/>
      <c r="BM92" s="271"/>
      <c r="BN92" s="271"/>
      <c r="BO92" s="271"/>
      <c r="BP92" s="271"/>
      <c r="BQ92" s="271"/>
      <c r="BR92" s="271"/>
      <c r="BS92" s="271"/>
      <c r="BT92" s="271"/>
      <c r="BU92" s="271"/>
      <c r="BV92" s="271"/>
      <c r="BW92" s="271"/>
      <c r="BX92" s="271"/>
      <c r="BY92" s="271"/>
      <c r="BZ92" s="271"/>
      <c r="CA92" s="271"/>
    </row>
    <row r="93" spans="1:79" s="272" customFormat="1" ht="30" customHeight="1" thickTop="1" thickBot="1">
      <c r="A93" s="3819" t="s">
        <v>451</v>
      </c>
      <c r="B93" s="3817" t="s">
        <v>94</v>
      </c>
      <c r="C93" s="3817" t="s">
        <v>2374</v>
      </c>
      <c r="D93" s="515">
        <v>95</v>
      </c>
      <c r="E93" s="513" t="s">
        <v>1984</v>
      </c>
      <c r="F93" s="513" t="s">
        <v>716</v>
      </c>
      <c r="G93" s="3815">
        <v>361</v>
      </c>
      <c r="H93" s="3819" t="s">
        <v>717</v>
      </c>
      <c r="I93" s="3819" t="s">
        <v>1857</v>
      </c>
      <c r="J93" s="3820">
        <v>120000</v>
      </c>
      <c r="K93" s="3815">
        <v>120000</v>
      </c>
      <c r="L93" s="3815" t="s">
        <v>1970</v>
      </c>
      <c r="M93" s="3815"/>
      <c r="N93" s="3815"/>
      <c r="O93" s="3815"/>
      <c r="P93" s="3815"/>
      <c r="Q93" s="3815"/>
      <c r="R93" s="3815"/>
      <c r="S93" s="3815"/>
      <c r="T93" s="3815">
        <v>7.9</v>
      </c>
      <c r="U93" s="3815"/>
      <c r="V93" s="3817"/>
      <c r="W93" s="3817"/>
      <c r="X93" s="3817"/>
      <c r="Y93" s="3817"/>
      <c r="Z93" s="3817">
        <v>1</v>
      </c>
      <c r="AA93" s="3817"/>
      <c r="AB93" s="3817"/>
      <c r="AC93" s="3817"/>
      <c r="AD93" s="3817"/>
      <c r="AE93" s="3817" t="s">
        <v>438</v>
      </c>
      <c r="AF93" s="271"/>
      <c r="AG93" s="271"/>
      <c r="AH93" s="271"/>
      <c r="AI93" s="271"/>
      <c r="AJ93" s="271"/>
      <c r="AK93" s="271"/>
      <c r="AL93" s="271"/>
      <c r="AM93" s="271"/>
      <c r="AN93" s="271"/>
      <c r="AO93" s="271"/>
      <c r="AP93" s="271"/>
      <c r="AQ93" s="271"/>
      <c r="AR93" s="271"/>
      <c r="AS93" s="271"/>
      <c r="AT93" s="271"/>
      <c r="AU93" s="286"/>
      <c r="AV93" s="286"/>
      <c r="AW93" s="286"/>
      <c r="AX93" s="287"/>
      <c r="AY93" s="286"/>
      <c r="AZ93" s="271"/>
      <c r="BA93" s="271"/>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A93" s="271"/>
    </row>
    <row r="94" spans="1:79" s="272" customFormat="1" ht="30" customHeight="1" thickTop="1" thickBot="1">
      <c r="A94" s="3819"/>
      <c r="B94" s="3817"/>
      <c r="C94" s="3817"/>
      <c r="D94" s="515">
        <v>95</v>
      </c>
      <c r="E94" s="524" t="s">
        <v>1985</v>
      </c>
      <c r="F94" s="513" t="s">
        <v>716</v>
      </c>
      <c r="G94" s="3815"/>
      <c r="H94" s="3819"/>
      <c r="I94" s="3819"/>
      <c r="J94" s="3820"/>
      <c r="K94" s="3815"/>
      <c r="L94" s="3815"/>
      <c r="M94" s="3815"/>
      <c r="N94" s="3815"/>
      <c r="O94" s="3815"/>
      <c r="P94" s="3815"/>
      <c r="Q94" s="3815"/>
      <c r="R94" s="3815"/>
      <c r="S94" s="3815"/>
      <c r="T94" s="3815"/>
      <c r="U94" s="3815"/>
      <c r="V94" s="3817"/>
      <c r="W94" s="3817"/>
      <c r="X94" s="3817"/>
      <c r="Y94" s="3817"/>
      <c r="Z94" s="3817"/>
      <c r="AA94" s="3817"/>
      <c r="AB94" s="3817"/>
      <c r="AC94" s="3817"/>
      <c r="AD94" s="3817"/>
      <c r="AE94" s="3817"/>
      <c r="AF94" s="271"/>
      <c r="AG94" s="271"/>
      <c r="AH94" s="271"/>
      <c r="AI94" s="271"/>
      <c r="AJ94" s="271"/>
      <c r="AK94" s="271"/>
      <c r="AL94" s="271"/>
      <c r="AM94" s="271"/>
      <c r="AN94" s="271"/>
      <c r="AO94" s="271"/>
      <c r="AP94" s="271"/>
      <c r="AQ94" s="271"/>
      <c r="AR94" s="271"/>
      <c r="AS94" s="271"/>
      <c r="AT94" s="271"/>
      <c r="AU94" s="286"/>
      <c r="AV94" s="286"/>
      <c r="AW94" s="286"/>
      <c r="AX94" s="287"/>
      <c r="AY94" s="286"/>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A94" s="271"/>
    </row>
    <row r="95" spans="1:79" s="272" customFormat="1" ht="30" customHeight="1" thickTop="1" thickBot="1">
      <c r="A95" s="3819"/>
      <c r="B95" s="3817"/>
      <c r="C95" s="3817"/>
      <c r="D95" s="515">
        <v>95</v>
      </c>
      <c r="E95" s="524" t="s">
        <v>1986</v>
      </c>
      <c r="F95" s="513" t="s">
        <v>716</v>
      </c>
      <c r="G95" s="3815"/>
      <c r="H95" s="3819"/>
      <c r="I95" s="3819"/>
      <c r="J95" s="3820"/>
      <c r="K95" s="3815"/>
      <c r="L95" s="3815"/>
      <c r="M95" s="3815"/>
      <c r="N95" s="3815"/>
      <c r="O95" s="3815"/>
      <c r="P95" s="3815"/>
      <c r="Q95" s="3815"/>
      <c r="R95" s="3815"/>
      <c r="S95" s="3815"/>
      <c r="T95" s="3815"/>
      <c r="U95" s="3815"/>
      <c r="V95" s="3817"/>
      <c r="W95" s="3817"/>
      <c r="X95" s="3817"/>
      <c r="Y95" s="3817"/>
      <c r="Z95" s="3817"/>
      <c r="AA95" s="3817"/>
      <c r="AB95" s="3817"/>
      <c r="AC95" s="3817"/>
      <c r="AD95" s="3817"/>
      <c r="AE95" s="3817"/>
      <c r="AF95" s="271"/>
      <c r="AG95" s="271"/>
      <c r="AH95" s="271"/>
      <c r="AI95" s="271"/>
      <c r="AJ95" s="271"/>
      <c r="AK95" s="271"/>
      <c r="AL95" s="271"/>
      <c r="AM95" s="271"/>
      <c r="AN95" s="271"/>
      <c r="AO95" s="271"/>
      <c r="AP95" s="271"/>
      <c r="AQ95" s="271"/>
      <c r="AR95" s="271"/>
      <c r="AS95" s="271"/>
      <c r="AT95" s="271"/>
      <c r="AU95" s="286"/>
      <c r="AV95" s="286"/>
      <c r="AW95" s="286"/>
      <c r="AX95" s="287"/>
      <c r="AY95" s="286"/>
      <c r="AZ95" s="271"/>
      <c r="BA95" s="271"/>
      <c r="BB95" s="271"/>
      <c r="BC95" s="271"/>
      <c r="BD95" s="271"/>
      <c r="BE95" s="271"/>
      <c r="BF95" s="271"/>
      <c r="BG95" s="271"/>
      <c r="BH95" s="271"/>
      <c r="BI95" s="271"/>
      <c r="BJ95" s="271"/>
      <c r="BK95" s="271"/>
      <c r="BL95" s="271"/>
      <c r="BM95" s="271"/>
      <c r="BN95" s="271"/>
      <c r="BO95" s="271"/>
      <c r="BP95" s="271"/>
      <c r="BQ95" s="271"/>
      <c r="BR95" s="271"/>
      <c r="BS95" s="271"/>
      <c r="BT95" s="271"/>
      <c r="BU95" s="271"/>
      <c r="BV95" s="271"/>
      <c r="BW95" s="271"/>
      <c r="BX95" s="271"/>
      <c r="BY95" s="271"/>
      <c r="BZ95" s="271"/>
      <c r="CA95" s="271"/>
    </row>
    <row r="96" spans="1:79" s="272" customFormat="1" ht="30" customHeight="1" thickTop="1" thickBot="1">
      <c r="A96" s="3819"/>
      <c r="B96" s="3817"/>
      <c r="C96" s="3817"/>
      <c r="D96" s="515">
        <v>95</v>
      </c>
      <c r="E96" s="524" t="s">
        <v>1987</v>
      </c>
      <c r="F96" s="513" t="s">
        <v>716</v>
      </c>
      <c r="G96" s="3815"/>
      <c r="H96" s="3819"/>
      <c r="I96" s="3819"/>
      <c r="J96" s="3820"/>
      <c r="K96" s="3815"/>
      <c r="L96" s="3815"/>
      <c r="M96" s="3815"/>
      <c r="N96" s="3815"/>
      <c r="O96" s="3815"/>
      <c r="P96" s="3815"/>
      <c r="Q96" s="3815"/>
      <c r="R96" s="3815"/>
      <c r="S96" s="3815"/>
      <c r="T96" s="3815"/>
      <c r="U96" s="3815"/>
      <c r="V96" s="3817"/>
      <c r="W96" s="3817"/>
      <c r="X96" s="3817"/>
      <c r="Y96" s="3817"/>
      <c r="Z96" s="3817"/>
      <c r="AA96" s="3817"/>
      <c r="AB96" s="3817"/>
      <c r="AC96" s="3817"/>
      <c r="AD96" s="3817"/>
      <c r="AE96" s="3817"/>
      <c r="AF96" s="271"/>
      <c r="AG96" s="271"/>
      <c r="AH96" s="271"/>
      <c r="AI96" s="271"/>
      <c r="AJ96" s="271"/>
      <c r="AK96" s="271"/>
      <c r="AL96" s="271"/>
      <c r="AM96" s="271"/>
      <c r="AN96" s="271"/>
      <c r="AO96" s="271"/>
      <c r="AP96" s="271"/>
      <c r="AQ96" s="271"/>
      <c r="AR96" s="271"/>
      <c r="AS96" s="271"/>
      <c r="AT96" s="271"/>
      <c r="AU96" s="286"/>
      <c r="AV96" s="286"/>
      <c r="AW96" s="286"/>
      <c r="AX96" s="287"/>
      <c r="AY96" s="286"/>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271"/>
      <c r="BY96" s="271"/>
      <c r="BZ96" s="271"/>
      <c r="CA96" s="271"/>
    </row>
    <row r="97" spans="1:79" s="272" customFormat="1" ht="30" customHeight="1" thickTop="1" thickBot="1">
      <c r="A97" s="3819"/>
      <c r="B97" s="3817"/>
      <c r="C97" s="3817"/>
      <c r="D97" s="515">
        <v>95</v>
      </c>
      <c r="E97" s="513" t="s">
        <v>1988</v>
      </c>
      <c r="F97" s="513" t="s">
        <v>1989</v>
      </c>
      <c r="G97" s="3815"/>
      <c r="H97" s="3819"/>
      <c r="I97" s="3819"/>
      <c r="J97" s="3820"/>
      <c r="K97" s="3815"/>
      <c r="L97" s="3815"/>
      <c r="M97" s="3815"/>
      <c r="N97" s="3815"/>
      <c r="O97" s="3815"/>
      <c r="P97" s="3815"/>
      <c r="Q97" s="3815"/>
      <c r="R97" s="3815"/>
      <c r="S97" s="3815"/>
      <c r="T97" s="3815"/>
      <c r="U97" s="3815"/>
      <c r="V97" s="3817"/>
      <c r="W97" s="3817"/>
      <c r="X97" s="3817"/>
      <c r="Y97" s="3817"/>
      <c r="Z97" s="3817"/>
      <c r="AA97" s="3817"/>
      <c r="AB97" s="3817"/>
      <c r="AC97" s="3817"/>
      <c r="AD97" s="3817"/>
      <c r="AE97" s="3817"/>
      <c r="AF97" s="271"/>
      <c r="AG97" s="271"/>
      <c r="AH97" s="271"/>
      <c r="AI97" s="271"/>
      <c r="AJ97" s="271"/>
      <c r="AK97" s="271"/>
      <c r="AL97" s="271"/>
      <c r="AM97" s="271"/>
      <c r="AN97" s="271"/>
      <c r="AO97" s="271"/>
      <c r="AP97" s="271"/>
      <c r="AQ97" s="271"/>
      <c r="AR97" s="271"/>
      <c r="AS97" s="271"/>
      <c r="AT97" s="271"/>
      <c r="AU97" s="286"/>
      <c r="AV97" s="286"/>
      <c r="AW97" s="286"/>
      <c r="AX97" s="287"/>
      <c r="AY97" s="286"/>
      <c r="AZ97" s="271"/>
      <c r="BA97" s="271"/>
      <c r="BB97" s="271"/>
      <c r="BC97" s="271"/>
      <c r="BD97" s="271"/>
      <c r="BE97" s="271"/>
      <c r="BF97" s="271"/>
      <c r="BG97" s="271"/>
      <c r="BH97" s="271"/>
      <c r="BI97" s="271"/>
      <c r="BJ97" s="271"/>
      <c r="BK97" s="271"/>
      <c r="BL97" s="271"/>
      <c r="BM97" s="271"/>
      <c r="BN97" s="271"/>
      <c r="BO97" s="271"/>
      <c r="BP97" s="271"/>
      <c r="BQ97" s="271"/>
      <c r="BR97" s="271"/>
      <c r="BS97" s="271"/>
      <c r="BT97" s="271"/>
      <c r="BU97" s="271"/>
      <c r="BV97" s="271"/>
      <c r="BW97" s="271"/>
      <c r="BX97" s="271"/>
      <c r="BY97" s="271"/>
      <c r="BZ97" s="271"/>
      <c r="CA97" s="271"/>
    </row>
    <row r="98" spans="1:79" s="272" customFormat="1" ht="30" customHeight="1" thickTop="1" thickBot="1">
      <c r="A98" s="3819"/>
      <c r="B98" s="3817"/>
      <c r="C98" s="3817"/>
      <c r="D98" s="515">
        <v>95</v>
      </c>
      <c r="E98" s="513" t="s">
        <v>1988</v>
      </c>
      <c r="F98" s="513" t="s">
        <v>716</v>
      </c>
      <c r="G98" s="3815"/>
      <c r="H98" s="3819"/>
      <c r="I98" s="3819"/>
      <c r="J98" s="3820"/>
      <c r="K98" s="3815"/>
      <c r="L98" s="3815"/>
      <c r="M98" s="3815"/>
      <c r="N98" s="3815"/>
      <c r="O98" s="3815"/>
      <c r="P98" s="3815"/>
      <c r="Q98" s="3815"/>
      <c r="R98" s="3815"/>
      <c r="S98" s="3815"/>
      <c r="T98" s="3815"/>
      <c r="U98" s="3815"/>
      <c r="V98" s="3817"/>
      <c r="W98" s="3817"/>
      <c r="X98" s="3817"/>
      <c r="Y98" s="3817"/>
      <c r="Z98" s="3817"/>
      <c r="AA98" s="3817"/>
      <c r="AB98" s="3817"/>
      <c r="AC98" s="3817"/>
      <c r="AD98" s="3817"/>
      <c r="AE98" s="3817"/>
      <c r="AF98" s="271"/>
      <c r="AG98" s="271"/>
      <c r="AH98" s="271"/>
      <c r="AI98" s="271"/>
      <c r="AJ98" s="271"/>
      <c r="AK98" s="271"/>
      <c r="AL98" s="271"/>
      <c r="AM98" s="271"/>
      <c r="AN98" s="271"/>
      <c r="AO98" s="271"/>
      <c r="AP98" s="271"/>
      <c r="AQ98" s="271"/>
      <c r="AR98" s="271"/>
      <c r="AS98" s="271"/>
      <c r="AT98" s="271"/>
      <c r="AU98" s="286"/>
      <c r="AV98" s="286"/>
      <c r="AW98" s="286"/>
      <c r="AX98" s="287"/>
      <c r="AY98" s="286"/>
      <c r="AZ98" s="271"/>
      <c r="BA98" s="271"/>
      <c r="BB98" s="271"/>
      <c r="BC98" s="271"/>
      <c r="BD98" s="271"/>
      <c r="BE98" s="271"/>
      <c r="BF98" s="271"/>
      <c r="BG98" s="271"/>
      <c r="BH98" s="271"/>
      <c r="BI98" s="271"/>
      <c r="BJ98" s="271"/>
      <c r="BK98" s="271"/>
      <c r="BL98" s="271"/>
      <c r="BM98" s="271"/>
      <c r="BN98" s="271"/>
      <c r="BO98" s="271"/>
      <c r="BP98" s="271"/>
      <c r="BQ98" s="271"/>
      <c r="BR98" s="271"/>
      <c r="BS98" s="271"/>
      <c r="BT98" s="271"/>
      <c r="BU98" s="271"/>
      <c r="BV98" s="271"/>
      <c r="BW98" s="271"/>
      <c r="BX98" s="271"/>
      <c r="BY98" s="271"/>
      <c r="BZ98" s="271"/>
      <c r="CA98" s="271"/>
    </row>
    <row r="99" spans="1:79" s="272" customFormat="1" ht="30" customHeight="1" thickTop="1" thickBot="1">
      <c r="A99" s="3819"/>
      <c r="B99" s="3817"/>
      <c r="C99" s="3817"/>
      <c r="D99" s="515">
        <v>95</v>
      </c>
      <c r="E99" s="513" t="s">
        <v>1990</v>
      </c>
      <c r="F99" s="513" t="s">
        <v>1991</v>
      </c>
      <c r="G99" s="3815"/>
      <c r="H99" s="3819"/>
      <c r="I99" s="3819"/>
      <c r="J99" s="3820"/>
      <c r="K99" s="3815"/>
      <c r="L99" s="3815"/>
      <c r="M99" s="3815"/>
      <c r="N99" s="3815"/>
      <c r="O99" s="3815"/>
      <c r="P99" s="3815"/>
      <c r="Q99" s="3815"/>
      <c r="R99" s="3815"/>
      <c r="S99" s="3815"/>
      <c r="T99" s="3815"/>
      <c r="U99" s="3815"/>
      <c r="V99" s="3817"/>
      <c r="W99" s="3817"/>
      <c r="X99" s="3817"/>
      <c r="Y99" s="3817"/>
      <c r="Z99" s="3817"/>
      <c r="AA99" s="3817"/>
      <c r="AB99" s="3817"/>
      <c r="AC99" s="3817"/>
      <c r="AD99" s="3817"/>
      <c r="AE99" s="3817"/>
      <c r="AF99" s="271"/>
      <c r="AG99" s="271"/>
      <c r="AH99" s="271"/>
      <c r="AI99" s="271"/>
      <c r="AJ99" s="271"/>
      <c r="AK99" s="271"/>
      <c r="AL99" s="271"/>
      <c r="AM99" s="271"/>
      <c r="AN99" s="271"/>
      <c r="AO99" s="271"/>
      <c r="AP99" s="271"/>
      <c r="AQ99" s="271"/>
      <c r="AR99" s="271"/>
      <c r="AS99" s="271"/>
      <c r="AT99" s="271"/>
      <c r="AU99" s="286"/>
      <c r="AV99" s="286"/>
      <c r="AW99" s="286"/>
      <c r="AX99" s="287"/>
      <c r="AY99" s="286"/>
      <c r="AZ99" s="271"/>
      <c r="BA99" s="271"/>
      <c r="BB99" s="271"/>
      <c r="BC99" s="271"/>
      <c r="BD99" s="271"/>
      <c r="BE99" s="271"/>
      <c r="BF99" s="271"/>
      <c r="BG99" s="271"/>
      <c r="BH99" s="271"/>
      <c r="BI99" s="271"/>
      <c r="BJ99" s="271"/>
      <c r="BK99" s="271"/>
      <c r="BL99" s="271"/>
      <c r="BM99" s="271"/>
      <c r="BN99" s="271"/>
      <c r="BO99" s="271"/>
      <c r="BP99" s="271"/>
      <c r="BQ99" s="271"/>
      <c r="BR99" s="271"/>
      <c r="BS99" s="271"/>
      <c r="BT99" s="271"/>
      <c r="BU99" s="271"/>
      <c r="BV99" s="271"/>
      <c r="BW99" s="271"/>
      <c r="BX99" s="271"/>
      <c r="BY99" s="271"/>
      <c r="BZ99" s="271"/>
      <c r="CA99" s="271"/>
    </row>
    <row r="100" spans="1:79" s="272" customFormat="1" ht="30" customHeight="1" thickTop="1" thickBot="1">
      <c r="A100" s="3819"/>
      <c r="B100" s="3817"/>
      <c r="C100" s="3817"/>
      <c r="D100" s="515">
        <v>95</v>
      </c>
      <c r="E100" s="513" t="s">
        <v>1990</v>
      </c>
      <c r="F100" s="513" t="s">
        <v>1992</v>
      </c>
      <c r="G100" s="3815"/>
      <c r="H100" s="3819"/>
      <c r="I100" s="3819"/>
      <c r="J100" s="3820"/>
      <c r="K100" s="3815"/>
      <c r="L100" s="3815"/>
      <c r="M100" s="3815"/>
      <c r="N100" s="3815"/>
      <c r="O100" s="3815"/>
      <c r="P100" s="3815"/>
      <c r="Q100" s="3815"/>
      <c r="R100" s="3815"/>
      <c r="S100" s="3815"/>
      <c r="T100" s="3815"/>
      <c r="U100" s="3815"/>
      <c r="V100" s="3817"/>
      <c r="W100" s="3817"/>
      <c r="X100" s="3817"/>
      <c r="Y100" s="3817"/>
      <c r="Z100" s="3817"/>
      <c r="AA100" s="3817"/>
      <c r="AB100" s="3817"/>
      <c r="AC100" s="3817"/>
      <c r="AD100" s="3817"/>
      <c r="AE100" s="3817"/>
      <c r="AF100" s="271"/>
      <c r="AG100" s="271"/>
      <c r="AH100" s="271"/>
      <c r="AI100" s="271"/>
      <c r="AJ100" s="271"/>
      <c r="AK100" s="271"/>
      <c r="AL100" s="271"/>
      <c r="AM100" s="271"/>
      <c r="AN100" s="271"/>
      <c r="AO100" s="271"/>
      <c r="AP100" s="271"/>
      <c r="AQ100" s="271"/>
      <c r="AR100" s="271"/>
      <c r="AS100" s="271"/>
      <c r="AT100" s="271"/>
      <c r="AU100" s="286"/>
      <c r="AV100" s="286"/>
      <c r="AW100" s="286"/>
      <c r="AX100" s="287"/>
      <c r="AY100" s="286"/>
      <c r="AZ100" s="271"/>
      <c r="BA100" s="271"/>
      <c r="BB100" s="271"/>
      <c r="BC100" s="271"/>
      <c r="BD100" s="271"/>
      <c r="BE100" s="271"/>
      <c r="BF100" s="271"/>
      <c r="BG100" s="271"/>
      <c r="BH100" s="271"/>
      <c r="BI100" s="271"/>
      <c r="BJ100" s="271"/>
      <c r="BK100" s="271"/>
      <c r="BL100" s="271"/>
      <c r="BM100" s="271"/>
      <c r="BN100" s="271"/>
      <c r="BO100" s="271"/>
      <c r="BP100" s="271"/>
      <c r="BQ100" s="271"/>
      <c r="BR100" s="271"/>
      <c r="BS100" s="271"/>
      <c r="BT100" s="271"/>
      <c r="BU100" s="271"/>
      <c r="BV100" s="271"/>
      <c r="BW100" s="271"/>
      <c r="BX100" s="271"/>
      <c r="BY100" s="271"/>
      <c r="BZ100" s="271"/>
      <c r="CA100" s="271"/>
    </row>
    <row r="101" spans="1:79" s="272" customFormat="1" ht="30" customHeight="1" thickTop="1" thickBot="1">
      <c r="A101" s="3819"/>
      <c r="B101" s="3817"/>
      <c r="C101" s="3817"/>
      <c r="D101" s="515">
        <v>95</v>
      </c>
      <c r="E101" s="513" t="s">
        <v>1990</v>
      </c>
      <c r="F101" s="513" t="s">
        <v>716</v>
      </c>
      <c r="G101" s="3815"/>
      <c r="H101" s="3819"/>
      <c r="I101" s="3819"/>
      <c r="J101" s="3820"/>
      <c r="K101" s="3815"/>
      <c r="L101" s="3815"/>
      <c r="M101" s="3815"/>
      <c r="N101" s="3815"/>
      <c r="O101" s="3815"/>
      <c r="P101" s="3815"/>
      <c r="Q101" s="3815"/>
      <c r="R101" s="3815"/>
      <c r="S101" s="3815"/>
      <c r="T101" s="3815"/>
      <c r="U101" s="3815"/>
      <c r="V101" s="3817"/>
      <c r="W101" s="3817"/>
      <c r="X101" s="3817"/>
      <c r="Y101" s="3817"/>
      <c r="Z101" s="3817"/>
      <c r="AA101" s="3817"/>
      <c r="AB101" s="3817"/>
      <c r="AC101" s="3817"/>
      <c r="AD101" s="3817"/>
      <c r="AE101" s="3817"/>
      <c r="AF101" s="271"/>
      <c r="AG101" s="271"/>
      <c r="AH101" s="271"/>
      <c r="AI101" s="271"/>
      <c r="AJ101" s="271"/>
      <c r="AK101" s="271"/>
      <c r="AL101" s="271"/>
      <c r="AM101" s="271"/>
      <c r="AN101" s="271"/>
      <c r="AO101" s="271"/>
      <c r="AP101" s="271"/>
      <c r="AQ101" s="271"/>
      <c r="AR101" s="271"/>
      <c r="AS101" s="271"/>
      <c r="AT101" s="271"/>
      <c r="AU101" s="286"/>
      <c r="AV101" s="286"/>
      <c r="AW101" s="286"/>
      <c r="AX101" s="287"/>
      <c r="AY101" s="286"/>
      <c r="AZ101" s="271"/>
      <c r="BA101" s="271"/>
      <c r="BB101" s="271"/>
      <c r="BC101" s="271"/>
      <c r="BD101" s="271"/>
      <c r="BE101" s="271"/>
      <c r="BF101" s="271"/>
      <c r="BG101" s="271"/>
      <c r="BH101" s="271"/>
      <c r="BI101" s="271"/>
      <c r="BJ101" s="271"/>
      <c r="BK101" s="271"/>
      <c r="BL101" s="271"/>
      <c r="BM101" s="271"/>
      <c r="BN101" s="271"/>
      <c r="BO101" s="271"/>
      <c r="BP101" s="271"/>
      <c r="BQ101" s="271"/>
      <c r="BR101" s="271"/>
      <c r="BS101" s="271"/>
      <c r="BT101" s="271"/>
      <c r="BU101" s="271"/>
      <c r="BV101" s="271"/>
      <c r="BW101" s="271"/>
      <c r="BX101" s="271"/>
      <c r="BY101" s="271"/>
      <c r="BZ101" s="271"/>
      <c r="CA101" s="271"/>
    </row>
    <row r="102" spans="1:79" s="272" customFormat="1" ht="30" customHeight="1" thickTop="1" thickBot="1">
      <c r="A102" s="513" t="s">
        <v>451</v>
      </c>
      <c r="B102" s="514" t="s">
        <v>94</v>
      </c>
      <c r="C102" s="514" t="s">
        <v>2374</v>
      </c>
      <c r="D102" s="515">
        <v>187</v>
      </c>
      <c r="E102" s="513" t="s">
        <v>1993</v>
      </c>
      <c r="F102" s="513" t="s">
        <v>716</v>
      </c>
      <c r="G102" s="516">
        <v>379</v>
      </c>
      <c r="H102" s="513" t="s">
        <v>717</v>
      </c>
      <c r="I102" s="513" t="s">
        <v>1857</v>
      </c>
      <c r="J102" s="525"/>
      <c r="K102" s="516"/>
      <c r="L102" s="516"/>
      <c r="M102" s="516"/>
      <c r="N102" s="516"/>
      <c r="O102" s="516"/>
      <c r="P102" s="516"/>
      <c r="Q102" s="516"/>
      <c r="R102" s="516"/>
      <c r="S102" s="516">
        <v>2.1</v>
      </c>
      <c r="T102" s="516"/>
      <c r="U102" s="516"/>
      <c r="V102" s="514"/>
      <c r="W102" s="514"/>
      <c r="X102" s="514"/>
      <c r="Y102" s="514"/>
      <c r="Z102" s="514">
        <v>1</v>
      </c>
      <c r="AA102" s="514"/>
      <c r="AB102" s="514"/>
      <c r="AC102" s="514"/>
      <c r="AD102" s="514"/>
      <c r="AE102" s="514" t="s">
        <v>438</v>
      </c>
      <c r="AF102" s="271"/>
      <c r="AG102" s="271"/>
      <c r="AH102" s="271"/>
      <c r="AI102" s="271"/>
      <c r="AJ102" s="271"/>
      <c r="AK102" s="271"/>
      <c r="AL102" s="271"/>
      <c r="AM102" s="271"/>
      <c r="AN102" s="271"/>
      <c r="AO102" s="271"/>
      <c r="AP102" s="271"/>
      <c r="AQ102" s="271"/>
      <c r="AR102" s="271"/>
      <c r="AS102" s="271"/>
      <c r="AT102" s="271"/>
      <c r="AU102" s="286"/>
      <c r="AV102" s="286"/>
      <c r="AW102" s="286"/>
      <c r="AX102" s="287"/>
      <c r="AY102" s="286"/>
      <c r="AZ102" s="271"/>
      <c r="BA102" s="271"/>
      <c r="BB102" s="271"/>
      <c r="BC102" s="271"/>
      <c r="BD102" s="271"/>
      <c r="BE102" s="271"/>
      <c r="BF102" s="271"/>
      <c r="BG102" s="271"/>
      <c r="BH102" s="271"/>
      <c r="BI102" s="271"/>
      <c r="BJ102" s="271"/>
      <c r="BK102" s="271"/>
      <c r="BL102" s="271"/>
      <c r="BM102" s="271"/>
      <c r="BN102" s="271"/>
      <c r="BO102" s="271"/>
      <c r="BP102" s="271"/>
      <c r="BQ102" s="271"/>
      <c r="BR102" s="271"/>
      <c r="BS102" s="271"/>
      <c r="BT102" s="271"/>
      <c r="BU102" s="271"/>
      <c r="BV102" s="271"/>
      <c r="BW102" s="271"/>
      <c r="BX102" s="271"/>
      <c r="BY102" s="271"/>
      <c r="BZ102" s="271"/>
      <c r="CA102" s="271"/>
    </row>
    <row r="103" spans="1:79" s="272" customFormat="1" ht="30" customHeight="1" thickTop="1" thickBot="1">
      <c r="A103" s="3819" t="s">
        <v>451</v>
      </c>
      <c r="B103" s="3819" t="s">
        <v>94</v>
      </c>
      <c r="C103" s="3819" t="s">
        <v>2374</v>
      </c>
      <c r="D103" s="3830">
        <v>158</v>
      </c>
      <c r="E103" s="513" t="s">
        <v>1994</v>
      </c>
      <c r="F103" s="513" t="s">
        <v>716</v>
      </c>
      <c r="G103" s="3815">
        <v>460</v>
      </c>
      <c r="H103" s="3819" t="s">
        <v>717</v>
      </c>
      <c r="I103" s="3819" t="s">
        <v>1857</v>
      </c>
      <c r="J103" s="3820"/>
      <c r="K103" s="3820"/>
      <c r="L103" s="3820"/>
      <c r="M103" s="3820"/>
      <c r="N103" s="3820"/>
      <c r="O103" s="3820"/>
      <c r="P103" s="3820"/>
      <c r="Q103" s="3820"/>
      <c r="R103" s="3829"/>
      <c r="S103" s="3820"/>
      <c r="T103" s="3829">
        <v>8.1</v>
      </c>
      <c r="U103" s="3820"/>
      <c r="V103" s="3820"/>
      <c r="W103" s="3820"/>
      <c r="X103" s="3820"/>
      <c r="Y103" s="3820"/>
      <c r="Z103" s="3818">
        <v>1</v>
      </c>
      <c r="AA103" s="3820"/>
      <c r="AB103" s="3820"/>
      <c r="AC103" s="3828"/>
      <c r="AD103" s="3820"/>
      <c r="AE103" s="3828" t="s">
        <v>438</v>
      </c>
      <c r="AF103" s="271"/>
      <c r="AG103" s="271"/>
      <c r="AH103" s="271"/>
      <c r="AI103" s="271"/>
      <c r="AJ103" s="271"/>
      <c r="AK103" s="271"/>
      <c r="AL103" s="271"/>
      <c r="AM103" s="271"/>
      <c r="AN103" s="271"/>
      <c r="AO103" s="271"/>
      <c r="AP103" s="271"/>
      <c r="AQ103" s="271"/>
      <c r="AR103" s="271"/>
      <c r="AS103" s="271"/>
      <c r="AT103" s="271"/>
      <c r="AU103" s="286"/>
      <c r="AV103" s="286"/>
      <c r="AW103" s="286"/>
      <c r="AX103" s="287"/>
      <c r="AY103" s="286"/>
      <c r="AZ103" s="271"/>
      <c r="BA103" s="271"/>
      <c r="BB103" s="271"/>
      <c r="BC103" s="271"/>
      <c r="BD103" s="271"/>
      <c r="BE103" s="271"/>
      <c r="BF103" s="271"/>
      <c r="BG103" s="271"/>
      <c r="BH103" s="271"/>
      <c r="BI103" s="271"/>
      <c r="BJ103" s="271"/>
      <c r="BK103" s="271"/>
      <c r="BL103" s="271"/>
      <c r="BM103" s="271"/>
      <c r="BN103" s="271"/>
      <c r="BO103" s="271"/>
      <c r="BP103" s="271"/>
      <c r="BQ103" s="271"/>
      <c r="BR103" s="271"/>
      <c r="BS103" s="271"/>
      <c r="BT103" s="271"/>
      <c r="BU103" s="271"/>
      <c r="BV103" s="271"/>
      <c r="BW103" s="271"/>
      <c r="BX103" s="271"/>
      <c r="BY103" s="271"/>
      <c r="BZ103" s="271"/>
      <c r="CA103" s="271"/>
    </row>
    <row r="104" spans="1:79" s="272" customFormat="1" ht="30" customHeight="1" thickTop="1" thickBot="1">
      <c r="A104" s="3819"/>
      <c r="B104" s="3819"/>
      <c r="C104" s="3819"/>
      <c r="D104" s="3830"/>
      <c r="E104" s="513" t="s">
        <v>1995</v>
      </c>
      <c r="F104" s="513" t="s">
        <v>716</v>
      </c>
      <c r="G104" s="3815"/>
      <c r="H104" s="3819"/>
      <c r="I104" s="3819"/>
      <c r="J104" s="3820"/>
      <c r="K104" s="3820"/>
      <c r="L104" s="3820"/>
      <c r="M104" s="3820"/>
      <c r="N104" s="3820"/>
      <c r="O104" s="3820"/>
      <c r="P104" s="3820"/>
      <c r="Q104" s="3820"/>
      <c r="R104" s="3829"/>
      <c r="S104" s="3820"/>
      <c r="T104" s="3829"/>
      <c r="U104" s="3820"/>
      <c r="V104" s="3820"/>
      <c r="W104" s="3820"/>
      <c r="X104" s="3820"/>
      <c r="Y104" s="3820"/>
      <c r="Z104" s="3818"/>
      <c r="AA104" s="3820"/>
      <c r="AB104" s="3820"/>
      <c r="AC104" s="3828"/>
      <c r="AD104" s="3820"/>
      <c r="AE104" s="3828"/>
      <c r="AF104" s="271"/>
      <c r="AG104" s="271"/>
      <c r="AH104" s="271"/>
      <c r="AI104" s="271"/>
      <c r="AJ104" s="271"/>
      <c r="AK104" s="271"/>
      <c r="AL104" s="271"/>
      <c r="AM104" s="271"/>
      <c r="AN104" s="271"/>
      <c r="AO104" s="271"/>
      <c r="AP104" s="271"/>
      <c r="AQ104" s="271"/>
      <c r="AR104" s="271"/>
      <c r="AS104" s="271"/>
      <c r="AT104" s="271"/>
      <c r="AU104" s="286"/>
      <c r="AV104" s="286"/>
      <c r="AW104" s="286"/>
      <c r="AX104" s="287"/>
      <c r="AY104" s="286"/>
      <c r="AZ104" s="271"/>
      <c r="BA104" s="271"/>
      <c r="BB104" s="271"/>
      <c r="BC104" s="271"/>
      <c r="BD104" s="271"/>
      <c r="BE104" s="271"/>
      <c r="BF104" s="271"/>
      <c r="BG104" s="271"/>
      <c r="BH104" s="271"/>
      <c r="BI104" s="271"/>
      <c r="BJ104" s="271"/>
      <c r="BK104" s="271"/>
      <c r="BL104" s="271"/>
      <c r="BM104" s="271"/>
      <c r="BN104" s="271"/>
      <c r="BO104" s="271"/>
      <c r="BP104" s="271"/>
      <c r="BQ104" s="271"/>
      <c r="BR104" s="271"/>
      <c r="BS104" s="271"/>
      <c r="BT104" s="271"/>
      <c r="BU104" s="271"/>
      <c r="BV104" s="271"/>
      <c r="BW104" s="271"/>
      <c r="BX104" s="271"/>
      <c r="BY104" s="271"/>
      <c r="BZ104" s="271"/>
      <c r="CA104" s="271"/>
    </row>
    <row r="105" spans="1:79" s="272" customFormat="1" ht="30" customHeight="1" thickTop="1" thickBot="1">
      <c r="A105" s="3819"/>
      <c r="B105" s="3819"/>
      <c r="C105" s="3819"/>
      <c r="D105" s="3830"/>
      <c r="E105" s="513" t="s">
        <v>1996</v>
      </c>
      <c r="F105" s="513" t="s">
        <v>716</v>
      </c>
      <c r="G105" s="3815"/>
      <c r="H105" s="3819"/>
      <c r="I105" s="3819"/>
      <c r="J105" s="3820"/>
      <c r="K105" s="3820"/>
      <c r="L105" s="3820"/>
      <c r="M105" s="3820"/>
      <c r="N105" s="3820"/>
      <c r="O105" s="3820"/>
      <c r="P105" s="3820"/>
      <c r="Q105" s="3820"/>
      <c r="R105" s="3829"/>
      <c r="S105" s="3820"/>
      <c r="T105" s="3829"/>
      <c r="U105" s="3820"/>
      <c r="V105" s="3820"/>
      <c r="W105" s="3820"/>
      <c r="X105" s="3820"/>
      <c r="Y105" s="3820"/>
      <c r="Z105" s="3818"/>
      <c r="AA105" s="3820"/>
      <c r="AB105" s="3820"/>
      <c r="AC105" s="3828"/>
      <c r="AD105" s="3820"/>
      <c r="AE105" s="3828"/>
      <c r="AF105" s="271"/>
      <c r="AG105" s="271"/>
      <c r="AH105" s="271"/>
      <c r="AI105" s="271"/>
      <c r="AJ105" s="271"/>
      <c r="AK105" s="271"/>
      <c r="AL105" s="271"/>
      <c r="AM105" s="271"/>
      <c r="AN105" s="271"/>
      <c r="AO105" s="271"/>
      <c r="AP105" s="271"/>
      <c r="AQ105" s="271"/>
      <c r="AR105" s="271"/>
      <c r="AS105" s="271"/>
      <c r="AT105" s="271"/>
      <c r="AU105" s="286"/>
      <c r="AV105" s="286"/>
      <c r="AW105" s="286"/>
      <c r="AX105" s="287"/>
      <c r="AY105" s="286"/>
      <c r="AZ105" s="271"/>
      <c r="BA105" s="271"/>
      <c r="BB105" s="271"/>
      <c r="BC105" s="271"/>
      <c r="BD105" s="271"/>
      <c r="BE105" s="271"/>
      <c r="BF105" s="271"/>
      <c r="BG105" s="271"/>
      <c r="BH105" s="271"/>
      <c r="BI105" s="271"/>
      <c r="BJ105" s="271"/>
      <c r="BK105" s="271"/>
      <c r="BL105" s="271"/>
      <c r="BM105" s="271"/>
      <c r="BN105" s="271"/>
      <c r="BO105" s="271"/>
      <c r="BP105" s="271"/>
      <c r="BQ105" s="271"/>
      <c r="BR105" s="271"/>
      <c r="BS105" s="271"/>
      <c r="BT105" s="271"/>
      <c r="BU105" s="271"/>
      <c r="BV105" s="271"/>
      <c r="BW105" s="271"/>
      <c r="BX105" s="271"/>
      <c r="BY105" s="271"/>
      <c r="BZ105" s="271"/>
      <c r="CA105" s="271"/>
    </row>
    <row r="106" spans="1:79" s="272" customFormat="1" ht="30" customHeight="1" thickTop="1" thickBot="1">
      <c r="A106" s="513" t="s">
        <v>451</v>
      </c>
      <c r="B106" s="514" t="s">
        <v>94</v>
      </c>
      <c r="C106" s="514" t="s">
        <v>2374</v>
      </c>
      <c r="D106" s="515">
        <v>138</v>
      </c>
      <c r="E106" s="513" t="s">
        <v>1997</v>
      </c>
      <c r="F106" s="513" t="s">
        <v>716</v>
      </c>
      <c r="G106" s="516">
        <v>1412</v>
      </c>
      <c r="H106" s="513" t="s">
        <v>717</v>
      </c>
      <c r="I106" s="513" t="s">
        <v>1857</v>
      </c>
      <c r="J106" s="525"/>
      <c r="K106" s="516"/>
      <c r="L106" s="516"/>
      <c r="M106" s="516"/>
      <c r="N106" s="516"/>
      <c r="O106" s="516"/>
      <c r="P106" s="516"/>
      <c r="Q106" s="516"/>
      <c r="R106" s="516"/>
      <c r="S106" s="516"/>
      <c r="T106" s="516">
        <v>1.4</v>
      </c>
      <c r="U106" s="516"/>
      <c r="V106" s="514"/>
      <c r="W106" s="514"/>
      <c r="X106" s="514"/>
      <c r="Y106" s="514"/>
      <c r="Z106" s="514">
        <v>1</v>
      </c>
      <c r="AA106" s="514"/>
      <c r="AB106" s="514"/>
      <c r="AC106" s="514"/>
      <c r="AD106" s="514"/>
      <c r="AE106" s="514" t="s">
        <v>438</v>
      </c>
      <c r="AF106" s="271"/>
      <c r="AG106" s="271"/>
      <c r="AH106" s="271"/>
      <c r="AI106" s="271"/>
      <c r="AJ106" s="271"/>
      <c r="AK106" s="271"/>
      <c r="AL106" s="271"/>
      <c r="AM106" s="271"/>
      <c r="AN106" s="271"/>
      <c r="AO106" s="271"/>
      <c r="AP106" s="271"/>
      <c r="AQ106" s="271"/>
      <c r="AR106" s="271"/>
      <c r="AS106" s="271"/>
      <c r="AT106" s="271"/>
      <c r="AU106" s="286"/>
      <c r="AV106" s="286"/>
      <c r="AW106" s="286"/>
      <c r="AX106" s="287"/>
      <c r="AY106" s="286"/>
      <c r="AZ106" s="271"/>
      <c r="BA106" s="271"/>
      <c r="BB106" s="271"/>
      <c r="BC106" s="271"/>
      <c r="BD106" s="271"/>
      <c r="BE106" s="271"/>
      <c r="BF106" s="271"/>
      <c r="BG106" s="271"/>
      <c r="BH106" s="271"/>
      <c r="BI106" s="271"/>
      <c r="BJ106" s="271"/>
      <c r="BK106" s="271"/>
      <c r="BL106" s="271"/>
      <c r="BM106" s="271"/>
      <c r="BN106" s="271"/>
      <c r="BO106" s="271"/>
      <c r="BP106" s="271"/>
      <c r="BQ106" s="271"/>
      <c r="BR106" s="271"/>
      <c r="BS106" s="271"/>
      <c r="BT106" s="271"/>
      <c r="BU106" s="271"/>
      <c r="BV106" s="271"/>
      <c r="BW106" s="271"/>
      <c r="BX106" s="271"/>
      <c r="BY106" s="271"/>
      <c r="BZ106" s="271"/>
      <c r="CA106" s="271"/>
    </row>
    <row r="107" spans="1:79" s="272" customFormat="1" ht="30" customHeight="1" thickTop="1" thickBot="1">
      <c r="A107" s="513" t="s">
        <v>415</v>
      </c>
      <c r="B107" s="514" t="s">
        <v>94</v>
      </c>
      <c r="C107" s="514" t="s">
        <v>2374</v>
      </c>
      <c r="D107" s="515">
        <v>126</v>
      </c>
      <c r="E107" s="513" t="s">
        <v>1998</v>
      </c>
      <c r="F107" s="513" t="s">
        <v>716</v>
      </c>
      <c r="G107" s="516">
        <v>230</v>
      </c>
      <c r="H107" s="513" t="s">
        <v>717</v>
      </c>
      <c r="I107" s="513" t="s">
        <v>1857</v>
      </c>
      <c r="J107" s="525"/>
      <c r="K107" s="516"/>
      <c r="L107" s="516"/>
      <c r="M107" s="516"/>
      <c r="N107" s="516"/>
      <c r="O107" s="516"/>
      <c r="P107" s="516"/>
      <c r="Q107" s="516"/>
      <c r="R107" s="516"/>
      <c r="S107" s="516">
        <v>3</v>
      </c>
      <c r="T107" s="516"/>
      <c r="U107" s="516"/>
      <c r="V107" s="514"/>
      <c r="W107" s="514"/>
      <c r="X107" s="514"/>
      <c r="Y107" s="514"/>
      <c r="Z107" s="514">
        <v>1</v>
      </c>
      <c r="AA107" s="514"/>
      <c r="AB107" s="514"/>
      <c r="AC107" s="514"/>
      <c r="AD107" s="514"/>
      <c r="AE107" s="514" t="s">
        <v>438</v>
      </c>
      <c r="AF107" s="271"/>
      <c r="AG107" s="271"/>
      <c r="AH107" s="271"/>
      <c r="AI107" s="271"/>
      <c r="AJ107" s="271"/>
      <c r="AK107" s="271"/>
      <c r="AL107" s="271"/>
      <c r="AM107" s="271"/>
      <c r="AN107" s="271"/>
      <c r="AO107" s="271"/>
      <c r="AP107" s="271"/>
      <c r="AQ107" s="271"/>
      <c r="AR107" s="271"/>
      <c r="AS107" s="271"/>
      <c r="AT107" s="271"/>
      <c r="AU107" s="286"/>
      <c r="AV107" s="286"/>
      <c r="AW107" s="286"/>
      <c r="AX107" s="287"/>
      <c r="AY107" s="286"/>
      <c r="AZ107" s="271"/>
      <c r="BA107" s="271"/>
      <c r="BB107" s="271"/>
      <c r="BC107" s="271"/>
      <c r="BD107" s="271"/>
      <c r="BE107" s="271"/>
      <c r="BF107" s="271"/>
      <c r="BG107" s="271"/>
      <c r="BH107" s="271"/>
      <c r="BI107" s="271"/>
      <c r="BJ107" s="271"/>
      <c r="BK107" s="271"/>
      <c r="BL107" s="271"/>
      <c r="BM107" s="271"/>
      <c r="BN107" s="271"/>
      <c r="BO107" s="271"/>
      <c r="BP107" s="271"/>
      <c r="BQ107" s="271"/>
      <c r="BR107" s="271"/>
      <c r="BS107" s="271"/>
      <c r="BT107" s="271"/>
      <c r="BU107" s="271"/>
      <c r="BV107" s="271"/>
      <c r="BW107" s="271"/>
      <c r="BX107" s="271"/>
      <c r="BY107" s="271"/>
      <c r="BZ107" s="271"/>
      <c r="CA107" s="271"/>
    </row>
    <row r="108" spans="1:79" s="272" customFormat="1" ht="30" customHeight="1" thickTop="1" thickBot="1">
      <c r="A108" s="513" t="s">
        <v>415</v>
      </c>
      <c r="B108" s="514" t="s">
        <v>94</v>
      </c>
      <c r="C108" s="514" t="s">
        <v>2374</v>
      </c>
      <c r="D108" s="515" t="s">
        <v>1999</v>
      </c>
      <c r="E108" s="513" t="s">
        <v>2000</v>
      </c>
      <c r="F108" s="513" t="s">
        <v>716</v>
      </c>
      <c r="G108" s="516">
        <v>116</v>
      </c>
      <c r="H108" s="513" t="s">
        <v>717</v>
      </c>
      <c r="I108" s="513" t="s">
        <v>1857</v>
      </c>
      <c r="J108" s="525"/>
      <c r="K108" s="516"/>
      <c r="L108" s="516"/>
      <c r="M108" s="516"/>
      <c r="N108" s="516"/>
      <c r="O108" s="516"/>
      <c r="P108" s="516"/>
      <c r="Q108" s="516"/>
      <c r="R108" s="516"/>
      <c r="S108" s="516">
        <v>3.1</v>
      </c>
      <c r="T108" s="516"/>
      <c r="U108" s="516"/>
      <c r="V108" s="514"/>
      <c r="W108" s="514"/>
      <c r="X108" s="514"/>
      <c r="Y108" s="514"/>
      <c r="Z108" s="514">
        <v>1</v>
      </c>
      <c r="AA108" s="514"/>
      <c r="AB108" s="514"/>
      <c r="AC108" s="514"/>
      <c r="AD108" s="514"/>
      <c r="AE108" s="514" t="s">
        <v>438</v>
      </c>
      <c r="AF108" s="271"/>
      <c r="AG108" s="271"/>
      <c r="AH108" s="271"/>
      <c r="AI108" s="271"/>
      <c r="AJ108" s="271"/>
      <c r="AK108" s="271"/>
      <c r="AL108" s="271"/>
      <c r="AM108" s="271"/>
      <c r="AN108" s="271"/>
      <c r="AO108" s="271"/>
      <c r="AP108" s="271"/>
      <c r="AQ108" s="271"/>
      <c r="AR108" s="271"/>
      <c r="AS108" s="271"/>
      <c r="AT108" s="271"/>
      <c r="AU108" s="286"/>
      <c r="AV108" s="286"/>
      <c r="AW108" s="286"/>
      <c r="AX108" s="287"/>
      <c r="AY108" s="286"/>
      <c r="AZ108" s="271"/>
      <c r="BA108" s="271"/>
      <c r="BB108" s="271"/>
      <c r="BC108" s="271"/>
      <c r="BD108" s="271"/>
      <c r="BE108" s="271"/>
      <c r="BF108" s="271"/>
      <c r="BG108" s="271"/>
      <c r="BH108" s="271"/>
      <c r="BI108" s="271"/>
      <c r="BJ108" s="271"/>
      <c r="BK108" s="271"/>
      <c r="BL108" s="271"/>
      <c r="BM108" s="271"/>
      <c r="BN108" s="271"/>
      <c r="BO108" s="271"/>
      <c r="BP108" s="271"/>
      <c r="BQ108" s="271"/>
      <c r="BR108" s="271"/>
      <c r="BS108" s="271"/>
      <c r="BT108" s="271"/>
      <c r="BU108" s="271"/>
      <c r="BV108" s="271"/>
      <c r="BW108" s="271"/>
      <c r="BX108" s="271"/>
      <c r="BY108" s="271"/>
      <c r="BZ108" s="271"/>
      <c r="CA108" s="271"/>
    </row>
    <row r="109" spans="1:79" s="272" customFormat="1" ht="30" customHeight="1" thickTop="1" thickBot="1">
      <c r="A109" s="513" t="s">
        <v>415</v>
      </c>
      <c r="B109" s="514" t="s">
        <v>94</v>
      </c>
      <c r="C109" s="514" t="s">
        <v>2374</v>
      </c>
      <c r="D109" s="515">
        <v>65</v>
      </c>
      <c r="E109" s="513" t="s">
        <v>2001</v>
      </c>
      <c r="F109" s="513" t="s">
        <v>2002</v>
      </c>
      <c r="G109" s="516">
        <v>29</v>
      </c>
      <c r="H109" s="513" t="s">
        <v>717</v>
      </c>
      <c r="I109" s="513" t="s">
        <v>1857</v>
      </c>
      <c r="J109" s="525"/>
      <c r="K109" s="516"/>
      <c r="L109" s="516"/>
      <c r="M109" s="516"/>
      <c r="N109" s="516"/>
      <c r="O109" s="516"/>
      <c r="P109" s="516"/>
      <c r="Q109" s="516"/>
      <c r="R109" s="516"/>
      <c r="S109" s="516">
        <v>2.1</v>
      </c>
      <c r="T109" s="516"/>
      <c r="U109" s="516"/>
      <c r="V109" s="514"/>
      <c r="W109" s="514"/>
      <c r="X109" s="514"/>
      <c r="Y109" s="514"/>
      <c r="Z109" s="514">
        <v>1</v>
      </c>
      <c r="AA109" s="514"/>
      <c r="AB109" s="514"/>
      <c r="AC109" s="514"/>
      <c r="AD109" s="514"/>
      <c r="AE109" s="514" t="s">
        <v>438</v>
      </c>
      <c r="AF109" s="271"/>
      <c r="AG109" s="271"/>
      <c r="AH109" s="271"/>
      <c r="AI109" s="271"/>
      <c r="AJ109" s="271"/>
      <c r="AK109" s="271"/>
      <c r="AL109" s="271"/>
      <c r="AM109" s="271"/>
      <c r="AN109" s="271"/>
      <c r="AO109" s="271"/>
      <c r="AP109" s="271"/>
      <c r="AQ109" s="271"/>
      <c r="AR109" s="271"/>
      <c r="AS109" s="271"/>
      <c r="AT109" s="271"/>
      <c r="AU109" s="286"/>
      <c r="AV109" s="286"/>
      <c r="AW109" s="286"/>
      <c r="AX109" s="287"/>
      <c r="AY109" s="286"/>
      <c r="AZ109" s="271"/>
      <c r="BA109" s="271"/>
      <c r="BB109" s="271"/>
      <c r="BC109" s="271"/>
      <c r="BD109" s="271"/>
      <c r="BE109" s="271"/>
      <c r="BF109" s="271"/>
      <c r="BG109" s="271"/>
      <c r="BH109" s="271"/>
      <c r="BI109" s="271"/>
      <c r="BJ109" s="271"/>
      <c r="BK109" s="271"/>
      <c r="BL109" s="271"/>
      <c r="BM109" s="271"/>
      <c r="BN109" s="271"/>
      <c r="BO109" s="271"/>
      <c r="BP109" s="271"/>
      <c r="BQ109" s="271"/>
      <c r="BR109" s="271"/>
      <c r="BS109" s="271"/>
      <c r="BT109" s="271"/>
      <c r="BU109" s="271"/>
      <c r="BV109" s="271"/>
      <c r="BW109" s="271"/>
      <c r="BX109" s="271"/>
      <c r="BY109" s="271"/>
      <c r="BZ109" s="271"/>
      <c r="CA109" s="271"/>
    </row>
    <row r="110" spans="1:79" s="272" customFormat="1" ht="30" customHeight="1" thickTop="1" thickBot="1">
      <c r="A110" s="513" t="s">
        <v>415</v>
      </c>
      <c r="B110" s="514" t="s">
        <v>94</v>
      </c>
      <c r="C110" s="514" t="s">
        <v>2374</v>
      </c>
      <c r="D110" s="515">
        <v>82</v>
      </c>
      <c r="E110" s="513" t="s">
        <v>2003</v>
      </c>
      <c r="F110" s="513" t="s">
        <v>716</v>
      </c>
      <c r="G110" s="516">
        <v>96</v>
      </c>
      <c r="H110" s="513" t="s">
        <v>717</v>
      </c>
      <c r="I110" s="513" t="s">
        <v>1857</v>
      </c>
      <c r="J110" s="525"/>
      <c r="K110" s="516"/>
      <c r="L110" s="516"/>
      <c r="M110" s="516"/>
      <c r="N110" s="516"/>
      <c r="O110" s="516"/>
      <c r="P110" s="516"/>
      <c r="Q110" s="516"/>
      <c r="R110" s="516"/>
      <c r="S110" s="516">
        <v>4.5999999999999996</v>
      </c>
      <c r="T110" s="516"/>
      <c r="U110" s="516"/>
      <c r="V110" s="514"/>
      <c r="W110" s="514"/>
      <c r="X110" s="514"/>
      <c r="Y110" s="514"/>
      <c r="Z110" s="514">
        <v>1</v>
      </c>
      <c r="AA110" s="514"/>
      <c r="AB110" s="514"/>
      <c r="AC110" s="514"/>
      <c r="AD110" s="514"/>
      <c r="AE110" s="514" t="s">
        <v>438</v>
      </c>
      <c r="AF110" s="271"/>
      <c r="AG110" s="271"/>
      <c r="AH110" s="271"/>
      <c r="AI110" s="271"/>
      <c r="AJ110" s="271"/>
      <c r="AK110" s="271"/>
      <c r="AL110" s="271"/>
      <c r="AM110" s="271"/>
      <c r="AN110" s="271"/>
      <c r="AO110" s="271"/>
      <c r="AP110" s="271"/>
      <c r="AQ110" s="271"/>
      <c r="AR110" s="271"/>
      <c r="AS110" s="271"/>
      <c r="AT110" s="271"/>
      <c r="AU110" s="286"/>
      <c r="AV110" s="286"/>
      <c r="AW110" s="286"/>
      <c r="AX110" s="287"/>
      <c r="AY110" s="286"/>
      <c r="AZ110" s="271"/>
      <c r="BA110" s="271"/>
      <c r="BB110" s="271"/>
      <c r="BC110" s="271"/>
      <c r="BD110" s="271"/>
      <c r="BE110" s="271"/>
      <c r="BF110" s="271"/>
      <c r="BG110" s="271"/>
      <c r="BH110" s="271"/>
      <c r="BI110" s="271"/>
      <c r="BJ110" s="271"/>
      <c r="BK110" s="271"/>
      <c r="BL110" s="271"/>
      <c r="BM110" s="271"/>
      <c r="BN110" s="271"/>
      <c r="BO110" s="271"/>
      <c r="BP110" s="271"/>
      <c r="BQ110" s="271"/>
      <c r="BR110" s="271"/>
      <c r="BS110" s="271"/>
      <c r="BT110" s="271"/>
      <c r="BU110" s="271"/>
      <c r="BV110" s="271"/>
      <c r="BW110" s="271"/>
      <c r="BX110" s="271"/>
      <c r="BY110" s="271"/>
      <c r="BZ110" s="271"/>
      <c r="CA110" s="271"/>
    </row>
    <row r="111" spans="1:79" s="272" customFormat="1" ht="30" customHeight="1" thickTop="1" thickBot="1">
      <c r="A111" s="513" t="s">
        <v>415</v>
      </c>
      <c r="B111" s="514" t="s">
        <v>94</v>
      </c>
      <c r="C111" s="514" t="s">
        <v>2374</v>
      </c>
      <c r="D111" s="515">
        <v>108</v>
      </c>
      <c r="E111" s="513" t="s">
        <v>2004</v>
      </c>
      <c r="F111" s="513" t="s">
        <v>716</v>
      </c>
      <c r="G111" s="516">
        <v>65</v>
      </c>
      <c r="H111" s="513" t="s">
        <v>717</v>
      </c>
      <c r="I111" s="513" t="s">
        <v>1857</v>
      </c>
      <c r="J111" s="525"/>
      <c r="K111" s="516"/>
      <c r="L111" s="516"/>
      <c r="M111" s="516"/>
      <c r="N111" s="516"/>
      <c r="O111" s="516"/>
      <c r="P111" s="516"/>
      <c r="Q111" s="516"/>
      <c r="R111" s="516"/>
      <c r="S111" s="516">
        <v>3.5</v>
      </c>
      <c r="T111" s="516"/>
      <c r="U111" s="516"/>
      <c r="V111" s="514"/>
      <c r="W111" s="514"/>
      <c r="X111" s="514"/>
      <c r="Y111" s="514"/>
      <c r="Z111" s="514">
        <v>1</v>
      </c>
      <c r="AA111" s="514"/>
      <c r="AB111" s="514"/>
      <c r="AC111" s="514"/>
      <c r="AD111" s="514"/>
      <c r="AE111" s="514" t="s">
        <v>438</v>
      </c>
      <c r="AF111" s="271"/>
      <c r="AG111" s="271"/>
      <c r="AH111" s="271"/>
      <c r="AI111" s="271"/>
      <c r="AJ111" s="271"/>
      <c r="AK111" s="271"/>
      <c r="AL111" s="271"/>
      <c r="AM111" s="271"/>
      <c r="AN111" s="271"/>
      <c r="AO111" s="271"/>
      <c r="AP111" s="271"/>
      <c r="AQ111" s="271"/>
      <c r="AR111" s="271"/>
      <c r="AS111" s="271"/>
      <c r="AT111" s="271"/>
      <c r="AU111" s="286"/>
      <c r="AV111" s="286"/>
      <c r="AW111" s="286"/>
      <c r="AX111" s="287"/>
      <c r="AY111" s="286"/>
      <c r="AZ111" s="271"/>
      <c r="BA111" s="271"/>
      <c r="BB111" s="271"/>
      <c r="BC111" s="271"/>
      <c r="BD111" s="271"/>
      <c r="BE111" s="271"/>
      <c r="BF111" s="271"/>
      <c r="BG111" s="271"/>
      <c r="BH111" s="271"/>
      <c r="BI111" s="271"/>
      <c r="BJ111" s="271"/>
      <c r="BK111" s="271"/>
      <c r="BL111" s="271"/>
      <c r="BM111" s="271"/>
      <c r="BN111" s="271"/>
      <c r="BO111" s="271"/>
      <c r="BP111" s="271"/>
      <c r="BQ111" s="271"/>
      <c r="BR111" s="271"/>
      <c r="BS111" s="271"/>
      <c r="BT111" s="271"/>
      <c r="BU111" s="271"/>
      <c r="BV111" s="271"/>
      <c r="BW111" s="271"/>
      <c r="BX111" s="271"/>
      <c r="BY111" s="271"/>
      <c r="BZ111" s="271"/>
      <c r="CA111" s="271"/>
    </row>
    <row r="112" spans="1:79" s="272" customFormat="1" ht="30" customHeight="1" thickTop="1" thickBot="1">
      <c r="A112" s="513" t="s">
        <v>451</v>
      </c>
      <c r="B112" s="518" t="s">
        <v>94</v>
      </c>
      <c r="C112" s="518" t="s">
        <v>2374</v>
      </c>
      <c r="D112" s="515"/>
      <c r="E112" s="519" t="s">
        <v>2079</v>
      </c>
      <c r="F112" s="519"/>
      <c r="G112" s="515"/>
      <c r="H112" s="513" t="s">
        <v>12</v>
      </c>
      <c r="I112" s="513" t="s">
        <v>2274</v>
      </c>
      <c r="J112" s="517">
        <v>170000</v>
      </c>
      <c r="K112" s="520">
        <v>170000</v>
      </c>
      <c r="L112" s="520" t="s">
        <v>1970</v>
      </c>
      <c r="M112" s="515"/>
      <c r="N112" s="515"/>
      <c r="O112" s="515"/>
      <c r="P112" s="515"/>
      <c r="Q112" s="515"/>
      <c r="R112" s="515"/>
      <c r="S112" s="515"/>
      <c r="T112" s="515"/>
      <c r="U112" s="515"/>
      <c r="V112" s="518"/>
      <c r="W112" s="518"/>
      <c r="X112" s="518"/>
      <c r="Y112" s="518"/>
      <c r="Z112" s="518">
        <v>1</v>
      </c>
      <c r="AA112" s="518"/>
      <c r="AB112" s="518"/>
      <c r="AC112" s="518"/>
      <c r="AD112" s="518"/>
      <c r="AE112" s="518" t="s">
        <v>438</v>
      </c>
      <c r="AF112" s="271"/>
      <c r="AG112" s="271"/>
      <c r="AH112" s="271"/>
      <c r="AI112" s="271"/>
      <c r="AJ112" s="271"/>
      <c r="AK112" s="271"/>
      <c r="AL112" s="271"/>
      <c r="AM112" s="271"/>
      <c r="AN112" s="271"/>
      <c r="AO112" s="271"/>
      <c r="AP112" s="271"/>
      <c r="AQ112" s="271"/>
      <c r="AR112" s="271"/>
      <c r="AS112" s="271"/>
      <c r="AT112" s="271"/>
      <c r="AU112" s="286"/>
      <c r="AV112" s="286"/>
      <c r="AW112" s="286"/>
      <c r="AX112" s="287"/>
      <c r="AY112" s="286"/>
      <c r="AZ112" s="271"/>
      <c r="BA112" s="271"/>
      <c r="BB112" s="271"/>
      <c r="BC112" s="271"/>
      <c r="BD112" s="271"/>
      <c r="BE112" s="271"/>
      <c r="BF112" s="271"/>
      <c r="BG112" s="271"/>
      <c r="BH112" s="271"/>
      <c r="BI112" s="271"/>
      <c r="BJ112" s="271"/>
      <c r="BK112" s="271"/>
      <c r="BL112" s="271"/>
      <c r="BM112" s="271"/>
      <c r="BN112" s="271"/>
      <c r="BO112" s="271"/>
      <c r="BP112" s="271"/>
      <c r="BQ112" s="271"/>
      <c r="BR112" s="271"/>
      <c r="BS112" s="271"/>
      <c r="BT112" s="271"/>
      <c r="BU112" s="271"/>
      <c r="BV112" s="271"/>
      <c r="BW112" s="271"/>
      <c r="BX112" s="271"/>
      <c r="BY112" s="271"/>
      <c r="BZ112" s="271"/>
      <c r="CA112" s="271"/>
    </row>
    <row r="113" spans="1:79" s="272" customFormat="1" ht="30" customHeight="1" thickTop="1" thickBot="1">
      <c r="A113" s="513" t="s">
        <v>451</v>
      </c>
      <c r="B113" s="518" t="s">
        <v>94</v>
      </c>
      <c r="C113" s="518" t="s">
        <v>2374</v>
      </c>
      <c r="D113" s="515"/>
      <c r="E113" s="519" t="s">
        <v>2005</v>
      </c>
      <c r="F113" s="519"/>
      <c r="G113" s="515"/>
      <c r="H113" s="513" t="s">
        <v>12</v>
      </c>
      <c r="I113" s="513"/>
      <c r="J113" s="517">
        <v>50000</v>
      </c>
      <c r="K113" s="520">
        <v>50000</v>
      </c>
      <c r="L113" s="520" t="s">
        <v>1970</v>
      </c>
      <c r="M113" s="515"/>
      <c r="N113" s="515"/>
      <c r="O113" s="515"/>
      <c r="P113" s="515"/>
      <c r="Q113" s="515"/>
      <c r="R113" s="515"/>
      <c r="S113" s="515"/>
      <c r="T113" s="515"/>
      <c r="U113" s="515"/>
      <c r="V113" s="518"/>
      <c r="W113" s="518"/>
      <c r="X113" s="518"/>
      <c r="Y113" s="518"/>
      <c r="Z113" s="518">
        <v>1</v>
      </c>
      <c r="AA113" s="518"/>
      <c r="AB113" s="518"/>
      <c r="AC113" s="518"/>
      <c r="AD113" s="518"/>
      <c r="AE113" s="518" t="s">
        <v>438</v>
      </c>
      <c r="AF113" s="271"/>
      <c r="AG113" s="271"/>
      <c r="AH113" s="271"/>
      <c r="AI113" s="271"/>
      <c r="AJ113" s="271"/>
      <c r="AK113" s="271"/>
      <c r="AL113" s="271"/>
      <c r="AM113" s="271"/>
      <c r="AN113" s="271"/>
      <c r="AO113" s="271"/>
      <c r="AP113" s="271"/>
      <c r="AQ113" s="271"/>
      <c r="AR113" s="271"/>
      <c r="AS113" s="271"/>
      <c r="AT113" s="271"/>
      <c r="AU113" s="286"/>
      <c r="AV113" s="286"/>
      <c r="AW113" s="286"/>
      <c r="AX113" s="287"/>
      <c r="AY113" s="286"/>
      <c r="AZ113" s="271"/>
      <c r="BA113" s="271"/>
      <c r="BB113" s="271"/>
      <c r="BC113" s="271"/>
      <c r="BD113" s="271"/>
      <c r="BE113" s="271"/>
      <c r="BF113" s="271"/>
      <c r="BG113" s="271"/>
      <c r="BH113" s="271"/>
      <c r="BI113" s="271"/>
      <c r="BJ113" s="271"/>
      <c r="BK113" s="271"/>
      <c r="BL113" s="271"/>
      <c r="BM113" s="271"/>
      <c r="BN113" s="271"/>
      <c r="BO113" s="271"/>
      <c r="BP113" s="271"/>
      <c r="BQ113" s="271"/>
      <c r="BR113" s="271"/>
      <c r="BS113" s="271"/>
      <c r="BT113" s="271"/>
      <c r="BU113" s="271"/>
      <c r="BV113" s="271"/>
      <c r="BW113" s="271"/>
      <c r="BX113" s="271"/>
      <c r="BY113" s="271"/>
      <c r="BZ113" s="271"/>
      <c r="CA113" s="271"/>
    </row>
    <row r="114" spans="1:79" s="272" customFormat="1" ht="30" customHeight="1" thickTop="1" thickBot="1">
      <c r="A114" s="513" t="s">
        <v>451</v>
      </c>
      <c r="B114" s="518" t="s">
        <v>94</v>
      </c>
      <c r="C114" s="518" t="s">
        <v>2374</v>
      </c>
      <c r="D114" s="515"/>
      <c r="E114" s="519" t="s">
        <v>2080</v>
      </c>
      <c r="F114" s="519"/>
      <c r="G114" s="515"/>
      <c r="H114" s="513" t="s">
        <v>12</v>
      </c>
      <c r="I114" s="513" t="s">
        <v>11</v>
      </c>
      <c r="J114" s="517">
        <v>100000</v>
      </c>
      <c r="K114" s="520">
        <v>100000</v>
      </c>
      <c r="L114" s="520" t="s">
        <v>1970</v>
      </c>
      <c r="M114" s="515"/>
      <c r="N114" s="515"/>
      <c r="O114" s="515"/>
      <c r="P114" s="515"/>
      <c r="Q114" s="515"/>
      <c r="R114" s="515"/>
      <c r="S114" s="515"/>
      <c r="T114" s="515"/>
      <c r="U114" s="515"/>
      <c r="V114" s="518"/>
      <c r="W114" s="518"/>
      <c r="X114" s="518"/>
      <c r="Y114" s="518"/>
      <c r="Z114" s="518">
        <v>1</v>
      </c>
      <c r="AA114" s="518"/>
      <c r="AB114" s="518"/>
      <c r="AC114" s="518"/>
      <c r="AD114" s="518"/>
      <c r="AE114" s="518" t="s">
        <v>438</v>
      </c>
      <c r="AF114" s="271"/>
      <c r="AG114" s="271"/>
      <c r="AH114" s="271"/>
      <c r="AI114" s="271"/>
      <c r="AJ114" s="271"/>
      <c r="AK114" s="271"/>
      <c r="AL114" s="271"/>
      <c r="AM114" s="271"/>
      <c r="AN114" s="271"/>
      <c r="AO114" s="271"/>
      <c r="AP114" s="271"/>
      <c r="AQ114" s="271"/>
      <c r="AR114" s="271"/>
      <c r="AS114" s="271"/>
      <c r="AT114" s="271"/>
      <c r="AU114" s="286"/>
      <c r="AV114" s="286"/>
      <c r="AW114" s="286"/>
      <c r="AX114" s="287"/>
      <c r="AY114" s="286"/>
      <c r="AZ114" s="271"/>
      <c r="BA114" s="271"/>
      <c r="BB114" s="271"/>
      <c r="BC114" s="271"/>
      <c r="BD114" s="271"/>
      <c r="BE114" s="271"/>
      <c r="BF114" s="271"/>
      <c r="BG114" s="271"/>
      <c r="BH114" s="271"/>
      <c r="BI114" s="271"/>
      <c r="BJ114" s="271"/>
      <c r="BK114" s="271"/>
      <c r="BL114" s="271"/>
      <c r="BM114" s="271"/>
      <c r="BN114" s="271"/>
      <c r="BO114" s="271"/>
      <c r="BP114" s="271"/>
      <c r="BQ114" s="271"/>
      <c r="BR114" s="271"/>
      <c r="BS114" s="271"/>
      <c r="BT114" s="271"/>
      <c r="BU114" s="271"/>
      <c r="BV114" s="271"/>
      <c r="BW114" s="271"/>
      <c r="BX114" s="271"/>
      <c r="BY114" s="271"/>
      <c r="BZ114" s="271"/>
      <c r="CA114" s="271"/>
    </row>
    <row r="115" spans="1:79" s="272" customFormat="1" ht="30" customHeight="1" thickTop="1" thickBot="1">
      <c r="A115" s="3819" t="s">
        <v>451</v>
      </c>
      <c r="B115" s="3817" t="s">
        <v>94</v>
      </c>
      <c r="C115" s="3817" t="s">
        <v>2381</v>
      </c>
      <c r="D115" s="515">
        <v>78</v>
      </c>
      <c r="E115" s="513" t="s">
        <v>2006</v>
      </c>
      <c r="F115" s="513" t="s">
        <v>716</v>
      </c>
      <c r="G115" s="3815">
        <v>434</v>
      </c>
      <c r="H115" s="3819" t="s">
        <v>717</v>
      </c>
      <c r="I115" s="3819" t="s">
        <v>1857</v>
      </c>
      <c r="J115" s="3818">
        <v>540000</v>
      </c>
      <c r="K115" s="3815">
        <v>540000</v>
      </c>
      <c r="L115" s="3815" t="s">
        <v>1970</v>
      </c>
      <c r="M115" s="3815"/>
      <c r="N115" s="3815"/>
      <c r="O115" s="3815"/>
      <c r="P115" s="3815"/>
      <c r="Q115" s="3815"/>
      <c r="R115" s="3815"/>
      <c r="S115" s="3815">
        <v>12.5</v>
      </c>
      <c r="T115" s="3815"/>
      <c r="U115" s="3815"/>
      <c r="V115" s="3817">
        <v>100</v>
      </c>
      <c r="W115" s="3817">
        <v>80</v>
      </c>
      <c r="X115" s="3817">
        <v>100</v>
      </c>
      <c r="Y115" s="3817">
        <v>80</v>
      </c>
      <c r="Z115" s="3817">
        <v>1</v>
      </c>
      <c r="AA115" s="3817"/>
      <c r="AB115" s="3817"/>
      <c r="AC115" s="3817"/>
      <c r="AD115" s="3817"/>
      <c r="AE115" s="3817" t="s">
        <v>438</v>
      </c>
      <c r="AF115" s="271"/>
      <c r="AG115" s="271"/>
      <c r="AH115" s="271"/>
      <c r="AI115" s="271"/>
      <c r="AJ115" s="271"/>
      <c r="AK115" s="271"/>
      <c r="AL115" s="271"/>
      <c r="AM115" s="271"/>
      <c r="AN115" s="271"/>
      <c r="AO115" s="271"/>
      <c r="AP115" s="271"/>
      <c r="AQ115" s="271"/>
      <c r="AR115" s="271"/>
      <c r="AS115" s="271"/>
      <c r="AT115" s="271"/>
      <c r="AU115" s="286"/>
      <c r="AV115" s="286"/>
      <c r="AW115" s="286"/>
      <c r="AX115" s="287"/>
      <c r="AY115" s="286"/>
      <c r="AZ115" s="271"/>
      <c r="BA115" s="271"/>
      <c r="BB115" s="271"/>
      <c r="BC115" s="271"/>
      <c r="BD115" s="271"/>
      <c r="BE115" s="271"/>
      <c r="BF115" s="271"/>
      <c r="BG115" s="271"/>
      <c r="BH115" s="271"/>
      <c r="BI115" s="271"/>
      <c r="BJ115" s="271"/>
      <c r="BK115" s="271"/>
      <c r="BL115" s="271"/>
      <c r="BM115" s="271"/>
      <c r="BN115" s="271"/>
      <c r="BO115" s="271"/>
      <c r="BP115" s="271"/>
      <c r="BQ115" s="271"/>
      <c r="BR115" s="271"/>
      <c r="BS115" s="271"/>
      <c r="BT115" s="271"/>
      <c r="BU115" s="271"/>
      <c r="BV115" s="271"/>
      <c r="BW115" s="271"/>
      <c r="BX115" s="271"/>
      <c r="BY115" s="271"/>
      <c r="BZ115" s="271"/>
      <c r="CA115" s="271"/>
    </row>
    <row r="116" spans="1:79" s="272" customFormat="1" ht="30" customHeight="1" thickTop="1" thickBot="1">
      <c r="A116" s="3819"/>
      <c r="B116" s="3817"/>
      <c r="C116" s="3817"/>
      <c r="D116" s="515">
        <v>78</v>
      </c>
      <c r="E116" s="513" t="s">
        <v>2007</v>
      </c>
      <c r="F116" s="513" t="s">
        <v>716</v>
      </c>
      <c r="G116" s="3815"/>
      <c r="H116" s="3819"/>
      <c r="I116" s="3819"/>
      <c r="J116" s="3818"/>
      <c r="K116" s="3815"/>
      <c r="L116" s="3815"/>
      <c r="M116" s="3815"/>
      <c r="N116" s="3815"/>
      <c r="O116" s="3815"/>
      <c r="P116" s="3815"/>
      <c r="Q116" s="3815"/>
      <c r="R116" s="3815"/>
      <c r="S116" s="3815"/>
      <c r="T116" s="3815"/>
      <c r="U116" s="3815"/>
      <c r="V116" s="3817"/>
      <c r="W116" s="3817"/>
      <c r="X116" s="3817"/>
      <c r="Y116" s="3817"/>
      <c r="Z116" s="3817"/>
      <c r="AA116" s="3817"/>
      <c r="AB116" s="3817"/>
      <c r="AC116" s="3817"/>
      <c r="AD116" s="3817"/>
      <c r="AE116" s="3817"/>
      <c r="AF116" s="271"/>
      <c r="AG116" s="271"/>
      <c r="AH116" s="271"/>
      <c r="AI116" s="271"/>
      <c r="AJ116" s="271"/>
      <c r="AK116" s="271"/>
      <c r="AL116" s="271"/>
      <c r="AM116" s="271"/>
      <c r="AN116" s="271"/>
      <c r="AO116" s="271"/>
      <c r="AP116" s="271"/>
      <c r="AQ116" s="271"/>
      <c r="AR116" s="271"/>
      <c r="AS116" s="271"/>
      <c r="AT116" s="271"/>
      <c r="AU116" s="286"/>
      <c r="AV116" s="286"/>
      <c r="AW116" s="286"/>
      <c r="AX116" s="287"/>
      <c r="AY116" s="286"/>
      <c r="AZ116" s="271"/>
      <c r="BA116" s="271"/>
      <c r="BB116" s="271"/>
      <c r="BC116" s="271"/>
      <c r="BD116" s="271"/>
      <c r="BE116" s="271"/>
      <c r="BF116" s="271"/>
      <c r="BG116" s="271"/>
      <c r="BH116" s="271"/>
      <c r="BI116" s="271"/>
      <c r="BJ116" s="271"/>
      <c r="BK116" s="271"/>
      <c r="BL116" s="271"/>
      <c r="BM116" s="271"/>
      <c r="BN116" s="271"/>
      <c r="BO116" s="271"/>
      <c r="BP116" s="271"/>
      <c r="BQ116" s="271"/>
      <c r="BR116" s="271"/>
      <c r="BS116" s="271"/>
      <c r="BT116" s="271"/>
      <c r="BU116" s="271"/>
      <c r="BV116" s="271"/>
      <c r="BW116" s="271"/>
      <c r="BX116" s="271"/>
      <c r="BY116" s="271"/>
      <c r="BZ116" s="271"/>
      <c r="CA116" s="271"/>
    </row>
    <row r="117" spans="1:79" s="272" customFormat="1" ht="30" customHeight="1" thickTop="1" thickBot="1">
      <c r="A117" s="3819"/>
      <c r="B117" s="3817"/>
      <c r="C117" s="3817"/>
      <c r="D117" s="515">
        <v>78</v>
      </c>
      <c r="E117" s="513" t="s">
        <v>2008</v>
      </c>
      <c r="F117" s="513" t="s">
        <v>716</v>
      </c>
      <c r="G117" s="3815"/>
      <c r="H117" s="3819"/>
      <c r="I117" s="3819"/>
      <c r="J117" s="3818"/>
      <c r="K117" s="3815"/>
      <c r="L117" s="3815"/>
      <c r="M117" s="3815"/>
      <c r="N117" s="3815"/>
      <c r="O117" s="3815"/>
      <c r="P117" s="3815"/>
      <c r="Q117" s="3815"/>
      <c r="R117" s="3815"/>
      <c r="S117" s="3815"/>
      <c r="T117" s="3815"/>
      <c r="U117" s="3815"/>
      <c r="V117" s="3817"/>
      <c r="W117" s="3817"/>
      <c r="X117" s="3817"/>
      <c r="Y117" s="3817"/>
      <c r="Z117" s="3817"/>
      <c r="AA117" s="3817"/>
      <c r="AB117" s="3817"/>
      <c r="AC117" s="3817"/>
      <c r="AD117" s="3817"/>
      <c r="AE117" s="3817"/>
      <c r="AF117" s="271"/>
      <c r="AG117" s="271"/>
      <c r="AH117" s="271"/>
      <c r="AI117" s="271"/>
      <c r="AJ117" s="271"/>
      <c r="AK117" s="271"/>
      <c r="AL117" s="271"/>
      <c r="AM117" s="271"/>
      <c r="AN117" s="271"/>
      <c r="AO117" s="271"/>
      <c r="AP117" s="271"/>
      <c r="AQ117" s="271"/>
      <c r="AR117" s="271"/>
      <c r="AS117" s="271"/>
      <c r="AT117" s="271"/>
      <c r="AU117" s="286"/>
      <c r="AV117" s="286"/>
      <c r="AW117" s="286"/>
      <c r="AX117" s="287"/>
      <c r="AY117" s="286"/>
      <c r="AZ117" s="271"/>
      <c r="BA117" s="271"/>
      <c r="BB117" s="271"/>
      <c r="BC117" s="271"/>
      <c r="BD117" s="271"/>
      <c r="BE117" s="271"/>
      <c r="BF117" s="271"/>
      <c r="BG117" s="271"/>
      <c r="BH117" s="271"/>
      <c r="BI117" s="271"/>
      <c r="BJ117" s="271"/>
      <c r="BK117" s="271"/>
      <c r="BL117" s="271"/>
      <c r="BM117" s="271"/>
      <c r="BN117" s="271"/>
      <c r="BO117" s="271"/>
      <c r="BP117" s="271"/>
      <c r="BQ117" s="271"/>
      <c r="BR117" s="271"/>
      <c r="BS117" s="271"/>
      <c r="BT117" s="271"/>
      <c r="BU117" s="271"/>
      <c r="BV117" s="271"/>
      <c r="BW117" s="271"/>
      <c r="BX117" s="271"/>
      <c r="BY117" s="271"/>
      <c r="BZ117" s="271"/>
      <c r="CA117" s="271"/>
    </row>
    <row r="118" spans="1:79" s="272" customFormat="1" ht="30" customHeight="1" thickTop="1" thickBot="1">
      <c r="A118" s="3819"/>
      <c r="B118" s="3817"/>
      <c r="C118" s="3817"/>
      <c r="D118" s="515">
        <v>78</v>
      </c>
      <c r="E118" s="513" t="s">
        <v>2009</v>
      </c>
      <c r="F118" s="513" t="s">
        <v>716</v>
      </c>
      <c r="G118" s="3815"/>
      <c r="H118" s="3819"/>
      <c r="I118" s="3819"/>
      <c r="J118" s="3818"/>
      <c r="K118" s="3815"/>
      <c r="L118" s="3815"/>
      <c r="M118" s="3815"/>
      <c r="N118" s="3815"/>
      <c r="O118" s="3815"/>
      <c r="P118" s="3815"/>
      <c r="Q118" s="3815"/>
      <c r="R118" s="3815"/>
      <c r="S118" s="3815"/>
      <c r="T118" s="3815"/>
      <c r="U118" s="3815"/>
      <c r="V118" s="3817"/>
      <c r="W118" s="3817"/>
      <c r="X118" s="3817"/>
      <c r="Y118" s="3817"/>
      <c r="Z118" s="3817"/>
      <c r="AA118" s="3817"/>
      <c r="AB118" s="3817"/>
      <c r="AC118" s="3817"/>
      <c r="AD118" s="3817"/>
      <c r="AE118" s="3817"/>
      <c r="AF118" s="271"/>
      <c r="AG118" s="271"/>
      <c r="AH118" s="271"/>
      <c r="AI118" s="271"/>
      <c r="AJ118" s="271"/>
      <c r="AK118" s="271"/>
      <c r="AL118" s="271"/>
      <c r="AM118" s="271"/>
      <c r="AN118" s="271"/>
      <c r="AO118" s="271"/>
      <c r="AP118" s="271"/>
      <c r="AQ118" s="271"/>
      <c r="AR118" s="271"/>
      <c r="AS118" s="271"/>
      <c r="AT118" s="271"/>
      <c r="AU118" s="286"/>
      <c r="AV118" s="286"/>
      <c r="AW118" s="286"/>
      <c r="AX118" s="287"/>
      <c r="AY118" s="286"/>
      <c r="AZ118" s="271"/>
      <c r="BA118" s="271"/>
      <c r="BB118" s="271"/>
      <c r="BC118" s="271"/>
      <c r="BD118" s="271"/>
      <c r="BE118" s="271"/>
      <c r="BF118" s="271"/>
      <c r="BG118" s="271"/>
      <c r="BH118" s="271"/>
      <c r="BI118" s="271"/>
      <c r="BJ118" s="271"/>
      <c r="BK118" s="271"/>
      <c r="BL118" s="271"/>
      <c r="BM118" s="271"/>
      <c r="BN118" s="271"/>
      <c r="BO118" s="271"/>
      <c r="BP118" s="271"/>
      <c r="BQ118" s="271"/>
      <c r="BR118" s="271"/>
      <c r="BS118" s="271"/>
      <c r="BT118" s="271"/>
      <c r="BU118" s="271"/>
      <c r="BV118" s="271"/>
      <c r="BW118" s="271"/>
      <c r="BX118" s="271"/>
      <c r="BY118" s="271"/>
      <c r="BZ118" s="271"/>
      <c r="CA118" s="271"/>
    </row>
    <row r="119" spans="1:79" s="272" customFormat="1" ht="30" customHeight="1" thickTop="1" thickBot="1">
      <c r="A119" s="3819"/>
      <c r="B119" s="3817"/>
      <c r="C119" s="3817"/>
      <c r="D119" s="515">
        <v>78</v>
      </c>
      <c r="E119" s="513" t="s">
        <v>2010</v>
      </c>
      <c r="F119" s="513" t="s">
        <v>2011</v>
      </c>
      <c r="G119" s="3815"/>
      <c r="H119" s="3819"/>
      <c r="I119" s="3819"/>
      <c r="J119" s="3818"/>
      <c r="K119" s="3815"/>
      <c r="L119" s="3815"/>
      <c r="M119" s="3815"/>
      <c r="N119" s="3815"/>
      <c r="O119" s="3815"/>
      <c r="P119" s="3815"/>
      <c r="Q119" s="3815"/>
      <c r="R119" s="3815"/>
      <c r="S119" s="3815"/>
      <c r="T119" s="3815"/>
      <c r="U119" s="3815"/>
      <c r="V119" s="3817"/>
      <c r="W119" s="3817"/>
      <c r="X119" s="3817"/>
      <c r="Y119" s="3817"/>
      <c r="Z119" s="3817"/>
      <c r="AA119" s="3817"/>
      <c r="AB119" s="3817"/>
      <c r="AC119" s="3817"/>
      <c r="AD119" s="3817"/>
      <c r="AE119" s="3817"/>
      <c r="AF119" s="271"/>
      <c r="AG119" s="271"/>
      <c r="AH119" s="271"/>
      <c r="AI119" s="271"/>
      <c r="AJ119" s="271"/>
      <c r="AK119" s="271"/>
      <c r="AL119" s="271"/>
      <c r="AM119" s="271"/>
      <c r="AN119" s="271"/>
      <c r="AO119" s="271"/>
      <c r="AP119" s="271"/>
      <c r="AQ119" s="271"/>
      <c r="AR119" s="271"/>
      <c r="AS119" s="271"/>
      <c r="AT119" s="271"/>
      <c r="AU119" s="286"/>
      <c r="AV119" s="286"/>
      <c r="AW119" s="286"/>
      <c r="AX119" s="287"/>
      <c r="AY119" s="286"/>
      <c r="AZ119" s="271"/>
      <c r="BA119" s="271"/>
      <c r="BB119" s="271"/>
      <c r="BC119" s="271"/>
      <c r="BD119" s="271"/>
      <c r="BE119" s="271"/>
      <c r="BF119" s="271"/>
      <c r="BG119" s="271"/>
      <c r="BH119" s="271"/>
      <c r="BI119" s="271"/>
      <c r="BJ119" s="271"/>
      <c r="BK119" s="271"/>
      <c r="BL119" s="271"/>
      <c r="BM119" s="271"/>
      <c r="BN119" s="271"/>
      <c r="BO119" s="271"/>
      <c r="BP119" s="271"/>
      <c r="BQ119" s="271"/>
      <c r="BR119" s="271"/>
      <c r="BS119" s="271"/>
      <c r="BT119" s="271"/>
      <c r="BU119" s="271"/>
      <c r="BV119" s="271"/>
      <c r="BW119" s="271"/>
      <c r="BX119" s="271"/>
      <c r="BY119" s="271"/>
      <c r="BZ119" s="271"/>
      <c r="CA119" s="271"/>
    </row>
    <row r="120" spans="1:79" s="272" customFormat="1" ht="30" customHeight="1" thickTop="1" thickBot="1">
      <c r="A120" s="513" t="s">
        <v>451</v>
      </c>
      <c r="B120" s="514" t="s">
        <v>94</v>
      </c>
      <c r="C120" s="514" t="s">
        <v>2381</v>
      </c>
      <c r="D120" s="515">
        <v>70</v>
      </c>
      <c r="E120" s="513" t="s">
        <v>2010</v>
      </c>
      <c r="F120" s="513" t="s">
        <v>716</v>
      </c>
      <c r="G120" s="516">
        <v>204</v>
      </c>
      <c r="H120" s="513" t="s">
        <v>717</v>
      </c>
      <c r="I120" s="513" t="s">
        <v>1857</v>
      </c>
      <c r="J120" s="517">
        <v>270000</v>
      </c>
      <c r="K120" s="516">
        <v>270000</v>
      </c>
      <c r="L120" s="516" t="s">
        <v>1970</v>
      </c>
      <c r="M120" s="516"/>
      <c r="N120" s="516"/>
      <c r="O120" s="516"/>
      <c r="P120" s="516"/>
      <c r="Q120" s="516"/>
      <c r="R120" s="516"/>
      <c r="S120" s="516">
        <v>7</v>
      </c>
      <c r="T120" s="516"/>
      <c r="U120" s="516"/>
      <c r="V120" s="514">
        <v>100</v>
      </c>
      <c r="W120" s="514">
        <v>80</v>
      </c>
      <c r="X120" s="514">
        <v>100</v>
      </c>
      <c r="Y120" s="514">
        <v>80</v>
      </c>
      <c r="Z120" s="514">
        <v>1</v>
      </c>
      <c r="AA120" s="514"/>
      <c r="AB120" s="514"/>
      <c r="AC120" s="518"/>
      <c r="AD120" s="514"/>
      <c r="AE120" s="518" t="s">
        <v>438</v>
      </c>
      <c r="AF120" s="271"/>
      <c r="AG120" s="271"/>
      <c r="AH120" s="271"/>
      <c r="AI120" s="271"/>
      <c r="AJ120" s="271"/>
      <c r="AK120" s="271"/>
      <c r="AL120" s="271"/>
      <c r="AM120" s="271"/>
      <c r="AN120" s="271"/>
      <c r="AO120" s="271"/>
      <c r="AP120" s="271"/>
      <c r="AQ120" s="271"/>
      <c r="AR120" s="271"/>
      <c r="AS120" s="271"/>
      <c r="AT120" s="271"/>
      <c r="AU120" s="286"/>
      <c r="AV120" s="286"/>
      <c r="AW120" s="286"/>
      <c r="AX120" s="287"/>
      <c r="AY120" s="286"/>
      <c r="AZ120" s="271"/>
      <c r="BA120" s="271"/>
      <c r="BB120" s="271"/>
      <c r="BC120" s="271"/>
      <c r="BD120" s="271"/>
      <c r="BE120" s="271"/>
      <c r="BF120" s="271"/>
      <c r="BG120" s="271"/>
      <c r="BH120" s="271"/>
      <c r="BI120" s="271"/>
      <c r="BJ120" s="271"/>
      <c r="BK120" s="271"/>
      <c r="BL120" s="271"/>
      <c r="BM120" s="271"/>
      <c r="BN120" s="271"/>
      <c r="BO120" s="271"/>
      <c r="BP120" s="271"/>
      <c r="BQ120" s="271"/>
      <c r="BR120" s="271"/>
      <c r="BS120" s="271"/>
      <c r="BT120" s="271"/>
      <c r="BU120" s="271"/>
      <c r="BV120" s="271"/>
      <c r="BW120" s="271"/>
      <c r="BX120" s="271"/>
      <c r="BY120" s="271"/>
      <c r="BZ120" s="271"/>
      <c r="CA120" s="271"/>
    </row>
    <row r="121" spans="1:79" s="272" customFormat="1" ht="30" customHeight="1" thickTop="1" thickBot="1">
      <c r="A121" s="513" t="s">
        <v>451</v>
      </c>
      <c r="B121" s="514" t="s">
        <v>94</v>
      </c>
      <c r="C121" s="514" t="s">
        <v>2381</v>
      </c>
      <c r="D121" s="515">
        <v>129</v>
      </c>
      <c r="E121" s="513" t="s">
        <v>302</v>
      </c>
      <c r="F121" s="513" t="s">
        <v>303</v>
      </c>
      <c r="G121" s="516">
        <v>31</v>
      </c>
      <c r="H121" s="513" t="s">
        <v>717</v>
      </c>
      <c r="I121" s="513" t="s">
        <v>1857</v>
      </c>
      <c r="J121" s="517">
        <v>270000</v>
      </c>
      <c r="K121" s="516">
        <v>270000</v>
      </c>
      <c r="L121" s="516" t="s">
        <v>1970</v>
      </c>
      <c r="M121" s="516"/>
      <c r="N121" s="516"/>
      <c r="O121" s="516"/>
      <c r="P121" s="516"/>
      <c r="Q121" s="516"/>
      <c r="R121" s="516"/>
      <c r="S121" s="516">
        <v>5</v>
      </c>
      <c r="T121" s="516"/>
      <c r="U121" s="516"/>
      <c r="V121" s="514">
        <v>100</v>
      </c>
      <c r="W121" s="514">
        <v>80</v>
      </c>
      <c r="X121" s="514">
        <v>100</v>
      </c>
      <c r="Y121" s="514">
        <v>80</v>
      </c>
      <c r="Z121" s="514">
        <v>1</v>
      </c>
      <c r="AA121" s="514"/>
      <c r="AB121" s="514"/>
      <c r="AC121" s="518"/>
      <c r="AD121" s="514"/>
      <c r="AE121" s="518" t="s">
        <v>438</v>
      </c>
      <c r="AF121" s="271"/>
      <c r="AG121" s="271"/>
      <c r="AH121" s="271"/>
      <c r="AI121" s="271"/>
      <c r="AJ121" s="271"/>
      <c r="AK121" s="271"/>
      <c r="AL121" s="271"/>
      <c r="AM121" s="271"/>
      <c r="AN121" s="271"/>
      <c r="AO121" s="271"/>
      <c r="AP121" s="271"/>
      <c r="AQ121" s="271"/>
      <c r="AR121" s="271"/>
      <c r="AS121" s="271"/>
      <c r="AT121" s="271"/>
      <c r="AU121" s="286"/>
      <c r="AV121" s="286"/>
      <c r="AW121" s="286"/>
      <c r="AX121" s="287"/>
      <c r="AY121" s="286"/>
      <c r="AZ121" s="271"/>
      <c r="BA121" s="271"/>
      <c r="BB121" s="271"/>
      <c r="BC121" s="271"/>
      <c r="BD121" s="271"/>
      <c r="BE121" s="271"/>
      <c r="BF121" s="271"/>
      <c r="BG121" s="271"/>
      <c r="BH121" s="271"/>
      <c r="BI121" s="271"/>
      <c r="BJ121" s="271"/>
      <c r="BK121" s="271"/>
      <c r="BL121" s="271"/>
      <c r="BM121" s="271"/>
      <c r="BN121" s="271"/>
      <c r="BO121" s="271"/>
      <c r="BP121" s="271"/>
      <c r="BQ121" s="271"/>
      <c r="BR121" s="271"/>
      <c r="BS121" s="271"/>
      <c r="BT121" s="271"/>
      <c r="BU121" s="271"/>
      <c r="BV121" s="271"/>
      <c r="BW121" s="271"/>
      <c r="BX121" s="271"/>
      <c r="BY121" s="271"/>
      <c r="BZ121" s="271"/>
      <c r="CA121" s="271"/>
    </row>
    <row r="122" spans="1:79" s="272" customFormat="1" ht="30" customHeight="1" thickTop="1" thickBot="1">
      <c r="A122" s="513" t="s">
        <v>451</v>
      </c>
      <c r="B122" s="514" t="s">
        <v>94</v>
      </c>
      <c r="C122" s="514" t="s">
        <v>2381</v>
      </c>
      <c r="D122" s="515" t="s">
        <v>2028</v>
      </c>
      <c r="E122" s="513" t="s">
        <v>2049</v>
      </c>
      <c r="F122" s="513" t="s">
        <v>304</v>
      </c>
      <c r="G122" s="516">
        <v>73</v>
      </c>
      <c r="H122" s="513" t="s">
        <v>717</v>
      </c>
      <c r="I122" s="513" t="s">
        <v>1857</v>
      </c>
      <c r="J122" s="517">
        <v>112000</v>
      </c>
      <c r="K122" s="516">
        <v>112000</v>
      </c>
      <c r="L122" s="516" t="s">
        <v>1970</v>
      </c>
      <c r="M122" s="516"/>
      <c r="N122" s="516"/>
      <c r="O122" s="516"/>
      <c r="P122" s="516"/>
      <c r="Q122" s="516"/>
      <c r="R122" s="516"/>
      <c r="S122" s="516">
        <v>1.7</v>
      </c>
      <c r="T122" s="516"/>
      <c r="U122" s="516"/>
      <c r="V122" s="514">
        <v>100</v>
      </c>
      <c r="W122" s="514">
        <v>80</v>
      </c>
      <c r="X122" s="514">
        <v>100</v>
      </c>
      <c r="Y122" s="514">
        <v>80</v>
      </c>
      <c r="Z122" s="514">
        <v>1</v>
      </c>
      <c r="AA122" s="514"/>
      <c r="AB122" s="514"/>
      <c r="AC122" s="518"/>
      <c r="AD122" s="514"/>
      <c r="AE122" s="518" t="s">
        <v>438</v>
      </c>
      <c r="AF122" s="271"/>
      <c r="AG122" s="271"/>
      <c r="AH122" s="271"/>
      <c r="AI122" s="271"/>
      <c r="AJ122" s="271"/>
      <c r="AK122" s="271"/>
      <c r="AL122" s="271"/>
      <c r="AM122" s="271"/>
      <c r="AN122" s="271"/>
      <c r="AO122" s="271"/>
      <c r="AP122" s="271"/>
      <c r="AQ122" s="271"/>
      <c r="AR122" s="271"/>
      <c r="AS122" s="271"/>
      <c r="AT122" s="271"/>
      <c r="AU122" s="286"/>
      <c r="AV122" s="286"/>
      <c r="AW122" s="286"/>
      <c r="AX122" s="287"/>
      <c r="AY122" s="286"/>
      <c r="AZ122" s="271"/>
      <c r="BA122" s="271"/>
      <c r="BB122" s="271"/>
      <c r="BC122" s="271"/>
      <c r="BD122" s="271"/>
      <c r="BE122" s="271"/>
      <c r="BF122" s="271"/>
      <c r="BG122" s="271"/>
      <c r="BH122" s="271"/>
      <c r="BI122" s="271"/>
      <c r="BJ122" s="271"/>
      <c r="BK122" s="271"/>
      <c r="BL122" s="271"/>
      <c r="BM122" s="271"/>
      <c r="BN122" s="271"/>
      <c r="BO122" s="271"/>
      <c r="BP122" s="271"/>
      <c r="BQ122" s="271"/>
      <c r="BR122" s="271"/>
      <c r="BS122" s="271"/>
      <c r="BT122" s="271"/>
      <c r="BU122" s="271"/>
      <c r="BV122" s="271"/>
      <c r="BW122" s="271"/>
      <c r="BX122" s="271"/>
      <c r="BY122" s="271"/>
      <c r="BZ122" s="271"/>
      <c r="CA122" s="271"/>
    </row>
    <row r="123" spans="1:79" s="272" customFormat="1" ht="30" customHeight="1" thickTop="1" thickBot="1">
      <c r="A123" s="513" t="s">
        <v>451</v>
      </c>
      <c r="B123" s="514" t="s">
        <v>94</v>
      </c>
      <c r="C123" s="514" t="s">
        <v>2381</v>
      </c>
      <c r="D123" s="515">
        <v>82</v>
      </c>
      <c r="E123" s="513" t="s">
        <v>305</v>
      </c>
      <c r="F123" s="513" t="s">
        <v>716</v>
      </c>
      <c r="G123" s="516">
        <v>82</v>
      </c>
      <c r="H123" s="513" t="s">
        <v>717</v>
      </c>
      <c r="I123" s="513" t="s">
        <v>1857</v>
      </c>
      <c r="J123" s="517">
        <v>270000</v>
      </c>
      <c r="K123" s="516">
        <v>270000</v>
      </c>
      <c r="L123" s="516" t="s">
        <v>1970</v>
      </c>
      <c r="M123" s="516"/>
      <c r="N123" s="516"/>
      <c r="O123" s="516"/>
      <c r="P123" s="516"/>
      <c r="Q123" s="516"/>
      <c r="R123" s="516"/>
      <c r="S123" s="516">
        <v>6</v>
      </c>
      <c r="T123" s="516"/>
      <c r="U123" s="516"/>
      <c r="V123" s="514">
        <v>100</v>
      </c>
      <c r="W123" s="514">
        <v>80</v>
      </c>
      <c r="X123" s="514">
        <v>100</v>
      </c>
      <c r="Y123" s="514">
        <v>80</v>
      </c>
      <c r="Z123" s="514">
        <v>1</v>
      </c>
      <c r="AA123" s="514"/>
      <c r="AB123" s="514"/>
      <c r="AC123" s="518"/>
      <c r="AD123" s="514"/>
      <c r="AE123" s="518" t="s">
        <v>438</v>
      </c>
      <c r="AF123" s="271"/>
      <c r="AG123" s="271"/>
      <c r="AH123" s="271"/>
      <c r="AI123" s="271"/>
      <c r="AJ123" s="271"/>
      <c r="AK123" s="271"/>
      <c r="AL123" s="271"/>
      <c r="AM123" s="271"/>
      <c r="AN123" s="271"/>
      <c r="AO123" s="271"/>
      <c r="AP123" s="271"/>
      <c r="AQ123" s="271"/>
      <c r="AR123" s="271"/>
      <c r="AS123" s="271"/>
      <c r="AT123" s="271"/>
      <c r="AU123" s="286"/>
      <c r="AV123" s="286"/>
      <c r="AW123" s="286"/>
      <c r="AX123" s="287"/>
      <c r="AY123" s="286"/>
      <c r="AZ123" s="271"/>
      <c r="BA123" s="271"/>
      <c r="BB123" s="271"/>
      <c r="BC123" s="271"/>
      <c r="BD123" s="271"/>
      <c r="BE123" s="271"/>
      <c r="BF123" s="271"/>
      <c r="BG123" s="271"/>
      <c r="BH123" s="271"/>
      <c r="BI123" s="271"/>
      <c r="BJ123" s="271"/>
      <c r="BK123" s="271"/>
      <c r="BL123" s="271"/>
      <c r="BM123" s="271"/>
      <c r="BN123" s="271"/>
      <c r="BO123" s="271"/>
      <c r="BP123" s="271"/>
      <c r="BQ123" s="271"/>
      <c r="BR123" s="271"/>
      <c r="BS123" s="271"/>
      <c r="BT123" s="271"/>
      <c r="BU123" s="271"/>
      <c r="BV123" s="271"/>
      <c r="BW123" s="271"/>
      <c r="BX123" s="271"/>
      <c r="BY123" s="271"/>
      <c r="BZ123" s="271"/>
      <c r="CA123" s="271"/>
    </row>
    <row r="124" spans="1:79" s="272" customFormat="1" ht="30" customHeight="1" thickTop="1" thickBot="1">
      <c r="A124" s="3819" t="s">
        <v>451</v>
      </c>
      <c r="B124" s="3817" t="s">
        <v>94</v>
      </c>
      <c r="C124" s="3817" t="s">
        <v>2381</v>
      </c>
      <c r="D124" s="515">
        <v>38</v>
      </c>
      <c r="E124" s="513" t="s">
        <v>306</v>
      </c>
      <c r="F124" s="513" t="s">
        <v>716</v>
      </c>
      <c r="G124" s="3815">
        <v>682</v>
      </c>
      <c r="H124" s="3819" t="s">
        <v>717</v>
      </c>
      <c r="I124" s="3819" t="s">
        <v>1857</v>
      </c>
      <c r="J124" s="3818">
        <v>450000</v>
      </c>
      <c r="K124" s="3815">
        <v>450000</v>
      </c>
      <c r="L124" s="3815" t="s">
        <v>1970</v>
      </c>
      <c r="M124" s="3815"/>
      <c r="N124" s="3815"/>
      <c r="O124" s="3815"/>
      <c r="P124" s="3815"/>
      <c r="Q124" s="3815"/>
      <c r="R124" s="3815"/>
      <c r="S124" s="3815">
        <v>11</v>
      </c>
      <c r="T124" s="3815"/>
      <c r="U124" s="3815"/>
      <c r="V124" s="3817">
        <v>100</v>
      </c>
      <c r="W124" s="3817">
        <v>80</v>
      </c>
      <c r="X124" s="3817">
        <v>100</v>
      </c>
      <c r="Y124" s="3817">
        <v>80</v>
      </c>
      <c r="Z124" s="3817">
        <v>1</v>
      </c>
      <c r="AA124" s="3817"/>
      <c r="AB124" s="3817"/>
      <c r="AC124" s="3817"/>
      <c r="AD124" s="3817"/>
      <c r="AE124" s="3817" t="s">
        <v>438</v>
      </c>
      <c r="AF124" s="271"/>
      <c r="AG124" s="271"/>
      <c r="AH124" s="271"/>
      <c r="AI124" s="271"/>
      <c r="AJ124" s="271"/>
      <c r="AK124" s="271"/>
      <c r="AL124" s="271"/>
      <c r="AM124" s="271"/>
      <c r="AN124" s="271"/>
      <c r="AO124" s="271"/>
      <c r="AP124" s="271"/>
      <c r="AQ124" s="271"/>
      <c r="AR124" s="271"/>
      <c r="AS124" s="271"/>
      <c r="AT124" s="271"/>
      <c r="AU124" s="286"/>
      <c r="AV124" s="286"/>
      <c r="AW124" s="286"/>
      <c r="AX124" s="287"/>
      <c r="AY124" s="286"/>
      <c r="AZ124" s="271"/>
      <c r="BA124" s="271"/>
      <c r="BB124" s="271"/>
      <c r="BC124" s="271"/>
      <c r="BD124" s="271"/>
      <c r="BE124" s="271"/>
      <c r="BF124" s="271"/>
      <c r="BG124" s="271"/>
      <c r="BH124" s="271"/>
      <c r="BI124" s="271"/>
      <c r="BJ124" s="271"/>
      <c r="BK124" s="271"/>
      <c r="BL124" s="271"/>
      <c r="BM124" s="271"/>
      <c r="BN124" s="271"/>
      <c r="BO124" s="271"/>
      <c r="BP124" s="271"/>
      <c r="BQ124" s="271"/>
      <c r="BR124" s="271"/>
      <c r="BS124" s="271"/>
      <c r="BT124" s="271"/>
      <c r="BU124" s="271"/>
      <c r="BV124" s="271"/>
      <c r="BW124" s="271"/>
      <c r="BX124" s="271"/>
      <c r="BY124" s="271"/>
      <c r="BZ124" s="271"/>
      <c r="CA124" s="271"/>
    </row>
    <row r="125" spans="1:79" s="272" customFormat="1" ht="30" customHeight="1" thickTop="1" thickBot="1">
      <c r="A125" s="3819"/>
      <c r="B125" s="3817"/>
      <c r="C125" s="3817"/>
      <c r="D125" s="515">
        <v>38</v>
      </c>
      <c r="E125" s="513" t="s">
        <v>307</v>
      </c>
      <c r="F125" s="513" t="s">
        <v>308</v>
      </c>
      <c r="G125" s="3815"/>
      <c r="H125" s="3819"/>
      <c r="I125" s="3819"/>
      <c r="J125" s="3818"/>
      <c r="K125" s="3815"/>
      <c r="L125" s="3815"/>
      <c r="M125" s="3815"/>
      <c r="N125" s="3815"/>
      <c r="O125" s="3815"/>
      <c r="P125" s="3815"/>
      <c r="Q125" s="3815"/>
      <c r="R125" s="3815"/>
      <c r="S125" s="3815"/>
      <c r="T125" s="3815"/>
      <c r="U125" s="3815"/>
      <c r="V125" s="3817"/>
      <c r="W125" s="3817"/>
      <c r="X125" s="3817"/>
      <c r="Y125" s="3817"/>
      <c r="Z125" s="3817"/>
      <c r="AA125" s="3817"/>
      <c r="AB125" s="3817"/>
      <c r="AC125" s="3817"/>
      <c r="AD125" s="3817"/>
      <c r="AE125" s="3817"/>
      <c r="AF125" s="271"/>
      <c r="AG125" s="271"/>
      <c r="AH125" s="271"/>
      <c r="AI125" s="271"/>
      <c r="AJ125" s="271"/>
      <c r="AK125" s="271"/>
      <c r="AL125" s="271"/>
      <c r="AM125" s="271"/>
      <c r="AN125" s="271"/>
      <c r="AO125" s="271"/>
      <c r="AP125" s="271"/>
      <c r="AQ125" s="271"/>
      <c r="AR125" s="271"/>
      <c r="AS125" s="271"/>
      <c r="AT125" s="271"/>
      <c r="AU125" s="286"/>
      <c r="AV125" s="286"/>
      <c r="AW125" s="286"/>
      <c r="AX125" s="287"/>
      <c r="AY125" s="286"/>
      <c r="AZ125" s="271"/>
      <c r="BA125" s="271"/>
      <c r="BB125" s="271"/>
      <c r="BC125" s="271"/>
      <c r="BD125" s="271"/>
      <c r="BE125" s="271"/>
      <c r="BF125" s="271"/>
      <c r="BG125" s="271"/>
      <c r="BH125" s="271"/>
      <c r="BI125" s="271"/>
      <c r="BJ125" s="271"/>
      <c r="BK125" s="271"/>
      <c r="BL125" s="271"/>
      <c r="BM125" s="271"/>
      <c r="BN125" s="271"/>
      <c r="BO125" s="271"/>
      <c r="BP125" s="271"/>
      <c r="BQ125" s="271"/>
      <c r="BR125" s="271"/>
      <c r="BS125" s="271"/>
      <c r="BT125" s="271"/>
      <c r="BU125" s="271"/>
      <c r="BV125" s="271"/>
      <c r="BW125" s="271"/>
      <c r="BX125" s="271"/>
      <c r="BY125" s="271"/>
      <c r="BZ125" s="271"/>
      <c r="CA125" s="271"/>
    </row>
    <row r="126" spans="1:79" s="272" customFormat="1" ht="30" customHeight="1" thickTop="1" thickBot="1">
      <c r="A126" s="3819"/>
      <c r="B126" s="3817"/>
      <c r="C126" s="3817"/>
      <c r="D126" s="515">
        <v>47</v>
      </c>
      <c r="E126" s="513" t="s">
        <v>309</v>
      </c>
      <c r="F126" s="513" t="s">
        <v>716</v>
      </c>
      <c r="G126" s="3815"/>
      <c r="H126" s="3819"/>
      <c r="I126" s="3819"/>
      <c r="J126" s="3818"/>
      <c r="K126" s="3815"/>
      <c r="L126" s="3815"/>
      <c r="M126" s="3815"/>
      <c r="N126" s="3815"/>
      <c r="O126" s="3815"/>
      <c r="P126" s="3815"/>
      <c r="Q126" s="3815"/>
      <c r="R126" s="3815"/>
      <c r="S126" s="3815"/>
      <c r="T126" s="3815"/>
      <c r="U126" s="3815"/>
      <c r="V126" s="3817"/>
      <c r="W126" s="3817"/>
      <c r="X126" s="3817"/>
      <c r="Y126" s="3817"/>
      <c r="Z126" s="3817"/>
      <c r="AA126" s="3817"/>
      <c r="AB126" s="3817"/>
      <c r="AC126" s="3817"/>
      <c r="AD126" s="3817"/>
      <c r="AE126" s="3817"/>
      <c r="AF126" s="271"/>
      <c r="AG126" s="271"/>
      <c r="AH126" s="271"/>
      <c r="AI126" s="271"/>
      <c r="AJ126" s="271"/>
      <c r="AK126" s="271"/>
      <c r="AL126" s="271"/>
      <c r="AM126" s="271"/>
      <c r="AN126" s="271"/>
      <c r="AO126" s="271"/>
      <c r="AP126" s="271"/>
      <c r="AQ126" s="271"/>
      <c r="AR126" s="271"/>
      <c r="AS126" s="271"/>
      <c r="AT126" s="271"/>
      <c r="AU126" s="286"/>
      <c r="AV126" s="286"/>
      <c r="AW126" s="286"/>
      <c r="AX126" s="287"/>
      <c r="AY126" s="286"/>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row>
    <row r="127" spans="1:79" s="272" customFormat="1" ht="30" customHeight="1" thickTop="1" thickBot="1">
      <c r="A127" s="3819"/>
      <c r="B127" s="3817"/>
      <c r="C127" s="3817"/>
      <c r="D127" s="515">
        <v>48</v>
      </c>
      <c r="E127" s="513" t="s">
        <v>310</v>
      </c>
      <c r="F127" s="513" t="s">
        <v>716</v>
      </c>
      <c r="G127" s="3815"/>
      <c r="H127" s="3819"/>
      <c r="I127" s="3819"/>
      <c r="J127" s="3818"/>
      <c r="K127" s="3815"/>
      <c r="L127" s="3815"/>
      <c r="M127" s="3815"/>
      <c r="N127" s="3815"/>
      <c r="O127" s="3815"/>
      <c r="P127" s="3815"/>
      <c r="Q127" s="3815"/>
      <c r="R127" s="3815"/>
      <c r="S127" s="3815"/>
      <c r="T127" s="3815"/>
      <c r="U127" s="3815"/>
      <c r="V127" s="3817"/>
      <c r="W127" s="3817"/>
      <c r="X127" s="3817"/>
      <c r="Y127" s="3817"/>
      <c r="Z127" s="3817"/>
      <c r="AA127" s="3817"/>
      <c r="AB127" s="3817"/>
      <c r="AC127" s="3817"/>
      <c r="AD127" s="3817"/>
      <c r="AE127" s="3817"/>
      <c r="AF127" s="271"/>
      <c r="AG127" s="271"/>
      <c r="AH127" s="271"/>
      <c r="AI127" s="271"/>
      <c r="AJ127" s="271"/>
      <c r="AK127" s="271"/>
      <c r="AL127" s="271"/>
      <c r="AM127" s="271"/>
      <c r="AN127" s="271"/>
      <c r="AO127" s="271"/>
      <c r="AP127" s="271"/>
      <c r="AQ127" s="271"/>
      <c r="AR127" s="271"/>
      <c r="AS127" s="271"/>
      <c r="AT127" s="271"/>
      <c r="AU127" s="286"/>
      <c r="AV127" s="286"/>
      <c r="AW127" s="286"/>
      <c r="AX127" s="287"/>
      <c r="AY127" s="286"/>
      <c r="AZ127" s="271"/>
      <c r="BA127" s="271"/>
      <c r="BB127" s="271"/>
      <c r="BC127" s="271"/>
      <c r="BD127" s="271"/>
      <c r="BE127" s="271"/>
      <c r="BF127" s="271"/>
      <c r="BG127" s="271"/>
      <c r="BH127" s="271"/>
      <c r="BI127" s="271"/>
      <c r="BJ127" s="271"/>
      <c r="BK127" s="271"/>
      <c r="BL127" s="271"/>
      <c r="BM127" s="271"/>
      <c r="BN127" s="271"/>
      <c r="BO127" s="271"/>
      <c r="BP127" s="271"/>
      <c r="BQ127" s="271"/>
      <c r="BR127" s="271"/>
      <c r="BS127" s="271"/>
      <c r="BT127" s="271"/>
      <c r="BU127" s="271"/>
      <c r="BV127" s="271"/>
      <c r="BW127" s="271"/>
      <c r="BX127" s="271"/>
      <c r="BY127" s="271"/>
      <c r="BZ127" s="271"/>
      <c r="CA127" s="271"/>
    </row>
    <row r="128" spans="1:79" s="272" customFormat="1" ht="30" customHeight="1" thickTop="1" thickBot="1">
      <c r="A128" s="513" t="s">
        <v>451</v>
      </c>
      <c r="B128" s="514" t="s">
        <v>94</v>
      </c>
      <c r="C128" s="514" t="s">
        <v>2381</v>
      </c>
      <c r="D128" s="515">
        <v>52</v>
      </c>
      <c r="E128" s="513" t="s">
        <v>311</v>
      </c>
      <c r="F128" s="513" t="s">
        <v>716</v>
      </c>
      <c r="G128" s="516">
        <v>76</v>
      </c>
      <c r="H128" s="513" t="s">
        <v>717</v>
      </c>
      <c r="I128" s="513" t="s">
        <v>2274</v>
      </c>
      <c r="J128" s="517">
        <v>80000</v>
      </c>
      <c r="K128" s="516">
        <v>80000</v>
      </c>
      <c r="L128" s="516" t="s">
        <v>1970</v>
      </c>
      <c r="M128" s="516"/>
      <c r="N128" s="516"/>
      <c r="O128" s="516"/>
      <c r="P128" s="516">
        <v>7</v>
      </c>
      <c r="Q128" s="516"/>
      <c r="R128" s="516"/>
      <c r="S128" s="516"/>
      <c r="T128" s="516"/>
      <c r="U128" s="516"/>
      <c r="V128" s="514"/>
      <c r="W128" s="514"/>
      <c r="X128" s="514"/>
      <c r="Y128" s="514"/>
      <c r="Z128" s="514">
        <v>1</v>
      </c>
      <c r="AA128" s="514"/>
      <c r="AB128" s="514"/>
      <c r="AC128" s="518"/>
      <c r="AD128" s="514"/>
      <c r="AE128" s="518" t="s">
        <v>438</v>
      </c>
      <c r="AF128" s="271"/>
      <c r="AG128" s="271"/>
      <c r="AH128" s="271"/>
      <c r="AI128" s="271"/>
      <c r="AJ128" s="271"/>
      <c r="AK128" s="271"/>
      <c r="AL128" s="271"/>
      <c r="AM128" s="271"/>
      <c r="AN128" s="271"/>
      <c r="AO128" s="271"/>
      <c r="AP128" s="271"/>
      <c r="AQ128" s="271"/>
      <c r="AR128" s="271"/>
      <c r="AS128" s="271"/>
      <c r="AT128" s="271"/>
      <c r="AU128" s="286"/>
      <c r="AV128" s="286"/>
      <c r="AW128" s="286"/>
      <c r="AX128" s="287"/>
      <c r="AY128" s="286"/>
      <c r="AZ128" s="271"/>
      <c r="BA128" s="271"/>
      <c r="BB128" s="271"/>
      <c r="BC128" s="271"/>
      <c r="BD128" s="271"/>
      <c r="BE128" s="271"/>
      <c r="BF128" s="271"/>
      <c r="BG128" s="271"/>
      <c r="BH128" s="271"/>
      <c r="BI128" s="271"/>
      <c r="BJ128" s="271"/>
      <c r="BK128" s="271"/>
      <c r="BL128" s="271"/>
      <c r="BM128" s="271"/>
      <c r="BN128" s="271"/>
      <c r="BO128" s="271"/>
      <c r="BP128" s="271"/>
      <c r="BQ128" s="271"/>
      <c r="BR128" s="271"/>
      <c r="BS128" s="271"/>
      <c r="BT128" s="271"/>
      <c r="BU128" s="271"/>
      <c r="BV128" s="271"/>
      <c r="BW128" s="271"/>
      <c r="BX128" s="271"/>
      <c r="BY128" s="271"/>
      <c r="BZ128" s="271"/>
      <c r="CA128" s="271"/>
    </row>
    <row r="129" spans="1:79" s="272" customFormat="1" ht="30" customHeight="1" thickTop="1" thickBot="1">
      <c r="A129" s="513" t="s">
        <v>451</v>
      </c>
      <c r="B129" s="514" t="s">
        <v>94</v>
      </c>
      <c r="C129" s="514" t="s">
        <v>2381</v>
      </c>
      <c r="D129" s="515">
        <v>52</v>
      </c>
      <c r="E129" s="513" t="s">
        <v>311</v>
      </c>
      <c r="F129" s="513" t="s">
        <v>716</v>
      </c>
      <c r="G129" s="516">
        <v>76</v>
      </c>
      <c r="H129" s="513" t="s">
        <v>9</v>
      </c>
      <c r="I129" s="513" t="s">
        <v>425</v>
      </c>
      <c r="J129" s="517">
        <v>100000</v>
      </c>
      <c r="K129" s="516">
        <v>100000</v>
      </c>
      <c r="L129" s="516" t="s">
        <v>1970</v>
      </c>
      <c r="M129" s="516"/>
      <c r="N129" s="516"/>
      <c r="O129" s="516">
        <v>8</v>
      </c>
      <c r="P129" s="516"/>
      <c r="Q129" s="516"/>
      <c r="R129" s="516"/>
      <c r="S129" s="516"/>
      <c r="T129" s="516"/>
      <c r="U129" s="516"/>
      <c r="V129" s="514">
        <v>100</v>
      </c>
      <c r="W129" s="514">
        <v>40</v>
      </c>
      <c r="X129" s="514">
        <v>100</v>
      </c>
      <c r="Y129" s="514">
        <v>40</v>
      </c>
      <c r="Z129" s="514">
        <v>1</v>
      </c>
      <c r="AA129" s="514"/>
      <c r="AB129" s="514"/>
      <c r="AC129" s="514"/>
      <c r="AD129" s="514"/>
      <c r="AE129" s="514" t="s">
        <v>438</v>
      </c>
      <c r="AF129" s="271"/>
      <c r="AG129" s="271"/>
      <c r="AH129" s="271"/>
      <c r="AI129" s="271"/>
      <c r="AJ129" s="271"/>
      <c r="AK129" s="271"/>
      <c r="AL129" s="271"/>
      <c r="AM129" s="271"/>
      <c r="AN129" s="271"/>
      <c r="AO129" s="271"/>
      <c r="AP129" s="271"/>
      <c r="AQ129" s="271"/>
      <c r="AR129" s="271"/>
      <c r="AS129" s="271"/>
      <c r="AT129" s="271"/>
      <c r="AU129" s="286"/>
      <c r="AV129" s="286"/>
      <c r="AW129" s="286"/>
      <c r="AX129" s="287"/>
      <c r="AY129" s="286"/>
      <c r="AZ129" s="271"/>
      <c r="BA129" s="271"/>
      <c r="BB129" s="271"/>
      <c r="BC129" s="271"/>
      <c r="BD129" s="271"/>
      <c r="BE129" s="271"/>
      <c r="BF129" s="271"/>
      <c r="BG129" s="271"/>
      <c r="BH129" s="271"/>
      <c r="BI129" s="271"/>
      <c r="BJ129" s="271"/>
      <c r="BK129" s="271"/>
      <c r="BL129" s="271"/>
      <c r="BM129" s="271"/>
      <c r="BN129" s="271"/>
      <c r="BO129" s="271"/>
      <c r="BP129" s="271"/>
      <c r="BQ129" s="271"/>
      <c r="BR129" s="271"/>
      <c r="BS129" s="271"/>
      <c r="BT129" s="271"/>
      <c r="BU129" s="271"/>
      <c r="BV129" s="271"/>
      <c r="BW129" s="271"/>
      <c r="BX129" s="271"/>
      <c r="BY129" s="271"/>
      <c r="BZ129" s="271"/>
      <c r="CA129" s="271"/>
    </row>
    <row r="130" spans="1:79" s="272" customFormat="1" ht="30" customHeight="1" thickTop="1" thickBot="1">
      <c r="A130" s="513" t="s">
        <v>451</v>
      </c>
      <c r="B130" s="514" t="s">
        <v>94</v>
      </c>
      <c r="C130" s="514" t="s">
        <v>2381</v>
      </c>
      <c r="D130" s="515">
        <v>126</v>
      </c>
      <c r="E130" s="513" t="s">
        <v>312</v>
      </c>
      <c r="F130" s="513" t="s">
        <v>716</v>
      </c>
      <c r="G130" s="516">
        <v>76</v>
      </c>
      <c r="H130" s="513" t="s">
        <v>717</v>
      </c>
      <c r="I130" s="513" t="s">
        <v>1857</v>
      </c>
      <c r="J130" s="517"/>
      <c r="K130" s="516"/>
      <c r="L130" s="516">
        <v>135000</v>
      </c>
      <c r="M130" s="516"/>
      <c r="N130" s="516"/>
      <c r="O130" s="516"/>
      <c r="P130" s="516"/>
      <c r="Q130" s="516"/>
      <c r="R130" s="516"/>
      <c r="S130" s="516">
        <v>6</v>
      </c>
      <c r="T130" s="516"/>
      <c r="U130" s="516"/>
      <c r="V130" s="514"/>
      <c r="W130" s="514"/>
      <c r="X130" s="514"/>
      <c r="Y130" s="514"/>
      <c r="Z130" s="514">
        <v>1</v>
      </c>
      <c r="AA130" s="514"/>
      <c r="AB130" s="514"/>
      <c r="AC130" s="514"/>
      <c r="AD130" s="514"/>
      <c r="AE130" s="514" t="s">
        <v>438</v>
      </c>
      <c r="AF130" s="271"/>
      <c r="AG130" s="271"/>
      <c r="AH130" s="271"/>
      <c r="AI130" s="271"/>
      <c r="AJ130" s="271"/>
      <c r="AK130" s="271"/>
      <c r="AL130" s="271"/>
      <c r="AM130" s="271"/>
      <c r="AN130" s="271"/>
      <c r="AO130" s="271"/>
      <c r="AP130" s="271"/>
      <c r="AQ130" s="271"/>
      <c r="AR130" s="271"/>
      <c r="AS130" s="271"/>
      <c r="AT130" s="271"/>
      <c r="AU130" s="286"/>
      <c r="AV130" s="286"/>
      <c r="AW130" s="286"/>
      <c r="AX130" s="287"/>
      <c r="AY130" s="286"/>
      <c r="AZ130" s="271"/>
      <c r="BA130" s="271"/>
      <c r="BB130" s="271"/>
      <c r="BC130" s="271"/>
      <c r="BD130" s="271"/>
      <c r="BE130" s="271"/>
      <c r="BF130" s="271"/>
      <c r="BG130" s="271"/>
      <c r="BH130" s="271"/>
      <c r="BI130" s="271"/>
      <c r="BJ130" s="271"/>
      <c r="BK130" s="271"/>
      <c r="BL130" s="271"/>
      <c r="BM130" s="271"/>
      <c r="BN130" s="271"/>
      <c r="BO130" s="271"/>
      <c r="BP130" s="271"/>
      <c r="BQ130" s="271"/>
      <c r="BR130" s="271"/>
      <c r="BS130" s="271"/>
      <c r="BT130" s="271"/>
      <c r="BU130" s="271"/>
      <c r="BV130" s="271"/>
      <c r="BW130" s="271"/>
      <c r="BX130" s="271"/>
      <c r="BY130" s="271"/>
      <c r="BZ130" s="271"/>
      <c r="CA130" s="271"/>
    </row>
    <row r="131" spans="1:79" s="272" customFormat="1" ht="30" customHeight="1" thickTop="1" thickBot="1">
      <c r="A131" s="3819" t="s">
        <v>451</v>
      </c>
      <c r="B131" s="3819" t="s">
        <v>94</v>
      </c>
      <c r="C131" s="3819" t="s">
        <v>2381</v>
      </c>
      <c r="D131" s="3827" t="s">
        <v>313</v>
      </c>
      <c r="E131" s="513" t="s">
        <v>314</v>
      </c>
      <c r="F131" s="513" t="s">
        <v>315</v>
      </c>
      <c r="G131" s="3815">
        <v>112</v>
      </c>
      <c r="H131" s="513" t="s">
        <v>717</v>
      </c>
      <c r="I131" s="513" t="s">
        <v>1857</v>
      </c>
      <c r="J131" s="517"/>
      <c r="K131" s="3815"/>
      <c r="L131" s="3815">
        <v>315000</v>
      </c>
      <c r="M131" s="3820"/>
      <c r="N131" s="3820"/>
      <c r="O131" s="3815"/>
      <c r="P131" s="3815"/>
      <c r="Q131" s="3815"/>
      <c r="R131" s="3815"/>
      <c r="S131" s="3815">
        <v>8</v>
      </c>
      <c r="T131" s="3815"/>
      <c r="U131" s="3815"/>
      <c r="V131" s="3815">
        <v>100</v>
      </c>
      <c r="W131" s="3815">
        <v>90</v>
      </c>
      <c r="X131" s="3815">
        <v>100</v>
      </c>
      <c r="Y131" s="3815">
        <v>90</v>
      </c>
      <c r="Z131" s="3830">
        <v>1</v>
      </c>
      <c r="AA131" s="3830"/>
      <c r="AB131" s="3830"/>
      <c r="AC131" s="3819"/>
      <c r="AD131" s="3830"/>
      <c r="AE131" s="3819" t="s">
        <v>438</v>
      </c>
      <c r="AF131" s="271"/>
      <c r="AG131" s="271"/>
      <c r="AH131" s="271"/>
      <c r="AI131" s="271"/>
      <c r="AJ131" s="271"/>
      <c r="AK131" s="271"/>
      <c r="AL131" s="271"/>
      <c r="AM131" s="271"/>
      <c r="AN131" s="271"/>
      <c r="AO131" s="271"/>
      <c r="AP131" s="271"/>
      <c r="AQ131" s="271"/>
      <c r="AR131" s="271"/>
      <c r="AS131" s="271"/>
      <c r="AT131" s="271"/>
      <c r="AU131" s="286"/>
      <c r="AV131" s="286"/>
      <c r="AW131" s="286"/>
      <c r="AX131" s="287"/>
      <c r="AY131" s="286"/>
      <c r="AZ131" s="271"/>
      <c r="BA131" s="271"/>
      <c r="BB131" s="271"/>
      <c r="BC131" s="271"/>
      <c r="BD131" s="271"/>
      <c r="BE131" s="271"/>
      <c r="BF131" s="271"/>
      <c r="BG131" s="271"/>
      <c r="BH131" s="271"/>
      <c r="BI131" s="271"/>
      <c r="BJ131" s="271"/>
      <c r="BK131" s="271"/>
      <c r="BL131" s="271"/>
      <c r="BM131" s="271"/>
      <c r="BN131" s="271"/>
      <c r="BO131" s="271"/>
      <c r="BP131" s="271"/>
      <c r="BQ131" s="271"/>
      <c r="BR131" s="271"/>
      <c r="BS131" s="271"/>
      <c r="BT131" s="271"/>
      <c r="BU131" s="271"/>
      <c r="BV131" s="271"/>
      <c r="BW131" s="271"/>
      <c r="BX131" s="271"/>
      <c r="BY131" s="271"/>
      <c r="BZ131" s="271"/>
      <c r="CA131" s="271"/>
    </row>
    <row r="132" spans="1:79" s="272" customFormat="1" ht="30" customHeight="1" thickTop="1" thickBot="1">
      <c r="A132" s="3819"/>
      <c r="B132" s="3819"/>
      <c r="C132" s="3819"/>
      <c r="D132" s="3827"/>
      <c r="E132" s="513" t="s">
        <v>229</v>
      </c>
      <c r="F132" s="513" t="s">
        <v>230</v>
      </c>
      <c r="G132" s="3815"/>
      <c r="H132" s="513" t="s">
        <v>717</v>
      </c>
      <c r="I132" s="513" t="s">
        <v>1857</v>
      </c>
      <c r="J132" s="517"/>
      <c r="K132" s="3815"/>
      <c r="L132" s="3815"/>
      <c r="M132" s="3820"/>
      <c r="N132" s="3820"/>
      <c r="O132" s="3815"/>
      <c r="P132" s="3815"/>
      <c r="Q132" s="3815"/>
      <c r="R132" s="3815"/>
      <c r="S132" s="3815"/>
      <c r="T132" s="3815"/>
      <c r="U132" s="3815"/>
      <c r="V132" s="3815"/>
      <c r="W132" s="3815"/>
      <c r="X132" s="3815"/>
      <c r="Y132" s="3815"/>
      <c r="Z132" s="3830"/>
      <c r="AA132" s="3830"/>
      <c r="AB132" s="3830"/>
      <c r="AC132" s="3819"/>
      <c r="AD132" s="3830"/>
      <c r="AE132" s="3819"/>
      <c r="AF132" s="271"/>
      <c r="AG132" s="271"/>
      <c r="AH132" s="271"/>
      <c r="AI132" s="271"/>
      <c r="AJ132" s="271"/>
      <c r="AK132" s="271"/>
      <c r="AL132" s="271"/>
      <c r="AM132" s="271"/>
      <c r="AN132" s="271"/>
      <c r="AO132" s="271"/>
      <c r="AP132" s="271"/>
      <c r="AQ132" s="271"/>
      <c r="AR132" s="271"/>
      <c r="AS132" s="271"/>
      <c r="AT132" s="271"/>
      <c r="AU132" s="286"/>
      <c r="AV132" s="286"/>
      <c r="AW132" s="286"/>
      <c r="AX132" s="287"/>
      <c r="AY132" s="286"/>
      <c r="AZ132" s="271"/>
      <c r="BA132" s="271"/>
      <c r="BB132" s="271"/>
      <c r="BC132" s="271"/>
      <c r="BD132" s="271"/>
      <c r="BE132" s="271"/>
      <c r="BF132" s="271"/>
      <c r="BG132" s="271"/>
      <c r="BH132" s="271"/>
      <c r="BI132" s="271"/>
      <c r="BJ132" s="271"/>
      <c r="BK132" s="271"/>
      <c r="BL132" s="271"/>
      <c r="BM132" s="271"/>
      <c r="BN132" s="271"/>
      <c r="BO132" s="271"/>
      <c r="BP132" s="271"/>
      <c r="BQ132" s="271"/>
      <c r="BR132" s="271"/>
      <c r="BS132" s="271"/>
      <c r="BT132" s="271"/>
      <c r="BU132" s="271"/>
      <c r="BV132" s="271"/>
      <c r="BW132" s="271"/>
      <c r="BX132" s="271"/>
      <c r="BY132" s="271"/>
      <c r="BZ132" s="271"/>
      <c r="CA132" s="271"/>
    </row>
    <row r="133" spans="1:79" s="272" customFormat="1" ht="30" customHeight="1" thickTop="1" thickBot="1">
      <c r="A133" s="513" t="s">
        <v>451</v>
      </c>
      <c r="B133" s="514" t="s">
        <v>94</v>
      </c>
      <c r="C133" s="514" t="s">
        <v>2381</v>
      </c>
      <c r="D133" s="515">
        <v>114</v>
      </c>
      <c r="E133" s="513" t="s">
        <v>231</v>
      </c>
      <c r="F133" s="513" t="s">
        <v>232</v>
      </c>
      <c r="G133" s="516">
        <v>145</v>
      </c>
      <c r="H133" s="513" t="s">
        <v>717</v>
      </c>
      <c r="I133" s="513" t="s">
        <v>1857</v>
      </c>
      <c r="J133" s="517"/>
      <c r="K133" s="516"/>
      <c r="L133" s="516">
        <v>225000</v>
      </c>
      <c r="M133" s="516"/>
      <c r="N133" s="516"/>
      <c r="O133" s="516"/>
      <c r="P133" s="516"/>
      <c r="Q133" s="516"/>
      <c r="R133" s="516"/>
      <c r="S133" s="516">
        <v>5</v>
      </c>
      <c r="T133" s="516"/>
      <c r="U133" s="516"/>
      <c r="V133" s="514"/>
      <c r="W133" s="514"/>
      <c r="X133" s="514"/>
      <c r="Y133" s="514"/>
      <c r="Z133" s="514">
        <v>1</v>
      </c>
      <c r="AA133" s="514"/>
      <c r="AB133" s="514"/>
      <c r="AC133" s="514"/>
      <c r="AD133" s="514"/>
      <c r="AE133" s="514" t="s">
        <v>438</v>
      </c>
      <c r="AF133" s="271"/>
      <c r="AG133" s="271"/>
      <c r="AH133" s="271"/>
      <c r="AI133" s="271"/>
      <c r="AJ133" s="271"/>
      <c r="AK133" s="271"/>
      <c r="AL133" s="271"/>
      <c r="AM133" s="271"/>
      <c r="AN133" s="271"/>
      <c r="AO133" s="271"/>
      <c r="AP133" s="271"/>
      <c r="AQ133" s="271"/>
      <c r="AR133" s="271"/>
      <c r="AS133" s="271"/>
      <c r="AT133" s="271"/>
      <c r="AU133" s="286"/>
      <c r="AV133" s="286"/>
      <c r="AW133" s="286"/>
      <c r="AX133" s="287"/>
      <c r="AY133" s="286"/>
      <c r="AZ133" s="271"/>
      <c r="BA133" s="271"/>
      <c r="BB133" s="271"/>
      <c r="BC133" s="271"/>
      <c r="BD133" s="271"/>
      <c r="BE133" s="271"/>
      <c r="BF133" s="271"/>
      <c r="BG133" s="271"/>
      <c r="BH133" s="271"/>
      <c r="BI133" s="271"/>
      <c r="BJ133" s="271"/>
      <c r="BK133" s="271"/>
      <c r="BL133" s="271"/>
      <c r="BM133" s="271"/>
      <c r="BN133" s="271"/>
      <c r="BO133" s="271"/>
      <c r="BP133" s="271"/>
      <c r="BQ133" s="271"/>
      <c r="BR133" s="271"/>
      <c r="BS133" s="271"/>
      <c r="BT133" s="271"/>
      <c r="BU133" s="271"/>
      <c r="BV133" s="271"/>
      <c r="BW133" s="271"/>
      <c r="BX133" s="271"/>
      <c r="BY133" s="271"/>
      <c r="BZ133" s="271"/>
      <c r="CA133" s="271"/>
    </row>
    <row r="134" spans="1:79" s="272" customFormat="1" ht="30" customHeight="1" thickTop="1" thickBot="1">
      <c r="A134" s="513" t="s">
        <v>415</v>
      </c>
      <c r="B134" s="514" t="s">
        <v>94</v>
      </c>
      <c r="C134" s="514" t="s">
        <v>2381</v>
      </c>
      <c r="D134" s="515">
        <v>3</v>
      </c>
      <c r="E134" s="513" t="s">
        <v>233</v>
      </c>
      <c r="F134" s="513" t="s">
        <v>234</v>
      </c>
      <c r="G134" s="516">
        <v>195</v>
      </c>
      <c r="H134" s="513" t="s">
        <v>717</v>
      </c>
      <c r="I134" s="513" t="s">
        <v>1857</v>
      </c>
      <c r="J134" s="517"/>
      <c r="K134" s="516"/>
      <c r="L134" s="516">
        <v>112404</v>
      </c>
      <c r="M134" s="516"/>
      <c r="N134" s="516"/>
      <c r="O134" s="516"/>
      <c r="P134" s="516"/>
      <c r="Q134" s="516"/>
      <c r="R134" s="516"/>
      <c r="S134" s="516"/>
      <c r="T134" s="516">
        <v>9</v>
      </c>
      <c r="U134" s="516"/>
      <c r="V134" s="514">
        <v>10</v>
      </c>
      <c r="W134" s="514"/>
      <c r="X134" s="514">
        <v>10</v>
      </c>
      <c r="Y134" s="514"/>
      <c r="Z134" s="514">
        <v>1</v>
      </c>
      <c r="AA134" s="514"/>
      <c r="AB134" s="514"/>
      <c r="AC134" s="514"/>
      <c r="AD134" s="514"/>
      <c r="AE134" s="514" t="s">
        <v>438</v>
      </c>
      <c r="AF134" s="271"/>
      <c r="AG134" s="271"/>
      <c r="AH134" s="271"/>
      <c r="AI134" s="271"/>
      <c r="AJ134" s="271"/>
      <c r="AK134" s="271"/>
      <c r="AL134" s="271"/>
      <c r="AM134" s="271"/>
      <c r="AN134" s="271"/>
      <c r="AO134" s="271"/>
      <c r="AP134" s="271"/>
      <c r="AQ134" s="271"/>
      <c r="AR134" s="271"/>
      <c r="AS134" s="271"/>
      <c r="AT134" s="271"/>
      <c r="AU134" s="286"/>
      <c r="AV134" s="286"/>
      <c r="AW134" s="286"/>
      <c r="AX134" s="287"/>
      <c r="AY134" s="286"/>
      <c r="AZ134" s="271"/>
      <c r="BA134" s="271"/>
      <c r="BB134" s="271"/>
      <c r="BC134" s="271"/>
      <c r="BD134" s="271"/>
      <c r="BE134" s="271"/>
      <c r="BF134" s="271"/>
      <c r="BG134" s="271"/>
      <c r="BH134" s="271"/>
      <c r="BI134" s="271"/>
      <c r="BJ134" s="271"/>
      <c r="BK134" s="271"/>
      <c r="BL134" s="271"/>
      <c r="BM134" s="271"/>
      <c r="BN134" s="271"/>
      <c r="BO134" s="271"/>
      <c r="BP134" s="271"/>
      <c r="BQ134" s="271"/>
      <c r="BR134" s="271"/>
      <c r="BS134" s="271"/>
      <c r="BT134" s="271"/>
      <c r="BU134" s="271"/>
      <c r="BV134" s="271"/>
      <c r="BW134" s="271"/>
      <c r="BX134" s="271"/>
      <c r="BY134" s="271"/>
      <c r="BZ134" s="271"/>
      <c r="CA134" s="271"/>
    </row>
    <row r="135" spans="1:79" s="272" customFormat="1" ht="30" customHeight="1" thickTop="1" thickBot="1">
      <c r="A135" s="513" t="s">
        <v>415</v>
      </c>
      <c r="B135" s="514" t="s">
        <v>94</v>
      </c>
      <c r="C135" s="514" t="s">
        <v>2381</v>
      </c>
      <c r="D135" s="515">
        <v>137</v>
      </c>
      <c r="E135" s="513" t="s">
        <v>235</v>
      </c>
      <c r="F135" s="513" t="s">
        <v>716</v>
      </c>
      <c r="G135" s="516">
        <v>236</v>
      </c>
      <c r="H135" s="513" t="s">
        <v>717</v>
      </c>
      <c r="I135" s="513" t="s">
        <v>1857</v>
      </c>
      <c r="J135" s="517"/>
      <c r="K135" s="516"/>
      <c r="L135" s="516">
        <v>78683</v>
      </c>
      <c r="M135" s="516"/>
      <c r="N135" s="516"/>
      <c r="O135" s="516"/>
      <c r="P135" s="516"/>
      <c r="Q135" s="516"/>
      <c r="R135" s="516"/>
      <c r="S135" s="516"/>
      <c r="T135" s="516">
        <v>6.4</v>
      </c>
      <c r="U135" s="516"/>
      <c r="V135" s="514">
        <v>10</v>
      </c>
      <c r="W135" s="514"/>
      <c r="X135" s="514">
        <v>10</v>
      </c>
      <c r="Y135" s="514"/>
      <c r="Z135" s="514">
        <v>1</v>
      </c>
      <c r="AA135" s="514"/>
      <c r="AB135" s="514"/>
      <c r="AC135" s="514"/>
      <c r="AD135" s="514"/>
      <c r="AE135" s="514" t="s">
        <v>438</v>
      </c>
      <c r="AF135" s="271"/>
      <c r="AG135" s="271"/>
      <c r="AH135" s="271"/>
      <c r="AI135" s="271"/>
      <c r="AJ135" s="271"/>
      <c r="AK135" s="271"/>
      <c r="AL135" s="271"/>
      <c r="AM135" s="271"/>
      <c r="AN135" s="271"/>
      <c r="AO135" s="271"/>
      <c r="AP135" s="271"/>
      <c r="AQ135" s="271"/>
      <c r="AR135" s="271"/>
      <c r="AS135" s="271"/>
      <c r="AT135" s="271"/>
      <c r="AU135" s="286"/>
      <c r="AV135" s="286"/>
      <c r="AW135" s="286"/>
      <c r="AX135" s="287"/>
      <c r="AY135" s="286"/>
      <c r="AZ135" s="271"/>
      <c r="BA135" s="271"/>
      <c r="BB135" s="271"/>
      <c r="BC135" s="271"/>
      <c r="BD135" s="271"/>
      <c r="BE135" s="271"/>
      <c r="BF135" s="271"/>
      <c r="BG135" s="271"/>
      <c r="BH135" s="271"/>
      <c r="BI135" s="271"/>
      <c r="BJ135" s="271"/>
      <c r="BK135" s="271"/>
      <c r="BL135" s="271"/>
      <c r="BM135" s="271"/>
      <c r="BN135" s="271"/>
      <c r="BO135" s="271"/>
      <c r="BP135" s="271"/>
      <c r="BQ135" s="271"/>
      <c r="BR135" s="271"/>
      <c r="BS135" s="271"/>
      <c r="BT135" s="271"/>
      <c r="BU135" s="271"/>
      <c r="BV135" s="271"/>
      <c r="BW135" s="271"/>
      <c r="BX135" s="271"/>
      <c r="BY135" s="271"/>
      <c r="BZ135" s="271"/>
      <c r="CA135" s="271"/>
    </row>
    <row r="136" spans="1:79" s="272" customFormat="1" ht="30" customHeight="1" thickTop="1" thickBot="1">
      <c r="A136" s="513" t="s">
        <v>451</v>
      </c>
      <c r="B136" s="518" t="s">
        <v>94</v>
      </c>
      <c r="C136" s="518" t="s">
        <v>2381</v>
      </c>
      <c r="D136" s="515"/>
      <c r="E136" s="519" t="s">
        <v>2079</v>
      </c>
      <c r="F136" s="519"/>
      <c r="G136" s="515"/>
      <c r="H136" s="513" t="s">
        <v>12</v>
      </c>
      <c r="I136" s="513" t="s">
        <v>2274</v>
      </c>
      <c r="J136" s="517">
        <v>166000</v>
      </c>
      <c r="K136" s="520">
        <v>166000</v>
      </c>
      <c r="L136" s="520" t="s">
        <v>1970</v>
      </c>
      <c r="M136" s="515"/>
      <c r="N136" s="515"/>
      <c r="O136" s="515"/>
      <c r="P136" s="515"/>
      <c r="Q136" s="515"/>
      <c r="R136" s="515"/>
      <c r="S136" s="515"/>
      <c r="T136" s="515"/>
      <c r="U136" s="515"/>
      <c r="V136" s="518">
        <v>95</v>
      </c>
      <c r="W136" s="518">
        <v>95</v>
      </c>
      <c r="X136" s="518">
        <v>95</v>
      </c>
      <c r="Y136" s="518">
        <v>95</v>
      </c>
      <c r="Z136" s="518">
        <v>1</v>
      </c>
      <c r="AA136" s="518"/>
      <c r="AB136" s="518"/>
      <c r="AC136" s="518"/>
      <c r="AD136" s="518"/>
      <c r="AE136" s="518" t="s">
        <v>438</v>
      </c>
      <c r="AF136" s="271"/>
      <c r="AG136" s="271"/>
      <c r="AH136" s="271"/>
      <c r="AI136" s="271"/>
      <c r="AJ136" s="271"/>
      <c r="AK136" s="271"/>
      <c r="AL136" s="271"/>
      <c r="AM136" s="271"/>
      <c r="AN136" s="271"/>
      <c r="AO136" s="271"/>
      <c r="AP136" s="271"/>
      <c r="AQ136" s="271"/>
      <c r="AR136" s="271"/>
      <c r="AS136" s="271"/>
      <c r="AT136" s="271"/>
      <c r="AU136" s="286"/>
      <c r="AV136" s="286"/>
      <c r="AW136" s="286"/>
      <c r="AX136" s="287"/>
      <c r="AY136" s="286"/>
      <c r="AZ136" s="271"/>
      <c r="BA136" s="271"/>
      <c r="BB136" s="271"/>
      <c r="BC136" s="271"/>
      <c r="BD136" s="271"/>
      <c r="BE136" s="271"/>
      <c r="BF136" s="271"/>
      <c r="BG136" s="271"/>
      <c r="BH136" s="271"/>
      <c r="BI136" s="271"/>
      <c r="BJ136" s="271"/>
      <c r="BK136" s="271"/>
      <c r="BL136" s="271"/>
      <c r="BM136" s="271"/>
      <c r="BN136" s="271"/>
      <c r="BO136" s="271"/>
      <c r="BP136" s="271"/>
      <c r="BQ136" s="271"/>
      <c r="BR136" s="271"/>
      <c r="BS136" s="271"/>
      <c r="BT136" s="271"/>
      <c r="BU136" s="271"/>
      <c r="BV136" s="271"/>
      <c r="BW136" s="271"/>
      <c r="BX136" s="271"/>
      <c r="BY136" s="271"/>
      <c r="BZ136" s="271"/>
      <c r="CA136" s="271"/>
    </row>
    <row r="137" spans="1:79" s="272" customFormat="1" ht="30" customHeight="1" thickTop="1" thickBot="1">
      <c r="A137" s="513" t="s">
        <v>451</v>
      </c>
      <c r="B137" s="518" t="s">
        <v>94</v>
      </c>
      <c r="C137" s="518" t="s">
        <v>2381</v>
      </c>
      <c r="D137" s="515"/>
      <c r="E137" s="519" t="s">
        <v>2005</v>
      </c>
      <c r="F137" s="519"/>
      <c r="G137" s="515"/>
      <c r="H137" s="513" t="s">
        <v>12</v>
      </c>
      <c r="I137" s="513"/>
      <c r="J137" s="517">
        <v>40000</v>
      </c>
      <c r="K137" s="520">
        <v>40000</v>
      </c>
      <c r="L137" s="520" t="s">
        <v>1970</v>
      </c>
      <c r="M137" s="515"/>
      <c r="N137" s="515"/>
      <c r="O137" s="515"/>
      <c r="P137" s="515"/>
      <c r="Q137" s="515"/>
      <c r="R137" s="515"/>
      <c r="S137" s="515"/>
      <c r="T137" s="515"/>
      <c r="U137" s="515"/>
      <c r="V137" s="518"/>
      <c r="W137" s="518"/>
      <c r="X137" s="518"/>
      <c r="Y137" s="518"/>
      <c r="Z137" s="518">
        <v>1</v>
      </c>
      <c r="AA137" s="518"/>
      <c r="AB137" s="518"/>
      <c r="AC137" s="518"/>
      <c r="AD137" s="518"/>
      <c r="AE137" s="518" t="s">
        <v>438</v>
      </c>
      <c r="AF137" s="271"/>
      <c r="AG137" s="271"/>
      <c r="AH137" s="271"/>
      <c r="AI137" s="271"/>
      <c r="AJ137" s="271"/>
      <c r="AK137" s="271"/>
      <c r="AL137" s="271"/>
      <c r="AM137" s="271"/>
      <c r="AN137" s="271"/>
      <c r="AO137" s="271"/>
      <c r="AP137" s="271"/>
      <c r="AQ137" s="271"/>
      <c r="AR137" s="271"/>
      <c r="AS137" s="271"/>
      <c r="AT137" s="271"/>
      <c r="AU137" s="286"/>
      <c r="AV137" s="286"/>
      <c r="AW137" s="286"/>
      <c r="AX137" s="287"/>
      <c r="AY137" s="286"/>
      <c r="AZ137" s="271"/>
      <c r="BA137" s="271"/>
      <c r="BB137" s="271"/>
      <c r="BC137" s="271"/>
      <c r="BD137" s="271"/>
      <c r="BE137" s="271"/>
      <c r="BF137" s="271"/>
      <c r="BG137" s="271"/>
      <c r="BH137" s="271"/>
      <c r="BI137" s="271"/>
      <c r="BJ137" s="271"/>
      <c r="BK137" s="271"/>
      <c r="BL137" s="271"/>
      <c r="BM137" s="271"/>
      <c r="BN137" s="271"/>
      <c r="BO137" s="271"/>
      <c r="BP137" s="271"/>
      <c r="BQ137" s="271"/>
      <c r="BR137" s="271"/>
      <c r="BS137" s="271"/>
      <c r="BT137" s="271"/>
      <c r="BU137" s="271"/>
      <c r="BV137" s="271"/>
      <c r="BW137" s="271"/>
      <c r="BX137" s="271"/>
      <c r="BY137" s="271"/>
      <c r="BZ137" s="271"/>
      <c r="CA137" s="271"/>
    </row>
    <row r="138" spans="1:79" s="272" customFormat="1" ht="30" customHeight="1" thickTop="1" thickBot="1">
      <c r="A138" s="513" t="s">
        <v>451</v>
      </c>
      <c r="B138" s="518" t="s">
        <v>94</v>
      </c>
      <c r="C138" s="518" t="s">
        <v>2381</v>
      </c>
      <c r="D138" s="515"/>
      <c r="E138" s="519" t="s">
        <v>2080</v>
      </c>
      <c r="F138" s="519"/>
      <c r="G138" s="515"/>
      <c r="H138" s="513" t="s">
        <v>12</v>
      </c>
      <c r="I138" s="513" t="s">
        <v>11</v>
      </c>
      <c r="J138" s="517">
        <v>60000</v>
      </c>
      <c r="K138" s="520">
        <v>60000</v>
      </c>
      <c r="L138" s="520" t="s">
        <v>1970</v>
      </c>
      <c r="M138" s="515"/>
      <c r="N138" s="515"/>
      <c r="O138" s="515"/>
      <c r="P138" s="515"/>
      <c r="Q138" s="515"/>
      <c r="R138" s="515"/>
      <c r="S138" s="515"/>
      <c r="T138" s="515"/>
      <c r="U138" s="515"/>
      <c r="V138" s="518">
        <v>100</v>
      </c>
      <c r="W138" s="518">
        <v>100</v>
      </c>
      <c r="X138" s="518">
        <v>100</v>
      </c>
      <c r="Y138" s="518">
        <v>100</v>
      </c>
      <c r="Z138" s="518">
        <v>1</v>
      </c>
      <c r="AA138" s="518"/>
      <c r="AB138" s="518"/>
      <c r="AC138" s="518"/>
      <c r="AD138" s="518"/>
      <c r="AE138" s="518" t="s">
        <v>438</v>
      </c>
      <c r="AF138" s="271"/>
      <c r="AG138" s="271"/>
      <c r="AH138" s="271"/>
      <c r="AI138" s="271"/>
      <c r="AJ138" s="271"/>
      <c r="AK138" s="271"/>
      <c r="AL138" s="271"/>
      <c r="AM138" s="271"/>
      <c r="AN138" s="271"/>
      <c r="AO138" s="271"/>
      <c r="AP138" s="271"/>
      <c r="AQ138" s="271"/>
      <c r="AR138" s="271"/>
      <c r="AS138" s="271"/>
      <c r="AT138" s="271"/>
      <c r="AU138" s="286"/>
      <c r="AV138" s="286"/>
      <c r="AW138" s="286"/>
      <c r="AX138" s="287"/>
      <c r="AY138" s="286"/>
      <c r="AZ138" s="271"/>
      <c r="BA138" s="271"/>
      <c r="BB138" s="271"/>
      <c r="BC138" s="271"/>
      <c r="BD138" s="271"/>
      <c r="BE138" s="271"/>
      <c r="BF138" s="271"/>
      <c r="BG138" s="271"/>
      <c r="BH138" s="271"/>
      <c r="BI138" s="271"/>
      <c r="BJ138" s="271"/>
      <c r="BK138" s="271"/>
      <c r="BL138" s="271"/>
      <c r="BM138" s="271"/>
      <c r="BN138" s="271"/>
      <c r="BO138" s="271"/>
      <c r="BP138" s="271"/>
      <c r="BQ138" s="271"/>
      <c r="BR138" s="271"/>
      <c r="BS138" s="271"/>
      <c r="BT138" s="271"/>
      <c r="BU138" s="271"/>
      <c r="BV138" s="271"/>
      <c r="BW138" s="271"/>
      <c r="BX138" s="271"/>
      <c r="BY138" s="271"/>
      <c r="BZ138" s="271"/>
      <c r="CA138" s="271"/>
    </row>
    <row r="139" spans="1:79" s="272" customFormat="1" ht="30" customHeight="1" thickTop="1" thickBot="1">
      <c r="A139" s="3832" t="s">
        <v>451</v>
      </c>
      <c r="B139" s="3833" t="s">
        <v>94</v>
      </c>
      <c r="C139" s="3833" t="s">
        <v>1021</v>
      </c>
      <c r="D139" s="527">
        <v>16</v>
      </c>
      <c r="E139" s="524" t="s">
        <v>236</v>
      </c>
      <c r="F139" s="524" t="s">
        <v>716</v>
      </c>
      <c r="G139" s="3821">
        <v>274</v>
      </c>
      <c r="H139" s="3832" t="s">
        <v>717</v>
      </c>
      <c r="I139" s="3832" t="s">
        <v>1857</v>
      </c>
      <c r="J139" s="3831">
        <v>100000</v>
      </c>
      <c r="K139" s="3821">
        <v>100000</v>
      </c>
      <c r="L139" s="3821" t="s">
        <v>1970</v>
      </c>
      <c r="M139" s="3821"/>
      <c r="N139" s="3821"/>
      <c r="O139" s="3821"/>
      <c r="P139" s="3821"/>
      <c r="Q139" s="3821"/>
      <c r="R139" s="3821"/>
      <c r="S139" s="3821">
        <v>1.8</v>
      </c>
      <c r="T139" s="3821"/>
      <c r="U139" s="3821"/>
      <c r="V139" s="3833">
        <v>100</v>
      </c>
      <c r="W139" s="3833">
        <v>100</v>
      </c>
      <c r="X139" s="3833">
        <v>100</v>
      </c>
      <c r="Y139" s="3833">
        <v>100</v>
      </c>
      <c r="Z139" s="3833">
        <v>1</v>
      </c>
      <c r="AA139" s="3833"/>
      <c r="AB139" s="3833"/>
      <c r="AC139" s="3817"/>
      <c r="AD139" s="3833"/>
      <c r="AE139" s="3817" t="s">
        <v>438</v>
      </c>
      <c r="AF139" s="271"/>
      <c r="AG139" s="271"/>
      <c r="AH139" s="271"/>
      <c r="AI139" s="271"/>
      <c r="AJ139" s="271"/>
      <c r="AK139" s="271"/>
      <c r="AL139" s="271"/>
      <c r="AM139" s="271"/>
      <c r="AN139" s="271"/>
      <c r="AO139" s="271"/>
      <c r="AP139" s="271"/>
      <c r="AQ139" s="271"/>
      <c r="AR139" s="271"/>
      <c r="AS139" s="271"/>
      <c r="AT139" s="271"/>
      <c r="AU139" s="286"/>
      <c r="AV139" s="286"/>
      <c r="AW139" s="286"/>
      <c r="AX139" s="287"/>
      <c r="AY139" s="286"/>
      <c r="AZ139" s="271"/>
      <c r="BA139" s="271"/>
      <c r="BB139" s="271"/>
      <c r="BC139" s="271"/>
      <c r="BD139" s="271"/>
      <c r="BE139" s="271"/>
      <c r="BF139" s="271"/>
      <c r="BG139" s="271"/>
      <c r="BH139" s="271"/>
      <c r="BI139" s="271"/>
      <c r="BJ139" s="271"/>
      <c r="BK139" s="271"/>
      <c r="BL139" s="271"/>
      <c r="BM139" s="271"/>
      <c r="BN139" s="271"/>
      <c r="BO139" s="271"/>
      <c r="BP139" s="271"/>
      <c r="BQ139" s="271"/>
      <c r="BR139" s="271"/>
      <c r="BS139" s="271"/>
      <c r="BT139" s="271"/>
      <c r="BU139" s="271"/>
      <c r="BV139" s="271"/>
      <c r="BW139" s="271"/>
      <c r="BX139" s="271"/>
      <c r="BY139" s="271"/>
      <c r="BZ139" s="271"/>
      <c r="CA139" s="271"/>
    </row>
    <row r="140" spans="1:79" s="272" customFormat="1" ht="30" customHeight="1" thickTop="1" thickBot="1">
      <c r="A140" s="3832"/>
      <c r="B140" s="3833"/>
      <c r="C140" s="3833"/>
      <c r="D140" s="527">
        <v>16</v>
      </c>
      <c r="E140" s="524" t="s">
        <v>237</v>
      </c>
      <c r="F140" s="524" t="s">
        <v>716</v>
      </c>
      <c r="G140" s="3821"/>
      <c r="H140" s="3832"/>
      <c r="I140" s="3832"/>
      <c r="J140" s="3831"/>
      <c r="K140" s="3821"/>
      <c r="L140" s="3821"/>
      <c r="M140" s="3821"/>
      <c r="N140" s="3821"/>
      <c r="O140" s="3821"/>
      <c r="P140" s="3821"/>
      <c r="Q140" s="3821"/>
      <c r="R140" s="3821"/>
      <c r="S140" s="3821"/>
      <c r="T140" s="3821"/>
      <c r="U140" s="3821"/>
      <c r="V140" s="3833"/>
      <c r="W140" s="3833"/>
      <c r="X140" s="3833"/>
      <c r="Y140" s="3833"/>
      <c r="Z140" s="3833"/>
      <c r="AA140" s="3833"/>
      <c r="AB140" s="3833"/>
      <c r="AC140" s="3817"/>
      <c r="AD140" s="3833"/>
      <c r="AE140" s="3817"/>
      <c r="AF140" s="271"/>
      <c r="AG140" s="271"/>
      <c r="AH140" s="271"/>
      <c r="AI140" s="271"/>
      <c r="AJ140" s="271"/>
      <c r="AK140" s="271"/>
      <c r="AL140" s="271"/>
      <c r="AM140" s="271"/>
      <c r="AN140" s="271"/>
      <c r="AO140" s="271"/>
      <c r="AP140" s="271"/>
      <c r="AQ140" s="271"/>
      <c r="AR140" s="271"/>
      <c r="AS140" s="271"/>
      <c r="AT140" s="271"/>
      <c r="AU140" s="286"/>
      <c r="AV140" s="286"/>
      <c r="AW140" s="286"/>
      <c r="AX140" s="287"/>
      <c r="AY140" s="286"/>
      <c r="AZ140" s="271"/>
      <c r="BA140" s="271"/>
      <c r="BB140" s="271"/>
      <c r="BC140" s="271"/>
      <c r="BD140" s="271"/>
      <c r="BE140" s="271"/>
      <c r="BF140" s="271"/>
      <c r="BG140" s="271"/>
      <c r="BH140" s="271"/>
      <c r="BI140" s="271"/>
      <c r="BJ140" s="271"/>
      <c r="BK140" s="271"/>
      <c r="BL140" s="271"/>
      <c r="BM140" s="271"/>
      <c r="BN140" s="271"/>
      <c r="BO140" s="271"/>
      <c r="BP140" s="271"/>
      <c r="BQ140" s="271"/>
      <c r="BR140" s="271"/>
      <c r="BS140" s="271"/>
      <c r="BT140" s="271"/>
      <c r="BU140" s="271"/>
      <c r="BV140" s="271"/>
      <c r="BW140" s="271"/>
      <c r="BX140" s="271"/>
      <c r="BY140" s="271"/>
      <c r="BZ140" s="271"/>
      <c r="CA140" s="271"/>
    </row>
    <row r="141" spans="1:79" s="272" customFormat="1" ht="30" customHeight="1" thickTop="1" thickBot="1">
      <c r="A141" s="3832" t="s">
        <v>451</v>
      </c>
      <c r="B141" s="3833" t="s">
        <v>94</v>
      </c>
      <c r="C141" s="3833" t="s">
        <v>1021</v>
      </c>
      <c r="D141" s="527">
        <v>16</v>
      </c>
      <c r="E141" s="524" t="s">
        <v>236</v>
      </c>
      <c r="F141" s="524" t="s">
        <v>716</v>
      </c>
      <c r="G141" s="3821">
        <v>274</v>
      </c>
      <c r="H141" s="3832" t="s">
        <v>717</v>
      </c>
      <c r="I141" s="3832" t="s">
        <v>1857</v>
      </c>
      <c r="J141" s="3831">
        <v>400000</v>
      </c>
      <c r="K141" s="3821">
        <v>400000</v>
      </c>
      <c r="L141" s="3821" t="s">
        <v>1970</v>
      </c>
      <c r="M141" s="3821"/>
      <c r="N141" s="3821"/>
      <c r="O141" s="3821"/>
      <c r="P141" s="3821"/>
      <c r="Q141" s="3821"/>
      <c r="R141" s="3821"/>
      <c r="S141" s="3821"/>
      <c r="T141" s="3821">
        <v>18.3</v>
      </c>
      <c r="U141" s="3821"/>
      <c r="V141" s="3833">
        <v>100</v>
      </c>
      <c r="W141" s="3833">
        <v>100</v>
      </c>
      <c r="X141" s="3833">
        <v>100</v>
      </c>
      <c r="Y141" s="3833">
        <v>100</v>
      </c>
      <c r="Z141" s="3833">
        <v>1</v>
      </c>
      <c r="AA141" s="3833"/>
      <c r="AB141" s="3833"/>
      <c r="AC141" s="3833"/>
      <c r="AD141" s="3833"/>
      <c r="AE141" s="3833" t="s">
        <v>438</v>
      </c>
      <c r="AF141" s="271"/>
      <c r="AG141" s="271"/>
      <c r="AH141" s="271"/>
      <c r="AI141" s="271"/>
      <c r="AJ141" s="271"/>
      <c r="AK141" s="271"/>
      <c r="AL141" s="271"/>
      <c r="AM141" s="271"/>
      <c r="AN141" s="271"/>
      <c r="AO141" s="271"/>
      <c r="AP141" s="271"/>
      <c r="AQ141" s="271"/>
      <c r="AR141" s="271"/>
      <c r="AS141" s="271"/>
      <c r="AT141" s="271"/>
      <c r="AU141" s="286"/>
      <c r="AV141" s="286"/>
      <c r="AW141" s="286"/>
      <c r="AX141" s="287"/>
      <c r="AY141" s="286"/>
      <c r="AZ141" s="271"/>
      <c r="BA141" s="271"/>
      <c r="BB141" s="271"/>
      <c r="BC141" s="271"/>
      <c r="BD141" s="271"/>
      <c r="BE141" s="271"/>
      <c r="BF141" s="271"/>
      <c r="BG141" s="271"/>
      <c r="BH141" s="271"/>
      <c r="BI141" s="271"/>
      <c r="BJ141" s="271"/>
      <c r="BK141" s="271"/>
      <c r="BL141" s="271"/>
      <c r="BM141" s="271"/>
      <c r="BN141" s="271"/>
      <c r="BO141" s="271"/>
      <c r="BP141" s="271"/>
      <c r="BQ141" s="271"/>
      <c r="BR141" s="271"/>
      <c r="BS141" s="271"/>
      <c r="BT141" s="271"/>
      <c r="BU141" s="271"/>
      <c r="BV141" s="271"/>
      <c r="BW141" s="271"/>
      <c r="BX141" s="271"/>
      <c r="BY141" s="271"/>
      <c r="BZ141" s="271"/>
      <c r="CA141" s="271"/>
    </row>
    <row r="142" spans="1:79" s="272" customFormat="1" ht="30" customHeight="1" thickTop="1" thickBot="1">
      <c r="A142" s="3832"/>
      <c r="B142" s="3833"/>
      <c r="C142" s="3833"/>
      <c r="D142" s="527">
        <v>16</v>
      </c>
      <c r="E142" s="524" t="s">
        <v>237</v>
      </c>
      <c r="F142" s="524" t="s">
        <v>716</v>
      </c>
      <c r="G142" s="3821"/>
      <c r="H142" s="3832"/>
      <c r="I142" s="3832"/>
      <c r="J142" s="3831"/>
      <c r="K142" s="3821"/>
      <c r="L142" s="3821"/>
      <c r="M142" s="3821"/>
      <c r="N142" s="3821"/>
      <c r="O142" s="3821"/>
      <c r="P142" s="3821"/>
      <c r="Q142" s="3821"/>
      <c r="R142" s="3821"/>
      <c r="S142" s="3821"/>
      <c r="T142" s="3821"/>
      <c r="U142" s="3821"/>
      <c r="V142" s="3833"/>
      <c r="W142" s="3833"/>
      <c r="X142" s="3833"/>
      <c r="Y142" s="3833"/>
      <c r="Z142" s="3833"/>
      <c r="AA142" s="3833"/>
      <c r="AB142" s="3833"/>
      <c r="AC142" s="3833"/>
      <c r="AD142" s="3833"/>
      <c r="AE142" s="3833"/>
      <c r="AF142" s="271"/>
      <c r="AG142" s="271"/>
      <c r="AH142" s="271"/>
      <c r="AI142" s="271"/>
      <c r="AJ142" s="271"/>
      <c r="AK142" s="271"/>
      <c r="AL142" s="271"/>
      <c r="AM142" s="271"/>
      <c r="AN142" s="271"/>
      <c r="AO142" s="271"/>
      <c r="AP142" s="271"/>
      <c r="AQ142" s="271"/>
      <c r="AR142" s="271"/>
      <c r="AS142" s="271"/>
      <c r="AT142" s="271"/>
      <c r="AU142" s="286"/>
      <c r="AV142" s="286"/>
      <c r="AW142" s="286"/>
      <c r="AX142" s="287"/>
      <c r="AY142" s="286"/>
      <c r="AZ142" s="271"/>
      <c r="BA142" s="271"/>
      <c r="BB142" s="271"/>
      <c r="BC142" s="271"/>
      <c r="BD142" s="271"/>
      <c r="BE142" s="271"/>
      <c r="BF142" s="271"/>
      <c r="BG142" s="271"/>
      <c r="BH142" s="271"/>
      <c r="BI142" s="271"/>
      <c r="BJ142" s="271"/>
      <c r="BK142" s="271"/>
      <c r="BL142" s="271"/>
      <c r="BM142" s="271"/>
      <c r="BN142" s="271"/>
      <c r="BO142" s="271"/>
      <c r="BP142" s="271"/>
      <c r="BQ142" s="271"/>
      <c r="BR142" s="271"/>
      <c r="BS142" s="271"/>
      <c r="BT142" s="271"/>
      <c r="BU142" s="271"/>
      <c r="BV142" s="271"/>
      <c r="BW142" s="271"/>
      <c r="BX142" s="271"/>
      <c r="BY142" s="271"/>
      <c r="BZ142" s="271"/>
      <c r="CA142" s="271"/>
    </row>
    <row r="143" spans="1:79" s="272" customFormat="1" ht="30" customHeight="1" thickTop="1" thickBot="1">
      <c r="A143" s="3832" t="s">
        <v>451</v>
      </c>
      <c r="B143" s="3833" t="s">
        <v>94</v>
      </c>
      <c r="C143" s="3833" t="s">
        <v>1021</v>
      </c>
      <c r="D143" s="527">
        <v>17</v>
      </c>
      <c r="E143" s="524" t="s">
        <v>238</v>
      </c>
      <c r="F143" s="524" t="s">
        <v>716</v>
      </c>
      <c r="G143" s="3821">
        <v>240</v>
      </c>
      <c r="H143" s="3832" t="s">
        <v>717</v>
      </c>
      <c r="I143" s="3832" t="s">
        <v>1857</v>
      </c>
      <c r="J143" s="3831">
        <v>200000</v>
      </c>
      <c r="K143" s="3821">
        <v>200000</v>
      </c>
      <c r="L143" s="3821" t="s">
        <v>1970</v>
      </c>
      <c r="M143" s="3821"/>
      <c r="N143" s="3821"/>
      <c r="O143" s="3821"/>
      <c r="P143" s="3821"/>
      <c r="Q143" s="3821"/>
      <c r="R143" s="3821"/>
      <c r="S143" s="3821"/>
      <c r="T143" s="3821">
        <v>10.4</v>
      </c>
      <c r="U143" s="3821"/>
      <c r="V143" s="3833">
        <v>100</v>
      </c>
      <c r="W143" s="3833">
        <v>100</v>
      </c>
      <c r="X143" s="3833">
        <v>100</v>
      </c>
      <c r="Y143" s="3833">
        <v>100</v>
      </c>
      <c r="Z143" s="3833">
        <v>1</v>
      </c>
      <c r="AA143" s="3833"/>
      <c r="AB143" s="3833"/>
      <c r="AC143" s="3833"/>
      <c r="AD143" s="3833"/>
      <c r="AE143" s="3833" t="s">
        <v>438</v>
      </c>
      <c r="AF143" s="271"/>
      <c r="AG143" s="271"/>
      <c r="AH143" s="271"/>
      <c r="AI143" s="271"/>
      <c r="AJ143" s="271"/>
      <c r="AK143" s="271"/>
      <c r="AL143" s="271"/>
      <c r="AM143" s="271"/>
      <c r="AN143" s="271"/>
      <c r="AO143" s="271"/>
      <c r="AP143" s="271"/>
      <c r="AQ143" s="271"/>
      <c r="AR143" s="271"/>
      <c r="AS143" s="271"/>
      <c r="AT143" s="271"/>
      <c r="AU143" s="286"/>
      <c r="AV143" s="286"/>
      <c r="AW143" s="286"/>
      <c r="AX143" s="287"/>
      <c r="AY143" s="286"/>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c r="CA143" s="271"/>
    </row>
    <row r="144" spans="1:79" s="272" customFormat="1" ht="30" customHeight="1" thickTop="1" thickBot="1">
      <c r="A144" s="3832"/>
      <c r="B144" s="3833"/>
      <c r="C144" s="3833"/>
      <c r="D144" s="527">
        <v>36</v>
      </c>
      <c r="E144" s="524" t="s">
        <v>238</v>
      </c>
      <c r="F144" s="524" t="s">
        <v>239</v>
      </c>
      <c r="G144" s="3821"/>
      <c r="H144" s="3832"/>
      <c r="I144" s="3832"/>
      <c r="J144" s="3831"/>
      <c r="K144" s="3821"/>
      <c r="L144" s="3821"/>
      <c r="M144" s="3821"/>
      <c r="N144" s="3821"/>
      <c r="O144" s="3821"/>
      <c r="P144" s="3821"/>
      <c r="Q144" s="3821"/>
      <c r="R144" s="3821"/>
      <c r="S144" s="3821"/>
      <c r="T144" s="3821"/>
      <c r="U144" s="3821"/>
      <c r="V144" s="3833"/>
      <c r="W144" s="3833"/>
      <c r="X144" s="3833"/>
      <c r="Y144" s="3833"/>
      <c r="Z144" s="3833"/>
      <c r="AA144" s="3833"/>
      <c r="AB144" s="3833"/>
      <c r="AC144" s="3833"/>
      <c r="AD144" s="3833"/>
      <c r="AE144" s="3833"/>
      <c r="AF144" s="271"/>
      <c r="AG144" s="271"/>
      <c r="AH144" s="271"/>
      <c r="AI144" s="271"/>
      <c r="AJ144" s="271"/>
      <c r="AK144" s="271"/>
      <c r="AL144" s="271"/>
      <c r="AM144" s="271"/>
      <c r="AN144" s="271"/>
      <c r="AO144" s="271"/>
      <c r="AP144" s="271"/>
      <c r="AQ144" s="271"/>
      <c r="AR144" s="271"/>
      <c r="AS144" s="271"/>
      <c r="AT144" s="271"/>
      <c r="AU144" s="286"/>
      <c r="AV144" s="286"/>
      <c r="AW144" s="286"/>
      <c r="AX144" s="287"/>
      <c r="AY144" s="286"/>
      <c r="AZ144" s="271"/>
      <c r="BA144" s="271"/>
      <c r="BB144" s="271"/>
      <c r="BC144" s="271"/>
      <c r="BD144" s="271"/>
      <c r="BE144" s="271"/>
      <c r="BF144" s="271"/>
      <c r="BG144" s="271"/>
      <c r="BH144" s="271"/>
      <c r="BI144" s="271"/>
      <c r="BJ144" s="271"/>
      <c r="BK144" s="271"/>
      <c r="BL144" s="271"/>
      <c r="BM144" s="271"/>
      <c r="BN144" s="271"/>
      <c r="BO144" s="271"/>
      <c r="BP144" s="271"/>
      <c r="BQ144" s="271"/>
      <c r="BR144" s="271"/>
      <c r="BS144" s="271"/>
      <c r="BT144" s="271"/>
      <c r="BU144" s="271"/>
      <c r="BV144" s="271"/>
      <c r="BW144" s="271"/>
      <c r="BX144" s="271"/>
      <c r="BY144" s="271"/>
      <c r="BZ144" s="271"/>
      <c r="CA144" s="271"/>
    </row>
    <row r="145" spans="1:79" s="272" customFormat="1" ht="30" customHeight="1" thickTop="1" thickBot="1">
      <c r="A145" s="3832"/>
      <c r="B145" s="3833"/>
      <c r="C145" s="3833"/>
      <c r="D145" s="527">
        <v>31</v>
      </c>
      <c r="E145" s="524" t="s">
        <v>238</v>
      </c>
      <c r="F145" s="524" t="s">
        <v>240</v>
      </c>
      <c r="G145" s="3821"/>
      <c r="H145" s="3832"/>
      <c r="I145" s="3832"/>
      <c r="J145" s="3831"/>
      <c r="K145" s="3821"/>
      <c r="L145" s="3821"/>
      <c r="M145" s="3821"/>
      <c r="N145" s="3821"/>
      <c r="O145" s="3821"/>
      <c r="P145" s="3821"/>
      <c r="Q145" s="3821"/>
      <c r="R145" s="3821"/>
      <c r="S145" s="3821"/>
      <c r="T145" s="3821"/>
      <c r="U145" s="3821"/>
      <c r="V145" s="3833"/>
      <c r="W145" s="3833"/>
      <c r="X145" s="3833"/>
      <c r="Y145" s="3833"/>
      <c r="Z145" s="3833"/>
      <c r="AA145" s="3833"/>
      <c r="AB145" s="3833"/>
      <c r="AC145" s="3833"/>
      <c r="AD145" s="3833"/>
      <c r="AE145" s="3833"/>
      <c r="AF145" s="271"/>
      <c r="AG145" s="271"/>
      <c r="AH145" s="271"/>
      <c r="AI145" s="271"/>
      <c r="AJ145" s="271"/>
      <c r="AK145" s="271"/>
      <c r="AL145" s="271"/>
      <c r="AM145" s="271"/>
      <c r="AN145" s="271"/>
      <c r="AO145" s="271"/>
      <c r="AP145" s="271"/>
      <c r="AQ145" s="271"/>
      <c r="AR145" s="271"/>
      <c r="AS145" s="271"/>
      <c r="AT145" s="271"/>
      <c r="AU145" s="286"/>
      <c r="AV145" s="286"/>
      <c r="AW145" s="286"/>
      <c r="AX145" s="287"/>
      <c r="AY145" s="286"/>
      <c r="AZ145" s="271"/>
      <c r="BA145" s="271"/>
      <c r="BB145" s="271"/>
      <c r="BC145" s="271"/>
      <c r="BD145" s="271"/>
      <c r="BE145" s="271"/>
      <c r="BF145" s="271"/>
      <c r="BG145" s="271"/>
      <c r="BH145" s="271"/>
      <c r="BI145" s="271"/>
      <c r="BJ145" s="271"/>
      <c r="BK145" s="271"/>
      <c r="BL145" s="271"/>
      <c r="BM145" s="271"/>
      <c r="BN145" s="271"/>
      <c r="BO145" s="271"/>
      <c r="BP145" s="271"/>
      <c r="BQ145" s="271"/>
      <c r="BR145" s="271"/>
      <c r="BS145" s="271"/>
      <c r="BT145" s="271"/>
      <c r="BU145" s="271"/>
      <c r="BV145" s="271"/>
      <c r="BW145" s="271"/>
      <c r="BX145" s="271"/>
      <c r="BY145" s="271"/>
      <c r="BZ145" s="271"/>
      <c r="CA145" s="271"/>
    </row>
    <row r="146" spans="1:79" s="272" customFormat="1" ht="30" customHeight="1" thickTop="1" thickBot="1">
      <c r="A146" s="3832"/>
      <c r="B146" s="3833"/>
      <c r="C146" s="3833"/>
      <c r="D146" s="527">
        <v>26</v>
      </c>
      <c r="E146" s="524" t="s">
        <v>238</v>
      </c>
      <c r="F146" s="524" t="s">
        <v>241</v>
      </c>
      <c r="G146" s="3821"/>
      <c r="H146" s="3832"/>
      <c r="I146" s="3832"/>
      <c r="J146" s="3831"/>
      <c r="K146" s="3821"/>
      <c r="L146" s="3821"/>
      <c r="M146" s="3821"/>
      <c r="N146" s="3821"/>
      <c r="O146" s="3821"/>
      <c r="P146" s="3821"/>
      <c r="Q146" s="3821"/>
      <c r="R146" s="3821"/>
      <c r="S146" s="3821"/>
      <c r="T146" s="3821"/>
      <c r="U146" s="3821"/>
      <c r="V146" s="3833"/>
      <c r="W146" s="3833"/>
      <c r="X146" s="3833"/>
      <c r="Y146" s="3833"/>
      <c r="Z146" s="3833"/>
      <c r="AA146" s="3833"/>
      <c r="AB146" s="3833"/>
      <c r="AC146" s="3833"/>
      <c r="AD146" s="3833"/>
      <c r="AE146" s="3833"/>
      <c r="AF146" s="271"/>
      <c r="AG146" s="271"/>
      <c r="AH146" s="271"/>
      <c r="AI146" s="271"/>
      <c r="AJ146" s="271"/>
      <c r="AK146" s="271"/>
      <c r="AL146" s="271"/>
      <c r="AM146" s="271"/>
      <c r="AN146" s="271"/>
      <c r="AO146" s="271"/>
      <c r="AP146" s="271"/>
      <c r="AQ146" s="271"/>
      <c r="AR146" s="271"/>
      <c r="AS146" s="271"/>
      <c r="AT146" s="271"/>
      <c r="AU146" s="286"/>
      <c r="AV146" s="286"/>
      <c r="AW146" s="286"/>
      <c r="AX146" s="287"/>
      <c r="AY146" s="286"/>
      <c r="AZ146" s="271"/>
      <c r="BA146" s="271"/>
      <c r="BB146" s="271"/>
      <c r="BC146" s="271"/>
      <c r="BD146" s="271"/>
      <c r="BE146" s="271"/>
      <c r="BF146" s="271"/>
      <c r="BG146" s="271"/>
      <c r="BH146" s="271"/>
      <c r="BI146" s="271"/>
      <c r="BJ146" s="271"/>
      <c r="BK146" s="271"/>
      <c r="BL146" s="271"/>
      <c r="BM146" s="271"/>
      <c r="BN146" s="271"/>
      <c r="BO146" s="271"/>
      <c r="BP146" s="271"/>
      <c r="BQ146" s="271"/>
      <c r="BR146" s="271"/>
      <c r="BS146" s="271"/>
      <c r="BT146" s="271"/>
      <c r="BU146" s="271"/>
      <c r="BV146" s="271"/>
      <c r="BW146" s="271"/>
      <c r="BX146" s="271"/>
      <c r="BY146" s="271"/>
      <c r="BZ146" s="271"/>
      <c r="CA146" s="271"/>
    </row>
    <row r="147" spans="1:79" s="272" customFormat="1" ht="30" customHeight="1" thickTop="1" thickBot="1">
      <c r="A147" s="524" t="s">
        <v>415</v>
      </c>
      <c r="B147" s="526" t="s">
        <v>94</v>
      </c>
      <c r="C147" s="526" t="s">
        <v>1021</v>
      </c>
      <c r="D147" s="527">
        <v>8</v>
      </c>
      <c r="E147" s="524" t="s">
        <v>242</v>
      </c>
      <c r="F147" s="524" t="s">
        <v>243</v>
      </c>
      <c r="G147" s="528">
        <v>30</v>
      </c>
      <c r="H147" s="524" t="s">
        <v>717</v>
      </c>
      <c r="I147" s="524" t="s">
        <v>1857</v>
      </c>
      <c r="J147" s="529">
        <v>45000</v>
      </c>
      <c r="K147" s="528"/>
      <c r="L147" s="528">
        <v>45000</v>
      </c>
      <c r="M147" s="528"/>
      <c r="N147" s="528"/>
      <c r="O147" s="528"/>
      <c r="P147" s="528"/>
      <c r="Q147" s="528"/>
      <c r="R147" s="528"/>
      <c r="S147" s="528">
        <v>1</v>
      </c>
      <c r="T147" s="528"/>
      <c r="U147" s="528"/>
      <c r="V147" s="526">
        <v>35</v>
      </c>
      <c r="W147" s="526">
        <v>35</v>
      </c>
      <c r="X147" s="526">
        <v>35</v>
      </c>
      <c r="Y147" s="526">
        <v>35</v>
      </c>
      <c r="Z147" s="526">
        <v>1</v>
      </c>
      <c r="AA147" s="526"/>
      <c r="AB147" s="526"/>
      <c r="AC147" s="526"/>
      <c r="AD147" s="526"/>
      <c r="AE147" s="526" t="s">
        <v>438</v>
      </c>
      <c r="AF147" s="271"/>
      <c r="AG147" s="271"/>
      <c r="AH147" s="271"/>
      <c r="AI147" s="271"/>
      <c r="AJ147" s="271"/>
      <c r="AK147" s="271"/>
      <c r="AL147" s="271"/>
      <c r="AM147" s="271"/>
      <c r="AN147" s="271"/>
      <c r="AO147" s="271"/>
      <c r="AP147" s="271"/>
      <c r="AQ147" s="271"/>
      <c r="AR147" s="271"/>
      <c r="AS147" s="271"/>
      <c r="AT147" s="271"/>
      <c r="AU147" s="286"/>
      <c r="AV147" s="286"/>
      <c r="AW147" s="286"/>
      <c r="AX147" s="287"/>
      <c r="AY147" s="286"/>
      <c r="AZ147" s="271"/>
      <c r="BA147" s="271"/>
      <c r="BB147" s="271"/>
      <c r="BC147" s="271"/>
      <c r="BD147" s="271"/>
      <c r="BE147" s="271"/>
      <c r="BF147" s="271"/>
      <c r="BG147" s="271"/>
      <c r="BH147" s="271"/>
      <c r="BI147" s="271"/>
      <c r="BJ147" s="271"/>
      <c r="BK147" s="271"/>
      <c r="BL147" s="271"/>
      <c r="BM147" s="271"/>
      <c r="BN147" s="271"/>
      <c r="BO147" s="271"/>
      <c r="BP147" s="271"/>
      <c r="BQ147" s="271"/>
      <c r="BR147" s="271"/>
      <c r="BS147" s="271"/>
      <c r="BT147" s="271"/>
      <c r="BU147" s="271"/>
      <c r="BV147" s="271"/>
      <c r="BW147" s="271"/>
      <c r="BX147" s="271"/>
      <c r="BY147" s="271"/>
      <c r="BZ147" s="271"/>
      <c r="CA147" s="271"/>
    </row>
    <row r="148" spans="1:79" s="272" customFormat="1" ht="30" customHeight="1" thickTop="1" thickBot="1">
      <c r="A148" s="524" t="s">
        <v>415</v>
      </c>
      <c r="B148" s="526" t="s">
        <v>94</v>
      </c>
      <c r="C148" s="526" t="s">
        <v>1021</v>
      </c>
      <c r="D148" s="527">
        <v>7</v>
      </c>
      <c r="E148" s="524" t="s">
        <v>242</v>
      </c>
      <c r="F148" s="524" t="s">
        <v>243</v>
      </c>
      <c r="G148" s="528">
        <v>30</v>
      </c>
      <c r="H148" s="524" t="s">
        <v>717</v>
      </c>
      <c r="I148" s="524" t="s">
        <v>1857</v>
      </c>
      <c r="J148" s="529">
        <v>65000</v>
      </c>
      <c r="K148" s="528"/>
      <c r="L148" s="528">
        <v>65000</v>
      </c>
      <c r="M148" s="528"/>
      <c r="N148" s="528"/>
      <c r="O148" s="528"/>
      <c r="P148" s="528"/>
      <c r="Q148" s="528"/>
      <c r="R148" s="528"/>
      <c r="S148" s="528"/>
      <c r="T148" s="528">
        <v>2</v>
      </c>
      <c r="U148" s="528"/>
      <c r="V148" s="526">
        <v>35</v>
      </c>
      <c r="W148" s="526">
        <v>35</v>
      </c>
      <c r="X148" s="526">
        <v>35</v>
      </c>
      <c r="Y148" s="526">
        <v>35</v>
      </c>
      <c r="Z148" s="526">
        <v>1</v>
      </c>
      <c r="AA148" s="526"/>
      <c r="AB148" s="526"/>
      <c r="AC148" s="526"/>
      <c r="AD148" s="526"/>
      <c r="AE148" s="526" t="s">
        <v>438</v>
      </c>
      <c r="AF148" s="271"/>
      <c r="AG148" s="271"/>
      <c r="AH148" s="271"/>
      <c r="AI148" s="271"/>
      <c r="AJ148" s="271"/>
      <c r="AK148" s="271"/>
      <c r="AL148" s="271"/>
      <c r="AM148" s="271"/>
      <c r="AN148" s="271"/>
      <c r="AO148" s="271"/>
      <c r="AP148" s="271"/>
      <c r="AQ148" s="271"/>
      <c r="AR148" s="271"/>
      <c r="AS148" s="271"/>
      <c r="AT148" s="271"/>
      <c r="AU148" s="286"/>
      <c r="AV148" s="286"/>
      <c r="AW148" s="286"/>
      <c r="AX148" s="287"/>
      <c r="AY148" s="286"/>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row>
    <row r="149" spans="1:79" s="272" customFormat="1" ht="30" customHeight="1" thickTop="1" thickBot="1">
      <c r="A149" s="524" t="s">
        <v>415</v>
      </c>
      <c r="B149" s="526" t="s">
        <v>94</v>
      </c>
      <c r="C149" s="526" t="s">
        <v>1021</v>
      </c>
      <c r="D149" s="527">
        <v>13</v>
      </c>
      <c r="E149" s="524" t="s">
        <v>244</v>
      </c>
      <c r="F149" s="524" t="s">
        <v>245</v>
      </c>
      <c r="G149" s="528">
        <v>13</v>
      </c>
      <c r="H149" s="524" t="s">
        <v>717</v>
      </c>
      <c r="I149" s="524" t="s">
        <v>1857</v>
      </c>
      <c r="J149" s="529">
        <v>35000</v>
      </c>
      <c r="K149" s="528"/>
      <c r="L149" s="528">
        <v>35000</v>
      </c>
      <c r="M149" s="528"/>
      <c r="N149" s="528"/>
      <c r="O149" s="528"/>
      <c r="P149" s="528"/>
      <c r="Q149" s="528"/>
      <c r="R149" s="528"/>
      <c r="S149" s="528">
        <v>1</v>
      </c>
      <c r="T149" s="528"/>
      <c r="U149" s="528"/>
      <c r="V149" s="526">
        <v>35</v>
      </c>
      <c r="W149" s="526">
        <v>35</v>
      </c>
      <c r="X149" s="526">
        <v>35</v>
      </c>
      <c r="Y149" s="526">
        <v>35</v>
      </c>
      <c r="Z149" s="526">
        <v>1</v>
      </c>
      <c r="AA149" s="526"/>
      <c r="AB149" s="526"/>
      <c r="AC149" s="526"/>
      <c r="AD149" s="526"/>
      <c r="AE149" s="526" t="s">
        <v>438</v>
      </c>
      <c r="AF149" s="271"/>
      <c r="AG149" s="271"/>
      <c r="AH149" s="271"/>
      <c r="AI149" s="271"/>
      <c r="AJ149" s="271"/>
      <c r="AK149" s="271"/>
      <c r="AL149" s="271"/>
      <c r="AM149" s="271"/>
      <c r="AN149" s="271"/>
      <c r="AO149" s="271"/>
      <c r="AP149" s="271"/>
      <c r="AQ149" s="271"/>
      <c r="AR149" s="271"/>
      <c r="AS149" s="271"/>
      <c r="AT149" s="271"/>
      <c r="AU149" s="286"/>
      <c r="AV149" s="286"/>
      <c r="AW149" s="286"/>
      <c r="AX149" s="287"/>
      <c r="AY149" s="286"/>
      <c r="AZ149" s="271"/>
      <c r="BA149" s="271"/>
      <c r="BB149" s="271"/>
      <c r="BC149" s="271"/>
      <c r="BD149" s="271"/>
      <c r="BE149" s="271"/>
      <c r="BF149" s="271"/>
      <c r="BG149" s="271"/>
      <c r="BH149" s="271"/>
      <c r="BI149" s="271"/>
      <c r="BJ149" s="271"/>
      <c r="BK149" s="271"/>
      <c r="BL149" s="271"/>
      <c r="BM149" s="271"/>
      <c r="BN149" s="271"/>
      <c r="BO149" s="271"/>
      <c r="BP149" s="271"/>
      <c r="BQ149" s="271"/>
      <c r="BR149" s="271"/>
      <c r="BS149" s="271"/>
      <c r="BT149" s="271"/>
      <c r="BU149" s="271"/>
      <c r="BV149" s="271"/>
      <c r="BW149" s="271"/>
      <c r="BX149" s="271"/>
      <c r="BY149" s="271"/>
      <c r="BZ149" s="271"/>
      <c r="CA149" s="271"/>
    </row>
    <row r="150" spans="1:79" s="272" customFormat="1" ht="30" customHeight="1" thickTop="1" thickBot="1">
      <c r="A150" s="524" t="s">
        <v>415</v>
      </c>
      <c r="B150" s="526" t="s">
        <v>94</v>
      </c>
      <c r="C150" s="526" t="s">
        <v>1021</v>
      </c>
      <c r="D150" s="527">
        <v>11</v>
      </c>
      <c r="E150" s="524" t="s">
        <v>244</v>
      </c>
      <c r="F150" s="524" t="s">
        <v>716</v>
      </c>
      <c r="G150" s="528">
        <v>11</v>
      </c>
      <c r="H150" s="524" t="s">
        <v>717</v>
      </c>
      <c r="I150" s="524" t="s">
        <v>1857</v>
      </c>
      <c r="J150" s="529">
        <v>75000</v>
      </c>
      <c r="K150" s="528"/>
      <c r="L150" s="528">
        <v>75000</v>
      </c>
      <c r="M150" s="528"/>
      <c r="N150" s="528"/>
      <c r="O150" s="528"/>
      <c r="P150" s="528"/>
      <c r="Q150" s="528"/>
      <c r="R150" s="528"/>
      <c r="S150" s="528">
        <v>2</v>
      </c>
      <c r="T150" s="528"/>
      <c r="U150" s="528"/>
      <c r="V150" s="526">
        <v>35</v>
      </c>
      <c r="W150" s="526">
        <v>35</v>
      </c>
      <c r="X150" s="526">
        <v>35</v>
      </c>
      <c r="Y150" s="526">
        <v>35</v>
      </c>
      <c r="Z150" s="526">
        <v>1</v>
      </c>
      <c r="AA150" s="526"/>
      <c r="AB150" s="526"/>
      <c r="AC150" s="526"/>
      <c r="AD150" s="526"/>
      <c r="AE150" s="526" t="s">
        <v>438</v>
      </c>
      <c r="AF150" s="271"/>
      <c r="AG150" s="271"/>
      <c r="AH150" s="271"/>
      <c r="AI150" s="271"/>
      <c r="AJ150" s="271"/>
      <c r="AK150" s="271"/>
      <c r="AL150" s="271"/>
      <c r="AM150" s="271"/>
      <c r="AN150" s="271"/>
      <c r="AO150" s="271"/>
      <c r="AP150" s="271"/>
      <c r="AQ150" s="271"/>
      <c r="AR150" s="271"/>
      <c r="AS150" s="271"/>
      <c r="AT150" s="271"/>
      <c r="AU150" s="286"/>
      <c r="AV150" s="286"/>
      <c r="AW150" s="286"/>
      <c r="AX150" s="287"/>
      <c r="AY150" s="286"/>
      <c r="AZ150" s="271"/>
      <c r="BA150" s="271"/>
      <c r="BB150" s="271"/>
      <c r="BC150" s="271"/>
      <c r="BD150" s="271"/>
      <c r="BE150" s="271"/>
      <c r="BF150" s="271"/>
      <c r="BG150" s="271"/>
      <c r="BH150" s="271"/>
      <c r="BI150" s="271"/>
      <c r="BJ150" s="271"/>
      <c r="BK150" s="271"/>
      <c r="BL150" s="271"/>
      <c r="BM150" s="271"/>
      <c r="BN150" s="271"/>
      <c r="BO150" s="271"/>
      <c r="BP150" s="271"/>
      <c r="BQ150" s="271"/>
      <c r="BR150" s="271"/>
      <c r="BS150" s="271"/>
      <c r="BT150" s="271"/>
      <c r="BU150" s="271"/>
      <c r="BV150" s="271"/>
      <c r="BW150" s="271"/>
      <c r="BX150" s="271"/>
      <c r="BY150" s="271"/>
      <c r="BZ150" s="271"/>
      <c r="CA150" s="271"/>
    </row>
    <row r="151" spans="1:79" s="272" customFormat="1" ht="30" customHeight="1" thickTop="1" thickBot="1">
      <c r="A151" s="524" t="s">
        <v>451</v>
      </c>
      <c r="B151" s="530" t="s">
        <v>94</v>
      </c>
      <c r="C151" s="530" t="s">
        <v>1021</v>
      </c>
      <c r="D151" s="527"/>
      <c r="E151" s="531" t="s">
        <v>2079</v>
      </c>
      <c r="F151" s="531"/>
      <c r="G151" s="527"/>
      <c r="H151" s="524" t="s">
        <v>12</v>
      </c>
      <c r="I151" s="524" t="s">
        <v>2274</v>
      </c>
      <c r="J151" s="529">
        <v>100000</v>
      </c>
      <c r="K151" s="532">
        <v>100000</v>
      </c>
      <c r="L151" s="532" t="s">
        <v>1970</v>
      </c>
      <c r="M151" s="527"/>
      <c r="N151" s="527"/>
      <c r="O151" s="527"/>
      <c r="P151" s="527"/>
      <c r="Q151" s="527"/>
      <c r="R151" s="527"/>
      <c r="S151" s="527"/>
      <c r="T151" s="527"/>
      <c r="U151" s="527"/>
      <c r="V151" s="530">
        <v>40</v>
      </c>
      <c r="W151" s="530">
        <v>20</v>
      </c>
      <c r="X151" s="530">
        <v>40</v>
      </c>
      <c r="Y151" s="530">
        <v>20</v>
      </c>
      <c r="Z151" s="530">
        <v>1</v>
      </c>
      <c r="AA151" s="530"/>
      <c r="AB151" s="530"/>
      <c r="AC151" s="530"/>
      <c r="AD151" s="530"/>
      <c r="AE151" s="530" t="s">
        <v>438</v>
      </c>
      <c r="AF151" s="271"/>
      <c r="AG151" s="271"/>
      <c r="AH151" s="271"/>
      <c r="AI151" s="271"/>
      <c r="AJ151" s="271"/>
      <c r="AK151" s="271"/>
      <c r="AL151" s="271"/>
      <c r="AM151" s="271"/>
      <c r="AN151" s="271"/>
      <c r="AO151" s="271"/>
      <c r="AP151" s="271"/>
      <c r="AQ151" s="271"/>
      <c r="AR151" s="271"/>
      <c r="AS151" s="271"/>
      <c r="AT151" s="271"/>
      <c r="AU151" s="286"/>
      <c r="AV151" s="286"/>
      <c r="AW151" s="286"/>
      <c r="AX151" s="287"/>
      <c r="AY151" s="286"/>
      <c r="AZ151" s="271"/>
      <c r="BA151" s="271"/>
      <c r="BB151" s="271"/>
      <c r="BC151" s="271"/>
      <c r="BD151" s="271"/>
      <c r="BE151" s="271"/>
      <c r="BF151" s="271"/>
      <c r="BG151" s="271"/>
      <c r="BH151" s="271"/>
      <c r="BI151" s="271"/>
      <c r="BJ151" s="271"/>
      <c r="BK151" s="271"/>
      <c r="BL151" s="271"/>
      <c r="BM151" s="271"/>
      <c r="BN151" s="271"/>
      <c r="BO151" s="271"/>
      <c r="BP151" s="271"/>
      <c r="BQ151" s="271"/>
      <c r="BR151" s="271"/>
      <c r="BS151" s="271"/>
      <c r="BT151" s="271"/>
      <c r="BU151" s="271"/>
      <c r="BV151" s="271"/>
      <c r="BW151" s="271"/>
      <c r="BX151" s="271"/>
      <c r="BY151" s="271"/>
      <c r="BZ151" s="271"/>
      <c r="CA151" s="271"/>
    </row>
    <row r="152" spans="1:79" s="272" customFormat="1" ht="30" customHeight="1" thickTop="1" thickBot="1">
      <c r="A152" s="524" t="s">
        <v>451</v>
      </c>
      <c r="B152" s="530" t="s">
        <v>94</v>
      </c>
      <c r="C152" s="530" t="s">
        <v>1021</v>
      </c>
      <c r="D152" s="527"/>
      <c r="E152" s="531" t="s">
        <v>2080</v>
      </c>
      <c r="F152" s="531"/>
      <c r="G152" s="527"/>
      <c r="H152" s="524" t="s">
        <v>12</v>
      </c>
      <c r="I152" s="524" t="s">
        <v>11</v>
      </c>
      <c r="J152" s="529">
        <v>70000</v>
      </c>
      <c r="K152" s="533">
        <v>70000</v>
      </c>
      <c r="L152" s="533" t="s">
        <v>1970</v>
      </c>
      <c r="M152" s="534"/>
      <c r="N152" s="534"/>
      <c r="O152" s="534"/>
      <c r="P152" s="534"/>
      <c r="Q152" s="534"/>
      <c r="R152" s="534"/>
      <c r="S152" s="534"/>
      <c r="T152" s="534"/>
      <c r="U152" s="534"/>
      <c r="V152" s="530"/>
      <c r="W152" s="530"/>
      <c r="X152" s="530"/>
      <c r="Y152" s="530"/>
      <c r="Z152" s="530">
        <v>1</v>
      </c>
      <c r="AA152" s="530"/>
      <c r="AB152" s="530"/>
      <c r="AC152" s="518"/>
      <c r="AD152" s="530"/>
      <c r="AE152" s="518" t="s">
        <v>438</v>
      </c>
      <c r="AF152" s="271"/>
      <c r="AG152" s="271"/>
      <c r="AH152" s="271"/>
      <c r="AI152" s="271"/>
      <c r="AJ152" s="271"/>
      <c r="AK152" s="271"/>
      <c r="AL152" s="271"/>
      <c r="AM152" s="271"/>
      <c r="AN152" s="271"/>
      <c r="AO152" s="271"/>
      <c r="AP152" s="271"/>
      <c r="AQ152" s="271"/>
      <c r="AR152" s="271"/>
      <c r="AS152" s="271"/>
      <c r="AT152" s="271"/>
      <c r="AU152" s="286"/>
      <c r="AV152" s="286"/>
      <c r="AW152" s="286"/>
      <c r="AX152" s="287"/>
      <c r="AY152" s="286"/>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row>
    <row r="153" spans="1:79" s="272" customFormat="1" ht="30" customHeight="1" thickTop="1" thickBot="1">
      <c r="A153" s="513" t="s">
        <v>451</v>
      </c>
      <c r="B153" s="514" t="s">
        <v>94</v>
      </c>
      <c r="C153" s="514" t="s">
        <v>1030</v>
      </c>
      <c r="D153" s="515">
        <v>47</v>
      </c>
      <c r="E153" s="513" t="s">
        <v>2033</v>
      </c>
      <c r="F153" s="513" t="s">
        <v>716</v>
      </c>
      <c r="G153" s="516">
        <v>96</v>
      </c>
      <c r="H153" s="513" t="s">
        <v>717</v>
      </c>
      <c r="I153" s="513" t="s">
        <v>1857</v>
      </c>
      <c r="J153" s="517">
        <v>390000</v>
      </c>
      <c r="K153" s="516"/>
      <c r="L153" s="516"/>
      <c r="M153" s="516"/>
      <c r="N153" s="516"/>
      <c r="O153" s="516"/>
      <c r="P153" s="516"/>
      <c r="Q153" s="516"/>
      <c r="R153" s="516"/>
      <c r="S153" s="516">
        <v>7.3</v>
      </c>
      <c r="T153" s="516"/>
      <c r="U153" s="516"/>
      <c r="V153" s="514">
        <v>100</v>
      </c>
      <c r="W153" s="514">
        <v>100</v>
      </c>
      <c r="X153" s="514">
        <v>100</v>
      </c>
      <c r="Y153" s="514">
        <v>100</v>
      </c>
      <c r="Z153" s="514">
        <v>1</v>
      </c>
      <c r="AA153" s="514"/>
      <c r="AB153" s="514"/>
      <c r="AC153" s="514"/>
      <c r="AD153" s="514"/>
      <c r="AE153" s="514" t="s">
        <v>438</v>
      </c>
      <c r="AF153" s="271"/>
      <c r="AG153" s="271"/>
      <c r="AH153" s="271"/>
      <c r="AI153" s="271"/>
      <c r="AJ153" s="271"/>
      <c r="AK153" s="271"/>
      <c r="AL153" s="271"/>
      <c r="AM153" s="271"/>
      <c r="AN153" s="271"/>
      <c r="AO153" s="271"/>
      <c r="AP153" s="271"/>
      <c r="AQ153" s="271"/>
      <c r="AR153" s="271"/>
      <c r="AS153" s="271"/>
      <c r="AT153" s="271"/>
      <c r="AU153" s="286"/>
      <c r="AV153" s="286"/>
      <c r="AW153" s="286"/>
      <c r="AX153" s="287"/>
      <c r="AY153" s="286"/>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row>
    <row r="154" spans="1:79" s="272" customFormat="1" ht="30" customHeight="1" thickTop="1" thickBot="1">
      <c r="A154" s="513" t="s">
        <v>451</v>
      </c>
      <c r="B154" s="514" t="s">
        <v>94</v>
      </c>
      <c r="C154" s="514" t="s">
        <v>1030</v>
      </c>
      <c r="D154" s="515">
        <v>111</v>
      </c>
      <c r="E154" s="513" t="s">
        <v>246</v>
      </c>
      <c r="F154" s="513" t="s">
        <v>716</v>
      </c>
      <c r="G154" s="516">
        <v>12</v>
      </c>
      <c r="H154" s="513" t="s">
        <v>717</v>
      </c>
      <c r="I154" s="513" t="s">
        <v>1857</v>
      </c>
      <c r="J154" s="517">
        <v>140000</v>
      </c>
      <c r="K154" s="516"/>
      <c r="L154" s="516"/>
      <c r="M154" s="516"/>
      <c r="N154" s="516"/>
      <c r="O154" s="516"/>
      <c r="P154" s="516"/>
      <c r="Q154" s="516"/>
      <c r="R154" s="516"/>
      <c r="S154" s="516">
        <v>2.5</v>
      </c>
      <c r="T154" s="516"/>
      <c r="U154" s="516"/>
      <c r="V154" s="514">
        <v>100</v>
      </c>
      <c r="W154" s="514">
        <v>100</v>
      </c>
      <c r="X154" s="514">
        <v>100</v>
      </c>
      <c r="Y154" s="514">
        <v>100</v>
      </c>
      <c r="Z154" s="514">
        <v>1</v>
      </c>
      <c r="AA154" s="514"/>
      <c r="AB154" s="514"/>
      <c r="AC154" s="514"/>
      <c r="AD154" s="514"/>
      <c r="AE154" s="514" t="s">
        <v>438</v>
      </c>
      <c r="AF154" s="271"/>
      <c r="AG154" s="271"/>
      <c r="AH154" s="271"/>
      <c r="AI154" s="271"/>
      <c r="AJ154" s="271"/>
      <c r="AK154" s="271"/>
      <c r="AL154" s="271"/>
      <c r="AM154" s="271"/>
      <c r="AN154" s="271"/>
      <c r="AO154" s="271"/>
      <c r="AP154" s="271"/>
      <c r="AQ154" s="271"/>
      <c r="AR154" s="271"/>
      <c r="AS154" s="271"/>
      <c r="AT154" s="271"/>
      <c r="AU154" s="286"/>
      <c r="AV154" s="286"/>
      <c r="AW154" s="286"/>
      <c r="AX154" s="287"/>
      <c r="AY154" s="286"/>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row>
    <row r="155" spans="1:79" s="272" customFormat="1" ht="30" customHeight="1" thickTop="1" thickBot="1">
      <c r="A155" s="513" t="s">
        <v>451</v>
      </c>
      <c r="B155" s="514" t="s">
        <v>94</v>
      </c>
      <c r="C155" s="514" t="s">
        <v>1030</v>
      </c>
      <c r="D155" s="515">
        <v>91</v>
      </c>
      <c r="E155" s="513" t="s">
        <v>247</v>
      </c>
      <c r="F155" s="513" t="s">
        <v>716</v>
      </c>
      <c r="G155" s="516">
        <v>18</v>
      </c>
      <c r="H155" s="513" t="s">
        <v>717</v>
      </c>
      <c r="I155" s="513" t="s">
        <v>1857</v>
      </c>
      <c r="J155" s="517">
        <v>71000</v>
      </c>
      <c r="K155" s="516"/>
      <c r="L155" s="516"/>
      <c r="M155" s="516"/>
      <c r="N155" s="516"/>
      <c r="O155" s="516"/>
      <c r="P155" s="516"/>
      <c r="Q155" s="516"/>
      <c r="R155" s="516"/>
      <c r="S155" s="516">
        <v>1.6</v>
      </c>
      <c r="T155" s="516"/>
      <c r="U155" s="516"/>
      <c r="V155" s="514">
        <v>100</v>
      </c>
      <c r="W155" s="514">
        <v>100</v>
      </c>
      <c r="X155" s="514">
        <v>100</v>
      </c>
      <c r="Y155" s="514">
        <v>100</v>
      </c>
      <c r="Z155" s="514">
        <v>1</v>
      </c>
      <c r="AA155" s="514"/>
      <c r="AB155" s="514"/>
      <c r="AC155" s="514"/>
      <c r="AD155" s="514"/>
      <c r="AE155" s="514" t="s">
        <v>438</v>
      </c>
      <c r="AF155" s="271"/>
      <c r="AG155" s="271"/>
      <c r="AH155" s="271"/>
      <c r="AI155" s="271"/>
      <c r="AJ155" s="271"/>
      <c r="AK155" s="271"/>
      <c r="AL155" s="271"/>
      <c r="AM155" s="271"/>
      <c r="AN155" s="271"/>
      <c r="AO155" s="271"/>
      <c r="AP155" s="271"/>
      <c r="AQ155" s="271"/>
      <c r="AR155" s="271"/>
      <c r="AS155" s="271"/>
      <c r="AT155" s="271"/>
      <c r="AU155" s="286"/>
      <c r="AV155" s="286"/>
      <c r="AW155" s="286"/>
      <c r="AX155" s="287"/>
      <c r="AY155" s="286"/>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row>
    <row r="156" spans="1:79" s="272" customFormat="1" ht="30" customHeight="1" thickTop="1" thickBot="1">
      <c r="A156" s="513" t="s">
        <v>451</v>
      </c>
      <c r="B156" s="514" t="s">
        <v>94</v>
      </c>
      <c r="C156" s="514" t="s">
        <v>1030</v>
      </c>
      <c r="D156" s="515">
        <v>135</v>
      </c>
      <c r="E156" s="513" t="s">
        <v>248</v>
      </c>
      <c r="F156" s="513" t="s">
        <v>716</v>
      </c>
      <c r="G156" s="516">
        <v>39</v>
      </c>
      <c r="H156" s="513" t="s">
        <v>717</v>
      </c>
      <c r="I156" s="513" t="s">
        <v>1857</v>
      </c>
      <c r="J156" s="517">
        <v>40000</v>
      </c>
      <c r="K156" s="516"/>
      <c r="L156" s="516"/>
      <c r="M156" s="516"/>
      <c r="N156" s="516"/>
      <c r="O156" s="516"/>
      <c r="P156" s="516"/>
      <c r="Q156" s="516"/>
      <c r="R156" s="516"/>
      <c r="S156" s="516">
        <v>1</v>
      </c>
      <c r="T156" s="516"/>
      <c r="U156" s="516"/>
      <c r="V156" s="514">
        <v>100</v>
      </c>
      <c r="W156" s="514">
        <v>100</v>
      </c>
      <c r="X156" s="514">
        <v>100</v>
      </c>
      <c r="Y156" s="514">
        <v>100</v>
      </c>
      <c r="Z156" s="514">
        <v>1</v>
      </c>
      <c r="AA156" s="514"/>
      <c r="AB156" s="514"/>
      <c r="AC156" s="514"/>
      <c r="AD156" s="514"/>
      <c r="AE156" s="514" t="s">
        <v>438</v>
      </c>
      <c r="AF156" s="271"/>
      <c r="AG156" s="271"/>
      <c r="AH156" s="271"/>
      <c r="AI156" s="271"/>
      <c r="AJ156" s="271"/>
      <c r="AK156" s="271"/>
      <c r="AL156" s="271"/>
      <c r="AM156" s="271"/>
      <c r="AN156" s="271"/>
      <c r="AO156" s="271"/>
      <c r="AP156" s="271"/>
      <c r="AQ156" s="271"/>
      <c r="AR156" s="271"/>
      <c r="AS156" s="271"/>
      <c r="AT156" s="271"/>
      <c r="AU156" s="286"/>
      <c r="AV156" s="286"/>
      <c r="AW156" s="286"/>
      <c r="AX156" s="287"/>
      <c r="AY156" s="286"/>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row>
    <row r="157" spans="1:79" s="272" customFormat="1" ht="30" customHeight="1" thickTop="1" thickBot="1">
      <c r="A157" s="513" t="s">
        <v>451</v>
      </c>
      <c r="B157" s="514" t="s">
        <v>94</v>
      </c>
      <c r="C157" s="514" t="s">
        <v>1030</v>
      </c>
      <c r="D157" s="515">
        <v>135</v>
      </c>
      <c r="E157" s="513" t="s">
        <v>248</v>
      </c>
      <c r="F157" s="513" t="s">
        <v>716</v>
      </c>
      <c r="G157" s="516">
        <v>40</v>
      </c>
      <c r="H157" s="513" t="s">
        <v>717</v>
      </c>
      <c r="I157" s="513" t="s">
        <v>1857</v>
      </c>
      <c r="J157" s="517">
        <v>30000</v>
      </c>
      <c r="K157" s="516"/>
      <c r="L157" s="516"/>
      <c r="M157" s="516"/>
      <c r="N157" s="516"/>
      <c r="O157" s="516"/>
      <c r="P157" s="516"/>
      <c r="Q157" s="516"/>
      <c r="R157" s="516"/>
      <c r="S157" s="516"/>
      <c r="T157" s="516">
        <v>1.5</v>
      </c>
      <c r="U157" s="516"/>
      <c r="V157" s="514">
        <v>100</v>
      </c>
      <c r="W157" s="514">
        <v>100</v>
      </c>
      <c r="X157" s="514">
        <v>100</v>
      </c>
      <c r="Y157" s="514">
        <v>100</v>
      </c>
      <c r="Z157" s="514">
        <v>1</v>
      </c>
      <c r="AA157" s="514"/>
      <c r="AB157" s="514"/>
      <c r="AC157" s="514"/>
      <c r="AD157" s="514"/>
      <c r="AE157" s="514" t="s">
        <v>438</v>
      </c>
      <c r="AF157" s="271"/>
      <c r="AG157" s="271"/>
      <c r="AH157" s="271"/>
      <c r="AI157" s="271"/>
      <c r="AJ157" s="271"/>
      <c r="AK157" s="271"/>
      <c r="AL157" s="271"/>
      <c r="AM157" s="271"/>
      <c r="AN157" s="271"/>
      <c r="AO157" s="271"/>
      <c r="AP157" s="271"/>
      <c r="AQ157" s="271"/>
      <c r="AR157" s="271"/>
      <c r="AS157" s="271"/>
      <c r="AT157" s="271"/>
      <c r="AU157" s="286"/>
      <c r="AV157" s="286"/>
      <c r="AW157" s="286"/>
      <c r="AX157" s="287"/>
      <c r="AY157" s="286"/>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row>
    <row r="158" spans="1:79" s="272" customFormat="1" ht="30" customHeight="1" thickTop="1" thickBot="1">
      <c r="A158" s="513" t="s">
        <v>451</v>
      </c>
      <c r="B158" s="514" t="s">
        <v>94</v>
      </c>
      <c r="C158" s="514" t="s">
        <v>1030</v>
      </c>
      <c r="D158" s="515">
        <v>121</v>
      </c>
      <c r="E158" s="513" t="s">
        <v>249</v>
      </c>
      <c r="F158" s="513" t="s">
        <v>716</v>
      </c>
      <c r="G158" s="516">
        <v>37</v>
      </c>
      <c r="H158" s="513" t="s">
        <v>717</v>
      </c>
      <c r="I158" s="513" t="s">
        <v>1857</v>
      </c>
      <c r="J158" s="517">
        <v>160000</v>
      </c>
      <c r="K158" s="516"/>
      <c r="L158" s="516"/>
      <c r="M158" s="516"/>
      <c r="N158" s="516"/>
      <c r="O158" s="516"/>
      <c r="P158" s="516"/>
      <c r="Q158" s="516"/>
      <c r="R158" s="516"/>
      <c r="S158" s="516"/>
      <c r="T158" s="516">
        <v>8</v>
      </c>
      <c r="U158" s="516"/>
      <c r="V158" s="514">
        <v>100</v>
      </c>
      <c r="W158" s="514">
        <v>100</v>
      </c>
      <c r="X158" s="514">
        <v>100</v>
      </c>
      <c r="Y158" s="514">
        <v>100</v>
      </c>
      <c r="Z158" s="514">
        <v>1</v>
      </c>
      <c r="AA158" s="514"/>
      <c r="AB158" s="514"/>
      <c r="AC158" s="514"/>
      <c r="AD158" s="514"/>
      <c r="AE158" s="514" t="s">
        <v>438</v>
      </c>
      <c r="AF158" s="271"/>
      <c r="AG158" s="271"/>
      <c r="AH158" s="271"/>
      <c r="AI158" s="271"/>
      <c r="AJ158" s="271"/>
      <c r="AK158" s="271"/>
      <c r="AL158" s="271"/>
      <c r="AM158" s="271"/>
      <c r="AN158" s="271"/>
      <c r="AO158" s="271"/>
      <c r="AP158" s="271"/>
      <c r="AQ158" s="271"/>
      <c r="AR158" s="271"/>
      <c r="AS158" s="271"/>
      <c r="AT158" s="271"/>
      <c r="AU158" s="286"/>
      <c r="AV158" s="286"/>
      <c r="AW158" s="286"/>
      <c r="AX158" s="287"/>
      <c r="AY158" s="286"/>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row>
    <row r="159" spans="1:79" s="272" customFormat="1" ht="30" customHeight="1" thickTop="1" thickBot="1">
      <c r="A159" s="513" t="s">
        <v>451</v>
      </c>
      <c r="B159" s="514" t="s">
        <v>94</v>
      </c>
      <c r="C159" s="514" t="s">
        <v>1030</v>
      </c>
      <c r="D159" s="515">
        <v>83</v>
      </c>
      <c r="E159" s="513" t="s">
        <v>250</v>
      </c>
      <c r="F159" s="513" t="s">
        <v>251</v>
      </c>
      <c r="G159" s="516">
        <v>11</v>
      </c>
      <c r="H159" s="513" t="s">
        <v>717</v>
      </c>
      <c r="I159" s="513" t="s">
        <v>2274</v>
      </c>
      <c r="J159" s="517">
        <v>20000</v>
      </c>
      <c r="K159" s="516"/>
      <c r="L159" s="516"/>
      <c r="M159" s="516"/>
      <c r="N159" s="516"/>
      <c r="O159" s="516"/>
      <c r="P159" s="516">
        <v>5</v>
      </c>
      <c r="Q159" s="516"/>
      <c r="R159" s="516"/>
      <c r="S159" s="516"/>
      <c r="T159" s="516"/>
      <c r="U159" s="516"/>
      <c r="V159" s="514">
        <v>100</v>
      </c>
      <c r="W159" s="514">
        <v>100</v>
      </c>
      <c r="X159" s="514">
        <v>100</v>
      </c>
      <c r="Y159" s="514">
        <v>100</v>
      </c>
      <c r="Z159" s="514">
        <v>1</v>
      </c>
      <c r="AA159" s="514"/>
      <c r="AB159" s="514"/>
      <c r="AC159" s="514"/>
      <c r="AD159" s="514"/>
      <c r="AE159" s="514" t="s">
        <v>438</v>
      </c>
      <c r="AF159" s="271"/>
      <c r="AG159" s="271"/>
      <c r="AH159" s="271"/>
      <c r="AI159" s="271"/>
      <c r="AJ159" s="271"/>
      <c r="AK159" s="271"/>
      <c r="AL159" s="271"/>
      <c r="AM159" s="271"/>
      <c r="AN159" s="271"/>
      <c r="AO159" s="271"/>
      <c r="AP159" s="271"/>
      <c r="AQ159" s="271"/>
      <c r="AR159" s="271"/>
      <c r="AS159" s="271"/>
      <c r="AT159" s="271"/>
      <c r="AU159" s="286"/>
      <c r="AV159" s="286"/>
      <c r="AW159" s="286"/>
      <c r="AX159" s="287"/>
      <c r="AY159" s="286"/>
      <c r="AZ159" s="271"/>
      <c r="BA159" s="271"/>
      <c r="BB159" s="271"/>
      <c r="BC159" s="271"/>
      <c r="BD159" s="271"/>
      <c r="BE159" s="271"/>
      <c r="BF159" s="271"/>
      <c r="BG159" s="271"/>
      <c r="BH159" s="271"/>
      <c r="BI159" s="271"/>
      <c r="BJ159" s="271"/>
      <c r="BK159" s="271"/>
      <c r="BL159" s="271"/>
      <c r="BM159" s="271"/>
      <c r="BN159" s="271"/>
      <c r="BO159" s="271"/>
      <c r="BP159" s="271"/>
      <c r="BQ159" s="271"/>
      <c r="BR159" s="271"/>
      <c r="BS159" s="271"/>
      <c r="BT159" s="271"/>
      <c r="BU159" s="271"/>
      <c r="BV159" s="271"/>
      <c r="BW159" s="271"/>
      <c r="BX159" s="271"/>
      <c r="BY159" s="271"/>
      <c r="BZ159" s="271"/>
      <c r="CA159" s="271"/>
    </row>
    <row r="160" spans="1:79" s="272" customFormat="1" ht="30" customHeight="1" thickTop="1" thickBot="1">
      <c r="A160" s="513" t="s">
        <v>451</v>
      </c>
      <c r="B160" s="514" t="s">
        <v>94</v>
      </c>
      <c r="C160" s="514" t="s">
        <v>1030</v>
      </c>
      <c r="D160" s="515">
        <v>183</v>
      </c>
      <c r="E160" s="513" t="s">
        <v>1122</v>
      </c>
      <c r="F160" s="513" t="s">
        <v>1123</v>
      </c>
      <c r="G160" s="516">
        <v>60</v>
      </c>
      <c r="H160" s="513" t="s">
        <v>717</v>
      </c>
      <c r="I160" s="513" t="s">
        <v>2274</v>
      </c>
      <c r="J160" s="517">
        <v>15000</v>
      </c>
      <c r="K160" s="516"/>
      <c r="L160" s="516"/>
      <c r="M160" s="516"/>
      <c r="N160" s="516"/>
      <c r="O160" s="516"/>
      <c r="P160" s="516">
        <v>3</v>
      </c>
      <c r="Q160" s="516"/>
      <c r="R160" s="516"/>
      <c r="S160" s="516"/>
      <c r="T160" s="516"/>
      <c r="U160" s="516"/>
      <c r="V160" s="514">
        <v>100</v>
      </c>
      <c r="W160" s="514">
        <v>100</v>
      </c>
      <c r="X160" s="514">
        <v>100</v>
      </c>
      <c r="Y160" s="514">
        <v>100</v>
      </c>
      <c r="Z160" s="514">
        <v>1</v>
      </c>
      <c r="AA160" s="514"/>
      <c r="AB160" s="514"/>
      <c r="AC160" s="514"/>
      <c r="AD160" s="514"/>
      <c r="AE160" s="514" t="s">
        <v>438</v>
      </c>
      <c r="AF160" s="271"/>
      <c r="AG160" s="271"/>
      <c r="AH160" s="271"/>
      <c r="AI160" s="271"/>
      <c r="AJ160" s="271"/>
      <c r="AK160" s="271"/>
      <c r="AL160" s="271"/>
      <c r="AM160" s="271"/>
      <c r="AN160" s="271"/>
      <c r="AO160" s="271"/>
      <c r="AP160" s="271"/>
      <c r="AQ160" s="271"/>
      <c r="AR160" s="271"/>
      <c r="AS160" s="271"/>
      <c r="AT160" s="271"/>
      <c r="AU160" s="286"/>
      <c r="AV160" s="286"/>
      <c r="AW160" s="286"/>
      <c r="AX160" s="287"/>
      <c r="AY160" s="286"/>
      <c r="AZ160" s="271"/>
      <c r="BA160" s="271"/>
      <c r="BB160" s="271"/>
      <c r="BC160" s="271"/>
      <c r="BD160" s="271"/>
      <c r="BE160" s="271"/>
      <c r="BF160" s="271"/>
      <c r="BG160" s="271"/>
      <c r="BH160" s="271"/>
      <c r="BI160" s="271"/>
      <c r="BJ160" s="271"/>
      <c r="BK160" s="271"/>
      <c r="BL160" s="271"/>
      <c r="BM160" s="271"/>
      <c r="BN160" s="271"/>
      <c r="BO160" s="271"/>
      <c r="BP160" s="271"/>
      <c r="BQ160" s="271"/>
      <c r="BR160" s="271"/>
      <c r="BS160" s="271"/>
      <c r="BT160" s="271"/>
      <c r="BU160" s="271"/>
      <c r="BV160" s="271"/>
      <c r="BW160" s="271"/>
      <c r="BX160" s="271"/>
      <c r="BY160" s="271"/>
      <c r="BZ160" s="271"/>
      <c r="CA160" s="271"/>
    </row>
    <row r="161" spans="1:79" s="272" customFormat="1" ht="30" customHeight="1" thickTop="1" thickBot="1">
      <c r="A161" s="513" t="s">
        <v>451</v>
      </c>
      <c r="B161" s="514" t="s">
        <v>94</v>
      </c>
      <c r="C161" s="514" t="s">
        <v>1030</v>
      </c>
      <c r="D161" s="515">
        <v>172</v>
      </c>
      <c r="E161" s="513" t="s">
        <v>1124</v>
      </c>
      <c r="F161" s="513" t="s">
        <v>716</v>
      </c>
      <c r="G161" s="516">
        <v>46</v>
      </c>
      <c r="H161" s="514" t="s">
        <v>717</v>
      </c>
      <c r="I161" s="513" t="s">
        <v>2274</v>
      </c>
      <c r="J161" s="517">
        <v>5000</v>
      </c>
      <c r="K161" s="516"/>
      <c r="L161" s="516"/>
      <c r="M161" s="516"/>
      <c r="N161" s="516"/>
      <c r="O161" s="516"/>
      <c r="P161" s="516">
        <v>1</v>
      </c>
      <c r="Q161" s="516"/>
      <c r="R161" s="516"/>
      <c r="S161" s="516"/>
      <c r="T161" s="516"/>
      <c r="U161" s="516"/>
      <c r="V161" s="514">
        <v>100</v>
      </c>
      <c r="W161" s="514">
        <v>100</v>
      </c>
      <c r="X161" s="514">
        <v>100</v>
      </c>
      <c r="Y161" s="514">
        <v>100</v>
      </c>
      <c r="Z161" s="514">
        <v>1</v>
      </c>
      <c r="AA161" s="514"/>
      <c r="AB161" s="514"/>
      <c r="AC161" s="514"/>
      <c r="AD161" s="514"/>
      <c r="AE161" s="514" t="s">
        <v>438</v>
      </c>
      <c r="AF161" s="271"/>
      <c r="AG161" s="271"/>
      <c r="AH161" s="271"/>
      <c r="AI161" s="271"/>
      <c r="AJ161" s="271"/>
      <c r="AK161" s="271"/>
      <c r="AL161" s="271"/>
      <c r="AM161" s="271"/>
      <c r="AN161" s="271"/>
      <c r="AO161" s="271"/>
      <c r="AP161" s="271"/>
      <c r="AQ161" s="271"/>
      <c r="AR161" s="271"/>
      <c r="AS161" s="271"/>
      <c r="AT161" s="271"/>
      <c r="AU161" s="286"/>
      <c r="AV161" s="286"/>
      <c r="AW161" s="286"/>
      <c r="AX161" s="287"/>
      <c r="AY161" s="286"/>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c r="CA161" s="271"/>
    </row>
    <row r="162" spans="1:79" s="272" customFormat="1" ht="30" customHeight="1" thickTop="1" thickBot="1">
      <c r="A162" s="513" t="s">
        <v>451</v>
      </c>
      <c r="B162" s="518" t="s">
        <v>94</v>
      </c>
      <c r="C162" s="514" t="s">
        <v>1030</v>
      </c>
      <c r="D162" s="515"/>
      <c r="E162" s="519" t="s">
        <v>2079</v>
      </c>
      <c r="F162" s="519"/>
      <c r="G162" s="515"/>
      <c r="H162" s="514" t="s">
        <v>12</v>
      </c>
      <c r="I162" s="513" t="s">
        <v>2274</v>
      </c>
      <c r="J162" s="517">
        <v>100000</v>
      </c>
      <c r="K162" s="516"/>
      <c r="L162" s="516"/>
      <c r="M162" s="516"/>
      <c r="N162" s="516"/>
      <c r="O162" s="516"/>
      <c r="P162" s="516"/>
      <c r="Q162" s="516"/>
      <c r="R162" s="516"/>
      <c r="S162" s="516"/>
      <c r="T162" s="516"/>
      <c r="U162" s="516"/>
      <c r="V162" s="514"/>
      <c r="W162" s="514"/>
      <c r="X162" s="514"/>
      <c r="Y162" s="514"/>
      <c r="Z162" s="514">
        <v>1</v>
      </c>
      <c r="AA162" s="514"/>
      <c r="AB162" s="514"/>
      <c r="AC162" s="514"/>
      <c r="AD162" s="514"/>
      <c r="AE162" s="514" t="s">
        <v>438</v>
      </c>
      <c r="AF162" s="271"/>
      <c r="AG162" s="271"/>
      <c r="AH162" s="271"/>
      <c r="AI162" s="271"/>
      <c r="AJ162" s="271"/>
      <c r="AK162" s="271"/>
      <c r="AL162" s="271"/>
      <c r="AM162" s="271"/>
      <c r="AN162" s="271"/>
      <c r="AO162" s="271"/>
      <c r="AP162" s="271"/>
      <c r="AQ162" s="271"/>
      <c r="AR162" s="271"/>
      <c r="AS162" s="271"/>
      <c r="AT162" s="271"/>
      <c r="AU162" s="286"/>
      <c r="AV162" s="286"/>
      <c r="AW162" s="286"/>
      <c r="AX162" s="287"/>
      <c r="AY162" s="286"/>
      <c r="AZ162" s="271"/>
      <c r="BA162" s="271"/>
      <c r="BB162" s="271"/>
      <c r="BC162" s="271"/>
      <c r="BD162" s="271"/>
      <c r="BE162" s="271"/>
      <c r="BF162" s="271"/>
      <c r="BG162" s="271"/>
      <c r="BH162" s="271"/>
      <c r="BI162" s="271"/>
      <c r="BJ162" s="271"/>
      <c r="BK162" s="271"/>
      <c r="BL162" s="271"/>
      <c r="BM162" s="271"/>
      <c r="BN162" s="271"/>
      <c r="BO162" s="271"/>
      <c r="BP162" s="271"/>
      <c r="BQ162" s="271"/>
      <c r="BR162" s="271"/>
      <c r="BS162" s="271"/>
      <c r="BT162" s="271"/>
      <c r="BU162" s="271"/>
      <c r="BV162" s="271"/>
      <c r="BW162" s="271"/>
      <c r="BX162" s="271"/>
      <c r="BY162" s="271"/>
      <c r="BZ162" s="271"/>
      <c r="CA162" s="271"/>
    </row>
    <row r="163" spans="1:79" s="272" customFormat="1" ht="30" customHeight="1" thickTop="1" thickBot="1">
      <c r="A163" s="513" t="s">
        <v>451</v>
      </c>
      <c r="B163" s="514" t="s">
        <v>94</v>
      </c>
      <c r="C163" s="514" t="s">
        <v>728</v>
      </c>
      <c r="D163" s="515">
        <v>116</v>
      </c>
      <c r="E163" s="513" t="s">
        <v>1771</v>
      </c>
      <c r="F163" s="513" t="s">
        <v>716</v>
      </c>
      <c r="G163" s="516">
        <v>97</v>
      </c>
      <c r="H163" s="513" t="s">
        <v>717</v>
      </c>
      <c r="I163" s="513" t="s">
        <v>1857</v>
      </c>
      <c r="J163" s="535">
        <v>350000</v>
      </c>
      <c r="K163" s="516">
        <v>350000</v>
      </c>
      <c r="L163" s="516">
        <v>350000</v>
      </c>
      <c r="M163" s="516"/>
      <c r="N163" s="516"/>
      <c r="O163" s="516"/>
      <c r="P163" s="516"/>
      <c r="Q163" s="516"/>
      <c r="R163" s="516"/>
      <c r="S163" s="516">
        <v>8.1999999999999993</v>
      </c>
      <c r="T163" s="516"/>
      <c r="U163" s="516"/>
      <c r="V163" s="514">
        <v>100</v>
      </c>
      <c r="W163" s="514"/>
      <c r="X163" s="514">
        <v>100</v>
      </c>
      <c r="Y163" s="514"/>
      <c r="Z163" s="514">
        <v>1</v>
      </c>
      <c r="AA163" s="514"/>
      <c r="AB163" s="514"/>
      <c r="AC163" s="518"/>
      <c r="AD163" s="514"/>
      <c r="AE163" s="518" t="s">
        <v>438</v>
      </c>
      <c r="AF163" s="271"/>
      <c r="AG163" s="271"/>
      <c r="AH163" s="271"/>
      <c r="AI163" s="271"/>
      <c r="AJ163" s="271"/>
      <c r="AK163" s="271"/>
      <c r="AL163" s="271"/>
      <c r="AM163" s="271"/>
      <c r="AN163" s="271"/>
      <c r="AO163" s="271"/>
      <c r="AP163" s="271"/>
      <c r="AQ163" s="271"/>
      <c r="AR163" s="271"/>
      <c r="AS163" s="271"/>
      <c r="AT163" s="271"/>
      <c r="AU163" s="286"/>
      <c r="AV163" s="286"/>
      <c r="AW163" s="286"/>
      <c r="AX163" s="287"/>
      <c r="AY163" s="286"/>
      <c r="AZ163" s="271"/>
      <c r="BA163" s="271"/>
      <c r="BB163" s="271"/>
      <c r="BC163" s="271"/>
      <c r="BD163" s="271"/>
      <c r="BE163" s="271"/>
      <c r="BF163" s="271"/>
      <c r="BG163" s="271"/>
      <c r="BH163" s="271"/>
      <c r="BI163" s="271"/>
      <c r="BJ163" s="271"/>
      <c r="BK163" s="271"/>
      <c r="BL163" s="271"/>
      <c r="BM163" s="271"/>
      <c r="BN163" s="271"/>
      <c r="BO163" s="271"/>
      <c r="BP163" s="271"/>
      <c r="BQ163" s="271"/>
      <c r="BR163" s="271"/>
      <c r="BS163" s="271"/>
      <c r="BT163" s="271"/>
      <c r="BU163" s="271"/>
      <c r="BV163" s="271"/>
      <c r="BW163" s="271"/>
      <c r="BX163" s="271"/>
      <c r="BY163" s="271"/>
      <c r="BZ163" s="271"/>
      <c r="CA163" s="271"/>
    </row>
    <row r="164" spans="1:79" s="272" customFormat="1" ht="30" customHeight="1" thickTop="1" thickBot="1">
      <c r="A164" s="3819" t="s">
        <v>451</v>
      </c>
      <c r="B164" s="3817" t="s">
        <v>94</v>
      </c>
      <c r="C164" s="3817" t="s">
        <v>728</v>
      </c>
      <c r="D164" s="515">
        <v>68</v>
      </c>
      <c r="E164" s="513" t="s">
        <v>1125</v>
      </c>
      <c r="F164" s="513" t="s">
        <v>716</v>
      </c>
      <c r="G164" s="3815">
        <v>132</v>
      </c>
      <c r="H164" s="3819" t="s">
        <v>717</v>
      </c>
      <c r="I164" s="3819" t="s">
        <v>1857</v>
      </c>
      <c r="J164" s="3818">
        <v>350000</v>
      </c>
      <c r="K164" s="3815">
        <v>350000</v>
      </c>
      <c r="L164" s="3815">
        <v>350000</v>
      </c>
      <c r="M164" s="3815"/>
      <c r="N164" s="3815"/>
      <c r="O164" s="3815"/>
      <c r="P164" s="3815"/>
      <c r="Q164" s="3815"/>
      <c r="R164" s="3815"/>
      <c r="S164" s="3815">
        <v>12</v>
      </c>
      <c r="T164" s="3815"/>
      <c r="U164" s="3815"/>
      <c r="V164" s="3817">
        <v>100</v>
      </c>
      <c r="W164" s="3817"/>
      <c r="X164" s="3817">
        <v>100</v>
      </c>
      <c r="Y164" s="3817"/>
      <c r="Z164" s="3817">
        <v>1</v>
      </c>
      <c r="AA164" s="3817"/>
      <c r="AB164" s="3817"/>
      <c r="AC164" s="3817"/>
      <c r="AD164" s="3817"/>
      <c r="AE164" s="3817" t="s">
        <v>438</v>
      </c>
      <c r="AF164" s="271"/>
      <c r="AG164" s="271"/>
      <c r="AH164" s="271"/>
      <c r="AI164" s="271"/>
      <c r="AJ164" s="271"/>
      <c r="AK164" s="271"/>
      <c r="AL164" s="271"/>
      <c r="AM164" s="271"/>
      <c r="AN164" s="271"/>
      <c r="AO164" s="271"/>
      <c r="AP164" s="271"/>
      <c r="AQ164" s="271"/>
      <c r="AR164" s="271"/>
      <c r="AS164" s="271"/>
      <c r="AT164" s="271"/>
      <c r="AU164" s="286"/>
      <c r="AV164" s="286"/>
      <c r="AW164" s="286"/>
      <c r="AX164" s="287"/>
      <c r="AY164" s="286"/>
      <c r="AZ164" s="271"/>
      <c r="BA164" s="271"/>
      <c r="BB164" s="271"/>
      <c r="BC164" s="271"/>
      <c r="BD164" s="271"/>
      <c r="BE164" s="271"/>
      <c r="BF164" s="271"/>
      <c r="BG164" s="271"/>
      <c r="BH164" s="271"/>
      <c r="BI164" s="271"/>
      <c r="BJ164" s="271"/>
      <c r="BK164" s="271"/>
      <c r="BL164" s="271"/>
      <c r="BM164" s="271"/>
      <c r="BN164" s="271"/>
      <c r="BO164" s="271"/>
      <c r="BP164" s="271"/>
      <c r="BQ164" s="271"/>
      <c r="BR164" s="271"/>
      <c r="BS164" s="271"/>
      <c r="BT164" s="271"/>
      <c r="BU164" s="271"/>
      <c r="BV164" s="271"/>
      <c r="BW164" s="271"/>
      <c r="BX164" s="271"/>
      <c r="BY164" s="271"/>
      <c r="BZ164" s="271"/>
      <c r="CA164" s="271"/>
    </row>
    <row r="165" spans="1:79" s="272" customFormat="1" ht="30" customHeight="1" thickTop="1" thickBot="1">
      <c r="A165" s="3819"/>
      <c r="B165" s="3817"/>
      <c r="C165" s="3817"/>
      <c r="D165" s="515">
        <v>68</v>
      </c>
      <c r="E165" s="513" t="s">
        <v>1125</v>
      </c>
      <c r="F165" s="513" t="s">
        <v>1126</v>
      </c>
      <c r="G165" s="3815"/>
      <c r="H165" s="3819"/>
      <c r="I165" s="3819"/>
      <c r="J165" s="3818"/>
      <c r="K165" s="3815"/>
      <c r="L165" s="3815"/>
      <c r="M165" s="3815"/>
      <c r="N165" s="3815"/>
      <c r="O165" s="3815"/>
      <c r="P165" s="3815"/>
      <c r="Q165" s="3815"/>
      <c r="R165" s="3815"/>
      <c r="S165" s="3815"/>
      <c r="T165" s="3815"/>
      <c r="U165" s="3815"/>
      <c r="V165" s="3817"/>
      <c r="W165" s="3817"/>
      <c r="X165" s="3817"/>
      <c r="Y165" s="3817"/>
      <c r="Z165" s="3817"/>
      <c r="AA165" s="3817"/>
      <c r="AB165" s="3817"/>
      <c r="AC165" s="3817"/>
      <c r="AD165" s="3817"/>
      <c r="AE165" s="3817"/>
      <c r="AF165" s="271"/>
      <c r="AG165" s="271"/>
      <c r="AH165" s="271"/>
      <c r="AI165" s="271"/>
      <c r="AJ165" s="271"/>
      <c r="AK165" s="271"/>
      <c r="AL165" s="271"/>
      <c r="AM165" s="271"/>
      <c r="AN165" s="271"/>
      <c r="AO165" s="271"/>
      <c r="AP165" s="271"/>
      <c r="AQ165" s="271"/>
      <c r="AR165" s="271"/>
      <c r="AS165" s="271"/>
      <c r="AT165" s="271"/>
      <c r="AU165" s="286"/>
      <c r="AV165" s="286"/>
      <c r="AW165" s="286"/>
      <c r="AX165" s="287"/>
      <c r="AY165" s="286"/>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1"/>
    </row>
    <row r="166" spans="1:79" s="272" customFormat="1" ht="30" customHeight="1" thickTop="1" thickBot="1">
      <c r="A166" s="3819" t="s">
        <v>451</v>
      </c>
      <c r="B166" s="3817" t="s">
        <v>94</v>
      </c>
      <c r="C166" s="3817" t="s">
        <v>728</v>
      </c>
      <c r="D166" s="515">
        <v>132</v>
      </c>
      <c r="E166" s="513" t="s">
        <v>1967</v>
      </c>
      <c r="F166" s="513" t="s">
        <v>716</v>
      </c>
      <c r="G166" s="3815">
        <v>474</v>
      </c>
      <c r="H166" s="3819" t="s">
        <v>717</v>
      </c>
      <c r="I166" s="3819" t="s">
        <v>1857</v>
      </c>
      <c r="J166" s="3818">
        <v>150000</v>
      </c>
      <c r="K166" s="3815">
        <v>150000</v>
      </c>
      <c r="L166" s="3815" t="s">
        <v>1970</v>
      </c>
      <c r="M166" s="3815"/>
      <c r="N166" s="3815"/>
      <c r="O166" s="3815"/>
      <c r="P166" s="3815"/>
      <c r="Q166" s="3815"/>
      <c r="R166" s="3815"/>
      <c r="S166" s="3815"/>
      <c r="T166" s="3815">
        <v>6.8</v>
      </c>
      <c r="U166" s="3815"/>
      <c r="V166" s="3817">
        <v>100</v>
      </c>
      <c r="W166" s="3817"/>
      <c r="X166" s="3817">
        <v>100</v>
      </c>
      <c r="Y166" s="3817"/>
      <c r="Z166" s="3817">
        <v>1</v>
      </c>
      <c r="AA166" s="3817"/>
      <c r="AB166" s="3817"/>
      <c r="AC166" s="3817"/>
      <c r="AD166" s="3817"/>
      <c r="AE166" s="3817" t="s">
        <v>438</v>
      </c>
      <c r="AF166" s="271"/>
      <c r="AG166" s="271"/>
      <c r="AH166" s="271"/>
      <c r="AI166" s="271"/>
      <c r="AJ166" s="271"/>
      <c r="AK166" s="271"/>
      <c r="AL166" s="271"/>
      <c r="AM166" s="271"/>
      <c r="AN166" s="271"/>
      <c r="AO166" s="271"/>
      <c r="AP166" s="271"/>
      <c r="AQ166" s="271"/>
      <c r="AR166" s="271"/>
      <c r="AS166" s="271"/>
      <c r="AT166" s="271"/>
      <c r="AU166" s="286"/>
      <c r="AV166" s="286"/>
      <c r="AW166" s="286"/>
      <c r="AX166" s="287"/>
      <c r="AY166" s="286"/>
      <c r="AZ166" s="271"/>
      <c r="BA166" s="271"/>
      <c r="BB166" s="271"/>
      <c r="BC166" s="271"/>
      <c r="BD166" s="271"/>
      <c r="BE166" s="271"/>
      <c r="BF166" s="271"/>
      <c r="BG166" s="271"/>
      <c r="BH166" s="271"/>
      <c r="BI166" s="271"/>
      <c r="BJ166" s="271"/>
      <c r="BK166" s="271"/>
      <c r="BL166" s="271"/>
      <c r="BM166" s="271"/>
      <c r="BN166" s="271"/>
      <c r="BO166" s="271"/>
      <c r="BP166" s="271"/>
      <c r="BQ166" s="271"/>
      <c r="BR166" s="271"/>
      <c r="BS166" s="271"/>
      <c r="BT166" s="271"/>
      <c r="BU166" s="271"/>
      <c r="BV166" s="271"/>
      <c r="BW166" s="271"/>
      <c r="BX166" s="271"/>
      <c r="BY166" s="271"/>
      <c r="BZ166" s="271"/>
      <c r="CA166" s="271"/>
    </row>
    <row r="167" spans="1:79" s="272" customFormat="1" ht="30" customHeight="1" thickTop="1" thickBot="1">
      <c r="A167" s="3819"/>
      <c r="B167" s="3817"/>
      <c r="C167" s="3817"/>
      <c r="D167" s="515">
        <v>132</v>
      </c>
      <c r="E167" s="513" t="s">
        <v>1127</v>
      </c>
      <c r="F167" s="513" t="s">
        <v>716</v>
      </c>
      <c r="G167" s="3815"/>
      <c r="H167" s="3819"/>
      <c r="I167" s="3819"/>
      <c r="J167" s="3818"/>
      <c r="K167" s="3815"/>
      <c r="L167" s="3815"/>
      <c r="M167" s="3815"/>
      <c r="N167" s="3815"/>
      <c r="O167" s="3815"/>
      <c r="P167" s="3815"/>
      <c r="Q167" s="3815"/>
      <c r="R167" s="3815"/>
      <c r="S167" s="3815"/>
      <c r="T167" s="3815"/>
      <c r="U167" s="3815"/>
      <c r="V167" s="3817"/>
      <c r="W167" s="3817"/>
      <c r="X167" s="3817"/>
      <c r="Y167" s="3817"/>
      <c r="Z167" s="3817"/>
      <c r="AA167" s="3817"/>
      <c r="AB167" s="3817"/>
      <c r="AC167" s="3817"/>
      <c r="AD167" s="3817"/>
      <c r="AE167" s="3817"/>
      <c r="AF167" s="271"/>
      <c r="AG167" s="271"/>
      <c r="AH167" s="271"/>
      <c r="AI167" s="271"/>
      <c r="AJ167" s="271"/>
      <c r="AK167" s="271"/>
      <c r="AL167" s="271"/>
      <c r="AM167" s="271"/>
      <c r="AN167" s="271"/>
      <c r="AO167" s="271"/>
      <c r="AP167" s="271"/>
      <c r="AQ167" s="271"/>
      <c r="AR167" s="271"/>
      <c r="AS167" s="271"/>
      <c r="AT167" s="271"/>
      <c r="AU167" s="286"/>
      <c r="AV167" s="286"/>
      <c r="AW167" s="286"/>
      <c r="AX167" s="287"/>
      <c r="AY167" s="286"/>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row>
    <row r="168" spans="1:79" s="272" customFormat="1" ht="30" customHeight="1" thickTop="1" thickBot="1">
      <c r="A168" s="3819"/>
      <c r="B168" s="3817"/>
      <c r="C168" s="3817"/>
      <c r="D168" s="515">
        <v>132</v>
      </c>
      <c r="E168" s="513" t="s">
        <v>1967</v>
      </c>
      <c r="F168" s="513" t="s">
        <v>1128</v>
      </c>
      <c r="G168" s="3815"/>
      <c r="H168" s="3819"/>
      <c r="I168" s="3819"/>
      <c r="J168" s="3818"/>
      <c r="K168" s="3815"/>
      <c r="L168" s="3815"/>
      <c r="M168" s="3815"/>
      <c r="N168" s="3815"/>
      <c r="O168" s="3815"/>
      <c r="P168" s="3815"/>
      <c r="Q168" s="3815"/>
      <c r="R168" s="3815"/>
      <c r="S168" s="3815"/>
      <c r="T168" s="3815"/>
      <c r="U168" s="3815"/>
      <c r="V168" s="3817"/>
      <c r="W168" s="3817"/>
      <c r="X168" s="3817"/>
      <c r="Y168" s="3817"/>
      <c r="Z168" s="3817"/>
      <c r="AA168" s="3817"/>
      <c r="AB168" s="3817"/>
      <c r="AC168" s="3817"/>
      <c r="AD168" s="3817"/>
      <c r="AE168" s="3817"/>
      <c r="AF168" s="271"/>
      <c r="AG168" s="271"/>
      <c r="AH168" s="271"/>
      <c r="AI168" s="271"/>
      <c r="AJ168" s="271"/>
      <c r="AK168" s="271"/>
      <c r="AL168" s="271"/>
      <c r="AM168" s="271"/>
      <c r="AN168" s="271"/>
      <c r="AO168" s="271"/>
      <c r="AP168" s="271"/>
      <c r="AQ168" s="271"/>
      <c r="AR168" s="271"/>
      <c r="AS168" s="271"/>
      <c r="AT168" s="271"/>
      <c r="AU168" s="286"/>
      <c r="AV168" s="286"/>
      <c r="AW168" s="286"/>
      <c r="AX168" s="287"/>
      <c r="AY168" s="286"/>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row>
    <row r="169" spans="1:79" s="272" customFormat="1" ht="30" customHeight="1" thickTop="1" thickBot="1">
      <c r="A169" s="3819"/>
      <c r="B169" s="3817"/>
      <c r="C169" s="3817"/>
      <c r="D169" s="515">
        <v>132</v>
      </c>
      <c r="E169" s="513" t="s">
        <v>1967</v>
      </c>
      <c r="F169" s="513" t="s">
        <v>1129</v>
      </c>
      <c r="G169" s="3815"/>
      <c r="H169" s="3819"/>
      <c r="I169" s="3819"/>
      <c r="J169" s="3818"/>
      <c r="K169" s="3815"/>
      <c r="L169" s="3815"/>
      <c r="M169" s="3815"/>
      <c r="N169" s="3815"/>
      <c r="O169" s="3815"/>
      <c r="P169" s="3815"/>
      <c r="Q169" s="3815"/>
      <c r="R169" s="3815"/>
      <c r="S169" s="3815"/>
      <c r="T169" s="3815"/>
      <c r="U169" s="3815"/>
      <c r="V169" s="3817"/>
      <c r="W169" s="3817"/>
      <c r="X169" s="3817"/>
      <c r="Y169" s="3817"/>
      <c r="Z169" s="3817"/>
      <c r="AA169" s="3817"/>
      <c r="AB169" s="3817"/>
      <c r="AC169" s="3817"/>
      <c r="AD169" s="3817"/>
      <c r="AE169" s="3817"/>
      <c r="AF169" s="271"/>
      <c r="AG169" s="271"/>
      <c r="AH169" s="271"/>
      <c r="AI169" s="271"/>
      <c r="AJ169" s="271"/>
      <c r="AK169" s="271"/>
      <c r="AL169" s="271"/>
      <c r="AM169" s="271"/>
      <c r="AN169" s="271"/>
      <c r="AO169" s="271"/>
      <c r="AP169" s="271"/>
      <c r="AQ169" s="271"/>
      <c r="AR169" s="271"/>
      <c r="AS169" s="271"/>
      <c r="AT169" s="271"/>
      <c r="AU169" s="286"/>
      <c r="AV169" s="286"/>
      <c r="AW169" s="286"/>
      <c r="AX169" s="287"/>
      <c r="AY169" s="286"/>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row>
    <row r="170" spans="1:79" s="272" customFormat="1" ht="30" customHeight="1" thickTop="1" thickBot="1">
      <c r="A170" s="3819"/>
      <c r="B170" s="3817"/>
      <c r="C170" s="3817"/>
      <c r="D170" s="515">
        <v>132</v>
      </c>
      <c r="E170" s="513" t="s">
        <v>1127</v>
      </c>
      <c r="F170" s="513" t="s">
        <v>1130</v>
      </c>
      <c r="G170" s="3815"/>
      <c r="H170" s="3819"/>
      <c r="I170" s="3819"/>
      <c r="J170" s="3818"/>
      <c r="K170" s="3815"/>
      <c r="L170" s="3815"/>
      <c r="M170" s="3815"/>
      <c r="N170" s="3815"/>
      <c r="O170" s="3815"/>
      <c r="P170" s="3815"/>
      <c r="Q170" s="3815"/>
      <c r="R170" s="3815"/>
      <c r="S170" s="3815"/>
      <c r="T170" s="3815"/>
      <c r="U170" s="3815"/>
      <c r="V170" s="3817"/>
      <c r="W170" s="3817"/>
      <c r="X170" s="3817"/>
      <c r="Y170" s="3817"/>
      <c r="Z170" s="3817"/>
      <c r="AA170" s="3817"/>
      <c r="AB170" s="3817"/>
      <c r="AC170" s="3817"/>
      <c r="AD170" s="3817"/>
      <c r="AE170" s="3817"/>
      <c r="AF170" s="271"/>
      <c r="AG170" s="271"/>
      <c r="AH170" s="271"/>
      <c r="AI170" s="271"/>
      <c r="AJ170" s="271"/>
      <c r="AK170" s="271"/>
      <c r="AL170" s="271"/>
      <c r="AM170" s="271"/>
      <c r="AN170" s="271"/>
      <c r="AO170" s="271"/>
      <c r="AP170" s="271"/>
      <c r="AQ170" s="271"/>
      <c r="AR170" s="271"/>
      <c r="AS170" s="271"/>
      <c r="AT170" s="271"/>
      <c r="AU170" s="286"/>
      <c r="AV170" s="286"/>
      <c r="AW170" s="286"/>
      <c r="AX170" s="287"/>
      <c r="AY170" s="286"/>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row>
    <row r="171" spans="1:79" s="272" customFormat="1" ht="30" customHeight="1" thickTop="1" thickBot="1">
      <c r="A171" s="3819"/>
      <c r="B171" s="3817"/>
      <c r="C171" s="3817"/>
      <c r="D171" s="515">
        <v>132</v>
      </c>
      <c r="E171" s="513" t="s">
        <v>1127</v>
      </c>
      <c r="F171" s="513" t="s">
        <v>1131</v>
      </c>
      <c r="G171" s="3815"/>
      <c r="H171" s="3819"/>
      <c r="I171" s="3819"/>
      <c r="J171" s="3818"/>
      <c r="K171" s="3815"/>
      <c r="L171" s="3815"/>
      <c r="M171" s="3815"/>
      <c r="N171" s="3815"/>
      <c r="O171" s="3815"/>
      <c r="P171" s="3815"/>
      <c r="Q171" s="3815"/>
      <c r="R171" s="3815"/>
      <c r="S171" s="3815"/>
      <c r="T171" s="3815"/>
      <c r="U171" s="3815"/>
      <c r="V171" s="3817"/>
      <c r="W171" s="3817"/>
      <c r="X171" s="3817"/>
      <c r="Y171" s="3817"/>
      <c r="Z171" s="3817"/>
      <c r="AA171" s="3817"/>
      <c r="AB171" s="3817"/>
      <c r="AC171" s="3817"/>
      <c r="AD171" s="3817"/>
      <c r="AE171" s="3817"/>
      <c r="AF171" s="271"/>
      <c r="AG171" s="271"/>
      <c r="AH171" s="271"/>
      <c r="AI171" s="271"/>
      <c r="AJ171" s="271"/>
      <c r="AK171" s="271"/>
      <c r="AL171" s="271"/>
      <c r="AM171" s="271"/>
      <c r="AN171" s="271"/>
      <c r="AO171" s="271"/>
      <c r="AP171" s="271"/>
      <c r="AQ171" s="271"/>
      <c r="AR171" s="271"/>
      <c r="AS171" s="271"/>
      <c r="AT171" s="271"/>
      <c r="AU171" s="286"/>
      <c r="AV171" s="286"/>
      <c r="AW171" s="286"/>
      <c r="AX171" s="287"/>
      <c r="AY171" s="286"/>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row>
    <row r="172" spans="1:79" s="272" customFormat="1" ht="30" customHeight="1" thickTop="1" thickBot="1">
      <c r="A172" s="513" t="s">
        <v>451</v>
      </c>
      <c r="B172" s="514" t="s">
        <v>94</v>
      </c>
      <c r="C172" s="514" t="s">
        <v>728</v>
      </c>
      <c r="D172" s="515">
        <v>101</v>
      </c>
      <c r="E172" s="513" t="s">
        <v>1132</v>
      </c>
      <c r="F172" s="513" t="s">
        <v>716</v>
      </c>
      <c r="G172" s="516">
        <v>82</v>
      </c>
      <c r="H172" s="513" t="s">
        <v>717</v>
      </c>
      <c r="I172" s="513" t="s">
        <v>1857</v>
      </c>
      <c r="J172" s="517">
        <v>150000</v>
      </c>
      <c r="K172" s="516">
        <v>150000</v>
      </c>
      <c r="L172" s="516" t="s">
        <v>1970</v>
      </c>
      <c r="M172" s="516"/>
      <c r="N172" s="516"/>
      <c r="O172" s="516"/>
      <c r="P172" s="516"/>
      <c r="Q172" s="516"/>
      <c r="R172" s="516"/>
      <c r="S172" s="516"/>
      <c r="T172" s="516">
        <v>6.4</v>
      </c>
      <c r="U172" s="516"/>
      <c r="V172" s="514">
        <v>100</v>
      </c>
      <c r="W172" s="514"/>
      <c r="X172" s="514">
        <v>100</v>
      </c>
      <c r="Y172" s="514"/>
      <c r="Z172" s="514">
        <v>1</v>
      </c>
      <c r="AA172" s="514"/>
      <c r="AB172" s="514"/>
      <c r="AC172" s="518"/>
      <c r="AD172" s="514"/>
      <c r="AE172" s="518" t="s">
        <v>438</v>
      </c>
      <c r="AF172" s="271"/>
      <c r="AG172" s="271"/>
      <c r="AH172" s="271"/>
      <c r="AI172" s="271"/>
      <c r="AJ172" s="271"/>
      <c r="AK172" s="271"/>
      <c r="AL172" s="271"/>
      <c r="AM172" s="271"/>
      <c r="AN172" s="271"/>
      <c r="AO172" s="271"/>
      <c r="AP172" s="271"/>
      <c r="AQ172" s="271"/>
      <c r="AR172" s="271"/>
      <c r="AS172" s="271"/>
      <c r="AT172" s="271"/>
      <c r="AU172" s="286"/>
      <c r="AV172" s="286"/>
      <c r="AW172" s="286"/>
      <c r="AX172" s="287"/>
      <c r="AY172" s="286"/>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row>
    <row r="173" spans="1:79" s="272" customFormat="1" ht="30" customHeight="1" thickTop="1" thickBot="1">
      <c r="A173" s="3819" t="s">
        <v>451</v>
      </c>
      <c r="B173" s="3817" t="s">
        <v>94</v>
      </c>
      <c r="C173" s="3817" t="s">
        <v>728</v>
      </c>
      <c r="D173" s="515">
        <v>157</v>
      </c>
      <c r="E173" s="513" t="s">
        <v>214</v>
      </c>
      <c r="F173" s="513" t="s">
        <v>716</v>
      </c>
      <c r="G173" s="3815">
        <v>262</v>
      </c>
      <c r="H173" s="3819" t="s">
        <v>717</v>
      </c>
      <c r="I173" s="3819" t="s">
        <v>1857</v>
      </c>
      <c r="J173" s="3818">
        <v>70000</v>
      </c>
      <c r="K173" s="3815">
        <v>70000</v>
      </c>
      <c r="L173" s="3815" t="s">
        <v>1970</v>
      </c>
      <c r="M173" s="3815"/>
      <c r="N173" s="3815"/>
      <c r="O173" s="3815"/>
      <c r="P173" s="3815"/>
      <c r="Q173" s="3815"/>
      <c r="R173" s="3815"/>
      <c r="S173" s="3815"/>
      <c r="T173" s="3815">
        <v>4</v>
      </c>
      <c r="U173" s="3815"/>
      <c r="V173" s="3817">
        <v>100</v>
      </c>
      <c r="W173" s="3817"/>
      <c r="X173" s="3817">
        <v>100</v>
      </c>
      <c r="Y173" s="3817"/>
      <c r="Z173" s="3817">
        <v>1</v>
      </c>
      <c r="AA173" s="3817"/>
      <c r="AB173" s="3817"/>
      <c r="AC173" s="3817"/>
      <c r="AD173" s="3817"/>
      <c r="AE173" s="3817" t="s">
        <v>438</v>
      </c>
      <c r="AF173" s="271"/>
      <c r="AG173" s="271"/>
      <c r="AH173" s="271"/>
      <c r="AI173" s="271"/>
      <c r="AJ173" s="271"/>
      <c r="AK173" s="271"/>
      <c r="AL173" s="271"/>
      <c r="AM173" s="271"/>
      <c r="AN173" s="271"/>
      <c r="AO173" s="271"/>
      <c r="AP173" s="271"/>
      <c r="AQ173" s="271"/>
      <c r="AR173" s="271"/>
      <c r="AS173" s="271"/>
      <c r="AT173" s="271"/>
      <c r="AU173" s="286"/>
      <c r="AV173" s="286"/>
      <c r="AW173" s="286"/>
      <c r="AX173" s="287"/>
      <c r="AY173" s="286"/>
      <c r="AZ173" s="271"/>
      <c r="BA173" s="271"/>
      <c r="BB173" s="271"/>
      <c r="BC173" s="271"/>
      <c r="BD173" s="271"/>
      <c r="BE173" s="271"/>
      <c r="BF173" s="271"/>
      <c r="BG173" s="271"/>
      <c r="BH173" s="271"/>
      <c r="BI173" s="271"/>
      <c r="BJ173" s="271"/>
      <c r="BK173" s="271"/>
      <c r="BL173" s="271"/>
      <c r="BM173" s="271"/>
      <c r="BN173" s="271"/>
      <c r="BO173" s="271"/>
      <c r="BP173" s="271"/>
      <c r="BQ173" s="271"/>
      <c r="BR173" s="271"/>
      <c r="BS173" s="271"/>
      <c r="BT173" s="271"/>
      <c r="BU173" s="271"/>
      <c r="BV173" s="271"/>
      <c r="BW173" s="271"/>
      <c r="BX173" s="271"/>
      <c r="BY173" s="271"/>
      <c r="BZ173" s="271"/>
      <c r="CA173" s="271"/>
    </row>
    <row r="174" spans="1:79" s="272" customFormat="1" ht="30" customHeight="1" thickTop="1" thickBot="1">
      <c r="A174" s="3819"/>
      <c r="B174" s="3817"/>
      <c r="C174" s="3817"/>
      <c r="D174" s="515">
        <v>175</v>
      </c>
      <c r="E174" s="513" t="s">
        <v>214</v>
      </c>
      <c r="F174" s="513" t="s">
        <v>2052</v>
      </c>
      <c r="G174" s="3815"/>
      <c r="H174" s="3819"/>
      <c r="I174" s="3819"/>
      <c r="J174" s="3818"/>
      <c r="K174" s="3815"/>
      <c r="L174" s="3815"/>
      <c r="M174" s="3815"/>
      <c r="N174" s="3815"/>
      <c r="O174" s="3815"/>
      <c r="P174" s="3815"/>
      <c r="Q174" s="3815"/>
      <c r="R174" s="3815"/>
      <c r="S174" s="3815"/>
      <c r="T174" s="3815"/>
      <c r="U174" s="3815"/>
      <c r="V174" s="3817"/>
      <c r="W174" s="3817"/>
      <c r="X174" s="3817"/>
      <c r="Y174" s="3817"/>
      <c r="Z174" s="3817"/>
      <c r="AA174" s="3817"/>
      <c r="AB174" s="3817"/>
      <c r="AC174" s="3817"/>
      <c r="AD174" s="3817"/>
      <c r="AE174" s="3817"/>
      <c r="AF174" s="271"/>
      <c r="AG174" s="271"/>
      <c r="AH174" s="271"/>
      <c r="AI174" s="271"/>
      <c r="AJ174" s="271"/>
      <c r="AK174" s="271"/>
      <c r="AL174" s="271"/>
      <c r="AM174" s="271"/>
      <c r="AN174" s="271"/>
      <c r="AO174" s="271"/>
      <c r="AP174" s="271"/>
      <c r="AQ174" s="271"/>
      <c r="AR174" s="271"/>
      <c r="AS174" s="271"/>
      <c r="AT174" s="271"/>
      <c r="AU174" s="286"/>
      <c r="AV174" s="286"/>
      <c r="AW174" s="286"/>
      <c r="AX174" s="287"/>
      <c r="AY174" s="286"/>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row>
    <row r="175" spans="1:79" s="272" customFormat="1" ht="30" customHeight="1" thickTop="1" thickBot="1">
      <c r="A175" s="513" t="s">
        <v>451</v>
      </c>
      <c r="B175" s="514" t="s">
        <v>94</v>
      </c>
      <c r="C175" s="514" t="s">
        <v>728</v>
      </c>
      <c r="D175" s="515">
        <v>159</v>
      </c>
      <c r="E175" s="513" t="s">
        <v>215</v>
      </c>
      <c r="F175" s="513" t="s">
        <v>716</v>
      </c>
      <c r="G175" s="516">
        <v>264</v>
      </c>
      <c r="H175" s="513" t="s">
        <v>717</v>
      </c>
      <c r="I175" s="513" t="s">
        <v>1857</v>
      </c>
      <c r="J175" s="517">
        <v>80000</v>
      </c>
      <c r="K175" s="516">
        <v>80000</v>
      </c>
      <c r="L175" s="516" t="s">
        <v>1970</v>
      </c>
      <c r="M175" s="516"/>
      <c r="N175" s="516"/>
      <c r="O175" s="516"/>
      <c r="P175" s="516"/>
      <c r="Q175" s="516"/>
      <c r="R175" s="516"/>
      <c r="S175" s="516"/>
      <c r="T175" s="516">
        <v>5</v>
      </c>
      <c r="U175" s="516"/>
      <c r="V175" s="514">
        <v>100</v>
      </c>
      <c r="W175" s="514"/>
      <c r="X175" s="514">
        <v>100</v>
      </c>
      <c r="Y175" s="514"/>
      <c r="Z175" s="514">
        <v>1</v>
      </c>
      <c r="AA175" s="514"/>
      <c r="AB175" s="514"/>
      <c r="AC175" s="518"/>
      <c r="AD175" s="514"/>
      <c r="AE175" s="518" t="s">
        <v>438</v>
      </c>
      <c r="AF175" s="271"/>
      <c r="AG175" s="271"/>
      <c r="AH175" s="271"/>
      <c r="AI175" s="271"/>
      <c r="AJ175" s="271"/>
      <c r="AK175" s="271"/>
      <c r="AL175" s="271"/>
      <c r="AM175" s="271"/>
      <c r="AN175" s="271"/>
      <c r="AO175" s="271"/>
      <c r="AP175" s="271"/>
      <c r="AQ175" s="271"/>
      <c r="AR175" s="271"/>
      <c r="AS175" s="271"/>
      <c r="AT175" s="271"/>
      <c r="AU175" s="286"/>
      <c r="AV175" s="286"/>
      <c r="AW175" s="286"/>
      <c r="AX175" s="287"/>
      <c r="AY175" s="286"/>
      <c r="AZ175" s="271"/>
      <c r="BA175" s="271"/>
      <c r="BB175" s="271"/>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row>
    <row r="176" spans="1:79" s="272" customFormat="1" ht="30" customHeight="1" thickTop="1" thickBot="1">
      <c r="A176" s="513" t="s">
        <v>451</v>
      </c>
      <c r="B176" s="514" t="s">
        <v>94</v>
      </c>
      <c r="C176" s="514" t="s">
        <v>728</v>
      </c>
      <c r="D176" s="515">
        <v>165</v>
      </c>
      <c r="E176" s="513" t="s">
        <v>216</v>
      </c>
      <c r="F176" s="513" t="s">
        <v>716</v>
      </c>
      <c r="G176" s="516">
        <v>101</v>
      </c>
      <c r="H176" s="513" t="s">
        <v>717</v>
      </c>
      <c r="I176" s="513" t="s">
        <v>1857</v>
      </c>
      <c r="J176" s="517">
        <v>80000</v>
      </c>
      <c r="K176" s="516">
        <v>80000</v>
      </c>
      <c r="L176" s="516" t="s">
        <v>1970</v>
      </c>
      <c r="M176" s="516"/>
      <c r="N176" s="516"/>
      <c r="O176" s="516"/>
      <c r="P176" s="516"/>
      <c r="Q176" s="516"/>
      <c r="R176" s="516"/>
      <c r="S176" s="516"/>
      <c r="T176" s="516">
        <v>4</v>
      </c>
      <c r="U176" s="516"/>
      <c r="V176" s="514">
        <v>100</v>
      </c>
      <c r="W176" s="514"/>
      <c r="X176" s="514">
        <v>100</v>
      </c>
      <c r="Y176" s="514"/>
      <c r="Z176" s="514">
        <v>1</v>
      </c>
      <c r="AA176" s="514"/>
      <c r="AB176" s="514"/>
      <c r="AC176" s="518"/>
      <c r="AD176" s="514"/>
      <c r="AE176" s="518" t="s">
        <v>438</v>
      </c>
      <c r="AF176" s="271"/>
      <c r="AG176" s="271"/>
      <c r="AH176" s="271"/>
      <c r="AI176" s="271"/>
      <c r="AJ176" s="271"/>
      <c r="AK176" s="271"/>
      <c r="AL176" s="271"/>
      <c r="AM176" s="271"/>
      <c r="AN176" s="271"/>
      <c r="AO176" s="271"/>
      <c r="AP176" s="271"/>
      <c r="AQ176" s="271"/>
      <c r="AR176" s="271"/>
      <c r="AS176" s="271"/>
      <c r="AT176" s="271"/>
      <c r="AU176" s="286"/>
      <c r="AV176" s="286"/>
      <c r="AW176" s="286"/>
      <c r="AX176" s="287"/>
      <c r="AY176" s="286"/>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row>
    <row r="177" spans="1:79" s="272" customFormat="1" ht="30" customHeight="1" thickTop="1" thickBot="1">
      <c r="A177" s="513" t="s">
        <v>451</v>
      </c>
      <c r="B177" s="514" t="s">
        <v>94</v>
      </c>
      <c r="C177" s="514" t="s">
        <v>728</v>
      </c>
      <c r="D177" s="515">
        <v>9</v>
      </c>
      <c r="E177" s="513" t="s">
        <v>1997</v>
      </c>
      <c r="F177" s="513" t="s">
        <v>716</v>
      </c>
      <c r="G177" s="516">
        <v>656</v>
      </c>
      <c r="H177" s="513" t="s">
        <v>717</v>
      </c>
      <c r="I177" s="513" t="s">
        <v>1857</v>
      </c>
      <c r="J177" s="517">
        <v>125000</v>
      </c>
      <c r="K177" s="516">
        <v>125000</v>
      </c>
      <c r="L177" s="516" t="s">
        <v>1970</v>
      </c>
      <c r="M177" s="516"/>
      <c r="N177" s="516"/>
      <c r="O177" s="516"/>
      <c r="P177" s="516"/>
      <c r="Q177" s="516"/>
      <c r="R177" s="516"/>
      <c r="S177" s="516"/>
      <c r="T177" s="516">
        <v>7</v>
      </c>
      <c r="U177" s="516"/>
      <c r="V177" s="514">
        <v>100</v>
      </c>
      <c r="W177" s="514"/>
      <c r="X177" s="514">
        <v>100</v>
      </c>
      <c r="Y177" s="514"/>
      <c r="Z177" s="514">
        <v>1</v>
      </c>
      <c r="AA177" s="514"/>
      <c r="AB177" s="514"/>
      <c r="AC177" s="518"/>
      <c r="AD177" s="514"/>
      <c r="AE177" s="518" t="s">
        <v>438</v>
      </c>
      <c r="AF177" s="271"/>
      <c r="AG177" s="271"/>
      <c r="AH177" s="271"/>
      <c r="AI177" s="271"/>
      <c r="AJ177" s="271"/>
      <c r="AK177" s="271"/>
      <c r="AL177" s="271"/>
      <c r="AM177" s="271"/>
      <c r="AN177" s="271"/>
      <c r="AO177" s="271"/>
      <c r="AP177" s="271"/>
      <c r="AQ177" s="271"/>
      <c r="AR177" s="271"/>
      <c r="AS177" s="271"/>
      <c r="AT177" s="271"/>
      <c r="AU177" s="286"/>
      <c r="AV177" s="286"/>
      <c r="AW177" s="286"/>
      <c r="AX177" s="287"/>
      <c r="AY177" s="286"/>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row>
    <row r="178" spans="1:79" s="272" customFormat="1" ht="30" customHeight="1" thickTop="1" thickBot="1">
      <c r="A178" s="513" t="s">
        <v>451</v>
      </c>
      <c r="B178" s="514" t="s">
        <v>94</v>
      </c>
      <c r="C178" s="514" t="s">
        <v>728</v>
      </c>
      <c r="D178" s="515">
        <v>26</v>
      </c>
      <c r="E178" s="513" t="s">
        <v>217</v>
      </c>
      <c r="F178" s="513" t="s">
        <v>716</v>
      </c>
      <c r="G178" s="516">
        <v>118</v>
      </c>
      <c r="H178" s="513" t="s">
        <v>717</v>
      </c>
      <c r="I178" s="513" t="s">
        <v>1857</v>
      </c>
      <c r="J178" s="517">
        <v>150000</v>
      </c>
      <c r="K178" s="516">
        <v>150000</v>
      </c>
      <c r="L178" s="516" t="s">
        <v>1970</v>
      </c>
      <c r="M178" s="516"/>
      <c r="N178" s="516"/>
      <c r="O178" s="516"/>
      <c r="P178" s="516"/>
      <c r="Q178" s="516"/>
      <c r="R178" s="516"/>
      <c r="S178" s="516"/>
      <c r="T178" s="516">
        <v>6</v>
      </c>
      <c r="U178" s="516"/>
      <c r="V178" s="514">
        <v>100</v>
      </c>
      <c r="W178" s="514"/>
      <c r="X178" s="514">
        <v>100</v>
      </c>
      <c r="Y178" s="514"/>
      <c r="Z178" s="514">
        <v>1</v>
      </c>
      <c r="AA178" s="514"/>
      <c r="AB178" s="514"/>
      <c r="AC178" s="514"/>
      <c r="AD178" s="514"/>
      <c r="AE178" s="514" t="s">
        <v>438</v>
      </c>
      <c r="AF178" s="271"/>
      <c r="AG178" s="271"/>
      <c r="AH178" s="271"/>
      <c r="AI178" s="271"/>
      <c r="AJ178" s="271"/>
      <c r="AK178" s="271"/>
      <c r="AL178" s="271"/>
      <c r="AM178" s="271"/>
      <c r="AN178" s="271"/>
      <c r="AO178" s="271"/>
      <c r="AP178" s="271"/>
      <c r="AQ178" s="271"/>
      <c r="AR178" s="271"/>
      <c r="AS178" s="271"/>
      <c r="AT178" s="271"/>
      <c r="AU178" s="286"/>
      <c r="AV178" s="286"/>
      <c r="AW178" s="286"/>
      <c r="AX178" s="287"/>
      <c r="AY178" s="286"/>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row>
    <row r="179" spans="1:79" s="272" customFormat="1" ht="30" customHeight="1" thickTop="1" thickBot="1">
      <c r="A179" s="513" t="s">
        <v>451</v>
      </c>
      <c r="B179" s="514" t="s">
        <v>94</v>
      </c>
      <c r="C179" s="514" t="s">
        <v>728</v>
      </c>
      <c r="D179" s="515">
        <v>56</v>
      </c>
      <c r="E179" s="513" t="s">
        <v>218</v>
      </c>
      <c r="F179" s="513" t="s">
        <v>716</v>
      </c>
      <c r="G179" s="516">
        <v>176</v>
      </c>
      <c r="H179" s="513" t="s">
        <v>717</v>
      </c>
      <c r="I179" s="513" t="s">
        <v>1857</v>
      </c>
      <c r="J179" s="517">
        <v>50000</v>
      </c>
      <c r="K179" s="516">
        <v>50000</v>
      </c>
      <c r="L179" s="516" t="s">
        <v>1970</v>
      </c>
      <c r="M179" s="516"/>
      <c r="N179" s="516"/>
      <c r="O179" s="516"/>
      <c r="P179" s="516"/>
      <c r="Q179" s="516"/>
      <c r="R179" s="516"/>
      <c r="S179" s="516"/>
      <c r="T179" s="516">
        <v>2</v>
      </c>
      <c r="U179" s="516"/>
      <c r="V179" s="514">
        <v>100</v>
      </c>
      <c r="W179" s="514"/>
      <c r="X179" s="514">
        <v>100</v>
      </c>
      <c r="Y179" s="514"/>
      <c r="Z179" s="514">
        <v>1</v>
      </c>
      <c r="AA179" s="514"/>
      <c r="AB179" s="514"/>
      <c r="AC179" s="514"/>
      <c r="AD179" s="514"/>
      <c r="AE179" s="514" t="s">
        <v>438</v>
      </c>
      <c r="AF179" s="271"/>
      <c r="AG179" s="271"/>
      <c r="AH179" s="271"/>
      <c r="AI179" s="271"/>
      <c r="AJ179" s="271"/>
      <c r="AK179" s="271"/>
      <c r="AL179" s="271"/>
      <c r="AM179" s="271"/>
      <c r="AN179" s="271"/>
      <c r="AO179" s="271"/>
      <c r="AP179" s="271"/>
      <c r="AQ179" s="271"/>
      <c r="AR179" s="271"/>
      <c r="AS179" s="271"/>
      <c r="AT179" s="271"/>
      <c r="AU179" s="286"/>
      <c r="AV179" s="286"/>
      <c r="AW179" s="286"/>
      <c r="AX179" s="287"/>
      <c r="AY179" s="286"/>
      <c r="AZ179" s="271"/>
      <c r="BA179" s="271"/>
      <c r="BB179" s="271"/>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row>
    <row r="180" spans="1:79" s="272" customFormat="1" ht="30" customHeight="1" thickTop="1" thickBot="1">
      <c r="A180" s="513" t="s">
        <v>451</v>
      </c>
      <c r="B180" s="514" t="s">
        <v>94</v>
      </c>
      <c r="C180" s="514" t="s">
        <v>728</v>
      </c>
      <c r="D180" s="515">
        <v>104</v>
      </c>
      <c r="E180" s="513" t="s">
        <v>219</v>
      </c>
      <c r="F180" s="513" t="s">
        <v>716</v>
      </c>
      <c r="G180" s="516">
        <v>272</v>
      </c>
      <c r="H180" s="513" t="s">
        <v>717</v>
      </c>
      <c r="I180" s="513" t="s">
        <v>1857</v>
      </c>
      <c r="J180" s="517">
        <v>50000</v>
      </c>
      <c r="K180" s="516">
        <v>50000</v>
      </c>
      <c r="L180" s="516" t="s">
        <v>1970</v>
      </c>
      <c r="M180" s="516"/>
      <c r="N180" s="516"/>
      <c r="O180" s="516"/>
      <c r="P180" s="516"/>
      <c r="Q180" s="516"/>
      <c r="R180" s="516"/>
      <c r="S180" s="516"/>
      <c r="T180" s="516">
        <v>3.4</v>
      </c>
      <c r="U180" s="516"/>
      <c r="V180" s="514">
        <v>100</v>
      </c>
      <c r="W180" s="514"/>
      <c r="X180" s="514">
        <v>100</v>
      </c>
      <c r="Y180" s="514"/>
      <c r="Z180" s="514">
        <v>1</v>
      </c>
      <c r="AA180" s="514"/>
      <c r="AB180" s="514"/>
      <c r="AC180" s="518"/>
      <c r="AD180" s="514"/>
      <c r="AE180" s="518" t="s">
        <v>438</v>
      </c>
      <c r="AF180" s="271"/>
      <c r="AG180" s="271"/>
      <c r="AH180" s="271"/>
      <c r="AI180" s="271"/>
      <c r="AJ180" s="271"/>
      <c r="AK180" s="271"/>
      <c r="AL180" s="271"/>
      <c r="AM180" s="271"/>
      <c r="AN180" s="271"/>
      <c r="AO180" s="271"/>
      <c r="AP180" s="271"/>
      <c r="AQ180" s="271"/>
      <c r="AR180" s="271"/>
      <c r="AS180" s="271"/>
      <c r="AT180" s="271"/>
      <c r="AU180" s="286"/>
      <c r="AV180" s="286"/>
      <c r="AW180" s="286"/>
      <c r="AX180" s="287"/>
      <c r="AY180" s="286"/>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row>
    <row r="181" spans="1:79" s="272" customFormat="1" ht="30" customHeight="1" thickTop="1" thickBot="1">
      <c r="A181" s="3819" t="s">
        <v>451</v>
      </c>
      <c r="B181" s="3817" t="s">
        <v>94</v>
      </c>
      <c r="C181" s="3817" t="s">
        <v>728</v>
      </c>
      <c r="D181" s="515">
        <v>6</v>
      </c>
      <c r="E181" s="513" t="s">
        <v>2049</v>
      </c>
      <c r="F181" s="513" t="s">
        <v>716</v>
      </c>
      <c r="G181" s="3815">
        <v>374</v>
      </c>
      <c r="H181" s="3819" t="s">
        <v>717</v>
      </c>
      <c r="I181" s="3819" t="s">
        <v>1857</v>
      </c>
      <c r="J181" s="3818">
        <v>170000</v>
      </c>
      <c r="K181" s="3815">
        <v>170000</v>
      </c>
      <c r="L181" s="3815" t="s">
        <v>1970</v>
      </c>
      <c r="M181" s="3815"/>
      <c r="N181" s="3815"/>
      <c r="O181" s="3815"/>
      <c r="P181" s="3815"/>
      <c r="Q181" s="3815"/>
      <c r="R181" s="3815"/>
      <c r="S181" s="3815"/>
      <c r="T181" s="3815">
        <v>7.3</v>
      </c>
      <c r="U181" s="3815"/>
      <c r="V181" s="3817">
        <v>100</v>
      </c>
      <c r="W181" s="3817"/>
      <c r="X181" s="3817">
        <v>100</v>
      </c>
      <c r="Y181" s="3817"/>
      <c r="Z181" s="3817">
        <v>1</v>
      </c>
      <c r="AA181" s="3817"/>
      <c r="AB181" s="3817"/>
      <c r="AC181" s="3817"/>
      <c r="AD181" s="3817"/>
      <c r="AE181" s="3817" t="s">
        <v>438</v>
      </c>
      <c r="AF181" s="271"/>
      <c r="AG181" s="271"/>
      <c r="AH181" s="271"/>
      <c r="AI181" s="271"/>
      <c r="AJ181" s="271"/>
      <c r="AK181" s="271"/>
      <c r="AL181" s="271"/>
      <c r="AM181" s="271"/>
      <c r="AN181" s="271"/>
      <c r="AO181" s="271"/>
      <c r="AP181" s="271"/>
      <c r="AQ181" s="271"/>
      <c r="AR181" s="271"/>
      <c r="AS181" s="271"/>
      <c r="AT181" s="271"/>
      <c r="AU181" s="286"/>
      <c r="AV181" s="286"/>
      <c r="AW181" s="286"/>
      <c r="AX181" s="287"/>
      <c r="AY181" s="286"/>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row>
    <row r="182" spans="1:79" s="272" customFormat="1" ht="30" customHeight="1" thickTop="1" thickBot="1">
      <c r="A182" s="3819"/>
      <c r="B182" s="3817"/>
      <c r="C182" s="3817"/>
      <c r="D182" s="515">
        <v>5</v>
      </c>
      <c r="E182" s="513" t="s">
        <v>2049</v>
      </c>
      <c r="F182" s="513" t="s">
        <v>2052</v>
      </c>
      <c r="G182" s="3815"/>
      <c r="H182" s="3819"/>
      <c r="I182" s="3819"/>
      <c r="J182" s="3818"/>
      <c r="K182" s="3815"/>
      <c r="L182" s="3815"/>
      <c r="M182" s="3815"/>
      <c r="N182" s="3815"/>
      <c r="O182" s="3815"/>
      <c r="P182" s="3815"/>
      <c r="Q182" s="3815"/>
      <c r="R182" s="3815"/>
      <c r="S182" s="3815"/>
      <c r="T182" s="3815"/>
      <c r="U182" s="3815"/>
      <c r="V182" s="3817"/>
      <c r="W182" s="3817"/>
      <c r="X182" s="3817"/>
      <c r="Y182" s="3817"/>
      <c r="Z182" s="3817"/>
      <c r="AA182" s="3817"/>
      <c r="AB182" s="3817"/>
      <c r="AC182" s="3817"/>
      <c r="AD182" s="3817"/>
      <c r="AE182" s="3817"/>
      <c r="AF182" s="271"/>
      <c r="AG182" s="271"/>
      <c r="AH182" s="271"/>
      <c r="AI182" s="271"/>
      <c r="AJ182" s="271"/>
      <c r="AK182" s="271"/>
      <c r="AL182" s="271"/>
      <c r="AM182" s="271"/>
      <c r="AN182" s="271"/>
      <c r="AO182" s="271"/>
      <c r="AP182" s="271"/>
      <c r="AQ182" s="271"/>
      <c r="AR182" s="271"/>
      <c r="AS182" s="271"/>
      <c r="AT182" s="271"/>
      <c r="AU182" s="286"/>
      <c r="AV182" s="286"/>
      <c r="AW182" s="286"/>
      <c r="AX182" s="287"/>
      <c r="AY182" s="286"/>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row>
    <row r="183" spans="1:79" s="272" customFormat="1" ht="30" customHeight="1" thickTop="1" thickBot="1">
      <c r="A183" s="513" t="s">
        <v>451</v>
      </c>
      <c r="B183" s="514" t="s">
        <v>94</v>
      </c>
      <c r="C183" s="514" t="s">
        <v>728</v>
      </c>
      <c r="D183" s="515">
        <v>134</v>
      </c>
      <c r="E183" s="513" t="s">
        <v>220</v>
      </c>
      <c r="F183" s="513" t="s">
        <v>221</v>
      </c>
      <c r="G183" s="516">
        <v>405</v>
      </c>
      <c r="H183" s="513" t="s">
        <v>717</v>
      </c>
      <c r="I183" s="513" t="s">
        <v>2274</v>
      </c>
      <c r="J183" s="517">
        <v>120000</v>
      </c>
      <c r="K183" s="516">
        <v>120000</v>
      </c>
      <c r="L183" s="516" t="s">
        <v>1970</v>
      </c>
      <c r="M183" s="516"/>
      <c r="N183" s="516"/>
      <c r="O183" s="516"/>
      <c r="P183" s="516">
        <v>12.4</v>
      </c>
      <c r="Q183" s="516"/>
      <c r="R183" s="516"/>
      <c r="S183" s="516"/>
      <c r="T183" s="516"/>
      <c r="U183" s="516"/>
      <c r="V183" s="514">
        <v>100</v>
      </c>
      <c r="W183" s="514"/>
      <c r="X183" s="514">
        <v>100</v>
      </c>
      <c r="Y183" s="514"/>
      <c r="Z183" s="514">
        <v>1</v>
      </c>
      <c r="AA183" s="514"/>
      <c r="AB183" s="514"/>
      <c r="AC183" s="514"/>
      <c r="AD183" s="514"/>
      <c r="AE183" s="514" t="s">
        <v>438</v>
      </c>
      <c r="AF183" s="271"/>
      <c r="AG183" s="271"/>
      <c r="AH183" s="271"/>
      <c r="AI183" s="271"/>
      <c r="AJ183" s="271"/>
      <c r="AK183" s="271"/>
      <c r="AL183" s="271"/>
      <c r="AM183" s="271"/>
      <c r="AN183" s="271"/>
      <c r="AO183" s="271"/>
      <c r="AP183" s="271"/>
      <c r="AQ183" s="271"/>
      <c r="AR183" s="271"/>
      <c r="AS183" s="271"/>
      <c r="AT183" s="271"/>
      <c r="AU183" s="286"/>
      <c r="AV183" s="286"/>
      <c r="AW183" s="286"/>
      <c r="AX183" s="287"/>
      <c r="AY183" s="286"/>
      <c r="AZ183" s="271"/>
      <c r="BA183" s="271"/>
      <c r="BB183" s="271"/>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row>
    <row r="184" spans="1:79" s="272" customFormat="1" ht="30" customHeight="1" thickTop="1" thickBot="1">
      <c r="A184" s="513" t="s">
        <v>451</v>
      </c>
      <c r="B184" s="514" t="s">
        <v>94</v>
      </c>
      <c r="C184" s="514" t="s">
        <v>728</v>
      </c>
      <c r="D184" s="515">
        <v>38</v>
      </c>
      <c r="E184" s="513" t="s">
        <v>222</v>
      </c>
      <c r="F184" s="513" t="s">
        <v>716</v>
      </c>
      <c r="G184" s="516">
        <v>100</v>
      </c>
      <c r="H184" s="514" t="s">
        <v>717</v>
      </c>
      <c r="I184" s="513" t="s">
        <v>2274</v>
      </c>
      <c r="J184" s="517">
        <v>80000</v>
      </c>
      <c r="K184" s="516">
        <v>80000</v>
      </c>
      <c r="L184" s="516" t="s">
        <v>1970</v>
      </c>
      <c r="M184" s="516"/>
      <c r="N184" s="516"/>
      <c r="O184" s="516"/>
      <c r="P184" s="516">
        <v>4</v>
      </c>
      <c r="Q184" s="516"/>
      <c r="R184" s="516"/>
      <c r="S184" s="516"/>
      <c r="T184" s="516"/>
      <c r="U184" s="516"/>
      <c r="V184" s="514">
        <v>100</v>
      </c>
      <c r="W184" s="514"/>
      <c r="X184" s="514">
        <v>100</v>
      </c>
      <c r="Y184" s="514"/>
      <c r="Z184" s="514">
        <v>1</v>
      </c>
      <c r="AA184" s="514"/>
      <c r="AB184" s="514"/>
      <c r="AC184" s="514"/>
      <c r="AD184" s="514"/>
      <c r="AE184" s="514" t="s">
        <v>438</v>
      </c>
      <c r="AF184" s="271"/>
      <c r="AG184" s="271"/>
      <c r="AH184" s="271"/>
      <c r="AI184" s="271"/>
      <c r="AJ184" s="271"/>
      <c r="AK184" s="271"/>
      <c r="AL184" s="271"/>
      <c r="AM184" s="271"/>
      <c r="AN184" s="271"/>
      <c r="AO184" s="271"/>
      <c r="AP184" s="271"/>
      <c r="AQ184" s="271"/>
      <c r="AR184" s="271"/>
      <c r="AS184" s="271"/>
      <c r="AT184" s="271"/>
      <c r="AU184" s="286"/>
      <c r="AV184" s="286"/>
      <c r="AW184" s="286"/>
      <c r="AX184" s="287"/>
      <c r="AY184" s="286"/>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row>
    <row r="185" spans="1:79" s="272" customFormat="1" ht="30" customHeight="1" thickTop="1" thickBot="1">
      <c r="A185" s="3819" t="s">
        <v>415</v>
      </c>
      <c r="B185" s="3819" t="s">
        <v>94</v>
      </c>
      <c r="C185" s="3819" t="s">
        <v>728</v>
      </c>
      <c r="D185" s="3830">
        <v>53</v>
      </c>
      <c r="E185" s="513" t="s">
        <v>747</v>
      </c>
      <c r="F185" s="513" t="s">
        <v>716</v>
      </c>
      <c r="G185" s="3815">
        <v>875</v>
      </c>
      <c r="H185" s="3819" t="s">
        <v>717</v>
      </c>
      <c r="I185" s="3819" t="s">
        <v>1857</v>
      </c>
      <c r="J185" s="3828"/>
      <c r="K185" s="3820"/>
      <c r="L185" s="3820"/>
      <c r="M185" s="3828"/>
      <c r="N185" s="3828"/>
      <c r="O185" s="3828"/>
      <c r="P185" s="3828"/>
      <c r="Q185" s="3828"/>
      <c r="R185" s="3828"/>
      <c r="S185" s="3820">
        <v>13</v>
      </c>
      <c r="T185" s="3828"/>
      <c r="U185" s="3820"/>
      <c r="V185" s="3818">
        <v>100</v>
      </c>
      <c r="W185" s="3818"/>
      <c r="X185" s="3818">
        <v>100</v>
      </c>
      <c r="Y185" s="3818"/>
      <c r="Z185" s="3818">
        <v>1</v>
      </c>
      <c r="AA185" s="3828"/>
      <c r="AB185" s="3828"/>
      <c r="AC185" s="3828"/>
      <c r="AD185" s="3828"/>
      <c r="AE185" s="3828" t="s">
        <v>438</v>
      </c>
      <c r="AF185" s="271"/>
      <c r="AG185" s="271"/>
      <c r="AH185" s="271"/>
      <c r="AI185" s="271"/>
      <c r="AJ185" s="271"/>
      <c r="AK185" s="271"/>
      <c r="AL185" s="271"/>
      <c r="AM185" s="271"/>
      <c r="AN185" s="271"/>
      <c r="AO185" s="271"/>
      <c r="AP185" s="271"/>
      <c r="AQ185" s="271"/>
      <c r="AR185" s="271"/>
      <c r="AS185" s="271"/>
      <c r="AT185" s="271"/>
      <c r="AU185" s="286"/>
      <c r="AV185" s="286"/>
      <c r="AW185" s="286"/>
      <c r="AX185" s="287"/>
      <c r="AY185" s="286"/>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row>
    <row r="186" spans="1:79" s="272" customFormat="1" ht="30" customHeight="1" thickTop="1" thickBot="1">
      <c r="A186" s="3819"/>
      <c r="B186" s="3819"/>
      <c r="C186" s="3819"/>
      <c r="D186" s="3830"/>
      <c r="E186" s="524" t="s">
        <v>748</v>
      </c>
      <c r="F186" s="524" t="s">
        <v>716</v>
      </c>
      <c r="G186" s="3815"/>
      <c r="H186" s="3819"/>
      <c r="I186" s="3819"/>
      <c r="J186" s="3828"/>
      <c r="K186" s="3820"/>
      <c r="L186" s="3820"/>
      <c r="M186" s="3828"/>
      <c r="N186" s="3828"/>
      <c r="O186" s="3828"/>
      <c r="P186" s="3828"/>
      <c r="Q186" s="3828"/>
      <c r="R186" s="3828"/>
      <c r="S186" s="3820"/>
      <c r="T186" s="3828"/>
      <c r="U186" s="3820"/>
      <c r="V186" s="3818"/>
      <c r="W186" s="3818"/>
      <c r="X186" s="3818"/>
      <c r="Y186" s="3818"/>
      <c r="Z186" s="3818"/>
      <c r="AA186" s="3828"/>
      <c r="AB186" s="3828"/>
      <c r="AC186" s="3828"/>
      <c r="AD186" s="3828"/>
      <c r="AE186" s="3828"/>
      <c r="AF186" s="271"/>
      <c r="AG186" s="271"/>
      <c r="AH186" s="271"/>
      <c r="AI186" s="271"/>
      <c r="AJ186" s="271"/>
      <c r="AK186" s="271"/>
      <c r="AL186" s="271"/>
      <c r="AM186" s="271"/>
      <c r="AN186" s="271"/>
      <c r="AO186" s="271"/>
      <c r="AP186" s="271"/>
      <c r="AQ186" s="271"/>
      <c r="AR186" s="271"/>
      <c r="AS186" s="271"/>
      <c r="AT186" s="271"/>
      <c r="AU186" s="286"/>
      <c r="AV186" s="286"/>
      <c r="AW186" s="286"/>
      <c r="AX186" s="287"/>
      <c r="AY186" s="286"/>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row>
    <row r="187" spans="1:79" s="272" customFormat="1" ht="30" customHeight="1" thickTop="1" thickBot="1">
      <c r="A187" s="513" t="s">
        <v>415</v>
      </c>
      <c r="B187" s="514" t="s">
        <v>94</v>
      </c>
      <c r="C187" s="514" t="s">
        <v>728</v>
      </c>
      <c r="D187" s="515">
        <v>31</v>
      </c>
      <c r="E187" s="513" t="s">
        <v>2114</v>
      </c>
      <c r="F187" s="513" t="s">
        <v>716</v>
      </c>
      <c r="G187" s="516">
        <v>267</v>
      </c>
      <c r="H187" s="514" t="s">
        <v>717</v>
      </c>
      <c r="I187" s="513" t="s">
        <v>2274</v>
      </c>
      <c r="J187" s="517"/>
      <c r="K187" s="516"/>
      <c r="L187" s="516"/>
      <c r="M187" s="516"/>
      <c r="N187" s="516"/>
      <c r="O187" s="516"/>
      <c r="P187" s="516">
        <v>14</v>
      </c>
      <c r="Q187" s="516"/>
      <c r="R187" s="516"/>
      <c r="S187" s="516"/>
      <c r="T187" s="516"/>
      <c r="U187" s="516"/>
      <c r="V187" s="514">
        <v>100</v>
      </c>
      <c r="W187" s="514"/>
      <c r="X187" s="514">
        <v>100</v>
      </c>
      <c r="Y187" s="514"/>
      <c r="Z187" s="514">
        <v>1</v>
      </c>
      <c r="AA187" s="514"/>
      <c r="AB187" s="514"/>
      <c r="AC187" s="514"/>
      <c r="AD187" s="514"/>
      <c r="AE187" s="514" t="s">
        <v>438</v>
      </c>
      <c r="AF187" s="271"/>
      <c r="AG187" s="271"/>
      <c r="AH187" s="271"/>
      <c r="AI187" s="271"/>
      <c r="AJ187" s="271"/>
      <c r="AK187" s="271"/>
      <c r="AL187" s="271"/>
      <c r="AM187" s="271"/>
      <c r="AN187" s="271"/>
      <c r="AO187" s="271"/>
      <c r="AP187" s="271"/>
      <c r="AQ187" s="271"/>
      <c r="AR187" s="271"/>
      <c r="AS187" s="271"/>
      <c r="AT187" s="271"/>
      <c r="AU187" s="286"/>
      <c r="AV187" s="286"/>
      <c r="AW187" s="286"/>
      <c r="AX187" s="287"/>
      <c r="AY187" s="286"/>
      <c r="AZ187" s="271"/>
      <c r="BA187" s="271"/>
      <c r="BB187" s="271"/>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row>
    <row r="188" spans="1:79" s="272" customFormat="1" ht="30" customHeight="1" thickTop="1" thickBot="1">
      <c r="A188" s="513" t="s">
        <v>415</v>
      </c>
      <c r="B188" s="514" t="s">
        <v>94</v>
      </c>
      <c r="C188" s="514" t="s">
        <v>728</v>
      </c>
      <c r="D188" s="515">
        <v>41</v>
      </c>
      <c r="E188" s="513" t="s">
        <v>2115</v>
      </c>
      <c r="F188" s="513" t="s">
        <v>2116</v>
      </c>
      <c r="G188" s="516">
        <v>174</v>
      </c>
      <c r="H188" s="514" t="s">
        <v>12</v>
      </c>
      <c r="I188" s="513" t="s">
        <v>2274</v>
      </c>
      <c r="J188" s="517"/>
      <c r="K188" s="516"/>
      <c r="L188" s="516"/>
      <c r="M188" s="516"/>
      <c r="N188" s="516"/>
      <c r="O188" s="516">
        <v>7</v>
      </c>
      <c r="P188" s="516"/>
      <c r="Q188" s="516"/>
      <c r="R188" s="516"/>
      <c r="S188" s="516"/>
      <c r="T188" s="516"/>
      <c r="U188" s="516"/>
      <c r="V188" s="514">
        <v>100</v>
      </c>
      <c r="W188" s="514"/>
      <c r="X188" s="514">
        <v>100</v>
      </c>
      <c r="Y188" s="514"/>
      <c r="Z188" s="514">
        <v>1</v>
      </c>
      <c r="AA188" s="514"/>
      <c r="AB188" s="514"/>
      <c r="AC188" s="514"/>
      <c r="AD188" s="514"/>
      <c r="AE188" s="514" t="s">
        <v>438</v>
      </c>
      <c r="AF188" s="271"/>
      <c r="AG188" s="271"/>
      <c r="AH188" s="271"/>
      <c r="AI188" s="271"/>
      <c r="AJ188" s="271"/>
      <c r="AK188" s="271"/>
      <c r="AL188" s="271"/>
      <c r="AM188" s="271"/>
      <c r="AN188" s="271"/>
      <c r="AO188" s="271"/>
      <c r="AP188" s="271"/>
      <c r="AQ188" s="271"/>
      <c r="AR188" s="271"/>
      <c r="AS188" s="271"/>
      <c r="AT188" s="271"/>
      <c r="AU188" s="286"/>
      <c r="AV188" s="286"/>
      <c r="AW188" s="286"/>
      <c r="AX188" s="287"/>
      <c r="AY188" s="286"/>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row>
    <row r="189" spans="1:79" s="272" customFormat="1" ht="30" customHeight="1" thickTop="1" thickBot="1">
      <c r="A189" s="513" t="s">
        <v>415</v>
      </c>
      <c r="B189" s="514" t="s">
        <v>94</v>
      </c>
      <c r="C189" s="514" t="s">
        <v>728</v>
      </c>
      <c r="D189" s="515">
        <v>41</v>
      </c>
      <c r="E189" s="513" t="s">
        <v>2115</v>
      </c>
      <c r="F189" s="513" t="s">
        <v>2116</v>
      </c>
      <c r="G189" s="516">
        <v>174</v>
      </c>
      <c r="H189" s="514" t="s">
        <v>717</v>
      </c>
      <c r="I189" s="513" t="s">
        <v>2274</v>
      </c>
      <c r="J189" s="517"/>
      <c r="K189" s="516"/>
      <c r="L189" s="516"/>
      <c r="M189" s="516"/>
      <c r="N189" s="516"/>
      <c r="O189" s="516"/>
      <c r="P189" s="516">
        <v>7</v>
      </c>
      <c r="Q189" s="516"/>
      <c r="R189" s="516"/>
      <c r="S189" s="516"/>
      <c r="T189" s="516"/>
      <c r="U189" s="516"/>
      <c r="V189" s="514"/>
      <c r="W189" s="514"/>
      <c r="X189" s="514"/>
      <c r="Y189" s="514"/>
      <c r="Z189" s="514">
        <v>1</v>
      </c>
      <c r="AA189" s="514"/>
      <c r="AB189" s="514"/>
      <c r="AC189" s="514"/>
      <c r="AD189" s="514"/>
      <c r="AE189" s="514" t="s">
        <v>438</v>
      </c>
      <c r="AF189" s="271"/>
      <c r="AG189" s="271"/>
      <c r="AH189" s="271"/>
      <c r="AI189" s="271"/>
      <c r="AJ189" s="271"/>
      <c r="AK189" s="271"/>
      <c r="AL189" s="271"/>
      <c r="AM189" s="271"/>
      <c r="AN189" s="271"/>
      <c r="AO189" s="271"/>
      <c r="AP189" s="271"/>
      <c r="AQ189" s="271"/>
      <c r="AR189" s="271"/>
      <c r="AS189" s="271"/>
      <c r="AT189" s="271"/>
      <c r="AU189" s="286"/>
      <c r="AV189" s="286"/>
      <c r="AW189" s="286"/>
      <c r="AX189" s="287"/>
      <c r="AY189" s="286"/>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row>
    <row r="190" spans="1:79" s="272" customFormat="1" ht="30" customHeight="1" thickTop="1" thickBot="1">
      <c r="A190" s="513" t="s">
        <v>451</v>
      </c>
      <c r="B190" s="518" t="s">
        <v>94</v>
      </c>
      <c r="C190" s="514" t="s">
        <v>728</v>
      </c>
      <c r="D190" s="515"/>
      <c r="E190" s="519" t="s">
        <v>2079</v>
      </c>
      <c r="F190" s="519"/>
      <c r="G190" s="515"/>
      <c r="H190" s="514" t="s">
        <v>12</v>
      </c>
      <c r="I190" s="513" t="s">
        <v>2274</v>
      </c>
      <c r="J190" s="517">
        <v>220000</v>
      </c>
      <c r="K190" s="516">
        <v>220000</v>
      </c>
      <c r="L190" s="516" t="s">
        <v>1970</v>
      </c>
      <c r="M190" s="525"/>
      <c r="N190" s="516"/>
      <c r="O190" s="516"/>
      <c r="P190" s="516"/>
      <c r="Q190" s="516"/>
      <c r="R190" s="516"/>
      <c r="S190" s="516"/>
      <c r="T190" s="516"/>
      <c r="U190" s="516"/>
      <c r="V190" s="514"/>
      <c r="W190" s="514"/>
      <c r="X190" s="514"/>
      <c r="Y190" s="514"/>
      <c r="Z190" s="514">
        <v>1</v>
      </c>
      <c r="AA190" s="514"/>
      <c r="AB190" s="514"/>
      <c r="AC190" s="514"/>
      <c r="AD190" s="514"/>
      <c r="AE190" s="514" t="s">
        <v>438</v>
      </c>
      <c r="AF190" s="271"/>
      <c r="AG190" s="271"/>
      <c r="AH190" s="271"/>
      <c r="AI190" s="271"/>
      <c r="AJ190" s="271"/>
      <c r="AK190" s="271"/>
      <c r="AL190" s="271"/>
      <c r="AM190" s="271"/>
      <c r="AN190" s="271"/>
      <c r="AO190" s="271"/>
      <c r="AP190" s="271"/>
      <c r="AQ190" s="271"/>
      <c r="AR190" s="271"/>
      <c r="AS190" s="271"/>
      <c r="AT190" s="271"/>
      <c r="AU190" s="286"/>
      <c r="AV190" s="286"/>
      <c r="AW190" s="286"/>
      <c r="AX190" s="287"/>
      <c r="AY190" s="286"/>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row>
    <row r="191" spans="1:79" s="272" customFormat="1" ht="30" customHeight="1" thickTop="1" thickBot="1">
      <c r="A191" s="3819" t="s">
        <v>451</v>
      </c>
      <c r="B191" s="3817" t="s">
        <v>94</v>
      </c>
      <c r="C191" s="3817" t="s">
        <v>740</v>
      </c>
      <c r="D191" s="515">
        <v>23</v>
      </c>
      <c r="E191" s="513" t="s">
        <v>2117</v>
      </c>
      <c r="F191" s="513" t="s">
        <v>716</v>
      </c>
      <c r="G191" s="3815">
        <v>529</v>
      </c>
      <c r="H191" s="3819" t="s">
        <v>717</v>
      </c>
      <c r="I191" s="3819" t="s">
        <v>1857</v>
      </c>
      <c r="J191" s="3818">
        <v>300000</v>
      </c>
      <c r="K191" s="3815"/>
      <c r="L191" s="3815"/>
      <c r="M191" s="3815"/>
      <c r="N191" s="3815"/>
      <c r="O191" s="3815"/>
      <c r="P191" s="3815"/>
      <c r="Q191" s="3815"/>
      <c r="R191" s="3815"/>
      <c r="S191" s="3815">
        <v>7.2</v>
      </c>
      <c r="T191" s="3815"/>
      <c r="U191" s="3815"/>
      <c r="V191" s="3817">
        <v>100</v>
      </c>
      <c r="W191" s="3817"/>
      <c r="X191" s="3817">
        <v>100</v>
      </c>
      <c r="Y191" s="3817"/>
      <c r="Z191" s="3817">
        <v>1</v>
      </c>
      <c r="AA191" s="3817"/>
      <c r="AB191" s="3817"/>
      <c r="AC191" s="3817"/>
      <c r="AD191" s="3817"/>
      <c r="AE191" s="3817" t="s">
        <v>438</v>
      </c>
      <c r="AF191" s="271"/>
      <c r="AG191" s="271"/>
      <c r="AH191" s="271"/>
      <c r="AI191" s="271"/>
      <c r="AJ191" s="271"/>
      <c r="AK191" s="271"/>
      <c r="AL191" s="271"/>
      <c r="AM191" s="271"/>
      <c r="AN191" s="271"/>
      <c r="AO191" s="271"/>
      <c r="AP191" s="271"/>
      <c r="AQ191" s="271"/>
      <c r="AR191" s="271"/>
      <c r="AS191" s="271"/>
      <c r="AT191" s="271"/>
      <c r="AU191" s="286"/>
      <c r="AV191" s="286"/>
      <c r="AW191" s="286"/>
      <c r="AX191" s="287"/>
      <c r="AY191" s="286"/>
      <c r="AZ191" s="271"/>
      <c r="BA191" s="271"/>
      <c r="BB191" s="271"/>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row>
    <row r="192" spans="1:79" s="272" customFormat="1" ht="30" customHeight="1" thickTop="1" thickBot="1">
      <c r="A192" s="3819"/>
      <c r="B192" s="3817"/>
      <c r="C192" s="3817"/>
      <c r="D192" s="515">
        <v>23</v>
      </c>
      <c r="E192" s="513" t="s">
        <v>414</v>
      </c>
      <c r="F192" s="513" t="s">
        <v>716</v>
      </c>
      <c r="G192" s="3815"/>
      <c r="H192" s="3819"/>
      <c r="I192" s="3819"/>
      <c r="J192" s="3818"/>
      <c r="K192" s="3815"/>
      <c r="L192" s="3815"/>
      <c r="M192" s="3815"/>
      <c r="N192" s="3815"/>
      <c r="O192" s="3815"/>
      <c r="P192" s="3815"/>
      <c r="Q192" s="3815"/>
      <c r="R192" s="3815"/>
      <c r="S192" s="3815"/>
      <c r="T192" s="3815"/>
      <c r="U192" s="3815"/>
      <c r="V192" s="3817"/>
      <c r="W192" s="3817"/>
      <c r="X192" s="3817"/>
      <c r="Y192" s="3817"/>
      <c r="Z192" s="3817"/>
      <c r="AA192" s="3817"/>
      <c r="AB192" s="3817"/>
      <c r="AC192" s="3817"/>
      <c r="AD192" s="3817"/>
      <c r="AE192" s="3817"/>
      <c r="AF192" s="271"/>
      <c r="AG192" s="271"/>
      <c r="AH192" s="271"/>
      <c r="AI192" s="271"/>
      <c r="AJ192" s="271"/>
      <c r="AK192" s="271"/>
      <c r="AL192" s="271"/>
      <c r="AM192" s="271"/>
      <c r="AN192" s="271"/>
      <c r="AO192" s="271"/>
      <c r="AP192" s="271"/>
      <c r="AQ192" s="271"/>
      <c r="AR192" s="271"/>
      <c r="AS192" s="271"/>
      <c r="AT192" s="271"/>
      <c r="AU192" s="286"/>
      <c r="AV192" s="286"/>
      <c r="AW192" s="286"/>
      <c r="AX192" s="287"/>
      <c r="AY192" s="286"/>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row>
    <row r="193" spans="1:79" s="272" customFormat="1" ht="30" customHeight="1" thickTop="1" thickBot="1">
      <c r="A193" s="3819" t="s">
        <v>451</v>
      </c>
      <c r="B193" s="3817" t="s">
        <v>94</v>
      </c>
      <c r="C193" s="3817" t="s">
        <v>740</v>
      </c>
      <c r="D193" s="515">
        <v>14</v>
      </c>
      <c r="E193" s="513" t="s">
        <v>2118</v>
      </c>
      <c r="F193" s="513" t="s">
        <v>716</v>
      </c>
      <c r="G193" s="3815">
        <v>335</v>
      </c>
      <c r="H193" s="3819" t="s">
        <v>717</v>
      </c>
      <c r="I193" s="3819" t="s">
        <v>1857</v>
      </c>
      <c r="J193" s="3818">
        <v>50000</v>
      </c>
      <c r="K193" s="3815"/>
      <c r="L193" s="3815"/>
      <c r="M193" s="3815"/>
      <c r="N193" s="3815"/>
      <c r="O193" s="3815"/>
      <c r="P193" s="3815"/>
      <c r="Q193" s="3815"/>
      <c r="R193" s="3815"/>
      <c r="S193" s="3815">
        <v>3.3</v>
      </c>
      <c r="T193" s="3815"/>
      <c r="U193" s="3815"/>
      <c r="V193" s="3817"/>
      <c r="W193" s="3817"/>
      <c r="X193" s="3817"/>
      <c r="Y193" s="3817"/>
      <c r="Z193" s="3817">
        <v>1</v>
      </c>
      <c r="AA193" s="3817"/>
      <c r="AB193" s="3817"/>
      <c r="AC193" s="3817"/>
      <c r="AD193" s="3817"/>
      <c r="AE193" s="3817" t="s">
        <v>438</v>
      </c>
      <c r="AF193" s="271"/>
      <c r="AG193" s="271"/>
      <c r="AH193" s="271"/>
      <c r="AI193" s="271"/>
      <c r="AJ193" s="271"/>
      <c r="AK193" s="271"/>
      <c r="AL193" s="271"/>
      <c r="AM193" s="271"/>
      <c r="AN193" s="271"/>
      <c r="AO193" s="271"/>
      <c r="AP193" s="271"/>
      <c r="AQ193" s="271"/>
      <c r="AR193" s="271"/>
      <c r="AS193" s="271"/>
      <c r="AT193" s="271"/>
      <c r="AU193" s="286"/>
      <c r="AV193" s="286"/>
      <c r="AW193" s="286"/>
      <c r="AX193" s="287"/>
      <c r="AY193" s="286"/>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row>
    <row r="194" spans="1:79" s="272" customFormat="1" ht="30" customHeight="1" thickTop="1" thickBot="1">
      <c r="A194" s="3819"/>
      <c r="B194" s="3817"/>
      <c r="C194" s="3817"/>
      <c r="D194" s="515">
        <v>13</v>
      </c>
      <c r="E194" s="513" t="s">
        <v>2118</v>
      </c>
      <c r="F194" s="513" t="s">
        <v>2119</v>
      </c>
      <c r="G194" s="3815"/>
      <c r="H194" s="3819"/>
      <c r="I194" s="3819"/>
      <c r="J194" s="3818"/>
      <c r="K194" s="3815"/>
      <c r="L194" s="3815"/>
      <c r="M194" s="3815"/>
      <c r="N194" s="3815"/>
      <c r="O194" s="3815"/>
      <c r="P194" s="3815"/>
      <c r="Q194" s="3815"/>
      <c r="R194" s="3815"/>
      <c r="S194" s="3815"/>
      <c r="T194" s="3815"/>
      <c r="U194" s="3815"/>
      <c r="V194" s="3817"/>
      <c r="W194" s="3817"/>
      <c r="X194" s="3817"/>
      <c r="Y194" s="3817"/>
      <c r="Z194" s="3817"/>
      <c r="AA194" s="3817"/>
      <c r="AB194" s="3817"/>
      <c r="AC194" s="3817"/>
      <c r="AD194" s="3817"/>
      <c r="AE194" s="3817"/>
      <c r="AF194" s="271"/>
      <c r="AG194" s="271"/>
      <c r="AH194" s="271"/>
      <c r="AI194" s="271"/>
      <c r="AJ194" s="271"/>
      <c r="AK194" s="271"/>
      <c r="AL194" s="271"/>
      <c r="AM194" s="271"/>
      <c r="AN194" s="271"/>
      <c r="AO194" s="271"/>
      <c r="AP194" s="271"/>
      <c r="AQ194" s="271"/>
      <c r="AR194" s="271"/>
      <c r="AS194" s="271"/>
      <c r="AT194" s="271"/>
      <c r="AU194" s="286"/>
      <c r="AV194" s="286"/>
      <c r="AW194" s="286"/>
      <c r="AX194" s="287"/>
      <c r="AY194" s="286"/>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row>
    <row r="195" spans="1:79" s="272" customFormat="1" ht="30" customHeight="1" thickTop="1" thickBot="1">
      <c r="A195" s="3819" t="s">
        <v>451</v>
      </c>
      <c r="B195" s="3817" t="s">
        <v>94</v>
      </c>
      <c r="C195" s="3817" t="s">
        <v>740</v>
      </c>
      <c r="D195" s="515">
        <v>44</v>
      </c>
      <c r="E195" s="513" t="s">
        <v>2120</v>
      </c>
      <c r="F195" s="513" t="s">
        <v>716</v>
      </c>
      <c r="G195" s="3815">
        <v>208</v>
      </c>
      <c r="H195" s="3819" t="s">
        <v>717</v>
      </c>
      <c r="I195" s="3819" t="s">
        <v>1857</v>
      </c>
      <c r="J195" s="3818">
        <v>250000</v>
      </c>
      <c r="K195" s="3815"/>
      <c r="L195" s="3815"/>
      <c r="M195" s="3815"/>
      <c r="N195" s="3815"/>
      <c r="O195" s="3815"/>
      <c r="P195" s="3815"/>
      <c r="Q195" s="3815"/>
      <c r="R195" s="3815"/>
      <c r="S195" s="3815">
        <v>15.8</v>
      </c>
      <c r="T195" s="3815"/>
      <c r="U195" s="3815"/>
      <c r="V195" s="3817"/>
      <c r="W195" s="3817"/>
      <c r="X195" s="3817"/>
      <c r="Y195" s="3817"/>
      <c r="Z195" s="3817">
        <v>1</v>
      </c>
      <c r="AA195" s="3817"/>
      <c r="AB195" s="3817"/>
      <c r="AC195" s="3817"/>
      <c r="AD195" s="3817"/>
      <c r="AE195" s="3817" t="s">
        <v>438</v>
      </c>
      <c r="AF195" s="271"/>
      <c r="AG195" s="271"/>
      <c r="AH195" s="271"/>
      <c r="AI195" s="271"/>
      <c r="AJ195" s="271"/>
      <c r="AK195" s="271"/>
      <c r="AL195" s="271"/>
      <c r="AM195" s="271"/>
      <c r="AN195" s="271"/>
      <c r="AO195" s="271"/>
      <c r="AP195" s="271"/>
      <c r="AQ195" s="271"/>
      <c r="AR195" s="271"/>
      <c r="AS195" s="271"/>
      <c r="AT195" s="271"/>
      <c r="AU195" s="286"/>
      <c r="AV195" s="286"/>
      <c r="AW195" s="286"/>
      <c r="AX195" s="287"/>
      <c r="AY195" s="286"/>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row>
    <row r="196" spans="1:79" s="272" customFormat="1" ht="30" customHeight="1" thickTop="1" thickBot="1">
      <c r="A196" s="3819"/>
      <c r="B196" s="3817"/>
      <c r="C196" s="3817"/>
      <c r="D196" s="515">
        <v>64</v>
      </c>
      <c r="E196" s="513" t="s">
        <v>150</v>
      </c>
      <c r="F196" s="513" t="s">
        <v>716</v>
      </c>
      <c r="G196" s="3815"/>
      <c r="H196" s="3819"/>
      <c r="I196" s="3819"/>
      <c r="J196" s="3818"/>
      <c r="K196" s="3815"/>
      <c r="L196" s="3815"/>
      <c r="M196" s="3815"/>
      <c r="N196" s="3815"/>
      <c r="O196" s="3815"/>
      <c r="P196" s="3815"/>
      <c r="Q196" s="3815"/>
      <c r="R196" s="3815"/>
      <c r="S196" s="3815"/>
      <c r="T196" s="3815"/>
      <c r="U196" s="3815"/>
      <c r="V196" s="3817"/>
      <c r="W196" s="3817"/>
      <c r="X196" s="3817"/>
      <c r="Y196" s="3817"/>
      <c r="Z196" s="3817"/>
      <c r="AA196" s="3817"/>
      <c r="AB196" s="3817"/>
      <c r="AC196" s="3817"/>
      <c r="AD196" s="3817"/>
      <c r="AE196" s="3817"/>
      <c r="AF196" s="271"/>
      <c r="AG196" s="271"/>
      <c r="AH196" s="271"/>
      <c r="AI196" s="271"/>
      <c r="AJ196" s="271"/>
      <c r="AK196" s="271"/>
      <c r="AL196" s="271"/>
      <c r="AM196" s="271"/>
      <c r="AN196" s="271"/>
      <c r="AO196" s="271"/>
      <c r="AP196" s="271"/>
      <c r="AQ196" s="271"/>
      <c r="AR196" s="271"/>
      <c r="AS196" s="271"/>
      <c r="AT196" s="271"/>
      <c r="AU196" s="286"/>
      <c r="AV196" s="286"/>
      <c r="AW196" s="286"/>
      <c r="AX196" s="287"/>
      <c r="AY196" s="286"/>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row>
    <row r="197" spans="1:79" s="272" customFormat="1" ht="30" customHeight="1" thickTop="1" thickBot="1">
      <c r="A197" s="513" t="s">
        <v>451</v>
      </c>
      <c r="B197" s="518" t="s">
        <v>94</v>
      </c>
      <c r="C197" s="514" t="s">
        <v>740</v>
      </c>
      <c r="D197" s="515"/>
      <c r="E197" s="519" t="s">
        <v>2079</v>
      </c>
      <c r="F197" s="519"/>
      <c r="G197" s="515"/>
      <c r="H197" s="513" t="s">
        <v>12</v>
      </c>
      <c r="I197" s="513" t="s">
        <v>2274</v>
      </c>
      <c r="J197" s="517">
        <v>153000</v>
      </c>
      <c r="K197" s="525"/>
      <c r="L197" s="525"/>
      <c r="M197" s="525"/>
      <c r="N197" s="525"/>
      <c r="O197" s="525"/>
      <c r="P197" s="525"/>
      <c r="Q197" s="525"/>
      <c r="R197" s="525"/>
      <c r="S197" s="525"/>
      <c r="T197" s="525"/>
      <c r="U197" s="525"/>
      <c r="V197" s="514"/>
      <c r="W197" s="514"/>
      <c r="X197" s="514"/>
      <c r="Y197" s="514"/>
      <c r="Z197" s="514">
        <v>1</v>
      </c>
      <c r="AA197" s="514"/>
      <c r="AB197" s="514"/>
      <c r="AC197" s="514"/>
      <c r="AD197" s="514"/>
      <c r="AE197" s="514" t="s">
        <v>438</v>
      </c>
      <c r="AF197" s="271"/>
      <c r="AG197" s="271"/>
      <c r="AH197" s="271"/>
      <c r="AI197" s="271"/>
      <c r="AJ197" s="271"/>
      <c r="AK197" s="271"/>
      <c r="AL197" s="271"/>
      <c r="AM197" s="271"/>
      <c r="AN197" s="271"/>
      <c r="AO197" s="271"/>
      <c r="AP197" s="271"/>
      <c r="AQ197" s="271"/>
      <c r="AR197" s="271"/>
      <c r="AS197" s="271"/>
      <c r="AT197" s="271"/>
      <c r="AU197" s="286"/>
      <c r="AV197" s="286"/>
      <c r="AW197" s="286"/>
      <c r="AX197" s="287"/>
      <c r="AY197" s="286"/>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row>
    <row r="198" spans="1:79" s="272" customFormat="1" ht="30" customHeight="1" thickTop="1" thickBot="1">
      <c r="A198" s="3819" t="s">
        <v>451</v>
      </c>
      <c r="B198" s="3817" t="s">
        <v>94</v>
      </c>
      <c r="C198" s="3817" t="s">
        <v>157</v>
      </c>
      <c r="D198" s="515">
        <v>24</v>
      </c>
      <c r="E198" s="513" t="s">
        <v>2121</v>
      </c>
      <c r="F198" s="513" t="s">
        <v>716</v>
      </c>
      <c r="G198" s="3815">
        <v>246</v>
      </c>
      <c r="H198" s="3819" t="s">
        <v>717</v>
      </c>
      <c r="I198" s="3819" t="s">
        <v>1857</v>
      </c>
      <c r="J198" s="3818">
        <v>200000</v>
      </c>
      <c r="K198" s="3815"/>
      <c r="L198" s="3815"/>
      <c r="M198" s="3815"/>
      <c r="N198" s="3815"/>
      <c r="O198" s="3815"/>
      <c r="P198" s="3815"/>
      <c r="Q198" s="3815"/>
      <c r="R198" s="3815"/>
      <c r="S198" s="3815"/>
      <c r="T198" s="3815">
        <v>8.5</v>
      </c>
      <c r="U198" s="3815"/>
      <c r="V198" s="3817"/>
      <c r="W198" s="3817"/>
      <c r="X198" s="3817"/>
      <c r="Y198" s="3817"/>
      <c r="Z198" s="3817">
        <v>1</v>
      </c>
      <c r="AA198" s="3817"/>
      <c r="AB198" s="3817"/>
      <c r="AC198" s="3817"/>
      <c r="AD198" s="3817"/>
      <c r="AE198" s="3817" t="s">
        <v>438</v>
      </c>
      <c r="AF198" s="271"/>
      <c r="AG198" s="271"/>
      <c r="AH198" s="271"/>
      <c r="AI198" s="271"/>
      <c r="AJ198" s="271"/>
      <c r="AK198" s="271"/>
      <c r="AL198" s="271"/>
      <c r="AM198" s="271"/>
      <c r="AN198" s="271"/>
      <c r="AO198" s="271"/>
      <c r="AP198" s="271"/>
      <c r="AQ198" s="271"/>
      <c r="AR198" s="271"/>
      <c r="AS198" s="271"/>
      <c r="AT198" s="271"/>
      <c r="AU198" s="286"/>
      <c r="AV198" s="286"/>
      <c r="AW198" s="286"/>
      <c r="AX198" s="287"/>
      <c r="AY198" s="286"/>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row>
    <row r="199" spans="1:79" s="272" customFormat="1" ht="30" customHeight="1" thickTop="1" thickBot="1">
      <c r="A199" s="3819"/>
      <c r="B199" s="3817"/>
      <c r="C199" s="3817"/>
      <c r="D199" s="515">
        <v>23</v>
      </c>
      <c r="E199" s="513" t="s">
        <v>2121</v>
      </c>
      <c r="F199" s="513" t="s">
        <v>2122</v>
      </c>
      <c r="G199" s="3815"/>
      <c r="H199" s="3819"/>
      <c r="I199" s="3819"/>
      <c r="J199" s="3818"/>
      <c r="K199" s="3815"/>
      <c r="L199" s="3815"/>
      <c r="M199" s="3815"/>
      <c r="N199" s="3815"/>
      <c r="O199" s="3815"/>
      <c r="P199" s="3815"/>
      <c r="Q199" s="3815"/>
      <c r="R199" s="3815"/>
      <c r="S199" s="3815"/>
      <c r="T199" s="3815"/>
      <c r="U199" s="3815"/>
      <c r="V199" s="3817"/>
      <c r="W199" s="3817"/>
      <c r="X199" s="3817"/>
      <c r="Y199" s="3817"/>
      <c r="Z199" s="3817"/>
      <c r="AA199" s="3817"/>
      <c r="AB199" s="3817"/>
      <c r="AC199" s="3817"/>
      <c r="AD199" s="3817"/>
      <c r="AE199" s="3817"/>
      <c r="AF199" s="271"/>
      <c r="AG199" s="271"/>
      <c r="AH199" s="271"/>
      <c r="AI199" s="271"/>
      <c r="AJ199" s="271"/>
      <c r="AK199" s="271"/>
      <c r="AL199" s="271"/>
      <c r="AM199" s="271"/>
      <c r="AN199" s="271"/>
      <c r="AO199" s="271"/>
      <c r="AP199" s="271"/>
      <c r="AQ199" s="271"/>
      <c r="AR199" s="271"/>
      <c r="AS199" s="271"/>
      <c r="AT199" s="271"/>
      <c r="AU199" s="286"/>
      <c r="AV199" s="286"/>
      <c r="AW199" s="286"/>
      <c r="AX199" s="287"/>
      <c r="AY199" s="286"/>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row>
    <row r="200" spans="1:79" s="272" customFormat="1" ht="30" customHeight="1" thickTop="1" thickBot="1">
      <c r="A200" s="513" t="s">
        <v>451</v>
      </c>
      <c r="B200" s="514" t="s">
        <v>94</v>
      </c>
      <c r="C200" s="514" t="s">
        <v>157</v>
      </c>
      <c r="D200" s="515">
        <v>18</v>
      </c>
      <c r="E200" s="513" t="s">
        <v>2123</v>
      </c>
      <c r="F200" s="513" t="s">
        <v>239</v>
      </c>
      <c r="G200" s="516">
        <v>40</v>
      </c>
      <c r="H200" s="513" t="s">
        <v>717</v>
      </c>
      <c r="I200" s="513" t="s">
        <v>1857</v>
      </c>
      <c r="J200" s="517">
        <v>35000</v>
      </c>
      <c r="K200" s="516"/>
      <c r="L200" s="516"/>
      <c r="M200" s="516"/>
      <c r="N200" s="516"/>
      <c r="O200" s="516"/>
      <c r="P200" s="516"/>
      <c r="Q200" s="516"/>
      <c r="R200" s="516"/>
      <c r="S200" s="516"/>
      <c r="T200" s="516">
        <v>3.5</v>
      </c>
      <c r="U200" s="516"/>
      <c r="V200" s="514"/>
      <c r="W200" s="514"/>
      <c r="X200" s="514"/>
      <c r="Y200" s="514"/>
      <c r="Z200" s="514">
        <v>1</v>
      </c>
      <c r="AA200" s="514"/>
      <c r="AB200" s="514"/>
      <c r="AC200" s="514"/>
      <c r="AD200" s="514"/>
      <c r="AE200" s="514" t="s">
        <v>438</v>
      </c>
      <c r="AF200" s="271"/>
      <c r="AG200" s="271"/>
      <c r="AH200" s="271"/>
      <c r="AI200" s="271"/>
      <c r="AJ200" s="271"/>
      <c r="AK200" s="271"/>
      <c r="AL200" s="271"/>
      <c r="AM200" s="271"/>
      <c r="AN200" s="271"/>
      <c r="AO200" s="271"/>
      <c r="AP200" s="271"/>
      <c r="AQ200" s="271"/>
      <c r="AR200" s="271"/>
      <c r="AS200" s="271"/>
      <c r="AT200" s="271"/>
      <c r="AU200" s="286"/>
      <c r="AV200" s="286"/>
      <c r="AW200" s="286"/>
      <c r="AX200" s="287"/>
      <c r="AY200" s="286"/>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row>
    <row r="201" spans="1:79" s="272" customFormat="1" ht="30" customHeight="1" thickTop="1" thickBot="1">
      <c r="A201" s="513" t="s">
        <v>451</v>
      </c>
      <c r="B201" s="514" t="s">
        <v>94</v>
      </c>
      <c r="C201" s="514" t="s">
        <v>157</v>
      </c>
      <c r="D201" s="515">
        <v>16</v>
      </c>
      <c r="E201" s="513" t="s">
        <v>2124</v>
      </c>
      <c r="F201" s="513" t="s">
        <v>716</v>
      </c>
      <c r="G201" s="516">
        <v>228</v>
      </c>
      <c r="H201" s="513" t="s">
        <v>717</v>
      </c>
      <c r="I201" s="513" t="s">
        <v>1857</v>
      </c>
      <c r="J201" s="517">
        <v>75000</v>
      </c>
      <c r="K201" s="516"/>
      <c r="L201" s="516"/>
      <c r="M201" s="516"/>
      <c r="N201" s="516"/>
      <c r="O201" s="516"/>
      <c r="P201" s="516"/>
      <c r="Q201" s="516"/>
      <c r="R201" s="516"/>
      <c r="S201" s="516"/>
      <c r="T201" s="516">
        <v>0.7</v>
      </c>
      <c r="U201" s="516"/>
      <c r="V201" s="514"/>
      <c r="W201" s="514"/>
      <c r="X201" s="514"/>
      <c r="Y201" s="514"/>
      <c r="Z201" s="514">
        <v>1</v>
      </c>
      <c r="AA201" s="514"/>
      <c r="AB201" s="514"/>
      <c r="AC201" s="514"/>
      <c r="AD201" s="514"/>
      <c r="AE201" s="514" t="s">
        <v>438</v>
      </c>
      <c r="AF201" s="271"/>
      <c r="AG201" s="271"/>
      <c r="AH201" s="271"/>
      <c r="AI201" s="271"/>
      <c r="AJ201" s="271"/>
      <c r="AK201" s="271"/>
      <c r="AL201" s="271"/>
      <c r="AM201" s="271"/>
      <c r="AN201" s="271"/>
      <c r="AO201" s="271"/>
      <c r="AP201" s="271"/>
      <c r="AQ201" s="271"/>
      <c r="AR201" s="271"/>
      <c r="AS201" s="271"/>
      <c r="AT201" s="271"/>
      <c r="AU201" s="286"/>
      <c r="AV201" s="286"/>
      <c r="AW201" s="286"/>
      <c r="AX201" s="287"/>
      <c r="AY201" s="286"/>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row>
    <row r="202" spans="1:79" s="272" customFormat="1" ht="30" customHeight="1" thickTop="1" thickBot="1">
      <c r="A202" s="3819" t="s">
        <v>451</v>
      </c>
      <c r="B202" s="3817" t="s">
        <v>94</v>
      </c>
      <c r="C202" s="3817" t="s">
        <v>157</v>
      </c>
      <c r="D202" s="515">
        <v>33</v>
      </c>
      <c r="E202" s="513" t="s">
        <v>2125</v>
      </c>
      <c r="F202" s="513" t="s">
        <v>716</v>
      </c>
      <c r="G202" s="3815">
        <v>89</v>
      </c>
      <c r="H202" s="3819" t="s">
        <v>717</v>
      </c>
      <c r="I202" s="3819" t="s">
        <v>1857</v>
      </c>
      <c r="J202" s="3818">
        <v>50000</v>
      </c>
      <c r="K202" s="3815"/>
      <c r="L202" s="3815"/>
      <c r="M202" s="3815"/>
      <c r="N202" s="3815"/>
      <c r="O202" s="3815"/>
      <c r="P202" s="3815"/>
      <c r="Q202" s="3815"/>
      <c r="R202" s="3815"/>
      <c r="S202" s="3815"/>
      <c r="T202" s="3815">
        <v>2.2999999999999998</v>
      </c>
      <c r="U202" s="3815"/>
      <c r="V202" s="3817"/>
      <c r="W202" s="3817"/>
      <c r="X202" s="3817"/>
      <c r="Y202" s="3817"/>
      <c r="Z202" s="3817">
        <v>1</v>
      </c>
      <c r="AA202" s="3817"/>
      <c r="AB202" s="3817"/>
      <c r="AC202" s="3817"/>
      <c r="AD202" s="3817"/>
      <c r="AE202" s="3817" t="s">
        <v>438</v>
      </c>
      <c r="AF202" s="271"/>
      <c r="AG202" s="271"/>
      <c r="AH202" s="271"/>
      <c r="AI202" s="271"/>
      <c r="AJ202" s="271"/>
      <c r="AK202" s="271"/>
      <c r="AL202" s="271"/>
      <c r="AM202" s="271"/>
      <c r="AN202" s="271"/>
      <c r="AO202" s="271"/>
      <c r="AP202" s="271"/>
      <c r="AQ202" s="271"/>
      <c r="AR202" s="271"/>
      <c r="AS202" s="271"/>
      <c r="AT202" s="271"/>
      <c r="AU202" s="286"/>
      <c r="AV202" s="286"/>
      <c r="AW202" s="286"/>
      <c r="AX202" s="287"/>
      <c r="AY202" s="286"/>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row>
    <row r="203" spans="1:79" s="272" customFormat="1" ht="30" customHeight="1" thickTop="1" thickBot="1">
      <c r="A203" s="3819"/>
      <c r="B203" s="3817"/>
      <c r="C203" s="3817"/>
      <c r="D203" s="515">
        <v>32</v>
      </c>
      <c r="E203" s="513" t="s">
        <v>2125</v>
      </c>
      <c r="F203" s="513" t="s">
        <v>2126</v>
      </c>
      <c r="G203" s="3815"/>
      <c r="H203" s="3819"/>
      <c r="I203" s="3819"/>
      <c r="J203" s="3818"/>
      <c r="K203" s="3815"/>
      <c r="L203" s="3815"/>
      <c r="M203" s="3815"/>
      <c r="N203" s="3815"/>
      <c r="O203" s="3815"/>
      <c r="P203" s="3815"/>
      <c r="Q203" s="3815"/>
      <c r="R203" s="3815"/>
      <c r="S203" s="3815"/>
      <c r="T203" s="3815"/>
      <c r="U203" s="3815"/>
      <c r="V203" s="3817"/>
      <c r="W203" s="3817"/>
      <c r="X203" s="3817"/>
      <c r="Y203" s="3817"/>
      <c r="Z203" s="3817"/>
      <c r="AA203" s="3817"/>
      <c r="AB203" s="3817"/>
      <c r="AC203" s="3817"/>
      <c r="AD203" s="3817"/>
      <c r="AE203" s="3817"/>
      <c r="AF203" s="271"/>
      <c r="AG203" s="271"/>
      <c r="AH203" s="271"/>
      <c r="AI203" s="271"/>
      <c r="AJ203" s="271"/>
      <c r="AK203" s="271"/>
      <c r="AL203" s="271"/>
      <c r="AM203" s="271"/>
      <c r="AN203" s="271"/>
      <c r="AO203" s="271"/>
      <c r="AP203" s="271"/>
      <c r="AQ203" s="271"/>
      <c r="AR203" s="271"/>
      <c r="AS203" s="271"/>
      <c r="AT203" s="271"/>
      <c r="AU203" s="286"/>
      <c r="AV203" s="286"/>
      <c r="AW203" s="286"/>
      <c r="AX203" s="287"/>
      <c r="AY203" s="286"/>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row>
    <row r="204" spans="1:79" s="272" customFormat="1" ht="30" customHeight="1" thickTop="1" thickBot="1">
      <c r="A204" s="513" t="s">
        <v>451</v>
      </c>
      <c r="B204" s="514" t="s">
        <v>94</v>
      </c>
      <c r="C204" s="514" t="s">
        <v>157</v>
      </c>
      <c r="D204" s="515">
        <v>37</v>
      </c>
      <c r="E204" s="513" t="s">
        <v>2127</v>
      </c>
      <c r="F204" s="513" t="s">
        <v>2128</v>
      </c>
      <c r="G204" s="516">
        <v>48</v>
      </c>
      <c r="H204" s="513" t="s">
        <v>717</v>
      </c>
      <c r="I204" s="513" t="s">
        <v>1857</v>
      </c>
      <c r="J204" s="517">
        <v>50000</v>
      </c>
      <c r="K204" s="516"/>
      <c r="L204" s="516"/>
      <c r="M204" s="516"/>
      <c r="N204" s="516"/>
      <c r="O204" s="516"/>
      <c r="P204" s="516"/>
      <c r="Q204" s="516"/>
      <c r="R204" s="516"/>
      <c r="S204" s="516"/>
      <c r="T204" s="516">
        <v>0.8</v>
      </c>
      <c r="U204" s="516"/>
      <c r="V204" s="514"/>
      <c r="W204" s="514"/>
      <c r="X204" s="514"/>
      <c r="Y204" s="514"/>
      <c r="Z204" s="514">
        <v>1</v>
      </c>
      <c r="AA204" s="514"/>
      <c r="AB204" s="514"/>
      <c r="AC204" s="514"/>
      <c r="AD204" s="514"/>
      <c r="AE204" s="514" t="s">
        <v>438</v>
      </c>
      <c r="AF204" s="271"/>
      <c r="AG204" s="271"/>
      <c r="AH204" s="271"/>
      <c r="AI204" s="271"/>
      <c r="AJ204" s="271"/>
      <c r="AK204" s="271"/>
      <c r="AL204" s="271"/>
      <c r="AM204" s="271"/>
      <c r="AN204" s="271"/>
      <c r="AO204" s="271"/>
      <c r="AP204" s="271"/>
      <c r="AQ204" s="271"/>
      <c r="AR204" s="271"/>
      <c r="AS204" s="271"/>
      <c r="AT204" s="271"/>
      <c r="AU204" s="286"/>
      <c r="AV204" s="286"/>
      <c r="AW204" s="286"/>
      <c r="AX204" s="287"/>
      <c r="AY204" s="286"/>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row>
    <row r="205" spans="1:79" s="272" customFormat="1" ht="30" customHeight="1" thickTop="1" thickBot="1">
      <c r="A205" s="513" t="s">
        <v>451</v>
      </c>
      <c r="B205" s="514" t="s">
        <v>94</v>
      </c>
      <c r="C205" s="514" t="s">
        <v>157</v>
      </c>
      <c r="D205" s="515">
        <v>12</v>
      </c>
      <c r="E205" s="513" t="s">
        <v>2129</v>
      </c>
      <c r="F205" s="513" t="s">
        <v>239</v>
      </c>
      <c r="G205" s="516">
        <v>119</v>
      </c>
      <c r="H205" s="513" t="s">
        <v>717</v>
      </c>
      <c r="I205" s="513" t="s">
        <v>1857</v>
      </c>
      <c r="J205" s="517">
        <v>30000</v>
      </c>
      <c r="K205" s="516"/>
      <c r="L205" s="516"/>
      <c r="M205" s="516"/>
      <c r="N205" s="516"/>
      <c r="O205" s="516"/>
      <c r="P205" s="516"/>
      <c r="Q205" s="516"/>
      <c r="R205" s="516"/>
      <c r="S205" s="516"/>
      <c r="T205" s="516">
        <v>2</v>
      </c>
      <c r="U205" s="516"/>
      <c r="V205" s="514"/>
      <c r="W205" s="514"/>
      <c r="X205" s="514"/>
      <c r="Y205" s="514"/>
      <c r="Z205" s="514">
        <v>1</v>
      </c>
      <c r="AA205" s="514"/>
      <c r="AB205" s="514"/>
      <c r="AC205" s="514"/>
      <c r="AD205" s="514"/>
      <c r="AE205" s="514" t="s">
        <v>438</v>
      </c>
      <c r="AF205" s="271"/>
      <c r="AG205" s="271"/>
      <c r="AH205" s="271"/>
      <c r="AI205" s="271"/>
      <c r="AJ205" s="271"/>
      <c r="AK205" s="271"/>
      <c r="AL205" s="271"/>
      <c r="AM205" s="271"/>
      <c r="AN205" s="271"/>
      <c r="AO205" s="271"/>
      <c r="AP205" s="271"/>
      <c r="AQ205" s="271"/>
      <c r="AR205" s="271"/>
      <c r="AS205" s="271"/>
      <c r="AT205" s="271"/>
      <c r="AU205" s="286"/>
      <c r="AV205" s="286"/>
      <c r="AW205" s="286"/>
      <c r="AX205" s="287"/>
      <c r="AY205" s="286"/>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row>
    <row r="206" spans="1:79" s="272" customFormat="1" ht="30" customHeight="1" thickTop="1" thickBot="1">
      <c r="A206" s="513" t="s">
        <v>451</v>
      </c>
      <c r="B206" s="514" t="s">
        <v>94</v>
      </c>
      <c r="C206" s="514" t="s">
        <v>157</v>
      </c>
      <c r="D206" s="515">
        <v>9</v>
      </c>
      <c r="E206" s="513" t="s">
        <v>2130</v>
      </c>
      <c r="F206" s="513" t="s">
        <v>366</v>
      </c>
      <c r="G206" s="516">
        <v>63</v>
      </c>
      <c r="H206" s="513" t="s">
        <v>717</v>
      </c>
      <c r="I206" s="513" t="s">
        <v>1857</v>
      </c>
      <c r="J206" s="517">
        <v>60000</v>
      </c>
      <c r="K206" s="516"/>
      <c r="L206" s="516"/>
      <c r="M206" s="516"/>
      <c r="N206" s="516"/>
      <c r="O206" s="516"/>
      <c r="P206" s="516"/>
      <c r="Q206" s="516"/>
      <c r="R206" s="516"/>
      <c r="S206" s="516"/>
      <c r="T206" s="516">
        <v>2.8</v>
      </c>
      <c r="U206" s="516"/>
      <c r="V206" s="514"/>
      <c r="W206" s="514"/>
      <c r="X206" s="514"/>
      <c r="Y206" s="514"/>
      <c r="Z206" s="514">
        <v>1</v>
      </c>
      <c r="AA206" s="514"/>
      <c r="AB206" s="514"/>
      <c r="AC206" s="514"/>
      <c r="AD206" s="514"/>
      <c r="AE206" s="514" t="s">
        <v>438</v>
      </c>
      <c r="AF206" s="271"/>
      <c r="AG206" s="271"/>
      <c r="AH206" s="271"/>
      <c r="AI206" s="271"/>
      <c r="AJ206" s="271"/>
      <c r="AK206" s="271"/>
      <c r="AL206" s="271"/>
      <c r="AM206" s="271"/>
      <c r="AN206" s="271"/>
      <c r="AO206" s="271"/>
      <c r="AP206" s="271"/>
      <c r="AQ206" s="271"/>
      <c r="AR206" s="271"/>
      <c r="AS206" s="271"/>
      <c r="AT206" s="271"/>
      <c r="AU206" s="286"/>
      <c r="AV206" s="286"/>
      <c r="AW206" s="286"/>
      <c r="AX206" s="287"/>
      <c r="AY206" s="286"/>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row>
    <row r="207" spans="1:79" ht="14.25" thickTop="1" thickBot="1">
      <c r="A207" s="513" t="s">
        <v>451</v>
      </c>
      <c r="B207" s="514" t="s">
        <v>94</v>
      </c>
      <c r="C207" s="514" t="s">
        <v>157</v>
      </c>
      <c r="D207" s="515">
        <v>11</v>
      </c>
      <c r="E207" s="513" t="s">
        <v>2129</v>
      </c>
      <c r="F207" s="513" t="s">
        <v>716</v>
      </c>
      <c r="G207" s="516">
        <v>237</v>
      </c>
      <c r="H207" s="513" t="s">
        <v>717</v>
      </c>
      <c r="I207" s="513" t="s">
        <v>2274</v>
      </c>
      <c r="J207" s="517">
        <v>25000</v>
      </c>
      <c r="K207" s="516"/>
      <c r="L207" s="516"/>
      <c r="M207" s="516"/>
      <c r="N207" s="516"/>
      <c r="O207" s="516"/>
      <c r="P207" s="516">
        <v>2</v>
      </c>
      <c r="Q207" s="516"/>
      <c r="R207" s="516"/>
      <c r="S207" s="516"/>
      <c r="T207" s="516"/>
      <c r="U207" s="516"/>
      <c r="V207" s="514"/>
      <c r="W207" s="514"/>
      <c r="X207" s="514"/>
      <c r="Y207" s="514"/>
      <c r="Z207" s="514">
        <v>1</v>
      </c>
      <c r="AA207" s="514"/>
      <c r="AB207" s="514"/>
      <c r="AC207" s="518"/>
      <c r="AD207" s="514"/>
      <c r="AE207" s="518" t="s">
        <v>438</v>
      </c>
      <c r="AF207" s="250"/>
      <c r="AG207" s="250"/>
    </row>
    <row r="208" spans="1:79" ht="14.25" thickTop="1" thickBot="1">
      <c r="A208" s="513" t="s">
        <v>415</v>
      </c>
      <c r="B208" s="514" t="s">
        <v>94</v>
      </c>
      <c r="C208" s="514" t="s">
        <v>157</v>
      </c>
      <c r="D208" s="515">
        <v>47</v>
      </c>
      <c r="E208" s="513" t="s">
        <v>367</v>
      </c>
      <c r="F208" s="513" t="s">
        <v>368</v>
      </c>
      <c r="G208" s="516">
        <v>76</v>
      </c>
      <c r="H208" s="513" t="s">
        <v>717</v>
      </c>
      <c r="I208" s="513" t="s">
        <v>1857</v>
      </c>
      <c r="J208" s="517"/>
      <c r="K208" s="516"/>
      <c r="L208" s="516"/>
      <c r="M208" s="516"/>
      <c r="N208" s="516"/>
      <c r="O208" s="516"/>
      <c r="P208" s="516"/>
      <c r="Q208" s="516"/>
      <c r="R208" s="516"/>
      <c r="S208" s="516"/>
      <c r="T208" s="516">
        <v>1.4</v>
      </c>
      <c r="U208" s="516"/>
      <c r="V208" s="514"/>
      <c r="W208" s="514"/>
      <c r="X208" s="514"/>
      <c r="Y208" s="514"/>
      <c r="Z208" s="514">
        <v>1</v>
      </c>
      <c r="AA208" s="514"/>
      <c r="AB208" s="514"/>
      <c r="AC208" s="518"/>
      <c r="AD208" s="514"/>
      <c r="AE208" s="518" t="s">
        <v>438</v>
      </c>
      <c r="AF208" s="250"/>
      <c r="AG208" s="250"/>
    </row>
    <row r="209" spans="1:33" ht="14.25" thickTop="1" thickBot="1">
      <c r="A209" s="513" t="s">
        <v>415</v>
      </c>
      <c r="B209" s="514" t="s">
        <v>94</v>
      </c>
      <c r="C209" s="514" t="s">
        <v>157</v>
      </c>
      <c r="D209" s="515">
        <v>44</v>
      </c>
      <c r="E209" s="513" t="s">
        <v>369</v>
      </c>
      <c r="F209" s="513" t="s">
        <v>716</v>
      </c>
      <c r="G209" s="516">
        <v>66</v>
      </c>
      <c r="H209" s="513" t="s">
        <v>717</v>
      </c>
      <c r="I209" s="513" t="s">
        <v>1857</v>
      </c>
      <c r="J209" s="517">
        <v>60000</v>
      </c>
      <c r="K209" s="516"/>
      <c r="L209" s="516"/>
      <c r="M209" s="516"/>
      <c r="N209" s="516"/>
      <c r="O209" s="516"/>
      <c r="P209" s="516"/>
      <c r="Q209" s="516"/>
      <c r="R209" s="516"/>
      <c r="S209" s="516"/>
      <c r="T209" s="516">
        <v>1.1000000000000001</v>
      </c>
      <c r="U209" s="516"/>
      <c r="V209" s="514"/>
      <c r="W209" s="514"/>
      <c r="X209" s="514"/>
      <c r="Y209" s="514"/>
      <c r="Z209" s="514">
        <v>1</v>
      </c>
      <c r="AA209" s="514"/>
      <c r="AB209" s="514"/>
      <c r="AC209" s="518"/>
      <c r="AD209" s="514"/>
      <c r="AE209" s="518" t="s">
        <v>438</v>
      </c>
      <c r="AF209" s="250"/>
      <c r="AG209" s="250"/>
    </row>
    <row r="210" spans="1:33" ht="14.25" thickTop="1" thickBot="1">
      <c r="A210" s="513" t="s">
        <v>415</v>
      </c>
      <c r="B210" s="514" t="s">
        <v>94</v>
      </c>
      <c r="C210" s="514" t="s">
        <v>157</v>
      </c>
      <c r="D210" s="515">
        <v>2</v>
      </c>
      <c r="E210" s="513" t="s">
        <v>370</v>
      </c>
      <c r="F210" s="513" t="s">
        <v>716</v>
      </c>
      <c r="G210" s="516">
        <v>75</v>
      </c>
      <c r="H210" s="513" t="s">
        <v>717</v>
      </c>
      <c r="I210" s="513" t="s">
        <v>1857</v>
      </c>
      <c r="J210" s="517">
        <v>60000</v>
      </c>
      <c r="K210" s="516"/>
      <c r="L210" s="516"/>
      <c r="M210" s="516"/>
      <c r="N210" s="516"/>
      <c r="O210" s="516"/>
      <c r="P210" s="516"/>
      <c r="Q210" s="516"/>
      <c r="R210" s="516"/>
      <c r="S210" s="516"/>
      <c r="T210" s="516">
        <v>1</v>
      </c>
      <c r="U210" s="516"/>
      <c r="V210" s="514"/>
      <c r="W210" s="514"/>
      <c r="X210" s="514"/>
      <c r="Y210" s="514"/>
      <c r="Z210" s="514">
        <v>1</v>
      </c>
      <c r="AA210" s="514"/>
      <c r="AB210" s="514"/>
      <c r="AC210" s="518"/>
      <c r="AD210" s="514"/>
      <c r="AE210" s="518" t="s">
        <v>438</v>
      </c>
      <c r="AF210" s="250"/>
      <c r="AG210" s="250"/>
    </row>
    <row r="211" spans="1:33" ht="14.25" thickTop="1" thickBot="1">
      <c r="A211" s="513" t="s">
        <v>451</v>
      </c>
      <c r="B211" s="518" t="s">
        <v>94</v>
      </c>
      <c r="C211" s="514" t="s">
        <v>157</v>
      </c>
      <c r="D211" s="515"/>
      <c r="E211" s="519" t="s">
        <v>2079</v>
      </c>
      <c r="F211" s="519"/>
      <c r="G211" s="515"/>
      <c r="H211" s="513" t="s">
        <v>12</v>
      </c>
      <c r="I211" s="513" t="s">
        <v>2274</v>
      </c>
      <c r="J211" s="517">
        <v>175000</v>
      </c>
      <c r="K211" s="516"/>
      <c r="L211" s="516"/>
      <c r="M211" s="525"/>
      <c r="N211" s="516"/>
      <c r="O211" s="516"/>
      <c r="P211" s="516"/>
      <c r="Q211" s="516"/>
      <c r="R211" s="516"/>
      <c r="S211" s="516"/>
      <c r="T211" s="516"/>
      <c r="U211" s="516"/>
      <c r="V211" s="514"/>
      <c r="W211" s="514"/>
      <c r="X211" s="514"/>
      <c r="Y211" s="514"/>
      <c r="Z211" s="514">
        <v>1</v>
      </c>
      <c r="AA211" s="514"/>
      <c r="AB211" s="514"/>
      <c r="AC211" s="518"/>
      <c r="AD211" s="514"/>
      <c r="AE211" s="518" t="s">
        <v>438</v>
      </c>
      <c r="AF211" s="250"/>
      <c r="AG211" s="250"/>
    </row>
    <row r="212" spans="1:33" ht="18.75" thickTop="1">
      <c r="A212" s="199"/>
      <c r="B212" s="199"/>
      <c r="C212" s="199"/>
      <c r="D212" s="198"/>
      <c r="E212" s="233"/>
      <c r="F212" s="233"/>
      <c r="G212" s="197"/>
      <c r="I212" s="197"/>
      <c r="J212" s="197"/>
      <c r="K212" s="197"/>
      <c r="L212" s="197"/>
      <c r="M212" s="197"/>
      <c r="N212" s="197"/>
      <c r="O212" s="197"/>
      <c r="P212" s="197"/>
      <c r="Q212" s="227"/>
      <c r="R212" s="227"/>
      <c r="S212" s="226"/>
      <c r="T212" s="228"/>
      <c r="U212" s="228"/>
      <c r="V212" s="220"/>
      <c r="W212" s="220"/>
      <c r="X212" s="229"/>
      <c r="Y212" s="230"/>
      <c r="Z212" s="231"/>
      <c r="AA212" s="229"/>
      <c r="AB212" s="232"/>
      <c r="AC212" s="220"/>
      <c r="AD212" s="232"/>
      <c r="AE212" s="220"/>
      <c r="AF212" s="250"/>
      <c r="AG212" s="250"/>
    </row>
    <row r="213" spans="1:33" ht="18">
      <c r="A213" s="199"/>
      <c r="B213" s="199"/>
      <c r="C213" s="199"/>
      <c r="D213" s="198"/>
      <c r="E213" s="233"/>
      <c r="F213" s="233"/>
      <c r="G213" s="197"/>
      <c r="I213" s="197"/>
      <c r="J213" s="197"/>
      <c r="K213" s="197"/>
      <c r="L213" s="197"/>
      <c r="M213" s="197"/>
      <c r="N213" s="197"/>
      <c r="O213" s="197"/>
      <c r="P213" s="197"/>
      <c r="Q213" s="227"/>
      <c r="R213" s="227"/>
      <c r="S213" s="226"/>
      <c r="T213" s="228"/>
      <c r="U213" s="228"/>
      <c r="V213" s="220"/>
      <c r="W213" s="220"/>
      <c r="X213" s="229"/>
      <c r="Y213" s="230"/>
      <c r="Z213" s="231"/>
      <c r="AA213" s="229"/>
      <c r="AB213" s="232"/>
      <c r="AC213" s="220"/>
      <c r="AD213" s="232"/>
      <c r="AE213" s="220"/>
      <c r="AF213" s="250"/>
      <c r="AG213" s="250"/>
    </row>
    <row r="214" spans="1:33" ht="18">
      <c r="A214" s="199"/>
      <c r="B214" s="199"/>
      <c r="C214" s="199"/>
      <c r="D214" s="198"/>
      <c r="E214" s="233"/>
      <c r="F214" s="233"/>
      <c r="G214" s="197"/>
      <c r="I214" s="197"/>
      <c r="J214" s="197"/>
      <c r="K214" s="197"/>
      <c r="L214" s="197"/>
      <c r="M214" s="197"/>
      <c r="N214" s="197"/>
      <c r="O214" s="197"/>
      <c r="P214" s="197"/>
      <c r="Q214" s="227"/>
      <c r="R214" s="227"/>
      <c r="S214" s="226"/>
      <c r="T214" s="228"/>
      <c r="U214" s="228"/>
      <c r="V214" s="220"/>
      <c r="W214" s="220"/>
      <c r="X214" s="229"/>
      <c r="Y214" s="230"/>
      <c r="Z214" s="231"/>
      <c r="AA214" s="229"/>
      <c r="AB214" s="232"/>
      <c r="AC214" s="220"/>
      <c r="AD214" s="232"/>
      <c r="AE214" s="220"/>
      <c r="AF214" s="250"/>
      <c r="AG214" s="250"/>
    </row>
    <row r="215" spans="1:33" ht="18">
      <c r="A215" s="199"/>
      <c r="B215" s="199"/>
      <c r="C215" s="199"/>
      <c r="D215" s="198"/>
      <c r="E215" s="233"/>
      <c r="F215" s="233"/>
      <c r="G215" s="197"/>
      <c r="I215" s="197"/>
      <c r="J215" s="197"/>
      <c r="K215" s="197"/>
      <c r="L215" s="197"/>
      <c r="M215" s="197"/>
      <c r="N215" s="197"/>
      <c r="O215" s="197"/>
      <c r="P215" s="197"/>
      <c r="Q215" s="227"/>
      <c r="R215" s="227"/>
      <c r="S215" s="226"/>
      <c r="T215" s="228"/>
      <c r="U215" s="228"/>
      <c r="V215" s="220"/>
      <c r="W215" s="220"/>
      <c r="X215" s="229"/>
      <c r="Y215" s="230"/>
      <c r="Z215" s="231"/>
      <c r="AA215" s="229"/>
      <c r="AB215" s="232"/>
      <c r="AC215" s="220"/>
      <c r="AD215" s="232"/>
      <c r="AE215" s="220"/>
      <c r="AF215" s="250"/>
      <c r="AG215" s="250"/>
    </row>
    <row r="216" spans="1:33" ht="18">
      <c r="A216" s="199"/>
      <c r="B216" s="199"/>
      <c r="C216" s="199"/>
      <c r="D216" s="198"/>
      <c r="E216" s="233"/>
      <c r="F216" s="233"/>
      <c r="G216" s="197"/>
      <c r="I216" s="197"/>
      <c r="J216" s="197"/>
      <c r="K216" s="197"/>
      <c r="L216" s="197"/>
      <c r="M216" s="197"/>
      <c r="N216" s="197"/>
      <c r="O216" s="197"/>
      <c r="P216" s="197"/>
      <c r="Q216" s="227"/>
      <c r="R216" s="227"/>
      <c r="S216" s="226"/>
      <c r="T216" s="228"/>
      <c r="U216" s="228"/>
      <c r="V216" s="220"/>
      <c r="W216" s="220"/>
      <c r="X216" s="229"/>
      <c r="Y216" s="230"/>
      <c r="Z216" s="231"/>
      <c r="AA216" s="229"/>
      <c r="AB216" s="232"/>
      <c r="AC216" s="220"/>
      <c r="AD216" s="232"/>
      <c r="AE216" s="220"/>
      <c r="AF216" s="250"/>
      <c r="AG216" s="250"/>
    </row>
    <row r="217" spans="1:33" ht="18">
      <c r="A217" s="199"/>
      <c r="B217" s="199"/>
      <c r="C217" s="199"/>
      <c r="D217" s="198"/>
      <c r="E217" s="233"/>
      <c r="F217" s="233"/>
      <c r="G217" s="197"/>
      <c r="I217" s="197"/>
      <c r="J217" s="197"/>
      <c r="K217" s="197"/>
      <c r="L217" s="197"/>
      <c r="M217" s="197"/>
      <c r="N217" s="197"/>
      <c r="O217" s="197"/>
      <c r="P217" s="197"/>
      <c r="Q217" s="227"/>
      <c r="R217" s="227"/>
      <c r="S217" s="226"/>
      <c r="T217" s="228"/>
      <c r="U217" s="228"/>
      <c r="V217" s="220"/>
      <c r="W217" s="220"/>
      <c r="X217" s="229"/>
      <c r="Y217" s="230"/>
      <c r="Z217" s="231"/>
      <c r="AA217" s="229"/>
      <c r="AB217" s="232"/>
      <c r="AC217" s="220"/>
      <c r="AD217" s="232"/>
      <c r="AE217" s="220"/>
      <c r="AF217" s="250"/>
      <c r="AG217" s="250"/>
    </row>
    <row r="218" spans="1:33" ht="18">
      <c r="A218" s="199"/>
      <c r="B218" s="199"/>
      <c r="C218" s="199"/>
      <c r="D218" s="198"/>
      <c r="E218" s="233"/>
      <c r="F218" s="233"/>
      <c r="G218" s="197"/>
      <c r="I218" s="197"/>
      <c r="J218" s="197"/>
      <c r="K218" s="197"/>
      <c r="L218" s="197"/>
      <c r="M218" s="197"/>
      <c r="N218" s="197"/>
      <c r="O218" s="197"/>
      <c r="P218" s="197"/>
      <c r="Q218" s="227"/>
      <c r="R218" s="227"/>
      <c r="S218" s="226"/>
      <c r="T218" s="228"/>
      <c r="U218" s="228"/>
      <c r="V218" s="220"/>
      <c r="W218" s="220"/>
      <c r="X218" s="229"/>
      <c r="Y218" s="230"/>
      <c r="Z218" s="231"/>
      <c r="AA218" s="229"/>
      <c r="AB218" s="232"/>
      <c r="AC218" s="220"/>
      <c r="AD218" s="232"/>
      <c r="AE218" s="220"/>
      <c r="AF218" s="250"/>
      <c r="AG218" s="250"/>
    </row>
    <row r="219" spans="1:33" ht="18">
      <c r="A219" s="199"/>
      <c r="B219" s="199"/>
      <c r="C219" s="199"/>
      <c r="D219" s="198"/>
      <c r="E219" s="233"/>
      <c r="F219" s="233"/>
      <c r="G219" s="197"/>
      <c r="I219" s="197"/>
      <c r="J219" s="197"/>
      <c r="K219" s="197"/>
      <c r="L219" s="197"/>
      <c r="M219" s="197"/>
      <c r="N219" s="197"/>
      <c r="O219" s="197"/>
      <c r="P219" s="197"/>
      <c r="Q219" s="227"/>
      <c r="R219" s="227"/>
      <c r="S219" s="226"/>
      <c r="T219" s="228"/>
      <c r="U219" s="228"/>
      <c r="V219" s="220"/>
      <c r="W219" s="220"/>
      <c r="X219" s="229"/>
      <c r="Y219" s="230"/>
      <c r="Z219" s="231"/>
      <c r="AA219" s="229"/>
      <c r="AB219" s="232"/>
      <c r="AC219" s="220"/>
      <c r="AD219" s="232"/>
      <c r="AE219" s="220"/>
      <c r="AF219" s="250"/>
      <c r="AG219" s="250"/>
    </row>
    <row r="220" spans="1:33" ht="18">
      <c r="A220" s="199"/>
      <c r="B220" s="199"/>
      <c r="C220" s="199"/>
      <c r="D220" s="198"/>
      <c r="E220" s="233"/>
      <c r="F220" s="233"/>
      <c r="G220" s="197"/>
      <c r="I220" s="197"/>
      <c r="J220" s="197"/>
      <c r="K220" s="197"/>
      <c r="L220" s="197"/>
      <c r="M220" s="197"/>
      <c r="N220" s="197"/>
      <c r="O220" s="197"/>
      <c r="P220" s="197"/>
      <c r="Q220" s="227"/>
      <c r="R220" s="227"/>
      <c r="S220" s="226"/>
      <c r="T220" s="228"/>
      <c r="U220" s="228"/>
      <c r="V220" s="220"/>
      <c r="W220" s="220"/>
      <c r="X220" s="229"/>
      <c r="Y220" s="230"/>
      <c r="Z220" s="231"/>
      <c r="AA220" s="229"/>
      <c r="AB220" s="232"/>
      <c r="AC220" s="220"/>
      <c r="AD220" s="232"/>
      <c r="AE220" s="220"/>
      <c r="AF220" s="250"/>
      <c r="AG220" s="250"/>
    </row>
    <row r="221" spans="1:33" ht="18">
      <c r="A221" s="199"/>
      <c r="B221" s="199"/>
      <c r="C221" s="199"/>
      <c r="D221" s="198"/>
      <c r="E221" s="233"/>
      <c r="F221" s="233"/>
      <c r="G221" s="197"/>
      <c r="I221" s="197"/>
      <c r="J221" s="197"/>
      <c r="K221" s="197"/>
      <c r="L221" s="197"/>
      <c r="M221" s="197"/>
      <c r="N221" s="197"/>
      <c r="O221" s="197"/>
      <c r="P221" s="197"/>
      <c r="Q221" s="227"/>
      <c r="R221" s="227"/>
      <c r="S221" s="226"/>
      <c r="T221" s="228"/>
      <c r="U221" s="228"/>
      <c r="V221" s="220"/>
      <c r="W221" s="220"/>
      <c r="X221" s="229"/>
      <c r="Y221" s="230"/>
      <c r="Z221" s="231"/>
      <c r="AA221" s="229"/>
      <c r="AB221" s="232"/>
      <c r="AC221" s="220"/>
      <c r="AD221" s="232"/>
      <c r="AE221" s="220"/>
      <c r="AF221" s="250"/>
      <c r="AG221" s="250"/>
    </row>
    <row r="222" spans="1:33" ht="18">
      <c r="A222" s="199"/>
      <c r="B222" s="199"/>
      <c r="C222" s="199"/>
      <c r="D222" s="198"/>
      <c r="E222" s="233"/>
      <c r="F222" s="233"/>
      <c r="G222" s="197"/>
      <c r="I222" s="197"/>
      <c r="J222" s="197"/>
      <c r="K222" s="197"/>
      <c r="L222" s="197"/>
      <c r="M222" s="197"/>
      <c r="N222" s="197"/>
      <c r="O222" s="197"/>
      <c r="P222" s="197"/>
      <c r="Q222" s="227"/>
      <c r="R222" s="227"/>
      <c r="S222" s="226"/>
      <c r="T222" s="228"/>
      <c r="U222" s="228"/>
      <c r="V222" s="220"/>
      <c r="W222" s="220"/>
      <c r="X222" s="229"/>
      <c r="Y222" s="230"/>
      <c r="Z222" s="231"/>
      <c r="AA222" s="229"/>
      <c r="AB222" s="232"/>
      <c r="AC222" s="220"/>
      <c r="AD222" s="232"/>
      <c r="AE222" s="220"/>
      <c r="AF222" s="250"/>
      <c r="AG222" s="250"/>
    </row>
    <row r="223" spans="1:33" ht="18">
      <c r="A223" s="199"/>
      <c r="B223" s="199"/>
      <c r="C223" s="199"/>
      <c r="D223" s="198"/>
      <c r="E223" s="233"/>
      <c r="F223" s="233"/>
      <c r="G223" s="197"/>
      <c r="I223" s="197"/>
      <c r="J223" s="197"/>
      <c r="K223" s="197"/>
      <c r="L223" s="197"/>
      <c r="M223" s="197"/>
      <c r="N223" s="197"/>
      <c r="O223" s="197"/>
      <c r="P223" s="197"/>
      <c r="Q223" s="227"/>
      <c r="R223" s="227"/>
      <c r="S223" s="226"/>
      <c r="T223" s="228"/>
      <c r="U223" s="228"/>
      <c r="V223" s="220"/>
      <c r="W223" s="220"/>
      <c r="X223" s="229"/>
      <c r="Y223" s="230"/>
      <c r="Z223" s="231"/>
      <c r="AA223" s="229"/>
      <c r="AB223" s="232"/>
      <c r="AC223" s="220"/>
      <c r="AD223" s="232"/>
      <c r="AE223" s="220"/>
      <c r="AF223" s="250"/>
      <c r="AG223" s="250"/>
    </row>
    <row r="224" spans="1:33" ht="18">
      <c r="A224" s="199"/>
      <c r="B224" s="199"/>
      <c r="C224" s="199"/>
      <c r="D224" s="198"/>
      <c r="E224" s="233"/>
      <c r="F224" s="233"/>
      <c r="G224" s="197"/>
      <c r="I224" s="197"/>
      <c r="J224" s="197"/>
      <c r="K224" s="197"/>
      <c r="L224" s="197"/>
      <c r="M224" s="197"/>
      <c r="N224" s="197"/>
      <c r="O224" s="197"/>
      <c r="P224" s="197"/>
      <c r="Q224" s="227"/>
      <c r="R224" s="227"/>
      <c r="S224" s="226"/>
      <c r="T224" s="228"/>
      <c r="U224" s="228"/>
      <c r="V224" s="220"/>
      <c r="W224" s="220"/>
      <c r="X224" s="229"/>
      <c r="Y224" s="230"/>
      <c r="Z224" s="231"/>
      <c r="AA224" s="229"/>
      <c r="AB224" s="232"/>
      <c r="AC224" s="220"/>
      <c r="AD224" s="232"/>
      <c r="AE224" s="220"/>
      <c r="AF224" s="250"/>
      <c r="AG224" s="250"/>
    </row>
    <row r="225" spans="1:33" ht="18">
      <c r="A225" s="199"/>
      <c r="B225" s="199"/>
      <c r="C225" s="199"/>
      <c r="D225" s="198"/>
      <c r="E225" s="233"/>
      <c r="F225" s="233"/>
      <c r="G225" s="197"/>
      <c r="I225" s="197"/>
      <c r="J225" s="197"/>
      <c r="K225" s="197"/>
      <c r="L225" s="197"/>
      <c r="M225" s="197"/>
      <c r="N225" s="197"/>
      <c r="O225" s="197"/>
      <c r="P225" s="197"/>
      <c r="Q225" s="227"/>
      <c r="R225" s="227"/>
      <c r="S225" s="226"/>
      <c r="T225" s="228"/>
      <c r="U225" s="228"/>
      <c r="V225" s="220"/>
      <c r="W225" s="220"/>
      <c r="X225" s="229"/>
      <c r="Y225" s="230"/>
      <c r="Z225" s="231"/>
      <c r="AA225" s="229"/>
      <c r="AB225" s="232"/>
      <c r="AC225" s="220"/>
      <c r="AD225" s="232"/>
      <c r="AE225" s="220"/>
      <c r="AF225" s="250"/>
      <c r="AG225" s="250"/>
    </row>
    <row r="226" spans="1:33" ht="18">
      <c r="A226" s="199"/>
      <c r="B226" s="199"/>
      <c r="C226" s="199"/>
      <c r="D226" s="198"/>
      <c r="E226" s="233"/>
      <c r="F226" s="233"/>
      <c r="G226" s="197"/>
      <c r="I226" s="197"/>
      <c r="J226" s="197"/>
      <c r="K226" s="197"/>
      <c r="L226" s="197"/>
      <c r="M226" s="197"/>
      <c r="N226" s="197"/>
      <c r="O226" s="197"/>
      <c r="P226" s="197"/>
      <c r="Q226" s="227"/>
      <c r="R226" s="227"/>
      <c r="S226" s="226"/>
      <c r="T226" s="228"/>
      <c r="U226" s="228"/>
      <c r="V226" s="220"/>
      <c r="W226" s="220"/>
      <c r="X226" s="229"/>
      <c r="Y226" s="230"/>
      <c r="Z226" s="231"/>
      <c r="AA226" s="229"/>
      <c r="AB226" s="232"/>
      <c r="AC226" s="220"/>
      <c r="AD226" s="232"/>
      <c r="AE226" s="220"/>
      <c r="AF226" s="250"/>
      <c r="AG226" s="250"/>
    </row>
    <row r="227" spans="1:33" ht="18">
      <c r="A227" s="199"/>
      <c r="B227" s="199"/>
      <c r="C227" s="199"/>
      <c r="D227" s="198"/>
      <c r="E227" s="233"/>
      <c r="F227" s="233"/>
      <c r="G227" s="197"/>
      <c r="I227" s="197"/>
      <c r="J227" s="197"/>
      <c r="K227" s="197"/>
      <c r="L227" s="197"/>
      <c r="M227" s="197"/>
      <c r="N227" s="197"/>
      <c r="O227" s="197"/>
      <c r="P227" s="197"/>
      <c r="Q227" s="227"/>
      <c r="R227" s="227"/>
      <c r="S227" s="226"/>
      <c r="T227" s="228"/>
      <c r="U227" s="228"/>
      <c r="V227" s="220"/>
      <c r="W227" s="220"/>
      <c r="X227" s="229"/>
      <c r="Y227" s="230"/>
      <c r="Z227" s="231"/>
      <c r="AA227" s="229"/>
      <c r="AB227" s="232"/>
      <c r="AC227" s="220"/>
      <c r="AD227" s="232"/>
      <c r="AE227" s="220"/>
      <c r="AF227" s="250"/>
      <c r="AG227" s="250"/>
    </row>
    <row r="228" spans="1:33" ht="18">
      <c r="A228" s="199"/>
      <c r="B228" s="199"/>
      <c r="C228" s="199"/>
      <c r="D228" s="198"/>
      <c r="E228" s="233"/>
      <c r="F228" s="233"/>
      <c r="G228" s="197"/>
      <c r="I228" s="197"/>
      <c r="J228" s="197"/>
      <c r="K228" s="197"/>
      <c r="L228" s="197"/>
      <c r="M228" s="197"/>
      <c r="N228" s="197"/>
      <c r="O228" s="197"/>
      <c r="P228" s="197"/>
      <c r="Q228" s="227"/>
      <c r="R228" s="227"/>
      <c r="S228" s="226"/>
      <c r="T228" s="228"/>
      <c r="U228" s="228"/>
      <c r="V228" s="220"/>
      <c r="W228" s="220"/>
      <c r="X228" s="229"/>
      <c r="Y228" s="230"/>
      <c r="Z228" s="231"/>
      <c r="AA228" s="229"/>
      <c r="AB228" s="232"/>
      <c r="AC228" s="220"/>
      <c r="AD228" s="232"/>
      <c r="AE228" s="220"/>
      <c r="AF228" s="250"/>
      <c r="AG228" s="250"/>
    </row>
    <row r="229" spans="1:33" ht="18">
      <c r="A229" s="199"/>
      <c r="B229" s="199"/>
      <c r="C229" s="199"/>
      <c r="D229" s="198"/>
      <c r="E229" s="233"/>
      <c r="F229" s="233"/>
      <c r="G229" s="197"/>
      <c r="I229" s="197"/>
      <c r="J229" s="197"/>
      <c r="K229" s="197"/>
      <c r="L229" s="197"/>
      <c r="M229" s="197"/>
      <c r="N229" s="197"/>
      <c r="O229" s="197"/>
      <c r="P229" s="197"/>
      <c r="Q229" s="227"/>
      <c r="R229" s="227"/>
      <c r="S229" s="226"/>
      <c r="T229" s="228"/>
      <c r="U229" s="228"/>
      <c r="V229" s="220"/>
      <c r="W229" s="220"/>
      <c r="X229" s="229"/>
      <c r="Y229" s="230"/>
      <c r="Z229" s="231"/>
      <c r="AA229" s="229"/>
      <c r="AB229" s="232"/>
      <c r="AC229" s="220"/>
      <c r="AD229" s="232"/>
      <c r="AE229" s="220"/>
      <c r="AF229" s="250"/>
      <c r="AG229" s="250"/>
    </row>
    <row r="230" spans="1:33" ht="18">
      <c r="A230" s="199"/>
      <c r="B230" s="199"/>
      <c r="C230" s="199"/>
      <c r="D230" s="198"/>
      <c r="E230" s="233"/>
      <c r="F230" s="233"/>
      <c r="G230" s="197"/>
      <c r="I230" s="197"/>
      <c r="J230" s="197"/>
      <c r="K230" s="197"/>
      <c r="L230" s="197"/>
      <c r="M230" s="197"/>
      <c r="N230" s="197"/>
      <c r="O230" s="197"/>
      <c r="P230" s="197"/>
      <c r="Q230" s="227"/>
      <c r="R230" s="227"/>
      <c r="S230" s="226"/>
      <c r="T230" s="228"/>
      <c r="U230" s="228"/>
      <c r="V230" s="220"/>
      <c r="W230" s="220"/>
      <c r="X230" s="229"/>
      <c r="Y230" s="230"/>
      <c r="Z230" s="231"/>
      <c r="AA230" s="229"/>
      <c r="AB230" s="232"/>
      <c r="AC230" s="220"/>
      <c r="AD230" s="232"/>
      <c r="AE230" s="220"/>
      <c r="AF230" s="250"/>
      <c r="AG230" s="250"/>
    </row>
    <row r="231" spans="1:33" ht="18">
      <c r="A231" s="199"/>
      <c r="B231" s="199"/>
      <c r="C231" s="199"/>
      <c r="D231" s="198"/>
      <c r="E231" s="233"/>
      <c r="F231" s="233"/>
      <c r="G231" s="197"/>
      <c r="I231" s="197"/>
      <c r="J231" s="197"/>
      <c r="K231" s="197"/>
      <c r="L231" s="197"/>
      <c r="M231" s="197"/>
      <c r="N231" s="197"/>
      <c r="O231" s="197"/>
      <c r="P231" s="197"/>
      <c r="Q231" s="227"/>
      <c r="R231" s="227"/>
      <c r="S231" s="226"/>
      <c r="T231" s="228"/>
      <c r="U231" s="228"/>
      <c r="V231" s="220"/>
      <c r="W231" s="220"/>
      <c r="X231" s="229"/>
      <c r="Y231" s="230"/>
      <c r="Z231" s="231"/>
      <c r="AA231" s="229"/>
      <c r="AB231" s="232"/>
      <c r="AC231" s="220"/>
      <c r="AD231" s="232"/>
      <c r="AE231" s="220"/>
      <c r="AF231" s="250"/>
      <c r="AG231" s="250"/>
    </row>
    <row r="232" spans="1:33" ht="18">
      <c r="A232" s="199"/>
      <c r="B232" s="199"/>
      <c r="C232" s="199"/>
      <c r="D232" s="198"/>
      <c r="E232" s="233"/>
      <c r="F232" s="233"/>
      <c r="G232" s="197"/>
      <c r="I232" s="197"/>
      <c r="J232" s="197"/>
      <c r="K232" s="197"/>
      <c r="L232" s="197"/>
      <c r="M232" s="197"/>
      <c r="N232" s="197"/>
      <c r="O232" s="197"/>
      <c r="P232" s="197"/>
      <c r="Q232" s="227"/>
      <c r="R232" s="227"/>
      <c r="S232" s="226"/>
      <c r="T232" s="228"/>
      <c r="U232" s="228"/>
      <c r="V232" s="220"/>
      <c r="W232" s="220"/>
      <c r="X232" s="229"/>
      <c r="Y232" s="230"/>
      <c r="Z232" s="231"/>
      <c r="AA232" s="229"/>
      <c r="AB232" s="232"/>
      <c r="AC232" s="220"/>
      <c r="AD232" s="232"/>
      <c r="AE232" s="220"/>
      <c r="AF232" s="250"/>
      <c r="AG232" s="250"/>
    </row>
    <row r="233" spans="1:33" ht="18">
      <c r="A233" s="199"/>
      <c r="B233" s="199"/>
      <c r="C233" s="199"/>
      <c r="D233" s="198"/>
      <c r="E233" s="233"/>
      <c r="F233" s="233"/>
      <c r="G233" s="197"/>
      <c r="I233" s="197"/>
      <c r="J233" s="197"/>
      <c r="K233" s="197"/>
      <c r="L233" s="197"/>
      <c r="M233" s="197"/>
      <c r="N233" s="197"/>
      <c r="O233" s="197"/>
      <c r="P233" s="197"/>
      <c r="Q233" s="227"/>
      <c r="R233" s="227"/>
      <c r="S233" s="226"/>
      <c r="T233" s="228"/>
      <c r="U233" s="228"/>
      <c r="V233" s="220"/>
      <c r="W233" s="220"/>
      <c r="X233" s="229"/>
      <c r="Y233" s="230"/>
      <c r="Z233" s="231"/>
      <c r="AA233" s="229"/>
      <c r="AB233" s="232"/>
      <c r="AC233" s="220"/>
      <c r="AD233" s="232"/>
      <c r="AE233" s="220"/>
      <c r="AF233" s="250"/>
      <c r="AG233" s="250"/>
    </row>
    <row r="234" spans="1:33" ht="18">
      <c r="A234" s="199"/>
      <c r="B234" s="199"/>
      <c r="C234" s="199"/>
      <c r="D234" s="198"/>
      <c r="E234" s="233"/>
      <c r="F234" s="233"/>
      <c r="G234" s="197"/>
      <c r="I234" s="197"/>
      <c r="J234" s="197"/>
      <c r="K234" s="197"/>
      <c r="L234" s="197"/>
      <c r="M234" s="197"/>
      <c r="N234" s="197"/>
      <c r="O234" s="197"/>
      <c r="P234" s="197"/>
      <c r="Q234" s="227"/>
      <c r="R234" s="227"/>
      <c r="S234" s="226"/>
      <c r="T234" s="228"/>
      <c r="U234" s="228"/>
      <c r="V234" s="220"/>
      <c r="W234" s="220"/>
      <c r="X234" s="229"/>
      <c r="Y234" s="230"/>
      <c r="Z234" s="231"/>
      <c r="AA234" s="229"/>
      <c r="AB234" s="232"/>
      <c r="AC234" s="220"/>
      <c r="AD234" s="232"/>
      <c r="AE234" s="220"/>
      <c r="AF234" s="250"/>
      <c r="AG234" s="250"/>
    </row>
    <row r="235" spans="1:33" ht="18">
      <c r="A235" s="199"/>
      <c r="B235" s="199"/>
      <c r="C235" s="199"/>
      <c r="D235" s="198"/>
      <c r="E235" s="233"/>
      <c r="F235" s="233"/>
      <c r="G235" s="197"/>
      <c r="I235" s="197"/>
      <c r="J235" s="197"/>
      <c r="K235" s="197"/>
      <c r="L235" s="197"/>
      <c r="M235" s="197"/>
      <c r="N235" s="197"/>
      <c r="O235" s="197"/>
      <c r="P235" s="197"/>
      <c r="Q235" s="227"/>
      <c r="R235" s="227"/>
      <c r="S235" s="226"/>
      <c r="T235" s="228"/>
      <c r="U235" s="228"/>
      <c r="V235" s="220"/>
      <c r="W235" s="220"/>
      <c r="X235" s="229"/>
      <c r="Y235" s="230"/>
      <c r="Z235" s="231"/>
      <c r="AA235" s="229"/>
      <c r="AB235" s="232"/>
      <c r="AC235" s="220"/>
      <c r="AD235" s="232"/>
      <c r="AE235" s="220"/>
      <c r="AF235" s="250"/>
      <c r="AG235" s="250"/>
    </row>
    <row r="236" spans="1:33" ht="18">
      <c r="A236" s="199"/>
      <c r="B236" s="199"/>
      <c r="C236" s="199"/>
      <c r="D236" s="198"/>
      <c r="E236" s="233"/>
      <c r="F236" s="233"/>
      <c r="G236" s="197"/>
      <c r="I236" s="197"/>
      <c r="J236" s="197"/>
      <c r="K236" s="197"/>
      <c r="L236" s="197"/>
      <c r="M236" s="197"/>
      <c r="N236" s="197"/>
      <c r="O236" s="197"/>
      <c r="P236" s="197"/>
      <c r="Q236" s="227"/>
      <c r="R236" s="227"/>
      <c r="S236" s="226"/>
      <c r="T236" s="228"/>
      <c r="U236" s="228"/>
      <c r="V236" s="220"/>
      <c r="W236" s="220"/>
      <c r="X236" s="229"/>
      <c r="Y236" s="230"/>
      <c r="Z236" s="231"/>
      <c r="AA236" s="229"/>
      <c r="AB236" s="232"/>
      <c r="AC236" s="220"/>
      <c r="AD236" s="232"/>
      <c r="AE236" s="220"/>
      <c r="AF236" s="250"/>
      <c r="AG236" s="250"/>
    </row>
    <row r="237" spans="1:33" ht="18">
      <c r="A237" s="199"/>
      <c r="B237" s="199"/>
      <c r="C237" s="199"/>
      <c r="D237" s="198"/>
      <c r="E237" s="233"/>
      <c r="F237" s="233"/>
      <c r="G237" s="197"/>
      <c r="I237" s="197"/>
      <c r="J237" s="197"/>
      <c r="K237" s="197"/>
      <c r="L237" s="197"/>
      <c r="M237" s="197"/>
      <c r="N237" s="197"/>
      <c r="O237" s="197"/>
      <c r="P237" s="197"/>
      <c r="Q237" s="227"/>
      <c r="R237" s="227"/>
      <c r="S237" s="226"/>
      <c r="T237" s="228"/>
      <c r="U237" s="228"/>
      <c r="V237" s="220"/>
      <c r="W237" s="220"/>
      <c r="X237" s="229"/>
      <c r="Y237" s="230"/>
      <c r="Z237" s="231"/>
      <c r="AA237" s="229"/>
      <c r="AB237" s="232"/>
      <c r="AC237" s="220"/>
      <c r="AD237" s="232"/>
      <c r="AE237" s="220"/>
      <c r="AF237" s="250"/>
      <c r="AG237" s="250"/>
    </row>
    <row r="238" spans="1:33" ht="18">
      <c r="A238" s="199"/>
      <c r="B238" s="199"/>
      <c r="C238" s="199"/>
      <c r="D238" s="198"/>
      <c r="E238" s="233"/>
      <c r="F238" s="233"/>
      <c r="G238" s="197"/>
      <c r="I238" s="197"/>
      <c r="J238" s="197"/>
      <c r="K238" s="197"/>
      <c r="L238" s="197"/>
      <c r="M238" s="197"/>
      <c r="N238" s="197"/>
      <c r="O238" s="197"/>
      <c r="P238" s="197"/>
      <c r="Q238" s="227"/>
      <c r="R238" s="227"/>
      <c r="S238" s="226"/>
      <c r="T238" s="228"/>
      <c r="U238" s="228"/>
      <c r="V238" s="220"/>
      <c r="W238" s="220"/>
      <c r="X238" s="229"/>
      <c r="Y238" s="230"/>
      <c r="Z238" s="231"/>
      <c r="AA238" s="229"/>
      <c r="AB238" s="232"/>
      <c r="AC238" s="220"/>
      <c r="AD238" s="232"/>
      <c r="AE238" s="220"/>
      <c r="AF238" s="250"/>
      <c r="AG238" s="250"/>
    </row>
    <row r="239" spans="1:33" ht="18">
      <c r="A239" s="199"/>
      <c r="B239" s="199"/>
      <c r="C239" s="199"/>
      <c r="D239" s="198"/>
      <c r="E239" s="233"/>
      <c r="F239" s="233"/>
      <c r="G239" s="197"/>
      <c r="I239" s="197"/>
      <c r="J239" s="197"/>
      <c r="K239" s="197"/>
      <c r="L239" s="197"/>
      <c r="M239" s="197"/>
      <c r="N239" s="197"/>
      <c r="O239" s="197"/>
      <c r="P239" s="197"/>
      <c r="Q239" s="227"/>
      <c r="R239" s="227"/>
      <c r="S239" s="226"/>
      <c r="T239" s="228"/>
      <c r="U239" s="228"/>
      <c r="V239" s="220"/>
      <c r="W239" s="220"/>
      <c r="X239" s="229"/>
      <c r="Y239" s="230"/>
      <c r="Z239" s="231"/>
      <c r="AA239" s="229"/>
      <c r="AB239" s="232"/>
      <c r="AC239" s="220"/>
      <c r="AD239" s="232"/>
      <c r="AE239" s="220"/>
      <c r="AF239" s="250"/>
      <c r="AG239" s="250"/>
    </row>
    <row r="240" spans="1:33" ht="18">
      <c r="A240" s="217"/>
      <c r="B240" s="3814"/>
      <c r="C240" s="3814"/>
      <c r="D240" s="3814"/>
      <c r="E240" s="3814"/>
      <c r="F240" s="221"/>
      <c r="G240" s="222"/>
      <c r="H240" s="223"/>
      <c r="I240" s="224"/>
      <c r="J240" s="225"/>
      <c r="K240" s="234"/>
      <c r="L240" s="226"/>
      <c r="M240" s="220"/>
      <c r="N240" s="220"/>
      <c r="O240" s="220"/>
      <c r="P240" s="226"/>
      <c r="Q240" s="227"/>
      <c r="R240" s="227"/>
      <c r="S240" s="226"/>
      <c r="T240" s="228"/>
      <c r="U240" s="228"/>
      <c r="V240" s="220"/>
      <c r="W240" s="220"/>
      <c r="X240" s="229"/>
      <c r="Y240" s="230"/>
      <c r="Z240" s="231"/>
      <c r="AA240" s="229"/>
      <c r="AB240" s="232"/>
      <c r="AC240" s="220"/>
      <c r="AD240" s="232"/>
      <c r="AE240" s="220"/>
      <c r="AF240" s="250"/>
      <c r="AG240" s="250"/>
    </row>
    <row r="241" spans="1:33" ht="18">
      <c r="A241" s="217"/>
      <c r="B241" s="235"/>
      <c r="C241" s="235"/>
      <c r="D241" s="235"/>
      <c r="F241" s="221"/>
      <c r="G241" s="222"/>
      <c r="H241" s="223"/>
      <c r="I241" s="224"/>
      <c r="J241" s="225"/>
      <c r="K241" s="234"/>
      <c r="L241" s="226"/>
      <c r="M241" s="220"/>
      <c r="N241" s="220"/>
      <c r="O241" s="220"/>
      <c r="P241" s="226"/>
      <c r="Q241" s="227"/>
      <c r="R241" s="227"/>
      <c r="S241" s="226"/>
      <c r="T241" s="228"/>
      <c r="U241" s="228"/>
      <c r="V241" s="220"/>
      <c r="W241" s="220"/>
      <c r="X241" s="229"/>
      <c r="Y241" s="230"/>
      <c r="Z241" s="231"/>
      <c r="AA241" s="229"/>
      <c r="AB241" s="232"/>
      <c r="AC241" s="220"/>
      <c r="AD241" s="232"/>
      <c r="AE241" s="220"/>
      <c r="AF241" s="250"/>
      <c r="AG241" s="250"/>
    </row>
    <row r="242" spans="1:33" ht="18">
      <c r="A242" s="217"/>
      <c r="B242" s="235"/>
      <c r="C242" s="235"/>
      <c r="D242" s="235"/>
      <c r="F242" s="221"/>
      <c r="G242" s="222"/>
      <c r="H242" s="223"/>
      <c r="I242" s="224"/>
      <c r="J242" s="225"/>
      <c r="K242" s="234"/>
      <c r="L242" s="226"/>
      <c r="M242" s="220"/>
      <c r="N242" s="220"/>
      <c r="O242" s="220"/>
      <c r="P242" s="226"/>
      <c r="Q242" s="227"/>
      <c r="R242" s="227"/>
      <c r="S242" s="226"/>
      <c r="T242" s="228"/>
      <c r="U242" s="228"/>
      <c r="V242" s="220"/>
      <c r="W242" s="220"/>
      <c r="X242" s="229"/>
      <c r="Y242" s="230"/>
      <c r="Z242" s="231"/>
      <c r="AA242" s="229"/>
      <c r="AB242" s="232"/>
      <c r="AC242" s="220"/>
      <c r="AD242" s="232"/>
      <c r="AE242" s="220"/>
      <c r="AF242" s="250"/>
      <c r="AG242" s="250"/>
    </row>
    <row r="243" spans="1:33">
      <c r="A243" s="217"/>
      <c r="B243" s="218"/>
      <c r="C243" s="219"/>
      <c r="D243" s="220"/>
      <c r="E243" s="220"/>
      <c r="F243" s="221"/>
      <c r="G243" s="222"/>
      <c r="H243" s="223"/>
      <c r="I243" s="224"/>
      <c r="J243" s="225"/>
      <c r="K243" s="234"/>
      <c r="L243" s="226"/>
      <c r="M243" s="220"/>
      <c r="N243" s="220"/>
      <c r="O243" s="220"/>
      <c r="P243" s="226"/>
      <c r="Q243" s="227"/>
      <c r="R243" s="227"/>
      <c r="S243" s="226"/>
      <c r="T243" s="228"/>
      <c r="U243" s="228"/>
      <c r="V243" s="220"/>
      <c r="W243" s="220"/>
      <c r="X243" s="229"/>
      <c r="Y243" s="230"/>
      <c r="Z243" s="231"/>
      <c r="AA243" s="229"/>
      <c r="AB243" s="232"/>
      <c r="AC243" s="220"/>
      <c r="AD243" s="232"/>
      <c r="AE243" s="220"/>
      <c r="AF243" s="250"/>
      <c r="AG243" s="250"/>
    </row>
    <row r="244" spans="1:33">
      <c r="A244" s="217"/>
      <c r="B244" s="218"/>
      <c r="C244" s="219"/>
      <c r="D244" s="220"/>
      <c r="E244" s="220"/>
      <c r="F244" s="221"/>
      <c r="G244" s="222"/>
      <c r="H244" s="223"/>
      <c r="I244" s="224"/>
      <c r="J244" s="225"/>
      <c r="K244" s="234"/>
      <c r="L244" s="226"/>
      <c r="M244" s="220"/>
      <c r="N244" s="220"/>
      <c r="O244" s="220"/>
      <c r="P244" s="226"/>
      <c r="Q244" s="227"/>
      <c r="R244" s="227"/>
      <c r="S244" s="226"/>
      <c r="T244" s="228"/>
      <c r="U244" s="228"/>
      <c r="V244" s="220"/>
      <c r="W244" s="220"/>
      <c r="X244" s="229"/>
      <c r="Y244" s="230"/>
      <c r="Z244" s="231"/>
      <c r="AA244" s="229"/>
      <c r="AB244" s="232"/>
      <c r="AC244" s="220"/>
      <c r="AD244" s="232"/>
      <c r="AE244" s="220"/>
      <c r="AF244" s="250"/>
      <c r="AG244" s="250"/>
    </row>
    <row r="245" spans="1:33">
      <c r="A245" s="217"/>
      <c r="B245" s="218"/>
      <c r="C245" s="219"/>
      <c r="D245" s="220"/>
      <c r="E245" s="220"/>
      <c r="F245" s="221"/>
      <c r="G245" s="222"/>
      <c r="H245" s="223"/>
      <c r="I245" s="224"/>
      <c r="J245" s="225"/>
      <c r="K245" s="234"/>
      <c r="L245" s="226"/>
      <c r="M245" s="220"/>
      <c r="N245" s="220"/>
      <c r="O245" s="220"/>
      <c r="P245" s="226"/>
      <c r="Q245" s="227"/>
      <c r="R245" s="227"/>
      <c r="S245" s="226"/>
      <c r="T245" s="228"/>
      <c r="U245" s="228"/>
      <c r="V245" s="220"/>
      <c r="W245" s="220"/>
      <c r="X245" s="229"/>
      <c r="Y245" s="230"/>
      <c r="Z245" s="231"/>
      <c r="AA245" s="229"/>
      <c r="AB245" s="232"/>
      <c r="AC245" s="220"/>
      <c r="AD245" s="232"/>
      <c r="AE245" s="220"/>
      <c r="AF245" s="250"/>
      <c r="AG245" s="250"/>
    </row>
    <row r="246" spans="1:33">
      <c r="A246" s="217"/>
      <c r="B246" s="218"/>
      <c r="C246" s="219"/>
      <c r="D246" s="220"/>
      <c r="E246" s="220"/>
      <c r="F246" s="221"/>
      <c r="G246" s="222"/>
      <c r="H246" s="223"/>
      <c r="I246" s="224"/>
      <c r="J246" s="225"/>
      <c r="K246" s="234"/>
      <c r="L246" s="226"/>
      <c r="M246" s="220"/>
      <c r="N246" s="220"/>
      <c r="O246" s="220"/>
      <c r="P246" s="226"/>
      <c r="Q246" s="227"/>
      <c r="R246" s="227"/>
      <c r="S246" s="226"/>
      <c r="T246" s="228"/>
      <c r="U246" s="228"/>
      <c r="V246" s="220"/>
      <c r="W246" s="220"/>
      <c r="X246" s="229"/>
      <c r="Y246" s="230"/>
      <c r="Z246" s="231"/>
      <c r="AA246" s="229"/>
      <c r="AB246" s="232"/>
      <c r="AC246" s="220"/>
      <c r="AD246" s="232"/>
      <c r="AE246" s="220"/>
      <c r="AF246" s="250"/>
      <c r="AG246" s="250"/>
    </row>
    <row r="247" spans="1:33">
      <c r="A247" s="217"/>
      <c r="B247" s="218"/>
      <c r="C247" s="219"/>
      <c r="D247" s="220"/>
      <c r="E247" s="220"/>
      <c r="F247" s="221"/>
      <c r="G247" s="222"/>
      <c r="H247" s="223"/>
      <c r="I247" s="224"/>
      <c r="J247" s="225"/>
      <c r="K247" s="234"/>
      <c r="L247" s="226"/>
      <c r="M247" s="220"/>
      <c r="N247" s="220"/>
      <c r="O247" s="220"/>
      <c r="P247" s="226"/>
      <c r="Q247" s="227"/>
      <c r="R247" s="227"/>
      <c r="S247" s="226"/>
      <c r="T247" s="228"/>
      <c r="U247" s="228"/>
      <c r="V247" s="220"/>
      <c r="W247" s="220"/>
      <c r="X247" s="229"/>
      <c r="Y247" s="230"/>
      <c r="Z247" s="231"/>
      <c r="AA247" s="229"/>
      <c r="AB247" s="232"/>
      <c r="AC247" s="220"/>
      <c r="AD247" s="232"/>
      <c r="AE247" s="220"/>
      <c r="AF247" s="250"/>
      <c r="AG247" s="250"/>
    </row>
    <row r="248" spans="1:33">
      <c r="A248" s="217"/>
      <c r="B248" s="218"/>
      <c r="C248" s="219"/>
      <c r="D248" s="220"/>
      <c r="E248" s="220"/>
      <c r="F248" s="221"/>
      <c r="G248" s="222"/>
      <c r="H248" s="223"/>
      <c r="I248" s="224"/>
      <c r="J248" s="225"/>
      <c r="K248" s="234"/>
      <c r="L248" s="226"/>
      <c r="M248" s="220"/>
      <c r="N248" s="220"/>
      <c r="O248" s="220"/>
      <c r="P248" s="226"/>
      <c r="Q248" s="227"/>
      <c r="R248" s="227"/>
      <c r="S248" s="226"/>
      <c r="T248" s="228"/>
      <c r="U248" s="228"/>
      <c r="V248" s="220"/>
      <c r="W248" s="220"/>
      <c r="X248" s="229"/>
      <c r="Y248" s="230"/>
      <c r="Z248" s="231"/>
      <c r="AA248" s="229"/>
      <c r="AB248" s="232"/>
      <c r="AC248" s="220"/>
      <c r="AD248" s="232"/>
      <c r="AE248" s="220"/>
      <c r="AF248" s="250"/>
      <c r="AG248" s="250"/>
    </row>
    <row r="249" spans="1:33">
      <c r="A249" s="217"/>
      <c r="B249" s="218"/>
      <c r="C249" s="219"/>
      <c r="D249" s="220"/>
      <c r="E249" s="220"/>
      <c r="F249" s="221"/>
      <c r="G249" s="222"/>
      <c r="H249" s="223"/>
      <c r="I249" s="224"/>
      <c r="J249" s="225"/>
      <c r="K249" s="234"/>
      <c r="L249" s="226"/>
      <c r="M249" s="220"/>
      <c r="N249" s="220"/>
      <c r="O249" s="220"/>
      <c r="P249" s="226"/>
      <c r="Q249" s="227"/>
      <c r="R249" s="227"/>
      <c r="S249" s="226"/>
      <c r="T249" s="228"/>
      <c r="U249" s="228"/>
      <c r="V249" s="220"/>
      <c r="W249" s="220"/>
      <c r="X249" s="229"/>
      <c r="Y249" s="230"/>
      <c r="Z249" s="231"/>
      <c r="AA249" s="229"/>
      <c r="AB249" s="232"/>
      <c r="AC249" s="220"/>
      <c r="AD249" s="232"/>
      <c r="AE249" s="220"/>
      <c r="AF249" s="250"/>
      <c r="AG249" s="250"/>
    </row>
    <row r="250" spans="1:33">
      <c r="A250" s="217"/>
      <c r="B250" s="218"/>
      <c r="C250" s="219"/>
      <c r="D250" s="220"/>
      <c r="E250" s="220"/>
      <c r="F250" s="221"/>
      <c r="G250" s="222"/>
      <c r="H250" s="223"/>
      <c r="I250" s="224"/>
      <c r="J250" s="225"/>
      <c r="K250" s="234"/>
      <c r="L250" s="226"/>
      <c r="M250" s="220"/>
      <c r="N250" s="220"/>
      <c r="O250" s="220"/>
      <c r="P250" s="226"/>
      <c r="Q250" s="227"/>
      <c r="R250" s="227"/>
      <c r="S250" s="226"/>
      <c r="T250" s="228"/>
      <c r="U250" s="228"/>
      <c r="V250" s="220"/>
      <c r="W250" s="220"/>
      <c r="X250" s="229"/>
      <c r="Y250" s="230"/>
      <c r="Z250" s="231"/>
      <c r="AA250" s="229"/>
      <c r="AB250" s="232"/>
      <c r="AC250" s="220"/>
      <c r="AD250" s="232"/>
      <c r="AE250" s="220"/>
      <c r="AF250" s="250"/>
      <c r="AG250" s="250"/>
    </row>
    <row r="251" spans="1:33">
      <c r="A251" s="217"/>
      <c r="B251" s="218"/>
      <c r="C251" s="219"/>
      <c r="D251" s="220"/>
      <c r="E251" s="220"/>
      <c r="F251" s="221"/>
      <c r="G251" s="222"/>
      <c r="H251" s="223"/>
      <c r="I251" s="224"/>
      <c r="J251" s="225"/>
      <c r="K251" s="234"/>
      <c r="L251" s="226"/>
      <c r="M251" s="220"/>
      <c r="N251" s="220"/>
      <c r="O251" s="220"/>
      <c r="P251" s="226"/>
      <c r="Q251" s="227"/>
      <c r="R251" s="227"/>
      <c r="S251" s="226"/>
      <c r="T251" s="228"/>
      <c r="U251" s="228"/>
      <c r="V251" s="220"/>
      <c r="W251" s="220"/>
      <c r="X251" s="229"/>
      <c r="Y251" s="230"/>
      <c r="Z251" s="231"/>
      <c r="AA251" s="229"/>
      <c r="AB251" s="232"/>
      <c r="AC251" s="220"/>
      <c r="AD251" s="232"/>
      <c r="AE251" s="220"/>
      <c r="AF251" s="250"/>
      <c r="AG251" s="250"/>
    </row>
    <row r="252" spans="1:33">
      <c r="A252" s="217"/>
      <c r="B252" s="218"/>
      <c r="C252" s="219"/>
      <c r="D252" s="220"/>
      <c r="E252" s="220"/>
      <c r="F252" s="221"/>
      <c r="G252" s="222"/>
      <c r="H252" s="223"/>
      <c r="I252" s="224"/>
      <c r="J252" s="225"/>
      <c r="K252" s="234"/>
      <c r="L252" s="226"/>
      <c r="M252" s="220"/>
      <c r="N252" s="220"/>
      <c r="O252" s="220"/>
      <c r="P252" s="226"/>
      <c r="Q252" s="227"/>
      <c r="R252" s="227"/>
      <c r="S252" s="226"/>
      <c r="T252" s="228"/>
      <c r="U252" s="228"/>
      <c r="V252" s="220"/>
      <c r="W252" s="220"/>
      <c r="X252" s="229"/>
      <c r="Y252" s="230"/>
      <c r="Z252" s="231"/>
      <c r="AA252" s="229"/>
      <c r="AB252" s="232"/>
      <c r="AC252" s="220"/>
      <c r="AD252" s="232"/>
      <c r="AE252" s="220"/>
      <c r="AF252" s="250"/>
      <c r="AG252" s="250"/>
    </row>
    <row r="253" spans="1:33">
      <c r="A253" s="217"/>
      <c r="B253" s="218"/>
      <c r="C253" s="219"/>
      <c r="D253" s="220"/>
      <c r="E253" s="220"/>
      <c r="F253" s="221"/>
      <c r="G253" s="222"/>
      <c r="H253" s="223"/>
      <c r="I253" s="224"/>
      <c r="J253" s="225"/>
      <c r="K253" s="234"/>
      <c r="L253" s="226"/>
      <c r="M253" s="220"/>
      <c r="N253" s="220"/>
      <c r="O253" s="220"/>
      <c r="P253" s="226"/>
      <c r="Q253" s="227"/>
      <c r="R253" s="227"/>
      <c r="S253" s="226"/>
      <c r="T253" s="228"/>
      <c r="U253" s="228"/>
      <c r="V253" s="220"/>
      <c r="W253" s="220"/>
      <c r="X253" s="229"/>
      <c r="Y253" s="230"/>
      <c r="Z253" s="231"/>
      <c r="AA253" s="229"/>
      <c r="AB253" s="232"/>
      <c r="AC253" s="220"/>
      <c r="AD253" s="232"/>
      <c r="AE253" s="220"/>
      <c r="AF253" s="250"/>
      <c r="AG253" s="250"/>
    </row>
    <row r="254" spans="1:33">
      <c r="A254" s="217"/>
      <c r="B254" s="218"/>
      <c r="C254" s="219"/>
      <c r="D254" s="220"/>
      <c r="E254" s="220"/>
      <c r="F254" s="221"/>
      <c r="G254" s="222"/>
      <c r="H254" s="223"/>
      <c r="I254" s="224"/>
      <c r="J254" s="225"/>
      <c r="K254" s="234"/>
      <c r="L254" s="226"/>
      <c r="M254" s="220"/>
      <c r="N254" s="220"/>
      <c r="O254" s="220"/>
      <c r="P254" s="226"/>
      <c r="Q254" s="227"/>
      <c r="R254" s="227"/>
      <c r="S254" s="226"/>
      <c r="T254" s="228"/>
      <c r="U254" s="228"/>
      <c r="V254" s="220"/>
      <c r="W254" s="220"/>
      <c r="X254" s="229"/>
      <c r="Y254" s="230"/>
      <c r="Z254" s="231"/>
      <c r="AA254" s="229"/>
      <c r="AB254" s="232"/>
      <c r="AC254" s="220"/>
      <c r="AD254" s="232"/>
      <c r="AE254" s="220"/>
      <c r="AF254" s="250"/>
      <c r="AG254" s="250"/>
    </row>
    <row r="255" spans="1:33">
      <c r="A255" s="217"/>
      <c r="B255" s="218"/>
      <c r="C255" s="219"/>
      <c r="D255" s="220"/>
      <c r="E255" s="220"/>
      <c r="F255" s="221"/>
      <c r="G255" s="222"/>
      <c r="H255" s="223"/>
      <c r="I255" s="224"/>
      <c r="J255" s="225"/>
      <c r="K255" s="234"/>
      <c r="L255" s="226"/>
      <c r="M255" s="220"/>
      <c r="N255" s="220"/>
      <c r="O255" s="220"/>
      <c r="P255" s="226"/>
      <c r="Q255" s="227"/>
      <c r="R255" s="227"/>
      <c r="S255" s="226"/>
      <c r="T255" s="228"/>
      <c r="U255" s="228"/>
      <c r="V255" s="220"/>
      <c r="W255" s="220"/>
      <c r="X255" s="229"/>
      <c r="Y255" s="230"/>
      <c r="Z255" s="231"/>
      <c r="AA255" s="229"/>
      <c r="AB255" s="232"/>
      <c r="AC255" s="220"/>
      <c r="AD255" s="232"/>
      <c r="AE255" s="220"/>
      <c r="AF255" s="250"/>
      <c r="AG255" s="250"/>
    </row>
    <row r="256" spans="1:33">
      <c r="A256" s="217"/>
      <c r="B256" s="218"/>
      <c r="C256" s="219"/>
      <c r="D256" s="220"/>
      <c r="E256" s="220"/>
      <c r="F256" s="221"/>
      <c r="G256" s="222"/>
      <c r="H256" s="223"/>
      <c r="I256" s="224"/>
      <c r="J256" s="225"/>
      <c r="K256" s="234"/>
      <c r="L256" s="226"/>
      <c r="M256" s="220"/>
      <c r="N256" s="220"/>
      <c r="O256" s="220"/>
      <c r="P256" s="226"/>
      <c r="Q256" s="227"/>
      <c r="R256" s="227"/>
      <c r="S256" s="226"/>
      <c r="T256" s="228"/>
      <c r="U256" s="228"/>
      <c r="V256" s="220"/>
      <c r="W256" s="220"/>
      <c r="X256" s="229"/>
      <c r="Y256" s="230"/>
      <c r="Z256" s="231"/>
      <c r="AA256" s="229"/>
      <c r="AB256" s="232"/>
      <c r="AC256" s="220"/>
      <c r="AD256" s="232"/>
      <c r="AE256" s="220"/>
      <c r="AF256" s="251"/>
      <c r="AG256" s="251"/>
    </row>
    <row r="257" spans="1:40">
      <c r="A257" s="215"/>
      <c r="B257" s="215"/>
      <c r="C257" s="215"/>
      <c r="D257" s="215"/>
      <c r="E257" s="215"/>
      <c r="F257" s="215"/>
      <c r="G257" s="236"/>
      <c r="H257" s="215"/>
      <c r="I257" s="237"/>
      <c r="J257" s="238"/>
      <c r="K257" s="239"/>
      <c r="L257" s="237"/>
      <c r="M257" s="215"/>
      <c r="N257" s="215"/>
      <c r="O257" s="215"/>
      <c r="P257" s="237"/>
      <c r="Q257" s="240"/>
      <c r="R257" s="240"/>
      <c r="S257" s="237"/>
      <c r="T257" s="237"/>
      <c r="U257" s="237"/>
      <c r="V257" s="215"/>
      <c r="W257" s="215"/>
      <c r="X257" s="241"/>
      <c r="Y257" s="242"/>
      <c r="Z257" s="243"/>
      <c r="AA257" s="241"/>
      <c r="AB257" s="243"/>
      <c r="AC257" s="215"/>
      <c r="AD257" s="243"/>
      <c r="AE257" s="215"/>
      <c r="AF257" s="251"/>
      <c r="AG257" s="251"/>
      <c r="AH257" s="250"/>
      <c r="AI257" s="250"/>
      <c r="AJ257" s="250"/>
      <c r="AK257" s="250"/>
      <c r="AL257" s="250"/>
      <c r="AM257" s="250"/>
      <c r="AN257" s="250"/>
    </row>
    <row r="258" spans="1:40">
      <c r="A258" s="215"/>
      <c r="B258" s="215"/>
      <c r="C258" s="215"/>
      <c r="D258" s="215"/>
      <c r="E258" s="215"/>
      <c r="F258" s="215"/>
      <c r="G258" s="236"/>
      <c r="H258" s="215"/>
      <c r="I258" s="237"/>
      <c r="J258" s="238"/>
      <c r="K258" s="239"/>
      <c r="L258" s="237"/>
      <c r="M258" s="215"/>
      <c r="N258" s="215"/>
      <c r="O258" s="215"/>
      <c r="P258" s="237"/>
      <c r="Q258" s="240"/>
      <c r="R258" s="240"/>
      <c r="S258" s="237"/>
      <c r="T258" s="237"/>
      <c r="U258" s="237"/>
      <c r="V258" s="215"/>
      <c r="W258" s="215"/>
      <c r="X258" s="241"/>
      <c r="Y258" s="242"/>
      <c r="Z258" s="243"/>
      <c r="AA258" s="241"/>
      <c r="AB258" s="243"/>
      <c r="AC258" s="215"/>
      <c r="AD258" s="243"/>
      <c r="AE258" s="215"/>
      <c r="AF258" s="251"/>
      <c r="AG258" s="251"/>
      <c r="AH258" s="250"/>
      <c r="AI258" s="250"/>
      <c r="AJ258" s="250"/>
      <c r="AK258" s="250"/>
      <c r="AL258" s="250"/>
      <c r="AM258" s="250"/>
      <c r="AN258" s="250"/>
    </row>
    <row r="259" spans="1:40">
      <c r="A259" s="215"/>
      <c r="B259" s="215"/>
      <c r="C259" s="215"/>
      <c r="D259" s="215"/>
      <c r="E259" s="215"/>
      <c r="F259" s="215"/>
      <c r="G259" s="236"/>
      <c r="H259" s="215"/>
      <c r="I259" s="237"/>
      <c r="J259" s="238"/>
      <c r="K259" s="239"/>
      <c r="L259" s="237"/>
      <c r="M259" s="215"/>
      <c r="N259" s="215"/>
      <c r="O259" s="215"/>
      <c r="P259" s="237"/>
      <c r="Q259" s="240"/>
      <c r="R259" s="240"/>
      <c r="S259" s="237"/>
      <c r="T259" s="237"/>
      <c r="U259" s="237"/>
      <c r="V259" s="215"/>
      <c r="W259" s="215"/>
      <c r="X259" s="241"/>
      <c r="Y259" s="242"/>
      <c r="Z259" s="243"/>
      <c r="AA259" s="241"/>
      <c r="AB259" s="243"/>
      <c r="AC259" s="215"/>
      <c r="AD259" s="243"/>
      <c r="AE259" s="215"/>
      <c r="AF259" s="251"/>
      <c r="AG259" s="251"/>
      <c r="AH259" s="250"/>
      <c r="AI259" s="250"/>
      <c r="AJ259" s="250"/>
      <c r="AK259" s="250"/>
      <c r="AL259" s="250"/>
      <c r="AM259" s="250"/>
      <c r="AN259" s="250"/>
    </row>
    <row r="260" spans="1:40">
      <c r="A260" s="215"/>
      <c r="B260" s="215"/>
      <c r="C260" s="215"/>
      <c r="D260" s="215"/>
      <c r="E260" s="215"/>
      <c r="F260" s="215"/>
      <c r="G260" s="236"/>
      <c r="H260" s="215"/>
      <c r="I260" s="237"/>
      <c r="J260" s="238"/>
      <c r="K260" s="239"/>
      <c r="L260" s="237"/>
      <c r="M260" s="215"/>
      <c r="N260" s="215"/>
      <c r="O260" s="215"/>
      <c r="P260" s="237"/>
      <c r="Q260" s="240"/>
      <c r="R260" s="240"/>
      <c r="S260" s="237"/>
      <c r="T260" s="237"/>
      <c r="U260" s="237"/>
      <c r="V260" s="215"/>
      <c r="W260" s="215"/>
      <c r="X260" s="241"/>
      <c r="Y260" s="242"/>
      <c r="Z260" s="243"/>
      <c r="AA260" s="241"/>
      <c r="AB260" s="243"/>
      <c r="AC260" s="215"/>
      <c r="AD260" s="243"/>
      <c r="AE260" s="215"/>
      <c r="AF260" s="251"/>
      <c r="AG260" s="251"/>
      <c r="AH260" s="250"/>
      <c r="AI260" s="250"/>
      <c r="AJ260" s="250"/>
      <c r="AK260" s="250"/>
      <c r="AL260" s="250"/>
      <c r="AM260" s="250"/>
      <c r="AN260" s="250"/>
    </row>
    <row r="261" spans="1:40">
      <c r="A261" s="215"/>
      <c r="B261" s="215"/>
      <c r="C261" s="215"/>
      <c r="D261" s="215"/>
      <c r="E261" s="215"/>
      <c r="F261" s="215"/>
      <c r="G261" s="236"/>
      <c r="H261" s="215"/>
      <c r="I261" s="237"/>
      <c r="J261" s="238"/>
      <c r="K261" s="239"/>
      <c r="L261" s="237"/>
      <c r="M261" s="215"/>
      <c r="N261" s="215"/>
      <c r="O261" s="215"/>
      <c r="P261" s="237"/>
      <c r="Q261" s="240"/>
      <c r="R261" s="240"/>
      <c r="S261" s="237"/>
      <c r="T261" s="237"/>
      <c r="U261" s="237"/>
      <c r="V261" s="215"/>
      <c r="W261" s="215"/>
      <c r="X261" s="241"/>
      <c r="Y261" s="242"/>
      <c r="Z261" s="243"/>
      <c r="AA261" s="241"/>
      <c r="AB261" s="243"/>
      <c r="AC261" s="215"/>
      <c r="AD261" s="243"/>
      <c r="AE261" s="215"/>
      <c r="AF261" s="251"/>
      <c r="AG261" s="251"/>
      <c r="AH261" s="250"/>
      <c r="AI261" s="250"/>
      <c r="AJ261" s="250"/>
      <c r="AK261" s="250"/>
      <c r="AL261" s="250"/>
      <c r="AM261" s="250"/>
      <c r="AN261" s="250"/>
    </row>
    <row r="262" spans="1:40">
      <c r="A262" s="215"/>
      <c r="B262" s="215"/>
      <c r="C262" s="215"/>
      <c r="D262" s="215"/>
      <c r="E262" s="215"/>
      <c r="F262" s="215"/>
      <c r="G262" s="236"/>
      <c r="H262" s="215"/>
      <c r="I262" s="237"/>
      <c r="J262" s="238"/>
      <c r="K262" s="239"/>
      <c r="L262" s="237"/>
      <c r="M262" s="215"/>
      <c r="N262" s="215"/>
      <c r="O262" s="215"/>
      <c r="P262" s="237"/>
      <c r="Q262" s="240"/>
      <c r="R262" s="240"/>
      <c r="S262" s="237"/>
      <c r="T262" s="237"/>
      <c r="U262" s="237"/>
      <c r="V262" s="215"/>
      <c r="W262" s="215"/>
      <c r="X262" s="241"/>
      <c r="Y262" s="242"/>
      <c r="Z262" s="243"/>
      <c r="AA262" s="241"/>
      <c r="AB262" s="243"/>
      <c r="AC262" s="215"/>
      <c r="AD262" s="243"/>
      <c r="AE262" s="215"/>
      <c r="AF262" s="251"/>
      <c r="AG262" s="251"/>
      <c r="AH262" s="250"/>
      <c r="AI262" s="250"/>
      <c r="AJ262" s="250"/>
      <c r="AK262" s="250"/>
      <c r="AL262" s="250"/>
      <c r="AM262" s="250"/>
      <c r="AN262" s="250"/>
    </row>
    <row r="263" spans="1:40">
      <c r="A263" s="215"/>
      <c r="B263" s="215"/>
      <c r="C263" s="215"/>
      <c r="D263" s="215"/>
      <c r="E263" s="215"/>
      <c r="F263" s="215"/>
      <c r="G263" s="236"/>
      <c r="H263" s="215"/>
      <c r="I263" s="237"/>
      <c r="J263" s="238"/>
      <c r="K263" s="239"/>
      <c r="L263" s="237"/>
      <c r="M263" s="215"/>
      <c r="N263" s="215"/>
      <c r="O263" s="215"/>
      <c r="P263" s="237"/>
      <c r="Q263" s="240"/>
      <c r="R263" s="240"/>
      <c r="S263" s="237"/>
      <c r="T263" s="237"/>
      <c r="U263" s="237"/>
      <c r="V263" s="215"/>
      <c r="W263" s="215"/>
      <c r="X263" s="241"/>
      <c r="Y263" s="242"/>
      <c r="Z263" s="243"/>
      <c r="AA263" s="241"/>
      <c r="AB263" s="243"/>
      <c r="AC263" s="215"/>
      <c r="AD263" s="243"/>
      <c r="AE263" s="215"/>
      <c r="AF263" s="251"/>
      <c r="AG263" s="251"/>
      <c r="AH263" s="250"/>
      <c r="AI263" s="250"/>
      <c r="AJ263" s="250"/>
      <c r="AK263" s="250"/>
      <c r="AL263" s="250"/>
      <c r="AM263" s="250"/>
      <c r="AN263" s="250"/>
    </row>
    <row r="264" spans="1:40">
      <c r="A264" s="215"/>
      <c r="B264" s="215"/>
      <c r="C264" s="215"/>
      <c r="D264" s="215"/>
      <c r="E264" s="215"/>
      <c r="F264" s="215"/>
      <c r="G264" s="236"/>
      <c r="H264" s="215"/>
      <c r="I264" s="237"/>
      <c r="J264" s="238"/>
      <c r="K264" s="239"/>
      <c r="L264" s="237"/>
      <c r="M264" s="215"/>
      <c r="N264" s="215"/>
      <c r="O264" s="215"/>
      <c r="P264" s="237"/>
      <c r="Q264" s="240"/>
      <c r="R264" s="240"/>
      <c r="S264" s="237"/>
      <c r="T264" s="237"/>
      <c r="U264" s="237"/>
      <c r="V264" s="215"/>
      <c r="W264" s="215"/>
      <c r="X264" s="241"/>
      <c r="Y264" s="242"/>
      <c r="Z264" s="243"/>
      <c r="AA264" s="241"/>
      <c r="AB264" s="243"/>
      <c r="AC264" s="215"/>
      <c r="AD264" s="243"/>
      <c r="AE264" s="215"/>
      <c r="AF264" s="251"/>
      <c r="AG264" s="251"/>
      <c r="AH264" s="250"/>
      <c r="AI264" s="250"/>
      <c r="AJ264" s="250"/>
      <c r="AK264" s="250"/>
      <c r="AL264" s="250"/>
      <c r="AM264" s="250"/>
      <c r="AN264" s="250"/>
    </row>
    <row r="265" spans="1:40">
      <c r="A265" s="215"/>
      <c r="B265" s="215"/>
      <c r="C265" s="215"/>
      <c r="D265" s="215"/>
      <c r="E265" s="215"/>
      <c r="F265" s="215"/>
      <c r="G265" s="236"/>
      <c r="H265" s="215"/>
      <c r="I265" s="237"/>
      <c r="J265" s="238"/>
      <c r="K265" s="239"/>
      <c r="L265" s="237"/>
      <c r="M265" s="215"/>
      <c r="N265" s="215"/>
      <c r="O265" s="215"/>
      <c r="P265" s="237"/>
      <c r="Q265" s="240"/>
      <c r="R265" s="240"/>
      <c r="S265" s="237"/>
      <c r="T265" s="237"/>
      <c r="U265" s="237"/>
      <c r="V265" s="215"/>
      <c r="W265" s="215"/>
      <c r="X265" s="241"/>
      <c r="Y265" s="242"/>
      <c r="Z265" s="243"/>
      <c r="AA265" s="241"/>
      <c r="AB265" s="243"/>
      <c r="AC265" s="215"/>
      <c r="AD265" s="243"/>
      <c r="AE265" s="215"/>
      <c r="AF265" s="251"/>
      <c r="AG265" s="251"/>
      <c r="AH265" s="250"/>
      <c r="AI265" s="250"/>
      <c r="AJ265" s="250"/>
      <c r="AK265" s="250"/>
      <c r="AL265" s="250"/>
      <c r="AM265" s="250"/>
      <c r="AN265" s="250"/>
    </row>
    <row r="266" spans="1:40">
      <c r="A266" s="215"/>
      <c r="B266" s="215"/>
      <c r="C266" s="215"/>
      <c r="D266" s="215"/>
      <c r="E266" s="215"/>
      <c r="F266" s="215"/>
      <c r="G266" s="236"/>
      <c r="H266" s="215"/>
      <c r="I266" s="237"/>
      <c r="J266" s="238"/>
      <c r="K266" s="239"/>
      <c r="L266" s="237"/>
      <c r="M266" s="215"/>
      <c r="N266" s="215"/>
      <c r="O266" s="215"/>
      <c r="P266" s="237"/>
      <c r="Q266" s="240"/>
      <c r="R266" s="240"/>
      <c r="S266" s="237"/>
      <c r="T266" s="237"/>
      <c r="U266" s="237"/>
      <c r="V266" s="215"/>
      <c r="W266" s="215"/>
      <c r="X266" s="241"/>
      <c r="Y266" s="242"/>
      <c r="Z266" s="243"/>
      <c r="AA266" s="241"/>
      <c r="AB266" s="243"/>
      <c r="AC266" s="215"/>
      <c r="AD266" s="243"/>
      <c r="AE266" s="215"/>
      <c r="AF266" s="251"/>
      <c r="AG266" s="251"/>
      <c r="AH266" s="250"/>
      <c r="AI266" s="250"/>
      <c r="AJ266" s="250"/>
      <c r="AK266" s="250"/>
      <c r="AL266" s="250"/>
      <c r="AM266" s="250"/>
      <c r="AN266" s="250"/>
    </row>
    <row r="267" spans="1:40">
      <c r="A267" s="215"/>
      <c r="B267" s="215"/>
      <c r="C267" s="215"/>
      <c r="D267" s="215"/>
      <c r="E267" s="215"/>
      <c r="F267" s="215"/>
      <c r="G267" s="236"/>
      <c r="H267" s="215"/>
      <c r="I267" s="237"/>
      <c r="J267" s="238"/>
      <c r="K267" s="239"/>
      <c r="L267" s="237"/>
      <c r="M267" s="215"/>
      <c r="N267" s="215"/>
      <c r="O267" s="215"/>
      <c r="P267" s="237"/>
      <c r="Q267" s="240"/>
      <c r="R267" s="240"/>
      <c r="S267" s="237"/>
      <c r="T267" s="237"/>
      <c r="U267" s="237"/>
      <c r="V267" s="215"/>
      <c r="W267" s="215"/>
      <c r="X267" s="241"/>
      <c r="Y267" s="242"/>
      <c r="Z267" s="243"/>
      <c r="AA267" s="241"/>
      <c r="AB267" s="243"/>
      <c r="AC267" s="215"/>
      <c r="AD267" s="243"/>
      <c r="AE267" s="215"/>
      <c r="AF267" s="251"/>
      <c r="AG267" s="251"/>
      <c r="AH267" s="250"/>
      <c r="AI267" s="250"/>
      <c r="AJ267" s="250"/>
      <c r="AK267" s="250"/>
      <c r="AL267" s="250"/>
      <c r="AM267" s="250"/>
      <c r="AN267" s="250"/>
    </row>
    <row r="268" spans="1:40">
      <c r="A268" s="215"/>
      <c r="B268" s="215"/>
      <c r="C268" s="215"/>
      <c r="D268" s="215"/>
      <c r="E268" s="215"/>
      <c r="F268" s="215"/>
      <c r="G268" s="236"/>
      <c r="H268" s="215"/>
      <c r="I268" s="237"/>
      <c r="J268" s="238"/>
      <c r="K268" s="239"/>
      <c r="L268" s="237"/>
      <c r="M268" s="215"/>
      <c r="N268" s="215"/>
      <c r="O268" s="215"/>
      <c r="P268" s="237"/>
      <c r="Q268" s="240"/>
      <c r="R268" s="240"/>
      <c r="S268" s="237"/>
      <c r="T268" s="237"/>
      <c r="U268" s="237"/>
      <c r="V268" s="215"/>
      <c r="W268" s="215"/>
      <c r="X268" s="241"/>
      <c r="Y268" s="242"/>
      <c r="Z268" s="243"/>
      <c r="AA268" s="241"/>
      <c r="AB268" s="243"/>
      <c r="AC268" s="215"/>
      <c r="AD268" s="243"/>
      <c r="AE268" s="215"/>
      <c r="AF268" s="251"/>
      <c r="AG268" s="251"/>
      <c r="AH268" s="250"/>
      <c r="AI268" s="250"/>
      <c r="AJ268" s="250"/>
      <c r="AK268" s="250"/>
      <c r="AL268" s="250"/>
      <c r="AM268" s="250"/>
      <c r="AN268" s="250"/>
    </row>
    <row r="269" spans="1:40">
      <c r="A269" s="215"/>
      <c r="B269" s="215"/>
      <c r="C269" s="215"/>
      <c r="D269" s="215"/>
      <c r="E269" s="215"/>
      <c r="F269" s="215"/>
      <c r="G269" s="236"/>
      <c r="H269" s="215"/>
      <c r="I269" s="237"/>
      <c r="J269" s="238"/>
      <c r="K269" s="239"/>
      <c r="L269" s="237"/>
      <c r="M269" s="215"/>
      <c r="N269" s="215"/>
      <c r="O269" s="215"/>
      <c r="P269" s="237"/>
      <c r="Q269" s="240"/>
      <c r="R269" s="240"/>
      <c r="S269" s="237"/>
      <c r="T269" s="237"/>
      <c r="U269" s="237"/>
      <c r="V269" s="215"/>
      <c r="W269" s="215"/>
      <c r="X269" s="241"/>
      <c r="Y269" s="242"/>
      <c r="Z269" s="243"/>
      <c r="AA269" s="241"/>
      <c r="AB269" s="243"/>
      <c r="AC269" s="215"/>
      <c r="AD269" s="243"/>
      <c r="AE269" s="215"/>
      <c r="AF269" s="251"/>
      <c r="AG269" s="251"/>
      <c r="AH269" s="250"/>
      <c r="AI269" s="250"/>
      <c r="AJ269" s="250"/>
      <c r="AK269" s="250"/>
      <c r="AL269" s="250"/>
      <c r="AM269" s="250"/>
      <c r="AN269" s="250"/>
    </row>
    <row r="270" spans="1:40">
      <c r="A270" s="215"/>
      <c r="B270" s="215"/>
      <c r="C270" s="215"/>
      <c r="D270" s="215"/>
      <c r="E270" s="215"/>
      <c r="F270" s="215"/>
      <c r="G270" s="236"/>
      <c r="H270" s="215"/>
      <c r="I270" s="237"/>
      <c r="J270" s="238"/>
      <c r="K270" s="239"/>
      <c r="L270" s="237"/>
      <c r="M270" s="215"/>
      <c r="N270" s="215"/>
      <c r="O270" s="215"/>
      <c r="P270" s="237"/>
      <c r="Q270" s="240"/>
      <c r="R270" s="240"/>
      <c r="S270" s="237"/>
      <c r="T270" s="237"/>
      <c r="U270" s="237"/>
      <c r="V270" s="215"/>
      <c r="W270" s="215"/>
      <c r="X270" s="241"/>
      <c r="Y270" s="242"/>
      <c r="Z270" s="243"/>
      <c r="AA270" s="241"/>
      <c r="AB270" s="243"/>
      <c r="AC270" s="215"/>
      <c r="AD270" s="243"/>
      <c r="AE270" s="215"/>
      <c r="AF270" s="251"/>
      <c r="AG270" s="251"/>
      <c r="AH270" s="250"/>
      <c r="AI270" s="250"/>
      <c r="AJ270" s="250"/>
      <c r="AK270" s="250"/>
      <c r="AL270" s="250"/>
      <c r="AM270" s="250"/>
      <c r="AN270" s="250"/>
    </row>
    <row r="271" spans="1:40">
      <c r="A271" s="215"/>
      <c r="B271" s="215"/>
      <c r="C271" s="215"/>
      <c r="D271" s="215"/>
      <c r="E271" s="215"/>
      <c r="F271" s="215"/>
      <c r="G271" s="236"/>
      <c r="H271" s="215"/>
      <c r="I271" s="237"/>
      <c r="J271" s="238"/>
      <c r="K271" s="239"/>
      <c r="L271" s="237"/>
      <c r="M271" s="215"/>
      <c r="N271" s="215"/>
      <c r="O271" s="215"/>
      <c r="P271" s="237"/>
      <c r="Q271" s="240"/>
      <c r="R271" s="240"/>
      <c r="S271" s="237"/>
      <c r="T271" s="237"/>
      <c r="U271" s="237"/>
      <c r="V271" s="215"/>
      <c r="W271" s="215"/>
      <c r="X271" s="241"/>
      <c r="Y271" s="242"/>
      <c r="Z271" s="243"/>
      <c r="AA271" s="241"/>
      <c r="AB271" s="243"/>
      <c r="AC271" s="215"/>
      <c r="AD271" s="243"/>
      <c r="AE271" s="215"/>
      <c r="AF271" s="251"/>
      <c r="AG271" s="251"/>
      <c r="AH271" s="250"/>
      <c r="AI271" s="250"/>
      <c r="AJ271" s="250"/>
      <c r="AK271" s="250"/>
      <c r="AL271" s="250"/>
      <c r="AM271" s="250"/>
      <c r="AN271" s="250"/>
    </row>
    <row r="272" spans="1:40">
      <c r="A272" s="215"/>
      <c r="B272" s="215"/>
      <c r="C272" s="215"/>
      <c r="D272" s="215"/>
      <c r="E272" s="215"/>
      <c r="F272" s="215"/>
      <c r="G272" s="236"/>
      <c r="H272" s="215"/>
      <c r="I272" s="237"/>
      <c r="J272" s="238"/>
      <c r="K272" s="239"/>
      <c r="L272" s="237"/>
      <c r="M272" s="215"/>
      <c r="N272" s="215"/>
      <c r="O272" s="215"/>
      <c r="P272" s="237"/>
      <c r="Q272" s="240"/>
      <c r="R272" s="240"/>
      <c r="S272" s="237"/>
      <c r="T272" s="237"/>
      <c r="U272" s="237"/>
      <c r="V272" s="215"/>
      <c r="W272" s="215"/>
      <c r="X272" s="241"/>
      <c r="Y272" s="242"/>
      <c r="Z272" s="243"/>
      <c r="AA272" s="241"/>
      <c r="AB272" s="243"/>
      <c r="AC272" s="215"/>
      <c r="AD272" s="243"/>
      <c r="AE272" s="215"/>
      <c r="AF272" s="251"/>
      <c r="AG272" s="251"/>
      <c r="AH272" s="250"/>
      <c r="AI272" s="250"/>
      <c r="AJ272" s="250"/>
      <c r="AK272" s="250"/>
      <c r="AL272" s="250"/>
      <c r="AM272" s="250"/>
      <c r="AN272" s="250"/>
    </row>
    <row r="273" spans="1:40">
      <c r="A273" s="215"/>
      <c r="B273" s="215"/>
      <c r="C273" s="215"/>
      <c r="D273" s="215"/>
      <c r="E273" s="215"/>
      <c r="F273" s="215"/>
      <c r="G273" s="236"/>
      <c r="H273" s="215"/>
      <c r="I273" s="237"/>
      <c r="J273" s="238"/>
      <c r="K273" s="239"/>
      <c r="L273" s="237"/>
      <c r="M273" s="215"/>
      <c r="N273" s="215"/>
      <c r="O273" s="215"/>
      <c r="P273" s="237"/>
      <c r="Q273" s="240"/>
      <c r="R273" s="240"/>
      <c r="S273" s="237"/>
      <c r="T273" s="237"/>
      <c r="U273" s="237"/>
      <c r="V273" s="215"/>
      <c r="W273" s="215"/>
      <c r="X273" s="241"/>
      <c r="Y273" s="242"/>
      <c r="Z273" s="243"/>
      <c r="AA273" s="241"/>
      <c r="AB273" s="243"/>
      <c r="AC273" s="215"/>
      <c r="AD273" s="243"/>
      <c r="AE273" s="215"/>
      <c r="AF273" s="251"/>
      <c r="AG273" s="251"/>
      <c r="AH273" s="250"/>
      <c r="AI273" s="250"/>
      <c r="AJ273" s="250"/>
      <c r="AK273" s="250"/>
      <c r="AL273" s="250"/>
      <c r="AM273" s="250"/>
      <c r="AN273" s="250"/>
    </row>
    <row r="274" spans="1:40">
      <c r="A274" s="215"/>
      <c r="B274" s="215"/>
      <c r="C274" s="215"/>
      <c r="D274" s="215"/>
      <c r="E274" s="215"/>
      <c r="F274" s="215"/>
      <c r="G274" s="236"/>
      <c r="H274" s="215"/>
      <c r="I274" s="237"/>
      <c r="J274" s="238"/>
      <c r="K274" s="239"/>
      <c r="L274" s="237"/>
      <c r="M274" s="215"/>
      <c r="N274" s="215"/>
      <c r="O274" s="215"/>
      <c r="P274" s="237"/>
      <c r="Q274" s="240"/>
      <c r="R274" s="240"/>
      <c r="S274" s="237"/>
      <c r="T274" s="237"/>
      <c r="U274" s="237"/>
      <c r="V274" s="215"/>
      <c r="W274" s="215"/>
      <c r="X274" s="241"/>
      <c r="Y274" s="242"/>
      <c r="Z274" s="243"/>
      <c r="AA274" s="241"/>
      <c r="AB274" s="243"/>
      <c r="AC274" s="215"/>
      <c r="AD274" s="243"/>
      <c r="AE274" s="215"/>
      <c r="AF274" s="251"/>
      <c r="AG274" s="251"/>
      <c r="AH274" s="250"/>
      <c r="AI274" s="250"/>
      <c r="AJ274" s="250"/>
      <c r="AK274" s="250"/>
      <c r="AL274" s="250"/>
      <c r="AM274" s="250"/>
      <c r="AN274" s="250"/>
    </row>
    <row r="275" spans="1:40">
      <c r="A275" s="215"/>
      <c r="B275" s="215"/>
      <c r="C275" s="215"/>
      <c r="D275" s="215"/>
      <c r="E275" s="215"/>
      <c r="F275" s="215"/>
      <c r="G275" s="236"/>
      <c r="H275" s="215"/>
      <c r="I275" s="237"/>
      <c r="J275" s="238"/>
      <c r="K275" s="239"/>
      <c r="L275" s="237"/>
      <c r="M275" s="215"/>
      <c r="N275" s="215"/>
      <c r="O275" s="215"/>
      <c r="P275" s="237"/>
      <c r="Q275" s="240"/>
      <c r="R275" s="240"/>
      <c r="S275" s="237"/>
      <c r="T275" s="237"/>
      <c r="U275" s="237"/>
      <c r="V275" s="215"/>
      <c r="W275" s="215"/>
      <c r="X275" s="241"/>
      <c r="Y275" s="242"/>
      <c r="Z275" s="243"/>
      <c r="AA275" s="241"/>
      <c r="AB275" s="243"/>
      <c r="AC275" s="215"/>
      <c r="AD275" s="243"/>
      <c r="AE275" s="215"/>
      <c r="AF275" s="251"/>
      <c r="AG275" s="251"/>
      <c r="AH275" s="250"/>
      <c r="AI275" s="250"/>
      <c r="AJ275" s="250"/>
      <c r="AK275" s="250"/>
      <c r="AL275" s="250"/>
      <c r="AM275" s="250"/>
      <c r="AN275" s="250"/>
    </row>
    <row r="276" spans="1:40">
      <c r="A276" s="215"/>
      <c r="B276" s="215"/>
      <c r="C276" s="215"/>
      <c r="D276" s="215"/>
      <c r="E276" s="215"/>
      <c r="F276" s="215"/>
      <c r="G276" s="236"/>
      <c r="H276" s="215"/>
      <c r="I276" s="237"/>
      <c r="J276" s="238"/>
      <c r="K276" s="239"/>
      <c r="L276" s="237"/>
      <c r="M276" s="215"/>
      <c r="N276" s="215"/>
      <c r="O276" s="215"/>
      <c r="P276" s="237"/>
      <c r="Q276" s="240"/>
      <c r="R276" s="240"/>
      <c r="S276" s="237"/>
      <c r="T276" s="237"/>
      <c r="U276" s="237"/>
      <c r="V276" s="215"/>
      <c r="W276" s="215"/>
      <c r="X276" s="241"/>
      <c r="Y276" s="242"/>
      <c r="Z276" s="243"/>
      <c r="AA276" s="241"/>
      <c r="AB276" s="243"/>
      <c r="AC276" s="215"/>
      <c r="AD276" s="243"/>
      <c r="AE276" s="215"/>
      <c r="AF276" s="251"/>
      <c r="AG276" s="251"/>
      <c r="AH276" s="250"/>
      <c r="AI276" s="250"/>
      <c r="AJ276" s="250"/>
      <c r="AK276" s="250"/>
      <c r="AL276" s="250"/>
      <c r="AM276" s="250"/>
      <c r="AN276" s="250"/>
    </row>
    <row r="277" spans="1:40">
      <c r="A277" s="215"/>
      <c r="B277" s="215"/>
      <c r="C277" s="215"/>
      <c r="D277" s="215"/>
      <c r="E277" s="215"/>
      <c r="F277" s="215"/>
      <c r="G277" s="236"/>
      <c r="H277" s="215"/>
      <c r="I277" s="237"/>
      <c r="J277" s="238"/>
      <c r="K277" s="239"/>
      <c r="L277" s="237"/>
      <c r="M277" s="215"/>
      <c r="N277" s="215"/>
      <c r="O277" s="215"/>
      <c r="P277" s="237"/>
      <c r="Q277" s="240"/>
      <c r="R277" s="240"/>
      <c r="S277" s="237"/>
      <c r="T277" s="237"/>
      <c r="U277" s="237"/>
      <c r="V277" s="215"/>
      <c r="W277" s="215"/>
      <c r="X277" s="241"/>
      <c r="Y277" s="242"/>
      <c r="Z277" s="243"/>
      <c r="AA277" s="241"/>
      <c r="AB277" s="243"/>
      <c r="AC277" s="215"/>
      <c r="AD277" s="243"/>
      <c r="AE277" s="215"/>
      <c r="AF277" s="251"/>
      <c r="AG277" s="251"/>
      <c r="AH277" s="250"/>
      <c r="AI277" s="250"/>
      <c r="AJ277" s="250"/>
      <c r="AK277" s="250"/>
      <c r="AL277" s="250"/>
      <c r="AM277" s="250"/>
      <c r="AN277" s="250"/>
    </row>
    <row r="278" spans="1:40">
      <c r="A278" s="215"/>
      <c r="B278" s="215"/>
      <c r="C278" s="215"/>
      <c r="D278" s="215"/>
      <c r="E278" s="215"/>
      <c r="F278" s="215"/>
      <c r="G278" s="236"/>
      <c r="H278" s="215"/>
      <c r="I278" s="237"/>
      <c r="J278" s="238"/>
      <c r="K278" s="239"/>
      <c r="L278" s="237"/>
      <c r="M278" s="215"/>
      <c r="N278" s="215"/>
      <c r="O278" s="215"/>
      <c r="P278" s="237"/>
      <c r="Q278" s="240"/>
      <c r="R278" s="240"/>
      <c r="S278" s="237"/>
      <c r="T278" s="237"/>
      <c r="U278" s="237"/>
      <c r="V278" s="215"/>
      <c r="W278" s="215"/>
      <c r="X278" s="241"/>
      <c r="Y278" s="242"/>
      <c r="Z278" s="243"/>
      <c r="AA278" s="241"/>
      <c r="AB278" s="243"/>
      <c r="AC278" s="215"/>
      <c r="AD278" s="243"/>
      <c r="AE278" s="215"/>
      <c r="AF278" s="251"/>
      <c r="AG278" s="251"/>
      <c r="AH278" s="250"/>
      <c r="AI278" s="250"/>
      <c r="AJ278" s="250"/>
      <c r="AK278" s="250"/>
      <c r="AL278" s="250"/>
      <c r="AM278" s="250"/>
      <c r="AN278" s="250"/>
    </row>
    <row r="279" spans="1:40">
      <c r="A279" s="215"/>
      <c r="B279" s="215"/>
      <c r="C279" s="215"/>
      <c r="D279" s="215"/>
      <c r="E279" s="215"/>
      <c r="F279" s="215"/>
      <c r="G279" s="236"/>
      <c r="H279" s="215"/>
      <c r="I279" s="237"/>
      <c r="J279" s="238"/>
      <c r="K279" s="239"/>
      <c r="L279" s="237"/>
      <c r="M279" s="215"/>
      <c r="N279" s="215"/>
      <c r="O279" s="215"/>
      <c r="P279" s="237"/>
      <c r="Q279" s="240"/>
      <c r="R279" s="240"/>
      <c r="S279" s="237"/>
      <c r="T279" s="237"/>
      <c r="U279" s="237"/>
      <c r="V279" s="215"/>
      <c r="W279" s="215"/>
      <c r="X279" s="241"/>
      <c r="Y279" s="242"/>
      <c r="Z279" s="243"/>
      <c r="AA279" s="241"/>
      <c r="AB279" s="243"/>
      <c r="AC279" s="215"/>
      <c r="AD279" s="243"/>
      <c r="AE279" s="215"/>
      <c r="AF279" s="251"/>
      <c r="AG279" s="251"/>
      <c r="AH279" s="250"/>
      <c r="AI279" s="250"/>
      <c r="AJ279" s="250"/>
      <c r="AK279" s="250"/>
      <c r="AL279" s="250"/>
      <c r="AM279" s="250"/>
      <c r="AN279" s="250"/>
    </row>
    <row r="280" spans="1:40">
      <c r="A280" s="215"/>
      <c r="B280" s="215"/>
      <c r="C280" s="215"/>
      <c r="D280" s="215"/>
      <c r="E280" s="215"/>
      <c r="F280" s="215"/>
      <c r="G280" s="236"/>
      <c r="H280" s="215"/>
      <c r="I280" s="237"/>
      <c r="J280" s="238"/>
      <c r="K280" s="239"/>
      <c r="L280" s="237"/>
      <c r="M280" s="215"/>
      <c r="N280" s="215"/>
      <c r="O280" s="215"/>
      <c r="P280" s="237"/>
      <c r="Q280" s="240"/>
      <c r="R280" s="240"/>
      <c r="S280" s="237"/>
      <c r="T280" s="237"/>
      <c r="U280" s="237"/>
      <c r="V280" s="215"/>
      <c r="W280" s="215"/>
      <c r="X280" s="241"/>
      <c r="Y280" s="242"/>
      <c r="Z280" s="243"/>
      <c r="AA280" s="241"/>
      <c r="AB280" s="243"/>
      <c r="AC280" s="215"/>
      <c r="AD280" s="243"/>
      <c r="AE280" s="215"/>
      <c r="AF280" s="251"/>
      <c r="AG280" s="251"/>
      <c r="AH280" s="250"/>
      <c r="AI280" s="250"/>
      <c r="AJ280" s="250"/>
      <c r="AK280" s="250"/>
      <c r="AL280" s="250"/>
      <c r="AM280" s="250"/>
      <c r="AN280" s="250"/>
    </row>
    <row r="281" spans="1:40">
      <c r="A281" s="215"/>
      <c r="B281" s="215"/>
      <c r="C281" s="215"/>
      <c r="D281" s="215"/>
      <c r="E281" s="215"/>
      <c r="F281" s="215"/>
      <c r="G281" s="236"/>
      <c r="H281" s="215"/>
      <c r="I281" s="237"/>
      <c r="J281" s="238"/>
      <c r="K281" s="239"/>
      <c r="L281" s="237"/>
      <c r="M281" s="215"/>
      <c r="N281" s="215"/>
      <c r="O281" s="215"/>
      <c r="P281" s="237"/>
      <c r="Q281" s="240"/>
      <c r="R281" s="240"/>
      <c r="S281" s="237"/>
      <c r="T281" s="237"/>
      <c r="U281" s="237"/>
      <c r="V281" s="215"/>
      <c r="W281" s="215"/>
      <c r="X281" s="241"/>
      <c r="Y281" s="242"/>
      <c r="Z281" s="243"/>
      <c r="AA281" s="241"/>
      <c r="AB281" s="243"/>
      <c r="AC281" s="215"/>
      <c r="AD281" s="243"/>
      <c r="AE281" s="215"/>
      <c r="AF281" s="251"/>
      <c r="AG281" s="251"/>
      <c r="AH281" s="250"/>
      <c r="AI281" s="250"/>
      <c r="AJ281" s="250"/>
      <c r="AK281" s="250"/>
      <c r="AL281" s="250"/>
      <c r="AM281" s="250"/>
      <c r="AN281" s="250"/>
    </row>
    <row r="282" spans="1:40">
      <c r="A282" s="215"/>
      <c r="B282" s="215"/>
      <c r="C282" s="215"/>
      <c r="D282" s="215"/>
      <c r="E282" s="215"/>
      <c r="F282" s="215"/>
      <c r="G282" s="236"/>
      <c r="H282" s="215"/>
      <c r="I282" s="237"/>
      <c r="J282" s="238"/>
      <c r="K282" s="239"/>
      <c r="L282" s="237"/>
      <c r="M282" s="215"/>
      <c r="N282" s="215"/>
      <c r="O282" s="215"/>
      <c r="P282" s="237"/>
      <c r="Q282" s="240"/>
      <c r="R282" s="240"/>
      <c r="S282" s="237"/>
      <c r="T282" s="237"/>
      <c r="U282" s="237"/>
      <c r="V282" s="215"/>
      <c r="W282" s="215"/>
      <c r="X282" s="241"/>
      <c r="Y282" s="242"/>
      <c r="Z282" s="243"/>
      <c r="AA282" s="241"/>
      <c r="AB282" s="243"/>
      <c r="AC282" s="215"/>
      <c r="AD282" s="243"/>
      <c r="AE282" s="215"/>
      <c r="AF282" s="251"/>
      <c r="AG282" s="251"/>
      <c r="AH282" s="250"/>
      <c r="AI282" s="250"/>
      <c r="AJ282" s="250"/>
      <c r="AK282" s="250"/>
      <c r="AL282" s="250"/>
      <c r="AM282" s="250"/>
      <c r="AN282" s="250"/>
    </row>
    <row r="283" spans="1:40">
      <c r="A283" s="215"/>
      <c r="B283" s="215"/>
      <c r="C283" s="215"/>
      <c r="D283" s="215"/>
      <c r="E283" s="215"/>
      <c r="F283" s="215"/>
      <c r="G283" s="236"/>
      <c r="H283" s="215"/>
      <c r="I283" s="237"/>
      <c r="J283" s="238"/>
      <c r="K283" s="239"/>
      <c r="L283" s="237"/>
      <c r="M283" s="215"/>
      <c r="N283" s="215"/>
      <c r="O283" s="215"/>
      <c r="P283" s="237"/>
      <c r="Q283" s="240"/>
      <c r="R283" s="240"/>
      <c r="S283" s="237"/>
      <c r="T283" s="237"/>
      <c r="U283" s="237"/>
      <c r="V283" s="215"/>
      <c r="W283" s="215"/>
      <c r="X283" s="241"/>
      <c r="Y283" s="242"/>
      <c r="Z283" s="243"/>
      <c r="AA283" s="241"/>
      <c r="AB283" s="243"/>
      <c r="AC283" s="215"/>
      <c r="AD283" s="243"/>
      <c r="AE283" s="215"/>
      <c r="AF283" s="251"/>
      <c r="AG283" s="251"/>
      <c r="AH283" s="250"/>
      <c r="AI283" s="250"/>
      <c r="AJ283" s="250"/>
      <c r="AK283" s="250"/>
      <c r="AL283" s="250"/>
      <c r="AM283" s="250"/>
      <c r="AN283" s="250"/>
    </row>
    <row r="284" spans="1:40">
      <c r="A284" s="215"/>
      <c r="B284" s="215"/>
      <c r="C284" s="215"/>
      <c r="D284" s="215"/>
      <c r="E284" s="215"/>
      <c r="F284" s="215"/>
      <c r="G284" s="236"/>
      <c r="H284" s="215"/>
      <c r="I284" s="237"/>
      <c r="J284" s="238"/>
      <c r="K284" s="239"/>
      <c r="L284" s="237"/>
      <c r="M284" s="215"/>
      <c r="N284" s="215"/>
      <c r="O284" s="215"/>
      <c r="P284" s="237"/>
      <c r="Q284" s="240"/>
      <c r="R284" s="240"/>
      <c r="S284" s="237"/>
      <c r="T284" s="237"/>
      <c r="U284" s="237"/>
      <c r="V284" s="215"/>
      <c r="W284" s="215"/>
      <c r="X284" s="241"/>
      <c r="Y284" s="242"/>
      <c r="Z284" s="243"/>
      <c r="AA284" s="241"/>
      <c r="AB284" s="243"/>
      <c r="AC284" s="215"/>
      <c r="AD284" s="243"/>
      <c r="AE284" s="215"/>
      <c r="AF284" s="251"/>
      <c r="AG284" s="251"/>
      <c r="AH284" s="250"/>
      <c r="AI284" s="250"/>
      <c r="AJ284" s="250"/>
      <c r="AK284" s="250"/>
      <c r="AL284" s="250"/>
      <c r="AM284" s="250"/>
      <c r="AN284" s="250"/>
    </row>
    <row r="285" spans="1:40">
      <c r="A285" s="215"/>
      <c r="B285" s="215"/>
      <c r="C285" s="215"/>
      <c r="D285" s="215"/>
      <c r="E285" s="215"/>
      <c r="F285" s="215"/>
      <c r="G285" s="236"/>
      <c r="H285" s="215"/>
      <c r="I285" s="237"/>
      <c r="J285" s="238"/>
      <c r="K285" s="239"/>
      <c r="L285" s="237"/>
      <c r="M285" s="215"/>
      <c r="N285" s="215"/>
      <c r="O285" s="215"/>
      <c r="P285" s="237"/>
      <c r="Q285" s="240"/>
      <c r="R285" s="240"/>
      <c r="S285" s="237"/>
      <c r="T285" s="237"/>
      <c r="U285" s="237"/>
      <c r="V285" s="215"/>
      <c r="W285" s="215"/>
      <c r="X285" s="241"/>
      <c r="Y285" s="242"/>
      <c r="Z285" s="243"/>
      <c r="AA285" s="241"/>
      <c r="AB285" s="243"/>
      <c r="AC285" s="215"/>
      <c r="AD285" s="243"/>
      <c r="AE285" s="215"/>
      <c r="AF285" s="251"/>
      <c r="AG285" s="251"/>
      <c r="AH285" s="250"/>
      <c r="AI285" s="250"/>
      <c r="AJ285" s="250"/>
      <c r="AK285" s="250"/>
      <c r="AL285" s="250"/>
      <c r="AM285" s="250"/>
      <c r="AN285" s="250"/>
    </row>
    <row r="286" spans="1:40">
      <c r="A286" s="215"/>
      <c r="B286" s="215"/>
      <c r="C286" s="215"/>
      <c r="D286" s="215"/>
      <c r="E286" s="215"/>
      <c r="F286" s="215"/>
      <c r="G286" s="236"/>
      <c r="H286" s="215"/>
      <c r="I286" s="237"/>
      <c r="J286" s="238"/>
      <c r="K286" s="239"/>
      <c r="L286" s="237"/>
      <c r="M286" s="215"/>
      <c r="N286" s="215"/>
      <c r="O286" s="215"/>
      <c r="P286" s="237"/>
      <c r="Q286" s="240"/>
      <c r="R286" s="240"/>
      <c r="S286" s="237"/>
      <c r="T286" s="237"/>
      <c r="U286" s="237"/>
      <c r="V286" s="215"/>
      <c r="W286" s="215"/>
      <c r="X286" s="241"/>
      <c r="Y286" s="242"/>
      <c r="Z286" s="243"/>
      <c r="AA286" s="241"/>
      <c r="AB286" s="243"/>
      <c r="AC286" s="215"/>
      <c r="AD286" s="243"/>
      <c r="AE286" s="215"/>
      <c r="AF286" s="251"/>
      <c r="AG286" s="251"/>
      <c r="AH286" s="250"/>
      <c r="AI286" s="250"/>
      <c r="AJ286" s="250"/>
      <c r="AK286" s="250"/>
      <c r="AL286" s="250"/>
      <c r="AM286" s="250"/>
      <c r="AN286" s="250"/>
    </row>
    <row r="287" spans="1:40">
      <c r="A287" s="215"/>
      <c r="B287" s="215"/>
      <c r="C287" s="215"/>
      <c r="D287" s="215"/>
      <c r="E287" s="215"/>
      <c r="F287" s="215"/>
      <c r="G287" s="236"/>
      <c r="H287" s="215"/>
      <c r="I287" s="237"/>
      <c r="J287" s="238"/>
      <c r="K287" s="239"/>
      <c r="L287" s="237"/>
      <c r="M287" s="215"/>
      <c r="N287" s="215"/>
      <c r="O287" s="215"/>
      <c r="P287" s="237"/>
      <c r="Q287" s="240"/>
      <c r="R287" s="240"/>
      <c r="S287" s="237"/>
      <c r="T287" s="237"/>
      <c r="U287" s="237"/>
      <c r="V287" s="215"/>
      <c r="W287" s="215"/>
      <c r="X287" s="241"/>
      <c r="Y287" s="242"/>
      <c r="Z287" s="243"/>
      <c r="AA287" s="241"/>
      <c r="AB287" s="243"/>
      <c r="AC287" s="215"/>
      <c r="AD287" s="243"/>
      <c r="AE287" s="215"/>
      <c r="AF287" s="251"/>
      <c r="AG287" s="251"/>
      <c r="AH287" s="250"/>
      <c r="AI287" s="250"/>
      <c r="AJ287" s="250"/>
      <c r="AK287" s="250"/>
      <c r="AL287" s="250"/>
      <c r="AM287" s="250"/>
      <c r="AN287" s="250"/>
    </row>
    <row r="288" spans="1:40">
      <c r="A288" s="215"/>
      <c r="B288" s="215"/>
      <c r="C288" s="215"/>
      <c r="D288" s="215"/>
      <c r="E288" s="215"/>
      <c r="F288" s="215"/>
      <c r="G288" s="236"/>
      <c r="H288" s="215"/>
      <c r="I288" s="237"/>
      <c r="J288" s="238"/>
      <c r="K288" s="239"/>
      <c r="L288" s="237"/>
      <c r="M288" s="215"/>
      <c r="N288" s="215"/>
      <c r="O288" s="215"/>
      <c r="P288" s="237"/>
      <c r="Q288" s="240"/>
      <c r="R288" s="240"/>
      <c r="S288" s="237"/>
      <c r="T288" s="237"/>
      <c r="U288" s="237"/>
      <c r="V288" s="215"/>
      <c r="W288" s="215"/>
      <c r="X288" s="241"/>
      <c r="Y288" s="242"/>
      <c r="Z288" s="243"/>
      <c r="AA288" s="241"/>
      <c r="AB288" s="243"/>
      <c r="AC288" s="215"/>
      <c r="AD288" s="243"/>
      <c r="AE288" s="215"/>
      <c r="AF288" s="251"/>
      <c r="AG288" s="251"/>
      <c r="AH288" s="250"/>
      <c r="AI288" s="250"/>
      <c r="AJ288" s="250"/>
      <c r="AK288" s="250"/>
      <c r="AL288" s="250"/>
      <c r="AM288" s="250"/>
      <c r="AN288" s="250"/>
    </row>
    <row r="289" spans="1:40">
      <c r="A289" s="215"/>
      <c r="B289" s="215"/>
      <c r="C289" s="215"/>
      <c r="D289" s="215"/>
      <c r="E289" s="215"/>
      <c r="F289" s="215"/>
      <c r="G289" s="236"/>
      <c r="H289" s="215"/>
      <c r="I289" s="237"/>
      <c r="J289" s="238"/>
      <c r="K289" s="239"/>
      <c r="L289" s="237"/>
      <c r="M289" s="215"/>
      <c r="N289" s="215"/>
      <c r="O289" s="215"/>
      <c r="P289" s="237"/>
      <c r="Q289" s="240"/>
      <c r="R289" s="240"/>
      <c r="S289" s="237"/>
      <c r="T289" s="237"/>
      <c r="U289" s="237"/>
      <c r="V289" s="215"/>
      <c r="W289" s="215"/>
      <c r="X289" s="241"/>
      <c r="Y289" s="242"/>
      <c r="Z289" s="243"/>
      <c r="AA289" s="241"/>
      <c r="AB289" s="243"/>
      <c r="AC289" s="215"/>
      <c r="AD289" s="243"/>
      <c r="AE289" s="215"/>
      <c r="AF289" s="251"/>
      <c r="AG289" s="251"/>
      <c r="AH289" s="250"/>
      <c r="AI289" s="250"/>
      <c r="AJ289" s="250"/>
      <c r="AK289" s="250"/>
      <c r="AL289" s="250"/>
      <c r="AM289" s="250"/>
      <c r="AN289" s="250"/>
    </row>
    <row r="290" spans="1:40">
      <c r="A290" s="215"/>
      <c r="B290" s="215"/>
      <c r="C290" s="215"/>
      <c r="D290" s="215"/>
      <c r="E290" s="215"/>
      <c r="F290" s="215"/>
      <c r="G290" s="236"/>
      <c r="H290" s="215"/>
      <c r="I290" s="237"/>
      <c r="J290" s="238"/>
      <c r="K290" s="239"/>
      <c r="L290" s="237"/>
      <c r="M290" s="215"/>
      <c r="N290" s="215"/>
      <c r="O290" s="215"/>
      <c r="P290" s="237"/>
      <c r="Q290" s="240"/>
      <c r="R290" s="240"/>
      <c r="S290" s="237"/>
      <c r="T290" s="237"/>
      <c r="U290" s="237"/>
      <c r="V290" s="215"/>
      <c r="W290" s="215"/>
      <c r="X290" s="241"/>
      <c r="Y290" s="242"/>
      <c r="Z290" s="243"/>
      <c r="AA290" s="241"/>
      <c r="AB290" s="243"/>
      <c r="AC290" s="215"/>
      <c r="AD290" s="243"/>
      <c r="AE290" s="215"/>
      <c r="AF290" s="251"/>
      <c r="AG290" s="251"/>
      <c r="AH290" s="250"/>
      <c r="AI290" s="250"/>
      <c r="AJ290" s="250"/>
      <c r="AK290" s="250"/>
      <c r="AL290" s="250"/>
      <c r="AM290" s="250"/>
      <c r="AN290" s="250"/>
    </row>
    <row r="291" spans="1:40">
      <c r="A291" s="215"/>
      <c r="B291" s="215"/>
      <c r="C291" s="215"/>
      <c r="D291" s="215"/>
      <c r="E291" s="215"/>
      <c r="F291" s="215"/>
      <c r="G291" s="236"/>
      <c r="H291" s="215"/>
      <c r="I291" s="237"/>
      <c r="J291" s="238"/>
      <c r="K291" s="239"/>
      <c r="L291" s="237"/>
      <c r="M291" s="215"/>
      <c r="N291" s="215"/>
      <c r="O291" s="215"/>
      <c r="P291" s="237"/>
      <c r="Q291" s="240"/>
      <c r="R291" s="240"/>
      <c r="S291" s="237"/>
      <c r="T291" s="237"/>
      <c r="U291" s="237"/>
      <c r="V291" s="215"/>
      <c r="W291" s="215"/>
      <c r="X291" s="241"/>
      <c r="Y291" s="242"/>
      <c r="Z291" s="243"/>
      <c r="AA291" s="241"/>
      <c r="AB291" s="243"/>
      <c r="AC291" s="215"/>
      <c r="AD291" s="243"/>
      <c r="AE291" s="215"/>
      <c r="AF291" s="251"/>
      <c r="AG291" s="251"/>
      <c r="AH291" s="250"/>
      <c r="AI291" s="250"/>
      <c r="AJ291" s="250"/>
      <c r="AK291" s="250"/>
      <c r="AL291" s="250"/>
      <c r="AM291" s="250"/>
      <c r="AN291" s="250"/>
    </row>
    <row r="292" spans="1:40">
      <c r="A292" s="215"/>
      <c r="B292" s="215"/>
      <c r="C292" s="215"/>
      <c r="D292" s="215"/>
      <c r="E292" s="215"/>
      <c r="F292" s="215"/>
      <c r="G292" s="236"/>
      <c r="H292" s="215"/>
      <c r="I292" s="237"/>
      <c r="J292" s="238"/>
      <c r="K292" s="239"/>
      <c r="L292" s="237"/>
      <c r="M292" s="215"/>
      <c r="N292" s="215"/>
      <c r="O292" s="215"/>
      <c r="P292" s="237"/>
      <c r="Q292" s="240"/>
      <c r="R292" s="240"/>
      <c r="S292" s="237"/>
      <c r="T292" s="237"/>
      <c r="U292" s="237"/>
      <c r="V292" s="215"/>
      <c r="W292" s="215"/>
      <c r="X292" s="241"/>
      <c r="Y292" s="242"/>
      <c r="Z292" s="243"/>
      <c r="AA292" s="241"/>
      <c r="AB292" s="243"/>
      <c r="AC292" s="215"/>
      <c r="AD292" s="243"/>
      <c r="AE292" s="215"/>
      <c r="AF292" s="251"/>
      <c r="AG292" s="251"/>
      <c r="AH292" s="250"/>
      <c r="AI292" s="250"/>
      <c r="AJ292" s="250"/>
      <c r="AK292" s="250"/>
      <c r="AL292" s="250"/>
      <c r="AM292" s="250"/>
      <c r="AN292" s="250"/>
    </row>
    <row r="293" spans="1:40">
      <c r="A293" s="215"/>
      <c r="B293" s="215"/>
      <c r="C293" s="215"/>
      <c r="D293" s="215"/>
      <c r="E293" s="215"/>
      <c r="F293" s="215"/>
      <c r="G293" s="236"/>
      <c r="H293" s="215"/>
      <c r="I293" s="237"/>
      <c r="J293" s="238"/>
      <c r="K293" s="239"/>
      <c r="L293" s="237"/>
      <c r="M293" s="215"/>
      <c r="N293" s="215"/>
      <c r="O293" s="215"/>
      <c r="P293" s="237"/>
      <c r="Q293" s="240"/>
      <c r="R293" s="240"/>
      <c r="S293" s="237"/>
      <c r="T293" s="237"/>
      <c r="U293" s="237"/>
      <c r="V293" s="215"/>
      <c r="W293" s="215"/>
      <c r="X293" s="241"/>
      <c r="Y293" s="242"/>
      <c r="Z293" s="243"/>
      <c r="AA293" s="241"/>
      <c r="AB293" s="243"/>
      <c r="AC293" s="215"/>
      <c r="AD293" s="243"/>
      <c r="AE293" s="215"/>
      <c r="AF293" s="251"/>
      <c r="AG293" s="251"/>
      <c r="AH293" s="250"/>
      <c r="AI293" s="250"/>
      <c r="AJ293" s="250"/>
      <c r="AK293" s="250"/>
      <c r="AL293" s="250"/>
      <c r="AM293" s="250"/>
      <c r="AN293" s="250"/>
    </row>
    <row r="294" spans="1:40">
      <c r="A294" s="215"/>
      <c r="B294" s="215"/>
      <c r="C294" s="215"/>
      <c r="D294" s="215"/>
      <c r="E294" s="215"/>
      <c r="F294" s="215"/>
      <c r="G294" s="236"/>
      <c r="H294" s="215"/>
      <c r="I294" s="237"/>
      <c r="J294" s="238"/>
      <c r="K294" s="239"/>
      <c r="L294" s="237"/>
      <c r="M294" s="215"/>
      <c r="N294" s="215"/>
      <c r="O294" s="215"/>
      <c r="P294" s="237"/>
      <c r="Q294" s="240"/>
      <c r="R294" s="240"/>
      <c r="S294" s="237"/>
      <c r="T294" s="237"/>
      <c r="U294" s="237"/>
      <c r="V294" s="215"/>
      <c r="W294" s="215"/>
      <c r="X294" s="241"/>
      <c r="Y294" s="242"/>
      <c r="Z294" s="243"/>
      <c r="AA294" s="241"/>
      <c r="AB294" s="243"/>
      <c r="AC294" s="215"/>
      <c r="AD294" s="243"/>
      <c r="AE294" s="215"/>
      <c r="AF294" s="251"/>
      <c r="AG294" s="251"/>
      <c r="AH294" s="250"/>
      <c r="AI294" s="250"/>
      <c r="AJ294" s="250"/>
      <c r="AK294" s="250"/>
      <c r="AL294" s="250"/>
      <c r="AM294" s="250"/>
      <c r="AN294" s="250"/>
    </row>
    <row r="295" spans="1:40">
      <c r="A295" s="215"/>
      <c r="B295" s="215"/>
      <c r="C295" s="215"/>
      <c r="D295" s="215"/>
      <c r="E295" s="215"/>
      <c r="F295" s="215"/>
      <c r="G295" s="236"/>
      <c r="H295" s="215"/>
      <c r="I295" s="237"/>
      <c r="J295" s="238"/>
      <c r="K295" s="239"/>
      <c r="L295" s="237"/>
      <c r="M295" s="215"/>
      <c r="N295" s="215"/>
      <c r="O295" s="215"/>
      <c r="P295" s="237"/>
      <c r="Q295" s="240"/>
      <c r="R295" s="240"/>
      <c r="S295" s="237"/>
      <c r="T295" s="237"/>
      <c r="U295" s="237"/>
      <c r="V295" s="215"/>
      <c r="W295" s="215"/>
      <c r="X295" s="241"/>
      <c r="Y295" s="242"/>
      <c r="Z295" s="243"/>
      <c r="AA295" s="241"/>
      <c r="AB295" s="243"/>
      <c r="AC295" s="215"/>
      <c r="AD295" s="243"/>
      <c r="AE295" s="215"/>
      <c r="AF295" s="251"/>
      <c r="AG295" s="251"/>
      <c r="AH295" s="250"/>
      <c r="AI295" s="250"/>
      <c r="AJ295" s="250"/>
      <c r="AK295" s="250"/>
      <c r="AL295" s="250"/>
      <c r="AM295" s="250"/>
      <c r="AN295" s="250"/>
    </row>
    <row r="296" spans="1:40">
      <c r="A296" s="215"/>
      <c r="B296" s="215"/>
      <c r="C296" s="215"/>
      <c r="D296" s="215"/>
      <c r="E296" s="215"/>
      <c r="F296" s="215"/>
      <c r="G296" s="236"/>
      <c r="H296" s="215"/>
      <c r="I296" s="237"/>
      <c r="J296" s="238"/>
      <c r="K296" s="239"/>
      <c r="L296" s="237"/>
      <c r="M296" s="215"/>
      <c r="N296" s="215"/>
      <c r="O296" s="215"/>
      <c r="P296" s="237"/>
      <c r="Q296" s="240"/>
      <c r="R296" s="240"/>
      <c r="S296" s="237"/>
      <c r="T296" s="237"/>
      <c r="U296" s="237"/>
      <c r="V296" s="215"/>
      <c r="W296" s="215"/>
      <c r="X296" s="241"/>
      <c r="Y296" s="242"/>
      <c r="Z296" s="243"/>
      <c r="AA296" s="241"/>
      <c r="AB296" s="243"/>
      <c r="AC296" s="215"/>
      <c r="AD296" s="243"/>
      <c r="AE296" s="215"/>
      <c r="AF296" s="251"/>
      <c r="AG296" s="251"/>
      <c r="AH296" s="250"/>
      <c r="AI296" s="250"/>
      <c r="AJ296" s="250"/>
      <c r="AK296" s="250"/>
      <c r="AL296" s="250"/>
      <c r="AM296" s="250"/>
      <c r="AN296" s="250"/>
    </row>
    <row r="297" spans="1:40">
      <c r="A297" s="215"/>
      <c r="B297" s="215"/>
      <c r="C297" s="215"/>
      <c r="D297" s="215"/>
      <c r="E297" s="215"/>
      <c r="F297" s="215"/>
      <c r="G297" s="236"/>
      <c r="H297" s="215"/>
      <c r="I297" s="237"/>
      <c r="J297" s="238"/>
      <c r="K297" s="239"/>
      <c r="L297" s="237"/>
      <c r="M297" s="215"/>
      <c r="N297" s="215"/>
      <c r="O297" s="215"/>
      <c r="P297" s="237"/>
      <c r="Q297" s="240"/>
      <c r="R297" s="240"/>
      <c r="S297" s="237"/>
      <c r="T297" s="237"/>
      <c r="U297" s="237"/>
      <c r="V297" s="215"/>
      <c r="W297" s="215"/>
      <c r="X297" s="241"/>
      <c r="Y297" s="242"/>
      <c r="Z297" s="243"/>
      <c r="AA297" s="241"/>
      <c r="AB297" s="243"/>
      <c r="AC297" s="215"/>
      <c r="AD297" s="243"/>
      <c r="AE297" s="215"/>
      <c r="AF297" s="251"/>
      <c r="AG297" s="251"/>
      <c r="AH297" s="250"/>
      <c r="AI297" s="250"/>
      <c r="AJ297" s="250"/>
      <c r="AK297" s="250"/>
      <c r="AL297" s="250"/>
      <c r="AM297" s="250"/>
      <c r="AN297" s="250"/>
    </row>
    <row r="298" spans="1:40">
      <c r="A298" s="215"/>
      <c r="B298" s="215"/>
      <c r="C298" s="215"/>
      <c r="D298" s="215"/>
      <c r="E298" s="215"/>
      <c r="F298" s="215"/>
      <c r="G298" s="236"/>
      <c r="H298" s="215"/>
      <c r="I298" s="237"/>
      <c r="J298" s="238"/>
      <c r="K298" s="239"/>
      <c r="L298" s="237"/>
      <c r="M298" s="215"/>
      <c r="N298" s="215"/>
      <c r="O298" s="215"/>
      <c r="P298" s="237"/>
      <c r="Q298" s="240"/>
      <c r="R298" s="240"/>
      <c r="S298" s="237"/>
      <c r="T298" s="237"/>
      <c r="U298" s="237"/>
      <c r="V298" s="215"/>
      <c r="W298" s="215"/>
      <c r="X298" s="241"/>
      <c r="Y298" s="242"/>
      <c r="Z298" s="243"/>
      <c r="AA298" s="241"/>
      <c r="AB298" s="243"/>
      <c r="AC298" s="215"/>
      <c r="AD298" s="243"/>
      <c r="AE298" s="215"/>
      <c r="AF298" s="251"/>
      <c r="AG298" s="251"/>
      <c r="AH298" s="250"/>
      <c r="AI298" s="250"/>
      <c r="AJ298" s="250"/>
      <c r="AK298" s="250"/>
      <c r="AL298" s="250"/>
      <c r="AM298" s="250"/>
      <c r="AN298" s="250"/>
    </row>
    <row r="299" spans="1:40">
      <c r="A299" s="215"/>
      <c r="B299" s="215"/>
      <c r="C299" s="215"/>
      <c r="D299" s="215"/>
      <c r="E299" s="215"/>
      <c r="F299" s="215"/>
      <c r="G299" s="236"/>
      <c r="H299" s="215"/>
      <c r="I299" s="237"/>
      <c r="J299" s="238"/>
      <c r="K299" s="239"/>
      <c r="L299" s="237"/>
      <c r="M299" s="215"/>
      <c r="N299" s="215"/>
      <c r="O299" s="215"/>
      <c r="P299" s="237"/>
      <c r="Q299" s="240"/>
      <c r="R299" s="240"/>
      <c r="S299" s="237"/>
      <c r="T299" s="237"/>
      <c r="U299" s="237"/>
      <c r="V299" s="215"/>
      <c r="W299" s="215"/>
      <c r="X299" s="241"/>
      <c r="Y299" s="242"/>
      <c r="Z299" s="243"/>
      <c r="AA299" s="241"/>
      <c r="AB299" s="243"/>
      <c r="AC299" s="215"/>
      <c r="AD299" s="243"/>
      <c r="AE299" s="215"/>
      <c r="AF299" s="251"/>
      <c r="AG299" s="251"/>
      <c r="AH299" s="250"/>
      <c r="AI299" s="250"/>
      <c r="AJ299" s="250"/>
      <c r="AK299" s="250"/>
      <c r="AL299" s="250"/>
      <c r="AM299" s="250"/>
      <c r="AN299" s="250"/>
    </row>
    <row r="300" spans="1:40">
      <c r="A300" s="215"/>
      <c r="B300" s="215"/>
      <c r="C300" s="215"/>
      <c r="D300" s="215"/>
      <c r="E300" s="215"/>
      <c r="F300" s="215"/>
      <c r="G300" s="236"/>
      <c r="H300" s="215"/>
      <c r="I300" s="237"/>
      <c r="J300" s="238"/>
      <c r="K300" s="239"/>
      <c r="L300" s="237"/>
      <c r="M300" s="215"/>
      <c r="N300" s="215"/>
      <c r="O300" s="215"/>
      <c r="P300" s="237"/>
      <c r="Q300" s="240"/>
      <c r="R300" s="240"/>
      <c r="S300" s="237"/>
      <c r="T300" s="237"/>
      <c r="U300" s="237"/>
      <c r="V300" s="215"/>
      <c r="W300" s="215"/>
      <c r="X300" s="241"/>
      <c r="Y300" s="242"/>
      <c r="Z300" s="243"/>
      <c r="AA300" s="241"/>
      <c r="AB300" s="243"/>
      <c r="AC300" s="215"/>
      <c r="AD300" s="243"/>
      <c r="AE300" s="215"/>
      <c r="AF300" s="251"/>
      <c r="AG300" s="251"/>
      <c r="AH300" s="250"/>
      <c r="AI300" s="250"/>
      <c r="AJ300" s="250"/>
      <c r="AK300" s="250"/>
      <c r="AL300" s="250"/>
      <c r="AM300" s="250"/>
      <c r="AN300" s="250"/>
    </row>
    <row r="301" spans="1:40">
      <c r="A301" s="215"/>
      <c r="B301" s="215"/>
      <c r="C301" s="215"/>
      <c r="D301" s="215"/>
      <c r="E301" s="215"/>
      <c r="F301" s="215"/>
      <c r="G301" s="236"/>
      <c r="H301" s="215"/>
      <c r="I301" s="237"/>
      <c r="J301" s="238"/>
      <c r="K301" s="239"/>
      <c r="L301" s="237"/>
      <c r="M301" s="215"/>
      <c r="N301" s="215"/>
      <c r="O301" s="215"/>
      <c r="P301" s="237"/>
      <c r="Q301" s="240"/>
      <c r="R301" s="240"/>
      <c r="S301" s="237"/>
      <c r="T301" s="237"/>
      <c r="U301" s="237"/>
      <c r="V301" s="215"/>
      <c r="W301" s="215"/>
      <c r="X301" s="241"/>
      <c r="Y301" s="242"/>
      <c r="Z301" s="243"/>
      <c r="AA301" s="241"/>
      <c r="AB301" s="243"/>
      <c r="AC301" s="215"/>
      <c r="AD301" s="243"/>
      <c r="AE301" s="215"/>
      <c r="AF301" s="251"/>
      <c r="AG301" s="251"/>
      <c r="AH301" s="250"/>
      <c r="AI301" s="250"/>
      <c r="AJ301" s="250"/>
      <c r="AK301" s="250"/>
      <c r="AL301" s="250"/>
      <c r="AM301" s="250"/>
      <c r="AN301" s="250"/>
    </row>
    <row r="302" spans="1:40">
      <c r="A302" s="215"/>
      <c r="B302" s="215"/>
      <c r="C302" s="215"/>
      <c r="D302" s="215"/>
      <c r="E302" s="215"/>
      <c r="F302" s="215"/>
      <c r="G302" s="236"/>
      <c r="H302" s="215"/>
      <c r="I302" s="237"/>
      <c r="J302" s="238"/>
      <c r="K302" s="239"/>
      <c r="L302" s="237"/>
      <c r="M302" s="215"/>
      <c r="N302" s="215"/>
      <c r="O302" s="215"/>
      <c r="P302" s="237"/>
      <c r="Q302" s="240"/>
      <c r="R302" s="240"/>
      <c r="S302" s="237"/>
      <c r="T302" s="237"/>
      <c r="U302" s="237"/>
      <c r="V302" s="215"/>
      <c r="W302" s="215"/>
      <c r="X302" s="241"/>
      <c r="Y302" s="242"/>
      <c r="Z302" s="243"/>
      <c r="AA302" s="241"/>
      <c r="AB302" s="243"/>
      <c r="AC302" s="215"/>
      <c r="AD302" s="243"/>
      <c r="AE302" s="215"/>
      <c r="AF302" s="251"/>
      <c r="AG302" s="251"/>
      <c r="AH302" s="250"/>
      <c r="AI302" s="250"/>
      <c r="AJ302" s="250"/>
      <c r="AK302" s="250"/>
      <c r="AL302" s="250"/>
      <c r="AM302" s="250"/>
      <c r="AN302" s="250"/>
    </row>
    <row r="303" spans="1:40">
      <c r="A303" s="215"/>
      <c r="B303" s="215"/>
      <c r="C303" s="215"/>
      <c r="D303" s="215"/>
      <c r="E303" s="215"/>
      <c r="F303" s="215"/>
      <c r="G303" s="236"/>
      <c r="H303" s="215"/>
      <c r="I303" s="237"/>
      <c r="J303" s="238"/>
      <c r="K303" s="239"/>
      <c r="L303" s="237"/>
      <c r="M303" s="215"/>
      <c r="N303" s="215"/>
      <c r="O303" s="215"/>
      <c r="P303" s="237"/>
      <c r="Q303" s="240"/>
      <c r="R303" s="240"/>
      <c r="S303" s="237"/>
      <c r="T303" s="237"/>
      <c r="U303" s="237"/>
      <c r="V303" s="215"/>
      <c r="W303" s="215"/>
      <c r="X303" s="241"/>
      <c r="Y303" s="242"/>
      <c r="Z303" s="243"/>
      <c r="AA303" s="241"/>
      <c r="AB303" s="243"/>
      <c r="AC303" s="215"/>
      <c r="AD303" s="243"/>
      <c r="AE303" s="215"/>
      <c r="AF303" s="251"/>
      <c r="AG303" s="251"/>
      <c r="AH303" s="250"/>
      <c r="AI303" s="250"/>
      <c r="AJ303" s="250"/>
      <c r="AK303" s="250"/>
      <c r="AL303" s="250"/>
      <c r="AM303" s="250"/>
      <c r="AN303" s="250"/>
    </row>
    <row r="304" spans="1:40">
      <c r="A304" s="215"/>
      <c r="B304" s="215"/>
      <c r="C304" s="215"/>
      <c r="D304" s="215"/>
      <c r="E304" s="215"/>
      <c r="F304" s="215"/>
      <c r="G304" s="236"/>
      <c r="H304" s="215"/>
      <c r="I304" s="237"/>
      <c r="J304" s="238"/>
      <c r="K304" s="239"/>
      <c r="L304" s="237"/>
      <c r="M304" s="215"/>
      <c r="N304" s="215"/>
      <c r="O304" s="215"/>
      <c r="P304" s="237"/>
      <c r="Q304" s="240"/>
      <c r="R304" s="240"/>
      <c r="S304" s="237"/>
      <c r="T304" s="237"/>
      <c r="U304" s="237"/>
      <c r="V304" s="215"/>
      <c r="W304" s="215"/>
      <c r="X304" s="241"/>
      <c r="Y304" s="242"/>
      <c r="Z304" s="243"/>
      <c r="AA304" s="241"/>
      <c r="AB304" s="243"/>
      <c r="AC304" s="215"/>
      <c r="AD304" s="243"/>
      <c r="AE304" s="215"/>
      <c r="AF304" s="251"/>
      <c r="AG304" s="251"/>
      <c r="AH304" s="250"/>
      <c r="AI304" s="250"/>
      <c r="AJ304" s="250"/>
      <c r="AK304" s="250"/>
      <c r="AL304" s="250"/>
      <c r="AM304" s="250"/>
      <c r="AN304" s="250"/>
    </row>
    <row r="305" spans="1:40">
      <c r="A305" s="215"/>
      <c r="B305" s="215"/>
      <c r="C305" s="215"/>
      <c r="D305" s="215"/>
      <c r="E305" s="215"/>
      <c r="F305" s="215"/>
      <c r="G305" s="236"/>
      <c r="H305" s="215"/>
      <c r="I305" s="237"/>
      <c r="J305" s="238"/>
      <c r="K305" s="239"/>
      <c r="L305" s="237"/>
      <c r="M305" s="215"/>
      <c r="N305" s="215"/>
      <c r="O305" s="215"/>
      <c r="P305" s="237"/>
      <c r="Q305" s="240"/>
      <c r="R305" s="240"/>
      <c r="S305" s="237"/>
      <c r="T305" s="237"/>
      <c r="U305" s="237"/>
      <c r="V305" s="215"/>
      <c r="W305" s="215"/>
      <c r="X305" s="241"/>
      <c r="Y305" s="242"/>
      <c r="Z305" s="243"/>
      <c r="AA305" s="241"/>
      <c r="AB305" s="243"/>
      <c r="AC305" s="215"/>
      <c r="AD305" s="243"/>
      <c r="AE305" s="215"/>
      <c r="AF305" s="251"/>
      <c r="AG305" s="251"/>
      <c r="AH305" s="250"/>
      <c r="AI305" s="250"/>
      <c r="AJ305" s="250"/>
      <c r="AK305" s="250"/>
      <c r="AL305" s="250"/>
      <c r="AM305" s="250"/>
      <c r="AN305" s="250"/>
    </row>
    <row r="306" spans="1:40">
      <c r="A306" s="215"/>
      <c r="B306" s="215"/>
      <c r="C306" s="215"/>
      <c r="D306" s="215"/>
      <c r="E306" s="215"/>
      <c r="F306" s="215"/>
      <c r="G306" s="236"/>
      <c r="H306" s="215"/>
      <c r="I306" s="237"/>
      <c r="J306" s="238"/>
      <c r="K306" s="239"/>
      <c r="L306" s="237"/>
      <c r="M306" s="215"/>
      <c r="N306" s="215"/>
      <c r="O306" s="215"/>
      <c r="P306" s="237"/>
      <c r="Q306" s="240"/>
      <c r="R306" s="240"/>
      <c r="S306" s="237"/>
      <c r="T306" s="237"/>
      <c r="U306" s="237"/>
      <c r="V306" s="215"/>
      <c r="W306" s="215"/>
      <c r="X306" s="241"/>
      <c r="Y306" s="242"/>
      <c r="Z306" s="243"/>
      <c r="AA306" s="241"/>
      <c r="AB306" s="243"/>
      <c r="AC306" s="215"/>
      <c r="AD306" s="243"/>
      <c r="AE306" s="215"/>
      <c r="AF306" s="251"/>
      <c r="AG306" s="251"/>
      <c r="AH306" s="250"/>
      <c r="AI306" s="250"/>
      <c r="AJ306" s="250"/>
      <c r="AK306" s="250"/>
      <c r="AL306" s="250"/>
      <c r="AM306" s="250"/>
      <c r="AN306" s="250"/>
    </row>
    <row r="307" spans="1:40">
      <c r="A307" s="215"/>
      <c r="B307" s="215"/>
      <c r="C307" s="215"/>
      <c r="D307" s="215"/>
      <c r="E307" s="215"/>
      <c r="F307" s="215"/>
      <c r="G307" s="236"/>
      <c r="H307" s="215"/>
      <c r="I307" s="237"/>
      <c r="J307" s="238"/>
      <c r="K307" s="239"/>
      <c r="L307" s="237"/>
      <c r="M307" s="215"/>
      <c r="N307" s="215"/>
      <c r="O307" s="215"/>
      <c r="P307" s="237"/>
      <c r="Q307" s="240"/>
      <c r="R307" s="240"/>
      <c r="S307" s="237"/>
      <c r="T307" s="237"/>
      <c r="U307" s="237"/>
      <c r="V307" s="215"/>
      <c r="W307" s="215"/>
      <c r="X307" s="241"/>
      <c r="Y307" s="242"/>
      <c r="Z307" s="243"/>
      <c r="AA307" s="241"/>
      <c r="AB307" s="243"/>
      <c r="AC307" s="215"/>
      <c r="AD307" s="243"/>
      <c r="AE307" s="215"/>
      <c r="AF307" s="251"/>
      <c r="AG307" s="251"/>
      <c r="AH307" s="250"/>
      <c r="AI307" s="250"/>
      <c r="AJ307" s="250"/>
      <c r="AK307" s="250"/>
      <c r="AL307" s="250"/>
      <c r="AM307" s="250"/>
      <c r="AN307" s="250"/>
    </row>
    <row r="308" spans="1:40">
      <c r="A308" s="215"/>
      <c r="B308" s="215"/>
      <c r="C308" s="215"/>
      <c r="D308" s="215"/>
      <c r="E308" s="215"/>
      <c r="F308" s="215"/>
      <c r="G308" s="236"/>
      <c r="H308" s="215"/>
      <c r="I308" s="237"/>
      <c r="J308" s="238"/>
      <c r="K308" s="239"/>
      <c r="L308" s="237"/>
      <c r="M308" s="215"/>
      <c r="N308" s="215"/>
      <c r="O308" s="215"/>
      <c r="P308" s="237"/>
      <c r="Q308" s="240"/>
      <c r="R308" s="240"/>
      <c r="S308" s="237"/>
      <c r="T308" s="237"/>
      <c r="U308" s="237"/>
      <c r="V308" s="215"/>
      <c r="W308" s="215"/>
      <c r="X308" s="241"/>
      <c r="Y308" s="242"/>
      <c r="Z308" s="243"/>
      <c r="AA308" s="241"/>
      <c r="AB308" s="243"/>
      <c r="AC308" s="215"/>
      <c r="AD308" s="243"/>
      <c r="AE308" s="215"/>
      <c r="AF308" s="251"/>
      <c r="AG308" s="251"/>
      <c r="AH308" s="250"/>
      <c r="AI308" s="250"/>
      <c r="AJ308" s="250"/>
      <c r="AK308" s="250"/>
      <c r="AL308" s="250"/>
      <c r="AM308" s="250"/>
      <c r="AN308" s="250"/>
    </row>
    <row r="309" spans="1:40">
      <c r="A309" s="215"/>
      <c r="B309" s="215"/>
      <c r="C309" s="215"/>
      <c r="D309" s="215"/>
      <c r="E309" s="215"/>
      <c r="F309" s="215"/>
      <c r="G309" s="236"/>
      <c r="H309" s="215"/>
      <c r="I309" s="237"/>
      <c r="J309" s="238"/>
      <c r="K309" s="239"/>
      <c r="L309" s="237"/>
      <c r="M309" s="215"/>
      <c r="N309" s="215"/>
      <c r="O309" s="215"/>
      <c r="P309" s="237"/>
      <c r="Q309" s="240"/>
      <c r="R309" s="240"/>
      <c r="S309" s="237"/>
      <c r="T309" s="237"/>
      <c r="U309" s="237"/>
      <c r="V309" s="215"/>
      <c r="W309" s="215"/>
      <c r="X309" s="241"/>
      <c r="Y309" s="242"/>
      <c r="Z309" s="243"/>
      <c r="AA309" s="241"/>
      <c r="AB309" s="243"/>
      <c r="AC309" s="215"/>
      <c r="AD309" s="243"/>
      <c r="AE309" s="215"/>
      <c r="AF309" s="251"/>
      <c r="AG309" s="250"/>
      <c r="AH309" s="250"/>
      <c r="AI309" s="250"/>
      <c r="AJ309" s="250"/>
      <c r="AK309" s="250"/>
      <c r="AL309" s="250"/>
      <c r="AM309" s="250"/>
      <c r="AN309" s="250"/>
    </row>
    <row r="310" spans="1:40">
      <c r="A310" s="215"/>
      <c r="B310" s="215"/>
      <c r="C310" s="215"/>
      <c r="D310" s="215"/>
      <c r="E310" s="215"/>
      <c r="F310" s="215"/>
      <c r="G310" s="236"/>
      <c r="H310" s="215"/>
      <c r="I310" s="237"/>
      <c r="J310" s="238"/>
      <c r="K310" s="239"/>
      <c r="L310" s="237"/>
      <c r="M310" s="215"/>
      <c r="N310" s="215"/>
      <c r="O310" s="215"/>
      <c r="P310" s="237"/>
      <c r="Q310" s="240"/>
      <c r="R310" s="240"/>
      <c r="S310" s="237"/>
      <c r="T310" s="237"/>
      <c r="U310" s="237"/>
      <c r="V310" s="215"/>
      <c r="W310" s="215"/>
      <c r="X310" s="241"/>
      <c r="Y310" s="242"/>
      <c r="Z310" s="243"/>
      <c r="AA310" s="241"/>
      <c r="AB310" s="243"/>
      <c r="AC310" s="215"/>
      <c r="AD310" s="243"/>
      <c r="AE310" s="215"/>
      <c r="AF310" s="251"/>
      <c r="AG310" s="250"/>
      <c r="AH310" s="250"/>
      <c r="AI310" s="250"/>
      <c r="AJ310" s="250"/>
      <c r="AK310" s="250"/>
      <c r="AL310" s="250"/>
      <c r="AM310" s="250"/>
      <c r="AN310" s="250"/>
    </row>
    <row r="311" spans="1:40">
      <c r="A311" s="215"/>
      <c r="B311" s="215"/>
      <c r="C311" s="215"/>
      <c r="D311" s="215"/>
      <c r="E311" s="215"/>
      <c r="F311" s="215"/>
      <c r="G311" s="236"/>
      <c r="H311" s="215"/>
      <c r="I311" s="237"/>
      <c r="J311" s="238"/>
      <c r="K311" s="239"/>
      <c r="L311" s="237"/>
      <c r="M311" s="215"/>
      <c r="N311" s="215"/>
      <c r="O311" s="215"/>
      <c r="P311" s="237"/>
      <c r="Q311" s="240"/>
      <c r="R311" s="240"/>
      <c r="S311" s="237"/>
      <c r="T311" s="237"/>
      <c r="U311" s="237"/>
      <c r="V311" s="215"/>
      <c r="W311" s="215"/>
      <c r="X311" s="241"/>
      <c r="Y311" s="242"/>
      <c r="Z311" s="243"/>
      <c r="AA311" s="241"/>
      <c r="AB311" s="243"/>
      <c r="AC311" s="215"/>
      <c r="AD311" s="243"/>
      <c r="AE311" s="215"/>
      <c r="AF311" s="251"/>
      <c r="AG311" s="250"/>
      <c r="AH311" s="250"/>
      <c r="AI311" s="250"/>
      <c r="AJ311" s="250"/>
      <c r="AK311" s="250"/>
      <c r="AL311" s="250"/>
      <c r="AM311" s="250"/>
      <c r="AN311" s="250"/>
    </row>
    <row r="312" spans="1:40">
      <c r="A312" s="215"/>
      <c r="B312" s="215"/>
      <c r="C312" s="215"/>
      <c r="D312" s="215"/>
      <c r="E312" s="215"/>
      <c r="F312" s="215"/>
      <c r="G312" s="236"/>
      <c r="H312" s="215"/>
      <c r="I312" s="237"/>
      <c r="J312" s="238"/>
      <c r="K312" s="239"/>
      <c r="L312" s="237"/>
      <c r="M312" s="215"/>
      <c r="N312" s="215"/>
      <c r="O312" s="215"/>
      <c r="P312" s="237"/>
      <c r="Q312" s="240"/>
      <c r="R312" s="240"/>
      <c r="S312" s="237"/>
      <c r="T312" s="237"/>
      <c r="U312" s="237"/>
      <c r="V312" s="215"/>
      <c r="W312" s="215"/>
      <c r="X312" s="241"/>
      <c r="Y312" s="242"/>
      <c r="Z312" s="243"/>
      <c r="AA312" s="241"/>
      <c r="AB312" s="243"/>
      <c r="AC312" s="215"/>
      <c r="AD312" s="243"/>
      <c r="AE312" s="215"/>
      <c r="AF312" s="251"/>
      <c r="AG312" s="250"/>
      <c r="AH312" s="250"/>
      <c r="AI312" s="250"/>
      <c r="AJ312" s="250"/>
      <c r="AK312" s="250"/>
      <c r="AL312" s="250"/>
      <c r="AM312" s="250"/>
      <c r="AN312" s="250"/>
    </row>
    <row r="313" spans="1:40">
      <c r="A313" s="215"/>
      <c r="B313" s="215"/>
      <c r="C313" s="215"/>
      <c r="D313" s="215"/>
      <c r="E313" s="215"/>
      <c r="F313" s="215"/>
      <c r="G313" s="236"/>
      <c r="H313" s="215"/>
      <c r="I313" s="237"/>
      <c r="J313" s="238"/>
      <c r="K313" s="239"/>
      <c r="L313" s="237"/>
      <c r="M313" s="215"/>
      <c r="N313" s="215"/>
      <c r="O313" s="215"/>
      <c r="P313" s="237"/>
      <c r="Q313" s="240"/>
      <c r="R313" s="240"/>
      <c r="S313" s="237"/>
      <c r="T313" s="237"/>
      <c r="U313" s="237"/>
      <c r="V313" s="215"/>
      <c r="W313" s="215"/>
      <c r="X313" s="241"/>
      <c r="Y313" s="242"/>
      <c r="Z313" s="243"/>
      <c r="AA313" s="241"/>
      <c r="AB313" s="243"/>
      <c r="AC313" s="215"/>
      <c r="AD313" s="243"/>
      <c r="AE313" s="215"/>
      <c r="AF313" s="251"/>
      <c r="AG313" s="250"/>
      <c r="AH313" s="250"/>
      <c r="AI313" s="250"/>
      <c r="AJ313" s="250"/>
      <c r="AK313" s="250"/>
      <c r="AL313" s="250"/>
      <c r="AM313" s="250"/>
      <c r="AN313" s="250"/>
    </row>
    <row r="314" spans="1:40">
      <c r="A314" s="215"/>
      <c r="B314" s="215"/>
      <c r="C314" s="215"/>
      <c r="D314" s="215"/>
      <c r="E314" s="215"/>
      <c r="F314" s="215"/>
      <c r="G314" s="236"/>
      <c r="H314" s="215"/>
      <c r="I314" s="237"/>
      <c r="J314" s="238"/>
      <c r="K314" s="239"/>
      <c r="L314" s="237"/>
      <c r="M314" s="215"/>
      <c r="N314" s="215"/>
      <c r="O314" s="215"/>
      <c r="P314" s="237"/>
      <c r="Q314" s="240"/>
      <c r="R314" s="240"/>
      <c r="S314" s="237"/>
      <c r="T314" s="237"/>
      <c r="U314" s="237"/>
      <c r="V314" s="215"/>
      <c r="W314" s="215"/>
      <c r="X314" s="241"/>
      <c r="Y314" s="242"/>
      <c r="Z314" s="243"/>
      <c r="AA314" s="241"/>
      <c r="AB314" s="243"/>
      <c r="AC314" s="215"/>
      <c r="AD314" s="243"/>
      <c r="AE314" s="215"/>
      <c r="AF314" s="251"/>
      <c r="AG314" s="250"/>
      <c r="AH314" s="250"/>
      <c r="AI314" s="250"/>
      <c r="AJ314" s="250"/>
      <c r="AK314" s="250"/>
      <c r="AL314" s="250"/>
      <c r="AM314" s="250"/>
      <c r="AN314" s="250"/>
    </row>
    <row r="315" spans="1:40">
      <c r="A315" s="215"/>
      <c r="B315" s="215"/>
      <c r="C315" s="215"/>
      <c r="D315" s="215"/>
      <c r="E315" s="215"/>
      <c r="F315" s="215"/>
      <c r="G315" s="236"/>
      <c r="H315" s="215"/>
      <c r="I315" s="237"/>
      <c r="J315" s="238"/>
      <c r="K315" s="239"/>
      <c r="L315" s="237"/>
      <c r="M315" s="215"/>
      <c r="N315" s="215"/>
      <c r="O315" s="215"/>
      <c r="P315" s="237"/>
      <c r="Q315" s="240"/>
      <c r="R315" s="240"/>
      <c r="S315" s="237"/>
      <c r="T315" s="237"/>
      <c r="U315" s="237"/>
      <c r="V315" s="215"/>
      <c r="W315" s="215"/>
      <c r="X315" s="241"/>
      <c r="Y315" s="242"/>
      <c r="Z315" s="243"/>
      <c r="AA315" s="241"/>
      <c r="AB315" s="243"/>
      <c r="AC315" s="215"/>
      <c r="AD315" s="243"/>
      <c r="AE315" s="215"/>
      <c r="AF315" s="251"/>
      <c r="AG315" s="250"/>
      <c r="AH315" s="250"/>
      <c r="AI315" s="250"/>
      <c r="AJ315" s="250"/>
      <c r="AK315" s="250"/>
      <c r="AL315" s="250"/>
      <c r="AM315" s="250"/>
      <c r="AN315" s="250"/>
    </row>
    <row r="316" spans="1:40">
      <c r="A316" s="215"/>
      <c r="B316" s="215"/>
      <c r="C316" s="215"/>
      <c r="D316" s="215"/>
      <c r="E316" s="215"/>
      <c r="F316" s="215"/>
      <c r="G316" s="236"/>
      <c r="H316" s="215"/>
      <c r="I316" s="237"/>
      <c r="J316" s="238"/>
      <c r="K316" s="239"/>
      <c r="L316" s="237"/>
      <c r="M316" s="215"/>
      <c r="N316" s="215"/>
      <c r="O316" s="215"/>
      <c r="P316" s="237"/>
      <c r="Q316" s="240"/>
      <c r="R316" s="240"/>
      <c r="S316" s="237"/>
      <c r="T316" s="237"/>
      <c r="U316" s="237"/>
      <c r="V316" s="215"/>
      <c r="W316" s="215"/>
      <c r="X316" s="241"/>
      <c r="Y316" s="242"/>
      <c r="Z316" s="243"/>
      <c r="AA316" s="241"/>
      <c r="AB316" s="243"/>
      <c r="AC316" s="215"/>
      <c r="AD316" s="243"/>
      <c r="AE316" s="215"/>
      <c r="AF316" s="251"/>
      <c r="AG316" s="250"/>
      <c r="AH316" s="250"/>
      <c r="AI316" s="250"/>
      <c r="AJ316" s="250"/>
      <c r="AK316" s="250"/>
      <c r="AL316" s="250"/>
      <c r="AM316" s="250"/>
      <c r="AN316" s="250"/>
    </row>
    <row r="317" spans="1:40">
      <c r="A317" s="215"/>
      <c r="B317" s="215"/>
      <c r="C317" s="215"/>
      <c r="D317" s="215"/>
      <c r="E317" s="215"/>
      <c r="F317" s="215"/>
      <c r="G317" s="236"/>
      <c r="H317" s="215"/>
      <c r="I317" s="237"/>
      <c r="J317" s="238"/>
      <c r="K317" s="239"/>
      <c r="L317" s="237"/>
      <c r="M317" s="215"/>
      <c r="N317" s="215"/>
      <c r="O317" s="215"/>
      <c r="P317" s="237"/>
      <c r="Q317" s="240"/>
      <c r="R317" s="240"/>
      <c r="S317" s="237"/>
      <c r="T317" s="237"/>
      <c r="U317" s="237"/>
      <c r="V317" s="215"/>
      <c r="W317" s="215"/>
      <c r="X317" s="241"/>
      <c r="Y317" s="242"/>
      <c r="Z317" s="243"/>
      <c r="AA317" s="241"/>
      <c r="AB317" s="243"/>
      <c r="AC317" s="215"/>
      <c r="AD317" s="243"/>
      <c r="AE317" s="215"/>
      <c r="AF317" s="251"/>
      <c r="AG317" s="250"/>
      <c r="AH317" s="250"/>
      <c r="AI317" s="250"/>
      <c r="AJ317" s="250"/>
      <c r="AK317" s="250"/>
      <c r="AL317" s="250"/>
      <c r="AM317" s="250"/>
      <c r="AN317" s="250"/>
    </row>
    <row r="318" spans="1:40">
      <c r="A318" s="215"/>
      <c r="B318" s="215"/>
      <c r="C318" s="215"/>
      <c r="D318" s="215"/>
      <c r="E318" s="215"/>
      <c r="F318" s="215"/>
      <c r="G318" s="236"/>
      <c r="H318" s="215"/>
      <c r="I318" s="237"/>
      <c r="J318" s="238"/>
      <c r="K318" s="239"/>
      <c r="L318" s="237"/>
      <c r="M318" s="215"/>
      <c r="N318" s="215"/>
      <c r="O318" s="215"/>
      <c r="P318" s="237"/>
      <c r="Q318" s="240"/>
      <c r="R318" s="240"/>
      <c r="S318" s="237"/>
      <c r="T318" s="237"/>
      <c r="U318" s="237"/>
      <c r="V318" s="215"/>
      <c r="W318" s="215"/>
      <c r="X318" s="241"/>
      <c r="Y318" s="242"/>
      <c r="Z318" s="243"/>
      <c r="AA318" s="241"/>
      <c r="AB318" s="243"/>
      <c r="AC318" s="215"/>
      <c r="AD318" s="243"/>
      <c r="AE318" s="215"/>
      <c r="AF318" s="251"/>
      <c r="AG318" s="250"/>
      <c r="AH318" s="250"/>
      <c r="AI318" s="250"/>
      <c r="AJ318" s="250"/>
      <c r="AK318" s="250"/>
      <c r="AL318" s="250"/>
      <c r="AM318" s="250"/>
      <c r="AN318" s="250"/>
    </row>
    <row r="319" spans="1:40">
      <c r="A319" s="215"/>
      <c r="B319" s="215"/>
      <c r="C319" s="215"/>
      <c r="D319" s="215"/>
      <c r="E319" s="215"/>
      <c r="F319" s="215"/>
      <c r="G319" s="236"/>
      <c r="H319" s="215"/>
      <c r="I319" s="237"/>
      <c r="J319" s="238"/>
      <c r="K319" s="239"/>
      <c r="L319" s="237"/>
      <c r="M319" s="215"/>
      <c r="N319" s="215"/>
      <c r="O319" s="215"/>
      <c r="P319" s="237"/>
      <c r="Q319" s="240"/>
      <c r="R319" s="240"/>
      <c r="S319" s="237"/>
      <c r="T319" s="237"/>
      <c r="U319" s="237"/>
      <c r="V319" s="215"/>
      <c r="W319" s="215"/>
      <c r="X319" s="241"/>
      <c r="Y319" s="242"/>
      <c r="Z319" s="243"/>
      <c r="AA319" s="241"/>
      <c r="AB319" s="243"/>
      <c r="AC319" s="215"/>
      <c r="AD319" s="243"/>
      <c r="AE319" s="215"/>
      <c r="AF319" s="251"/>
      <c r="AG319" s="250"/>
      <c r="AH319" s="250"/>
      <c r="AI319" s="250"/>
      <c r="AJ319" s="250"/>
      <c r="AK319" s="250"/>
      <c r="AL319" s="250"/>
      <c r="AM319" s="250"/>
      <c r="AN319" s="250"/>
    </row>
    <row r="320" spans="1:40">
      <c r="A320" s="215"/>
      <c r="B320" s="215"/>
      <c r="C320" s="215"/>
      <c r="D320" s="215"/>
      <c r="E320" s="215"/>
      <c r="F320" s="215"/>
      <c r="G320" s="236"/>
      <c r="H320" s="215"/>
      <c r="I320" s="237"/>
      <c r="J320" s="238"/>
      <c r="K320" s="239"/>
      <c r="L320" s="237"/>
      <c r="M320" s="215"/>
      <c r="N320" s="215"/>
      <c r="O320" s="215"/>
      <c r="P320" s="237"/>
      <c r="Q320" s="240"/>
      <c r="R320" s="240"/>
      <c r="S320" s="237"/>
      <c r="T320" s="237"/>
      <c r="U320" s="237"/>
      <c r="V320" s="215"/>
      <c r="W320" s="215"/>
      <c r="X320" s="241"/>
      <c r="Y320" s="242"/>
      <c r="Z320" s="243"/>
      <c r="AA320" s="241"/>
      <c r="AB320" s="243"/>
      <c r="AC320" s="215"/>
      <c r="AD320" s="243"/>
      <c r="AE320" s="215"/>
      <c r="AF320" s="251"/>
      <c r="AG320" s="250"/>
      <c r="AH320" s="250"/>
      <c r="AI320" s="250"/>
      <c r="AJ320" s="250"/>
      <c r="AK320" s="250"/>
      <c r="AL320" s="250"/>
      <c r="AM320" s="250"/>
      <c r="AN320" s="250"/>
    </row>
    <row r="321" spans="1:40">
      <c r="A321" s="215"/>
      <c r="B321" s="215"/>
      <c r="C321" s="215"/>
      <c r="D321" s="215"/>
      <c r="E321" s="215"/>
      <c r="F321" s="215"/>
      <c r="G321" s="236"/>
      <c r="H321" s="215"/>
      <c r="I321" s="237"/>
      <c r="J321" s="238"/>
      <c r="K321" s="239"/>
      <c r="L321" s="237"/>
      <c r="M321" s="215"/>
      <c r="N321" s="215"/>
      <c r="O321" s="215"/>
      <c r="P321" s="237"/>
      <c r="Q321" s="240"/>
      <c r="R321" s="240"/>
      <c r="S321" s="237"/>
      <c r="T321" s="237"/>
      <c r="U321" s="237"/>
      <c r="V321" s="215"/>
      <c r="W321" s="215"/>
      <c r="X321" s="241"/>
      <c r="Y321" s="242"/>
      <c r="Z321" s="243"/>
      <c r="AA321" s="241"/>
      <c r="AB321" s="243"/>
      <c r="AC321" s="215"/>
      <c r="AD321" s="243"/>
      <c r="AE321" s="215"/>
      <c r="AF321" s="251"/>
      <c r="AG321" s="250"/>
      <c r="AH321" s="250"/>
      <c r="AI321" s="250"/>
      <c r="AJ321" s="250"/>
      <c r="AK321" s="250"/>
      <c r="AL321" s="250"/>
      <c r="AM321" s="250"/>
      <c r="AN321" s="250"/>
    </row>
    <row r="322" spans="1:40">
      <c r="A322" s="215"/>
      <c r="B322" s="215"/>
      <c r="C322" s="215"/>
      <c r="D322" s="215"/>
      <c r="E322" s="215"/>
      <c r="F322" s="215"/>
      <c r="G322" s="236"/>
      <c r="H322" s="215"/>
      <c r="I322" s="237"/>
      <c r="J322" s="238"/>
      <c r="K322" s="239"/>
      <c r="L322" s="237"/>
      <c r="M322" s="215"/>
      <c r="N322" s="215"/>
      <c r="O322" s="215"/>
      <c r="P322" s="237"/>
      <c r="Q322" s="240"/>
      <c r="R322" s="240"/>
      <c r="S322" s="237"/>
      <c r="T322" s="237"/>
      <c r="U322" s="237"/>
      <c r="V322" s="215"/>
      <c r="W322" s="215"/>
      <c r="X322" s="241"/>
      <c r="Y322" s="242"/>
      <c r="Z322" s="243"/>
      <c r="AA322" s="241"/>
      <c r="AB322" s="243"/>
      <c r="AC322" s="215"/>
      <c r="AD322" s="243"/>
      <c r="AE322" s="215"/>
      <c r="AF322" s="251"/>
      <c r="AG322" s="250"/>
      <c r="AH322" s="250"/>
      <c r="AI322" s="250"/>
      <c r="AJ322" s="250"/>
      <c r="AK322" s="250"/>
      <c r="AL322" s="250"/>
      <c r="AM322" s="250"/>
      <c r="AN322" s="250"/>
    </row>
    <row r="323" spans="1:40">
      <c r="A323" s="215"/>
      <c r="B323" s="215"/>
      <c r="C323" s="215"/>
      <c r="D323" s="215"/>
      <c r="E323" s="215"/>
      <c r="F323" s="215"/>
      <c r="G323" s="236"/>
      <c r="H323" s="215"/>
      <c r="I323" s="237"/>
      <c r="J323" s="238"/>
      <c r="K323" s="239"/>
      <c r="L323" s="237"/>
      <c r="M323" s="215"/>
      <c r="N323" s="215"/>
      <c r="O323" s="215"/>
      <c r="P323" s="237"/>
      <c r="Q323" s="240"/>
      <c r="R323" s="240"/>
      <c r="S323" s="237"/>
      <c r="T323" s="237"/>
      <c r="U323" s="237"/>
      <c r="V323" s="215"/>
      <c r="W323" s="215"/>
      <c r="X323" s="241"/>
      <c r="Y323" s="242"/>
      <c r="Z323" s="243"/>
      <c r="AA323" s="241"/>
      <c r="AB323" s="243"/>
      <c r="AC323" s="215"/>
      <c r="AD323" s="243"/>
      <c r="AE323" s="215"/>
      <c r="AF323" s="251"/>
      <c r="AG323" s="250"/>
      <c r="AH323" s="250"/>
      <c r="AI323" s="250"/>
      <c r="AJ323" s="250"/>
      <c r="AK323" s="250"/>
      <c r="AL323" s="250"/>
      <c r="AM323" s="250"/>
      <c r="AN323" s="250"/>
    </row>
    <row r="324" spans="1:40">
      <c r="A324" s="215"/>
      <c r="B324" s="215"/>
      <c r="C324" s="215"/>
      <c r="D324" s="215"/>
      <c r="E324" s="215"/>
      <c r="F324" s="215"/>
      <c r="G324" s="236"/>
      <c r="H324" s="215"/>
      <c r="I324" s="237"/>
      <c r="J324" s="238"/>
      <c r="K324" s="239"/>
      <c r="L324" s="237"/>
      <c r="M324" s="215"/>
      <c r="N324" s="215"/>
      <c r="O324" s="215"/>
      <c r="P324" s="237"/>
      <c r="Q324" s="240"/>
      <c r="R324" s="240"/>
      <c r="S324" s="237"/>
      <c r="T324" s="237"/>
      <c r="U324" s="237"/>
      <c r="V324" s="215"/>
      <c r="W324" s="215"/>
      <c r="X324" s="241"/>
      <c r="Y324" s="242"/>
      <c r="Z324" s="243"/>
      <c r="AA324" s="241"/>
      <c r="AB324" s="243"/>
      <c r="AC324" s="215"/>
      <c r="AD324" s="243"/>
      <c r="AE324" s="215"/>
      <c r="AF324" s="251"/>
      <c r="AG324" s="250"/>
      <c r="AH324" s="250"/>
      <c r="AI324" s="250"/>
      <c r="AJ324" s="250"/>
      <c r="AK324" s="250"/>
      <c r="AL324" s="250"/>
      <c r="AM324" s="250"/>
      <c r="AN324" s="250"/>
    </row>
    <row r="325" spans="1:40">
      <c r="A325" s="215"/>
      <c r="B325" s="215"/>
      <c r="C325" s="215"/>
      <c r="D325" s="215"/>
      <c r="E325" s="215"/>
      <c r="F325" s="215"/>
      <c r="G325" s="236"/>
      <c r="H325" s="215"/>
      <c r="I325" s="237"/>
      <c r="J325" s="238"/>
      <c r="K325" s="239"/>
      <c r="L325" s="237"/>
      <c r="M325" s="215"/>
      <c r="N325" s="215"/>
      <c r="O325" s="215"/>
      <c r="P325" s="237"/>
      <c r="Q325" s="240"/>
      <c r="R325" s="240"/>
      <c r="S325" s="237"/>
      <c r="T325" s="237"/>
      <c r="U325" s="237"/>
      <c r="V325" s="215"/>
      <c r="W325" s="215"/>
      <c r="X325" s="241"/>
      <c r="Y325" s="242"/>
      <c r="Z325" s="243"/>
      <c r="AA325" s="241"/>
      <c r="AB325" s="243"/>
      <c r="AC325" s="215"/>
      <c r="AD325" s="243"/>
      <c r="AE325" s="215"/>
      <c r="AF325" s="251"/>
      <c r="AG325" s="250"/>
      <c r="AH325" s="250"/>
      <c r="AI325" s="250"/>
      <c r="AJ325" s="250"/>
      <c r="AK325" s="250"/>
      <c r="AL325" s="250"/>
      <c r="AM325" s="250"/>
      <c r="AN325" s="250"/>
    </row>
    <row r="326" spans="1:40">
      <c r="A326" s="215"/>
      <c r="B326" s="215"/>
      <c r="C326" s="215"/>
      <c r="D326" s="215"/>
      <c r="E326" s="215"/>
      <c r="F326" s="215"/>
      <c r="G326" s="236"/>
      <c r="H326" s="215"/>
      <c r="I326" s="237"/>
      <c r="J326" s="238"/>
      <c r="K326" s="239"/>
      <c r="L326" s="237"/>
      <c r="M326" s="215"/>
      <c r="N326" s="215"/>
      <c r="O326" s="215"/>
      <c r="P326" s="237"/>
      <c r="Q326" s="240"/>
      <c r="R326" s="240"/>
      <c r="S326" s="237"/>
      <c r="T326" s="237"/>
      <c r="U326" s="237"/>
      <c r="V326" s="215"/>
      <c r="W326" s="215"/>
      <c r="X326" s="241"/>
      <c r="Y326" s="242"/>
      <c r="Z326" s="243"/>
      <c r="AA326" s="241"/>
      <c r="AB326" s="243"/>
      <c r="AC326" s="215"/>
      <c r="AD326" s="243"/>
      <c r="AE326" s="215"/>
      <c r="AF326" s="250"/>
      <c r="AG326" s="250"/>
      <c r="AH326" s="250"/>
      <c r="AI326" s="250"/>
      <c r="AJ326" s="250"/>
      <c r="AK326" s="250"/>
      <c r="AL326" s="250"/>
      <c r="AM326" s="250"/>
      <c r="AN326" s="250"/>
    </row>
    <row r="327" spans="1:40">
      <c r="A327" s="215"/>
      <c r="B327" s="215"/>
      <c r="C327" s="215"/>
      <c r="D327" s="215"/>
      <c r="E327" s="215"/>
      <c r="F327" s="215"/>
      <c r="G327" s="236"/>
      <c r="H327" s="215"/>
      <c r="I327" s="237"/>
      <c r="J327" s="238"/>
      <c r="K327" s="239"/>
      <c r="L327" s="237"/>
      <c r="M327" s="215"/>
      <c r="N327" s="215"/>
      <c r="O327" s="215"/>
      <c r="P327" s="237"/>
      <c r="Q327" s="240"/>
      <c r="R327" s="240"/>
      <c r="S327" s="237"/>
      <c r="T327" s="237"/>
      <c r="U327" s="237"/>
      <c r="V327" s="215"/>
      <c r="W327" s="215"/>
      <c r="X327" s="241"/>
      <c r="Y327" s="242"/>
      <c r="Z327" s="243"/>
      <c r="AA327" s="241"/>
      <c r="AB327" s="243"/>
      <c r="AC327" s="215"/>
      <c r="AD327" s="243"/>
      <c r="AE327" s="215"/>
      <c r="AF327" s="250"/>
      <c r="AG327" s="250"/>
      <c r="AH327" s="250"/>
      <c r="AI327" s="250"/>
      <c r="AJ327" s="250"/>
      <c r="AK327" s="250"/>
      <c r="AL327" s="250"/>
      <c r="AM327" s="250"/>
      <c r="AN327" s="250"/>
    </row>
    <row r="328" spans="1:40">
      <c r="A328" s="215"/>
      <c r="B328" s="215"/>
      <c r="C328" s="215"/>
      <c r="D328" s="215"/>
      <c r="E328" s="215"/>
      <c r="F328" s="215"/>
      <c r="G328" s="236"/>
      <c r="H328" s="215"/>
      <c r="I328" s="237"/>
      <c r="J328" s="238"/>
      <c r="K328" s="239"/>
      <c r="L328" s="237"/>
      <c r="M328" s="215"/>
      <c r="N328" s="215"/>
      <c r="O328" s="215"/>
      <c r="P328" s="237"/>
      <c r="Q328" s="240"/>
      <c r="R328" s="240"/>
      <c r="S328" s="237"/>
      <c r="T328" s="237"/>
      <c r="U328" s="237"/>
      <c r="V328" s="215"/>
      <c r="W328" s="215"/>
      <c r="X328" s="241"/>
      <c r="Y328" s="242"/>
      <c r="Z328" s="243"/>
      <c r="AA328" s="241"/>
      <c r="AB328" s="243"/>
      <c r="AC328" s="215"/>
      <c r="AD328" s="243"/>
      <c r="AE328" s="215"/>
      <c r="AF328" s="250"/>
      <c r="AG328" s="250"/>
      <c r="AH328" s="250"/>
      <c r="AI328" s="250"/>
      <c r="AJ328" s="250"/>
      <c r="AK328" s="250"/>
      <c r="AL328" s="250"/>
      <c r="AM328" s="250"/>
      <c r="AN328" s="250"/>
    </row>
    <row r="329" spans="1:40">
      <c r="A329" s="215"/>
      <c r="B329" s="215"/>
      <c r="C329" s="215"/>
      <c r="D329" s="215"/>
      <c r="E329" s="215"/>
      <c r="F329" s="215"/>
      <c r="G329" s="236"/>
      <c r="H329" s="215"/>
      <c r="I329" s="237"/>
      <c r="J329" s="238"/>
      <c r="K329" s="239"/>
      <c r="L329" s="237"/>
      <c r="M329" s="215"/>
      <c r="N329" s="215"/>
      <c r="O329" s="215"/>
      <c r="P329" s="237"/>
      <c r="Q329" s="240"/>
      <c r="R329" s="240"/>
      <c r="S329" s="237"/>
      <c r="T329" s="237"/>
      <c r="U329" s="237"/>
      <c r="V329" s="215"/>
      <c r="W329" s="215"/>
      <c r="X329" s="241"/>
      <c r="Y329" s="242"/>
      <c r="Z329" s="243"/>
      <c r="AA329" s="241"/>
      <c r="AB329" s="243"/>
      <c r="AC329" s="215"/>
      <c r="AD329" s="243"/>
      <c r="AE329" s="215"/>
      <c r="AF329" s="250"/>
      <c r="AG329" s="250"/>
      <c r="AH329" s="250"/>
      <c r="AI329" s="250"/>
      <c r="AJ329" s="250"/>
      <c r="AK329" s="250"/>
      <c r="AL329" s="250"/>
      <c r="AM329" s="250"/>
      <c r="AN329" s="250"/>
    </row>
    <row r="330" spans="1:40">
      <c r="A330" s="215"/>
      <c r="B330" s="215"/>
      <c r="C330" s="215"/>
      <c r="D330" s="215"/>
      <c r="E330" s="215"/>
      <c r="F330" s="215"/>
      <c r="G330" s="236"/>
      <c r="H330" s="215"/>
      <c r="I330" s="237"/>
      <c r="J330" s="238"/>
      <c r="K330" s="239"/>
      <c r="L330" s="237"/>
      <c r="M330" s="215"/>
      <c r="N330" s="215"/>
      <c r="O330" s="215"/>
      <c r="P330" s="237"/>
      <c r="Q330" s="240"/>
      <c r="R330" s="240"/>
      <c r="S330" s="237"/>
      <c r="T330" s="237"/>
      <c r="U330" s="237"/>
      <c r="V330" s="215"/>
      <c r="W330" s="215"/>
      <c r="X330" s="241"/>
      <c r="Y330" s="242"/>
      <c r="Z330" s="243"/>
      <c r="AA330" s="241"/>
      <c r="AB330" s="243"/>
      <c r="AC330" s="215"/>
      <c r="AD330" s="243"/>
      <c r="AE330" s="215"/>
      <c r="AF330" s="250"/>
      <c r="AG330" s="250"/>
      <c r="AH330" s="250"/>
      <c r="AI330" s="250"/>
      <c r="AJ330" s="250"/>
      <c r="AK330" s="250"/>
      <c r="AL330" s="250"/>
      <c r="AM330" s="250"/>
      <c r="AN330" s="250"/>
    </row>
    <row r="331" spans="1:40">
      <c r="A331" s="215"/>
      <c r="B331" s="215"/>
      <c r="C331" s="215"/>
      <c r="D331" s="215"/>
      <c r="E331" s="215"/>
      <c r="F331" s="215"/>
      <c r="G331" s="236"/>
      <c r="H331" s="215"/>
      <c r="I331" s="237"/>
      <c r="J331" s="238"/>
      <c r="K331" s="239"/>
      <c r="L331" s="237"/>
      <c r="M331" s="215"/>
      <c r="N331" s="215"/>
      <c r="O331" s="215"/>
      <c r="P331" s="237"/>
      <c r="Q331" s="240"/>
      <c r="R331" s="240"/>
      <c r="S331" s="237"/>
      <c r="T331" s="237"/>
      <c r="U331" s="237"/>
      <c r="V331" s="215"/>
      <c r="W331" s="215"/>
      <c r="X331" s="241"/>
      <c r="Y331" s="242"/>
      <c r="Z331" s="243"/>
      <c r="AA331" s="241"/>
      <c r="AB331" s="243"/>
      <c r="AC331" s="215"/>
      <c r="AD331" s="243"/>
      <c r="AE331" s="215"/>
      <c r="AF331" s="250"/>
      <c r="AG331" s="250"/>
      <c r="AH331" s="250"/>
      <c r="AI331" s="250"/>
      <c r="AJ331" s="250"/>
      <c r="AK331" s="250"/>
      <c r="AL331" s="250"/>
      <c r="AM331" s="250"/>
      <c r="AN331" s="250"/>
    </row>
    <row r="332" spans="1:40">
      <c r="A332" s="215"/>
      <c r="B332" s="215"/>
      <c r="C332" s="215"/>
      <c r="D332" s="215"/>
      <c r="E332" s="215"/>
      <c r="F332" s="215"/>
      <c r="G332" s="236"/>
      <c r="H332" s="215"/>
      <c r="I332" s="237"/>
      <c r="J332" s="238"/>
      <c r="K332" s="239"/>
      <c r="L332" s="237"/>
      <c r="M332" s="215"/>
      <c r="N332" s="215"/>
      <c r="O332" s="215"/>
      <c r="P332" s="237"/>
      <c r="Q332" s="240"/>
      <c r="R332" s="240"/>
      <c r="S332" s="237"/>
      <c r="T332" s="237"/>
      <c r="U332" s="237"/>
      <c r="V332" s="215"/>
      <c r="W332" s="215"/>
      <c r="X332" s="241"/>
      <c r="Y332" s="242"/>
      <c r="Z332" s="243"/>
      <c r="AA332" s="241"/>
      <c r="AB332" s="243"/>
      <c r="AC332" s="215"/>
      <c r="AD332" s="243"/>
      <c r="AE332" s="215"/>
      <c r="AF332" s="250"/>
      <c r="AG332" s="250"/>
      <c r="AH332" s="250"/>
      <c r="AI332" s="250"/>
      <c r="AJ332" s="250"/>
      <c r="AK332" s="250"/>
      <c r="AL332" s="250"/>
      <c r="AM332" s="250"/>
      <c r="AN332" s="250"/>
    </row>
    <row r="333" spans="1:40">
      <c r="A333" s="215"/>
      <c r="B333" s="215"/>
      <c r="C333" s="215"/>
      <c r="D333" s="215"/>
      <c r="E333" s="215"/>
      <c r="F333" s="215"/>
      <c r="G333" s="236"/>
      <c r="H333" s="215"/>
      <c r="I333" s="237"/>
      <c r="J333" s="238"/>
      <c r="K333" s="239"/>
      <c r="L333" s="237"/>
      <c r="M333" s="215"/>
      <c r="N333" s="215"/>
      <c r="O333" s="215"/>
      <c r="P333" s="237"/>
      <c r="Q333" s="240"/>
      <c r="R333" s="240"/>
      <c r="S333" s="237"/>
      <c r="T333" s="237"/>
      <c r="U333" s="237"/>
      <c r="V333" s="215"/>
      <c r="W333" s="215"/>
      <c r="X333" s="241"/>
      <c r="Y333" s="242"/>
      <c r="Z333" s="243"/>
      <c r="AA333" s="241"/>
      <c r="AB333" s="243"/>
      <c r="AC333" s="215"/>
      <c r="AD333" s="243"/>
      <c r="AE333" s="215"/>
      <c r="AF333" s="250"/>
      <c r="AG333" s="250"/>
      <c r="AH333" s="250"/>
      <c r="AI333" s="250"/>
      <c r="AJ333" s="250"/>
      <c r="AK333" s="250"/>
      <c r="AL333" s="250"/>
      <c r="AM333" s="250"/>
      <c r="AN333" s="250"/>
    </row>
    <row r="334" spans="1:40">
      <c r="A334" s="215"/>
      <c r="B334" s="215"/>
      <c r="C334" s="215"/>
      <c r="D334" s="215"/>
      <c r="E334" s="215"/>
      <c r="F334" s="215"/>
      <c r="G334" s="236"/>
      <c r="H334" s="215"/>
      <c r="I334" s="237"/>
      <c r="J334" s="238"/>
      <c r="K334" s="239"/>
      <c r="L334" s="237"/>
      <c r="M334" s="215"/>
      <c r="N334" s="215"/>
      <c r="O334" s="215"/>
      <c r="P334" s="237"/>
      <c r="Q334" s="240"/>
      <c r="R334" s="240"/>
      <c r="S334" s="237"/>
      <c r="T334" s="237"/>
      <c r="U334" s="237"/>
      <c r="V334" s="215"/>
      <c r="W334" s="215"/>
      <c r="X334" s="241"/>
      <c r="Y334" s="242"/>
      <c r="Z334" s="243"/>
      <c r="AA334" s="241"/>
      <c r="AB334" s="243"/>
      <c r="AC334" s="215"/>
      <c r="AD334" s="243"/>
      <c r="AE334" s="215"/>
      <c r="AF334" s="250"/>
      <c r="AG334" s="250"/>
      <c r="AH334" s="250"/>
      <c r="AI334" s="250"/>
      <c r="AJ334" s="250"/>
      <c r="AK334" s="250"/>
      <c r="AL334" s="250"/>
      <c r="AM334" s="250"/>
      <c r="AN334" s="250"/>
    </row>
    <row r="335" spans="1:40">
      <c r="A335" s="215"/>
      <c r="B335" s="215"/>
      <c r="C335" s="215"/>
      <c r="D335" s="215"/>
      <c r="E335" s="215"/>
      <c r="F335" s="215"/>
      <c r="G335" s="236"/>
      <c r="H335" s="215"/>
      <c r="I335" s="237"/>
      <c r="J335" s="238"/>
      <c r="K335" s="239"/>
      <c r="L335" s="237"/>
      <c r="M335" s="215"/>
      <c r="N335" s="215"/>
      <c r="O335" s="215"/>
      <c r="P335" s="237"/>
      <c r="Q335" s="240"/>
      <c r="R335" s="240"/>
      <c r="S335" s="237"/>
      <c r="T335" s="237"/>
      <c r="U335" s="237"/>
      <c r="V335" s="215"/>
      <c r="W335" s="215"/>
      <c r="X335" s="241"/>
      <c r="Y335" s="242"/>
      <c r="Z335" s="243"/>
      <c r="AA335" s="241"/>
      <c r="AB335" s="243"/>
      <c r="AC335" s="215"/>
      <c r="AD335" s="243"/>
      <c r="AE335" s="215"/>
      <c r="AF335" s="250"/>
      <c r="AG335" s="250"/>
      <c r="AH335" s="250"/>
      <c r="AI335" s="250"/>
      <c r="AJ335" s="250"/>
      <c r="AK335" s="250"/>
      <c r="AL335" s="250"/>
      <c r="AM335" s="250"/>
      <c r="AN335" s="250"/>
    </row>
    <row r="336" spans="1:40">
      <c r="A336" s="215"/>
      <c r="B336" s="215"/>
      <c r="C336" s="215"/>
      <c r="D336" s="215"/>
      <c r="E336" s="215"/>
      <c r="F336" s="215"/>
      <c r="G336" s="236"/>
      <c r="H336" s="215"/>
      <c r="I336" s="237"/>
      <c r="J336" s="238"/>
      <c r="K336" s="239"/>
      <c r="L336" s="237"/>
      <c r="M336" s="215"/>
      <c r="N336" s="215"/>
      <c r="O336" s="215"/>
      <c r="P336" s="237"/>
      <c r="Q336" s="240"/>
      <c r="R336" s="240"/>
      <c r="S336" s="237"/>
      <c r="T336" s="237"/>
      <c r="U336" s="237"/>
      <c r="V336" s="215"/>
      <c r="W336" s="215"/>
      <c r="X336" s="241"/>
      <c r="Y336" s="242"/>
      <c r="Z336" s="243"/>
      <c r="AA336" s="241"/>
      <c r="AB336" s="243"/>
      <c r="AC336" s="215"/>
      <c r="AD336" s="243"/>
      <c r="AE336" s="215"/>
      <c r="AF336" s="250"/>
      <c r="AG336" s="250"/>
      <c r="AH336" s="250"/>
      <c r="AI336" s="250"/>
      <c r="AJ336" s="250"/>
      <c r="AK336" s="250"/>
      <c r="AL336" s="250"/>
      <c r="AM336" s="250"/>
      <c r="AN336" s="250"/>
    </row>
    <row r="337" spans="1:40">
      <c r="A337" s="215"/>
      <c r="B337" s="215"/>
      <c r="C337" s="215"/>
      <c r="D337" s="215"/>
      <c r="E337" s="215"/>
      <c r="F337" s="215"/>
      <c r="G337" s="236"/>
      <c r="H337" s="215"/>
      <c r="I337" s="237"/>
      <c r="J337" s="238"/>
      <c r="K337" s="239"/>
      <c r="L337" s="237"/>
      <c r="M337" s="215"/>
      <c r="N337" s="215"/>
      <c r="O337" s="215"/>
      <c r="P337" s="237"/>
      <c r="Q337" s="240"/>
      <c r="R337" s="240"/>
      <c r="S337" s="237"/>
      <c r="T337" s="237"/>
      <c r="U337" s="237"/>
      <c r="V337" s="215"/>
      <c r="W337" s="215"/>
      <c r="X337" s="241"/>
      <c r="Y337" s="242"/>
      <c r="Z337" s="243"/>
      <c r="AA337" s="241"/>
      <c r="AB337" s="243"/>
      <c r="AC337" s="215"/>
      <c r="AD337" s="243"/>
      <c r="AE337" s="215"/>
      <c r="AF337" s="250"/>
      <c r="AG337" s="250"/>
      <c r="AH337" s="250"/>
      <c r="AI337" s="250"/>
      <c r="AJ337" s="250"/>
      <c r="AK337" s="250"/>
      <c r="AL337" s="250"/>
      <c r="AM337" s="250"/>
      <c r="AN337" s="250"/>
    </row>
    <row r="338" spans="1:40">
      <c r="A338" s="215"/>
      <c r="B338" s="215"/>
      <c r="C338" s="215"/>
      <c r="D338" s="215"/>
      <c r="E338" s="215"/>
      <c r="F338" s="215"/>
      <c r="G338" s="236"/>
      <c r="H338" s="215"/>
      <c r="I338" s="237"/>
      <c r="J338" s="238"/>
      <c r="K338" s="239"/>
      <c r="L338" s="237"/>
      <c r="M338" s="215"/>
      <c r="N338" s="215"/>
      <c r="O338" s="215"/>
      <c r="P338" s="237"/>
      <c r="Q338" s="240"/>
      <c r="R338" s="240"/>
      <c r="S338" s="237"/>
      <c r="T338" s="237"/>
      <c r="U338" s="237"/>
      <c r="V338" s="215"/>
      <c r="W338" s="215"/>
      <c r="X338" s="241"/>
      <c r="Y338" s="242"/>
      <c r="Z338" s="243"/>
      <c r="AA338" s="241"/>
      <c r="AB338" s="243"/>
      <c r="AC338" s="215"/>
      <c r="AD338" s="243"/>
      <c r="AE338" s="215"/>
      <c r="AF338" s="250"/>
      <c r="AG338" s="250"/>
      <c r="AH338" s="250"/>
      <c r="AI338" s="250"/>
      <c r="AJ338" s="250"/>
      <c r="AK338" s="250"/>
      <c r="AL338" s="250"/>
      <c r="AM338" s="250"/>
      <c r="AN338" s="250"/>
    </row>
    <row r="339" spans="1:40">
      <c r="A339" s="215"/>
      <c r="B339" s="215"/>
      <c r="C339" s="215"/>
      <c r="D339" s="215"/>
      <c r="E339" s="215"/>
      <c r="F339" s="215"/>
      <c r="G339" s="236"/>
      <c r="H339" s="215"/>
      <c r="I339" s="237"/>
      <c r="J339" s="238"/>
      <c r="K339" s="239"/>
      <c r="L339" s="237"/>
      <c r="M339" s="215"/>
      <c r="N339" s="215"/>
      <c r="O339" s="215"/>
      <c r="P339" s="237"/>
      <c r="Q339" s="240"/>
      <c r="R339" s="240"/>
      <c r="S339" s="237"/>
      <c r="T339" s="237"/>
      <c r="U339" s="237"/>
      <c r="V339" s="215"/>
      <c r="W339" s="215"/>
      <c r="X339" s="241"/>
      <c r="Y339" s="242"/>
      <c r="Z339" s="243"/>
      <c r="AA339" s="241"/>
      <c r="AB339" s="243"/>
      <c r="AC339" s="215"/>
      <c r="AD339" s="243"/>
      <c r="AE339" s="215"/>
      <c r="AF339" s="250"/>
      <c r="AG339" s="250"/>
      <c r="AH339" s="250"/>
      <c r="AI339" s="250"/>
      <c r="AJ339" s="250"/>
      <c r="AK339" s="250"/>
      <c r="AL339" s="250"/>
      <c r="AM339" s="250"/>
      <c r="AN339" s="250"/>
    </row>
    <row r="340" spans="1:40">
      <c r="A340" s="215"/>
      <c r="B340" s="215"/>
      <c r="C340" s="215"/>
      <c r="D340" s="215"/>
      <c r="E340" s="215"/>
      <c r="F340" s="215"/>
      <c r="G340" s="236"/>
      <c r="H340" s="215"/>
      <c r="I340" s="237"/>
      <c r="J340" s="238"/>
      <c r="K340" s="239"/>
      <c r="L340" s="237"/>
      <c r="M340" s="215"/>
      <c r="N340" s="215"/>
      <c r="O340" s="215"/>
      <c r="P340" s="237"/>
      <c r="Q340" s="240"/>
      <c r="R340" s="240"/>
      <c r="S340" s="237"/>
      <c r="T340" s="237"/>
      <c r="U340" s="237"/>
      <c r="V340" s="215"/>
      <c r="W340" s="215"/>
      <c r="X340" s="241"/>
      <c r="Y340" s="242"/>
      <c r="Z340" s="243"/>
      <c r="AA340" s="241"/>
      <c r="AB340" s="243"/>
      <c r="AC340" s="215"/>
      <c r="AD340" s="243"/>
      <c r="AE340" s="215"/>
      <c r="AF340" s="250"/>
      <c r="AG340" s="250"/>
      <c r="AH340" s="250"/>
      <c r="AI340" s="250"/>
      <c r="AJ340" s="250"/>
      <c r="AK340" s="250"/>
      <c r="AL340" s="250"/>
      <c r="AM340" s="250"/>
      <c r="AN340" s="250"/>
    </row>
    <row r="341" spans="1:40">
      <c r="A341" s="215"/>
      <c r="B341" s="215"/>
      <c r="C341" s="215"/>
      <c r="D341" s="215"/>
      <c r="E341" s="215"/>
      <c r="F341" s="215"/>
      <c r="G341" s="236"/>
      <c r="H341" s="215"/>
      <c r="I341" s="237"/>
      <c r="J341" s="238"/>
      <c r="K341" s="239"/>
      <c r="L341" s="237"/>
      <c r="M341" s="215"/>
      <c r="N341" s="215"/>
      <c r="O341" s="215"/>
      <c r="P341" s="237"/>
      <c r="Q341" s="240"/>
      <c r="R341" s="240"/>
      <c r="S341" s="237"/>
      <c r="T341" s="237"/>
      <c r="U341" s="237"/>
      <c r="V341" s="215"/>
      <c r="W341" s="215"/>
      <c r="X341" s="241"/>
      <c r="Y341" s="242"/>
      <c r="Z341" s="243"/>
      <c r="AA341" s="241"/>
      <c r="AB341" s="243"/>
      <c r="AC341" s="215"/>
      <c r="AD341" s="243"/>
      <c r="AE341" s="215"/>
      <c r="AF341" s="250"/>
      <c r="AG341" s="250"/>
      <c r="AH341" s="250"/>
      <c r="AI341" s="250"/>
      <c r="AJ341" s="250"/>
      <c r="AK341" s="250"/>
      <c r="AL341" s="250"/>
      <c r="AM341" s="250"/>
      <c r="AN341" s="250"/>
    </row>
    <row r="342" spans="1:40">
      <c r="A342" s="215"/>
      <c r="B342" s="215"/>
      <c r="C342" s="215"/>
      <c r="D342" s="215"/>
      <c r="E342" s="215"/>
      <c r="F342" s="215"/>
      <c r="G342" s="236"/>
      <c r="H342" s="215"/>
      <c r="I342" s="237"/>
      <c r="J342" s="238"/>
      <c r="K342" s="239"/>
      <c r="L342" s="237"/>
      <c r="M342" s="215"/>
      <c r="N342" s="215"/>
      <c r="O342" s="215"/>
      <c r="P342" s="237"/>
      <c r="Q342" s="240"/>
      <c r="R342" s="240"/>
      <c r="S342" s="237"/>
      <c r="T342" s="237"/>
      <c r="U342" s="237"/>
      <c r="V342" s="215"/>
      <c r="W342" s="215"/>
      <c r="X342" s="241"/>
      <c r="Y342" s="242"/>
      <c r="Z342" s="243"/>
      <c r="AA342" s="241"/>
      <c r="AB342" s="243"/>
      <c r="AC342" s="215"/>
      <c r="AD342" s="243"/>
      <c r="AE342" s="215"/>
      <c r="AF342" s="250"/>
      <c r="AG342" s="250"/>
      <c r="AH342" s="250"/>
      <c r="AI342" s="250"/>
      <c r="AJ342" s="250"/>
      <c r="AK342" s="250"/>
      <c r="AL342" s="250"/>
      <c r="AM342" s="250"/>
      <c r="AN342" s="250"/>
    </row>
    <row r="343" spans="1:40">
      <c r="A343" s="215"/>
      <c r="B343" s="215"/>
      <c r="C343" s="215"/>
      <c r="D343" s="215"/>
      <c r="E343" s="215"/>
      <c r="F343" s="215"/>
      <c r="G343" s="236"/>
      <c r="H343" s="215"/>
      <c r="I343" s="237"/>
      <c r="J343" s="238"/>
      <c r="K343" s="239"/>
      <c r="L343" s="237"/>
      <c r="M343" s="215"/>
      <c r="N343" s="215"/>
      <c r="O343" s="215"/>
      <c r="P343" s="237"/>
      <c r="Q343" s="240"/>
      <c r="R343" s="240"/>
      <c r="S343" s="237"/>
      <c r="T343" s="237"/>
      <c r="U343" s="237"/>
      <c r="V343" s="215"/>
      <c r="W343" s="215"/>
      <c r="X343" s="241"/>
      <c r="Y343" s="242"/>
      <c r="Z343" s="243"/>
      <c r="AA343" s="241"/>
      <c r="AB343" s="243"/>
      <c r="AC343" s="215"/>
      <c r="AD343" s="243"/>
      <c r="AE343" s="215"/>
      <c r="AF343" s="250"/>
      <c r="AG343" s="250"/>
      <c r="AH343" s="250"/>
      <c r="AI343" s="250"/>
      <c r="AJ343" s="250"/>
      <c r="AK343" s="250"/>
      <c r="AL343" s="250"/>
      <c r="AM343" s="250"/>
      <c r="AN343" s="250"/>
    </row>
    <row r="344" spans="1:40">
      <c r="A344" s="215"/>
      <c r="B344" s="215"/>
      <c r="C344" s="215"/>
      <c r="D344" s="215"/>
      <c r="E344" s="215"/>
      <c r="F344" s="215"/>
      <c r="G344" s="236"/>
      <c r="H344" s="215"/>
      <c r="I344" s="237"/>
      <c r="J344" s="238"/>
      <c r="K344" s="239"/>
      <c r="L344" s="237"/>
      <c r="M344" s="215"/>
      <c r="N344" s="215"/>
      <c r="O344" s="215"/>
      <c r="P344" s="237"/>
      <c r="Q344" s="240"/>
      <c r="R344" s="240"/>
      <c r="S344" s="237"/>
      <c r="T344" s="237"/>
      <c r="U344" s="237"/>
      <c r="V344" s="215"/>
      <c r="W344" s="215"/>
      <c r="X344" s="241"/>
      <c r="Y344" s="242"/>
      <c r="Z344" s="243"/>
      <c r="AA344" s="241"/>
      <c r="AB344" s="243"/>
      <c r="AC344" s="215"/>
      <c r="AD344" s="243"/>
      <c r="AE344" s="215"/>
      <c r="AF344" s="250"/>
      <c r="AG344" s="250"/>
      <c r="AH344" s="250"/>
      <c r="AI344" s="250"/>
      <c r="AJ344" s="250"/>
      <c r="AK344" s="250"/>
      <c r="AL344" s="250"/>
      <c r="AM344" s="250"/>
      <c r="AN344" s="250"/>
    </row>
    <row r="345" spans="1:40">
      <c r="A345" s="215"/>
      <c r="B345" s="215"/>
      <c r="C345" s="215"/>
      <c r="D345" s="215"/>
      <c r="E345" s="215"/>
      <c r="F345" s="215"/>
      <c r="G345" s="236"/>
      <c r="H345" s="215"/>
      <c r="I345" s="237"/>
      <c r="J345" s="238"/>
      <c r="K345" s="239"/>
      <c r="L345" s="237"/>
      <c r="M345" s="215"/>
      <c r="N345" s="215"/>
      <c r="O345" s="215"/>
      <c r="P345" s="237"/>
      <c r="Q345" s="240"/>
      <c r="R345" s="240"/>
      <c r="S345" s="237"/>
      <c r="T345" s="237"/>
      <c r="U345" s="237"/>
      <c r="V345" s="215"/>
      <c r="W345" s="215"/>
      <c r="X345" s="241"/>
      <c r="Y345" s="242"/>
      <c r="Z345" s="243"/>
      <c r="AA345" s="241"/>
      <c r="AB345" s="243"/>
      <c r="AC345" s="215"/>
      <c r="AD345" s="243"/>
      <c r="AE345" s="215"/>
      <c r="AF345" s="250"/>
      <c r="AG345" s="250"/>
      <c r="AH345" s="250"/>
      <c r="AI345" s="250"/>
      <c r="AJ345" s="250"/>
      <c r="AK345" s="250"/>
      <c r="AL345" s="250"/>
      <c r="AM345" s="250"/>
      <c r="AN345" s="250"/>
    </row>
    <row r="346" spans="1:40">
      <c r="A346" s="215"/>
      <c r="B346" s="215"/>
      <c r="C346" s="215"/>
      <c r="D346" s="215"/>
      <c r="E346" s="215"/>
      <c r="F346" s="215"/>
      <c r="G346" s="236"/>
      <c r="H346" s="215"/>
      <c r="I346" s="237"/>
      <c r="J346" s="238"/>
      <c r="K346" s="239"/>
      <c r="L346" s="237"/>
      <c r="M346" s="215"/>
      <c r="N346" s="215"/>
      <c r="O346" s="215"/>
      <c r="P346" s="237"/>
      <c r="Q346" s="240"/>
      <c r="R346" s="240"/>
      <c r="S346" s="237"/>
      <c r="T346" s="237"/>
      <c r="U346" s="237"/>
      <c r="V346" s="215"/>
      <c r="W346" s="215"/>
      <c r="X346" s="241"/>
      <c r="Y346" s="242"/>
      <c r="Z346" s="243"/>
      <c r="AA346" s="241"/>
      <c r="AB346" s="243"/>
      <c r="AC346" s="215"/>
      <c r="AD346" s="243"/>
      <c r="AE346" s="215"/>
      <c r="AF346" s="250"/>
      <c r="AG346" s="250"/>
      <c r="AH346" s="250"/>
      <c r="AI346" s="250"/>
      <c r="AJ346" s="250"/>
      <c r="AK346" s="250"/>
      <c r="AL346" s="250"/>
      <c r="AM346" s="250"/>
      <c r="AN346" s="250"/>
    </row>
    <row r="347" spans="1:40">
      <c r="A347" s="215"/>
      <c r="B347" s="215"/>
      <c r="C347" s="215"/>
      <c r="D347" s="215"/>
      <c r="E347" s="215"/>
      <c r="F347" s="215"/>
      <c r="G347" s="236"/>
      <c r="H347" s="215"/>
      <c r="I347" s="237"/>
      <c r="J347" s="238"/>
      <c r="K347" s="239"/>
      <c r="L347" s="237"/>
      <c r="M347" s="215"/>
      <c r="N347" s="215"/>
      <c r="O347" s="215"/>
      <c r="P347" s="237"/>
      <c r="Q347" s="240"/>
      <c r="R347" s="240"/>
      <c r="S347" s="237"/>
      <c r="T347" s="237"/>
      <c r="U347" s="237"/>
      <c r="V347" s="215"/>
      <c r="W347" s="215"/>
      <c r="X347" s="241"/>
      <c r="Y347" s="242"/>
      <c r="Z347" s="243"/>
      <c r="AA347" s="241"/>
      <c r="AB347" s="243"/>
      <c r="AC347" s="215"/>
      <c r="AD347" s="243"/>
      <c r="AE347" s="215"/>
      <c r="AF347" s="250"/>
      <c r="AG347" s="250"/>
      <c r="AH347" s="250"/>
      <c r="AI347" s="250"/>
      <c r="AJ347" s="250"/>
      <c r="AK347" s="250"/>
      <c r="AL347" s="250"/>
      <c r="AM347" s="250"/>
      <c r="AN347" s="250"/>
    </row>
    <row r="348" spans="1:40">
      <c r="A348" s="215"/>
      <c r="B348" s="215"/>
      <c r="C348" s="215"/>
      <c r="D348" s="215"/>
      <c r="E348" s="215"/>
      <c r="F348" s="215"/>
      <c r="G348" s="236"/>
      <c r="H348" s="215"/>
      <c r="I348" s="237"/>
      <c r="J348" s="238"/>
      <c r="K348" s="239"/>
      <c r="L348" s="237"/>
      <c r="M348" s="215"/>
      <c r="N348" s="215"/>
      <c r="O348" s="215"/>
      <c r="P348" s="237"/>
      <c r="Q348" s="240"/>
      <c r="R348" s="240"/>
      <c r="S348" s="237"/>
      <c r="T348" s="237"/>
      <c r="U348" s="237"/>
      <c r="V348" s="215"/>
      <c r="W348" s="215"/>
      <c r="X348" s="241"/>
      <c r="Y348" s="242"/>
      <c r="Z348" s="243"/>
      <c r="AA348" s="241"/>
      <c r="AB348" s="243"/>
      <c r="AC348" s="215"/>
      <c r="AD348" s="243"/>
      <c r="AE348" s="215"/>
      <c r="AF348" s="250"/>
      <c r="AG348" s="250"/>
      <c r="AH348" s="250"/>
      <c r="AI348" s="250"/>
      <c r="AJ348" s="250"/>
      <c r="AK348" s="250"/>
      <c r="AL348" s="250"/>
      <c r="AM348" s="250"/>
      <c r="AN348" s="250"/>
    </row>
    <row r="349" spans="1:40">
      <c r="A349" s="215"/>
      <c r="B349" s="215"/>
      <c r="C349" s="215"/>
      <c r="D349" s="215"/>
      <c r="E349" s="215"/>
      <c r="F349" s="215"/>
      <c r="G349" s="236"/>
      <c r="H349" s="215"/>
      <c r="I349" s="237"/>
      <c r="J349" s="238"/>
      <c r="K349" s="239"/>
      <c r="L349" s="237"/>
      <c r="M349" s="215"/>
      <c r="N349" s="215"/>
      <c r="O349" s="215"/>
      <c r="P349" s="237"/>
      <c r="Q349" s="240"/>
      <c r="R349" s="240"/>
      <c r="S349" s="237"/>
      <c r="T349" s="237"/>
      <c r="U349" s="237"/>
      <c r="V349" s="215"/>
      <c r="W349" s="215"/>
      <c r="X349" s="241"/>
      <c r="Y349" s="242"/>
      <c r="Z349" s="243"/>
      <c r="AA349" s="241"/>
      <c r="AB349" s="243"/>
      <c r="AC349" s="215"/>
      <c r="AD349" s="243"/>
      <c r="AE349" s="215"/>
      <c r="AF349" s="250"/>
      <c r="AG349" s="250"/>
      <c r="AH349" s="250"/>
      <c r="AI349" s="250"/>
      <c r="AJ349" s="250"/>
      <c r="AK349" s="250"/>
      <c r="AL349" s="250"/>
      <c r="AM349" s="250"/>
      <c r="AN349" s="250"/>
    </row>
    <row r="350" spans="1:40">
      <c r="A350" s="215"/>
      <c r="B350" s="215"/>
      <c r="C350" s="215"/>
      <c r="D350" s="215"/>
      <c r="E350" s="215"/>
      <c r="F350" s="215"/>
      <c r="G350" s="236"/>
      <c r="H350" s="215"/>
      <c r="I350" s="237"/>
      <c r="J350" s="238"/>
      <c r="K350" s="239"/>
      <c r="L350" s="237"/>
      <c r="M350" s="215"/>
      <c r="N350" s="215"/>
      <c r="O350" s="215"/>
      <c r="P350" s="237"/>
      <c r="Q350" s="240"/>
      <c r="R350" s="240"/>
      <c r="S350" s="237"/>
      <c r="T350" s="237"/>
      <c r="U350" s="237"/>
      <c r="V350" s="215"/>
      <c r="W350" s="215"/>
      <c r="X350" s="241"/>
      <c r="Y350" s="242"/>
      <c r="Z350" s="243"/>
      <c r="AA350" s="241"/>
      <c r="AB350" s="243"/>
      <c r="AC350" s="215"/>
      <c r="AD350" s="243"/>
      <c r="AE350" s="215"/>
      <c r="AF350" s="250"/>
      <c r="AG350" s="250"/>
      <c r="AH350" s="250"/>
      <c r="AI350" s="250"/>
      <c r="AJ350" s="250"/>
      <c r="AK350" s="250"/>
      <c r="AL350" s="250"/>
      <c r="AM350" s="250"/>
      <c r="AN350" s="250"/>
    </row>
    <row r="351" spans="1:40">
      <c r="A351" s="215"/>
      <c r="B351" s="215"/>
      <c r="C351" s="215"/>
      <c r="D351" s="215"/>
      <c r="E351" s="215"/>
      <c r="F351" s="215"/>
      <c r="G351" s="236"/>
      <c r="H351" s="215"/>
      <c r="I351" s="237"/>
      <c r="J351" s="238"/>
      <c r="K351" s="239"/>
      <c r="L351" s="237"/>
      <c r="M351" s="215"/>
      <c r="N351" s="215"/>
      <c r="O351" s="215"/>
      <c r="P351" s="237"/>
      <c r="Q351" s="240"/>
      <c r="R351" s="240"/>
      <c r="S351" s="237"/>
      <c r="T351" s="237"/>
      <c r="U351" s="237"/>
      <c r="V351" s="215"/>
      <c r="W351" s="215"/>
      <c r="X351" s="241"/>
      <c r="Y351" s="242"/>
      <c r="Z351" s="243"/>
      <c r="AA351" s="241"/>
      <c r="AB351" s="243"/>
      <c r="AC351" s="215"/>
      <c r="AD351" s="243"/>
      <c r="AE351" s="215"/>
      <c r="AF351" s="250"/>
      <c r="AG351" s="250"/>
      <c r="AH351" s="250"/>
      <c r="AI351" s="250"/>
      <c r="AJ351" s="250"/>
      <c r="AK351" s="250"/>
      <c r="AL351" s="250"/>
      <c r="AM351" s="250"/>
      <c r="AN351" s="250"/>
    </row>
    <row r="352" spans="1:40">
      <c r="A352" s="215"/>
      <c r="B352" s="215"/>
      <c r="C352" s="215"/>
      <c r="D352" s="215"/>
      <c r="E352" s="215"/>
      <c r="F352" s="215"/>
      <c r="G352" s="236"/>
      <c r="H352" s="215"/>
      <c r="I352" s="237"/>
      <c r="J352" s="238"/>
      <c r="K352" s="239"/>
      <c r="L352" s="237"/>
      <c r="M352" s="215"/>
      <c r="N352" s="215"/>
      <c r="O352" s="215"/>
      <c r="P352" s="237"/>
      <c r="Q352" s="240"/>
      <c r="R352" s="240"/>
      <c r="S352" s="237"/>
      <c r="T352" s="237"/>
      <c r="U352" s="237"/>
      <c r="V352" s="215"/>
      <c r="W352" s="215"/>
      <c r="X352" s="241"/>
      <c r="Y352" s="242"/>
      <c r="Z352" s="243"/>
      <c r="AA352" s="241"/>
      <c r="AB352" s="243"/>
      <c r="AC352" s="215"/>
      <c r="AD352" s="243"/>
      <c r="AE352" s="215"/>
      <c r="AF352" s="250"/>
      <c r="AG352" s="250"/>
      <c r="AH352" s="250"/>
      <c r="AI352" s="250"/>
      <c r="AJ352" s="250"/>
      <c r="AK352" s="250"/>
      <c r="AL352" s="250"/>
      <c r="AM352" s="250"/>
      <c r="AN352" s="250"/>
    </row>
    <row r="353" spans="1:40">
      <c r="A353" s="215"/>
      <c r="B353" s="215"/>
      <c r="C353" s="215"/>
      <c r="D353" s="215"/>
      <c r="E353" s="215"/>
      <c r="F353" s="215"/>
      <c r="G353" s="236"/>
      <c r="H353" s="215"/>
      <c r="I353" s="237"/>
      <c r="J353" s="238"/>
      <c r="K353" s="239"/>
      <c r="L353" s="237"/>
      <c r="M353" s="215"/>
      <c r="N353" s="215"/>
      <c r="O353" s="215"/>
      <c r="P353" s="237"/>
      <c r="Q353" s="240"/>
      <c r="R353" s="240"/>
      <c r="S353" s="237"/>
      <c r="T353" s="237"/>
      <c r="U353" s="237"/>
      <c r="V353" s="215"/>
      <c r="W353" s="215"/>
      <c r="X353" s="241"/>
      <c r="Y353" s="242"/>
      <c r="Z353" s="243"/>
      <c r="AA353" s="241"/>
      <c r="AB353" s="243"/>
      <c r="AC353" s="215"/>
      <c r="AD353" s="243"/>
      <c r="AE353" s="215"/>
      <c r="AF353" s="250"/>
      <c r="AG353" s="250"/>
      <c r="AH353" s="250"/>
      <c r="AI353" s="250"/>
      <c r="AJ353" s="250"/>
      <c r="AK353" s="250"/>
      <c r="AL353" s="250"/>
      <c r="AM353" s="250"/>
      <c r="AN353" s="250"/>
    </row>
    <row r="354" spans="1:40">
      <c r="A354" s="215"/>
      <c r="B354" s="215"/>
      <c r="C354" s="215"/>
      <c r="D354" s="215"/>
      <c r="E354" s="215"/>
      <c r="F354" s="215"/>
      <c r="G354" s="236"/>
      <c r="H354" s="215"/>
      <c r="I354" s="237"/>
      <c r="J354" s="238"/>
      <c r="K354" s="239"/>
      <c r="L354" s="237"/>
      <c r="M354" s="215"/>
      <c r="N354" s="215"/>
      <c r="O354" s="215"/>
      <c r="P354" s="237"/>
      <c r="Q354" s="240"/>
      <c r="R354" s="240"/>
      <c r="S354" s="237"/>
      <c r="T354" s="237"/>
      <c r="U354" s="237"/>
      <c r="V354" s="215"/>
      <c r="W354" s="215"/>
      <c r="X354" s="241"/>
      <c r="Y354" s="242"/>
      <c r="Z354" s="243"/>
      <c r="AA354" s="241"/>
      <c r="AB354" s="243"/>
      <c r="AC354" s="215"/>
      <c r="AD354" s="243"/>
      <c r="AE354" s="215"/>
      <c r="AF354" s="250"/>
      <c r="AG354" s="250"/>
      <c r="AH354" s="250"/>
      <c r="AI354" s="250"/>
      <c r="AJ354" s="250"/>
      <c r="AK354" s="250"/>
      <c r="AL354" s="250"/>
      <c r="AM354" s="250"/>
      <c r="AN354" s="250"/>
    </row>
    <row r="355" spans="1:40">
      <c r="A355" s="215"/>
      <c r="B355" s="215"/>
      <c r="C355" s="215"/>
      <c r="D355" s="215"/>
      <c r="E355" s="215"/>
      <c r="F355" s="215"/>
      <c r="G355" s="236"/>
      <c r="H355" s="215"/>
      <c r="I355" s="237"/>
      <c r="J355" s="238"/>
      <c r="K355" s="239"/>
      <c r="L355" s="237"/>
      <c r="M355" s="215"/>
      <c r="N355" s="215"/>
      <c r="O355" s="215"/>
      <c r="P355" s="237"/>
      <c r="Q355" s="240"/>
      <c r="R355" s="240"/>
      <c r="S355" s="237"/>
      <c r="T355" s="237"/>
      <c r="U355" s="237"/>
      <c r="V355" s="215"/>
      <c r="W355" s="215"/>
      <c r="X355" s="241"/>
      <c r="Y355" s="242"/>
      <c r="Z355" s="243"/>
      <c r="AA355" s="241"/>
      <c r="AB355" s="243"/>
      <c r="AC355" s="215"/>
      <c r="AD355" s="243"/>
      <c r="AE355" s="215"/>
      <c r="AF355" s="250"/>
      <c r="AG355" s="250"/>
      <c r="AH355" s="250"/>
      <c r="AI355" s="250"/>
      <c r="AJ355" s="250"/>
      <c r="AK355" s="250"/>
      <c r="AL355" s="250"/>
      <c r="AM355" s="250"/>
      <c r="AN355" s="250"/>
    </row>
    <row r="356" spans="1:40">
      <c r="A356" s="215"/>
      <c r="B356" s="215"/>
      <c r="C356" s="215"/>
      <c r="D356" s="215"/>
      <c r="E356" s="215"/>
      <c r="F356" s="215"/>
      <c r="G356" s="236"/>
      <c r="H356" s="215"/>
      <c r="I356" s="237"/>
      <c r="J356" s="238"/>
      <c r="K356" s="239"/>
      <c r="L356" s="237"/>
      <c r="M356" s="215"/>
      <c r="N356" s="215"/>
      <c r="O356" s="215"/>
      <c r="P356" s="237"/>
      <c r="Q356" s="240"/>
      <c r="R356" s="240"/>
      <c r="S356" s="237"/>
      <c r="T356" s="237"/>
      <c r="U356" s="237"/>
      <c r="V356" s="215"/>
      <c r="W356" s="215"/>
      <c r="X356" s="241"/>
      <c r="Y356" s="242"/>
      <c r="Z356" s="243"/>
      <c r="AA356" s="241"/>
      <c r="AB356" s="243"/>
      <c r="AC356" s="215"/>
      <c r="AD356" s="243"/>
      <c r="AE356" s="215"/>
      <c r="AF356" s="250"/>
      <c r="AG356" s="250"/>
      <c r="AH356" s="250"/>
      <c r="AI356" s="250"/>
      <c r="AJ356" s="250"/>
      <c r="AK356" s="250"/>
      <c r="AL356" s="250"/>
      <c r="AM356" s="250"/>
      <c r="AN356" s="250"/>
    </row>
    <row r="357" spans="1:40">
      <c r="A357" s="215"/>
      <c r="B357" s="215"/>
      <c r="C357" s="215"/>
      <c r="D357" s="215"/>
      <c r="E357" s="215"/>
      <c r="F357" s="215"/>
      <c r="G357" s="236"/>
      <c r="H357" s="215"/>
      <c r="I357" s="237"/>
      <c r="J357" s="238"/>
      <c r="K357" s="239"/>
      <c r="L357" s="237"/>
      <c r="M357" s="215"/>
      <c r="N357" s="215"/>
      <c r="O357" s="215"/>
      <c r="P357" s="237"/>
      <c r="Q357" s="240"/>
      <c r="R357" s="240"/>
      <c r="S357" s="237"/>
      <c r="T357" s="237"/>
      <c r="U357" s="237"/>
      <c r="V357" s="215"/>
      <c r="W357" s="215"/>
      <c r="X357" s="241"/>
      <c r="Y357" s="242"/>
      <c r="Z357" s="243"/>
      <c r="AA357" s="241"/>
      <c r="AB357" s="243"/>
      <c r="AC357" s="215"/>
      <c r="AD357" s="243"/>
      <c r="AE357" s="215"/>
      <c r="AF357" s="250"/>
      <c r="AG357" s="250"/>
      <c r="AH357" s="250"/>
      <c r="AI357" s="250"/>
      <c r="AJ357" s="250"/>
      <c r="AK357" s="250"/>
      <c r="AL357" s="250"/>
      <c r="AM357" s="250"/>
      <c r="AN357" s="250"/>
    </row>
    <row r="358" spans="1:40">
      <c r="A358" s="215"/>
      <c r="B358" s="215"/>
      <c r="C358" s="215"/>
      <c r="D358" s="215"/>
      <c r="E358" s="215"/>
      <c r="F358" s="215"/>
      <c r="G358" s="236"/>
      <c r="H358" s="215"/>
      <c r="I358" s="237"/>
      <c r="J358" s="238"/>
      <c r="K358" s="239"/>
      <c r="L358" s="237"/>
      <c r="M358" s="215"/>
      <c r="N358" s="215"/>
      <c r="O358" s="215"/>
      <c r="P358" s="237"/>
      <c r="Q358" s="240"/>
      <c r="R358" s="240"/>
      <c r="S358" s="237"/>
      <c r="T358" s="237"/>
      <c r="U358" s="237"/>
      <c r="V358" s="215"/>
      <c r="W358" s="215"/>
      <c r="X358" s="241"/>
      <c r="Y358" s="242"/>
      <c r="Z358" s="243"/>
      <c r="AA358" s="241"/>
      <c r="AB358" s="243"/>
      <c r="AC358" s="215"/>
      <c r="AD358" s="243"/>
      <c r="AE358" s="215"/>
      <c r="AF358" s="250"/>
      <c r="AG358" s="250"/>
      <c r="AH358" s="250"/>
      <c r="AI358" s="250"/>
      <c r="AJ358" s="250"/>
      <c r="AK358" s="250"/>
      <c r="AL358" s="250"/>
      <c r="AM358" s="250"/>
      <c r="AN358" s="250"/>
    </row>
    <row r="359" spans="1:40">
      <c r="A359" s="215"/>
      <c r="B359" s="215"/>
      <c r="C359" s="215"/>
      <c r="D359" s="215"/>
      <c r="E359" s="215"/>
      <c r="F359" s="215"/>
      <c r="G359" s="236"/>
      <c r="H359" s="215"/>
      <c r="I359" s="237"/>
      <c r="J359" s="238"/>
      <c r="K359" s="239"/>
      <c r="L359" s="237"/>
      <c r="M359" s="215"/>
      <c r="N359" s="215"/>
      <c r="O359" s="215"/>
      <c r="P359" s="237"/>
      <c r="Q359" s="240"/>
      <c r="R359" s="240"/>
      <c r="S359" s="237"/>
      <c r="T359" s="237"/>
      <c r="U359" s="237"/>
      <c r="V359" s="215"/>
      <c r="W359" s="215"/>
      <c r="X359" s="241"/>
      <c r="Y359" s="242"/>
      <c r="Z359" s="243"/>
      <c r="AA359" s="241"/>
      <c r="AB359" s="243"/>
      <c r="AC359" s="215"/>
      <c r="AD359" s="243"/>
      <c r="AE359" s="215"/>
      <c r="AF359" s="250"/>
      <c r="AG359" s="250"/>
      <c r="AH359" s="250"/>
      <c r="AI359" s="250"/>
      <c r="AJ359" s="250"/>
      <c r="AK359" s="250"/>
      <c r="AL359" s="250"/>
      <c r="AM359" s="250"/>
      <c r="AN359" s="250"/>
    </row>
    <row r="360" spans="1:40">
      <c r="A360" s="215"/>
      <c r="B360" s="215"/>
      <c r="C360" s="215"/>
      <c r="D360" s="215"/>
      <c r="E360" s="215"/>
      <c r="F360" s="215"/>
      <c r="G360" s="236"/>
      <c r="H360" s="215"/>
      <c r="I360" s="237"/>
      <c r="J360" s="238"/>
      <c r="K360" s="239"/>
      <c r="L360" s="237"/>
      <c r="M360" s="215"/>
      <c r="N360" s="215"/>
      <c r="O360" s="215"/>
      <c r="P360" s="237"/>
      <c r="Q360" s="240"/>
      <c r="R360" s="240"/>
      <c r="S360" s="237"/>
      <c r="T360" s="237"/>
      <c r="U360" s="237"/>
      <c r="V360" s="215"/>
      <c r="W360" s="215"/>
      <c r="X360" s="241"/>
      <c r="Y360" s="242"/>
      <c r="Z360" s="243"/>
      <c r="AA360" s="241"/>
      <c r="AB360" s="243"/>
      <c r="AC360" s="215"/>
      <c r="AD360" s="243"/>
      <c r="AE360" s="215"/>
      <c r="AF360" s="250"/>
      <c r="AG360" s="250"/>
      <c r="AH360" s="250"/>
      <c r="AI360" s="250"/>
      <c r="AJ360" s="250"/>
      <c r="AK360" s="250"/>
      <c r="AL360" s="250"/>
      <c r="AM360" s="250"/>
      <c r="AN360" s="250"/>
    </row>
  </sheetData>
  <mergeCells count="964">
    <mergeCell ref="AE143:AE146"/>
    <mergeCell ref="X164:X165"/>
    <mergeCell ref="W173:W174"/>
    <mergeCell ref="Y141:Y142"/>
    <mergeCell ref="T143:T146"/>
    <mergeCell ref="U143:U146"/>
    <mergeCell ref="U181:U182"/>
    <mergeCell ref="U164:U165"/>
    <mergeCell ref="Z143:Z146"/>
    <mergeCell ref="X166:X171"/>
    <mergeCell ref="U173:U174"/>
    <mergeCell ref="AD141:AD142"/>
    <mergeCell ref="AE164:AE165"/>
    <mergeCell ref="AE141:AE142"/>
    <mergeCell ref="AD166:AD171"/>
    <mergeCell ref="Y173:Y174"/>
    <mergeCell ref="Z173:Z174"/>
    <mergeCell ref="AC141:AC142"/>
    <mergeCell ref="AC143:AC146"/>
    <mergeCell ref="AC164:AC165"/>
    <mergeCell ref="AD164:AD165"/>
    <mergeCell ref="AB143:AB146"/>
    <mergeCell ref="AB173:AB174"/>
    <mergeCell ref="AA173:AA174"/>
    <mergeCell ref="W166:W171"/>
    <mergeCell ref="Y164:Y165"/>
    <mergeCell ref="Z164:Z165"/>
    <mergeCell ref="AA164:AA165"/>
    <mergeCell ref="Z166:Z171"/>
    <mergeCell ref="W164:W165"/>
    <mergeCell ref="Y166:Y171"/>
    <mergeCell ref="AA166:AA171"/>
    <mergeCell ref="Z181:Z182"/>
    <mergeCell ref="Y181:Y182"/>
    <mergeCell ref="X173:X174"/>
    <mergeCell ref="AB181:AB182"/>
    <mergeCell ref="AA181:AA182"/>
    <mergeCell ref="V181:V182"/>
    <mergeCell ref="V173:V174"/>
    <mergeCell ref="X181:X182"/>
    <mergeCell ref="U166:U171"/>
    <mergeCell ref="V164:V165"/>
    <mergeCell ref="W181:W182"/>
    <mergeCell ref="AD202:AD203"/>
    <mergeCell ref="AD191:AD192"/>
    <mergeCell ref="AD181:AD182"/>
    <mergeCell ref="AD185:AD186"/>
    <mergeCell ref="AB185:AB186"/>
    <mergeCell ref="AB164:AB165"/>
    <mergeCell ref="U185:U186"/>
    <mergeCell ref="V185:V186"/>
    <mergeCell ref="W191:W192"/>
    <mergeCell ref="W185:W186"/>
    <mergeCell ref="V191:V192"/>
    <mergeCell ref="X193:X194"/>
    <mergeCell ref="W195:W196"/>
    <mergeCell ref="W198:W199"/>
    <mergeCell ref="V198:V199"/>
    <mergeCell ref="V195:V196"/>
    <mergeCell ref="AE198:AE199"/>
    <mergeCell ref="AE202:AE203"/>
    <mergeCell ref="AD195:AD196"/>
    <mergeCell ref="AD193:AD194"/>
    <mergeCell ref="AD198:AD199"/>
    <mergeCell ref="AC191:AC192"/>
    <mergeCell ref="AC185:AC186"/>
    <mergeCell ref="AE191:AE192"/>
    <mergeCell ref="AB191:AB192"/>
    <mergeCell ref="AB195:AB196"/>
    <mergeCell ref="AC195:AC196"/>
    <mergeCell ref="AC202:AC203"/>
    <mergeCell ref="AE195:AE196"/>
    <mergeCell ref="AE185:AE186"/>
    <mergeCell ref="AC198:AC199"/>
    <mergeCell ref="AC193:AC194"/>
    <mergeCell ref="AE193:AE194"/>
    <mergeCell ref="AA124:AA127"/>
    <mergeCell ref="Z139:Z140"/>
    <mergeCell ref="V139:V140"/>
    <mergeCell ref="X139:X140"/>
    <mergeCell ref="Y139:Y140"/>
    <mergeCell ref="W139:W140"/>
    <mergeCell ref="Z141:Z142"/>
    <mergeCell ref="V141:V142"/>
    <mergeCell ref="V143:V146"/>
    <mergeCell ref="X141:X142"/>
    <mergeCell ref="W143:W146"/>
    <mergeCell ref="Y143:Y146"/>
    <mergeCell ref="X143:X146"/>
    <mergeCell ref="W141:W142"/>
    <mergeCell ref="AA141:AA142"/>
    <mergeCell ref="V131:V132"/>
    <mergeCell ref="AA143:AA146"/>
    <mergeCell ref="AA131:AA132"/>
    <mergeCell ref="AD93:AD101"/>
    <mergeCell ref="AB103:AB105"/>
    <mergeCell ref="AC93:AC101"/>
    <mergeCell ref="AD81:AD85"/>
    <mergeCell ref="AD103:AD105"/>
    <mergeCell ref="AE181:AE182"/>
    <mergeCell ref="AE103:AE105"/>
    <mergeCell ref="AE124:AE127"/>
    <mergeCell ref="AE115:AE119"/>
    <mergeCell ref="AD124:AD127"/>
    <mergeCell ref="AC181:AC182"/>
    <mergeCell ref="AD173:AD174"/>
    <mergeCell ref="AD143:AD146"/>
    <mergeCell ref="AE166:AE171"/>
    <mergeCell ref="AC173:AC174"/>
    <mergeCell ref="AC166:AC171"/>
    <mergeCell ref="AB166:AB171"/>
    <mergeCell ref="AB141:AB142"/>
    <mergeCell ref="AE139:AE140"/>
    <mergeCell ref="AD115:AD119"/>
    <mergeCell ref="AE131:AE132"/>
    <mergeCell ref="AD139:AD140"/>
    <mergeCell ref="AE173:AE174"/>
    <mergeCell ref="AD131:AD132"/>
    <mergeCell ref="AE63:AE66"/>
    <mergeCell ref="AE60:AE62"/>
    <mergeCell ref="AD63:AD66"/>
    <mergeCell ref="AA139:AA140"/>
    <mergeCell ref="AC131:AC132"/>
    <mergeCell ref="AC139:AC140"/>
    <mergeCell ref="AB139:AB140"/>
    <mergeCell ref="AB81:AB85"/>
    <mergeCell ref="AC81:AC85"/>
    <mergeCell ref="AA103:AA105"/>
    <mergeCell ref="AB69:AB70"/>
    <mergeCell ref="AA69:AA70"/>
    <mergeCell ref="AA76:AA77"/>
    <mergeCell ref="AB76:AB77"/>
    <mergeCell ref="AA81:AA85"/>
    <mergeCell ref="AA93:AA101"/>
    <mergeCell ref="AA115:AA119"/>
    <mergeCell ref="AE93:AE101"/>
    <mergeCell ref="AC124:AC127"/>
    <mergeCell ref="AC103:AC105"/>
    <mergeCell ref="AB93:AB101"/>
    <mergeCell ref="AB131:AB132"/>
    <mergeCell ref="AC115:AC119"/>
    <mergeCell ref="AB124:AB127"/>
    <mergeCell ref="AE38:AE42"/>
    <mergeCell ref="AE52:AE55"/>
    <mergeCell ref="AE48:AE49"/>
    <mergeCell ref="AE81:AE85"/>
    <mergeCell ref="AE67:AE68"/>
    <mergeCell ref="AD32:AD35"/>
    <mergeCell ref="AE16:AE20"/>
    <mergeCell ref="AD36:AD37"/>
    <mergeCell ref="AB115:AB119"/>
    <mergeCell ref="AD48:AD49"/>
    <mergeCell ref="AD52:AD55"/>
    <mergeCell ref="AD60:AD62"/>
    <mergeCell ref="AD69:AD70"/>
    <mergeCell ref="AC48:AC49"/>
    <mergeCell ref="AC38:AC42"/>
    <mergeCell ref="AC36:AC37"/>
    <mergeCell ref="AD38:AD42"/>
    <mergeCell ref="AE69:AE70"/>
    <mergeCell ref="AD67:AD68"/>
    <mergeCell ref="AC69:AC70"/>
    <mergeCell ref="AC52:AC55"/>
    <mergeCell ref="AC60:AC62"/>
    <mergeCell ref="AE36:AE37"/>
    <mergeCell ref="AD76:AD77"/>
    <mergeCell ref="AD5:AD7"/>
    <mergeCell ref="AE5:AE7"/>
    <mergeCell ref="AD9:AD11"/>
    <mergeCell ref="AE9:AE11"/>
    <mergeCell ref="AD13:AD15"/>
    <mergeCell ref="AE32:AE35"/>
    <mergeCell ref="AE13:AE15"/>
    <mergeCell ref="AD16:AD20"/>
    <mergeCell ref="AD26:AD31"/>
    <mergeCell ref="AE26:AE31"/>
    <mergeCell ref="T185:T186"/>
    <mergeCell ref="U191:U192"/>
    <mergeCell ref="T193:T194"/>
    <mergeCell ref="U193:U194"/>
    <mergeCell ref="V193:V194"/>
    <mergeCell ref="R166:R171"/>
    <mergeCell ref="R191:R192"/>
    <mergeCell ref="S185:S186"/>
    <mergeCell ref="S173:S174"/>
    <mergeCell ref="R173:R174"/>
    <mergeCell ref="R185:R186"/>
    <mergeCell ref="S166:S171"/>
    <mergeCell ref="S191:S192"/>
    <mergeCell ref="R193:R194"/>
    <mergeCell ref="S181:S182"/>
    <mergeCell ref="T173:T174"/>
    <mergeCell ref="T181:T182"/>
    <mergeCell ref="V166:V171"/>
    <mergeCell ref="U195:U196"/>
    <mergeCell ref="T198:T199"/>
    <mergeCell ref="S198:S199"/>
    <mergeCell ref="T195:T196"/>
    <mergeCell ref="S193:S194"/>
    <mergeCell ref="S195:S196"/>
    <mergeCell ref="AA195:AA196"/>
    <mergeCell ref="T191:T192"/>
    <mergeCell ref="AB198:AB199"/>
    <mergeCell ref="AA198:AA199"/>
    <mergeCell ref="AB193:AB194"/>
    <mergeCell ref="U198:U199"/>
    <mergeCell ref="W193:W194"/>
    <mergeCell ref="AA185:AA186"/>
    <mergeCell ref="Y185:Y186"/>
    <mergeCell ref="AA191:AA192"/>
    <mergeCell ref="AA193:AA194"/>
    <mergeCell ref="Z185:Z186"/>
    <mergeCell ref="X191:X192"/>
    <mergeCell ref="X195:X196"/>
    <mergeCell ref="Z195:Z196"/>
    <mergeCell ref="Z198:Z199"/>
    <mergeCell ref="Y195:Y196"/>
    <mergeCell ref="Y193:Y194"/>
    <mergeCell ref="Z193:Z194"/>
    <mergeCell ref="Z191:Z192"/>
    <mergeCell ref="Y191:Y192"/>
    <mergeCell ref="X185:X186"/>
    <mergeCell ref="Y198:Y199"/>
    <mergeCell ref="X198:X199"/>
    <mergeCell ref="R195:R196"/>
    <mergeCell ref="R198:R199"/>
    <mergeCell ref="P195:P196"/>
    <mergeCell ref="Q185:Q186"/>
    <mergeCell ref="Q181:Q182"/>
    <mergeCell ref="P181:P182"/>
    <mergeCell ref="N195:N196"/>
    <mergeCell ref="N198:N199"/>
    <mergeCell ref="O198:O199"/>
    <mergeCell ref="R181:R182"/>
    <mergeCell ref="O195:O196"/>
    <mergeCell ref="N193:N194"/>
    <mergeCell ref="P193:P194"/>
    <mergeCell ref="P198:P199"/>
    <mergeCell ref="Q191:Q192"/>
    <mergeCell ref="P191:P192"/>
    <mergeCell ref="Q193:Q194"/>
    <mergeCell ref="Q195:Q196"/>
    <mergeCell ref="Q198:Q199"/>
    <mergeCell ref="L198:L199"/>
    <mergeCell ref="J202:J203"/>
    <mergeCell ref="J198:J199"/>
    <mergeCell ref="L202:L203"/>
    <mergeCell ref="M198:M199"/>
    <mergeCell ref="M202:M203"/>
    <mergeCell ref="K202:K203"/>
    <mergeCell ref="K198:K199"/>
    <mergeCell ref="L195:L196"/>
    <mergeCell ref="J195:J196"/>
    <mergeCell ref="K195:K196"/>
    <mergeCell ref="M195:M196"/>
    <mergeCell ref="A202:A203"/>
    <mergeCell ref="B202:B203"/>
    <mergeCell ref="C202:C203"/>
    <mergeCell ref="G202:G203"/>
    <mergeCell ref="U202:U203"/>
    <mergeCell ref="T202:T203"/>
    <mergeCell ref="S202:S203"/>
    <mergeCell ref="AB202:AB203"/>
    <mergeCell ref="Y202:Y203"/>
    <mergeCell ref="Z202:Z203"/>
    <mergeCell ref="W202:W203"/>
    <mergeCell ref="X202:X203"/>
    <mergeCell ref="V202:V203"/>
    <mergeCell ref="H202:H203"/>
    <mergeCell ref="I202:I203"/>
    <mergeCell ref="N202:N203"/>
    <mergeCell ref="O202:O203"/>
    <mergeCell ref="R202:R203"/>
    <mergeCell ref="P202:P203"/>
    <mergeCell ref="Q202:Q203"/>
    <mergeCell ref="AA202:AA203"/>
    <mergeCell ref="A198:A199"/>
    <mergeCell ref="B198:B199"/>
    <mergeCell ref="C198:C199"/>
    <mergeCell ref="G198:G199"/>
    <mergeCell ref="H198:H199"/>
    <mergeCell ref="I198:I199"/>
    <mergeCell ref="G193:G194"/>
    <mergeCell ref="A193:A194"/>
    <mergeCell ref="I193:I194"/>
    <mergeCell ref="H193:H194"/>
    <mergeCell ref="C193:C194"/>
    <mergeCell ref="H195:H196"/>
    <mergeCell ref="I195:I196"/>
    <mergeCell ref="A195:A196"/>
    <mergeCell ref="B195:B196"/>
    <mergeCell ref="C195:C196"/>
    <mergeCell ref="G195:G196"/>
    <mergeCell ref="J193:J194"/>
    <mergeCell ref="B193:B194"/>
    <mergeCell ref="O185:O186"/>
    <mergeCell ref="O191:O192"/>
    <mergeCell ref="K191:K192"/>
    <mergeCell ref="L185:L186"/>
    <mergeCell ref="M185:M186"/>
    <mergeCell ref="M191:M192"/>
    <mergeCell ref="L191:L192"/>
    <mergeCell ref="N191:N192"/>
    <mergeCell ref="K193:K194"/>
    <mergeCell ref="L193:L194"/>
    <mergeCell ref="H191:H192"/>
    <mergeCell ref="M193:M194"/>
    <mergeCell ref="O193:O194"/>
    <mergeCell ref="K185:K186"/>
    <mergeCell ref="A185:A186"/>
    <mergeCell ref="G185:G186"/>
    <mergeCell ref="J181:J182"/>
    <mergeCell ref="K173:K174"/>
    <mergeCell ref="K181:K182"/>
    <mergeCell ref="A191:A192"/>
    <mergeCell ref="C191:C192"/>
    <mergeCell ref="B191:B192"/>
    <mergeCell ref="J191:J192"/>
    <mergeCell ref="J185:J186"/>
    <mergeCell ref="G191:G192"/>
    <mergeCell ref="I185:I186"/>
    <mergeCell ref="I191:I192"/>
    <mergeCell ref="C185:C186"/>
    <mergeCell ref="D185:D186"/>
    <mergeCell ref="B185:B186"/>
    <mergeCell ref="H185:H186"/>
    <mergeCell ref="P173:P174"/>
    <mergeCell ref="P185:P186"/>
    <mergeCell ref="Q173:Q174"/>
    <mergeCell ref="N166:N171"/>
    <mergeCell ref="P166:P171"/>
    <mergeCell ref="O166:O171"/>
    <mergeCell ref="M173:M174"/>
    <mergeCell ref="M181:M182"/>
    <mergeCell ref="L181:L182"/>
    <mergeCell ref="O181:O182"/>
    <mergeCell ref="O173:O174"/>
    <mergeCell ref="N173:N174"/>
    <mergeCell ref="N185:N186"/>
    <mergeCell ref="N181:N182"/>
    <mergeCell ref="A166:A171"/>
    <mergeCell ref="B166:B171"/>
    <mergeCell ref="C166:C171"/>
    <mergeCell ref="H166:H171"/>
    <mergeCell ref="G166:G171"/>
    <mergeCell ref="J166:J171"/>
    <mergeCell ref="L173:L174"/>
    <mergeCell ref="J173:J174"/>
    <mergeCell ref="I181:I182"/>
    <mergeCell ref="I166:I171"/>
    <mergeCell ref="C181:C182"/>
    <mergeCell ref="G181:G182"/>
    <mergeCell ref="A181:A182"/>
    <mergeCell ref="B181:B182"/>
    <mergeCell ref="A173:A174"/>
    <mergeCell ref="B173:B174"/>
    <mergeCell ref="C173:C174"/>
    <mergeCell ref="G173:G174"/>
    <mergeCell ref="H173:H174"/>
    <mergeCell ref="I173:I174"/>
    <mergeCell ref="H181:H182"/>
    <mergeCell ref="N164:N165"/>
    <mergeCell ref="S164:S165"/>
    <mergeCell ref="T166:T171"/>
    <mergeCell ref="K166:K171"/>
    <mergeCell ref="C143:C146"/>
    <mergeCell ref="G143:G146"/>
    <mergeCell ref="H164:H165"/>
    <mergeCell ref="I164:I165"/>
    <mergeCell ref="C164:C165"/>
    <mergeCell ref="G164:G165"/>
    <mergeCell ref="R143:R146"/>
    <mergeCell ref="S143:S146"/>
    <mergeCell ref="R164:R165"/>
    <mergeCell ref="T164:T165"/>
    <mergeCell ref="Q166:Q171"/>
    <mergeCell ref="P143:P146"/>
    <mergeCell ref="Q143:Q146"/>
    <mergeCell ref="Q164:Q165"/>
    <mergeCell ref="M166:M171"/>
    <mergeCell ref="L166:L171"/>
    <mergeCell ref="L164:L165"/>
    <mergeCell ref="P164:P165"/>
    <mergeCell ref="M164:M165"/>
    <mergeCell ref="O164:O165"/>
    <mergeCell ref="A164:A165"/>
    <mergeCell ref="B164:B165"/>
    <mergeCell ref="A143:A146"/>
    <mergeCell ref="B143:B146"/>
    <mergeCell ref="J164:J165"/>
    <mergeCell ref="K164:K165"/>
    <mergeCell ref="K143:K146"/>
    <mergeCell ref="H143:H146"/>
    <mergeCell ref="I143:I146"/>
    <mergeCell ref="J143:J146"/>
    <mergeCell ref="O143:O146"/>
    <mergeCell ref="M143:M146"/>
    <mergeCell ref="N143:N146"/>
    <mergeCell ref="K141:K142"/>
    <mergeCell ref="O141:O142"/>
    <mergeCell ref="L143:L146"/>
    <mergeCell ref="L141:L142"/>
    <mergeCell ref="P139:P140"/>
    <mergeCell ref="R141:R142"/>
    <mergeCell ref="Q141:Q142"/>
    <mergeCell ref="N139:N140"/>
    <mergeCell ref="N141:N142"/>
    <mergeCell ref="Q139:Q140"/>
    <mergeCell ref="R139:R140"/>
    <mergeCell ref="H141:H142"/>
    <mergeCell ref="J139:J140"/>
    <mergeCell ref="I141:I142"/>
    <mergeCell ref="P141:P142"/>
    <mergeCell ref="O139:O140"/>
    <mergeCell ref="A139:A140"/>
    <mergeCell ref="B139:B140"/>
    <mergeCell ref="C139:C140"/>
    <mergeCell ref="A141:A142"/>
    <mergeCell ref="B141:B142"/>
    <mergeCell ref="C141:C142"/>
    <mergeCell ref="G141:G142"/>
    <mergeCell ref="G139:G140"/>
    <mergeCell ref="H139:H140"/>
    <mergeCell ref="I139:I140"/>
    <mergeCell ref="K139:K140"/>
    <mergeCell ref="L139:L140"/>
    <mergeCell ref="R131:R132"/>
    <mergeCell ref="P131:P132"/>
    <mergeCell ref="S131:S132"/>
    <mergeCell ref="Q131:Q132"/>
    <mergeCell ref="J141:J142"/>
    <mergeCell ref="M141:M142"/>
    <mergeCell ref="S141:S142"/>
    <mergeCell ref="S139:S140"/>
    <mergeCell ref="U131:U132"/>
    <mergeCell ref="T139:T140"/>
    <mergeCell ref="T141:T142"/>
    <mergeCell ref="U139:U140"/>
    <mergeCell ref="U141:U142"/>
    <mergeCell ref="Z115:Z119"/>
    <mergeCell ref="A131:A132"/>
    <mergeCell ref="B131:B132"/>
    <mergeCell ref="D131:D132"/>
    <mergeCell ref="N131:N132"/>
    <mergeCell ref="G131:G132"/>
    <mergeCell ref="C131:C132"/>
    <mergeCell ref="Y131:Y132"/>
    <mergeCell ref="T131:T132"/>
    <mergeCell ref="O131:O132"/>
    <mergeCell ref="Z131:Z132"/>
    <mergeCell ref="V124:V127"/>
    <mergeCell ref="Z124:Z127"/>
    <mergeCell ref="W131:W132"/>
    <mergeCell ref="X131:X132"/>
    <mergeCell ref="X115:X119"/>
    <mergeCell ref="T115:T119"/>
    <mergeCell ref="W124:W127"/>
    <mergeCell ref="X124:X127"/>
    <mergeCell ref="T124:T127"/>
    <mergeCell ref="Y115:Y119"/>
    <mergeCell ref="Y124:Y127"/>
    <mergeCell ref="U124:U127"/>
    <mergeCell ref="A124:A127"/>
    <mergeCell ref="J124:J127"/>
    <mergeCell ref="S124:S127"/>
    <mergeCell ref="Q124:Q127"/>
    <mergeCell ref="R124:R127"/>
    <mergeCell ref="L124:L127"/>
    <mergeCell ref="K124:K127"/>
    <mergeCell ref="P124:P127"/>
    <mergeCell ref="M115:M119"/>
    <mergeCell ref="N115:N119"/>
    <mergeCell ref="K115:K119"/>
    <mergeCell ref="L115:L119"/>
    <mergeCell ref="B124:B127"/>
    <mergeCell ref="C124:C127"/>
    <mergeCell ref="G124:G127"/>
    <mergeCell ref="H124:H127"/>
    <mergeCell ref="I124:I127"/>
    <mergeCell ref="W103:W105"/>
    <mergeCell ref="V115:V119"/>
    <mergeCell ref="U103:U105"/>
    <mergeCell ref="T103:T105"/>
    <mergeCell ref="M124:M127"/>
    <mergeCell ref="N124:N127"/>
    <mergeCell ref="O115:O119"/>
    <mergeCell ref="W115:W119"/>
    <mergeCell ref="O124:O127"/>
    <mergeCell ref="O103:O105"/>
    <mergeCell ref="U115:U119"/>
    <mergeCell ref="S115:S119"/>
    <mergeCell ref="R115:R119"/>
    <mergeCell ref="Q115:Q119"/>
    <mergeCell ref="P115:P119"/>
    <mergeCell ref="H115:H119"/>
    <mergeCell ref="I115:I119"/>
    <mergeCell ref="J115:J119"/>
    <mergeCell ref="D103:D105"/>
    <mergeCell ref="K103:K105"/>
    <mergeCell ref="P81:P85"/>
    <mergeCell ref="R93:R101"/>
    <mergeCell ref="O81:O85"/>
    <mergeCell ref="M81:M85"/>
    <mergeCell ref="Y103:Y105"/>
    <mergeCell ref="Z103:Z105"/>
    <mergeCell ref="A103:A105"/>
    <mergeCell ref="B103:B105"/>
    <mergeCell ref="C103:C105"/>
    <mergeCell ref="X103:X105"/>
    <mergeCell ref="I103:I105"/>
    <mergeCell ref="Q103:Q105"/>
    <mergeCell ref="N103:N105"/>
    <mergeCell ref="R103:R105"/>
    <mergeCell ref="V103:V105"/>
    <mergeCell ref="S103:S105"/>
    <mergeCell ref="P103:P105"/>
    <mergeCell ref="L103:L105"/>
    <mergeCell ref="J103:J105"/>
    <mergeCell ref="M103:M105"/>
    <mergeCell ref="Q81:Q85"/>
    <mergeCell ref="G81:G85"/>
    <mergeCell ref="H81:H85"/>
    <mergeCell ref="A115:A119"/>
    <mergeCell ref="B115:B119"/>
    <mergeCell ref="C115:C119"/>
    <mergeCell ref="G115:G119"/>
    <mergeCell ref="G103:G105"/>
    <mergeCell ref="A93:A101"/>
    <mergeCell ref="B93:B101"/>
    <mergeCell ref="C93:C101"/>
    <mergeCell ref="H103:H105"/>
    <mergeCell ref="G93:G101"/>
    <mergeCell ref="H93:H101"/>
    <mergeCell ref="R81:R85"/>
    <mergeCell ref="S81:S85"/>
    <mergeCell ref="U81:U85"/>
    <mergeCell ref="T81:T85"/>
    <mergeCell ref="O93:O101"/>
    <mergeCell ref="J93:J101"/>
    <mergeCell ref="Q93:Q101"/>
    <mergeCell ref="I93:I101"/>
    <mergeCell ref="N93:N101"/>
    <mergeCell ref="P93:P101"/>
    <mergeCell ref="J81:J85"/>
    <mergeCell ref="L81:L85"/>
    <mergeCell ref="L93:L101"/>
    <mergeCell ref="N81:N85"/>
    <mergeCell ref="K81:K85"/>
    <mergeCell ref="K93:K101"/>
    <mergeCell ref="M93:M101"/>
    <mergeCell ref="I81:I85"/>
    <mergeCell ref="Z81:Z85"/>
    <mergeCell ref="W81:W85"/>
    <mergeCell ref="Y81:Y85"/>
    <mergeCell ref="X81:X85"/>
    <mergeCell ref="Z93:Z101"/>
    <mergeCell ref="Y93:Y101"/>
    <mergeCell ref="S93:S101"/>
    <mergeCell ref="W93:W101"/>
    <mergeCell ref="U93:U101"/>
    <mergeCell ref="X93:X101"/>
    <mergeCell ref="T93:T101"/>
    <mergeCell ref="V93:V101"/>
    <mergeCell ref="V81:V85"/>
    <mergeCell ref="A69:A70"/>
    <mergeCell ref="B69:B70"/>
    <mergeCell ref="C69:C70"/>
    <mergeCell ref="A76:A77"/>
    <mergeCell ref="B76:B77"/>
    <mergeCell ref="C76:C77"/>
    <mergeCell ref="D76:D77"/>
    <mergeCell ref="G69:G70"/>
    <mergeCell ref="A81:A85"/>
    <mergeCell ref="B81:B85"/>
    <mergeCell ref="C81:C85"/>
    <mergeCell ref="P69:P70"/>
    <mergeCell ref="J69:J70"/>
    <mergeCell ref="U69:U70"/>
    <mergeCell ref="R69:R70"/>
    <mergeCell ref="S69:S70"/>
    <mergeCell ref="T69:T70"/>
    <mergeCell ref="M69:M70"/>
    <mergeCell ref="L69:L70"/>
    <mergeCell ref="O76:O77"/>
    <mergeCell ref="N76:N77"/>
    <mergeCell ref="L76:L77"/>
    <mergeCell ref="J76:J77"/>
    <mergeCell ref="K76:K77"/>
    <mergeCell ref="K69:K70"/>
    <mergeCell ref="O69:O70"/>
    <mergeCell ref="Z76:Z77"/>
    <mergeCell ref="M76:M77"/>
    <mergeCell ref="P76:P77"/>
    <mergeCell ref="U76:U77"/>
    <mergeCell ref="T76:T77"/>
    <mergeCell ref="W76:W77"/>
    <mergeCell ref="S76:S77"/>
    <mergeCell ref="X76:X77"/>
    <mergeCell ref="V76:V77"/>
    <mergeCell ref="Y76:Y77"/>
    <mergeCell ref="Q76:Q77"/>
    <mergeCell ref="R76:R77"/>
    <mergeCell ref="Z69:Z70"/>
    <mergeCell ref="Y69:Y70"/>
    <mergeCell ref="X69:X70"/>
    <mergeCell ref="V69:V70"/>
    <mergeCell ref="Y67:Y68"/>
    <mergeCell ref="Z67:Z68"/>
    <mergeCell ref="Q69:Q70"/>
    <mergeCell ref="Y63:Y66"/>
    <mergeCell ref="Z63:Z66"/>
    <mergeCell ref="U63:U66"/>
    <mergeCell ref="T67:T68"/>
    <mergeCell ref="T63:T66"/>
    <mergeCell ref="R63:R66"/>
    <mergeCell ref="W69:W70"/>
    <mergeCell ref="R67:R68"/>
    <mergeCell ref="V67:V68"/>
    <mergeCell ref="AC63:AC66"/>
    <mergeCell ref="AB63:AB66"/>
    <mergeCell ref="X63:X66"/>
    <mergeCell ref="AC67:AC68"/>
    <mergeCell ref="X67:X68"/>
    <mergeCell ref="AA67:AA68"/>
    <mergeCell ref="P67:P68"/>
    <mergeCell ref="O67:O68"/>
    <mergeCell ref="S67:S68"/>
    <mergeCell ref="S63:S66"/>
    <mergeCell ref="Q67:Q68"/>
    <mergeCell ref="AB67:AB68"/>
    <mergeCell ref="U67:U68"/>
    <mergeCell ref="Q63:Q66"/>
    <mergeCell ref="W63:W66"/>
    <mergeCell ref="W67:W68"/>
    <mergeCell ref="AA63:AA66"/>
    <mergeCell ref="V63:V66"/>
    <mergeCell ref="A67:A68"/>
    <mergeCell ref="B67:B68"/>
    <mergeCell ref="C67:C68"/>
    <mergeCell ref="G67:G68"/>
    <mergeCell ref="H67:H68"/>
    <mergeCell ref="H63:H66"/>
    <mergeCell ref="K67:K68"/>
    <mergeCell ref="L63:L66"/>
    <mergeCell ref="J67:J68"/>
    <mergeCell ref="A63:A66"/>
    <mergeCell ref="B63:B66"/>
    <mergeCell ref="C63:C66"/>
    <mergeCell ref="G63:G66"/>
    <mergeCell ref="I67:I68"/>
    <mergeCell ref="L67:L68"/>
    <mergeCell ref="N67:N68"/>
    <mergeCell ref="N63:N66"/>
    <mergeCell ref="M67:M68"/>
    <mergeCell ref="P63:P66"/>
    <mergeCell ref="AB52:AB55"/>
    <mergeCell ref="Z52:Z55"/>
    <mergeCell ref="AA52:AA55"/>
    <mergeCell ref="W52:W55"/>
    <mergeCell ref="X52:X55"/>
    <mergeCell ref="Y52:Y55"/>
    <mergeCell ref="R52:R55"/>
    <mergeCell ref="V52:V55"/>
    <mergeCell ref="S60:S62"/>
    <mergeCell ref="V60:V62"/>
    <mergeCell ref="R60:R62"/>
    <mergeCell ref="U60:U62"/>
    <mergeCell ref="T60:T62"/>
    <mergeCell ref="S52:S55"/>
    <mergeCell ref="U52:U55"/>
    <mergeCell ref="AB60:AB62"/>
    <mergeCell ref="T52:T55"/>
    <mergeCell ref="X60:X62"/>
    <mergeCell ref="Y60:Y62"/>
    <mergeCell ref="Z60:Z62"/>
    <mergeCell ref="AA60:AA62"/>
    <mergeCell ref="W60:W62"/>
    <mergeCell ref="Q52:Q55"/>
    <mergeCell ref="K60:K62"/>
    <mergeCell ref="I63:I66"/>
    <mergeCell ref="J63:J66"/>
    <mergeCell ref="H60:H62"/>
    <mergeCell ref="L60:L62"/>
    <mergeCell ref="N60:N62"/>
    <mergeCell ref="O60:O62"/>
    <mergeCell ref="M60:M62"/>
    <mergeCell ref="P60:P62"/>
    <mergeCell ref="O63:O66"/>
    <mergeCell ref="M63:M66"/>
    <mergeCell ref="K63:K66"/>
    <mergeCell ref="I60:I62"/>
    <mergeCell ref="J60:J62"/>
    <mergeCell ref="Q60:Q62"/>
    <mergeCell ref="A60:A62"/>
    <mergeCell ref="B60:B62"/>
    <mergeCell ref="C60:C62"/>
    <mergeCell ref="G60:G62"/>
    <mergeCell ref="H38:H42"/>
    <mergeCell ref="M52:M55"/>
    <mergeCell ref="N52:N55"/>
    <mergeCell ref="O52:O55"/>
    <mergeCell ref="P52:P55"/>
    <mergeCell ref="R48:R49"/>
    <mergeCell ref="O48:O49"/>
    <mergeCell ref="S38:S42"/>
    <mergeCell ref="U38:U42"/>
    <mergeCell ref="R38:R42"/>
    <mergeCell ref="Z38:Z42"/>
    <mergeCell ref="AA38:AA42"/>
    <mergeCell ref="A52:A55"/>
    <mergeCell ref="B52:B55"/>
    <mergeCell ref="K52:K55"/>
    <mergeCell ref="L52:L55"/>
    <mergeCell ref="C52:C55"/>
    <mergeCell ref="G52:G55"/>
    <mergeCell ref="H52:H55"/>
    <mergeCell ref="I52:I55"/>
    <mergeCell ref="J48:J49"/>
    <mergeCell ref="K48:K49"/>
    <mergeCell ref="A48:A49"/>
    <mergeCell ref="B48:B49"/>
    <mergeCell ref="C48:C49"/>
    <mergeCell ref="G48:G49"/>
    <mergeCell ref="H48:H49"/>
    <mergeCell ref="I48:I49"/>
    <mergeCell ref="A38:A42"/>
    <mergeCell ref="W38:W42"/>
    <mergeCell ref="T38:T42"/>
    <mergeCell ref="R36:R37"/>
    <mergeCell ref="V38:V42"/>
    <mergeCell ref="L36:L37"/>
    <mergeCell ref="AB38:AB42"/>
    <mergeCell ref="Z48:Z49"/>
    <mergeCell ref="AA48:AA49"/>
    <mergeCell ref="AB48:AB49"/>
    <mergeCell ref="L48:L49"/>
    <mergeCell ref="T48:T49"/>
    <mergeCell ref="S48:S49"/>
    <mergeCell ref="O38:O42"/>
    <mergeCell ref="X38:X42"/>
    <mergeCell ref="Y38:Y42"/>
    <mergeCell ref="Y48:Y49"/>
    <mergeCell ref="M48:M49"/>
    <mergeCell ref="V48:V49"/>
    <mergeCell ref="W48:W49"/>
    <mergeCell ref="X48:X49"/>
    <mergeCell ref="U48:U49"/>
    <mergeCell ref="P48:P49"/>
    <mergeCell ref="N48:N49"/>
    <mergeCell ref="Q48:Q49"/>
    <mergeCell ref="Q38:Q42"/>
    <mergeCell ref="H36:H37"/>
    <mergeCell ref="M36:M37"/>
    <mergeCell ref="M38:M42"/>
    <mergeCell ref="K36:K37"/>
    <mergeCell ref="I36:I37"/>
    <mergeCell ref="J36:J37"/>
    <mergeCell ref="P38:P42"/>
    <mergeCell ref="L38:L42"/>
    <mergeCell ref="I38:I42"/>
    <mergeCell ref="J38:J42"/>
    <mergeCell ref="O36:O37"/>
    <mergeCell ref="P36:P37"/>
    <mergeCell ref="N38:N42"/>
    <mergeCell ref="K38:K42"/>
    <mergeCell ref="AB36:AB37"/>
    <mergeCell ref="Q36:Q37"/>
    <mergeCell ref="X36:X37"/>
    <mergeCell ref="S36:S37"/>
    <mergeCell ref="V36:V37"/>
    <mergeCell ref="W36:W37"/>
    <mergeCell ref="U36:U37"/>
    <mergeCell ref="Y36:Y37"/>
    <mergeCell ref="Z36:Z37"/>
    <mergeCell ref="T36:T37"/>
    <mergeCell ref="AA36:AA37"/>
    <mergeCell ref="AC32:AC35"/>
    <mergeCell ref="Y32:Y35"/>
    <mergeCell ref="V32:V35"/>
    <mergeCell ref="W32:W35"/>
    <mergeCell ref="X32:X35"/>
    <mergeCell ref="Z32:Z35"/>
    <mergeCell ref="AB32:AB35"/>
    <mergeCell ref="AA32:AA35"/>
    <mergeCell ref="N26:N31"/>
    <mergeCell ref="O26:O31"/>
    <mergeCell ref="U32:U35"/>
    <mergeCell ref="R32:R35"/>
    <mergeCell ref="S32:S35"/>
    <mergeCell ref="P26:P31"/>
    <mergeCell ref="Q26:Q31"/>
    <mergeCell ref="AC26:AC31"/>
    <mergeCell ref="AB26:AB31"/>
    <mergeCell ref="AA26:AA31"/>
    <mergeCell ref="T26:T31"/>
    <mergeCell ref="X26:X31"/>
    <mergeCell ref="W26:W31"/>
    <mergeCell ref="V26:V31"/>
    <mergeCell ref="T32:T35"/>
    <mergeCell ref="A36:A37"/>
    <mergeCell ref="B36:B37"/>
    <mergeCell ref="C36:C37"/>
    <mergeCell ref="G36:G37"/>
    <mergeCell ref="N36:N37"/>
    <mergeCell ref="O32:O35"/>
    <mergeCell ref="Q32:Q35"/>
    <mergeCell ref="H32:H35"/>
    <mergeCell ref="I32:I35"/>
    <mergeCell ref="P32:P35"/>
    <mergeCell ref="A32:A35"/>
    <mergeCell ref="B32:B35"/>
    <mergeCell ref="C32:C35"/>
    <mergeCell ref="G32:G35"/>
    <mergeCell ref="K32:K35"/>
    <mergeCell ref="N32:N35"/>
    <mergeCell ref="M32:M35"/>
    <mergeCell ref="J32:J35"/>
    <mergeCell ref="L32:L35"/>
    <mergeCell ref="AC16:AC20"/>
    <mergeCell ref="Z26:Z31"/>
    <mergeCell ref="U26:U31"/>
    <mergeCell ref="I26:I31"/>
    <mergeCell ref="J26:J31"/>
    <mergeCell ref="M26:M31"/>
    <mergeCell ref="Y26:Y31"/>
    <mergeCell ref="AB16:AB20"/>
    <mergeCell ref="X16:X20"/>
    <mergeCell ref="Y16:Y20"/>
    <mergeCell ref="Q16:Q20"/>
    <mergeCell ref="T16:T20"/>
    <mergeCell ref="Z16:Z20"/>
    <mergeCell ref="AA16:AA20"/>
    <mergeCell ref="R26:R31"/>
    <mergeCell ref="K26:K31"/>
    <mergeCell ref="L26:L31"/>
    <mergeCell ref="S26:S31"/>
    <mergeCell ref="W16:W20"/>
    <mergeCell ref="U16:U20"/>
    <mergeCell ref="P16:P20"/>
    <mergeCell ref="R16:R20"/>
    <mergeCell ref="S16:S20"/>
    <mergeCell ref="A26:A31"/>
    <mergeCell ref="B26:B31"/>
    <mergeCell ref="C26:C31"/>
    <mergeCell ref="G26:G31"/>
    <mergeCell ref="H26:H31"/>
    <mergeCell ref="O16:O20"/>
    <mergeCell ref="I16:I20"/>
    <mergeCell ref="L16:L20"/>
    <mergeCell ref="J16:J20"/>
    <mergeCell ref="H16:H20"/>
    <mergeCell ref="M16:M20"/>
    <mergeCell ref="A16:A20"/>
    <mergeCell ref="B16:B20"/>
    <mergeCell ref="C16:C20"/>
    <mergeCell ref="G16:G20"/>
    <mergeCell ref="K16:K20"/>
    <mergeCell ref="AC9:AC11"/>
    <mergeCell ref="X13:X15"/>
    <mergeCell ref="Y9:Y11"/>
    <mergeCell ref="Z9:Z11"/>
    <mergeCell ref="AA9:AA11"/>
    <mergeCell ref="AB9:AB11"/>
    <mergeCell ref="AC13:AC15"/>
    <mergeCell ref="AB13:AB15"/>
    <mergeCell ref="W9:W11"/>
    <mergeCell ref="W13:W15"/>
    <mergeCell ref="X9:X11"/>
    <mergeCell ref="Z13:Z15"/>
    <mergeCell ref="AA13:AA15"/>
    <mergeCell ref="Y13:Y15"/>
    <mergeCell ref="Q13:Q15"/>
    <mergeCell ref="V16:V20"/>
    <mergeCell ref="J13:J15"/>
    <mergeCell ref="M13:M15"/>
    <mergeCell ref="K13:K15"/>
    <mergeCell ref="T13:T15"/>
    <mergeCell ref="V13:V15"/>
    <mergeCell ref="O5:O7"/>
    <mergeCell ref="N5:N7"/>
    <mergeCell ref="M5:M7"/>
    <mergeCell ref="P5:P7"/>
    <mergeCell ref="H13:H15"/>
    <mergeCell ref="I13:I15"/>
    <mergeCell ref="U9:U11"/>
    <mergeCell ref="V9:V11"/>
    <mergeCell ref="P13:P15"/>
    <mergeCell ref="S9:S11"/>
    <mergeCell ref="U13:U15"/>
    <mergeCell ref="R9:R11"/>
    <mergeCell ref="A13:A15"/>
    <mergeCell ref="B13:B15"/>
    <mergeCell ref="C13:C15"/>
    <mergeCell ref="G13:G15"/>
    <mergeCell ref="L13:L15"/>
    <mergeCell ref="P9:P11"/>
    <mergeCell ref="Q9:Q11"/>
    <mergeCell ref="O13:O15"/>
    <mergeCell ref="O9:O11"/>
    <mergeCell ref="N9:N11"/>
    <mergeCell ref="R13:R15"/>
    <mergeCell ref="S13:S15"/>
    <mergeCell ref="T9:T11"/>
    <mergeCell ref="I9:I11"/>
    <mergeCell ref="J9:J11"/>
    <mergeCell ref="A9:A11"/>
    <mergeCell ref="B9:B11"/>
    <mergeCell ref="C9:C11"/>
    <mergeCell ref="G9:G11"/>
    <mergeCell ref="H9:H11"/>
    <mergeCell ref="C5:C7"/>
    <mergeCell ref="A5:A7"/>
    <mergeCell ref="H5:H7"/>
    <mergeCell ref="J5:J7"/>
    <mergeCell ref="I5:I7"/>
    <mergeCell ref="B5:B7"/>
    <mergeCell ref="AC5:AC7"/>
    <mergeCell ref="V5:V7"/>
    <mergeCell ref="W5:W7"/>
    <mergeCell ref="X5:X7"/>
    <mergeCell ref="Y5:Y7"/>
    <mergeCell ref="AB5:AB7"/>
    <mergeCell ref="AA5:AA7"/>
    <mergeCell ref="Z5:Z7"/>
    <mergeCell ref="Q5:Q7"/>
    <mergeCell ref="U5:U7"/>
    <mergeCell ref="R5:R7"/>
    <mergeCell ref="S5:S7"/>
    <mergeCell ref="T5:T7"/>
    <mergeCell ref="A1:AE1"/>
    <mergeCell ref="B240:E240"/>
    <mergeCell ref="N16:N20"/>
    <mergeCell ref="G5:G7"/>
    <mergeCell ref="M9:M11"/>
    <mergeCell ref="K9:K11"/>
    <mergeCell ref="K5:K7"/>
    <mergeCell ref="L5:L7"/>
    <mergeCell ref="L9:L11"/>
    <mergeCell ref="N13:N15"/>
    <mergeCell ref="B38:B42"/>
    <mergeCell ref="C38:C42"/>
    <mergeCell ref="G38:G42"/>
    <mergeCell ref="J52:J55"/>
    <mergeCell ref="H69:H70"/>
    <mergeCell ref="H76:H77"/>
    <mergeCell ref="I76:I77"/>
    <mergeCell ref="I69:I70"/>
    <mergeCell ref="N69:N70"/>
    <mergeCell ref="G76:G77"/>
    <mergeCell ref="M131:M132"/>
    <mergeCell ref="K131:K132"/>
    <mergeCell ref="L131:L132"/>
    <mergeCell ref="M139:M140"/>
    <mergeCell ref="Z3:AE3"/>
    <mergeCell ref="A3:A4"/>
    <mergeCell ref="I3:I4"/>
    <mergeCell ref="C3:C4"/>
    <mergeCell ref="G3:G4"/>
    <mergeCell ref="D3:D4"/>
    <mergeCell ref="E3:F3"/>
    <mergeCell ref="V3:W3"/>
    <mergeCell ref="H3:H4"/>
    <mergeCell ref="X3:Y3"/>
    <mergeCell ref="B3:B4"/>
  </mergeCells>
  <phoneticPr fontId="2" type="noConversion"/>
  <dataValidations count="16">
    <dataValidation type="list" allowBlank="1" showInputMessage="1" showErrorMessage="1" errorTitle="HATA !!!!!!!!!!!!!!" error="LÜTFEN İŞİN NİTELİĞİNİ YANDA AÇILAN OKLA SEÇİN !!!!!!!!!!!!!!!_x000a_KÖYDES" sqref="I806:I65536 I2">
      <formula1>$AX$5:$AX$11</formula1>
    </dataValidation>
    <dataValidation type="decimal" allowBlank="1" showInputMessage="1" showErrorMessage="1" errorTitle="DİKKATT" error="GİRDİĞİNİZ UZUNLUĞUN Km CİNSİNDEN  VE BİR SAYI OLDUĞUNU UNUTMAYIN LÜTFEN VERİNİZİ KONTROL EDİN_x000a_KÖYDES" sqref="AN132:AN138 T131:Z132 T133:T184 Q131:Q132 R78:T102 M78:P102 R4:R75 N187:P211 O106:P184 Q59 S2:T75 M133:N184 M106:N130 M187:M65536 R187:T211 Q4 R106:S184 N212:U65536 M2:P75 U2 T106:T130 Q2:R2">
      <formula1>0</formula1>
      <formula2>2000</formula2>
    </dataValidation>
    <dataValidation type="list" allowBlank="1" showInputMessage="1" showErrorMessage="1" errorTitle="YANLIŞ DEĞER" error="LÜTFEN TANIMLANAN BİR PARAMETRE GİRİN!!!!!!!!!!!!!!_x000a_(YENİ, STND. GEL. YADA ONARIM SEÇENEKLERİNDEN BİRİSİ" sqref="H2:H4 G212:G239 H322:H65536">
      <formula1>$AW$5:$AW$7</formula1>
    </dataValidation>
    <dataValidation allowBlank="1" showInputMessage="1" showErrorMessage="1" errorTitle="HATA !!!!!!!!!!!!!!" error="LÜTFEN İŞİN NİTELİĞİNİ YANDA AÇILAN OKLA SEÇİN !!!!!!!!!!!!!!!_x000a_KÖYDES" sqref="I3:I4"/>
    <dataValidation type="list" allowBlank="1" showInputMessage="1" showErrorMessage="1" errorTitle="LÜTFEN DİKKAT!!!!" error="ŞU 3 DEĞERDEN BİRİSİNİ GİRMELİSİNİZ  &quot;Y&quot; &quot;D.E&quot; , &quot;EK&quot; " sqref="A1:A4 A298:A65536">
      <formula1>$AY$5:$AY$7</formula1>
    </dataValidation>
    <dataValidation type="list" allowBlank="1" showInputMessage="1" showErrorMessage="1" sqref="I337:I805">
      <formula1>$AX$5:$AX$14</formula1>
    </dataValidation>
    <dataValidation allowBlank="1" showInputMessage="1" showErrorMessage="1" errorTitle="DİKKATT" error="GİRDİĞİNİZ UZUNLUĞUN Km CİNSİNDEN  VE BİR SAYI OLDUĞUNU UNUTMAYIN LÜTFEN VERİNİZİ KONTROL EDİN_x000a_KÖYDES" sqref="U3:U4"/>
    <dataValidation type="list" allowBlank="1" showInputMessage="1" showErrorMessage="1" errorTitle="YANLIŞ DEĞER" error="LÜTFEN TANIMLANAN BİR PARAMETRE GİRİN!!!!!!!!!!!!!!_x000a_(YENİ, STND. GEL. YADA ONARIM SEÇENEKLERİNDEN BİRİSİ" sqref="H276:H321">
      <formula1>$AW$5:$AW$10</formula1>
    </dataValidation>
    <dataValidation type="list" allowBlank="1" showInputMessage="1" showErrorMessage="1" sqref="I295:I336">
      <formula1>$AX$5:$AX$16</formula1>
    </dataValidation>
    <dataValidation type="list" allowBlank="1" showInputMessage="1" showErrorMessage="1" sqref="I212:I294">
      <formula1>$AX$5:$AX$15</formula1>
    </dataValidation>
    <dataValidation type="list" allowBlank="1" showInputMessage="1" showErrorMessage="1" sqref="A212:A297">
      <formula1>$AV$5:$AV$8</formula1>
    </dataValidation>
    <dataValidation type="list" allowBlank="1" showInputMessage="1" showErrorMessage="1" errorTitle="YANLIŞ DEĞER" error="LÜTFEN TANIMLANAN BİR PARAMETRE GİRİN!!!!!!!!!!!!!!_x000a_(YENİ, STND. GEL. YADA ONARIM SEÇENEKLERİNDEN BİRİSİ" sqref="H212:H275">
      <formula1>$AW$5:$AW$8</formula1>
    </dataValidation>
    <dataValidation type="list" allowBlank="1" showInputMessage="1" showErrorMessage="1" errorTitle="YANLIŞ DEĞER" error="LÜTFEN TANIMLANAN BİR PARAMETRE GİRİN!!!!!!!!!!!!!!_x000a_(YENİ, STND. GEL. YADA ONARIM SEÇENEKLERİNDEN BİRİSİ" sqref="H187:H211 H5 H8:H185">
      <formula1>$BB$5:$BB$7</formula1>
    </dataValidation>
    <dataValidation type="list" allowBlank="1" showInputMessage="1" showErrorMessage="1" errorTitle="HATA !!!!!!!!!!!!!!" error="LÜTFEN İŞİN NİTELİĞİNİ YANDA AÇILAN OKLA SEÇİN !!!!!!!!!!!!!!!_x000a_KÖYDES" sqref="I187:I211 I5 I8:I185">
      <formula1>$BC$5:$BC$11</formula1>
    </dataValidation>
    <dataValidation type="list" allowBlank="1" showInputMessage="1" showErrorMessage="1" errorTitle="LÜTFEN DİKKAT!!!!" error="ŞU 3 DEĞERDEN BİRİSİNİ GİRMELİSİNİZ  &quot;Y&quot; &quot;D.E&quot; , &quot;EK&quot; " sqref="A187:A211 A5 A8:A185">
      <formula1>$BD$5:$BD$7</formula1>
    </dataValidation>
    <dataValidation type="decimal" allowBlank="1" showInputMessage="1" showErrorMessage="1" errorTitle="DİKKATT" error="GİRDİĞİNİZ UZUNLUĞUN Km CİNSİNDEN OLDUĞUNU VE BİR SAYI OLDUĞUNU UNUTMAYIN LÜTFEN VERİNİZİ KONTROL EDİN_x000a_KÖYDES" sqref="Q106:Q130 Q78:Q102 Q60:Q75 Q5:Q58 Q187:Q211 Q133:Q184">
      <formula1>0</formula1>
      <formula2>2000</formula2>
    </dataValidation>
  </dataValidations>
  <pageMargins left="0.4" right="0.17" top="0.68" bottom="0.59" header="0.63" footer="0.63"/>
  <pageSetup paperSize="9" scale="40" orientation="landscape" r:id="rId1"/>
  <headerFooter alignWithMargins="0"/>
  <colBreaks count="1" manualBreakCount="1">
    <brk id="3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indexed="18"/>
  </sheetPr>
  <dimension ref="A1:Z40"/>
  <sheetViews>
    <sheetView topLeftCell="A22" workbookViewId="0">
      <selection activeCell="A2" sqref="A2:A9"/>
    </sheetView>
  </sheetViews>
  <sheetFormatPr defaultRowHeight="12.75"/>
  <cols>
    <col min="1" max="1" width="17" style="3" customWidth="1"/>
    <col min="2" max="2" width="21.85546875" style="2" customWidth="1"/>
    <col min="3" max="3" width="13.42578125" style="2" customWidth="1"/>
    <col min="4" max="4" width="10.5703125" style="6" customWidth="1"/>
    <col min="5" max="5" width="9.85546875" style="6" customWidth="1"/>
    <col min="6" max="6" width="13.28515625" style="6" customWidth="1"/>
    <col min="7" max="7" width="10.7109375" style="6" customWidth="1"/>
    <col min="8" max="8" width="11.42578125" style="6" customWidth="1"/>
    <col min="9" max="9" width="11.5703125" style="6" customWidth="1"/>
    <col min="10" max="10" width="13.28515625" style="6" customWidth="1"/>
    <col min="11" max="11" width="12.5703125" style="6" customWidth="1"/>
    <col min="12" max="12" width="12.28515625" style="6" customWidth="1"/>
    <col min="13" max="13" width="12.140625" style="6" customWidth="1"/>
    <col min="14" max="14" width="13.5703125" style="2" customWidth="1"/>
    <col min="15" max="15" width="12" style="2" customWidth="1"/>
    <col min="16" max="16" width="14" style="2" customWidth="1"/>
    <col min="17" max="17" width="20.42578125" style="2" customWidth="1"/>
    <col min="18" max="18" width="14.28515625" style="2" customWidth="1"/>
    <col min="19" max="26" width="9.140625" style="2"/>
    <col min="27" max="16384" width="9.140625" style="3"/>
  </cols>
  <sheetData>
    <row r="1" spans="1:26" ht="41.25" customHeight="1" thickBot="1">
      <c r="A1" s="3464" t="s">
        <v>1707</v>
      </c>
      <c r="B1" s="3394"/>
      <c r="C1" s="3394"/>
      <c r="D1" s="3394"/>
      <c r="E1" s="3394"/>
      <c r="F1" s="3394"/>
      <c r="G1" s="3394"/>
      <c r="H1" s="3394"/>
      <c r="I1" s="3394"/>
      <c r="J1" s="1"/>
      <c r="K1" s="1"/>
      <c r="L1" s="1"/>
      <c r="M1" s="1"/>
      <c r="N1" s="1"/>
      <c r="O1" s="1"/>
      <c r="P1" s="1"/>
      <c r="Q1" s="1"/>
      <c r="R1" s="1"/>
    </row>
    <row r="2" spans="1:26" ht="33" customHeight="1">
      <c r="A2" s="3404" t="s">
        <v>963</v>
      </c>
      <c r="B2" s="3416" t="s">
        <v>16</v>
      </c>
      <c r="C2" s="3396" t="s">
        <v>17</v>
      </c>
      <c r="D2" s="3397"/>
      <c r="E2" s="3398"/>
      <c r="F2" s="3399" t="s">
        <v>18</v>
      </c>
      <c r="G2" s="3400"/>
      <c r="H2" s="3401"/>
      <c r="I2" s="3402" t="s">
        <v>416</v>
      </c>
      <c r="J2" s="5"/>
      <c r="L2" s="7"/>
    </row>
    <row r="3" spans="1:26" ht="59.25" customHeight="1" thickBot="1">
      <c r="A3" s="3405"/>
      <c r="B3" s="3417"/>
      <c r="C3" s="143" t="s">
        <v>2260</v>
      </c>
      <c r="D3" s="129" t="s">
        <v>415</v>
      </c>
      <c r="E3" s="119" t="s">
        <v>19</v>
      </c>
      <c r="F3" s="144" t="s">
        <v>2260</v>
      </c>
      <c r="G3" s="133" t="s">
        <v>415</v>
      </c>
      <c r="H3" s="63" t="s">
        <v>19</v>
      </c>
      <c r="I3" s="3403"/>
      <c r="J3" s="5"/>
      <c r="L3" s="7"/>
    </row>
    <row r="4" spans="1:26" ht="21.95" customHeight="1" thickTop="1" thickBot="1">
      <c r="A4" s="3405"/>
      <c r="B4" s="8" t="s">
        <v>20</v>
      </c>
      <c r="C4" s="130">
        <v>40</v>
      </c>
      <c r="D4" s="54">
        <v>8</v>
      </c>
      <c r="E4" s="257">
        <v>48</v>
      </c>
      <c r="F4" s="256">
        <v>113</v>
      </c>
      <c r="G4" s="64">
        <v>18</v>
      </c>
      <c r="H4" s="65">
        <v>131</v>
      </c>
      <c r="I4" s="75">
        <v>179</v>
      </c>
      <c r="J4" s="137"/>
      <c r="L4" s="10"/>
    </row>
    <row r="5" spans="1:26" ht="21.95" customHeight="1" thickTop="1">
      <c r="A5" s="3405"/>
      <c r="B5" s="11" t="s">
        <v>21</v>
      </c>
      <c r="C5" s="131"/>
      <c r="D5" s="56"/>
      <c r="E5" s="120"/>
      <c r="F5" s="134"/>
      <c r="G5" s="67"/>
      <c r="H5" s="68"/>
      <c r="I5" s="76"/>
      <c r="J5" s="12"/>
      <c r="L5" s="10"/>
    </row>
    <row r="6" spans="1:26" ht="21.95" customHeight="1">
      <c r="A6" s="3405"/>
      <c r="B6" s="13" t="s">
        <v>22</v>
      </c>
      <c r="C6" s="132"/>
      <c r="D6" s="56"/>
      <c r="E6" s="57"/>
      <c r="F6" s="135"/>
      <c r="G6" s="67"/>
      <c r="H6" s="68"/>
      <c r="I6" s="76"/>
      <c r="J6" s="12"/>
      <c r="L6" s="10"/>
    </row>
    <row r="7" spans="1:26" ht="21.95" customHeight="1">
      <c r="A7" s="3405"/>
      <c r="B7" s="11" t="s">
        <v>23</v>
      </c>
      <c r="C7" s="131"/>
      <c r="D7" s="56"/>
      <c r="E7" s="57"/>
      <c r="F7" s="134"/>
      <c r="G7" s="67"/>
      <c r="H7" s="68"/>
      <c r="I7" s="76"/>
      <c r="J7" s="12"/>
      <c r="L7" s="10"/>
    </row>
    <row r="8" spans="1:26" ht="21.95" customHeight="1" thickBot="1">
      <c r="A8" s="3405"/>
      <c r="B8" s="11" t="s">
        <v>24</v>
      </c>
      <c r="C8" s="252"/>
      <c r="D8" s="59"/>
      <c r="E8" s="60"/>
      <c r="F8" s="134"/>
      <c r="G8" s="70"/>
      <c r="H8" s="71"/>
      <c r="I8" s="76"/>
      <c r="J8" s="137"/>
      <c r="L8" s="10"/>
    </row>
    <row r="9" spans="1:26" ht="21.95" customHeight="1" thickTop="1" thickBot="1">
      <c r="A9" s="3406"/>
      <c r="B9" s="14" t="s">
        <v>19</v>
      </c>
      <c r="C9" s="254">
        <v>40</v>
      </c>
      <c r="D9" s="114">
        <v>8</v>
      </c>
      <c r="E9" s="61">
        <v>48</v>
      </c>
      <c r="F9" s="136">
        <v>113</v>
      </c>
      <c r="G9" s="73">
        <v>18</v>
      </c>
      <c r="H9" s="74">
        <v>131</v>
      </c>
      <c r="I9" s="77">
        <v>179</v>
      </c>
      <c r="J9" s="138"/>
      <c r="L9" s="16"/>
    </row>
    <row r="10" spans="1:26" ht="10.5" customHeight="1">
      <c r="A10" s="17"/>
    </row>
    <row r="11" spans="1:26" ht="21.75" customHeight="1" thickBot="1">
      <c r="A11" s="3418" t="s">
        <v>25</v>
      </c>
      <c r="B11" s="3418"/>
      <c r="C11" s="3418"/>
      <c r="D11" s="3418"/>
      <c r="E11" s="18"/>
      <c r="F11" s="18"/>
      <c r="G11" s="18"/>
      <c r="H11" s="18"/>
      <c r="I11" s="18"/>
      <c r="J11" s="19"/>
      <c r="K11" s="19"/>
      <c r="L11" s="19"/>
    </row>
    <row r="12" spans="1:26" s="24" customFormat="1" ht="43.5" customHeight="1" thickBot="1">
      <c r="A12" s="20"/>
      <c r="B12" s="4" t="s">
        <v>26</v>
      </c>
      <c r="C12" s="94" t="s">
        <v>27</v>
      </c>
      <c r="D12" s="99" t="s">
        <v>20</v>
      </c>
      <c r="E12" s="44"/>
      <c r="F12" s="45"/>
      <c r="G12" s="21"/>
      <c r="H12" s="21"/>
      <c r="I12" s="22"/>
      <c r="J12" s="21"/>
      <c r="K12" s="21"/>
      <c r="L12" s="21"/>
      <c r="M12" s="22"/>
      <c r="N12" s="23"/>
      <c r="O12" s="23"/>
      <c r="P12" s="23"/>
      <c r="Q12" s="23"/>
      <c r="R12" s="23"/>
      <c r="S12" s="23"/>
      <c r="T12" s="23"/>
      <c r="U12" s="23"/>
      <c r="V12" s="23"/>
      <c r="W12" s="23"/>
      <c r="X12" s="23"/>
      <c r="Y12" s="23"/>
      <c r="Z12" s="23"/>
    </row>
    <row r="13" spans="1:26" ht="18" customHeight="1">
      <c r="A13" s="3423" t="s">
        <v>963</v>
      </c>
      <c r="B13" s="25" t="s">
        <v>28</v>
      </c>
      <c r="C13" s="95"/>
      <c r="D13" s="100"/>
      <c r="E13" s="46"/>
      <c r="F13" s="38"/>
      <c r="G13" s="41"/>
      <c r="H13" s="41"/>
      <c r="K13" s="26"/>
      <c r="L13" s="26"/>
      <c r="M13" s="26"/>
      <c r="N13" s="26"/>
      <c r="O13" s="26"/>
      <c r="P13" s="26"/>
      <c r="Q13" s="26"/>
      <c r="R13" s="26"/>
    </row>
    <row r="14" spans="1:26" ht="18" customHeight="1">
      <c r="A14" s="3423"/>
      <c r="B14" s="27" t="s">
        <v>29</v>
      </c>
      <c r="C14" s="96"/>
      <c r="D14" s="101"/>
      <c r="E14" s="46"/>
      <c r="F14" s="38"/>
      <c r="G14" s="41"/>
      <c r="H14" s="41"/>
      <c r="J14" s="26"/>
      <c r="K14" s="26"/>
      <c r="L14" s="26"/>
      <c r="M14" s="26"/>
      <c r="N14" s="26"/>
      <c r="O14" s="26"/>
      <c r="P14" s="26"/>
      <c r="Q14" s="26"/>
      <c r="R14" s="26"/>
    </row>
    <row r="15" spans="1:26" ht="18" customHeight="1">
      <c r="A15" s="3423"/>
      <c r="B15" s="27" t="s">
        <v>30</v>
      </c>
      <c r="C15" s="97">
        <v>59.9</v>
      </c>
      <c r="D15" s="102">
        <v>59.9</v>
      </c>
      <c r="E15" s="47"/>
      <c r="F15" s="38"/>
      <c r="G15" s="42"/>
      <c r="H15" s="42"/>
      <c r="J15" s="26"/>
      <c r="K15" s="26"/>
      <c r="L15" s="26"/>
      <c r="M15" s="26"/>
      <c r="N15" s="26"/>
      <c r="O15" s="26"/>
      <c r="P15" s="26"/>
      <c r="Q15" s="26"/>
      <c r="R15" s="26"/>
    </row>
    <row r="16" spans="1:26" ht="18" customHeight="1">
      <c r="A16" s="3423"/>
      <c r="B16" s="27" t="s">
        <v>31</v>
      </c>
      <c r="C16" s="97">
        <v>254.9</v>
      </c>
      <c r="D16" s="103">
        <v>254.9</v>
      </c>
      <c r="E16" s="47"/>
      <c r="F16" s="38"/>
      <c r="G16" s="43"/>
      <c r="H16" s="43"/>
      <c r="J16" s="26"/>
      <c r="K16" s="26"/>
      <c r="L16" s="26"/>
      <c r="M16" s="26"/>
      <c r="N16" s="26"/>
      <c r="O16" s="26"/>
      <c r="P16" s="26"/>
      <c r="Q16" s="26"/>
      <c r="R16" s="26"/>
    </row>
    <row r="17" spans="1:19" ht="18" customHeight="1">
      <c r="A17" s="3423"/>
      <c r="B17" s="27" t="s">
        <v>32</v>
      </c>
      <c r="C17" s="96">
        <v>224.5</v>
      </c>
      <c r="D17" s="101">
        <v>224.5</v>
      </c>
      <c r="E17" s="46"/>
      <c r="F17" s="38"/>
      <c r="G17" s="41"/>
      <c r="H17" s="41"/>
      <c r="J17" s="26"/>
      <c r="K17" s="26"/>
      <c r="L17" s="26"/>
      <c r="M17" s="26"/>
      <c r="N17" s="26"/>
      <c r="O17" s="26"/>
      <c r="P17" s="26"/>
      <c r="Q17" s="26"/>
      <c r="R17" s="26"/>
    </row>
    <row r="18" spans="1:19" ht="18" customHeight="1">
      <c r="A18" s="3423"/>
      <c r="B18" s="27" t="s">
        <v>33</v>
      </c>
      <c r="C18" s="96">
        <v>6.7</v>
      </c>
      <c r="D18" s="101">
        <v>6.7</v>
      </c>
      <c r="E18" s="46"/>
      <c r="F18" s="38"/>
      <c r="G18" s="41"/>
      <c r="H18" s="41"/>
      <c r="J18" s="26"/>
      <c r="K18" s="26"/>
      <c r="L18" s="26"/>
      <c r="M18" s="26"/>
      <c r="N18" s="26"/>
      <c r="O18" s="26"/>
      <c r="P18" s="26"/>
      <c r="Q18" s="26"/>
      <c r="R18" s="26"/>
    </row>
    <row r="19" spans="1:19" ht="18" customHeight="1">
      <c r="A19" s="3423"/>
      <c r="B19" s="113" t="s">
        <v>419</v>
      </c>
      <c r="C19" s="111"/>
      <c r="D19" s="112"/>
      <c r="E19" s="46"/>
      <c r="F19" s="38"/>
      <c r="G19" s="41"/>
      <c r="H19" s="41"/>
      <c r="J19" s="26"/>
      <c r="K19" s="26"/>
      <c r="L19" s="26"/>
      <c r="M19" s="26"/>
      <c r="N19" s="26"/>
      <c r="O19" s="26"/>
      <c r="P19" s="26"/>
      <c r="Q19" s="26"/>
      <c r="R19" s="26"/>
    </row>
    <row r="20" spans="1:19" ht="18" customHeight="1">
      <c r="A20" s="3423"/>
      <c r="B20" s="113" t="s">
        <v>420</v>
      </c>
      <c r="C20" s="111">
        <v>15</v>
      </c>
      <c r="D20" s="112">
        <v>15</v>
      </c>
      <c r="E20" s="46"/>
      <c r="F20" s="38"/>
      <c r="G20" s="41"/>
      <c r="H20" s="41"/>
      <c r="J20" s="26"/>
      <c r="K20" s="26"/>
      <c r="L20" s="26"/>
      <c r="M20" s="26"/>
      <c r="N20" s="26"/>
      <c r="O20" s="26"/>
      <c r="P20" s="26"/>
      <c r="Q20" s="26"/>
      <c r="R20" s="26"/>
    </row>
    <row r="21" spans="1:19" ht="18" customHeight="1">
      <c r="A21" s="3423"/>
      <c r="B21" s="113" t="s">
        <v>2278</v>
      </c>
      <c r="C21" s="111"/>
      <c r="D21" s="112"/>
      <c r="E21" s="46"/>
      <c r="F21" s="38"/>
      <c r="G21" s="41"/>
      <c r="H21" s="41"/>
      <c r="J21" s="26"/>
      <c r="K21" s="26"/>
      <c r="L21" s="26"/>
      <c r="M21" s="26"/>
      <c r="N21" s="26"/>
      <c r="O21" s="26"/>
      <c r="P21" s="26"/>
      <c r="Q21" s="26"/>
      <c r="R21" s="26"/>
    </row>
    <row r="22" spans="1:19" ht="18" customHeight="1">
      <c r="A22" s="3423"/>
      <c r="B22" s="27" t="s">
        <v>34</v>
      </c>
      <c r="C22" s="96"/>
      <c r="D22" s="101"/>
      <c r="E22" s="46"/>
      <c r="F22" s="38"/>
      <c r="G22" s="41"/>
      <c r="H22" s="41"/>
      <c r="J22" s="28"/>
      <c r="K22" s="28"/>
      <c r="L22" s="28"/>
    </row>
    <row r="23" spans="1:19" ht="18" customHeight="1">
      <c r="A23" s="3423"/>
      <c r="B23" s="27" t="s">
        <v>35</v>
      </c>
      <c r="C23" s="96"/>
      <c r="D23" s="101"/>
      <c r="E23" s="46"/>
      <c r="F23" s="38"/>
      <c r="G23" s="41"/>
      <c r="H23" s="41"/>
      <c r="J23" s="3465"/>
      <c r="K23" s="3465"/>
      <c r="L23" s="3465"/>
      <c r="M23" s="3465"/>
      <c r="N23" s="3465"/>
      <c r="O23" s="3465"/>
      <c r="P23" s="3465"/>
      <c r="Q23" s="3465"/>
      <c r="R23" s="3465"/>
    </row>
    <row r="24" spans="1:19" ht="18" customHeight="1" thickBot="1">
      <c r="A24" s="3424"/>
      <c r="B24" s="29" t="s">
        <v>36</v>
      </c>
      <c r="C24" s="98"/>
      <c r="D24" s="104"/>
      <c r="E24" s="46"/>
      <c r="F24" s="38"/>
      <c r="G24" s="41"/>
      <c r="H24" s="41"/>
      <c r="J24" s="3465"/>
      <c r="K24" s="3465"/>
      <c r="L24" s="3465"/>
      <c r="M24" s="3465"/>
      <c r="N24" s="3465"/>
      <c r="O24" s="3465"/>
      <c r="P24" s="3465"/>
      <c r="Q24" s="3465"/>
      <c r="R24" s="3465"/>
    </row>
    <row r="25" spans="1:19" ht="9" customHeight="1"/>
    <row r="26" spans="1:19" ht="24.75" customHeight="1" thickBot="1">
      <c r="A26" s="3418" t="s">
        <v>2259</v>
      </c>
      <c r="B26" s="3418"/>
      <c r="C26" s="3418"/>
      <c r="D26" s="3418"/>
      <c r="E26" s="3418"/>
      <c r="F26" s="3418"/>
      <c r="G26" s="3418"/>
      <c r="H26" s="3418"/>
      <c r="I26" s="3418"/>
      <c r="J26" s="3418"/>
      <c r="K26" s="3418"/>
      <c r="L26" s="3418"/>
      <c r="M26" s="3418"/>
      <c r="N26" s="3418"/>
      <c r="O26" s="48"/>
      <c r="P26" s="48"/>
      <c r="Q26" s="48"/>
      <c r="R26" s="48"/>
    </row>
    <row r="27" spans="1:19" ht="29.25" customHeight="1" thickBot="1">
      <c r="A27" s="3461"/>
      <c r="B27" s="3428" t="s">
        <v>26</v>
      </c>
      <c r="C27" s="3431" t="s">
        <v>2260</v>
      </c>
      <c r="D27" s="3432"/>
      <c r="E27" s="3432"/>
      <c r="F27" s="3432"/>
      <c r="G27" s="3432"/>
      <c r="H27" s="3433"/>
      <c r="I27" s="3460" t="s">
        <v>20</v>
      </c>
      <c r="J27" s="3439"/>
      <c r="K27" s="3439"/>
      <c r="L27" s="3439"/>
      <c r="M27" s="3439"/>
      <c r="N27" s="3440"/>
      <c r="O27" s="49"/>
      <c r="P27" s="38"/>
      <c r="Q27" s="38"/>
      <c r="R27" s="38"/>
      <c r="S27" s="6"/>
    </row>
    <row r="28" spans="1:19" ht="30" customHeight="1" thickBot="1">
      <c r="A28" s="3462"/>
      <c r="B28" s="3429"/>
      <c r="C28" s="181" t="s">
        <v>2261</v>
      </c>
      <c r="D28" s="182"/>
      <c r="E28" s="3447" t="s">
        <v>2262</v>
      </c>
      <c r="F28" s="3447"/>
      <c r="G28" s="3409" t="s">
        <v>2263</v>
      </c>
      <c r="H28" s="3407" t="s">
        <v>19</v>
      </c>
      <c r="I28" s="183" t="s">
        <v>2261</v>
      </c>
      <c r="J28" s="184"/>
      <c r="K28" s="185" t="s">
        <v>2262</v>
      </c>
      <c r="L28" s="85"/>
      <c r="M28" s="3458" t="s">
        <v>2272</v>
      </c>
      <c r="N28" s="3441" t="s">
        <v>19</v>
      </c>
      <c r="O28" s="3"/>
      <c r="P28" s="3"/>
      <c r="Q28" s="3"/>
      <c r="R28" s="3"/>
    </row>
    <row r="29" spans="1:19" ht="65.25" customHeight="1" thickBot="1">
      <c r="A29" s="3463"/>
      <c r="B29" s="3430"/>
      <c r="C29" s="105" t="s">
        <v>2264</v>
      </c>
      <c r="D29" s="106" t="s">
        <v>2265</v>
      </c>
      <c r="E29" s="105" t="s">
        <v>2264</v>
      </c>
      <c r="F29" s="106" t="s">
        <v>2265</v>
      </c>
      <c r="G29" s="3410"/>
      <c r="H29" s="3408"/>
      <c r="I29" s="186" t="s">
        <v>2264</v>
      </c>
      <c r="J29" s="177" t="s">
        <v>2265</v>
      </c>
      <c r="K29" s="177" t="s">
        <v>2264</v>
      </c>
      <c r="L29" s="110" t="s">
        <v>2265</v>
      </c>
      <c r="M29" s="3459"/>
      <c r="N29" s="3442"/>
      <c r="O29" s="3"/>
      <c r="P29" s="3"/>
      <c r="Q29" s="3"/>
      <c r="R29" s="3"/>
    </row>
    <row r="30" spans="1:19" ht="20.100000000000001" customHeight="1">
      <c r="A30" s="3425" t="s">
        <v>963</v>
      </c>
      <c r="B30" s="30" t="s">
        <v>2266</v>
      </c>
      <c r="C30" s="78"/>
      <c r="D30" s="78">
        <v>1</v>
      </c>
      <c r="E30" s="78"/>
      <c r="F30" s="78">
        <v>2</v>
      </c>
      <c r="G30" s="78">
        <v>120</v>
      </c>
      <c r="H30" s="139">
        <v>3</v>
      </c>
      <c r="I30" s="86"/>
      <c r="J30" s="87">
        <v>1</v>
      </c>
      <c r="K30" s="87"/>
      <c r="L30" s="87">
        <v>2</v>
      </c>
      <c r="M30" s="87">
        <v>120</v>
      </c>
      <c r="N30" s="141">
        <v>3</v>
      </c>
      <c r="O30" s="3"/>
      <c r="P30" s="3"/>
      <c r="Q30" s="3"/>
      <c r="R30" s="3"/>
    </row>
    <row r="31" spans="1:19" ht="20.100000000000001" customHeight="1">
      <c r="A31" s="3426"/>
      <c r="B31" s="31" t="s">
        <v>2267</v>
      </c>
      <c r="C31" s="80"/>
      <c r="D31" s="80">
        <v>39</v>
      </c>
      <c r="E31" s="80"/>
      <c r="F31" s="80">
        <v>41</v>
      </c>
      <c r="G31" s="81">
        <v>10736</v>
      </c>
      <c r="H31" s="140">
        <v>80</v>
      </c>
      <c r="I31" s="89"/>
      <c r="J31" s="90">
        <v>37</v>
      </c>
      <c r="K31" s="90"/>
      <c r="L31" s="90">
        <v>41</v>
      </c>
      <c r="M31" s="91">
        <v>10322</v>
      </c>
      <c r="N31" s="142">
        <v>78</v>
      </c>
      <c r="O31" s="3"/>
      <c r="P31" s="3"/>
      <c r="Q31" s="3"/>
      <c r="R31" s="3"/>
    </row>
    <row r="32" spans="1:19" ht="20.100000000000001" customHeight="1" thickBot="1">
      <c r="A32" s="3426"/>
      <c r="B32" s="31" t="s">
        <v>2268</v>
      </c>
      <c r="C32" s="80"/>
      <c r="D32" s="80">
        <v>8</v>
      </c>
      <c r="E32" s="80"/>
      <c r="F32" s="80"/>
      <c r="G32" s="80"/>
      <c r="H32" s="260">
        <v>8</v>
      </c>
      <c r="I32" s="89"/>
      <c r="J32" s="90">
        <v>8</v>
      </c>
      <c r="K32" s="90"/>
      <c r="L32" s="90"/>
      <c r="M32" s="90"/>
      <c r="N32" s="259">
        <v>8</v>
      </c>
      <c r="O32" s="3"/>
      <c r="P32" s="3"/>
      <c r="Q32" s="3"/>
      <c r="R32" s="3"/>
    </row>
    <row r="33" spans="1:18" ht="20.100000000000001" customHeight="1" thickTop="1" thickBot="1">
      <c r="A33" s="3427"/>
      <c r="B33" s="32" t="s">
        <v>19</v>
      </c>
      <c r="C33" s="83"/>
      <c r="D33" s="83">
        <v>48</v>
      </c>
      <c r="E33" s="83"/>
      <c r="F33" s="83">
        <v>43</v>
      </c>
      <c r="G33" s="84">
        <v>10856</v>
      </c>
      <c r="H33" s="255">
        <v>81</v>
      </c>
      <c r="I33" s="116"/>
      <c r="J33" s="93">
        <v>46</v>
      </c>
      <c r="K33" s="93"/>
      <c r="L33" s="93">
        <v>43</v>
      </c>
      <c r="M33" s="121">
        <v>10442</v>
      </c>
      <c r="N33" s="258">
        <v>89</v>
      </c>
      <c r="O33" s="3"/>
      <c r="P33" s="3"/>
      <c r="Q33" s="3"/>
      <c r="R33" s="3"/>
    </row>
    <row r="34" spans="1:18">
      <c r="A34" s="33"/>
      <c r="B34" s="34"/>
      <c r="C34" s="34"/>
      <c r="D34" s="22"/>
      <c r="E34" s="22"/>
      <c r="F34" s="22"/>
      <c r="G34" s="22"/>
      <c r="H34" s="22"/>
    </row>
    <row r="35" spans="1:18" ht="14.25" customHeight="1">
      <c r="A35" s="35"/>
      <c r="B35" s="36"/>
      <c r="C35" s="36"/>
      <c r="D35" s="22"/>
      <c r="E35" s="22"/>
      <c r="F35" s="22"/>
      <c r="G35" s="22"/>
      <c r="H35" s="22"/>
    </row>
    <row r="36" spans="1:18">
      <c r="A36" s="33"/>
      <c r="B36" s="36"/>
      <c r="C36" s="36"/>
      <c r="D36" s="22"/>
      <c r="E36" s="22"/>
      <c r="F36" s="22"/>
      <c r="G36" s="22"/>
      <c r="H36" s="22"/>
    </row>
    <row r="37" spans="1:18">
      <c r="A37" s="33"/>
      <c r="B37" s="37"/>
      <c r="C37" s="37"/>
      <c r="D37" s="22"/>
      <c r="E37" s="22"/>
      <c r="F37" s="22"/>
      <c r="G37" s="22"/>
      <c r="H37" s="22"/>
    </row>
    <row r="38" spans="1:18">
      <c r="A38" s="38"/>
      <c r="B38" s="6"/>
      <c r="C38" s="6"/>
    </row>
    <row r="39" spans="1:18">
      <c r="A39" s="38"/>
      <c r="B39" s="6"/>
      <c r="C39" s="6"/>
    </row>
    <row r="40" spans="1:18">
      <c r="A40" s="38"/>
      <c r="B40" s="6"/>
      <c r="C40" s="6"/>
    </row>
  </sheetData>
  <protectedRanges>
    <protectedRange sqref="G13:H24 E13:E24 C13:D18 C22:D24" name="Aralık1"/>
    <protectedRange sqref="G30:G31" name="Aralık1_1"/>
    <protectedRange sqref="M30:M31" name="Aralık1_2"/>
    <protectedRange sqref="C19:D21" name="Aralık1_3"/>
  </protectedRanges>
  <mergeCells count="20">
    <mergeCell ref="A1:I1"/>
    <mergeCell ref="A11:D11"/>
    <mergeCell ref="A26:N26"/>
    <mergeCell ref="A13:A24"/>
    <mergeCell ref="J23:R24"/>
    <mergeCell ref="A2:A9"/>
    <mergeCell ref="C2:E2"/>
    <mergeCell ref="F2:H2"/>
    <mergeCell ref="I2:I3"/>
    <mergeCell ref="B2:B3"/>
    <mergeCell ref="M28:M29"/>
    <mergeCell ref="N28:N29"/>
    <mergeCell ref="I27:N27"/>
    <mergeCell ref="A30:A33"/>
    <mergeCell ref="H28:H29"/>
    <mergeCell ref="G28:G29"/>
    <mergeCell ref="E28:F28"/>
    <mergeCell ref="B27:B29"/>
    <mergeCell ref="A27:A29"/>
    <mergeCell ref="C27:H27"/>
  </mergeCells>
  <phoneticPr fontId="4" type="noConversion"/>
  <dataValidations count="4">
    <dataValidation type="custom" allowBlank="1" showInputMessage="1" showErrorMessage="1" errorTitle="LÜTFEN DÜZELTİN" error="PLANLANAN İÇME SUYU İŞ SAYISI, İÇME SUYU HİZMETİ GÖTÜRÜLECEK ÜNİTE SAYISINDAN AZ OLAMAZ " sqref="H33">
      <formula1>C9&lt;=H33</formula1>
    </dataValidation>
    <dataValidation type="custom" allowBlank="1" showInputMessage="1" showErrorMessage="1" errorTitle="LÜTFEN DÜZELTİN" error="BİTEN ÜNİTE SAYISI BİTEN İÇME SUYU SAYISINDAN AZ OLAMAZ" sqref="N33">
      <formula1>E4&lt;=N33</formula1>
    </dataValidation>
    <dataValidation type="custom" allowBlank="1" showInputMessage="1" showErrorMessage="1" errorTitle="LÜTFEN DÜZETİN" error="PLANLANAN İÇME SUYU İŞ SAYISI, İÇME SUYU HİZMETİ GÖTÜRÜLECEK ÜNİTE SAYISINDAN AZ OLAMAZ " sqref="C9">
      <formula1>C9&lt;H4=H33</formula1>
    </dataValidation>
    <dataValidation type="custom" allowBlank="1" showInputMessage="1" showErrorMessage="1" errorTitle="LÜTFEN DÜZELTİN" error="BİTEN ÜNİTE SAYISI BİTEN İÇME SUYU SAYISINDAN AZ OLAMAZ" sqref="E4">
      <formula1>E4&lt;=N33</formula1>
    </dataValidation>
  </dataValidations>
  <pageMargins left="0.78" right="0.41" top="0.91" bottom="0.52" header="0.47" footer="0.34"/>
  <pageSetup paperSize="9" scale="65" orientation="landscape" r:id="rId1"/>
  <headerFooter alignWithMargins="0">
    <oddHeader>&amp;C&amp;"Arial Tur,Kalın"&amp;12T.C
İÇİŞLERİ BAKANLIĞI
Mahalli İdareler Genel Müdürlüğü</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indexed="18"/>
  </sheetPr>
  <dimension ref="A1:CH98"/>
  <sheetViews>
    <sheetView zoomScaleNormal="100" zoomScaleSheetLayoutView="75" workbookViewId="0">
      <selection sqref="A1:S1"/>
    </sheetView>
  </sheetViews>
  <sheetFormatPr defaultRowHeight="12.75"/>
  <cols>
    <col min="1" max="1" width="6" style="204" customWidth="1"/>
    <col min="2" max="2" width="10.140625" style="204" customWidth="1"/>
    <col min="3" max="3" width="14.140625" style="204" customWidth="1"/>
    <col min="4" max="4" width="21.7109375" style="204" customWidth="1"/>
    <col min="5" max="5" width="15.85546875" style="204" customWidth="1"/>
    <col min="6" max="6" width="10.42578125" style="204" customWidth="1"/>
    <col min="7" max="7" width="13.7109375" style="204" customWidth="1"/>
    <col min="8" max="8" width="12" style="204" customWidth="1"/>
    <col min="9" max="9" width="12" style="244" customWidth="1"/>
    <col min="10" max="10" width="11.42578125" style="245" customWidth="1"/>
    <col min="11" max="11" width="12" style="244" customWidth="1"/>
    <col min="12" max="12" width="7.7109375" style="246" customWidth="1"/>
    <col min="13" max="13" width="8" style="204" customWidth="1"/>
    <col min="14" max="14" width="5.42578125" style="204" customWidth="1"/>
    <col min="15" max="15" width="8.140625" style="204" customWidth="1"/>
    <col min="16" max="16" width="5.7109375" style="204" customWidth="1"/>
    <col min="17" max="17" width="5.5703125" style="204" customWidth="1"/>
    <col min="18" max="18" width="8.85546875" style="204" customWidth="1"/>
    <col min="19" max="19" width="27.85546875" style="204" customWidth="1"/>
    <col min="20" max="78" width="9.140625" style="249"/>
    <col min="79" max="80" width="9.140625" style="204"/>
    <col min="81" max="81" width="9.140625" style="284"/>
    <col min="82" max="82" width="10.42578125" style="284" customWidth="1"/>
    <col min="83" max="83" width="10.28515625" style="284" customWidth="1"/>
    <col min="84" max="85" width="9.140625" style="284"/>
    <col min="86" max="87" width="9.140625" style="204"/>
    <col min="88" max="91" width="0" style="204" hidden="1" customWidth="1"/>
    <col min="92" max="16384" width="9.140625" style="204"/>
  </cols>
  <sheetData>
    <row r="1" spans="1:86" s="205" customFormat="1" ht="33" customHeight="1" thickBot="1">
      <c r="A1" s="3834" t="s">
        <v>407</v>
      </c>
      <c r="B1" s="3835"/>
      <c r="C1" s="3835"/>
      <c r="D1" s="3835"/>
      <c r="E1" s="3835"/>
      <c r="F1" s="3835"/>
      <c r="G1" s="3835"/>
      <c r="H1" s="3835"/>
      <c r="I1" s="3835"/>
      <c r="J1" s="3835"/>
      <c r="K1" s="3835"/>
      <c r="L1" s="3835"/>
      <c r="M1" s="3835"/>
      <c r="N1" s="3835"/>
      <c r="O1" s="3835"/>
      <c r="P1" s="3835"/>
      <c r="Q1" s="3835"/>
      <c r="R1" s="3835"/>
      <c r="S1" s="3836"/>
      <c r="CC1" s="284"/>
      <c r="CD1" s="284"/>
      <c r="CE1" s="284"/>
      <c r="CF1" s="284"/>
      <c r="CG1" s="284"/>
    </row>
    <row r="2" spans="1:86" s="205" customFormat="1" ht="13.5" thickBot="1">
      <c r="I2" s="277"/>
      <c r="J2" s="278"/>
      <c r="K2" s="277"/>
      <c r="CC2" s="284"/>
      <c r="CD2" s="284"/>
      <c r="CE2" s="284"/>
      <c r="CF2" s="284"/>
      <c r="CG2" s="284"/>
    </row>
    <row r="3" spans="1:86" s="205" customFormat="1" ht="40.5" customHeight="1" thickBot="1">
      <c r="A3" s="3800" t="s">
        <v>445</v>
      </c>
      <c r="B3" s="3810" t="s">
        <v>13</v>
      </c>
      <c r="C3" s="3804" t="s">
        <v>2277</v>
      </c>
      <c r="D3" s="3804" t="s">
        <v>423</v>
      </c>
      <c r="E3" s="3804"/>
      <c r="F3" s="3841" t="s">
        <v>2276</v>
      </c>
      <c r="G3" s="3808" t="s">
        <v>411</v>
      </c>
      <c r="H3" s="3808" t="s">
        <v>412</v>
      </c>
      <c r="I3" s="390" t="s">
        <v>2357</v>
      </c>
      <c r="J3" s="391" t="s">
        <v>2358</v>
      </c>
      <c r="K3" s="390" t="s">
        <v>2359</v>
      </c>
      <c r="L3" s="3809" t="s">
        <v>429</v>
      </c>
      <c r="M3" s="3809"/>
      <c r="N3" s="3799" t="s">
        <v>16</v>
      </c>
      <c r="O3" s="3799"/>
      <c r="P3" s="3799"/>
      <c r="Q3" s="3799"/>
      <c r="R3" s="3799"/>
      <c r="S3" s="3799"/>
      <c r="CD3" s="249"/>
      <c r="CE3" s="249"/>
      <c r="CF3" s="249"/>
      <c r="CG3" s="249"/>
      <c r="CH3" s="249"/>
    </row>
    <row r="4" spans="1:86" s="205" customFormat="1" ht="39.75" customHeight="1" thickBot="1">
      <c r="A4" s="3837"/>
      <c r="B4" s="3838"/>
      <c r="C4" s="3839"/>
      <c r="D4" s="536" t="s">
        <v>430</v>
      </c>
      <c r="E4" s="537" t="s">
        <v>410</v>
      </c>
      <c r="F4" s="3842"/>
      <c r="G4" s="3840"/>
      <c r="H4" s="3840"/>
      <c r="I4" s="538" t="s">
        <v>1416</v>
      </c>
      <c r="J4" s="539" t="s">
        <v>1417</v>
      </c>
      <c r="K4" s="538" t="s">
        <v>1414</v>
      </c>
      <c r="L4" s="540" t="s">
        <v>436</v>
      </c>
      <c r="M4" s="541" t="s">
        <v>437</v>
      </c>
      <c r="N4" s="542" t="s">
        <v>438</v>
      </c>
      <c r="O4" s="543" t="s">
        <v>439</v>
      </c>
      <c r="P4" s="543" t="s">
        <v>440</v>
      </c>
      <c r="Q4" s="543" t="s">
        <v>441</v>
      </c>
      <c r="R4" s="543" t="s">
        <v>442</v>
      </c>
      <c r="S4" s="544" t="s">
        <v>443</v>
      </c>
      <c r="CD4" s="249"/>
      <c r="CE4" s="249"/>
      <c r="CF4" s="249"/>
      <c r="CG4" s="249"/>
      <c r="CH4" s="249"/>
    </row>
    <row r="5" spans="1:86" s="280" customFormat="1" ht="42" customHeight="1" thickTop="1" thickBot="1">
      <c r="A5" s="3815" t="s">
        <v>451</v>
      </c>
      <c r="B5" s="3819" t="s">
        <v>94</v>
      </c>
      <c r="C5" s="3819" t="s">
        <v>95</v>
      </c>
      <c r="D5" s="3819" t="s">
        <v>371</v>
      </c>
      <c r="E5" s="513" t="s">
        <v>716</v>
      </c>
      <c r="F5" s="3815">
        <v>343</v>
      </c>
      <c r="G5" s="3819" t="s">
        <v>372</v>
      </c>
      <c r="H5" s="513" t="s">
        <v>373</v>
      </c>
      <c r="I5" s="3818">
        <v>80000</v>
      </c>
      <c r="J5" s="3818"/>
      <c r="K5" s="3815"/>
      <c r="L5" s="3815"/>
      <c r="M5" s="3815"/>
      <c r="N5" s="3843">
        <v>1</v>
      </c>
      <c r="O5" s="3815"/>
      <c r="P5" s="3815"/>
      <c r="Q5" s="3815"/>
      <c r="R5" s="3815"/>
      <c r="S5" s="3815" t="s">
        <v>438</v>
      </c>
      <c r="CC5" s="286" t="s">
        <v>451</v>
      </c>
      <c r="CD5" s="286" t="s">
        <v>2266</v>
      </c>
      <c r="CE5" s="286" t="s">
        <v>408</v>
      </c>
      <c r="CF5" s="286"/>
      <c r="CG5" s="286"/>
    </row>
    <row r="6" spans="1:86" s="272" customFormat="1" ht="42" customHeight="1" thickTop="1" thickBot="1">
      <c r="A6" s="3815"/>
      <c r="B6" s="3819"/>
      <c r="C6" s="3819"/>
      <c r="D6" s="3819"/>
      <c r="E6" s="513" t="s">
        <v>374</v>
      </c>
      <c r="F6" s="3815"/>
      <c r="G6" s="3819"/>
      <c r="H6" s="513" t="s">
        <v>373</v>
      </c>
      <c r="I6" s="3818"/>
      <c r="J6" s="3818"/>
      <c r="K6" s="3815"/>
      <c r="L6" s="3815"/>
      <c r="M6" s="3815"/>
      <c r="N6" s="3843"/>
      <c r="O6" s="3815"/>
      <c r="P6" s="3815"/>
      <c r="Q6" s="3815"/>
      <c r="R6" s="3815"/>
      <c r="S6" s="3815"/>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C6" s="286" t="s">
        <v>10</v>
      </c>
      <c r="CD6" s="286" t="s">
        <v>965</v>
      </c>
      <c r="CE6" s="286" t="s">
        <v>409</v>
      </c>
      <c r="CF6" s="286"/>
      <c r="CG6" s="286"/>
    </row>
    <row r="7" spans="1:86" s="272" customFormat="1" ht="42" customHeight="1" thickTop="1" thickBot="1">
      <c r="A7" s="3815"/>
      <c r="B7" s="3819"/>
      <c r="C7" s="3819"/>
      <c r="D7" s="3819"/>
      <c r="E7" s="513" t="s">
        <v>375</v>
      </c>
      <c r="F7" s="3815"/>
      <c r="G7" s="3819"/>
      <c r="H7" s="513" t="s">
        <v>373</v>
      </c>
      <c r="I7" s="3818"/>
      <c r="J7" s="3818"/>
      <c r="K7" s="3815"/>
      <c r="L7" s="3815"/>
      <c r="M7" s="3815"/>
      <c r="N7" s="3843"/>
      <c r="O7" s="3815"/>
      <c r="P7" s="3815"/>
      <c r="Q7" s="3815"/>
      <c r="R7" s="3815"/>
      <c r="S7" s="3815"/>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C7" s="286" t="s">
        <v>415</v>
      </c>
      <c r="CD7" s="286" t="s">
        <v>2268</v>
      </c>
      <c r="CE7" s="286" t="s">
        <v>414</v>
      </c>
      <c r="CF7" s="286"/>
      <c r="CG7" s="286"/>
    </row>
    <row r="8" spans="1:86" s="272" customFormat="1" ht="42" customHeight="1" thickTop="1" thickBot="1">
      <c r="A8" s="3815"/>
      <c r="B8" s="3819"/>
      <c r="C8" s="3819"/>
      <c r="D8" s="3819"/>
      <c r="E8" s="513" t="s">
        <v>376</v>
      </c>
      <c r="F8" s="3815"/>
      <c r="G8" s="3819"/>
      <c r="H8" s="513" t="s">
        <v>373</v>
      </c>
      <c r="I8" s="3818"/>
      <c r="J8" s="3818"/>
      <c r="K8" s="3815"/>
      <c r="L8" s="3815"/>
      <c r="M8" s="3815"/>
      <c r="N8" s="3843"/>
      <c r="O8" s="3815"/>
      <c r="P8" s="3815"/>
      <c r="Q8" s="3815"/>
      <c r="R8" s="3815"/>
      <c r="S8" s="3815"/>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C8" s="286"/>
      <c r="CD8" s="286"/>
      <c r="CE8" s="286"/>
      <c r="CF8" s="286"/>
      <c r="CG8" s="286"/>
    </row>
    <row r="9" spans="1:86" s="272" customFormat="1" ht="42" customHeight="1" thickTop="1" thickBot="1">
      <c r="A9" s="3815" t="s">
        <v>451</v>
      </c>
      <c r="B9" s="3819" t="s">
        <v>94</v>
      </c>
      <c r="C9" s="3819" t="s">
        <v>95</v>
      </c>
      <c r="D9" s="513" t="s">
        <v>377</v>
      </c>
      <c r="E9" s="513" t="s">
        <v>716</v>
      </c>
      <c r="F9" s="3815">
        <v>971</v>
      </c>
      <c r="G9" s="3819" t="s">
        <v>372</v>
      </c>
      <c r="H9" s="513" t="s">
        <v>373</v>
      </c>
      <c r="I9" s="3818">
        <v>100000</v>
      </c>
      <c r="J9" s="3818"/>
      <c r="K9" s="3815"/>
      <c r="L9" s="3815"/>
      <c r="M9" s="3815"/>
      <c r="N9" s="3843">
        <v>1</v>
      </c>
      <c r="O9" s="3815"/>
      <c r="P9" s="3815"/>
      <c r="Q9" s="3815"/>
      <c r="R9" s="3815"/>
      <c r="S9" s="3815" t="s">
        <v>438</v>
      </c>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C9" s="286"/>
      <c r="CD9" s="286"/>
      <c r="CE9" s="286"/>
      <c r="CF9" s="286"/>
      <c r="CG9" s="286"/>
    </row>
    <row r="10" spans="1:86" s="272" customFormat="1" ht="42" customHeight="1" thickTop="1" thickBot="1">
      <c r="A10" s="3815"/>
      <c r="B10" s="3819"/>
      <c r="C10" s="3819"/>
      <c r="D10" s="513" t="s">
        <v>378</v>
      </c>
      <c r="E10" s="513" t="s">
        <v>716</v>
      </c>
      <c r="F10" s="3815"/>
      <c r="G10" s="3819"/>
      <c r="H10" s="513" t="s">
        <v>373</v>
      </c>
      <c r="I10" s="3818"/>
      <c r="J10" s="3818"/>
      <c r="K10" s="3815"/>
      <c r="L10" s="3815"/>
      <c r="M10" s="3815"/>
      <c r="N10" s="3843"/>
      <c r="O10" s="3815"/>
      <c r="P10" s="3815"/>
      <c r="Q10" s="3815"/>
      <c r="R10" s="3815"/>
      <c r="S10" s="3815"/>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C10" s="286"/>
      <c r="CD10" s="286"/>
      <c r="CE10" s="286"/>
      <c r="CF10" s="286"/>
      <c r="CG10" s="286"/>
    </row>
    <row r="11" spans="1:86" s="272" customFormat="1" ht="42" customHeight="1" thickTop="1" thickBot="1">
      <c r="A11" s="3815"/>
      <c r="B11" s="3819"/>
      <c r="C11" s="3819"/>
      <c r="D11" s="513" t="s">
        <v>379</v>
      </c>
      <c r="E11" s="513" t="s">
        <v>716</v>
      </c>
      <c r="F11" s="3815"/>
      <c r="G11" s="3819"/>
      <c r="H11" s="513" t="s">
        <v>373</v>
      </c>
      <c r="I11" s="3818"/>
      <c r="J11" s="3818"/>
      <c r="K11" s="3815"/>
      <c r="L11" s="3815"/>
      <c r="M11" s="3815"/>
      <c r="N11" s="3843"/>
      <c r="O11" s="3815"/>
      <c r="P11" s="3815"/>
      <c r="Q11" s="3815"/>
      <c r="R11" s="3815"/>
      <c r="S11" s="3815"/>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C11" s="286"/>
      <c r="CD11" s="286"/>
      <c r="CE11" s="286"/>
      <c r="CF11" s="286"/>
      <c r="CG11" s="286"/>
    </row>
    <row r="12" spans="1:86" s="272" customFormat="1" ht="42" customHeight="1" thickTop="1" thickBot="1">
      <c r="A12" s="3815" t="s">
        <v>451</v>
      </c>
      <c r="B12" s="3819" t="s">
        <v>94</v>
      </c>
      <c r="C12" s="3819" t="s">
        <v>95</v>
      </c>
      <c r="D12" s="3819" t="s">
        <v>380</v>
      </c>
      <c r="E12" s="519" t="s">
        <v>716</v>
      </c>
      <c r="F12" s="3815">
        <v>241</v>
      </c>
      <c r="G12" s="3819" t="s">
        <v>372</v>
      </c>
      <c r="H12" s="513" t="s">
        <v>373</v>
      </c>
      <c r="I12" s="3818">
        <v>80000</v>
      </c>
      <c r="J12" s="3818"/>
      <c r="K12" s="3815"/>
      <c r="L12" s="3815"/>
      <c r="M12" s="3815"/>
      <c r="N12" s="3843">
        <v>1</v>
      </c>
      <c r="O12" s="3815"/>
      <c r="P12" s="3815"/>
      <c r="Q12" s="3815"/>
      <c r="R12" s="3815"/>
      <c r="S12" s="3815" t="s">
        <v>438</v>
      </c>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C12" s="286"/>
      <c r="CD12" s="286"/>
      <c r="CE12" s="286"/>
      <c r="CF12" s="286"/>
      <c r="CG12" s="286"/>
    </row>
    <row r="13" spans="1:86" s="272" customFormat="1" ht="42" customHeight="1" thickTop="1" thickBot="1">
      <c r="A13" s="3815"/>
      <c r="B13" s="3819"/>
      <c r="C13" s="3819"/>
      <c r="D13" s="3819"/>
      <c r="E13" s="519" t="s">
        <v>381</v>
      </c>
      <c r="F13" s="3815"/>
      <c r="G13" s="3819"/>
      <c r="H13" s="513" t="s">
        <v>373</v>
      </c>
      <c r="I13" s="3818"/>
      <c r="J13" s="3818"/>
      <c r="K13" s="3815"/>
      <c r="L13" s="3815"/>
      <c r="M13" s="3815"/>
      <c r="N13" s="3843"/>
      <c r="O13" s="3815"/>
      <c r="P13" s="3815"/>
      <c r="Q13" s="3815"/>
      <c r="R13" s="3815"/>
      <c r="S13" s="3815"/>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C13" s="286"/>
      <c r="CD13" s="286"/>
      <c r="CE13" s="286"/>
      <c r="CF13" s="286"/>
      <c r="CG13" s="286"/>
    </row>
    <row r="14" spans="1:86" s="272" customFormat="1" ht="42" customHeight="1" thickTop="1" thickBot="1">
      <c r="A14" s="3815"/>
      <c r="B14" s="3819"/>
      <c r="C14" s="3819"/>
      <c r="D14" s="3819"/>
      <c r="E14" s="519" t="s">
        <v>382</v>
      </c>
      <c r="F14" s="3815"/>
      <c r="G14" s="3819"/>
      <c r="H14" s="513" t="s">
        <v>373</v>
      </c>
      <c r="I14" s="3818"/>
      <c r="J14" s="3818"/>
      <c r="K14" s="3815"/>
      <c r="L14" s="3815"/>
      <c r="M14" s="3815"/>
      <c r="N14" s="3843"/>
      <c r="O14" s="3815"/>
      <c r="P14" s="3815"/>
      <c r="Q14" s="3815"/>
      <c r="R14" s="3815"/>
      <c r="S14" s="3815"/>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C14" s="286"/>
      <c r="CD14" s="286"/>
      <c r="CE14" s="286"/>
      <c r="CF14" s="286"/>
      <c r="CG14" s="286"/>
    </row>
    <row r="15" spans="1:86" s="272" customFormat="1" ht="42" customHeight="1" thickTop="1" thickBot="1">
      <c r="A15" s="3815"/>
      <c r="B15" s="3819"/>
      <c r="C15" s="3819"/>
      <c r="D15" s="3819"/>
      <c r="E15" s="519" t="s">
        <v>383</v>
      </c>
      <c r="F15" s="3815"/>
      <c r="G15" s="3819"/>
      <c r="H15" s="513" t="s">
        <v>373</v>
      </c>
      <c r="I15" s="3818"/>
      <c r="J15" s="3818"/>
      <c r="K15" s="3815"/>
      <c r="L15" s="3815"/>
      <c r="M15" s="3815"/>
      <c r="N15" s="3843"/>
      <c r="O15" s="3815"/>
      <c r="P15" s="3815"/>
      <c r="Q15" s="3815"/>
      <c r="R15" s="3815"/>
      <c r="S15" s="3815"/>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C15" s="286"/>
      <c r="CD15" s="286"/>
      <c r="CE15" s="286"/>
      <c r="CF15" s="286"/>
      <c r="CG15" s="286"/>
    </row>
    <row r="16" spans="1:86" s="272" customFormat="1" ht="42" customHeight="1" thickTop="1" thickBot="1">
      <c r="A16" s="3815" t="s">
        <v>451</v>
      </c>
      <c r="B16" s="3819" t="s">
        <v>94</v>
      </c>
      <c r="C16" s="3819" t="s">
        <v>95</v>
      </c>
      <c r="D16" s="3819" t="s">
        <v>384</v>
      </c>
      <c r="E16" s="513" t="s">
        <v>716</v>
      </c>
      <c r="F16" s="3815">
        <v>182</v>
      </c>
      <c r="G16" s="3819" t="s">
        <v>372</v>
      </c>
      <c r="H16" s="513" t="s">
        <v>373</v>
      </c>
      <c r="I16" s="3818">
        <v>80000</v>
      </c>
      <c r="J16" s="3818"/>
      <c r="K16" s="3815"/>
      <c r="L16" s="3815"/>
      <c r="M16" s="3815"/>
      <c r="N16" s="3843">
        <v>1</v>
      </c>
      <c r="O16" s="3815"/>
      <c r="P16" s="3815"/>
      <c r="Q16" s="3815"/>
      <c r="R16" s="3815"/>
      <c r="S16" s="3815" t="s">
        <v>438</v>
      </c>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C16" s="286"/>
      <c r="CD16" s="286"/>
      <c r="CE16" s="286"/>
      <c r="CF16" s="286"/>
      <c r="CG16" s="286"/>
    </row>
    <row r="17" spans="1:85" s="272" customFormat="1" ht="42" customHeight="1" thickTop="1" thickBot="1">
      <c r="A17" s="3815"/>
      <c r="B17" s="3819"/>
      <c r="C17" s="3819"/>
      <c r="D17" s="3819"/>
      <c r="E17" s="513" t="s">
        <v>385</v>
      </c>
      <c r="F17" s="3815"/>
      <c r="G17" s="3819"/>
      <c r="H17" s="513" t="s">
        <v>373</v>
      </c>
      <c r="I17" s="3818"/>
      <c r="J17" s="3818"/>
      <c r="K17" s="3815"/>
      <c r="L17" s="3815"/>
      <c r="M17" s="3815"/>
      <c r="N17" s="3843"/>
      <c r="O17" s="3815"/>
      <c r="P17" s="3815"/>
      <c r="Q17" s="3815"/>
      <c r="R17" s="3815"/>
      <c r="S17" s="3815"/>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C17" s="286"/>
      <c r="CD17" s="286"/>
      <c r="CE17" s="286"/>
      <c r="CF17" s="286"/>
      <c r="CG17" s="286"/>
    </row>
    <row r="18" spans="1:85" s="272" customFormat="1" ht="42" customHeight="1" thickTop="1" thickBot="1">
      <c r="A18" s="3815"/>
      <c r="B18" s="3819"/>
      <c r="C18" s="3819"/>
      <c r="D18" s="3819"/>
      <c r="E18" s="513" t="s">
        <v>386</v>
      </c>
      <c r="F18" s="3815"/>
      <c r="G18" s="3819"/>
      <c r="H18" s="513" t="s">
        <v>373</v>
      </c>
      <c r="I18" s="3818"/>
      <c r="J18" s="3818"/>
      <c r="K18" s="3815"/>
      <c r="L18" s="3815"/>
      <c r="M18" s="3815"/>
      <c r="N18" s="3843"/>
      <c r="O18" s="3815"/>
      <c r="P18" s="3815"/>
      <c r="Q18" s="3815"/>
      <c r="R18" s="3815"/>
      <c r="S18" s="3815"/>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C18" s="286"/>
      <c r="CD18" s="286"/>
      <c r="CE18" s="286"/>
      <c r="CF18" s="286"/>
      <c r="CG18" s="286"/>
    </row>
    <row r="19" spans="1:85" s="272" customFormat="1" ht="42" customHeight="1" thickTop="1" thickBot="1">
      <c r="A19" s="3815" t="s">
        <v>451</v>
      </c>
      <c r="B19" s="3819" t="s">
        <v>94</v>
      </c>
      <c r="C19" s="3819" t="s">
        <v>95</v>
      </c>
      <c r="D19" s="3819" t="s">
        <v>387</v>
      </c>
      <c r="E19" s="519" t="s">
        <v>716</v>
      </c>
      <c r="F19" s="3815">
        <v>71</v>
      </c>
      <c r="G19" s="3819" t="s">
        <v>372</v>
      </c>
      <c r="H19" s="513" t="s">
        <v>373</v>
      </c>
      <c r="I19" s="3818">
        <v>50000</v>
      </c>
      <c r="J19" s="3818"/>
      <c r="K19" s="3815"/>
      <c r="L19" s="3815"/>
      <c r="M19" s="3815"/>
      <c r="N19" s="3815">
        <v>1</v>
      </c>
      <c r="O19" s="3815"/>
      <c r="P19" s="3815"/>
      <c r="Q19" s="3815"/>
      <c r="R19" s="3815"/>
      <c r="S19" s="3815" t="s">
        <v>438</v>
      </c>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C19" s="286"/>
      <c r="CD19" s="286"/>
      <c r="CE19" s="286"/>
      <c r="CF19" s="286"/>
      <c r="CG19" s="286"/>
    </row>
    <row r="20" spans="1:85" s="272" customFormat="1" ht="42" customHeight="1" thickTop="1" thickBot="1">
      <c r="A20" s="3815"/>
      <c r="B20" s="3819"/>
      <c r="C20" s="3819"/>
      <c r="D20" s="3819"/>
      <c r="E20" s="519" t="s">
        <v>388</v>
      </c>
      <c r="F20" s="3815"/>
      <c r="G20" s="3819"/>
      <c r="H20" s="513" t="s">
        <v>373</v>
      </c>
      <c r="I20" s="3818"/>
      <c r="J20" s="3818"/>
      <c r="K20" s="3815"/>
      <c r="L20" s="3815"/>
      <c r="M20" s="3815"/>
      <c r="N20" s="3815"/>
      <c r="O20" s="3815"/>
      <c r="P20" s="3815"/>
      <c r="Q20" s="3815"/>
      <c r="R20" s="3815"/>
      <c r="S20" s="3815"/>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C20" s="286"/>
      <c r="CD20" s="286"/>
      <c r="CE20" s="286"/>
      <c r="CF20" s="286"/>
      <c r="CG20" s="286"/>
    </row>
    <row r="21" spans="1:85" s="272" customFormat="1" ht="42" customHeight="1" thickTop="1" thickBot="1">
      <c r="A21" s="3815" t="s">
        <v>451</v>
      </c>
      <c r="B21" s="3815" t="s">
        <v>94</v>
      </c>
      <c r="C21" s="3819" t="s">
        <v>95</v>
      </c>
      <c r="D21" s="3819" t="s">
        <v>2049</v>
      </c>
      <c r="E21" s="519" t="s">
        <v>716</v>
      </c>
      <c r="F21" s="3815">
        <v>1238</v>
      </c>
      <c r="G21" s="3819" t="s">
        <v>372</v>
      </c>
      <c r="H21" s="513" t="s">
        <v>373</v>
      </c>
      <c r="I21" s="3818">
        <v>30000</v>
      </c>
      <c r="J21" s="3818"/>
      <c r="K21" s="3815"/>
      <c r="L21" s="3815"/>
      <c r="M21" s="3815"/>
      <c r="N21" s="3815">
        <v>1</v>
      </c>
      <c r="O21" s="3815"/>
      <c r="P21" s="3815"/>
      <c r="Q21" s="3815"/>
      <c r="R21" s="3815"/>
      <c r="S21" s="3815" t="s">
        <v>438</v>
      </c>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C21" s="286"/>
      <c r="CD21" s="286"/>
      <c r="CE21" s="286"/>
      <c r="CF21" s="286"/>
      <c r="CG21" s="286"/>
    </row>
    <row r="22" spans="1:85" s="272" customFormat="1" ht="42" customHeight="1" thickTop="1" thickBot="1">
      <c r="A22" s="3815"/>
      <c r="B22" s="3815"/>
      <c r="C22" s="3819"/>
      <c r="D22" s="3819"/>
      <c r="E22" s="519" t="s">
        <v>389</v>
      </c>
      <c r="F22" s="3815"/>
      <c r="G22" s="3819"/>
      <c r="H22" s="513" t="s">
        <v>373</v>
      </c>
      <c r="I22" s="3818"/>
      <c r="J22" s="3818"/>
      <c r="K22" s="3815"/>
      <c r="L22" s="3815"/>
      <c r="M22" s="3815"/>
      <c r="N22" s="3815"/>
      <c r="O22" s="3815"/>
      <c r="P22" s="3815"/>
      <c r="Q22" s="3815"/>
      <c r="R22" s="3815"/>
      <c r="S22" s="3815"/>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C22" s="286"/>
      <c r="CD22" s="286"/>
      <c r="CE22" s="286"/>
      <c r="CF22" s="286"/>
      <c r="CG22" s="286"/>
    </row>
    <row r="23" spans="1:85" s="272" customFormat="1" ht="42" customHeight="1" thickTop="1" thickBot="1">
      <c r="A23" s="3815"/>
      <c r="B23" s="3815"/>
      <c r="C23" s="3819"/>
      <c r="D23" s="3819" t="s">
        <v>2046</v>
      </c>
      <c r="E23" s="519" t="s">
        <v>716</v>
      </c>
      <c r="F23" s="3815"/>
      <c r="G23" s="3819"/>
      <c r="H23" s="513" t="s">
        <v>373</v>
      </c>
      <c r="I23" s="3818"/>
      <c r="J23" s="3818"/>
      <c r="K23" s="3815"/>
      <c r="L23" s="3815"/>
      <c r="M23" s="3815"/>
      <c r="N23" s="3815"/>
      <c r="O23" s="3815"/>
      <c r="P23" s="3815"/>
      <c r="Q23" s="3815"/>
      <c r="R23" s="3815"/>
      <c r="S23" s="3815"/>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C23" s="286"/>
      <c r="CD23" s="286"/>
      <c r="CE23" s="286"/>
      <c r="CF23" s="286"/>
      <c r="CG23" s="286"/>
    </row>
    <row r="24" spans="1:85" s="272" customFormat="1" ht="42" customHeight="1" thickTop="1" thickBot="1">
      <c r="A24" s="3815"/>
      <c r="B24" s="3815"/>
      <c r="C24" s="3819"/>
      <c r="D24" s="3819"/>
      <c r="E24" s="519" t="s">
        <v>2052</v>
      </c>
      <c r="F24" s="3815"/>
      <c r="G24" s="3819"/>
      <c r="H24" s="513" t="s">
        <v>373</v>
      </c>
      <c r="I24" s="3818"/>
      <c r="J24" s="3818"/>
      <c r="K24" s="3815"/>
      <c r="L24" s="3815"/>
      <c r="M24" s="3815"/>
      <c r="N24" s="3815"/>
      <c r="O24" s="3815"/>
      <c r="P24" s="3815"/>
      <c r="Q24" s="3815"/>
      <c r="R24" s="3815"/>
      <c r="S24" s="3815"/>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C24" s="286"/>
      <c r="CD24" s="286"/>
      <c r="CE24" s="286"/>
      <c r="CF24" s="286"/>
      <c r="CG24" s="286"/>
    </row>
    <row r="25" spans="1:85" s="272" customFormat="1" ht="42" customHeight="1" thickTop="1" thickBot="1">
      <c r="A25" s="3815"/>
      <c r="B25" s="3815"/>
      <c r="C25" s="3819"/>
      <c r="D25" s="3819" t="s">
        <v>2048</v>
      </c>
      <c r="E25" s="519" t="s">
        <v>716</v>
      </c>
      <c r="F25" s="3815"/>
      <c r="G25" s="3819"/>
      <c r="H25" s="513" t="s">
        <v>373</v>
      </c>
      <c r="I25" s="3818"/>
      <c r="J25" s="3818"/>
      <c r="K25" s="3815"/>
      <c r="L25" s="3815"/>
      <c r="M25" s="3815"/>
      <c r="N25" s="3815"/>
      <c r="O25" s="3815"/>
      <c r="P25" s="3815"/>
      <c r="Q25" s="3815"/>
      <c r="R25" s="3815"/>
      <c r="S25" s="3815"/>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C25" s="286"/>
      <c r="CD25" s="286"/>
      <c r="CE25" s="286"/>
      <c r="CF25" s="286"/>
      <c r="CG25" s="286"/>
    </row>
    <row r="26" spans="1:85" s="272" customFormat="1" ht="42" customHeight="1" thickTop="1" thickBot="1">
      <c r="A26" s="3815"/>
      <c r="B26" s="3815"/>
      <c r="C26" s="3819"/>
      <c r="D26" s="3819"/>
      <c r="E26" s="519" t="s">
        <v>2052</v>
      </c>
      <c r="F26" s="3815"/>
      <c r="G26" s="3819"/>
      <c r="H26" s="513" t="s">
        <v>373</v>
      </c>
      <c r="I26" s="3818"/>
      <c r="J26" s="3818"/>
      <c r="K26" s="3815"/>
      <c r="L26" s="3815"/>
      <c r="M26" s="3815"/>
      <c r="N26" s="3815"/>
      <c r="O26" s="3815"/>
      <c r="P26" s="3815"/>
      <c r="Q26" s="3815"/>
      <c r="R26" s="3815"/>
      <c r="S26" s="3815"/>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C26" s="286"/>
      <c r="CD26" s="286"/>
      <c r="CE26" s="286"/>
      <c r="CF26" s="286"/>
      <c r="CG26" s="286"/>
    </row>
    <row r="27" spans="1:85" s="272" customFormat="1" ht="42" customHeight="1" thickTop="1" thickBot="1">
      <c r="A27" s="3815" t="s">
        <v>451</v>
      </c>
      <c r="B27" s="3819" t="s">
        <v>94</v>
      </c>
      <c r="C27" s="3819" t="s">
        <v>95</v>
      </c>
      <c r="D27" s="513" t="s">
        <v>390</v>
      </c>
      <c r="E27" s="519" t="s">
        <v>716</v>
      </c>
      <c r="F27" s="3815">
        <v>2442</v>
      </c>
      <c r="G27" s="3819" t="s">
        <v>372</v>
      </c>
      <c r="H27" s="513" t="s">
        <v>373</v>
      </c>
      <c r="I27" s="3818">
        <v>30000</v>
      </c>
      <c r="J27" s="3818"/>
      <c r="K27" s="3815"/>
      <c r="L27" s="3815"/>
      <c r="M27" s="3815"/>
      <c r="N27" s="3815">
        <v>1</v>
      </c>
      <c r="O27" s="3815"/>
      <c r="P27" s="3815"/>
      <c r="Q27" s="3815"/>
      <c r="R27" s="3815"/>
      <c r="S27" s="3815" t="s">
        <v>438</v>
      </c>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C27" s="286"/>
      <c r="CD27" s="286"/>
      <c r="CE27" s="286"/>
      <c r="CF27" s="286"/>
      <c r="CG27" s="286"/>
    </row>
    <row r="28" spans="1:85" s="272" customFormat="1" ht="42" customHeight="1" thickTop="1" thickBot="1">
      <c r="A28" s="3815"/>
      <c r="B28" s="3819"/>
      <c r="C28" s="3819"/>
      <c r="D28" s="513" t="s">
        <v>391</v>
      </c>
      <c r="E28" s="519" t="s">
        <v>716</v>
      </c>
      <c r="F28" s="3815"/>
      <c r="G28" s="3819"/>
      <c r="H28" s="513" t="s">
        <v>373</v>
      </c>
      <c r="I28" s="3818"/>
      <c r="J28" s="3818"/>
      <c r="K28" s="3815"/>
      <c r="L28" s="3815"/>
      <c r="M28" s="3815"/>
      <c r="N28" s="3815"/>
      <c r="O28" s="3815"/>
      <c r="P28" s="3815"/>
      <c r="Q28" s="3815"/>
      <c r="R28" s="3815"/>
      <c r="S28" s="3815"/>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C28" s="286"/>
      <c r="CD28" s="286"/>
      <c r="CE28" s="286"/>
      <c r="CF28" s="286"/>
      <c r="CG28" s="286"/>
    </row>
    <row r="29" spans="1:85" s="272" customFormat="1" ht="42" customHeight="1" thickTop="1" thickBot="1">
      <c r="A29" s="3815"/>
      <c r="B29" s="3819"/>
      <c r="C29" s="3819"/>
      <c r="D29" s="3819" t="s">
        <v>392</v>
      </c>
      <c r="E29" s="519" t="s">
        <v>716</v>
      </c>
      <c r="F29" s="3815"/>
      <c r="G29" s="3819"/>
      <c r="H29" s="513" t="s">
        <v>373</v>
      </c>
      <c r="I29" s="3818"/>
      <c r="J29" s="3818"/>
      <c r="K29" s="3815"/>
      <c r="L29" s="3815"/>
      <c r="M29" s="3815"/>
      <c r="N29" s="3815"/>
      <c r="O29" s="3815"/>
      <c r="P29" s="3815"/>
      <c r="Q29" s="3815"/>
      <c r="R29" s="3815"/>
      <c r="S29" s="3815"/>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C29" s="286"/>
      <c r="CD29" s="286"/>
      <c r="CE29" s="286"/>
      <c r="CF29" s="286"/>
      <c r="CG29" s="286"/>
    </row>
    <row r="30" spans="1:85" s="272" customFormat="1" ht="42" customHeight="1" thickTop="1" thickBot="1">
      <c r="A30" s="3815"/>
      <c r="B30" s="3819"/>
      <c r="C30" s="3819"/>
      <c r="D30" s="3819"/>
      <c r="E30" s="519" t="s">
        <v>393</v>
      </c>
      <c r="F30" s="3815"/>
      <c r="G30" s="3819"/>
      <c r="H30" s="513" t="s">
        <v>373</v>
      </c>
      <c r="I30" s="3818"/>
      <c r="J30" s="3818"/>
      <c r="K30" s="3815"/>
      <c r="L30" s="3815"/>
      <c r="M30" s="3815"/>
      <c r="N30" s="3815"/>
      <c r="O30" s="3815"/>
      <c r="P30" s="3815"/>
      <c r="Q30" s="3815"/>
      <c r="R30" s="3815"/>
      <c r="S30" s="3815"/>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C30" s="286"/>
      <c r="CD30" s="286"/>
      <c r="CE30" s="286"/>
      <c r="CF30" s="286"/>
      <c r="CG30" s="286"/>
    </row>
    <row r="31" spans="1:85" s="272" customFormat="1" ht="42" customHeight="1" thickTop="1" thickBot="1">
      <c r="A31" s="3815"/>
      <c r="B31" s="3819"/>
      <c r="C31" s="3819"/>
      <c r="D31" s="3819" t="s">
        <v>2121</v>
      </c>
      <c r="E31" s="519" t="s">
        <v>716</v>
      </c>
      <c r="F31" s="3815"/>
      <c r="G31" s="3819"/>
      <c r="H31" s="513" t="s">
        <v>373</v>
      </c>
      <c r="I31" s="3818"/>
      <c r="J31" s="3818"/>
      <c r="K31" s="3815"/>
      <c r="L31" s="3815"/>
      <c r="M31" s="3815"/>
      <c r="N31" s="3815"/>
      <c r="O31" s="3815"/>
      <c r="P31" s="3815"/>
      <c r="Q31" s="3815"/>
      <c r="R31" s="3815"/>
      <c r="S31" s="3815"/>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C31" s="286"/>
      <c r="CD31" s="286"/>
      <c r="CE31" s="286"/>
      <c r="CF31" s="286"/>
      <c r="CG31" s="286"/>
    </row>
    <row r="32" spans="1:85" s="272" customFormat="1" ht="42" customHeight="1" thickTop="1" thickBot="1">
      <c r="A32" s="3815"/>
      <c r="B32" s="3819"/>
      <c r="C32" s="3819"/>
      <c r="D32" s="3819"/>
      <c r="E32" s="519" t="s">
        <v>239</v>
      </c>
      <c r="F32" s="3815"/>
      <c r="G32" s="3819"/>
      <c r="H32" s="513" t="s">
        <v>373</v>
      </c>
      <c r="I32" s="3818"/>
      <c r="J32" s="3818"/>
      <c r="K32" s="3815"/>
      <c r="L32" s="3815"/>
      <c r="M32" s="3815"/>
      <c r="N32" s="3815"/>
      <c r="O32" s="3815"/>
      <c r="P32" s="3815"/>
      <c r="Q32" s="3815"/>
      <c r="R32" s="3815"/>
      <c r="S32" s="3815"/>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C32" s="286"/>
      <c r="CD32" s="286"/>
      <c r="CE32" s="286"/>
      <c r="CF32" s="286"/>
      <c r="CG32" s="286"/>
    </row>
    <row r="33" spans="1:85" s="272" customFormat="1" ht="42" customHeight="1" thickTop="1" thickBot="1">
      <c r="A33" s="516" t="s">
        <v>451</v>
      </c>
      <c r="B33" s="513" t="s">
        <v>94</v>
      </c>
      <c r="C33" s="513" t="s">
        <v>95</v>
      </c>
      <c r="D33" s="519" t="s">
        <v>1654</v>
      </c>
      <c r="E33" s="519"/>
      <c r="F33" s="515"/>
      <c r="G33" s="513" t="s">
        <v>12</v>
      </c>
      <c r="H33" s="513"/>
      <c r="I33" s="517">
        <v>163000</v>
      </c>
      <c r="J33" s="517"/>
      <c r="K33" s="516"/>
      <c r="L33" s="516"/>
      <c r="M33" s="516"/>
      <c r="N33" s="516">
        <v>1</v>
      </c>
      <c r="O33" s="516"/>
      <c r="P33" s="516"/>
      <c r="Q33" s="516"/>
      <c r="R33" s="516"/>
      <c r="S33" s="516" t="s">
        <v>438</v>
      </c>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C33" s="286"/>
      <c r="CD33" s="286"/>
      <c r="CE33" s="286"/>
      <c r="CF33" s="286"/>
      <c r="CG33" s="286"/>
    </row>
    <row r="34" spans="1:85" s="272" customFormat="1" ht="120.75" customHeight="1" thickTop="1" thickBot="1">
      <c r="A34" s="520" t="s">
        <v>451</v>
      </c>
      <c r="B34" s="519" t="s">
        <v>94</v>
      </c>
      <c r="C34" s="519" t="s">
        <v>2081</v>
      </c>
      <c r="D34" s="519" t="s">
        <v>1654</v>
      </c>
      <c r="E34" s="519"/>
      <c r="F34" s="515"/>
      <c r="G34" s="513" t="s">
        <v>12</v>
      </c>
      <c r="H34" s="513"/>
      <c r="I34" s="517">
        <v>150000</v>
      </c>
      <c r="J34" s="520"/>
      <c r="K34" s="520"/>
      <c r="L34" s="520"/>
      <c r="M34" s="520"/>
      <c r="N34" s="520">
        <v>1</v>
      </c>
      <c r="O34" s="520"/>
      <c r="P34" s="520"/>
      <c r="Q34" s="520"/>
      <c r="R34" s="520"/>
      <c r="S34" s="2587" t="s">
        <v>1655</v>
      </c>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C34" s="286"/>
      <c r="CD34" s="286"/>
      <c r="CE34" s="286"/>
      <c r="CF34" s="286"/>
      <c r="CG34" s="286"/>
    </row>
    <row r="35" spans="1:85" s="272" customFormat="1" ht="42" customHeight="1" thickTop="1" thickBot="1">
      <c r="A35" s="3827" t="s">
        <v>451</v>
      </c>
      <c r="B35" s="3819" t="s">
        <v>94</v>
      </c>
      <c r="C35" s="3819" t="s">
        <v>2374</v>
      </c>
      <c r="D35" s="3819" t="s">
        <v>1656</v>
      </c>
      <c r="E35" s="519" t="s">
        <v>716</v>
      </c>
      <c r="F35" s="3815">
        <v>595</v>
      </c>
      <c r="G35" s="3819" t="s">
        <v>372</v>
      </c>
      <c r="H35" s="513" t="s">
        <v>373</v>
      </c>
      <c r="I35" s="3818">
        <v>100000</v>
      </c>
      <c r="J35" s="3815"/>
      <c r="K35" s="3815"/>
      <c r="L35" s="3815"/>
      <c r="M35" s="3815"/>
      <c r="N35" s="3815">
        <v>1</v>
      </c>
      <c r="O35" s="3815"/>
      <c r="P35" s="3815"/>
      <c r="Q35" s="3815"/>
      <c r="R35" s="3815"/>
      <c r="S35" s="3815" t="s">
        <v>438</v>
      </c>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C35" s="286"/>
      <c r="CD35" s="286"/>
      <c r="CE35" s="286"/>
      <c r="CF35" s="286"/>
      <c r="CG35" s="286"/>
    </row>
    <row r="36" spans="1:85" s="272" customFormat="1" ht="42" customHeight="1" thickTop="1" thickBot="1">
      <c r="A36" s="3827"/>
      <c r="B36" s="3819"/>
      <c r="C36" s="3819"/>
      <c r="D36" s="3819"/>
      <c r="E36" s="519" t="s">
        <v>1657</v>
      </c>
      <c r="F36" s="3815"/>
      <c r="G36" s="3819"/>
      <c r="H36" s="513" t="s">
        <v>373</v>
      </c>
      <c r="I36" s="3818"/>
      <c r="J36" s="3815"/>
      <c r="K36" s="3815"/>
      <c r="L36" s="3815"/>
      <c r="M36" s="3815"/>
      <c r="N36" s="3815"/>
      <c r="O36" s="3815"/>
      <c r="P36" s="3815"/>
      <c r="Q36" s="3815"/>
      <c r="R36" s="3815"/>
      <c r="S36" s="3815"/>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C36" s="286"/>
      <c r="CD36" s="286"/>
      <c r="CE36" s="286"/>
      <c r="CF36" s="286"/>
      <c r="CG36" s="286"/>
    </row>
    <row r="37" spans="1:85" s="272" customFormat="1" ht="42" customHeight="1" thickTop="1" thickBot="1">
      <c r="A37" s="520" t="s">
        <v>451</v>
      </c>
      <c r="B37" s="513" t="s">
        <v>94</v>
      </c>
      <c r="C37" s="513" t="s">
        <v>2374</v>
      </c>
      <c r="D37" s="513" t="s">
        <v>1658</v>
      </c>
      <c r="E37" s="513" t="s">
        <v>716</v>
      </c>
      <c r="F37" s="516">
        <v>81</v>
      </c>
      <c r="G37" s="513" t="s">
        <v>372</v>
      </c>
      <c r="H37" s="513" t="s">
        <v>373</v>
      </c>
      <c r="I37" s="517">
        <v>80000</v>
      </c>
      <c r="J37" s="516"/>
      <c r="K37" s="516"/>
      <c r="L37" s="516"/>
      <c r="M37" s="516"/>
      <c r="N37" s="516">
        <v>1</v>
      </c>
      <c r="O37" s="516"/>
      <c r="P37" s="516"/>
      <c r="Q37" s="516"/>
      <c r="R37" s="516"/>
      <c r="S37" s="516" t="s">
        <v>438</v>
      </c>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C37" s="286"/>
      <c r="CD37" s="286"/>
      <c r="CE37" s="286"/>
      <c r="CF37" s="286"/>
      <c r="CG37" s="286"/>
    </row>
    <row r="38" spans="1:85" s="272" customFormat="1" ht="42" customHeight="1" thickTop="1" thickBot="1">
      <c r="A38" s="3827" t="s">
        <v>451</v>
      </c>
      <c r="B38" s="3819" t="s">
        <v>94</v>
      </c>
      <c r="C38" s="3819" t="s">
        <v>2374</v>
      </c>
      <c r="D38" s="3819" t="s">
        <v>1659</v>
      </c>
      <c r="E38" s="513" t="s">
        <v>716</v>
      </c>
      <c r="F38" s="3815">
        <v>210</v>
      </c>
      <c r="G38" s="3819" t="s">
        <v>372</v>
      </c>
      <c r="H38" s="513" t="s">
        <v>373</v>
      </c>
      <c r="I38" s="3818">
        <v>100000</v>
      </c>
      <c r="J38" s="3815"/>
      <c r="K38" s="3815"/>
      <c r="L38" s="3815"/>
      <c r="M38" s="3815"/>
      <c r="N38" s="3815">
        <v>1</v>
      </c>
      <c r="O38" s="3815"/>
      <c r="P38" s="3815"/>
      <c r="Q38" s="3815"/>
      <c r="R38" s="3815"/>
      <c r="S38" s="3815" t="s">
        <v>438</v>
      </c>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C38" s="286"/>
      <c r="CD38" s="286"/>
      <c r="CE38" s="286"/>
      <c r="CF38" s="286"/>
      <c r="CG38" s="286"/>
    </row>
    <row r="39" spans="1:85" s="272" customFormat="1" ht="42" customHeight="1" thickTop="1" thickBot="1">
      <c r="A39" s="3827"/>
      <c r="B39" s="3819"/>
      <c r="C39" s="3819"/>
      <c r="D39" s="3819"/>
      <c r="E39" s="513" t="s">
        <v>315</v>
      </c>
      <c r="F39" s="3815"/>
      <c r="G39" s="3819"/>
      <c r="H39" s="513" t="s">
        <v>373</v>
      </c>
      <c r="I39" s="3818"/>
      <c r="J39" s="3815"/>
      <c r="K39" s="3815"/>
      <c r="L39" s="3815"/>
      <c r="M39" s="3815"/>
      <c r="N39" s="3815"/>
      <c r="O39" s="3815"/>
      <c r="P39" s="3815"/>
      <c r="Q39" s="3815"/>
      <c r="R39" s="3815"/>
      <c r="S39" s="3815"/>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C39" s="286"/>
      <c r="CD39" s="286"/>
      <c r="CE39" s="286"/>
      <c r="CF39" s="286"/>
      <c r="CG39" s="286"/>
    </row>
    <row r="40" spans="1:85" s="272" customFormat="1" ht="42" customHeight="1" thickTop="1" thickBot="1">
      <c r="A40" s="3827"/>
      <c r="B40" s="3819"/>
      <c r="C40" s="3819"/>
      <c r="D40" s="3819"/>
      <c r="E40" s="513" t="s">
        <v>1660</v>
      </c>
      <c r="F40" s="3815"/>
      <c r="G40" s="3819"/>
      <c r="H40" s="513" t="s">
        <v>373</v>
      </c>
      <c r="I40" s="3818"/>
      <c r="J40" s="3815"/>
      <c r="K40" s="3815"/>
      <c r="L40" s="3815"/>
      <c r="M40" s="3815"/>
      <c r="N40" s="3815"/>
      <c r="O40" s="3815"/>
      <c r="P40" s="3815"/>
      <c r="Q40" s="3815"/>
      <c r="R40" s="3815"/>
      <c r="S40" s="3815"/>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C40" s="286"/>
      <c r="CD40" s="286"/>
      <c r="CE40" s="286"/>
      <c r="CF40" s="286"/>
      <c r="CG40" s="286"/>
    </row>
    <row r="41" spans="1:85" s="272" customFormat="1" ht="42" customHeight="1" thickTop="1" thickBot="1">
      <c r="A41" s="3827"/>
      <c r="B41" s="3819"/>
      <c r="C41" s="3819"/>
      <c r="D41" s="3819"/>
      <c r="E41" s="513" t="s">
        <v>1661</v>
      </c>
      <c r="F41" s="3815"/>
      <c r="G41" s="3819"/>
      <c r="H41" s="513" t="s">
        <v>373</v>
      </c>
      <c r="I41" s="3818"/>
      <c r="J41" s="3815"/>
      <c r="K41" s="3815"/>
      <c r="L41" s="3815"/>
      <c r="M41" s="3815"/>
      <c r="N41" s="3815"/>
      <c r="O41" s="3815"/>
      <c r="P41" s="3815"/>
      <c r="Q41" s="3815"/>
      <c r="R41" s="3815"/>
      <c r="S41" s="3815"/>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C41" s="286"/>
      <c r="CD41" s="286"/>
      <c r="CE41" s="286"/>
      <c r="CF41" s="286"/>
      <c r="CG41" s="286"/>
    </row>
    <row r="42" spans="1:85" s="272" customFormat="1" ht="42" customHeight="1" thickTop="1" thickBot="1">
      <c r="A42" s="3827"/>
      <c r="B42" s="3819"/>
      <c r="C42" s="3819"/>
      <c r="D42" s="3819"/>
      <c r="E42" s="513" t="s">
        <v>1662</v>
      </c>
      <c r="F42" s="3815"/>
      <c r="G42" s="3819"/>
      <c r="H42" s="513" t="s">
        <v>373</v>
      </c>
      <c r="I42" s="3818"/>
      <c r="J42" s="3815"/>
      <c r="K42" s="3815"/>
      <c r="L42" s="3815"/>
      <c r="M42" s="3815"/>
      <c r="N42" s="3815"/>
      <c r="O42" s="3815"/>
      <c r="P42" s="3815"/>
      <c r="Q42" s="3815"/>
      <c r="R42" s="3815"/>
      <c r="S42" s="3815"/>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C42" s="286"/>
      <c r="CD42" s="286"/>
      <c r="CE42" s="286"/>
      <c r="CF42" s="286"/>
      <c r="CG42" s="286"/>
    </row>
    <row r="43" spans="1:85" s="272" customFormat="1" ht="42" customHeight="1" thickTop="1" thickBot="1">
      <c r="A43" s="3827"/>
      <c r="B43" s="3819"/>
      <c r="C43" s="3819"/>
      <c r="D43" s="3819" t="s">
        <v>1980</v>
      </c>
      <c r="E43" s="513" t="s">
        <v>716</v>
      </c>
      <c r="F43" s="3815">
        <v>134</v>
      </c>
      <c r="G43" s="3819" t="s">
        <v>372</v>
      </c>
      <c r="H43" s="513" t="s">
        <v>373</v>
      </c>
      <c r="I43" s="3818">
        <v>150000</v>
      </c>
      <c r="J43" s="3815"/>
      <c r="K43" s="3815"/>
      <c r="L43" s="3815"/>
      <c r="M43" s="3815"/>
      <c r="N43" s="3815"/>
      <c r="O43" s="3815"/>
      <c r="P43" s="3815"/>
      <c r="Q43" s="3815"/>
      <c r="R43" s="3815"/>
      <c r="S43" s="3815" t="s">
        <v>1663</v>
      </c>
      <c r="T43" s="271"/>
      <c r="U43" s="271"/>
      <c r="V43" s="271"/>
      <c r="W43" s="271"/>
      <c r="X43" s="271"/>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C43" s="286"/>
      <c r="CD43" s="286"/>
      <c r="CE43" s="286"/>
      <c r="CF43" s="286"/>
      <c r="CG43" s="286"/>
    </row>
    <row r="44" spans="1:85" s="272" customFormat="1" ht="42" customHeight="1" thickTop="1" thickBot="1">
      <c r="A44" s="3827"/>
      <c r="B44" s="3819"/>
      <c r="C44" s="3819"/>
      <c r="D44" s="3819"/>
      <c r="E44" s="513" t="s">
        <v>1664</v>
      </c>
      <c r="F44" s="3815"/>
      <c r="G44" s="3819"/>
      <c r="H44" s="513" t="s">
        <v>373</v>
      </c>
      <c r="I44" s="3818"/>
      <c r="J44" s="3815"/>
      <c r="K44" s="3815"/>
      <c r="L44" s="3815"/>
      <c r="M44" s="3815"/>
      <c r="N44" s="3815"/>
      <c r="O44" s="3815"/>
      <c r="P44" s="3815"/>
      <c r="Q44" s="3815"/>
      <c r="R44" s="3815"/>
      <c r="S44" s="3815"/>
      <c r="T44" s="271"/>
      <c r="U44" s="271"/>
      <c r="V44" s="271"/>
      <c r="W44" s="271"/>
      <c r="X44" s="271"/>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C44" s="286"/>
      <c r="CD44" s="286"/>
      <c r="CE44" s="286"/>
      <c r="CF44" s="286"/>
      <c r="CG44" s="286"/>
    </row>
    <row r="45" spans="1:85" s="272" customFormat="1" ht="42" customHeight="1" thickTop="1" thickBot="1">
      <c r="A45" s="3827"/>
      <c r="B45" s="3819"/>
      <c r="C45" s="3819"/>
      <c r="D45" s="3819"/>
      <c r="E45" s="513" t="s">
        <v>1665</v>
      </c>
      <c r="F45" s="3815"/>
      <c r="G45" s="3819"/>
      <c r="H45" s="513" t="s">
        <v>373</v>
      </c>
      <c r="I45" s="3818"/>
      <c r="J45" s="3815"/>
      <c r="K45" s="3815"/>
      <c r="L45" s="3815"/>
      <c r="M45" s="3815"/>
      <c r="N45" s="3815"/>
      <c r="O45" s="3815"/>
      <c r="P45" s="3815"/>
      <c r="Q45" s="3815"/>
      <c r="R45" s="3815"/>
      <c r="S45" s="3815"/>
      <c r="T45" s="271"/>
      <c r="U45" s="271"/>
      <c r="V45" s="271"/>
      <c r="W45" s="271"/>
      <c r="X45" s="271"/>
      <c r="Y45" s="271"/>
      <c r="Z45" s="271"/>
      <c r="AA45" s="271"/>
      <c r="AB45" s="271"/>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C45" s="286"/>
      <c r="CD45" s="286"/>
      <c r="CE45" s="286"/>
      <c r="CF45" s="286"/>
      <c r="CG45" s="286"/>
    </row>
    <row r="46" spans="1:85" s="272" customFormat="1" ht="42" customHeight="1" thickTop="1" thickBot="1">
      <c r="A46" s="3827" t="s">
        <v>451</v>
      </c>
      <c r="B46" s="3819" t="s">
        <v>94</v>
      </c>
      <c r="C46" s="3819" t="s">
        <v>2374</v>
      </c>
      <c r="D46" s="3819" t="s">
        <v>1666</v>
      </c>
      <c r="E46" s="513" t="s">
        <v>716</v>
      </c>
      <c r="F46" s="3815">
        <v>86</v>
      </c>
      <c r="G46" s="3819" t="s">
        <v>372</v>
      </c>
      <c r="H46" s="513" t="s">
        <v>373</v>
      </c>
      <c r="I46" s="3818">
        <v>100000</v>
      </c>
      <c r="J46" s="3815"/>
      <c r="K46" s="3815"/>
      <c r="L46" s="3815"/>
      <c r="M46" s="3815"/>
      <c r="N46" s="3815">
        <v>1</v>
      </c>
      <c r="O46" s="3815"/>
      <c r="P46" s="3815"/>
      <c r="Q46" s="3815"/>
      <c r="R46" s="3815"/>
      <c r="S46" s="3815" t="s">
        <v>438</v>
      </c>
      <c r="T46" s="271"/>
      <c r="U46" s="271"/>
      <c r="V46" s="271"/>
      <c r="W46" s="271"/>
      <c r="X46" s="271"/>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C46" s="286"/>
      <c r="CD46" s="286"/>
      <c r="CE46" s="286"/>
      <c r="CF46" s="286"/>
      <c r="CG46" s="286"/>
    </row>
    <row r="47" spans="1:85" s="272" customFormat="1" ht="42" customHeight="1" thickTop="1" thickBot="1">
      <c r="A47" s="3827"/>
      <c r="B47" s="3819"/>
      <c r="C47" s="3819"/>
      <c r="D47" s="3819"/>
      <c r="E47" s="513" t="s">
        <v>1667</v>
      </c>
      <c r="F47" s="3815"/>
      <c r="G47" s="3819"/>
      <c r="H47" s="513" t="s">
        <v>373</v>
      </c>
      <c r="I47" s="3818"/>
      <c r="J47" s="3815"/>
      <c r="K47" s="3815"/>
      <c r="L47" s="3815"/>
      <c r="M47" s="3815"/>
      <c r="N47" s="3815"/>
      <c r="O47" s="3815"/>
      <c r="P47" s="3815"/>
      <c r="Q47" s="3815"/>
      <c r="R47" s="3815"/>
      <c r="S47" s="3815"/>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C47" s="286"/>
      <c r="CD47" s="286"/>
      <c r="CE47" s="286"/>
      <c r="CF47" s="286"/>
      <c r="CG47" s="286"/>
    </row>
    <row r="48" spans="1:85" s="272" customFormat="1" ht="42" customHeight="1" thickTop="1" thickBot="1">
      <c r="A48" s="3827"/>
      <c r="B48" s="3819"/>
      <c r="C48" s="3819"/>
      <c r="D48" s="3819"/>
      <c r="E48" s="513" t="s">
        <v>1668</v>
      </c>
      <c r="F48" s="3815"/>
      <c r="G48" s="3819"/>
      <c r="H48" s="513" t="s">
        <v>373</v>
      </c>
      <c r="I48" s="3818"/>
      <c r="J48" s="3815"/>
      <c r="K48" s="3815"/>
      <c r="L48" s="3815"/>
      <c r="M48" s="3815"/>
      <c r="N48" s="3815"/>
      <c r="O48" s="3815"/>
      <c r="P48" s="3815"/>
      <c r="Q48" s="3815"/>
      <c r="R48" s="3815"/>
      <c r="S48" s="3815"/>
      <c r="T48" s="271"/>
      <c r="U48" s="271"/>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C48" s="286"/>
      <c r="CD48" s="286"/>
      <c r="CE48" s="286"/>
      <c r="CF48" s="286"/>
      <c r="CG48" s="286"/>
    </row>
    <row r="49" spans="1:85" s="272" customFormat="1" ht="42" customHeight="1" thickTop="1" thickBot="1">
      <c r="A49" s="3827" t="s">
        <v>451</v>
      </c>
      <c r="B49" s="3819" t="s">
        <v>94</v>
      </c>
      <c r="C49" s="3819" t="s">
        <v>2374</v>
      </c>
      <c r="D49" s="3819" t="s">
        <v>1975</v>
      </c>
      <c r="E49" s="513" t="s">
        <v>716</v>
      </c>
      <c r="F49" s="3815">
        <v>154</v>
      </c>
      <c r="G49" s="3819" t="s">
        <v>372</v>
      </c>
      <c r="H49" s="513" t="s">
        <v>373</v>
      </c>
      <c r="I49" s="3818">
        <v>80000</v>
      </c>
      <c r="J49" s="3815"/>
      <c r="K49" s="3815"/>
      <c r="L49" s="3815"/>
      <c r="M49" s="3815"/>
      <c r="N49" s="3815">
        <v>1</v>
      </c>
      <c r="O49" s="3815"/>
      <c r="P49" s="3815"/>
      <c r="Q49" s="3815"/>
      <c r="R49" s="3815"/>
      <c r="S49" s="3815" t="s">
        <v>438</v>
      </c>
      <c r="T49" s="271"/>
      <c r="U49" s="271"/>
      <c r="V49" s="271"/>
      <c r="W49" s="271"/>
      <c r="X49" s="271"/>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C49" s="286"/>
      <c r="CD49" s="286"/>
      <c r="CE49" s="286"/>
      <c r="CF49" s="286"/>
      <c r="CG49" s="286"/>
    </row>
    <row r="50" spans="1:85" s="272" customFormat="1" ht="42" customHeight="1" thickTop="1" thickBot="1">
      <c r="A50" s="3827"/>
      <c r="B50" s="3819"/>
      <c r="C50" s="3819"/>
      <c r="D50" s="3819"/>
      <c r="E50" s="513" t="s">
        <v>1669</v>
      </c>
      <c r="F50" s="3815"/>
      <c r="G50" s="3819"/>
      <c r="H50" s="513" t="s">
        <v>373</v>
      </c>
      <c r="I50" s="3818"/>
      <c r="J50" s="3815"/>
      <c r="K50" s="3815"/>
      <c r="L50" s="3815"/>
      <c r="M50" s="3815"/>
      <c r="N50" s="3815"/>
      <c r="O50" s="3815"/>
      <c r="P50" s="3815"/>
      <c r="Q50" s="3815"/>
      <c r="R50" s="3815"/>
      <c r="S50" s="3815"/>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C50" s="286"/>
      <c r="CD50" s="286"/>
      <c r="CE50" s="286"/>
      <c r="CF50" s="286"/>
      <c r="CG50" s="286"/>
    </row>
    <row r="51" spans="1:85" s="272" customFormat="1" ht="42" customHeight="1" thickTop="1" thickBot="1">
      <c r="A51" s="3827"/>
      <c r="B51" s="3819"/>
      <c r="C51" s="3819"/>
      <c r="D51" s="3819"/>
      <c r="E51" s="513" t="s">
        <v>1670</v>
      </c>
      <c r="F51" s="3815"/>
      <c r="G51" s="3819"/>
      <c r="H51" s="513" t="s">
        <v>373</v>
      </c>
      <c r="I51" s="3818"/>
      <c r="J51" s="3815"/>
      <c r="K51" s="3815"/>
      <c r="L51" s="3815"/>
      <c r="M51" s="3815"/>
      <c r="N51" s="3815"/>
      <c r="O51" s="3815"/>
      <c r="P51" s="3815"/>
      <c r="Q51" s="3815"/>
      <c r="R51" s="3815"/>
      <c r="S51" s="3815"/>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C51" s="286"/>
      <c r="CD51" s="286"/>
      <c r="CE51" s="286"/>
      <c r="CF51" s="286"/>
      <c r="CG51" s="286"/>
    </row>
    <row r="52" spans="1:85" s="272" customFormat="1" ht="42" customHeight="1" thickTop="1" thickBot="1">
      <c r="A52" s="520" t="s">
        <v>415</v>
      </c>
      <c r="B52" s="513" t="s">
        <v>94</v>
      </c>
      <c r="C52" s="513" t="s">
        <v>2374</v>
      </c>
      <c r="D52" s="513" t="s">
        <v>1671</v>
      </c>
      <c r="E52" s="513" t="s">
        <v>1672</v>
      </c>
      <c r="F52" s="516">
        <v>79</v>
      </c>
      <c r="G52" s="513" t="s">
        <v>372</v>
      </c>
      <c r="H52" s="513" t="s">
        <v>373</v>
      </c>
      <c r="I52" s="517"/>
      <c r="J52" s="516"/>
      <c r="K52" s="516"/>
      <c r="L52" s="516"/>
      <c r="M52" s="516"/>
      <c r="N52" s="516">
        <v>1</v>
      </c>
      <c r="O52" s="516"/>
      <c r="P52" s="516"/>
      <c r="Q52" s="516"/>
      <c r="R52" s="516"/>
      <c r="S52" s="516" t="s">
        <v>438</v>
      </c>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C52" s="286"/>
      <c r="CD52" s="286"/>
      <c r="CE52" s="286"/>
      <c r="CF52" s="286"/>
      <c r="CG52" s="286"/>
    </row>
    <row r="53" spans="1:85" s="272" customFormat="1" ht="42" customHeight="1" thickTop="1" thickBot="1">
      <c r="A53" s="520" t="s">
        <v>415</v>
      </c>
      <c r="B53" s="513" t="s">
        <v>94</v>
      </c>
      <c r="C53" s="513" t="s">
        <v>2374</v>
      </c>
      <c r="D53" s="513" t="s">
        <v>1673</v>
      </c>
      <c r="E53" s="513" t="s">
        <v>1674</v>
      </c>
      <c r="F53" s="516">
        <v>12</v>
      </c>
      <c r="G53" s="513" t="s">
        <v>372</v>
      </c>
      <c r="H53" s="513" t="s">
        <v>373</v>
      </c>
      <c r="I53" s="517"/>
      <c r="J53" s="516"/>
      <c r="K53" s="516"/>
      <c r="L53" s="516"/>
      <c r="M53" s="516"/>
      <c r="N53" s="516">
        <v>1</v>
      </c>
      <c r="O53" s="516"/>
      <c r="P53" s="516"/>
      <c r="Q53" s="516"/>
      <c r="R53" s="516"/>
      <c r="S53" s="516" t="s">
        <v>438</v>
      </c>
      <c r="T53" s="271"/>
      <c r="U53" s="271"/>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C53" s="286"/>
      <c r="CD53" s="286"/>
      <c r="CE53" s="286"/>
      <c r="CF53" s="286"/>
      <c r="CG53" s="286"/>
    </row>
    <row r="54" spans="1:85" s="272" customFormat="1" ht="42" customHeight="1" thickTop="1" thickBot="1">
      <c r="A54" s="520" t="s">
        <v>415</v>
      </c>
      <c r="B54" s="513" t="s">
        <v>94</v>
      </c>
      <c r="C54" s="513" t="s">
        <v>2374</v>
      </c>
      <c r="D54" s="513" t="s">
        <v>2004</v>
      </c>
      <c r="E54" s="513" t="s">
        <v>716</v>
      </c>
      <c r="F54" s="516">
        <v>86</v>
      </c>
      <c r="G54" s="513" t="s">
        <v>372</v>
      </c>
      <c r="H54" s="513" t="s">
        <v>373</v>
      </c>
      <c r="I54" s="517"/>
      <c r="J54" s="516"/>
      <c r="K54" s="516"/>
      <c r="L54" s="516"/>
      <c r="M54" s="516"/>
      <c r="N54" s="516">
        <v>1</v>
      </c>
      <c r="O54" s="516"/>
      <c r="P54" s="516"/>
      <c r="Q54" s="516"/>
      <c r="R54" s="516"/>
      <c r="S54" s="516" t="s">
        <v>438</v>
      </c>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c r="AZ54" s="271"/>
      <c r="BA54" s="271"/>
      <c r="BB54" s="271"/>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C54" s="286"/>
      <c r="CD54" s="286"/>
      <c r="CE54" s="286"/>
      <c r="CF54" s="286"/>
      <c r="CG54" s="286"/>
    </row>
    <row r="55" spans="1:85" s="272" customFormat="1" ht="42" customHeight="1" thickTop="1" thickBot="1">
      <c r="A55" s="520" t="s">
        <v>415</v>
      </c>
      <c r="B55" s="513" t="s">
        <v>94</v>
      </c>
      <c r="C55" s="513" t="s">
        <v>2374</v>
      </c>
      <c r="D55" s="513" t="s">
        <v>1673</v>
      </c>
      <c r="E55" s="513" t="s">
        <v>1675</v>
      </c>
      <c r="F55" s="516">
        <v>19</v>
      </c>
      <c r="G55" s="513" t="s">
        <v>372</v>
      </c>
      <c r="H55" s="513" t="s">
        <v>373</v>
      </c>
      <c r="I55" s="517"/>
      <c r="J55" s="516"/>
      <c r="K55" s="516"/>
      <c r="L55" s="516"/>
      <c r="M55" s="516"/>
      <c r="N55" s="516">
        <v>1</v>
      </c>
      <c r="O55" s="516"/>
      <c r="P55" s="516"/>
      <c r="Q55" s="516"/>
      <c r="R55" s="516"/>
      <c r="S55" s="516" t="s">
        <v>438</v>
      </c>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C55" s="286"/>
      <c r="CD55" s="286"/>
      <c r="CE55" s="286"/>
      <c r="CF55" s="286"/>
      <c r="CG55" s="286"/>
    </row>
    <row r="56" spans="1:85" s="272" customFormat="1" ht="42" customHeight="1" thickTop="1" thickBot="1">
      <c r="A56" s="520" t="s">
        <v>451</v>
      </c>
      <c r="B56" s="519" t="s">
        <v>94</v>
      </c>
      <c r="C56" s="519" t="s">
        <v>2374</v>
      </c>
      <c r="D56" s="519" t="s">
        <v>1654</v>
      </c>
      <c r="E56" s="519"/>
      <c r="F56" s="515"/>
      <c r="G56" s="513" t="s">
        <v>12</v>
      </c>
      <c r="H56" s="513"/>
      <c r="I56" s="517">
        <v>227000</v>
      </c>
      <c r="J56" s="520"/>
      <c r="K56" s="520"/>
      <c r="L56" s="520"/>
      <c r="M56" s="520"/>
      <c r="N56" s="520">
        <v>1</v>
      </c>
      <c r="O56" s="520"/>
      <c r="P56" s="520"/>
      <c r="Q56" s="520"/>
      <c r="R56" s="520"/>
      <c r="S56" s="520" t="s">
        <v>438</v>
      </c>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C56" s="286"/>
      <c r="CD56" s="286"/>
      <c r="CE56" s="286"/>
      <c r="CF56" s="286"/>
      <c r="CG56" s="286"/>
    </row>
    <row r="57" spans="1:85" s="272" customFormat="1" ht="42" customHeight="1" thickTop="1" thickBot="1">
      <c r="A57" s="3827" t="s">
        <v>451</v>
      </c>
      <c r="B57" s="3819" t="s">
        <v>94</v>
      </c>
      <c r="C57" s="3819" t="s">
        <v>2381</v>
      </c>
      <c r="D57" s="3819" t="s">
        <v>1676</v>
      </c>
      <c r="E57" s="513" t="s">
        <v>716</v>
      </c>
      <c r="F57" s="3815">
        <v>120</v>
      </c>
      <c r="G57" s="3819" t="s">
        <v>1677</v>
      </c>
      <c r="H57" s="513" t="s">
        <v>373</v>
      </c>
      <c r="I57" s="3818">
        <v>120000</v>
      </c>
      <c r="J57" s="3815"/>
      <c r="K57" s="3815"/>
      <c r="L57" s="3815">
        <v>100</v>
      </c>
      <c r="M57" s="3815">
        <v>85</v>
      </c>
      <c r="N57" s="3815">
        <v>1</v>
      </c>
      <c r="O57" s="3815"/>
      <c r="P57" s="3815"/>
      <c r="Q57" s="3815"/>
      <c r="R57" s="3815"/>
      <c r="S57" s="3827" t="s">
        <v>438</v>
      </c>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C57" s="286"/>
      <c r="CD57" s="286"/>
      <c r="CE57" s="286"/>
      <c r="CF57" s="286"/>
      <c r="CG57" s="286"/>
    </row>
    <row r="58" spans="1:85" s="272" customFormat="1" ht="42" customHeight="1" thickTop="1" thickBot="1">
      <c r="A58" s="3827"/>
      <c r="B58" s="3819"/>
      <c r="C58" s="3819"/>
      <c r="D58" s="3819"/>
      <c r="E58" s="513" t="s">
        <v>1678</v>
      </c>
      <c r="F58" s="3815"/>
      <c r="G58" s="3819"/>
      <c r="H58" s="513" t="s">
        <v>373</v>
      </c>
      <c r="I58" s="3818"/>
      <c r="J58" s="3815"/>
      <c r="K58" s="3815"/>
      <c r="L58" s="3815"/>
      <c r="M58" s="3815"/>
      <c r="N58" s="3815"/>
      <c r="O58" s="3815"/>
      <c r="P58" s="3815"/>
      <c r="Q58" s="3815"/>
      <c r="R58" s="3815"/>
      <c r="S58" s="3827"/>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C58" s="286"/>
      <c r="CD58" s="286"/>
      <c r="CE58" s="286"/>
      <c r="CF58" s="286"/>
      <c r="CG58" s="286"/>
    </row>
    <row r="59" spans="1:85" s="272" customFormat="1" ht="42" customHeight="1" thickTop="1" thickBot="1">
      <c r="A59" s="3827"/>
      <c r="B59" s="3819"/>
      <c r="C59" s="3819"/>
      <c r="D59" s="3819"/>
      <c r="E59" s="513" t="s">
        <v>1679</v>
      </c>
      <c r="F59" s="3815"/>
      <c r="G59" s="3819"/>
      <c r="H59" s="513" t="s">
        <v>373</v>
      </c>
      <c r="I59" s="3818"/>
      <c r="J59" s="3815"/>
      <c r="K59" s="3815"/>
      <c r="L59" s="3815"/>
      <c r="M59" s="3815"/>
      <c r="N59" s="3815"/>
      <c r="O59" s="3815"/>
      <c r="P59" s="3815"/>
      <c r="Q59" s="3815"/>
      <c r="R59" s="3815"/>
      <c r="S59" s="3827"/>
      <c r="T59" s="271"/>
      <c r="U59" s="271"/>
      <c r="V59" s="271"/>
      <c r="W59" s="271"/>
      <c r="X59" s="271"/>
      <c r="Y59" s="271"/>
      <c r="Z59" s="271"/>
      <c r="AA59" s="271"/>
      <c r="AB59" s="271"/>
      <c r="AC59" s="271"/>
      <c r="AD59" s="271"/>
      <c r="AE59" s="271"/>
      <c r="AF59" s="271"/>
      <c r="AG59" s="271"/>
      <c r="AH59" s="271"/>
      <c r="AI59" s="271"/>
      <c r="AJ59" s="271"/>
      <c r="AK59" s="271"/>
      <c r="AL59" s="271"/>
      <c r="AM59" s="271"/>
      <c r="AN59" s="271"/>
      <c r="AO59" s="271"/>
      <c r="AP59" s="271"/>
      <c r="AQ59" s="271"/>
      <c r="AR59" s="271"/>
      <c r="AS59" s="271"/>
      <c r="AT59" s="271"/>
      <c r="AU59" s="271"/>
      <c r="AV59" s="271"/>
      <c r="AW59" s="271"/>
      <c r="AX59" s="271"/>
      <c r="AY59" s="271"/>
      <c r="AZ59" s="271"/>
      <c r="BA59" s="271"/>
      <c r="BB59" s="271"/>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C59" s="286"/>
      <c r="CD59" s="286"/>
      <c r="CE59" s="286"/>
      <c r="CF59" s="286"/>
      <c r="CG59" s="286"/>
    </row>
    <row r="60" spans="1:85" s="272" customFormat="1" ht="42" customHeight="1" thickTop="1" thickBot="1">
      <c r="A60" s="3844" t="s">
        <v>451</v>
      </c>
      <c r="B60" s="3832" t="s">
        <v>94</v>
      </c>
      <c r="C60" s="3832" t="s">
        <v>1021</v>
      </c>
      <c r="D60" s="524" t="s">
        <v>1680</v>
      </c>
      <c r="E60" s="524" t="s">
        <v>716</v>
      </c>
      <c r="F60" s="3821">
        <v>366</v>
      </c>
      <c r="G60" s="3832" t="s">
        <v>372</v>
      </c>
      <c r="H60" s="524" t="s">
        <v>373</v>
      </c>
      <c r="I60" s="3831">
        <v>150000</v>
      </c>
      <c r="J60" s="3821"/>
      <c r="K60" s="3821"/>
      <c r="L60" s="3821">
        <v>100</v>
      </c>
      <c r="M60" s="3821">
        <v>89</v>
      </c>
      <c r="N60" s="3821">
        <v>1</v>
      </c>
      <c r="O60" s="3821"/>
      <c r="P60" s="3821"/>
      <c r="Q60" s="3821"/>
      <c r="R60" s="3821"/>
      <c r="S60" s="3821" t="s">
        <v>438</v>
      </c>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C60" s="286"/>
      <c r="CD60" s="286"/>
      <c r="CE60" s="286"/>
      <c r="CF60" s="286"/>
      <c r="CG60" s="286"/>
    </row>
    <row r="61" spans="1:85" s="272" customFormat="1" ht="42" customHeight="1" thickTop="1" thickBot="1">
      <c r="A61" s="3844"/>
      <c r="B61" s="3832"/>
      <c r="C61" s="3832"/>
      <c r="D61" s="524" t="s">
        <v>1681</v>
      </c>
      <c r="E61" s="524" t="s">
        <v>716</v>
      </c>
      <c r="F61" s="3821"/>
      <c r="G61" s="3832"/>
      <c r="H61" s="524" t="s">
        <v>373</v>
      </c>
      <c r="I61" s="3831"/>
      <c r="J61" s="3821"/>
      <c r="K61" s="3821"/>
      <c r="L61" s="3821"/>
      <c r="M61" s="3821"/>
      <c r="N61" s="3821"/>
      <c r="O61" s="3821"/>
      <c r="P61" s="3821"/>
      <c r="Q61" s="3821"/>
      <c r="R61" s="3821"/>
      <c r="S61" s="382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C61" s="286"/>
      <c r="CD61" s="286"/>
      <c r="CE61" s="286"/>
      <c r="CF61" s="286"/>
      <c r="CG61" s="286"/>
    </row>
    <row r="62" spans="1:85" s="272" customFormat="1" ht="42" customHeight="1" thickTop="1" thickBot="1">
      <c r="A62" s="532" t="s">
        <v>451</v>
      </c>
      <c r="B62" s="524" t="s">
        <v>94</v>
      </c>
      <c r="C62" s="524" t="s">
        <v>1021</v>
      </c>
      <c r="D62" s="524" t="s">
        <v>1682</v>
      </c>
      <c r="E62" s="524" t="s">
        <v>716</v>
      </c>
      <c r="F62" s="528">
        <v>165</v>
      </c>
      <c r="G62" s="524" t="s">
        <v>372</v>
      </c>
      <c r="H62" s="524" t="s">
        <v>373</v>
      </c>
      <c r="I62" s="529">
        <v>150000</v>
      </c>
      <c r="J62" s="528"/>
      <c r="K62" s="528"/>
      <c r="L62" s="528">
        <v>100</v>
      </c>
      <c r="M62" s="528">
        <v>89</v>
      </c>
      <c r="N62" s="528">
        <v>1</v>
      </c>
      <c r="O62" s="528"/>
      <c r="P62" s="528"/>
      <c r="Q62" s="528"/>
      <c r="R62" s="528"/>
      <c r="S62" s="528" t="s">
        <v>438</v>
      </c>
      <c r="T62" s="271"/>
      <c r="U62" s="271"/>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C62" s="286"/>
      <c r="CD62" s="286"/>
      <c r="CE62" s="286"/>
      <c r="CF62" s="286"/>
      <c r="CG62" s="286"/>
    </row>
    <row r="63" spans="1:85" s="272" customFormat="1" ht="42" customHeight="1" thickTop="1" thickBot="1">
      <c r="A63" s="3844" t="s">
        <v>451</v>
      </c>
      <c r="B63" s="3832" t="s">
        <v>94</v>
      </c>
      <c r="C63" s="3832" t="s">
        <v>1021</v>
      </c>
      <c r="D63" s="3832" t="s">
        <v>2076</v>
      </c>
      <c r="E63" s="524" t="s">
        <v>716</v>
      </c>
      <c r="F63" s="3821">
        <v>333</v>
      </c>
      <c r="G63" s="3832" t="s">
        <v>372</v>
      </c>
      <c r="H63" s="524" t="s">
        <v>373</v>
      </c>
      <c r="I63" s="3831">
        <v>150000</v>
      </c>
      <c r="J63" s="3821"/>
      <c r="K63" s="3821"/>
      <c r="L63" s="3821">
        <v>100</v>
      </c>
      <c r="M63" s="3821">
        <v>89</v>
      </c>
      <c r="N63" s="3821">
        <v>1</v>
      </c>
      <c r="O63" s="3821"/>
      <c r="P63" s="3821"/>
      <c r="Q63" s="3821"/>
      <c r="R63" s="3821"/>
      <c r="S63" s="3821" t="s">
        <v>438</v>
      </c>
      <c r="T63" s="271"/>
      <c r="U63" s="271"/>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C63" s="286"/>
      <c r="CD63" s="286"/>
      <c r="CE63" s="286"/>
      <c r="CF63" s="286"/>
      <c r="CG63" s="286"/>
    </row>
    <row r="64" spans="1:85" s="272" customFormat="1" ht="42" customHeight="1" thickTop="1" thickBot="1">
      <c r="A64" s="3844"/>
      <c r="B64" s="3832"/>
      <c r="C64" s="3832"/>
      <c r="D64" s="3832"/>
      <c r="E64" s="524" t="s">
        <v>2113</v>
      </c>
      <c r="F64" s="3821"/>
      <c r="G64" s="3832"/>
      <c r="H64" s="524" t="s">
        <v>373</v>
      </c>
      <c r="I64" s="3831"/>
      <c r="J64" s="3821"/>
      <c r="K64" s="3821"/>
      <c r="L64" s="3821"/>
      <c r="M64" s="3821"/>
      <c r="N64" s="3821"/>
      <c r="O64" s="3821"/>
      <c r="P64" s="3821"/>
      <c r="Q64" s="3821"/>
      <c r="R64" s="3821"/>
      <c r="S64" s="3821"/>
      <c r="T64" s="271"/>
      <c r="U64" s="271"/>
      <c r="V64" s="271"/>
      <c r="W64" s="271"/>
      <c r="X64" s="271"/>
      <c r="Y64" s="271"/>
      <c r="Z64" s="271"/>
      <c r="AA64" s="271"/>
      <c r="AB64" s="271"/>
      <c r="AC64" s="271"/>
      <c r="AD64" s="271"/>
      <c r="AE64" s="271"/>
      <c r="AF64" s="271"/>
      <c r="AG64" s="271"/>
      <c r="AH64" s="271"/>
      <c r="AI64" s="271"/>
      <c r="AJ64" s="271"/>
      <c r="AK64" s="271"/>
      <c r="AL64" s="271"/>
      <c r="AM64" s="271"/>
      <c r="AN64" s="271"/>
      <c r="AO64" s="271"/>
      <c r="AP64" s="271"/>
      <c r="AQ64" s="271"/>
      <c r="AR64" s="271"/>
      <c r="AS64" s="271"/>
      <c r="AT64" s="271"/>
      <c r="AU64" s="271"/>
      <c r="AV64" s="271"/>
      <c r="AW64" s="271"/>
      <c r="AX64" s="271"/>
      <c r="AY64" s="271"/>
      <c r="AZ64" s="271"/>
      <c r="BA64" s="271"/>
      <c r="BB64" s="271"/>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C64" s="286"/>
      <c r="CD64" s="286"/>
      <c r="CE64" s="286"/>
      <c r="CF64" s="286"/>
      <c r="CG64" s="286"/>
    </row>
    <row r="65" spans="1:85" s="272" customFormat="1" ht="42" customHeight="1" thickTop="1" thickBot="1">
      <c r="A65" s="532" t="s">
        <v>415</v>
      </c>
      <c r="B65" s="524" t="s">
        <v>94</v>
      </c>
      <c r="C65" s="524" t="s">
        <v>1021</v>
      </c>
      <c r="D65" s="524" t="s">
        <v>1683</v>
      </c>
      <c r="E65" s="524" t="s">
        <v>716</v>
      </c>
      <c r="F65" s="528">
        <v>251</v>
      </c>
      <c r="G65" s="524" t="s">
        <v>372</v>
      </c>
      <c r="H65" s="524" t="s">
        <v>373</v>
      </c>
      <c r="I65" s="529">
        <v>8732</v>
      </c>
      <c r="J65" s="528"/>
      <c r="K65" s="528">
        <v>8732</v>
      </c>
      <c r="L65" s="528">
        <v>100</v>
      </c>
      <c r="M65" s="528">
        <v>100</v>
      </c>
      <c r="N65" s="528">
        <v>1</v>
      </c>
      <c r="O65" s="528"/>
      <c r="P65" s="528"/>
      <c r="Q65" s="528"/>
      <c r="R65" s="528"/>
      <c r="S65" s="528" t="s">
        <v>438</v>
      </c>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C65" s="286"/>
      <c r="CD65" s="286"/>
      <c r="CE65" s="286"/>
      <c r="CF65" s="286"/>
      <c r="CG65" s="286"/>
    </row>
    <row r="66" spans="1:85" s="272" customFormat="1" ht="42" customHeight="1" thickTop="1" thickBot="1">
      <c r="A66" s="532" t="s">
        <v>451</v>
      </c>
      <c r="B66" s="531" t="s">
        <v>94</v>
      </c>
      <c r="C66" s="531" t="s">
        <v>1021</v>
      </c>
      <c r="D66" s="531" t="s">
        <v>1654</v>
      </c>
      <c r="E66" s="531"/>
      <c r="F66" s="527"/>
      <c r="G66" s="524" t="s">
        <v>12</v>
      </c>
      <c r="H66" s="524" t="s">
        <v>373</v>
      </c>
      <c r="I66" s="529">
        <v>53000</v>
      </c>
      <c r="J66" s="532"/>
      <c r="K66" s="532"/>
      <c r="L66" s="532"/>
      <c r="M66" s="532"/>
      <c r="N66" s="532">
        <v>1</v>
      </c>
      <c r="O66" s="532"/>
      <c r="P66" s="532"/>
      <c r="Q66" s="532"/>
      <c r="R66" s="532"/>
      <c r="S66" s="532" t="s">
        <v>438</v>
      </c>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C66" s="286"/>
      <c r="CD66" s="286"/>
      <c r="CE66" s="286"/>
      <c r="CF66" s="286"/>
      <c r="CG66" s="286"/>
    </row>
    <row r="67" spans="1:85" s="272" customFormat="1" ht="42" customHeight="1" thickTop="1" thickBot="1">
      <c r="A67" s="520" t="s">
        <v>451</v>
      </c>
      <c r="B67" s="513" t="s">
        <v>94</v>
      </c>
      <c r="C67" s="513" t="s">
        <v>1030</v>
      </c>
      <c r="D67" s="513" t="s">
        <v>1684</v>
      </c>
      <c r="E67" s="513" t="s">
        <v>716</v>
      </c>
      <c r="F67" s="516">
        <v>59</v>
      </c>
      <c r="G67" s="513" t="s">
        <v>372</v>
      </c>
      <c r="H67" s="513" t="s">
        <v>373</v>
      </c>
      <c r="I67" s="517">
        <v>60000</v>
      </c>
      <c r="J67" s="516"/>
      <c r="K67" s="516"/>
      <c r="L67" s="516">
        <v>100</v>
      </c>
      <c r="M67" s="516">
        <v>70</v>
      </c>
      <c r="N67" s="516">
        <v>1</v>
      </c>
      <c r="O67" s="516"/>
      <c r="P67" s="516"/>
      <c r="Q67" s="516"/>
      <c r="R67" s="516"/>
      <c r="S67" s="516" t="s">
        <v>438</v>
      </c>
      <c r="T67" s="271"/>
      <c r="U67" s="271"/>
      <c r="V67" s="271"/>
      <c r="W67" s="271"/>
      <c r="X67" s="271"/>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C67" s="286"/>
      <c r="CD67" s="286"/>
      <c r="CE67" s="286"/>
      <c r="CF67" s="286"/>
      <c r="CG67" s="286"/>
    </row>
    <row r="68" spans="1:85" s="272" customFormat="1" ht="42" customHeight="1" thickTop="1" thickBot="1">
      <c r="A68" s="520" t="s">
        <v>451</v>
      </c>
      <c r="B68" s="513" t="s">
        <v>94</v>
      </c>
      <c r="C68" s="513" t="s">
        <v>1030</v>
      </c>
      <c r="D68" s="513" t="s">
        <v>250</v>
      </c>
      <c r="E68" s="513" t="s">
        <v>1685</v>
      </c>
      <c r="F68" s="516">
        <v>15</v>
      </c>
      <c r="G68" s="513" t="s">
        <v>372</v>
      </c>
      <c r="H68" s="513" t="s">
        <v>373</v>
      </c>
      <c r="I68" s="517">
        <v>60000</v>
      </c>
      <c r="J68" s="516"/>
      <c r="K68" s="516"/>
      <c r="L68" s="516">
        <v>100</v>
      </c>
      <c r="M68" s="516">
        <v>70</v>
      </c>
      <c r="N68" s="516">
        <v>1</v>
      </c>
      <c r="O68" s="516"/>
      <c r="P68" s="516"/>
      <c r="Q68" s="516"/>
      <c r="R68" s="516"/>
      <c r="S68" s="516" t="s">
        <v>438</v>
      </c>
      <c r="T68" s="271"/>
      <c r="U68" s="271"/>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C68" s="286"/>
      <c r="CD68" s="286"/>
      <c r="CE68" s="286"/>
      <c r="CF68" s="286"/>
      <c r="CG68" s="286"/>
    </row>
    <row r="69" spans="1:85" s="272" customFormat="1" ht="42" customHeight="1" thickTop="1" thickBot="1">
      <c r="A69" s="520" t="s">
        <v>451</v>
      </c>
      <c r="B69" s="513" t="s">
        <v>94</v>
      </c>
      <c r="C69" s="513" t="s">
        <v>1030</v>
      </c>
      <c r="D69" s="513" t="s">
        <v>2127</v>
      </c>
      <c r="E69" s="513" t="s">
        <v>716</v>
      </c>
      <c r="F69" s="516">
        <v>57</v>
      </c>
      <c r="G69" s="513" t="s">
        <v>372</v>
      </c>
      <c r="H69" s="513" t="s">
        <v>373</v>
      </c>
      <c r="I69" s="517">
        <v>30000</v>
      </c>
      <c r="J69" s="516"/>
      <c r="K69" s="516"/>
      <c r="L69" s="516">
        <v>100</v>
      </c>
      <c r="M69" s="516">
        <v>70</v>
      </c>
      <c r="N69" s="516">
        <v>1</v>
      </c>
      <c r="O69" s="516"/>
      <c r="P69" s="516"/>
      <c r="Q69" s="516"/>
      <c r="R69" s="516"/>
      <c r="S69" s="516" t="s">
        <v>438</v>
      </c>
      <c r="T69" s="271"/>
      <c r="U69" s="271"/>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C69" s="286"/>
      <c r="CD69" s="286"/>
      <c r="CE69" s="286"/>
      <c r="CF69" s="286"/>
      <c r="CG69" s="286"/>
    </row>
    <row r="70" spans="1:85" s="272" customFormat="1" ht="42" customHeight="1" thickTop="1" thickBot="1">
      <c r="A70" s="3827" t="s">
        <v>451</v>
      </c>
      <c r="B70" s="3819" t="s">
        <v>94</v>
      </c>
      <c r="C70" s="3819" t="s">
        <v>1030</v>
      </c>
      <c r="D70" s="3819" t="s">
        <v>1686</v>
      </c>
      <c r="E70" s="513" t="s">
        <v>716</v>
      </c>
      <c r="F70" s="3815">
        <v>98</v>
      </c>
      <c r="G70" s="3819" t="s">
        <v>372</v>
      </c>
      <c r="H70" s="513" t="s">
        <v>373</v>
      </c>
      <c r="I70" s="3818">
        <v>60000</v>
      </c>
      <c r="J70" s="3815"/>
      <c r="K70" s="3815"/>
      <c r="L70" s="3815">
        <v>100</v>
      </c>
      <c r="M70" s="3815">
        <v>70</v>
      </c>
      <c r="N70" s="3815">
        <v>1</v>
      </c>
      <c r="O70" s="3815"/>
      <c r="P70" s="3815"/>
      <c r="Q70" s="3815"/>
      <c r="R70" s="3815"/>
      <c r="S70" s="3815" t="s">
        <v>438</v>
      </c>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1"/>
      <c r="BD70" s="271"/>
      <c r="BE70" s="271"/>
      <c r="BF70" s="271"/>
      <c r="BG70" s="271"/>
      <c r="BH70" s="271"/>
      <c r="BI70" s="271"/>
      <c r="BJ70" s="271"/>
      <c r="BK70" s="271"/>
      <c r="BL70" s="271"/>
      <c r="BM70" s="271"/>
      <c r="BN70" s="271"/>
      <c r="BO70" s="271"/>
      <c r="BP70" s="271"/>
      <c r="BQ70" s="271"/>
      <c r="BR70" s="271"/>
      <c r="BS70" s="271"/>
      <c r="BT70" s="271"/>
      <c r="BU70" s="271"/>
      <c r="BV70" s="271"/>
      <c r="BW70" s="271"/>
      <c r="BX70" s="271"/>
      <c r="BY70" s="271"/>
      <c r="BZ70" s="271"/>
      <c r="CC70" s="286"/>
      <c r="CD70" s="286"/>
      <c r="CE70" s="286"/>
      <c r="CF70" s="286"/>
      <c r="CG70" s="286"/>
    </row>
    <row r="71" spans="1:85" s="272" customFormat="1" ht="42" customHeight="1" thickTop="1" thickBot="1">
      <c r="A71" s="3827"/>
      <c r="B71" s="3819"/>
      <c r="C71" s="3819"/>
      <c r="D71" s="3819"/>
      <c r="E71" s="513" t="s">
        <v>1687</v>
      </c>
      <c r="F71" s="3815"/>
      <c r="G71" s="3819"/>
      <c r="H71" s="513" t="s">
        <v>373</v>
      </c>
      <c r="I71" s="3818"/>
      <c r="J71" s="3815"/>
      <c r="K71" s="3815"/>
      <c r="L71" s="3815"/>
      <c r="M71" s="3815"/>
      <c r="N71" s="3815"/>
      <c r="O71" s="3815"/>
      <c r="P71" s="3815"/>
      <c r="Q71" s="3815"/>
      <c r="R71" s="3815"/>
      <c r="S71" s="3815"/>
      <c r="T71" s="271"/>
      <c r="U71" s="271"/>
      <c r="V71" s="271"/>
      <c r="W71" s="271"/>
      <c r="X71" s="271"/>
      <c r="Y71" s="271"/>
      <c r="Z71" s="271"/>
      <c r="AA71" s="271"/>
      <c r="AB71" s="271"/>
      <c r="AC71" s="271"/>
      <c r="AD71" s="271"/>
      <c r="AE71" s="271"/>
      <c r="AF71" s="271"/>
      <c r="AG71" s="271"/>
      <c r="AH71" s="271"/>
      <c r="AI71" s="271"/>
      <c r="AJ71" s="271"/>
      <c r="AK71" s="271"/>
      <c r="AL71" s="271"/>
      <c r="AM71" s="271"/>
      <c r="AN71" s="271"/>
      <c r="AO71" s="271"/>
      <c r="AP71" s="271"/>
      <c r="AQ71" s="271"/>
      <c r="AR71" s="271"/>
      <c r="AS71" s="271"/>
      <c r="AT71" s="271"/>
      <c r="AU71" s="271"/>
      <c r="AV71" s="271"/>
      <c r="AW71" s="271"/>
      <c r="AX71" s="271"/>
      <c r="AY71" s="271"/>
      <c r="AZ71" s="271"/>
      <c r="BA71" s="271"/>
      <c r="BB71" s="271"/>
      <c r="BC71" s="271"/>
      <c r="BD71" s="271"/>
      <c r="BE71" s="271"/>
      <c r="BF71" s="271"/>
      <c r="BG71" s="271"/>
      <c r="BH71" s="271"/>
      <c r="BI71" s="271"/>
      <c r="BJ71" s="271"/>
      <c r="BK71" s="271"/>
      <c r="BL71" s="271"/>
      <c r="BM71" s="271"/>
      <c r="BN71" s="271"/>
      <c r="BO71" s="271"/>
      <c r="BP71" s="271"/>
      <c r="BQ71" s="271"/>
      <c r="BR71" s="271"/>
      <c r="BS71" s="271"/>
      <c r="BT71" s="271"/>
      <c r="BU71" s="271"/>
      <c r="BV71" s="271"/>
      <c r="BW71" s="271"/>
      <c r="BX71" s="271"/>
      <c r="BY71" s="271"/>
      <c r="BZ71" s="271"/>
      <c r="CC71" s="286"/>
      <c r="CD71" s="286"/>
      <c r="CE71" s="286"/>
      <c r="CF71" s="286"/>
      <c r="CG71" s="286"/>
    </row>
    <row r="72" spans="1:85" s="272" customFormat="1" ht="42" customHeight="1" thickTop="1" thickBot="1">
      <c r="A72" s="3827"/>
      <c r="B72" s="3819"/>
      <c r="C72" s="3819"/>
      <c r="D72" s="3819"/>
      <c r="E72" s="513" t="s">
        <v>1688</v>
      </c>
      <c r="F72" s="3815"/>
      <c r="G72" s="3819"/>
      <c r="H72" s="513" t="s">
        <v>373</v>
      </c>
      <c r="I72" s="3818"/>
      <c r="J72" s="3815"/>
      <c r="K72" s="3815"/>
      <c r="L72" s="3815"/>
      <c r="M72" s="3815"/>
      <c r="N72" s="3815"/>
      <c r="O72" s="3815"/>
      <c r="P72" s="3815"/>
      <c r="Q72" s="3815"/>
      <c r="R72" s="3815"/>
      <c r="S72" s="3815"/>
      <c r="T72" s="271"/>
      <c r="U72" s="271"/>
      <c r="V72" s="271"/>
      <c r="W72" s="271"/>
      <c r="X72" s="271"/>
      <c r="Y72" s="271"/>
      <c r="Z72" s="271"/>
      <c r="AA72" s="271"/>
      <c r="AB72" s="271"/>
      <c r="AC72" s="271"/>
      <c r="AD72" s="271"/>
      <c r="AE72" s="271"/>
      <c r="AF72" s="271"/>
      <c r="AG72" s="271"/>
      <c r="AH72" s="271"/>
      <c r="AI72" s="271"/>
      <c r="AJ72" s="271"/>
      <c r="AK72" s="271"/>
      <c r="AL72" s="271"/>
      <c r="AM72" s="271"/>
      <c r="AN72" s="271"/>
      <c r="AO72" s="271"/>
      <c r="AP72" s="271"/>
      <c r="AQ72" s="271"/>
      <c r="AR72" s="271"/>
      <c r="AS72" s="271"/>
      <c r="AT72" s="271"/>
      <c r="AU72" s="271"/>
      <c r="AV72" s="271"/>
      <c r="AW72" s="271"/>
      <c r="AX72" s="271"/>
      <c r="AY72" s="271"/>
      <c r="AZ72" s="271"/>
      <c r="BA72" s="271"/>
      <c r="BB72" s="271"/>
      <c r="BC72" s="271"/>
      <c r="BD72" s="271"/>
      <c r="BE72" s="271"/>
      <c r="BF72" s="271"/>
      <c r="BG72" s="271"/>
      <c r="BH72" s="271"/>
      <c r="BI72" s="271"/>
      <c r="BJ72" s="271"/>
      <c r="BK72" s="271"/>
      <c r="BL72" s="271"/>
      <c r="BM72" s="271"/>
      <c r="BN72" s="271"/>
      <c r="BO72" s="271"/>
      <c r="BP72" s="271"/>
      <c r="BQ72" s="271"/>
      <c r="BR72" s="271"/>
      <c r="BS72" s="271"/>
      <c r="BT72" s="271"/>
      <c r="BU72" s="271"/>
      <c r="BV72" s="271"/>
      <c r="BW72" s="271"/>
      <c r="BX72" s="271"/>
      <c r="BY72" s="271"/>
      <c r="BZ72" s="271"/>
      <c r="CC72" s="286"/>
      <c r="CD72" s="286"/>
      <c r="CE72" s="286"/>
      <c r="CF72" s="286"/>
      <c r="CG72" s="286"/>
    </row>
    <row r="73" spans="1:85" s="272" customFormat="1" ht="42" customHeight="1" thickTop="1" thickBot="1">
      <c r="A73" s="3827"/>
      <c r="B73" s="3819"/>
      <c r="C73" s="3819"/>
      <c r="D73" s="3819"/>
      <c r="E73" s="513" t="s">
        <v>1689</v>
      </c>
      <c r="F73" s="3815"/>
      <c r="G73" s="3819"/>
      <c r="H73" s="513" t="s">
        <v>373</v>
      </c>
      <c r="I73" s="3818"/>
      <c r="J73" s="3815"/>
      <c r="K73" s="3815"/>
      <c r="L73" s="3815"/>
      <c r="M73" s="3815"/>
      <c r="N73" s="3815"/>
      <c r="O73" s="3815"/>
      <c r="P73" s="3815"/>
      <c r="Q73" s="3815"/>
      <c r="R73" s="3815"/>
      <c r="S73" s="3815"/>
      <c r="T73" s="271"/>
      <c r="U73" s="271"/>
      <c r="V73" s="271"/>
      <c r="W73" s="271"/>
      <c r="X73" s="271"/>
      <c r="Y73" s="271"/>
      <c r="Z73" s="271"/>
      <c r="AA73" s="271"/>
      <c r="AB73" s="271"/>
      <c r="AC73" s="271"/>
      <c r="AD73" s="271"/>
      <c r="AE73" s="271"/>
      <c r="AF73" s="271"/>
      <c r="AG73" s="271"/>
      <c r="AH73" s="271"/>
      <c r="AI73" s="271"/>
      <c r="AJ73" s="271"/>
      <c r="AK73" s="271"/>
      <c r="AL73" s="271"/>
      <c r="AM73" s="271"/>
      <c r="AN73" s="271"/>
      <c r="AO73" s="271"/>
      <c r="AP73" s="271"/>
      <c r="AQ73" s="271"/>
      <c r="AR73" s="271"/>
      <c r="AS73" s="271"/>
      <c r="AT73" s="271"/>
      <c r="AU73" s="271"/>
      <c r="AV73" s="271"/>
      <c r="AW73" s="271"/>
      <c r="AX73" s="271"/>
      <c r="AY73" s="271"/>
      <c r="AZ73" s="271"/>
      <c r="BA73" s="271"/>
      <c r="BB73" s="271"/>
      <c r="BC73" s="271"/>
      <c r="BD73" s="271"/>
      <c r="BE73" s="271"/>
      <c r="BF73" s="271"/>
      <c r="BG73" s="271"/>
      <c r="BH73" s="271"/>
      <c r="BI73" s="271"/>
      <c r="BJ73" s="271"/>
      <c r="BK73" s="271"/>
      <c r="BL73" s="271"/>
      <c r="BM73" s="271"/>
      <c r="BN73" s="271"/>
      <c r="BO73" s="271"/>
      <c r="BP73" s="271"/>
      <c r="BQ73" s="271"/>
      <c r="BR73" s="271"/>
      <c r="BS73" s="271"/>
      <c r="BT73" s="271"/>
      <c r="BU73" s="271"/>
      <c r="BV73" s="271"/>
      <c r="BW73" s="271"/>
      <c r="BX73" s="271"/>
      <c r="BY73" s="271"/>
      <c r="BZ73" s="271"/>
      <c r="CC73" s="286"/>
      <c r="CD73" s="286"/>
      <c r="CE73" s="286"/>
      <c r="CF73" s="286"/>
      <c r="CG73" s="286"/>
    </row>
    <row r="74" spans="1:85" s="272" customFormat="1" ht="42" customHeight="1" thickTop="1" thickBot="1">
      <c r="A74" s="3827" t="s">
        <v>451</v>
      </c>
      <c r="B74" s="3819" t="s">
        <v>94</v>
      </c>
      <c r="C74" s="3819" t="s">
        <v>1030</v>
      </c>
      <c r="D74" s="3819" t="s">
        <v>2057</v>
      </c>
      <c r="E74" s="513" t="s">
        <v>716</v>
      </c>
      <c r="F74" s="3815">
        <v>85</v>
      </c>
      <c r="G74" s="3819" t="s">
        <v>372</v>
      </c>
      <c r="H74" s="513" t="s">
        <v>373</v>
      </c>
      <c r="I74" s="3818">
        <v>60000</v>
      </c>
      <c r="J74" s="3815"/>
      <c r="K74" s="3815"/>
      <c r="L74" s="3815">
        <v>100</v>
      </c>
      <c r="M74" s="3815">
        <v>70</v>
      </c>
      <c r="N74" s="3815">
        <v>1</v>
      </c>
      <c r="O74" s="3815"/>
      <c r="P74" s="3815"/>
      <c r="Q74" s="3815"/>
      <c r="R74" s="3815"/>
      <c r="S74" s="3815" t="s">
        <v>438</v>
      </c>
      <c r="T74" s="271"/>
      <c r="U74" s="271"/>
      <c r="V74" s="271"/>
      <c r="W74" s="271"/>
      <c r="X74" s="271"/>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c r="BB74" s="271"/>
      <c r="BC74" s="271"/>
      <c r="BD74" s="271"/>
      <c r="BE74" s="271"/>
      <c r="BF74" s="271"/>
      <c r="BG74" s="271"/>
      <c r="BH74" s="271"/>
      <c r="BI74" s="271"/>
      <c r="BJ74" s="271"/>
      <c r="BK74" s="271"/>
      <c r="BL74" s="271"/>
      <c r="BM74" s="271"/>
      <c r="BN74" s="271"/>
      <c r="BO74" s="271"/>
      <c r="BP74" s="271"/>
      <c r="BQ74" s="271"/>
      <c r="BR74" s="271"/>
      <c r="BS74" s="271"/>
      <c r="BT74" s="271"/>
      <c r="BU74" s="271"/>
      <c r="BV74" s="271"/>
      <c r="BW74" s="271"/>
      <c r="BX74" s="271"/>
      <c r="BY74" s="271"/>
      <c r="BZ74" s="271"/>
      <c r="CC74" s="286"/>
      <c r="CD74" s="286"/>
      <c r="CE74" s="286"/>
      <c r="CF74" s="286"/>
      <c r="CG74" s="286"/>
    </row>
    <row r="75" spans="1:85" s="272" customFormat="1" ht="42" customHeight="1" thickTop="1" thickBot="1">
      <c r="A75" s="3827"/>
      <c r="B75" s="3819"/>
      <c r="C75" s="3819"/>
      <c r="D75" s="3819"/>
      <c r="E75" s="513" t="s">
        <v>1690</v>
      </c>
      <c r="F75" s="3815"/>
      <c r="G75" s="3819"/>
      <c r="H75" s="513" t="s">
        <v>373</v>
      </c>
      <c r="I75" s="3818"/>
      <c r="J75" s="3815"/>
      <c r="K75" s="3815"/>
      <c r="L75" s="3815"/>
      <c r="M75" s="3815"/>
      <c r="N75" s="3815"/>
      <c r="O75" s="3815"/>
      <c r="P75" s="3815"/>
      <c r="Q75" s="3815"/>
      <c r="R75" s="3815"/>
      <c r="S75" s="3815"/>
      <c r="T75" s="271"/>
      <c r="U75" s="271"/>
      <c r="V75" s="271"/>
      <c r="W75" s="271"/>
      <c r="X75" s="271"/>
      <c r="Y75" s="271"/>
      <c r="Z75" s="271"/>
      <c r="AA75" s="271"/>
      <c r="AB75" s="271"/>
      <c r="AC75" s="271"/>
      <c r="AD75" s="271"/>
      <c r="AE75" s="271"/>
      <c r="AF75" s="271"/>
      <c r="AG75" s="271"/>
      <c r="AH75" s="271"/>
      <c r="AI75" s="271"/>
      <c r="AJ75" s="271"/>
      <c r="AK75" s="271"/>
      <c r="AL75" s="271"/>
      <c r="AM75" s="271"/>
      <c r="AN75" s="271"/>
      <c r="AO75" s="271"/>
      <c r="AP75" s="271"/>
      <c r="AQ75" s="271"/>
      <c r="AR75" s="271"/>
      <c r="AS75" s="271"/>
      <c r="AT75" s="271"/>
      <c r="AU75" s="271"/>
      <c r="AV75" s="271"/>
      <c r="AW75" s="271"/>
      <c r="AX75" s="271"/>
      <c r="AY75" s="271"/>
      <c r="AZ75" s="271"/>
      <c r="BA75" s="271"/>
      <c r="BB75" s="271"/>
      <c r="BC75" s="271"/>
      <c r="BD75" s="271"/>
      <c r="BE75" s="271"/>
      <c r="BF75" s="271"/>
      <c r="BG75" s="271"/>
      <c r="BH75" s="271"/>
      <c r="BI75" s="271"/>
      <c r="BJ75" s="271"/>
      <c r="BK75" s="271"/>
      <c r="BL75" s="271"/>
      <c r="BM75" s="271"/>
      <c r="BN75" s="271"/>
      <c r="BO75" s="271"/>
      <c r="BP75" s="271"/>
      <c r="BQ75" s="271"/>
      <c r="BR75" s="271"/>
      <c r="BS75" s="271"/>
      <c r="BT75" s="271"/>
      <c r="BU75" s="271"/>
      <c r="BV75" s="271"/>
      <c r="BW75" s="271"/>
      <c r="BX75" s="271"/>
      <c r="BY75" s="271"/>
      <c r="BZ75" s="271"/>
      <c r="CC75" s="286"/>
      <c r="CD75" s="286"/>
      <c r="CE75" s="286"/>
      <c r="CF75" s="286"/>
      <c r="CG75" s="286"/>
    </row>
    <row r="76" spans="1:85" s="272" customFormat="1" ht="42" customHeight="1" thickTop="1" thickBot="1">
      <c r="A76" s="520" t="s">
        <v>415</v>
      </c>
      <c r="B76" s="513" t="s">
        <v>94</v>
      </c>
      <c r="C76" s="513" t="s">
        <v>1030</v>
      </c>
      <c r="D76" s="513" t="s">
        <v>1691</v>
      </c>
      <c r="E76" s="513" t="s">
        <v>716</v>
      </c>
      <c r="F76" s="516">
        <v>113</v>
      </c>
      <c r="G76" s="513" t="s">
        <v>372</v>
      </c>
      <c r="H76" s="513" t="s">
        <v>373</v>
      </c>
      <c r="I76" s="517">
        <v>80000</v>
      </c>
      <c r="J76" s="516"/>
      <c r="K76" s="516"/>
      <c r="L76" s="516"/>
      <c r="M76" s="516"/>
      <c r="N76" s="516">
        <v>1</v>
      </c>
      <c r="O76" s="516"/>
      <c r="P76" s="516"/>
      <c r="Q76" s="516"/>
      <c r="R76" s="516"/>
      <c r="S76" s="516" t="s">
        <v>438</v>
      </c>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C76" s="286"/>
      <c r="CD76" s="286"/>
      <c r="CE76" s="286"/>
      <c r="CF76" s="286"/>
      <c r="CG76" s="286"/>
    </row>
    <row r="77" spans="1:85" s="272" customFormat="1" ht="42" customHeight="1" thickTop="1" thickBot="1">
      <c r="A77" s="520" t="s">
        <v>451</v>
      </c>
      <c r="B77" s="519" t="s">
        <v>94</v>
      </c>
      <c r="C77" s="519" t="s">
        <v>1030</v>
      </c>
      <c r="D77" s="519" t="s">
        <v>1654</v>
      </c>
      <c r="E77" s="519"/>
      <c r="F77" s="515"/>
      <c r="G77" s="513" t="s">
        <v>12</v>
      </c>
      <c r="H77" s="513"/>
      <c r="I77" s="517">
        <v>100000</v>
      </c>
      <c r="J77" s="520"/>
      <c r="K77" s="520"/>
      <c r="L77" s="520">
        <v>100</v>
      </c>
      <c r="M77" s="520">
        <v>75</v>
      </c>
      <c r="N77" s="520">
        <v>1</v>
      </c>
      <c r="O77" s="520"/>
      <c r="P77" s="520"/>
      <c r="Q77" s="520"/>
      <c r="R77" s="520"/>
      <c r="S77" s="520" t="s">
        <v>438</v>
      </c>
      <c r="T77" s="271"/>
      <c r="U77" s="271"/>
      <c r="V77" s="271"/>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C77" s="286"/>
      <c r="CD77" s="286"/>
      <c r="CE77" s="286"/>
      <c r="CF77" s="286"/>
      <c r="CG77" s="286"/>
    </row>
    <row r="78" spans="1:85" s="272" customFormat="1" ht="42" customHeight="1" thickTop="1" thickBot="1">
      <c r="A78" s="520" t="s">
        <v>451</v>
      </c>
      <c r="B78" s="513" t="s">
        <v>94</v>
      </c>
      <c r="C78" s="513" t="s">
        <v>728</v>
      </c>
      <c r="D78" s="513" t="s">
        <v>1692</v>
      </c>
      <c r="E78" s="513" t="s">
        <v>1693</v>
      </c>
      <c r="F78" s="516">
        <v>83</v>
      </c>
      <c r="G78" s="513" t="s">
        <v>372</v>
      </c>
      <c r="H78" s="513" t="s">
        <v>373</v>
      </c>
      <c r="I78" s="517">
        <v>70000</v>
      </c>
      <c r="J78" s="517"/>
      <c r="K78" s="516" t="s">
        <v>1970</v>
      </c>
      <c r="L78" s="516">
        <v>100</v>
      </c>
      <c r="M78" s="516">
        <v>100</v>
      </c>
      <c r="N78" s="516">
        <v>1</v>
      </c>
      <c r="O78" s="516"/>
      <c r="P78" s="516"/>
      <c r="Q78" s="516"/>
      <c r="R78" s="516"/>
      <c r="S78" s="516" t="s">
        <v>438</v>
      </c>
      <c r="T78" s="271"/>
      <c r="U78" s="271"/>
      <c r="V78" s="271"/>
      <c r="W78" s="271"/>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C78" s="286"/>
      <c r="CD78" s="286"/>
      <c r="CE78" s="286"/>
      <c r="CF78" s="286"/>
      <c r="CG78" s="286"/>
    </row>
    <row r="79" spans="1:85" s="272" customFormat="1" ht="42" customHeight="1" thickTop="1" thickBot="1">
      <c r="A79" s="520" t="s">
        <v>451</v>
      </c>
      <c r="B79" s="513" t="s">
        <v>94</v>
      </c>
      <c r="C79" s="513" t="s">
        <v>728</v>
      </c>
      <c r="D79" s="513" t="s">
        <v>1694</v>
      </c>
      <c r="E79" s="513" t="s">
        <v>716</v>
      </c>
      <c r="F79" s="516">
        <v>110</v>
      </c>
      <c r="G79" s="513" t="s">
        <v>372</v>
      </c>
      <c r="H79" s="513" t="s">
        <v>373</v>
      </c>
      <c r="I79" s="517">
        <v>90000</v>
      </c>
      <c r="J79" s="517"/>
      <c r="K79" s="516" t="s">
        <v>1970</v>
      </c>
      <c r="L79" s="516">
        <v>100</v>
      </c>
      <c r="M79" s="516">
        <v>100</v>
      </c>
      <c r="N79" s="516">
        <v>1</v>
      </c>
      <c r="O79" s="516"/>
      <c r="P79" s="516"/>
      <c r="Q79" s="516"/>
      <c r="R79" s="516"/>
      <c r="S79" s="516" t="s">
        <v>438</v>
      </c>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C79" s="286"/>
      <c r="CD79" s="286"/>
      <c r="CE79" s="286"/>
      <c r="CF79" s="286"/>
      <c r="CG79" s="286"/>
    </row>
    <row r="80" spans="1:85" s="272" customFormat="1" ht="42" customHeight="1" thickTop="1" thickBot="1">
      <c r="A80" s="3827" t="s">
        <v>451</v>
      </c>
      <c r="B80" s="3819" t="s">
        <v>94</v>
      </c>
      <c r="C80" s="3819" t="s">
        <v>728</v>
      </c>
      <c r="D80" s="3819" t="s">
        <v>1695</v>
      </c>
      <c r="E80" s="513" t="s">
        <v>2052</v>
      </c>
      <c r="F80" s="3815">
        <v>56</v>
      </c>
      <c r="G80" s="3819" t="s">
        <v>372</v>
      </c>
      <c r="H80" s="513" t="s">
        <v>373</v>
      </c>
      <c r="I80" s="3818">
        <v>90000</v>
      </c>
      <c r="J80" s="3818"/>
      <c r="K80" s="3815" t="s">
        <v>1970</v>
      </c>
      <c r="L80" s="3815">
        <v>100</v>
      </c>
      <c r="M80" s="3815">
        <v>100</v>
      </c>
      <c r="N80" s="3815">
        <v>1</v>
      </c>
      <c r="O80" s="3815"/>
      <c r="P80" s="3815"/>
      <c r="Q80" s="3815"/>
      <c r="R80" s="3815"/>
      <c r="S80" s="3815" t="s">
        <v>438</v>
      </c>
      <c r="T80" s="271"/>
      <c r="U80" s="271"/>
      <c r="V80" s="271"/>
      <c r="W80" s="271"/>
      <c r="X80" s="271"/>
      <c r="Y80" s="271"/>
      <c r="Z80" s="271"/>
      <c r="AA80" s="271"/>
      <c r="AB80" s="271"/>
      <c r="AC80" s="271"/>
      <c r="AD80" s="271"/>
      <c r="AE80" s="271"/>
      <c r="AF80" s="271"/>
      <c r="AG80" s="271"/>
      <c r="AH80" s="271"/>
      <c r="AI80" s="271"/>
      <c r="AJ80" s="271"/>
      <c r="AK80" s="271"/>
      <c r="AL80" s="271"/>
      <c r="AM80" s="271"/>
      <c r="AN80" s="271"/>
      <c r="AO80" s="271"/>
      <c r="AP80" s="271"/>
      <c r="AQ80" s="271"/>
      <c r="AR80" s="271"/>
      <c r="AS80" s="271"/>
      <c r="AT80" s="271"/>
      <c r="AU80" s="271"/>
      <c r="AV80" s="271"/>
      <c r="AW80" s="271"/>
      <c r="AX80" s="271"/>
      <c r="AY80" s="271"/>
      <c r="AZ80" s="271"/>
      <c r="BA80" s="271"/>
      <c r="BB80" s="271"/>
      <c r="BC80" s="271"/>
      <c r="BD80" s="271"/>
      <c r="BE80" s="271"/>
      <c r="BF80" s="271"/>
      <c r="BG80" s="271"/>
      <c r="BH80" s="271"/>
      <c r="BI80" s="271"/>
      <c r="BJ80" s="271"/>
      <c r="BK80" s="271"/>
      <c r="BL80" s="271"/>
      <c r="BM80" s="271"/>
      <c r="BN80" s="271"/>
      <c r="BO80" s="271"/>
      <c r="BP80" s="271"/>
      <c r="BQ80" s="271"/>
      <c r="BR80" s="271"/>
      <c r="BS80" s="271"/>
      <c r="BT80" s="271"/>
      <c r="BU80" s="271"/>
      <c r="BV80" s="271"/>
      <c r="BW80" s="271"/>
      <c r="BX80" s="271"/>
      <c r="BY80" s="271"/>
      <c r="BZ80" s="271"/>
      <c r="CC80" s="286"/>
      <c r="CD80" s="286"/>
      <c r="CE80" s="286"/>
      <c r="CF80" s="286"/>
      <c r="CG80" s="286"/>
    </row>
    <row r="81" spans="1:85" s="272" customFormat="1" ht="42" customHeight="1" thickTop="1" thickBot="1">
      <c r="A81" s="3827"/>
      <c r="B81" s="3819"/>
      <c r="C81" s="3819"/>
      <c r="D81" s="3819"/>
      <c r="E81" s="513" t="s">
        <v>239</v>
      </c>
      <c r="F81" s="3815"/>
      <c r="G81" s="3819"/>
      <c r="H81" s="513" t="s">
        <v>373</v>
      </c>
      <c r="I81" s="3818"/>
      <c r="J81" s="3818"/>
      <c r="K81" s="3815"/>
      <c r="L81" s="3815"/>
      <c r="M81" s="3815"/>
      <c r="N81" s="3815"/>
      <c r="O81" s="3815"/>
      <c r="P81" s="3815"/>
      <c r="Q81" s="3815"/>
      <c r="R81" s="3815"/>
      <c r="S81" s="3815"/>
      <c r="T81" s="271"/>
      <c r="U81" s="271"/>
      <c r="V81" s="271"/>
      <c r="W81" s="271"/>
      <c r="X81" s="271"/>
      <c r="Y81" s="271"/>
      <c r="Z81" s="271"/>
      <c r="AA81" s="271"/>
      <c r="AB81" s="271"/>
      <c r="AC81" s="271"/>
      <c r="AD81" s="271"/>
      <c r="AE81" s="271"/>
      <c r="AF81" s="271"/>
      <c r="AG81" s="271"/>
      <c r="AH81" s="271"/>
      <c r="AI81" s="271"/>
      <c r="AJ81" s="271"/>
      <c r="AK81" s="271"/>
      <c r="AL81" s="271"/>
      <c r="AM81" s="271"/>
      <c r="AN81" s="271"/>
      <c r="AO81" s="271"/>
      <c r="AP81" s="271"/>
      <c r="AQ81" s="271"/>
      <c r="AR81" s="271"/>
      <c r="AS81" s="271"/>
      <c r="AT81" s="271"/>
      <c r="AU81" s="271"/>
      <c r="AV81" s="271"/>
      <c r="AW81" s="271"/>
      <c r="AX81" s="271"/>
      <c r="AY81" s="271"/>
      <c r="AZ81" s="271"/>
      <c r="BA81" s="271"/>
      <c r="BB81" s="271"/>
      <c r="BC81" s="271"/>
      <c r="BD81" s="271"/>
      <c r="BE81" s="271"/>
      <c r="BF81" s="271"/>
      <c r="BG81" s="271"/>
      <c r="BH81" s="271"/>
      <c r="BI81" s="271"/>
      <c r="BJ81" s="271"/>
      <c r="BK81" s="271"/>
      <c r="BL81" s="271"/>
      <c r="BM81" s="271"/>
      <c r="BN81" s="271"/>
      <c r="BO81" s="271"/>
      <c r="BP81" s="271"/>
      <c r="BQ81" s="271"/>
      <c r="BR81" s="271"/>
      <c r="BS81" s="271"/>
      <c r="BT81" s="271"/>
      <c r="BU81" s="271"/>
      <c r="BV81" s="271"/>
      <c r="BW81" s="271"/>
      <c r="BX81" s="271"/>
      <c r="BY81" s="271"/>
      <c r="BZ81" s="271"/>
      <c r="CC81" s="286"/>
      <c r="CD81" s="286"/>
      <c r="CE81" s="286"/>
      <c r="CF81" s="286"/>
      <c r="CG81" s="286"/>
    </row>
    <row r="82" spans="1:85" s="272" customFormat="1" ht="42" customHeight="1" thickTop="1" thickBot="1">
      <c r="A82" s="3827" t="s">
        <v>451</v>
      </c>
      <c r="B82" s="3819" t="s">
        <v>94</v>
      </c>
      <c r="C82" s="3819" t="s">
        <v>728</v>
      </c>
      <c r="D82" s="3819" t="s">
        <v>1132</v>
      </c>
      <c r="E82" s="513" t="s">
        <v>716</v>
      </c>
      <c r="F82" s="3815">
        <v>216</v>
      </c>
      <c r="G82" s="3819" t="s">
        <v>372</v>
      </c>
      <c r="H82" s="513" t="s">
        <v>373</v>
      </c>
      <c r="I82" s="3818">
        <v>100000</v>
      </c>
      <c r="J82" s="3818"/>
      <c r="K82" s="3815" t="s">
        <v>1970</v>
      </c>
      <c r="L82" s="3815"/>
      <c r="M82" s="3815"/>
      <c r="N82" s="3815">
        <v>1</v>
      </c>
      <c r="O82" s="3815"/>
      <c r="P82" s="3815"/>
      <c r="Q82" s="3815"/>
      <c r="R82" s="3815"/>
      <c r="S82" s="3815" t="s">
        <v>438</v>
      </c>
      <c r="T82" s="271"/>
      <c r="U82" s="271"/>
      <c r="V82" s="271"/>
      <c r="W82" s="271"/>
      <c r="X82" s="271"/>
      <c r="Y82" s="271"/>
      <c r="Z82" s="271"/>
      <c r="AA82" s="271"/>
      <c r="AB82" s="271"/>
      <c r="AC82" s="271"/>
      <c r="AD82" s="271"/>
      <c r="AE82" s="271"/>
      <c r="AF82" s="271"/>
      <c r="AG82" s="271"/>
      <c r="AH82" s="271"/>
      <c r="AI82" s="271"/>
      <c r="AJ82" s="271"/>
      <c r="AK82" s="271"/>
      <c r="AL82" s="271"/>
      <c r="AM82" s="271"/>
      <c r="AN82" s="271"/>
      <c r="AO82" s="271"/>
      <c r="AP82" s="271"/>
      <c r="AQ82" s="271"/>
      <c r="AR82" s="271"/>
      <c r="AS82" s="271"/>
      <c r="AT82" s="271"/>
      <c r="AU82" s="271"/>
      <c r="AV82" s="271"/>
      <c r="AW82" s="271"/>
      <c r="AX82" s="271"/>
      <c r="AY82" s="271"/>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271"/>
      <c r="CC82" s="286"/>
      <c r="CD82" s="286"/>
      <c r="CE82" s="286"/>
      <c r="CF82" s="286"/>
      <c r="CG82" s="286"/>
    </row>
    <row r="83" spans="1:85" s="272" customFormat="1" ht="42" customHeight="1" thickTop="1" thickBot="1">
      <c r="A83" s="3827"/>
      <c r="B83" s="3819"/>
      <c r="C83" s="3819"/>
      <c r="D83" s="3819"/>
      <c r="E83" s="513" t="s">
        <v>1696</v>
      </c>
      <c r="F83" s="3815"/>
      <c r="G83" s="3819"/>
      <c r="H83" s="513" t="s">
        <v>373</v>
      </c>
      <c r="I83" s="3818"/>
      <c r="J83" s="3818"/>
      <c r="K83" s="3815"/>
      <c r="L83" s="3815"/>
      <c r="M83" s="3815"/>
      <c r="N83" s="3815"/>
      <c r="O83" s="3815"/>
      <c r="P83" s="3815"/>
      <c r="Q83" s="3815"/>
      <c r="R83" s="3815"/>
      <c r="S83" s="3815"/>
      <c r="T83" s="271"/>
      <c r="U83" s="271"/>
      <c r="V83" s="271"/>
      <c r="W83" s="271"/>
      <c r="X83" s="271"/>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c r="AY83" s="271"/>
      <c r="AZ83" s="271"/>
      <c r="BA83" s="271"/>
      <c r="BB83" s="271"/>
      <c r="BC83" s="271"/>
      <c r="BD83" s="271"/>
      <c r="BE83" s="271"/>
      <c r="BF83" s="271"/>
      <c r="BG83" s="271"/>
      <c r="BH83" s="271"/>
      <c r="BI83" s="271"/>
      <c r="BJ83" s="271"/>
      <c r="BK83" s="271"/>
      <c r="BL83" s="271"/>
      <c r="BM83" s="271"/>
      <c r="BN83" s="271"/>
      <c r="BO83" s="271"/>
      <c r="BP83" s="271"/>
      <c r="BQ83" s="271"/>
      <c r="BR83" s="271"/>
      <c r="BS83" s="271"/>
      <c r="BT83" s="271"/>
      <c r="BU83" s="271"/>
      <c r="BV83" s="271"/>
      <c r="BW83" s="271"/>
      <c r="BX83" s="271"/>
      <c r="BY83" s="271"/>
      <c r="BZ83" s="271"/>
      <c r="CC83" s="286"/>
      <c r="CD83" s="286"/>
      <c r="CE83" s="286"/>
      <c r="CF83" s="286"/>
      <c r="CG83" s="286"/>
    </row>
    <row r="84" spans="1:85" s="272" customFormat="1" ht="42" customHeight="1" thickTop="1" thickBot="1">
      <c r="A84" s="3827" t="s">
        <v>451</v>
      </c>
      <c r="B84" s="3819" t="s">
        <v>94</v>
      </c>
      <c r="C84" s="3819" t="s">
        <v>728</v>
      </c>
      <c r="D84" s="3819" t="s">
        <v>1697</v>
      </c>
      <c r="E84" s="513" t="s">
        <v>716</v>
      </c>
      <c r="F84" s="3815">
        <v>116</v>
      </c>
      <c r="G84" s="3819" t="s">
        <v>372</v>
      </c>
      <c r="H84" s="513" t="s">
        <v>373</v>
      </c>
      <c r="I84" s="3818">
        <v>100000</v>
      </c>
      <c r="J84" s="3818"/>
      <c r="K84" s="3815" t="s">
        <v>1970</v>
      </c>
      <c r="L84" s="3815">
        <v>100</v>
      </c>
      <c r="M84" s="3815">
        <v>100</v>
      </c>
      <c r="N84" s="3815">
        <v>1</v>
      </c>
      <c r="O84" s="3815"/>
      <c r="P84" s="3815"/>
      <c r="Q84" s="3815"/>
      <c r="R84" s="3815"/>
      <c r="S84" s="3815" t="s">
        <v>438</v>
      </c>
      <c r="T84" s="271"/>
      <c r="U84" s="271"/>
      <c r="V84" s="271"/>
      <c r="W84" s="271"/>
      <c r="X84" s="271"/>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c r="AZ84" s="271"/>
      <c r="BA84" s="271"/>
      <c r="BB84" s="271"/>
      <c r="BC84" s="271"/>
      <c r="BD84" s="271"/>
      <c r="BE84" s="271"/>
      <c r="BF84" s="271"/>
      <c r="BG84" s="271"/>
      <c r="BH84" s="271"/>
      <c r="BI84" s="271"/>
      <c r="BJ84" s="271"/>
      <c r="BK84" s="271"/>
      <c r="BL84" s="271"/>
      <c r="BM84" s="271"/>
      <c r="BN84" s="271"/>
      <c r="BO84" s="271"/>
      <c r="BP84" s="271"/>
      <c r="BQ84" s="271"/>
      <c r="BR84" s="271"/>
      <c r="BS84" s="271"/>
      <c r="BT84" s="271"/>
      <c r="BU84" s="271"/>
      <c r="BV84" s="271"/>
      <c r="BW84" s="271"/>
      <c r="BX84" s="271"/>
      <c r="BY84" s="271"/>
      <c r="BZ84" s="271"/>
      <c r="CC84" s="286"/>
      <c r="CD84" s="286"/>
      <c r="CE84" s="286"/>
      <c r="CF84" s="286"/>
      <c r="CG84" s="286"/>
    </row>
    <row r="85" spans="1:85" s="272" customFormat="1" ht="42" customHeight="1" thickTop="1" thickBot="1">
      <c r="A85" s="3827"/>
      <c r="B85" s="3819"/>
      <c r="C85" s="3819"/>
      <c r="D85" s="3819"/>
      <c r="E85" s="513" t="s">
        <v>1698</v>
      </c>
      <c r="F85" s="3815"/>
      <c r="G85" s="3819"/>
      <c r="H85" s="513" t="s">
        <v>373</v>
      </c>
      <c r="I85" s="3818"/>
      <c r="J85" s="3818"/>
      <c r="K85" s="3815"/>
      <c r="L85" s="3815"/>
      <c r="M85" s="3815"/>
      <c r="N85" s="3815"/>
      <c r="O85" s="3815"/>
      <c r="P85" s="3815"/>
      <c r="Q85" s="3815"/>
      <c r="R85" s="3815"/>
      <c r="S85" s="3815"/>
      <c r="T85" s="271"/>
      <c r="U85" s="271"/>
      <c r="V85" s="271"/>
      <c r="W85" s="271"/>
      <c r="X85" s="271"/>
      <c r="Y85" s="271"/>
      <c r="Z85" s="271"/>
      <c r="AA85" s="271"/>
      <c r="AB85" s="271"/>
      <c r="AC85" s="271"/>
      <c r="AD85" s="271"/>
      <c r="AE85" s="271"/>
      <c r="AF85" s="271"/>
      <c r="AG85" s="271"/>
      <c r="AH85" s="271"/>
      <c r="AI85" s="271"/>
      <c r="AJ85" s="271"/>
      <c r="AK85" s="271"/>
      <c r="AL85" s="271"/>
      <c r="AM85" s="271"/>
      <c r="AN85" s="271"/>
      <c r="AO85" s="271"/>
      <c r="AP85" s="271"/>
      <c r="AQ85" s="271"/>
      <c r="AR85" s="271"/>
      <c r="AS85" s="271"/>
      <c r="AT85" s="271"/>
      <c r="AU85" s="271"/>
      <c r="AV85" s="271"/>
      <c r="AW85" s="271"/>
      <c r="AX85" s="271"/>
      <c r="AY85" s="271"/>
      <c r="AZ85" s="271"/>
      <c r="BA85" s="271"/>
      <c r="BB85" s="271"/>
      <c r="BC85" s="271"/>
      <c r="BD85" s="271"/>
      <c r="BE85" s="271"/>
      <c r="BF85" s="271"/>
      <c r="BG85" s="271"/>
      <c r="BH85" s="271"/>
      <c r="BI85" s="271"/>
      <c r="BJ85" s="271"/>
      <c r="BK85" s="271"/>
      <c r="BL85" s="271"/>
      <c r="BM85" s="271"/>
      <c r="BN85" s="271"/>
      <c r="BO85" s="271"/>
      <c r="BP85" s="271"/>
      <c r="BQ85" s="271"/>
      <c r="BR85" s="271"/>
      <c r="BS85" s="271"/>
      <c r="BT85" s="271"/>
      <c r="BU85" s="271"/>
      <c r="BV85" s="271"/>
      <c r="BW85" s="271"/>
      <c r="BX85" s="271"/>
      <c r="BY85" s="271"/>
      <c r="BZ85" s="271"/>
      <c r="CC85" s="286"/>
      <c r="CD85" s="286"/>
      <c r="CE85" s="286"/>
      <c r="CF85" s="286"/>
      <c r="CG85" s="286"/>
    </row>
    <row r="86" spans="1:85" s="272" customFormat="1" ht="42" customHeight="1" thickTop="1" thickBot="1">
      <c r="A86" s="520" t="s">
        <v>451</v>
      </c>
      <c r="B86" s="513" t="s">
        <v>94</v>
      </c>
      <c r="C86" s="513" t="s">
        <v>728</v>
      </c>
      <c r="D86" s="513" t="s">
        <v>1699</v>
      </c>
      <c r="E86" s="513" t="s">
        <v>1700</v>
      </c>
      <c r="F86" s="516">
        <v>52</v>
      </c>
      <c r="G86" s="513" t="s">
        <v>372</v>
      </c>
      <c r="H86" s="513" t="s">
        <v>373</v>
      </c>
      <c r="I86" s="517">
        <v>100000</v>
      </c>
      <c r="J86" s="517"/>
      <c r="K86" s="516" t="s">
        <v>1970</v>
      </c>
      <c r="L86" s="516">
        <v>100</v>
      </c>
      <c r="M86" s="516">
        <v>100</v>
      </c>
      <c r="N86" s="516">
        <v>1</v>
      </c>
      <c r="O86" s="516"/>
      <c r="P86" s="516"/>
      <c r="Q86" s="516"/>
      <c r="R86" s="516"/>
      <c r="S86" s="516" t="s">
        <v>438</v>
      </c>
      <c r="T86" s="271"/>
      <c r="U86" s="271"/>
      <c r="V86" s="271"/>
      <c r="W86" s="271"/>
      <c r="X86" s="271"/>
      <c r="Y86" s="271"/>
      <c r="Z86" s="271"/>
      <c r="AA86" s="271"/>
      <c r="AB86" s="271"/>
      <c r="AC86" s="271"/>
      <c r="AD86" s="271"/>
      <c r="AE86" s="271"/>
      <c r="AF86" s="271"/>
      <c r="AG86" s="271"/>
      <c r="AH86" s="271"/>
      <c r="AI86" s="271"/>
      <c r="AJ86" s="271"/>
      <c r="AK86" s="271"/>
      <c r="AL86" s="271"/>
      <c r="AM86" s="271"/>
      <c r="AN86" s="271"/>
      <c r="AO86" s="271"/>
      <c r="AP86" s="271"/>
      <c r="AQ86" s="271"/>
      <c r="AR86" s="271"/>
      <c r="AS86" s="271"/>
      <c r="AT86" s="271"/>
      <c r="AU86" s="271"/>
      <c r="AV86" s="271"/>
      <c r="AW86" s="271"/>
      <c r="AX86" s="271"/>
      <c r="AY86" s="271"/>
      <c r="AZ86" s="271"/>
      <c r="BA86" s="271"/>
      <c r="BB86" s="271"/>
      <c r="BC86" s="271"/>
      <c r="BD86" s="271"/>
      <c r="BE86" s="271"/>
      <c r="BF86" s="271"/>
      <c r="BG86" s="271"/>
      <c r="BH86" s="271"/>
      <c r="BI86" s="271"/>
      <c r="BJ86" s="271"/>
      <c r="BK86" s="271"/>
      <c r="BL86" s="271"/>
      <c r="BM86" s="271"/>
      <c r="BN86" s="271"/>
      <c r="BO86" s="271"/>
      <c r="BP86" s="271"/>
      <c r="BQ86" s="271"/>
      <c r="BR86" s="271"/>
      <c r="BS86" s="271"/>
      <c r="BT86" s="271"/>
      <c r="BU86" s="271"/>
      <c r="BV86" s="271"/>
      <c r="BW86" s="271"/>
      <c r="BX86" s="271"/>
      <c r="BY86" s="271"/>
      <c r="BZ86" s="271"/>
      <c r="CC86" s="286"/>
      <c r="CD86" s="286"/>
      <c r="CE86" s="286"/>
      <c r="CF86" s="286"/>
      <c r="CG86" s="286"/>
    </row>
    <row r="87" spans="1:85" s="272" customFormat="1" ht="42" customHeight="1" thickTop="1" thickBot="1">
      <c r="A87" s="520" t="s">
        <v>415</v>
      </c>
      <c r="B87" s="513" t="s">
        <v>94</v>
      </c>
      <c r="C87" s="513" t="s">
        <v>728</v>
      </c>
      <c r="D87" s="513" t="s">
        <v>1701</v>
      </c>
      <c r="E87" s="513" t="s">
        <v>716</v>
      </c>
      <c r="F87" s="516">
        <v>336</v>
      </c>
      <c r="G87" s="513" t="s">
        <v>372</v>
      </c>
      <c r="H87" s="513" t="s">
        <v>373</v>
      </c>
      <c r="I87" s="517"/>
      <c r="J87" s="517"/>
      <c r="K87" s="516"/>
      <c r="L87" s="516">
        <v>100</v>
      </c>
      <c r="M87" s="516">
        <v>100</v>
      </c>
      <c r="N87" s="516">
        <v>1</v>
      </c>
      <c r="O87" s="516"/>
      <c r="P87" s="516"/>
      <c r="Q87" s="516"/>
      <c r="R87" s="516"/>
      <c r="S87" s="516" t="s">
        <v>438</v>
      </c>
      <c r="T87" s="271"/>
      <c r="U87" s="271"/>
      <c r="V87" s="271"/>
      <c r="W87" s="271"/>
      <c r="X87" s="271"/>
      <c r="Y87" s="271"/>
      <c r="Z87" s="271"/>
      <c r="AA87" s="271"/>
      <c r="AB87" s="271"/>
      <c r="AC87" s="271"/>
      <c r="AD87" s="271"/>
      <c r="AE87" s="271"/>
      <c r="AF87" s="271"/>
      <c r="AG87" s="271"/>
      <c r="AH87" s="271"/>
      <c r="AI87" s="271"/>
      <c r="AJ87" s="271"/>
      <c r="AK87" s="271"/>
      <c r="AL87" s="271"/>
      <c r="AM87" s="271"/>
      <c r="AN87" s="271"/>
      <c r="AO87" s="271"/>
      <c r="AP87" s="271"/>
      <c r="AQ87" s="271"/>
      <c r="AR87" s="271"/>
      <c r="AS87" s="271"/>
      <c r="AT87" s="271"/>
      <c r="AU87" s="271"/>
      <c r="AV87" s="271"/>
      <c r="AW87" s="271"/>
      <c r="AX87" s="271"/>
      <c r="AY87" s="271"/>
      <c r="AZ87" s="271"/>
      <c r="BA87" s="271"/>
      <c r="BB87" s="271"/>
      <c r="BC87" s="271"/>
      <c r="BD87" s="271"/>
      <c r="BE87" s="271"/>
      <c r="BF87" s="271"/>
      <c r="BG87" s="271"/>
      <c r="BH87" s="271"/>
      <c r="BI87" s="271"/>
      <c r="BJ87" s="271"/>
      <c r="BK87" s="271"/>
      <c r="BL87" s="271"/>
      <c r="BM87" s="271"/>
      <c r="BN87" s="271"/>
      <c r="BO87" s="271"/>
      <c r="BP87" s="271"/>
      <c r="BQ87" s="271"/>
      <c r="BR87" s="271"/>
      <c r="BS87" s="271"/>
      <c r="BT87" s="271"/>
      <c r="BU87" s="271"/>
      <c r="BV87" s="271"/>
      <c r="BW87" s="271"/>
      <c r="BX87" s="271"/>
      <c r="BY87" s="271"/>
      <c r="BZ87" s="271"/>
      <c r="CC87" s="286"/>
      <c r="CD87" s="286"/>
      <c r="CE87" s="286"/>
      <c r="CF87" s="286"/>
      <c r="CG87" s="286"/>
    </row>
    <row r="88" spans="1:85" s="272" customFormat="1" ht="42" customHeight="1" thickTop="1" thickBot="1">
      <c r="A88" s="520" t="s">
        <v>451</v>
      </c>
      <c r="B88" s="519" t="s">
        <v>94</v>
      </c>
      <c r="C88" s="519" t="s">
        <v>728</v>
      </c>
      <c r="D88" s="519" t="s">
        <v>1654</v>
      </c>
      <c r="E88" s="519"/>
      <c r="F88" s="515"/>
      <c r="G88" s="513" t="s">
        <v>12</v>
      </c>
      <c r="H88" s="513"/>
      <c r="I88" s="517">
        <v>140000</v>
      </c>
      <c r="J88" s="517"/>
      <c r="K88" s="520" t="s">
        <v>1970</v>
      </c>
      <c r="L88" s="520"/>
      <c r="M88" s="520"/>
      <c r="N88" s="520">
        <v>1</v>
      </c>
      <c r="O88" s="520"/>
      <c r="P88" s="520"/>
      <c r="Q88" s="520"/>
      <c r="R88" s="520"/>
      <c r="S88" s="520" t="s">
        <v>438</v>
      </c>
      <c r="T88" s="271"/>
      <c r="U88" s="271"/>
      <c r="V88" s="271"/>
      <c r="W88" s="271"/>
      <c r="X88" s="271"/>
      <c r="Y88" s="271"/>
      <c r="Z88" s="271"/>
      <c r="AA88" s="271"/>
      <c r="AB88" s="271"/>
      <c r="AC88" s="271"/>
      <c r="AD88" s="271"/>
      <c r="AE88" s="271"/>
      <c r="AF88" s="271"/>
      <c r="AG88" s="271"/>
      <c r="AH88" s="271"/>
      <c r="AI88" s="271"/>
      <c r="AJ88" s="271"/>
      <c r="AK88" s="271"/>
      <c r="AL88" s="271"/>
      <c r="AM88" s="271"/>
      <c r="AN88" s="271"/>
      <c r="AO88" s="271"/>
      <c r="AP88" s="271"/>
      <c r="AQ88" s="271"/>
      <c r="AR88" s="271"/>
      <c r="AS88" s="271"/>
      <c r="AT88" s="271"/>
      <c r="AU88" s="271"/>
      <c r="AV88" s="271"/>
      <c r="AW88" s="271"/>
      <c r="AX88" s="271"/>
      <c r="AY88" s="271"/>
      <c r="AZ88" s="271"/>
      <c r="BA88" s="271"/>
      <c r="BB88" s="271"/>
      <c r="BC88" s="271"/>
      <c r="BD88" s="271"/>
      <c r="BE88" s="271"/>
      <c r="BF88" s="271"/>
      <c r="BG88" s="271"/>
      <c r="BH88" s="271"/>
      <c r="BI88" s="271"/>
      <c r="BJ88" s="271"/>
      <c r="BK88" s="271"/>
      <c r="BL88" s="271"/>
      <c r="BM88" s="271"/>
      <c r="BN88" s="271"/>
      <c r="BO88" s="271"/>
      <c r="BP88" s="271"/>
      <c r="BQ88" s="271"/>
      <c r="BR88" s="271"/>
      <c r="BS88" s="271"/>
      <c r="BT88" s="271"/>
      <c r="BU88" s="271"/>
      <c r="BV88" s="271"/>
      <c r="BW88" s="271"/>
      <c r="BX88" s="271"/>
      <c r="BY88" s="271"/>
      <c r="BZ88" s="271"/>
      <c r="CC88" s="286"/>
      <c r="CD88" s="286"/>
      <c r="CE88" s="286"/>
      <c r="CF88" s="286"/>
      <c r="CG88" s="286"/>
    </row>
    <row r="89" spans="1:85" s="272" customFormat="1" ht="42" customHeight="1" thickTop="1" thickBot="1">
      <c r="A89" s="3827" t="s">
        <v>451</v>
      </c>
      <c r="B89" s="3819" t="s">
        <v>94</v>
      </c>
      <c r="C89" s="3819" t="s">
        <v>740</v>
      </c>
      <c r="D89" s="514" t="s">
        <v>1702</v>
      </c>
      <c r="E89" s="513" t="s">
        <v>716</v>
      </c>
      <c r="F89" s="3815">
        <v>414</v>
      </c>
      <c r="G89" s="3819" t="s">
        <v>372</v>
      </c>
      <c r="H89" s="513" t="s">
        <v>373</v>
      </c>
      <c r="I89" s="3818">
        <v>400000</v>
      </c>
      <c r="J89" s="3815"/>
      <c r="K89" s="3815" t="s">
        <v>1970</v>
      </c>
      <c r="L89" s="3815"/>
      <c r="M89" s="3815"/>
      <c r="N89" s="3815">
        <v>1</v>
      </c>
      <c r="O89" s="3815"/>
      <c r="P89" s="3815"/>
      <c r="Q89" s="3815"/>
      <c r="R89" s="3815"/>
      <c r="S89" s="3815" t="s">
        <v>438</v>
      </c>
      <c r="T89" s="271"/>
      <c r="U89" s="271"/>
      <c r="V89" s="271"/>
      <c r="W89" s="271"/>
      <c r="X89" s="271"/>
      <c r="Y89" s="271"/>
      <c r="Z89" s="271"/>
      <c r="AA89" s="271"/>
      <c r="AB89" s="271"/>
      <c r="AC89" s="271"/>
      <c r="AD89" s="271"/>
      <c r="AE89" s="271"/>
      <c r="AF89" s="271"/>
      <c r="AG89" s="271"/>
      <c r="AH89" s="271"/>
      <c r="AI89" s="271"/>
      <c r="AJ89" s="271"/>
      <c r="AK89" s="271"/>
      <c r="AL89" s="271"/>
      <c r="AM89" s="271"/>
      <c r="AN89" s="271"/>
      <c r="AO89" s="271"/>
      <c r="AP89" s="271"/>
      <c r="AQ89" s="271"/>
      <c r="AR89" s="271"/>
      <c r="AS89" s="271"/>
      <c r="AT89" s="271"/>
      <c r="AU89" s="271"/>
      <c r="AV89" s="271"/>
      <c r="AW89" s="271"/>
      <c r="AX89" s="271"/>
      <c r="AY89" s="271"/>
      <c r="AZ89" s="271"/>
      <c r="BA89" s="271"/>
      <c r="BB89" s="271"/>
      <c r="BC89" s="271"/>
      <c r="BD89" s="271"/>
      <c r="BE89" s="271"/>
      <c r="BF89" s="271"/>
      <c r="BG89" s="271"/>
      <c r="BH89" s="271"/>
      <c r="BI89" s="271"/>
      <c r="BJ89" s="271"/>
      <c r="BK89" s="271"/>
      <c r="BL89" s="271"/>
      <c r="BM89" s="271"/>
      <c r="BN89" s="271"/>
      <c r="BO89" s="271"/>
      <c r="BP89" s="271"/>
      <c r="BQ89" s="271"/>
      <c r="BR89" s="271"/>
      <c r="BS89" s="271"/>
      <c r="BT89" s="271"/>
      <c r="BU89" s="271"/>
      <c r="BV89" s="271"/>
      <c r="BW89" s="271"/>
      <c r="BX89" s="271"/>
      <c r="BY89" s="271"/>
      <c r="BZ89" s="271"/>
      <c r="CC89" s="286"/>
      <c r="CD89" s="286"/>
      <c r="CE89" s="286"/>
      <c r="CF89" s="286"/>
      <c r="CG89" s="286"/>
    </row>
    <row r="90" spans="1:85" s="272" customFormat="1" ht="42" customHeight="1" thickTop="1" thickBot="1">
      <c r="A90" s="3827"/>
      <c r="B90" s="3819"/>
      <c r="C90" s="3819"/>
      <c r="D90" s="514" t="s">
        <v>1703</v>
      </c>
      <c r="E90" s="513" t="s">
        <v>716</v>
      </c>
      <c r="F90" s="3815"/>
      <c r="G90" s="3819"/>
      <c r="H90" s="513" t="s">
        <v>373</v>
      </c>
      <c r="I90" s="3818"/>
      <c r="J90" s="3815"/>
      <c r="K90" s="3815"/>
      <c r="L90" s="3815"/>
      <c r="M90" s="3815"/>
      <c r="N90" s="3815"/>
      <c r="O90" s="3815"/>
      <c r="P90" s="3815"/>
      <c r="Q90" s="3815"/>
      <c r="R90" s="3815"/>
      <c r="S90" s="3815"/>
      <c r="T90" s="271"/>
      <c r="U90" s="271"/>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c r="AY90" s="271"/>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C90" s="286"/>
      <c r="CD90" s="286"/>
      <c r="CE90" s="286"/>
      <c r="CF90" s="286"/>
      <c r="CG90" s="286"/>
    </row>
    <row r="91" spans="1:85" s="272" customFormat="1" ht="42" customHeight="1" thickTop="1" thickBot="1">
      <c r="A91" s="520" t="s">
        <v>415</v>
      </c>
      <c r="B91" s="513" t="s">
        <v>94</v>
      </c>
      <c r="C91" s="513" t="s">
        <v>740</v>
      </c>
      <c r="D91" s="514" t="s">
        <v>1704</v>
      </c>
      <c r="E91" s="513" t="s">
        <v>716</v>
      </c>
      <c r="F91" s="516">
        <v>230</v>
      </c>
      <c r="G91" s="513" t="s">
        <v>372</v>
      </c>
      <c r="H91" s="513" t="s">
        <v>373</v>
      </c>
      <c r="I91" s="517"/>
      <c r="J91" s="516"/>
      <c r="K91" s="516"/>
      <c r="L91" s="516"/>
      <c r="M91" s="516"/>
      <c r="N91" s="516">
        <v>1</v>
      </c>
      <c r="O91" s="516"/>
      <c r="P91" s="516"/>
      <c r="Q91" s="516"/>
      <c r="R91" s="516"/>
      <c r="S91" s="516" t="s">
        <v>438</v>
      </c>
      <c r="T91" s="271"/>
      <c r="U91" s="271"/>
      <c r="V91" s="271"/>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C91" s="286"/>
      <c r="CD91" s="286"/>
      <c r="CE91" s="286"/>
      <c r="CF91" s="286"/>
      <c r="CG91" s="286"/>
    </row>
    <row r="92" spans="1:85" s="272" customFormat="1" ht="42" customHeight="1" thickTop="1" thickBot="1">
      <c r="A92" s="520" t="s">
        <v>451</v>
      </c>
      <c r="B92" s="519" t="s">
        <v>94</v>
      </c>
      <c r="C92" s="519" t="s">
        <v>740</v>
      </c>
      <c r="D92" s="519" t="s">
        <v>1654</v>
      </c>
      <c r="E92" s="519"/>
      <c r="F92" s="515"/>
      <c r="G92" s="513" t="s">
        <v>12</v>
      </c>
      <c r="H92" s="513"/>
      <c r="I92" s="517">
        <v>25000</v>
      </c>
      <c r="J92" s="520"/>
      <c r="K92" s="520" t="s">
        <v>1970</v>
      </c>
      <c r="L92" s="520"/>
      <c r="M92" s="520"/>
      <c r="N92" s="520">
        <v>1</v>
      </c>
      <c r="O92" s="520"/>
      <c r="P92" s="520"/>
      <c r="Q92" s="520"/>
      <c r="R92" s="520"/>
      <c r="S92" s="520" t="s">
        <v>438</v>
      </c>
      <c r="T92" s="271"/>
      <c r="U92" s="271"/>
      <c r="V92" s="271"/>
      <c r="W92" s="271"/>
      <c r="X92" s="271"/>
      <c r="Y92" s="271"/>
      <c r="Z92" s="271"/>
      <c r="AA92" s="271"/>
      <c r="AB92" s="271"/>
      <c r="AC92" s="271"/>
      <c r="AD92" s="271"/>
      <c r="AE92" s="271"/>
      <c r="AF92" s="271"/>
      <c r="AG92" s="271"/>
      <c r="AH92" s="271"/>
      <c r="AI92" s="271"/>
      <c r="AJ92" s="271"/>
      <c r="AK92" s="271"/>
      <c r="AL92" s="271"/>
      <c r="AM92" s="271"/>
      <c r="AN92" s="271"/>
      <c r="AO92" s="271"/>
      <c r="AP92" s="271"/>
      <c r="AQ92" s="271"/>
      <c r="AR92" s="271"/>
      <c r="AS92" s="271"/>
      <c r="AT92" s="271"/>
      <c r="AU92" s="271"/>
      <c r="AV92" s="271"/>
      <c r="AW92" s="271"/>
      <c r="AX92" s="271"/>
      <c r="AY92" s="271"/>
      <c r="AZ92" s="271"/>
      <c r="BA92" s="271"/>
      <c r="BB92" s="271"/>
      <c r="BC92" s="271"/>
      <c r="BD92" s="271"/>
      <c r="BE92" s="271"/>
      <c r="BF92" s="271"/>
      <c r="BG92" s="271"/>
      <c r="BH92" s="271"/>
      <c r="BI92" s="271"/>
      <c r="BJ92" s="271"/>
      <c r="BK92" s="271"/>
      <c r="BL92" s="271"/>
      <c r="BM92" s="271"/>
      <c r="BN92" s="271"/>
      <c r="BO92" s="271"/>
      <c r="BP92" s="271"/>
      <c r="BQ92" s="271"/>
      <c r="BR92" s="271"/>
      <c r="BS92" s="271"/>
      <c r="BT92" s="271"/>
      <c r="BU92" s="271"/>
      <c r="BV92" s="271"/>
      <c r="BW92" s="271"/>
      <c r="BX92" s="271"/>
      <c r="BY92" s="271"/>
      <c r="BZ92" s="271"/>
      <c r="CC92" s="286"/>
      <c r="CD92" s="286"/>
      <c r="CE92" s="286"/>
      <c r="CF92" s="286"/>
      <c r="CG92" s="286"/>
    </row>
    <row r="93" spans="1:85" s="272" customFormat="1" ht="42" customHeight="1" thickTop="1" thickBot="1">
      <c r="A93" s="520" t="s">
        <v>451</v>
      </c>
      <c r="B93" s="513" t="s">
        <v>94</v>
      </c>
      <c r="C93" s="513" t="s">
        <v>157</v>
      </c>
      <c r="D93" s="513" t="s">
        <v>2129</v>
      </c>
      <c r="E93" s="513" t="s">
        <v>716</v>
      </c>
      <c r="F93" s="516">
        <v>359</v>
      </c>
      <c r="G93" s="513" t="s">
        <v>372</v>
      </c>
      <c r="H93" s="513" t="s">
        <v>373</v>
      </c>
      <c r="I93" s="517">
        <v>40000</v>
      </c>
      <c r="J93" s="516"/>
      <c r="K93" s="516" t="s">
        <v>1970</v>
      </c>
      <c r="L93" s="516"/>
      <c r="M93" s="516"/>
      <c r="N93" s="516">
        <v>1</v>
      </c>
      <c r="O93" s="516"/>
      <c r="P93" s="516"/>
      <c r="Q93" s="516"/>
      <c r="R93" s="516"/>
      <c r="S93" s="516" t="s">
        <v>438</v>
      </c>
      <c r="T93" s="271"/>
      <c r="U93" s="271"/>
      <c r="V93" s="271"/>
      <c r="W93" s="271"/>
      <c r="X93" s="271"/>
      <c r="Y93" s="271"/>
      <c r="Z93" s="271"/>
      <c r="AA93" s="271"/>
      <c r="AB93" s="271"/>
      <c r="AC93" s="271"/>
      <c r="AD93" s="271"/>
      <c r="AE93" s="271"/>
      <c r="AF93" s="271"/>
      <c r="AG93" s="271"/>
      <c r="AH93" s="271"/>
      <c r="AI93" s="271"/>
      <c r="AJ93" s="271"/>
      <c r="AK93" s="271"/>
      <c r="AL93" s="271"/>
      <c r="AM93" s="271"/>
      <c r="AN93" s="271"/>
      <c r="AO93" s="271"/>
      <c r="AP93" s="271"/>
      <c r="AQ93" s="271"/>
      <c r="AR93" s="271"/>
      <c r="AS93" s="271"/>
      <c r="AT93" s="271"/>
      <c r="AU93" s="271"/>
      <c r="AV93" s="271"/>
      <c r="AW93" s="271"/>
      <c r="AX93" s="271"/>
      <c r="AY93" s="271"/>
      <c r="AZ93" s="271"/>
      <c r="BA93" s="271"/>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C93" s="286"/>
      <c r="CD93" s="286"/>
      <c r="CE93" s="286"/>
      <c r="CF93" s="286"/>
      <c r="CG93" s="286"/>
    </row>
    <row r="94" spans="1:85" s="272" customFormat="1" ht="42" customHeight="1" thickTop="1" thickBot="1">
      <c r="A94" s="520" t="s">
        <v>451</v>
      </c>
      <c r="B94" s="513" t="s">
        <v>94</v>
      </c>
      <c r="C94" s="513" t="s">
        <v>157</v>
      </c>
      <c r="D94" s="513" t="s">
        <v>2127</v>
      </c>
      <c r="E94" s="513" t="s">
        <v>1982</v>
      </c>
      <c r="F94" s="516">
        <v>68</v>
      </c>
      <c r="G94" s="513" t="s">
        <v>372</v>
      </c>
      <c r="H94" s="513" t="s">
        <v>373</v>
      </c>
      <c r="I94" s="517">
        <v>30000</v>
      </c>
      <c r="J94" s="516"/>
      <c r="K94" s="516" t="s">
        <v>1970</v>
      </c>
      <c r="L94" s="516"/>
      <c r="M94" s="516"/>
      <c r="N94" s="516">
        <v>1</v>
      </c>
      <c r="O94" s="516"/>
      <c r="P94" s="516"/>
      <c r="Q94" s="516"/>
      <c r="R94" s="516"/>
      <c r="S94" s="516" t="s">
        <v>438</v>
      </c>
      <c r="T94" s="271"/>
      <c r="U94" s="271"/>
      <c r="V94" s="271"/>
      <c r="W94" s="271"/>
      <c r="X94" s="271"/>
      <c r="Y94" s="271"/>
      <c r="Z94" s="271"/>
      <c r="AA94" s="271"/>
      <c r="AB94" s="271"/>
      <c r="AC94" s="271"/>
      <c r="AD94" s="271"/>
      <c r="AE94" s="271"/>
      <c r="AF94" s="271"/>
      <c r="AG94" s="271"/>
      <c r="AH94" s="271"/>
      <c r="AI94" s="271"/>
      <c r="AJ94" s="271"/>
      <c r="AK94" s="271"/>
      <c r="AL94" s="271"/>
      <c r="AM94" s="271"/>
      <c r="AN94" s="271"/>
      <c r="AO94" s="271"/>
      <c r="AP94" s="271"/>
      <c r="AQ94" s="271"/>
      <c r="AR94" s="271"/>
      <c r="AS94" s="271"/>
      <c r="AT94" s="271"/>
      <c r="AU94" s="271"/>
      <c r="AV94" s="271"/>
      <c r="AW94" s="271"/>
      <c r="AX94" s="271"/>
      <c r="AY94" s="271"/>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C94" s="286"/>
      <c r="CD94" s="286"/>
      <c r="CE94" s="286"/>
      <c r="CF94" s="286"/>
      <c r="CG94" s="286"/>
    </row>
    <row r="95" spans="1:85" s="272" customFormat="1" ht="42" customHeight="1" thickTop="1" thickBot="1">
      <c r="A95" s="520" t="s">
        <v>451</v>
      </c>
      <c r="B95" s="513" t="s">
        <v>94</v>
      </c>
      <c r="C95" s="513" t="s">
        <v>157</v>
      </c>
      <c r="D95" s="513" t="s">
        <v>1705</v>
      </c>
      <c r="E95" s="513" t="s">
        <v>716</v>
      </c>
      <c r="F95" s="516">
        <v>136</v>
      </c>
      <c r="G95" s="513" t="s">
        <v>372</v>
      </c>
      <c r="H95" s="513" t="s">
        <v>373</v>
      </c>
      <c r="I95" s="517">
        <v>20000</v>
      </c>
      <c r="J95" s="516"/>
      <c r="K95" s="516" t="s">
        <v>1970</v>
      </c>
      <c r="L95" s="516">
        <v>30</v>
      </c>
      <c r="M95" s="516"/>
      <c r="N95" s="516">
        <v>1</v>
      </c>
      <c r="O95" s="516"/>
      <c r="P95" s="516"/>
      <c r="Q95" s="516"/>
      <c r="R95" s="516"/>
      <c r="S95" s="516" t="s">
        <v>438</v>
      </c>
      <c r="T95" s="271"/>
      <c r="U95" s="271"/>
      <c r="V95" s="271"/>
      <c r="W95" s="271"/>
      <c r="X95" s="271"/>
      <c r="Y95" s="271"/>
      <c r="Z95" s="271"/>
      <c r="AA95" s="271"/>
      <c r="AB95" s="271"/>
      <c r="AC95" s="271"/>
      <c r="AD95" s="271"/>
      <c r="AE95" s="271"/>
      <c r="AF95" s="271"/>
      <c r="AG95" s="271"/>
      <c r="AH95" s="271"/>
      <c r="AI95" s="271"/>
      <c r="AJ95" s="271"/>
      <c r="AK95" s="271"/>
      <c r="AL95" s="271"/>
      <c r="AM95" s="271"/>
      <c r="AN95" s="271"/>
      <c r="AO95" s="271"/>
      <c r="AP95" s="271"/>
      <c r="AQ95" s="271"/>
      <c r="AR95" s="271"/>
      <c r="AS95" s="271"/>
      <c r="AT95" s="271"/>
      <c r="AU95" s="271"/>
      <c r="AV95" s="271"/>
      <c r="AW95" s="271"/>
      <c r="AX95" s="271"/>
      <c r="AY95" s="271"/>
      <c r="AZ95" s="271"/>
      <c r="BA95" s="271"/>
      <c r="BB95" s="271"/>
      <c r="BC95" s="271"/>
      <c r="BD95" s="271"/>
      <c r="BE95" s="271"/>
      <c r="BF95" s="271"/>
      <c r="BG95" s="271"/>
      <c r="BH95" s="271"/>
      <c r="BI95" s="271"/>
      <c r="BJ95" s="271"/>
      <c r="BK95" s="271"/>
      <c r="BL95" s="271"/>
      <c r="BM95" s="271"/>
      <c r="BN95" s="271"/>
      <c r="BO95" s="271"/>
      <c r="BP95" s="271"/>
      <c r="BQ95" s="271"/>
      <c r="BR95" s="271"/>
      <c r="BS95" s="271"/>
      <c r="BT95" s="271"/>
      <c r="BU95" s="271"/>
      <c r="BV95" s="271"/>
      <c r="BW95" s="271"/>
      <c r="BX95" s="271"/>
      <c r="BY95" s="271"/>
      <c r="BZ95" s="271"/>
      <c r="CC95" s="286"/>
      <c r="CD95" s="286"/>
      <c r="CE95" s="286"/>
      <c r="CF95" s="286"/>
      <c r="CG95" s="286"/>
    </row>
    <row r="96" spans="1:85" s="272" customFormat="1" ht="42" customHeight="1" thickTop="1" thickBot="1">
      <c r="A96" s="520" t="s">
        <v>451</v>
      </c>
      <c r="B96" s="513" t="s">
        <v>94</v>
      </c>
      <c r="C96" s="513" t="s">
        <v>157</v>
      </c>
      <c r="D96" s="513" t="s">
        <v>1706</v>
      </c>
      <c r="E96" s="513" t="s">
        <v>716</v>
      </c>
      <c r="F96" s="516">
        <v>187</v>
      </c>
      <c r="G96" s="513" t="s">
        <v>372</v>
      </c>
      <c r="H96" s="513" t="s">
        <v>373</v>
      </c>
      <c r="I96" s="517">
        <v>10000</v>
      </c>
      <c r="J96" s="516"/>
      <c r="K96" s="516" t="s">
        <v>1970</v>
      </c>
      <c r="L96" s="516">
        <v>30</v>
      </c>
      <c r="M96" s="516"/>
      <c r="N96" s="516">
        <v>1</v>
      </c>
      <c r="O96" s="516"/>
      <c r="P96" s="516"/>
      <c r="Q96" s="516"/>
      <c r="R96" s="516"/>
      <c r="S96" s="516" t="s">
        <v>438</v>
      </c>
      <c r="T96" s="271"/>
      <c r="U96" s="271"/>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c r="AY96" s="271"/>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271"/>
      <c r="BY96" s="271"/>
      <c r="BZ96" s="271"/>
      <c r="CC96" s="286"/>
      <c r="CD96" s="286"/>
      <c r="CE96" s="286"/>
      <c r="CF96" s="286"/>
      <c r="CG96" s="286"/>
    </row>
    <row r="97" spans="1:85" s="272" customFormat="1" ht="42" customHeight="1" thickTop="1" thickBot="1">
      <c r="A97" s="520" t="s">
        <v>451</v>
      </c>
      <c r="B97" s="519" t="s">
        <v>94</v>
      </c>
      <c r="C97" s="519" t="s">
        <v>157</v>
      </c>
      <c r="D97" s="519" t="s">
        <v>1654</v>
      </c>
      <c r="E97" s="519"/>
      <c r="F97" s="515"/>
      <c r="G97" s="513" t="s">
        <v>12</v>
      </c>
      <c r="H97" s="513"/>
      <c r="I97" s="517">
        <v>35000</v>
      </c>
      <c r="J97" s="520"/>
      <c r="K97" s="520"/>
      <c r="L97" s="520">
        <v>100</v>
      </c>
      <c r="M97" s="520"/>
      <c r="N97" s="520">
        <v>1</v>
      </c>
      <c r="O97" s="520"/>
      <c r="P97" s="520"/>
      <c r="Q97" s="520"/>
      <c r="R97" s="520"/>
      <c r="S97" s="520" t="s">
        <v>438</v>
      </c>
      <c r="T97" s="271"/>
      <c r="U97" s="271"/>
      <c r="V97" s="271"/>
      <c r="W97" s="271"/>
      <c r="X97" s="271"/>
      <c r="Y97" s="271"/>
      <c r="Z97" s="271"/>
      <c r="AA97" s="271"/>
      <c r="AB97" s="271"/>
      <c r="AC97" s="271"/>
      <c r="AD97" s="271"/>
      <c r="AE97" s="271"/>
      <c r="AF97" s="271"/>
      <c r="AG97" s="271"/>
      <c r="AH97" s="271"/>
      <c r="AI97" s="271"/>
      <c r="AJ97" s="271"/>
      <c r="AK97" s="271"/>
      <c r="AL97" s="271"/>
      <c r="AM97" s="271"/>
      <c r="AN97" s="271"/>
      <c r="AO97" s="271"/>
      <c r="AP97" s="271"/>
      <c r="AQ97" s="271"/>
      <c r="AR97" s="271"/>
      <c r="AS97" s="271"/>
      <c r="AT97" s="271"/>
      <c r="AU97" s="271"/>
      <c r="AV97" s="271"/>
      <c r="AW97" s="271"/>
      <c r="AX97" s="271"/>
      <c r="AY97" s="271"/>
      <c r="AZ97" s="271"/>
      <c r="BA97" s="271"/>
      <c r="BB97" s="271"/>
      <c r="BC97" s="271"/>
      <c r="BD97" s="271"/>
      <c r="BE97" s="271"/>
      <c r="BF97" s="271"/>
      <c r="BG97" s="271"/>
      <c r="BH97" s="271"/>
      <c r="BI97" s="271"/>
      <c r="BJ97" s="271"/>
      <c r="BK97" s="271"/>
      <c r="BL97" s="271"/>
      <c r="BM97" s="271"/>
      <c r="BN97" s="271"/>
      <c r="BO97" s="271"/>
      <c r="BP97" s="271"/>
      <c r="BQ97" s="271"/>
      <c r="BR97" s="271"/>
      <c r="BS97" s="271"/>
      <c r="BT97" s="271"/>
      <c r="BU97" s="271"/>
      <c r="BV97" s="271"/>
      <c r="BW97" s="271"/>
      <c r="BX97" s="271"/>
      <c r="BY97" s="271"/>
      <c r="BZ97" s="271"/>
      <c r="CC97" s="286"/>
      <c r="CD97" s="286"/>
      <c r="CE97" s="286"/>
      <c r="CF97" s="286"/>
      <c r="CG97" s="286"/>
    </row>
    <row r="98" spans="1:85" ht="13.5" thickTop="1"/>
  </sheetData>
  <dataConsolidate/>
  <mergeCells count="367">
    <mergeCell ref="P84:P85"/>
    <mergeCell ref="K84:K85"/>
    <mergeCell ref="G84:G85"/>
    <mergeCell ref="J82:J83"/>
    <mergeCell ref="S84:S85"/>
    <mergeCell ref="N84:N85"/>
    <mergeCell ref="O84:O85"/>
    <mergeCell ref="R89:R90"/>
    <mergeCell ref="S89:S90"/>
    <mergeCell ref="M89:M90"/>
    <mergeCell ref="R84:R85"/>
    <mergeCell ref="K89:K90"/>
    <mergeCell ref="P89:P90"/>
    <mergeCell ref="L89:L90"/>
    <mergeCell ref="Q84:Q85"/>
    <mergeCell ref="N89:N90"/>
    <mergeCell ref="Q89:Q90"/>
    <mergeCell ref="O89:O90"/>
    <mergeCell ref="I89:I90"/>
    <mergeCell ref="J89:J90"/>
    <mergeCell ref="N82:N83"/>
    <mergeCell ref="L84:L85"/>
    <mergeCell ref="M84:M85"/>
    <mergeCell ref="L82:L83"/>
    <mergeCell ref="I84:I85"/>
    <mergeCell ref="J84:J85"/>
    <mergeCell ref="G89:G90"/>
    <mergeCell ref="F89:F90"/>
    <mergeCell ref="A82:A83"/>
    <mergeCell ref="B82:B83"/>
    <mergeCell ref="C82:C83"/>
    <mergeCell ref="D82:D83"/>
    <mergeCell ref="A89:A90"/>
    <mergeCell ref="B89:B90"/>
    <mergeCell ref="C89:C90"/>
    <mergeCell ref="F82:F83"/>
    <mergeCell ref="A84:A85"/>
    <mergeCell ref="B84:B85"/>
    <mergeCell ref="C84:C85"/>
    <mergeCell ref="D84:D85"/>
    <mergeCell ref="F84:F85"/>
    <mergeCell ref="R80:R81"/>
    <mergeCell ref="O80:O81"/>
    <mergeCell ref="P80:P81"/>
    <mergeCell ref="P82:P83"/>
    <mergeCell ref="Q82:Q83"/>
    <mergeCell ref="R82:R83"/>
    <mergeCell ref="O82:O83"/>
    <mergeCell ref="Q80:Q81"/>
    <mergeCell ref="G82:G83"/>
    <mergeCell ref="I80:I81"/>
    <mergeCell ref="I82:I83"/>
    <mergeCell ref="K82:K83"/>
    <mergeCell ref="M82:M83"/>
    <mergeCell ref="S82:S83"/>
    <mergeCell ref="A74:A75"/>
    <mergeCell ref="B74:B75"/>
    <mergeCell ref="S80:S81"/>
    <mergeCell ref="L80:L81"/>
    <mergeCell ref="M80:M81"/>
    <mergeCell ref="N80:N81"/>
    <mergeCell ref="C74:C75"/>
    <mergeCell ref="D74:D75"/>
    <mergeCell ref="F74:F75"/>
    <mergeCell ref="G74:G75"/>
    <mergeCell ref="A80:A81"/>
    <mergeCell ref="B80:B81"/>
    <mergeCell ref="J80:J81"/>
    <mergeCell ref="K80:K81"/>
    <mergeCell ref="F80:F81"/>
    <mergeCell ref="G80:G81"/>
    <mergeCell ref="D80:D81"/>
    <mergeCell ref="C80:C81"/>
    <mergeCell ref="S74:S75"/>
    <mergeCell ref="R74:R75"/>
    <mergeCell ref="M74:M75"/>
    <mergeCell ref="N74:N75"/>
    <mergeCell ref="P74:P75"/>
    <mergeCell ref="A70:A73"/>
    <mergeCell ref="I74:I75"/>
    <mergeCell ref="M70:M73"/>
    <mergeCell ref="N70:N73"/>
    <mergeCell ref="O70:O73"/>
    <mergeCell ref="M63:M64"/>
    <mergeCell ref="Q63:Q64"/>
    <mergeCell ref="N63:N64"/>
    <mergeCell ref="O63:O64"/>
    <mergeCell ref="A63:A64"/>
    <mergeCell ref="B70:B73"/>
    <mergeCell ref="G70:G73"/>
    <mergeCell ref="I70:I73"/>
    <mergeCell ref="F70:F73"/>
    <mergeCell ref="D70:D73"/>
    <mergeCell ref="C70:C73"/>
    <mergeCell ref="O74:O75"/>
    <mergeCell ref="Q74:Q75"/>
    <mergeCell ref="K70:K73"/>
    <mergeCell ref="L70:L73"/>
    <mergeCell ref="K74:K75"/>
    <mergeCell ref="L74:L75"/>
    <mergeCell ref="J70:J73"/>
    <mergeCell ref="J74:J75"/>
    <mergeCell ref="C63:C64"/>
    <mergeCell ref="B63:B64"/>
    <mergeCell ref="N60:N61"/>
    <mergeCell ref="S70:S73"/>
    <mergeCell ref="P70:P73"/>
    <mergeCell ref="Q70:Q73"/>
    <mergeCell ref="S63:S64"/>
    <mergeCell ref="R63:R64"/>
    <mergeCell ref="K57:K59"/>
    <mergeCell ref="G63:G64"/>
    <mergeCell ref="J57:J59"/>
    <mergeCell ref="G57:G59"/>
    <mergeCell ref="G60:G61"/>
    <mergeCell ref="F57:F59"/>
    <mergeCell ref="S60:S61"/>
    <mergeCell ref="P60:P61"/>
    <mergeCell ref="R60:R61"/>
    <mergeCell ref="O60:O61"/>
    <mergeCell ref="Q60:Q61"/>
    <mergeCell ref="P63:P64"/>
    <mergeCell ref="Q57:Q59"/>
    <mergeCell ref="R70:R73"/>
    <mergeCell ref="J63:J64"/>
    <mergeCell ref="K63:K64"/>
    <mergeCell ref="I63:I64"/>
    <mergeCell ref="F63:F64"/>
    <mergeCell ref="L63:L64"/>
    <mergeCell ref="I57:I59"/>
    <mergeCell ref="D63:D64"/>
    <mergeCell ref="I60:I61"/>
    <mergeCell ref="J60:J61"/>
    <mergeCell ref="K60:K61"/>
    <mergeCell ref="L60:L61"/>
    <mergeCell ref="C57:C59"/>
    <mergeCell ref="A57:A59"/>
    <mergeCell ref="B57:B59"/>
    <mergeCell ref="D57:D59"/>
    <mergeCell ref="C60:C61"/>
    <mergeCell ref="A60:A61"/>
    <mergeCell ref="B60:B61"/>
    <mergeCell ref="M57:M59"/>
    <mergeCell ref="N57:N59"/>
    <mergeCell ref="F60:F61"/>
    <mergeCell ref="M60:M61"/>
    <mergeCell ref="P57:P59"/>
    <mergeCell ref="O57:O59"/>
    <mergeCell ref="L57:L59"/>
    <mergeCell ref="S43:S45"/>
    <mergeCell ref="R43:R45"/>
    <mergeCell ref="S49:S51"/>
    <mergeCell ref="R49:R51"/>
    <mergeCell ref="S57:S59"/>
    <mergeCell ref="R46:R48"/>
    <mergeCell ref="S46:S48"/>
    <mergeCell ref="Q46:Q48"/>
    <mergeCell ref="R57:R59"/>
    <mergeCell ref="Q43:Q45"/>
    <mergeCell ref="O46:O48"/>
    <mergeCell ref="P46:P48"/>
    <mergeCell ref="P43:P45"/>
    <mergeCell ref="Q49:Q51"/>
    <mergeCell ref="O49:O51"/>
    <mergeCell ref="P49:P51"/>
    <mergeCell ref="I43:I45"/>
    <mergeCell ref="I46:I48"/>
    <mergeCell ref="L46:L48"/>
    <mergeCell ref="K43:K45"/>
    <mergeCell ref="L43:L45"/>
    <mergeCell ref="M43:M45"/>
    <mergeCell ref="O43:O45"/>
    <mergeCell ref="N46:N48"/>
    <mergeCell ref="M46:M48"/>
    <mergeCell ref="N43:N45"/>
    <mergeCell ref="J43:J45"/>
    <mergeCell ref="I49:I51"/>
    <mergeCell ref="K49:K51"/>
    <mergeCell ref="M49:M51"/>
    <mergeCell ref="N49:N51"/>
    <mergeCell ref="L49:L51"/>
    <mergeCell ref="A46:A48"/>
    <mergeCell ref="B46:B48"/>
    <mergeCell ref="G46:G48"/>
    <mergeCell ref="J46:J48"/>
    <mergeCell ref="K46:K48"/>
    <mergeCell ref="A49:A51"/>
    <mergeCell ref="C49:C51"/>
    <mergeCell ref="D49:D51"/>
    <mergeCell ref="B49:B51"/>
    <mergeCell ref="F49:F51"/>
    <mergeCell ref="G49:G51"/>
    <mergeCell ref="J49:J51"/>
    <mergeCell ref="G43:G45"/>
    <mergeCell ref="C46:C48"/>
    <mergeCell ref="F46:F48"/>
    <mergeCell ref="F43:F45"/>
    <mergeCell ref="D46:D48"/>
    <mergeCell ref="C43:C45"/>
    <mergeCell ref="D43:D45"/>
    <mergeCell ref="A38:A42"/>
    <mergeCell ref="B38:B42"/>
    <mergeCell ref="C38:C42"/>
    <mergeCell ref="D38:D42"/>
    <mergeCell ref="A43:A45"/>
    <mergeCell ref="B43:B45"/>
    <mergeCell ref="C35:C36"/>
    <mergeCell ref="D35:D36"/>
    <mergeCell ref="A35:A36"/>
    <mergeCell ref="B35:B36"/>
    <mergeCell ref="F38:F42"/>
    <mergeCell ref="M35:M36"/>
    <mergeCell ref="I35:I36"/>
    <mergeCell ref="G38:G42"/>
    <mergeCell ref="I38:I42"/>
    <mergeCell ref="M38:M42"/>
    <mergeCell ref="J38:J42"/>
    <mergeCell ref="F35:F36"/>
    <mergeCell ref="G35:G36"/>
    <mergeCell ref="P35:P36"/>
    <mergeCell ref="R35:R36"/>
    <mergeCell ref="O35:O36"/>
    <mergeCell ref="N35:N36"/>
    <mergeCell ref="L38:L42"/>
    <mergeCell ref="L35:L36"/>
    <mergeCell ref="K38:K42"/>
    <mergeCell ref="J27:J32"/>
    <mergeCell ref="K27:K32"/>
    <mergeCell ref="L27:L32"/>
    <mergeCell ref="M27:M32"/>
    <mergeCell ref="N38:N42"/>
    <mergeCell ref="N27:N32"/>
    <mergeCell ref="F19:F20"/>
    <mergeCell ref="I19:I20"/>
    <mergeCell ref="J19:J20"/>
    <mergeCell ref="L19:L20"/>
    <mergeCell ref="N21:N26"/>
    <mergeCell ref="M21:M26"/>
    <mergeCell ref="I27:I32"/>
    <mergeCell ref="S27:S32"/>
    <mergeCell ref="S38:S42"/>
    <mergeCell ref="O38:O42"/>
    <mergeCell ref="R38:R42"/>
    <mergeCell ref="P38:P42"/>
    <mergeCell ref="Q38:Q42"/>
    <mergeCell ref="R27:R32"/>
    <mergeCell ref="K21:K26"/>
    <mergeCell ref="F27:F32"/>
    <mergeCell ref="G27:G32"/>
    <mergeCell ref="J35:J36"/>
    <mergeCell ref="K35:K36"/>
    <mergeCell ref="Q27:Q32"/>
    <mergeCell ref="O27:O32"/>
    <mergeCell ref="P27:P32"/>
    <mergeCell ref="S35:S36"/>
    <mergeCell ref="Q35:Q36"/>
    <mergeCell ref="S19:S20"/>
    <mergeCell ref="G21:G26"/>
    <mergeCell ref="I21:I26"/>
    <mergeCell ref="J21:J26"/>
    <mergeCell ref="G19:G20"/>
    <mergeCell ref="R19:R20"/>
    <mergeCell ref="Q19:Q20"/>
    <mergeCell ref="P19:P20"/>
    <mergeCell ref="O19:O20"/>
    <mergeCell ref="Q21:Q26"/>
    <mergeCell ref="K19:K20"/>
    <mergeCell ref="M19:M20"/>
    <mergeCell ref="N19:N20"/>
    <mergeCell ref="S21:S26"/>
    <mergeCell ref="O21:O26"/>
    <mergeCell ref="P21:P26"/>
    <mergeCell ref="R21:R26"/>
    <mergeCell ref="A27:A32"/>
    <mergeCell ref="B27:B32"/>
    <mergeCell ref="C27:C32"/>
    <mergeCell ref="D29:D30"/>
    <mergeCell ref="D31:D32"/>
    <mergeCell ref="R16:R18"/>
    <mergeCell ref="S16:S18"/>
    <mergeCell ref="J16:J18"/>
    <mergeCell ref="K16:K18"/>
    <mergeCell ref="P16:P18"/>
    <mergeCell ref="O16:O18"/>
    <mergeCell ref="D21:D22"/>
    <mergeCell ref="D25:D26"/>
    <mergeCell ref="D23:D24"/>
    <mergeCell ref="F21:F26"/>
    <mergeCell ref="L21:L26"/>
    <mergeCell ref="A21:A26"/>
    <mergeCell ref="B21:B26"/>
    <mergeCell ref="C21:C26"/>
    <mergeCell ref="C16:C18"/>
    <mergeCell ref="C19:C20"/>
    <mergeCell ref="A19:A20"/>
    <mergeCell ref="B19:B20"/>
    <mergeCell ref="D19:D20"/>
    <mergeCell ref="R12:R15"/>
    <mergeCell ref="N12:N15"/>
    <mergeCell ref="N16:N18"/>
    <mergeCell ref="Q12:Q15"/>
    <mergeCell ref="Q16:Q18"/>
    <mergeCell ref="O12:O15"/>
    <mergeCell ref="P12:P15"/>
    <mergeCell ref="A12:A15"/>
    <mergeCell ref="B12:B15"/>
    <mergeCell ref="C12:C15"/>
    <mergeCell ref="M16:M18"/>
    <mergeCell ref="B16:B18"/>
    <mergeCell ref="F16:F18"/>
    <mergeCell ref="G16:G18"/>
    <mergeCell ref="D12:D15"/>
    <mergeCell ref="I16:I18"/>
    <mergeCell ref="D16:D18"/>
    <mergeCell ref="L16:L18"/>
    <mergeCell ref="I12:I15"/>
    <mergeCell ref="J12:J15"/>
    <mergeCell ref="K12:K15"/>
    <mergeCell ref="L12:L15"/>
    <mergeCell ref="M12:M15"/>
    <mergeCell ref="A16:A18"/>
    <mergeCell ref="F12:F15"/>
    <mergeCell ref="G12:G15"/>
    <mergeCell ref="G9:G11"/>
    <mergeCell ref="F9:F11"/>
    <mergeCell ref="M9:M11"/>
    <mergeCell ref="K5:K8"/>
    <mergeCell ref="R9:R11"/>
    <mergeCell ref="S9:S11"/>
    <mergeCell ref="I9:I11"/>
    <mergeCell ref="J9:J11"/>
    <mergeCell ref="N9:N11"/>
    <mergeCell ref="K9:K11"/>
    <mergeCell ref="P9:P11"/>
    <mergeCell ref="L9:L11"/>
    <mergeCell ref="O9:O11"/>
    <mergeCell ref="Q9:Q11"/>
    <mergeCell ref="S5:S8"/>
    <mergeCell ref="I5:I8"/>
    <mergeCell ref="J5:J8"/>
    <mergeCell ref="R5:R8"/>
    <mergeCell ref="Q5:Q8"/>
    <mergeCell ref="N5:N8"/>
    <mergeCell ref="O5:O8"/>
    <mergeCell ref="S12:S15"/>
    <mergeCell ref="A1:S1"/>
    <mergeCell ref="A3:A4"/>
    <mergeCell ref="B3:B4"/>
    <mergeCell ref="C3:C4"/>
    <mergeCell ref="D3:E3"/>
    <mergeCell ref="G3:G4"/>
    <mergeCell ref="L3:M3"/>
    <mergeCell ref="H3:H4"/>
    <mergeCell ref="N3:S3"/>
    <mergeCell ref="F3:F4"/>
    <mergeCell ref="A9:A11"/>
    <mergeCell ref="B9:B11"/>
    <mergeCell ref="C9:C11"/>
    <mergeCell ref="A5:A8"/>
    <mergeCell ref="B5:B8"/>
    <mergeCell ref="C5:C8"/>
    <mergeCell ref="P5:P8"/>
    <mergeCell ref="L5:L8"/>
    <mergeCell ref="M5:M8"/>
    <mergeCell ref="D5:D8"/>
    <mergeCell ref="F5:F8"/>
    <mergeCell ref="G5:G8"/>
  </mergeCells>
  <phoneticPr fontId="2" type="noConversion"/>
  <dataValidations count="7">
    <dataValidation type="whole" allowBlank="1" showInputMessage="1" showErrorMessage="1" errorTitle="DİKKATT !!!!" error="BU BÖLÜME BİR İŞ SAYISINI GÖSTEREN BİR RAKAM GİRMELİSİNİZ_x000a_KÖYDES_x000a_" sqref="N1:R4 J34:R34 N98:R65536">
      <formula1>0</formula1>
      <formula2>10</formula2>
    </dataValidation>
    <dataValidation type="list" allowBlank="1" showInputMessage="1" showErrorMessage="1" errorTitle="DİKKAT !!!" error="LÜTFEN YANDA AÇILAN OK ARACILIĞIYLA UYGUN SEÇENEĞİ GİRİN_x000a_KÖYDES" sqref="H1:H4 H98:H65536">
      <formula1>$CK$5:$CK$7</formula1>
    </dataValidation>
    <dataValidation type="list" allowBlank="1" showInputMessage="1" showErrorMessage="1" errorTitle="LÜTFEN DİKKAT !!!!" error="GİRİDİĞİNİZ DEĞER AŞAĞIDAKİLERDEN BİRİSİ OLMALIDIR &quot;Y&quot; , &quot;D.E&quot; ,&quot;EK&quot;" sqref="A1:A4 A98:A65536">
      <formula1>$CL$5:$CL$7</formula1>
    </dataValidation>
    <dataValidation type="list" allowBlank="1" showInputMessage="1" showErrorMessage="1" errorTitle="DİKKAT !!!!" error="LÜTFEN YANDA AÇILAN OK ARACILIĞIYLA UYGUN SEÇENEĞİ GİRİN_x000a_KÖYDES" sqref="G1:G4 G98:G65536">
      <formula1>$CJ$5:$CJ$7</formula1>
    </dataValidation>
    <dataValidation type="list" allowBlank="1" showInputMessage="1" showErrorMessage="1" errorTitle="DİKKAT !!!!" error="LÜTFEN YANDA AÇILAN OK ARACILIĞIYLA UYGUN SEÇENEĞİ GİRİN_x000a_KÖYDES" sqref="G5 G9:G97">
      <formula1>$CO$5:$CO$7</formula1>
    </dataValidation>
    <dataValidation type="list" allowBlank="1" showInputMessage="1" showErrorMessage="1" errorTitle="LÜTFEN DİKKAT !!!!" error="GİRİDİĞİNİZ DEĞER AŞAĞIDAKİLERDEN BİRİSİ OLMALIDIR &quot;Y&quot; , &quot;D.E&quot; ,&quot;EK&quot;" sqref="A5 A9:A21 A27:A97">
      <formula1>$CQ$5:$CQ$7</formula1>
    </dataValidation>
    <dataValidation type="list" allowBlank="1" showInputMessage="1" showErrorMessage="1" errorTitle="DİKKAT !!!" error="LÜTFEN YANDA AÇILAN OK ARACILIĞIYLA UYGUN SEÇENEĞİ GİRİN_x000a_KÖYDES" sqref="H5:H97">
      <formula1>$CP$5:$CP$7</formula1>
    </dataValidation>
  </dataValidations>
  <pageMargins left="0.17" right="0.17" top="0.71" bottom="0.5" header="0.5" footer="0.34"/>
  <pageSetup paperSize="9" scale="6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tabColor rgb="FFFFC000"/>
  </sheetPr>
  <dimension ref="A1:CA128"/>
  <sheetViews>
    <sheetView zoomScaleNormal="100" zoomScaleSheetLayoutView="100" workbookViewId="0">
      <selection sqref="A1:AE1"/>
    </sheetView>
  </sheetViews>
  <sheetFormatPr defaultRowHeight="12.75"/>
  <cols>
    <col min="1" max="1" width="5.5703125" style="204" customWidth="1"/>
    <col min="2" max="2" width="11.42578125" style="204" customWidth="1"/>
    <col min="3" max="3" width="14.140625" style="204" customWidth="1"/>
    <col min="4" max="4" width="12.5703125" style="204" customWidth="1"/>
    <col min="5" max="5" width="33.5703125" style="204" bestFit="1" customWidth="1"/>
    <col min="6" max="6" width="19.42578125" style="204" customWidth="1"/>
    <col min="7" max="7" width="7.42578125" style="205" customWidth="1"/>
    <col min="8" max="8" width="15.28515625" style="204" customWidth="1"/>
    <col min="9" max="9" width="17.85546875" style="206" customWidth="1"/>
    <col min="10" max="10" width="11.7109375" style="207" customWidth="1"/>
    <col min="11" max="11" width="11.85546875" style="208" customWidth="1"/>
    <col min="12" max="12" width="11.7109375" style="206" customWidth="1"/>
    <col min="13" max="13" width="8.85546875" style="204" customWidth="1"/>
    <col min="14" max="14" width="7.85546875" style="204" customWidth="1"/>
    <col min="15" max="15" width="8.140625" style="204" customWidth="1"/>
    <col min="16" max="16" width="9" style="206" customWidth="1"/>
    <col min="17" max="18" width="9.140625" style="209"/>
    <col min="19" max="19" width="7.140625" style="206" customWidth="1"/>
    <col min="20" max="21" width="7.85546875" style="206" customWidth="1"/>
    <col min="22" max="22" width="8" style="204" customWidth="1"/>
    <col min="23" max="23" width="7.140625" style="204" customWidth="1"/>
    <col min="24" max="24" width="6.7109375" style="210" customWidth="1"/>
    <col min="25" max="25" width="8" style="211" customWidth="1"/>
    <col min="26" max="26" width="7.42578125" style="212" customWidth="1"/>
    <col min="27" max="27" width="9.140625" style="210"/>
    <col min="28" max="28" width="7.5703125" style="212" customWidth="1"/>
    <col min="29" max="29" width="7.28515625" style="204" customWidth="1"/>
    <col min="30" max="30" width="8.7109375" style="212" customWidth="1"/>
    <col min="31" max="31" width="14.85546875" style="204" customWidth="1"/>
    <col min="32" max="46" width="9.140625" style="249"/>
    <col min="47" max="47" width="9.140625" style="284"/>
    <col min="48" max="48" width="10" style="284" customWidth="1"/>
    <col min="49" max="49" width="9.140625" style="284"/>
    <col min="50" max="50" width="10.7109375" style="285" bestFit="1" customWidth="1"/>
    <col min="51" max="51" width="10.7109375" style="284" bestFit="1" customWidth="1"/>
    <col min="52" max="79" width="9.140625" style="249"/>
    <col min="80" max="16384" width="9.140625" style="204"/>
  </cols>
  <sheetData>
    <row r="1" spans="1:79" ht="51" customHeight="1" thickBot="1">
      <c r="A1" s="3834" t="s">
        <v>955</v>
      </c>
      <c r="B1" s="3835"/>
      <c r="C1" s="3835"/>
      <c r="D1" s="3835"/>
      <c r="E1" s="3835"/>
      <c r="F1" s="3835"/>
      <c r="G1" s="3835"/>
      <c r="H1" s="3835"/>
      <c r="I1" s="3835"/>
      <c r="J1" s="3835"/>
      <c r="K1" s="3835"/>
      <c r="L1" s="3835"/>
      <c r="M1" s="3835"/>
      <c r="N1" s="3835"/>
      <c r="O1" s="3835"/>
      <c r="P1" s="3835"/>
      <c r="Q1" s="3835"/>
      <c r="R1" s="3835"/>
      <c r="S1" s="3835"/>
      <c r="T1" s="3835"/>
      <c r="U1" s="3835"/>
      <c r="V1" s="3835"/>
      <c r="W1" s="3835"/>
      <c r="X1" s="3835"/>
      <c r="Y1" s="3835"/>
      <c r="Z1" s="3835"/>
      <c r="AA1" s="3835"/>
      <c r="AB1" s="3835"/>
      <c r="AC1" s="3835"/>
      <c r="AD1" s="3835"/>
      <c r="AE1" s="3836"/>
    </row>
    <row r="2" spans="1:79" ht="13.5" thickBot="1"/>
    <row r="3" spans="1:79" s="205" customFormat="1" ht="40.5" customHeight="1" thickBot="1">
      <c r="A3" s="3800" t="s">
        <v>445</v>
      </c>
      <c r="B3" s="3810" t="s">
        <v>13</v>
      </c>
      <c r="C3" s="3804" t="s">
        <v>2277</v>
      </c>
      <c r="D3" s="3806" t="s">
        <v>446</v>
      </c>
      <c r="E3" s="3804" t="s">
        <v>423</v>
      </c>
      <c r="F3" s="3804"/>
      <c r="G3" s="3805" t="s">
        <v>2263</v>
      </c>
      <c r="H3" s="3808" t="s">
        <v>953</v>
      </c>
      <c r="I3" s="3802" t="s">
        <v>447</v>
      </c>
      <c r="J3" s="390" t="s">
        <v>2357</v>
      </c>
      <c r="K3" s="391" t="s">
        <v>2358</v>
      </c>
      <c r="L3" s="390" t="s">
        <v>2359</v>
      </c>
      <c r="M3" s="398" t="s">
        <v>425</v>
      </c>
      <c r="N3" s="398" t="s">
        <v>2273</v>
      </c>
      <c r="O3" s="398" t="s">
        <v>12</v>
      </c>
      <c r="P3" s="398" t="s">
        <v>2274</v>
      </c>
      <c r="Q3" s="399" t="s">
        <v>2275</v>
      </c>
      <c r="R3" s="399" t="s">
        <v>448</v>
      </c>
      <c r="S3" s="398" t="s">
        <v>426</v>
      </c>
      <c r="T3" s="398" t="s">
        <v>427</v>
      </c>
      <c r="U3" s="400" t="s">
        <v>1415</v>
      </c>
      <c r="V3" s="3807" t="s">
        <v>428</v>
      </c>
      <c r="W3" s="3807"/>
      <c r="X3" s="3809" t="s">
        <v>429</v>
      </c>
      <c r="Y3" s="3809"/>
      <c r="Z3" s="3799" t="s">
        <v>16</v>
      </c>
      <c r="AA3" s="3799"/>
      <c r="AB3" s="3799"/>
      <c r="AC3" s="3799"/>
      <c r="AD3" s="3799"/>
      <c r="AE3" s="3799"/>
      <c r="AS3" s="273"/>
      <c r="AU3" s="249"/>
      <c r="AV3" s="249"/>
      <c r="AW3" s="249"/>
      <c r="AX3" s="301"/>
      <c r="AY3" s="249"/>
    </row>
    <row r="4" spans="1:79" s="205" customFormat="1" ht="45.75" customHeight="1" thickBot="1">
      <c r="A4" s="3801"/>
      <c r="B4" s="3810"/>
      <c r="C4" s="3804"/>
      <c r="D4" s="3806"/>
      <c r="E4" s="388" t="s">
        <v>430</v>
      </c>
      <c r="F4" s="388" t="s">
        <v>431</v>
      </c>
      <c r="G4" s="3805"/>
      <c r="H4" s="3808"/>
      <c r="I4" s="3803"/>
      <c r="J4" s="392" t="s">
        <v>1416</v>
      </c>
      <c r="K4" s="404" t="s">
        <v>1417</v>
      </c>
      <c r="L4" s="392" t="s">
        <v>1414</v>
      </c>
      <c r="M4" s="401" t="s">
        <v>434</v>
      </c>
      <c r="N4" s="401" t="s">
        <v>434</v>
      </c>
      <c r="O4" s="401" t="s">
        <v>434</v>
      </c>
      <c r="P4" s="402" t="s">
        <v>434</v>
      </c>
      <c r="Q4" s="402" t="s">
        <v>434</v>
      </c>
      <c r="R4" s="403" t="s">
        <v>954</v>
      </c>
      <c r="S4" s="402" t="s">
        <v>434</v>
      </c>
      <c r="T4" s="402" t="s">
        <v>434</v>
      </c>
      <c r="U4" s="403" t="s">
        <v>2280</v>
      </c>
      <c r="V4" s="398" t="s">
        <v>449</v>
      </c>
      <c r="W4" s="398" t="s">
        <v>450</v>
      </c>
      <c r="X4" s="396" t="s">
        <v>436</v>
      </c>
      <c r="Y4" s="397" t="s">
        <v>437</v>
      </c>
      <c r="Z4" s="393" t="s">
        <v>438</v>
      </c>
      <c r="AA4" s="394" t="s">
        <v>439</v>
      </c>
      <c r="AB4" s="394" t="s">
        <v>440</v>
      </c>
      <c r="AC4" s="394" t="s">
        <v>441</v>
      </c>
      <c r="AD4" s="394" t="s">
        <v>442</v>
      </c>
      <c r="AE4" s="395" t="s">
        <v>443</v>
      </c>
      <c r="AU4" s="249"/>
      <c r="AV4" s="249"/>
      <c r="AW4" s="249"/>
      <c r="AX4" s="301"/>
      <c r="AY4" s="249"/>
    </row>
    <row r="5" spans="1:79" s="272" customFormat="1" ht="30" customHeight="1" thickBot="1">
      <c r="A5" s="545" t="s">
        <v>451</v>
      </c>
      <c r="B5" s="545" t="s">
        <v>94</v>
      </c>
      <c r="C5" s="545" t="s">
        <v>95</v>
      </c>
      <c r="D5" s="546" t="s">
        <v>1709</v>
      </c>
      <c r="E5" s="545" t="s">
        <v>1710</v>
      </c>
      <c r="F5" s="545" t="s">
        <v>1711</v>
      </c>
      <c r="G5" s="547">
        <v>291</v>
      </c>
      <c r="H5" s="545" t="s">
        <v>717</v>
      </c>
      <c r="I5" s="545" t="s">
        <v>1857</v>
      </c>
      <c r="J5" s="548">
        <v>100000</v>
      </c>
      <c r="K5" s="549"/>
      <c r="L5" s="549"/>
      <c r="M5" s="547"/>
      <c r="N5" s="547"/>
      <c r="O5" s="547"/>
      <c r="P5" s="547"/>
      <c r="Q5" s="547"/>
      <c r="R5" s="547"/>
      <c r="S5" s="547">
        <v>1</v>
      </c>
      <c r="T5" s="547"/>
      <c r="U5" s="547"/>
      <c r="V5" s="547"/>
      <c r="W5" s="549"/>
      <c r="X5" s="547">
        <v>100</v>
      </c>
      <c r="Y5" s="547">
        <v>100</v>
      </c>
      <c r="Z5" s="547">
        <v>1</v>
      </c>
      <c r="AA5" s="547"/>
      <c r="AB5" s="547"/>
      <c r="AC5" s="547"/>
      <c r="AD5" s="547"/>
      <c r="AE5" s="550" t="s">
        <v>438</v>
      </c>
      <c r="AF5" s="271"/>
      <c r="AG5" s="271"/>
      <c r="AH5" s="271"/>
      <c r="AI5" s="271"/>
      <c r="AJ5" s="271"/>
      <c r="AK5" s="271"/>
      <c r="AL5" s="271"/>
      <c r="AM5" s="271"/>
      <c r="AN5" s="271"/>
      <c r="AO5" s="271"/>
      <c r="AP5" s="271"/>
      <c r="AQ5" s="271"/>
      <c r="AR5" s="271"/>
      <c r="AS5" s="271"/>
      <c r="AT5" s="271"/>
      <c r="AU5" s="286"/>
      <c r="AV5" s="286" t="s">
        <v>451</v>
      </c>
      <c r="AW5" s="286" t="s">
        <v>9</v>
      </c>
      <c r="AX5" s="287" t="s">
        <v>425</v>
      </c>
      <c r="AY5" s="286"/>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row>
    <row r="6" spans="1:79" s="272" customFormat="1" ht="30" customHeight="1" thickBot="1">
      <c r="A6" s="3846" t="s">
        <v>451</v>
      </c>
      <c r="B6" s="3846" t="s">
        <v>94</v>
      </c>
      <c r="C6" s="3846" t="s">
        <v>95</v>
      </c>
      <c r="D6" s="549">
        <v>182</v>
      </c>
      <c r="E6" s="3846" t="s">
        <v>1712</v>
      </c>
      <c r="F6" s="545" t="s">
        <v>1713</v>
      </c>
      <c r="G6" s="3845">
        <v>843</v>
      </c>
      <c r="H6" s="3846" t="s">
        <v>717</v>
      </c>
      <c r="I6" s="3846" t="s">
        <v>1857</v>
      </c>
      <c r="J6" s="3847">
        <v>200000</v>
      </c>
      <c r="K6" s="3848"/>
      <c r="L6" s="3848"/>
      <c r="M6" s="3845"/>
      <c r="N6" s="3845"/>
      <c r="O6" s="3845"/>
      <c r="P6" s="3845"/>
      <c r="Q6" s="3845"/>
      <c r="R6" s="3845"/>
      <c r="S6" s="3845">
        <v>3.6</v>
      </c>
      <c r="T6" s="3845"/>
      <c r="U6" s="3845"/>
      <c r="V6" s="3845"/>
      <c r="W6" s="3845"/>
      <c r="X6" s="3845">
        <v>100</v>
      </c>
      <c r="Y6" s="3845">
        <v>100</v>
      </c>
      <c r="Z6" s="3845">
        <v>1</v>
      </c>
      <c r="AA6" s="3845"/>
      <c r="AB6" s="3845"/>
      <c r="AC6" s="3845"/>
      <c r="AD6" s="3845"/>
      <c r="AE6" s="3846" t="s">
        <v>438</v>
      </c>
      <c r="AF6" s="271"/>
      <c r="AG6" s="271"/>
      <c r="AH6" s="271"/>
      <c r="AI6" s="271"/>
      <c r="AJ6" s="271"/>
      <c r="AK6" s="271"/>
      <c r="AL6" s="271"/>
      <c r="AM6" s="271"/>
      <c r="AN6" s="271"/>
      <c r="AO6" s="271"/>
      <c r="AP6" s="271"/>
      <c r="AQ6" s="271"/>
      <c r="AR6" s="271"/>
      <c r="AS6" s="271"/>
      <c r="AT6" s="271"/>
      <c r="AU6" s="286"/>
      <c r="AV6" s="286" t="s">
        <v>10</v>
      </c>
      <c r="AW6" s="286" t="s">
        <v>964</v>
      </c>
      <c r="AX6" s="287" t="s">
        <v>2273</v>
      </c>
      <c r="AY6" s="286"/>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row>
    <row r="7" spans="1:79" s="272" customFormat="1" ht="30" customHeight="1" thickBot="1">
      <c r="A7" s="3846"/>
      <c r="B7" s="3846"/>
      <c r="C7" s="3846"/>
      <c r="D7" s="549">
        <v>189</v>
      </c>
      <c r="E7" s="3846"/>
      <c r="F7" s="545" t="s">
        <v>1714</v>
      </c>
      <c r="G7" s="3845"/>
      <c r="H7" s="3846"/>
      <c r="I7" s="3846"/>
      <c r="J7" s="3847"/>
      <c r="K7" s="3848"/>
      <c r="L7" s="3848"/>
      <c r="M7" s="3845"/>
      <c r="N7" s="3845"/>
      <c r="O7" s="3845"/>
      <c r="P7" s="3845"/>
      <c r="Q7" s="3845"/>
      <c r="R7" s="3845"/>
      <c r="S7" s="3845"/>
      <c r="T7" s="3845"/>
      <c r="U7" s="3845"/>
      <c r="V7" s="3845"/>
      <c r="W7" s="3845"/>
      <c r="X7" s="3845"/>
      <c r="Y7" s="3845"/>
      <c r="Z7" s="3845"/>
      <c r="AA7" s="3845"/>
      <c r="AB7" s="3845"/>
      <c r="AC7" s="3845"/>
      <c r="AD7" s="3845"/>
      <c r="AE7" s="3846"/>
      <c r="AF7" s="271"/>
      <c r="AG7" s="271"/>
      <c r="AH7" s="271"/>
      <c r="AI7" s="271"/>
      <c r="AJ7" s="271"/>
      <c r="AK7" s="271"/>
      <c r="AL7" s="271"/>
      <c r="AM7" s="271"/>
      <c r="AN7" s="271"/>
      <c r="AO7" s="271"/>
      <c r="AP7" s="271"/>
      <c r="AQ7" s="271"/>
      <c r="AR7" s="271"/>
      <c r="AS7" s="271"/>
      <c r="AT7" s="271"/>
      <c r="AU7" s="286"/>
      <c r="AV7" s="286" t="s">
        <v>415</v>
      </c>
      <c r="AW7" s="286" t="s">
        <v>2268</v>
      </c>
      <c r="AX7" s="287" t="s">
        <v>12</v>
      </c>
      <c r="AY7" s="286"/>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row>
    <row r="8" spans="1:79" s="272" customFormat="1" ht="30" customHeight="1" thickBot="1">
      <c r="A8" s="3846"/>
      <c r="B8" s="3846"/>
      <c r="C8" s="3846"/>
      <c r="D8" s="549">
        <v>191</v>
      </c>
      <c r="E8" s="3846"/>
      <c r="F8" s="550" t="s">
        <v>1715</v>
      </c>
      <c r="G8" s="3845"/>
      <c r="H8" s="3846"/>
      <c r="I8" s="3846"/>
      <c r="J8" s="3847"/>
      <c r="K8" s="3848"/>
      <c r="L8" s="3848"/>
      <c r="M8" s="3845"/>
      <c r="N8" s="3845"/>
      <c r="O8" s="3845"/>
      <c r="P8" s="3845"/>
      <c r="Q8" s="3845"/>
      <c r="R8" s="3845"/>
      <c r="S8" s="3845"/>
      <c r="T8" s="3845"/>
      <c r="U8" s="3845"/>
      <c r="V8" s="3845"/>
      <c r="W8" s="3845"/>
      <c r="X8" s="3845"/>
      <c r="Y8" s="3845"/>
      <c r="Z8" s="3845"/>
      <c r="AA8" s="3845"/>
      <c r="AB8" s="3845"/>
      <c r="AC8" s="3845"/>
      <c r="AD8" s="3845"/>
      <c r="AE8" s="3846"/>
      <c r="AF8" s="271"/>
      <c r="AG8" s="271"/>
      <c r="AH8" s="271"/>
      <c r="AI8" s="271"/>
      <c r="AJ8" s="271"/>
      <c r="AK8" s="271"/>
      <c r="AL8" s="271"/>
      <c r="AM8" s="271"/>
      <c r="AN8" s="271"/>
      <c r="AO8" s="271"/>
      <c r="AP8" s="271"/>
      <c r="AQ8" s="271"/>
      <c r="AR8" s="271"/>
      <c r="AS8" s="271"/>
      <c r="AT8" s="271"/>
      <c r="AU8" s="286"/>
      <c r="AV8" s="286"/>
      <c r="AW8" s="286"/>
      <c r="AX8" s="287" t="s">
        <v>2274</v>
      </c>
      <c r="AY8" s="286"/>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row>
    <row r="9" spans="1:79" s="272" customFormat="1" ht="30" customHeight="1" thickBot="1">
      <c r="A9" s="3846"/>
      <c r="B9" s="3846"/>
      <c r="C9" s="3846"/>
      <c r="D9" s="549">
        <v>192</v>
      </c>
      <c r="E9" s="3846"/>
      <c r="F9" s="550" t="s">
        <v>1716</v>
      </c>
      <c r="G9" s="3845"/>
      <c r="H9" s="3846"/>
      <c r="I9" s="3846"/>
      <c r="J9" s="3847"/>
      <c r="K9" s="3848"/>
      <c r="L9" s="3848"/>
      <c r="M9" s="3845"/>
      <c r="N9" s="3845"/>
      <c r="O9" s="3845"/>
      <c r="P9" s="3845"/>
      <c r="Q9" s="3845"/>
      <c r="R9" s="3845"/>
      <c r="S9" s="3845"/>
      <c r="T9" s="3845"/>
      <c r="U9" s="3845"/>
      <c r="V9" s="3845"/>
      <c r="W9" s="3845"/>
      <c r="X9" s="3845"/>
      <c r="Y9" s="3845"/>
      <c r="Z9" s="3845"/>
      <c r="AA9" s="3845"/>
      <c r="AB9" s="3845"/>
      <c r="AC9" s="3845"/>
      <c r="AD9" s="3845"/>
      <c r="AE9" s="3846"/>
      <c r="AF9" s="271"/>
      <c r="AG9" s="271"/>
      <c r="AH9" s="271"/>
      <c r="AI9" s="271"/>
      <c r="AJ9" s="271"/>
      <c r="AK9" s="271"/>
      <c r="AL9" s="271"/>
      <c r="AM9" s="271"/>
      <c r="AN9" s="271"/>
      <c r="AO9" s="271"/>
      <c r="AP9" s="271"/>
      <c r="AQ9" s="271"/>
      <c r="AR9" s="271"/>
      <c r="AS9" s="271"/>
      <c r="AT9" s="271"/>
      <c r="AU9" s="286"/>
      <c r="AV9" s="286"/>
      <c r="AW9" s="286"/>
      <c r="AX9" s="287" t="s">
        <v>2275</v>
      </c>
      <c r="AY9" s="286"/>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row>
    <row r="10" spans="1:79" s="272" customFormat="1" ht="30" customHeight="1" thickBot="1">
      <c r="A10" s="3846"/>
      <c r="B10" s="3846"/>
      <c r="C10" s="3846"/>
      <c r="D10" s="549">
        <v>200</v>
      </c>
      <c r="E10" s="3846"/>
      <c r="F10" s="550" t="s">
        <v>1717</v>
      </c>
      <c r="G10" s="3845"/>
      <c r="H10" s="3846"/>
      <c r="I10" s="3846"/>
      <c r="J10" s="3847"/>
      <c r="K10" s="3848"/>
      <c r="L10" s="3848"/>
      <c r="M10" s="3845"/>
      <c r="N10" s="3845"/>
      <c r="O10" s="3845"/>
      <c r="P10" s="3845"/>
      <c r="Q10" s="3845"/>
      <c r="R10" s="3845"/>
      <c r="S10" s="3845"/>
      <c r="T10" s="3845"/>
      <c r="U10" s="3845"/>
      <c r="V10" s="3845"/>
      <c r="W10" s="3845"/>
      <c r="X10" s="3845"/>
      <c r="Y10" s="3845"/>
      <c r="Z10" s="3845"/>
      <c r="AA10" s="3845"/>
      <c r="AB10" s="3845"/>
      <c r="AC10" s="3845"/>
      <c r="AD10" s="3845"/>
      <c r="AE10" s="3846"/>
      <c r="AF10" s="271"/>
      <c r="AG10" s="271"/>
      <c r="AH10" s="271"/>
      <c r="AI10" s="271"/>
      <c r="AJ10" s="271"/>
      <c r="AK10" s="271"/>
      <c r="AL10" s="271"/>
      <c r="AM10" s="271"/>
      <c r="AN10" s="271"/>
      <c r="AO10" s="271"/>
      <c r="AP10" s="271"/>
      <c r="AQ10" s="271"/>
      <c r="AR10" s="271"/>
      <c r="AS10" s="271"/>
      <c r="AT10" s="271"/>
      <c r="AU10" s="286"/>
      <c r="AV10" s="286"/>
      <c r="AW10" s="286"/>
      <c r="AX10" s="287" t="s">
        <v>448</v>
      </c>
      <c r="AY10" s="286"/>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row>
    <row r="11" spans="1:79" s="272" customFormat="1" ht="30" customHeight="1" thickBot="1">
      <c r="A11" s="545" t="s">
        <v>451</v>
      </c>
      <c r="B11" s="545" t="s">
        <v>94</v>
      </c>
      <c r="C11" s="545" t="s">
        <v>95</v>
      </c>
      <c r="D11" s="549">
        <v>162</v>
      </c>
      <c r="E11" s="550" t="s">
        <v>1718</v>
      </c>
      <c r="F11" s="550" t="s">
        <v>1719</v>
      </c>
      <c r="G11" s="547">
        <v>141</v>
      </c>
      <c r="H11" s="545" t="s">
        <v>717</v>
      </c>
      <c r="I11" s="545" t="s">
        <v>1857</v>
      </c>
      <c r="J11" s="548">
        <v>240000</v>
      </c>
      <c r="K11" s="549"/>
      <c r="L11" s="549"/>
      <c r="M11" s="547"/>
      <c r="N11" s="547"/>
      <c r="O11" s="547"/>
      <c r="P11" s="547"/>
      <c r="Q11" s="547"/>
      <c r="R11" s="547"/>
      <c r="S11" s="547">
        <v>2.7</v>
      </c>
      <c r="T11" s="547"/>
      <c r="U11" s="547"/>
      <c r="V11" s="547"/>
      <c r="W11" s="549"/>
      <c r="X11" s="547">
        <v>100</v>
      </c>
      <c r="Y11" s="547">
        <v>100</v>
      </c>
      <c r="Z11" s="547">
        <v>1</v>
      </c>
      <c r="AA11" s="547"/>
      <c r="AB11" s="547"/>
      <c r="AC11" s="547"/>
      <c r="AD11" s="547"/>
      <c r="AE11" s="550" t="s">
        <v>438</v>
      </c>
      <c r="AF11" s="271"/>
      <c r="AG11" s="271"/>
      <c r="AH11" s="271"/>
      <c r="AI11" s="271"/>
      <c r="AJ11" s="271"/>
      <c r="AK11" s="271"/>
      <c r="AL11" s="271"/>
      <c r="AM11" s="271"/>
      <c r="AN11" s="271"/>
      <c r="AO11" s="271"/>
      <c r="AP11" s="271"/>
      <c r="AQ11" s="271"/>
      <c r="AR11" s="271"/>
      <c r="AS11" s="271"/>
      <c r="AT11" s="271"/>
      <c r="AU11" s="286"/>
      <c r="AV11" s="286"/>
      <c r="AW11" s="286"/>
      <c r="AX11" s="287" t="s">
        <v>426</v>
      </c>
      <c r="AY11" s="286"/>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row>
    <row r="12" spans="1:79" s="272" customFormat="1" ht="30" customHeight="1" thickBot="1">
      <c r="A12" s="545" t="s">
        <v>451</v>
      </c>
      <c r="B12" s="545" t="s">
        <v>94</v>
      </c>
      <c r="C12" s="545" t="s">
        <v>95</v>
      </c>
      <c r="D12" s="549">
        <v>243</v>
      </c>
      <c r="E12" s="550" t="s">
        <v>1720</v>
      </c>
      <c r="F12" s="550" t="s">
        <v>1721</v>
      </c>
      <c r="G12" s="547">
        <v>420</v>
      </c>
      <c r="H12" s="550" t="s">
        <v>717</v>
      </c>
      <c r="I12" s="550" t="s">
        <v>1857</v>
      </c>
      <c r="J12" s="551">
        <v>40000</v>
      </c>
      <c r="K12" s="549"/>
      <c r="L12" s="549"/>
      <c r="M12" s="547"/>
      <c r="N12" s="547"/>
      <c r="O12" s="547"/>
      <c r="P12" s="547"/>
      <c r="Q12" s="547"/>
      <c r="R12" s="547"/>
      <c r="S12" s="547">
        <v>1</v>
      </c>
      <c r="T12" s="547"/>
      <c r="U12" s="547"/>
      <c r="V12" s="547"/>
      <c r="W12" s="549"/>
      <c r="X12" s="547">
        <v>100</v>
      </c>
      <c r="Y12" s="547">
        <v>100</v>
      </c>
      <c r="Z12" s="547">
        <v>1</v>
      </c>
      <c r="AA12" s="547"/>
      <c r="AB12" s="547"/>
      <c r="AC12" s="547"/>
      <c r="AD12" s="547"/>
      <c r="AE12" s="550" t="s">
        <v>438</v>
      </c>
      <c r="AF12" s="271"/>
      <c r="AG12" s="271"/>
      <c r="AH12" s="271"/>
      <c r="AI12" s="271"/>
      <c r="AJ12" s="271"/>
      <c r="AK12" s="271"/>
      <c r="AL12" s="271"/>
      <c r="AM12" s="271"/>
      <c r="AN12" s="271"/>
      <c r="AO12" s="271"/>
      <c r="AP12" s="271"/>
      <c r="AQ12" s="271"/>
      <c r="AR12" s="271"/>
      <c r="AS12" s="271"/>
      <c r="AT12" s="271"/>
      <c r="AU12" s="286"/>
      <c r="AV12" s="286"/>
      <c r="AW12" s="286"/>
      <c r="AX12" s="287" t="s">
        <v>427</v>
      </c>
      <c r="AY12" s="286"/>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row>
    <row r="13" spans="1:79" s="272" customFormat="1" ht="30" customHeight="1" thickBot="1">
      <c r="A13" s="545" t="s">
        <v>451</v>
      </c>
      <c r="B13" s="545" t="s">
        <v>94</v>
      </c>
      <c r="C13" s="545" t="s">
        <v>95</v>
      </c>
      <c r="D13" s="549">
        <v>160</v>
      </c>
      <c r="E13" s="550" t="s">
        <v>1722</v>
      </c>
      <c r="F13" s="550" t="s">
        <v>1183</v>
      </c>
      <c r="G13" s="547">
        <v>244</v>
      </c>
      <c r="H13" s="545" t="s">
        <v>717</v>
      </c>
      <c r="I13" s="545" t="s">
        <v>1857</v>
      </c>
      <c r="J13" s="548">
        <v>200000</v>
      </c>
      <c r="K13" s="549"/>
      <c r="L13" s="549"/>
      <c r="M13" s="547"/>
      <c r="N13" s="547"/>
      <c r="O13" s="547"/>
      <c r="P13" s="547"/>
      <c r="Q13" s="547"/>
      <c r="R13" s="547"/>
      <c r="S13" s="547">
        <v>2.5</v>
      </c>
      <c r="T13" s="547"/>
      <c r="U13" s="547"/>
      <c r="V13" s="547"/>
      <c r="W13" s="549"/>
      <c r="X13" s="547"/>
      <c r="Y13" s="547"/>
      <c r="Z13" s="547">
        <v>1</v>
      </c>
      <c r="AA13" s="547"/>
      <c r="AB13" s="547"/>
      <c r="AC13" s="547"/>
      <c r="AD13" s="547"/>
      <c r="AE13" s="550" t="s">
        <v>438</v>
      </c>
      <c r="AF13" s="271"/>
      <c r="AG13" s="271"/>
      <c r="AH13" s="271"/>
      <c r="AI13" s="271"/>
      <c r="AJ13" s="271"/>
      <c r="AK13" s="271"/>
      <c r="AL13" s="271"/>
      <c r="AM13" s="271"/>
      <c r="AN13" s="271"/>
      <c r="AO13" s="271"/>
      <c r="AP13" s="271"/>
      <c r="AQ13" s="271"/>
      <c r="AR13" s="271"/>
      <c r="AS13" s="271"/>
      <c r="AT13" s="271"/>
      <c r="AU13" s="286"/>
      <c r="AV13" s="286"/>
      <c r="AW13" s="286"/>
      <c r="AX13" s="287" t="s">
        <v>2279</v>
      </c>
      <c r="AY13" s="286"/>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row>
    <row r="14" spans="1:79" s="272" customFormat="1" ht="30" customHeight="1" thickBot="1">
      <c r="A14" s="3846" t="s">
        <v>451</v>
      </c>
      <c r="B14" s="3846" t="s">
        <v>94</v>
      </c>
      <c r="C14" s="3852" t="s">
        <v>95</v>
      </c>
      <c r="D14" s="3849">
        <v>239</v>
      </c>
      <c r="E14" s="3846" t="s">
        <v>1723</v>
      </c>
      <c r="F14" s="550" t="s">
        <v>1724</v>
      </c>
      <c r="G14" s="3845">
        <v>716</v>
      </c>
      <c r="H14" s="3846" t="s">
        <v>12</v>
      </c>
      <c r="I14" s="3846" t="s">
        <v>1857</v>
      </c>
      <c r="J14" s="3847">
        <v>10000</v>
      </c>
      <c r="K14" s="3848"/>
      <c r="L14" s="3848"/>
      <c r="M14" s="3845"/>
      <c r="N14" s="3845"/>
      <c r="O14" s="3850">
        <v>8</v>
      </c>
      <c r="P14" s="3845"/>
      <c r="Q14" s="3845"/>
      <c r="R14" s="3845"/>
      <c r="S14" s="3845"/>
      <c r="T14" s="3845"/>
      <c r="U14" s="3845"/>
      <c r="V14" s="3845"/>
      <c r="W14" s="3845"/>
      <c r="X14" s="3845">
        <v>100</v>
      </c>
      <c r="Y14" s="3845">
        <v>100</v>
      </c>
      <c r="Z14" s="3845">
        <v>1</v>
      </c>
      <c r="AA14" s="3845"/>
      <c r="AB14" s="3845"/>
      <c r="AC14" s="3845"/>
      <c r="AD14" s="3845"/>
      <c r="AE14" s="3855" t="s">
        <v>438</v>
      </c>
      <c r="AF14" s="271"/>
      <c r="AG14" s="271"/>
      <c r="AH14" s="271"/>
      <c r="AI14" s="271"/>
      <c r="AJ14" s="271"/>
      <c r="AK14" s="271"/>
      <c r="AL14" s="271"/>
      <c r="AM14" s="271"/>
      <c r="AN14" s="271"/>
      <c r="AO14" s="271"/>
      <c r="AP14" s="271"/>
      <c r="AQ14" s="271"/>
      <c r="AR14" s="271"/>
      <c r="AS14" s="271"/>
      <c r="AT14" s="271"/>
      <c r="AU14" s="286"/>
      <c r="AV14" s="286"/>
      <c r="AW14" s="286"/>
      <c r="AX14" s="287" t="s">
        <v>11</v>
      </c>
      <c r="AY14" s="286"/>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row>
    <row r="15" spans="1:79" s="272" customFormat="1" ht="30" customHeight="1" thickBot="1">
      <c r="A15" s="3846"/>
      <c r="B15" s="3846"/>
      <c r="C15" s="3852"/>
      <c r="D15" s="3849"/>
      <c r="E15" s="3846"/>
      <c r="F15" s="550" t="s">
        <v>1725</v>
      </c>
      <c r="G15" s="3845"/>
      <c r="H15" s="3846"/>
      <c r="I15" s="3846"/>
      <c r="J15" s="3847"/>
      <c r="K15" s="3848"/>
      <c r="L15" s="3848"/>
      <c r="M15" s="3845"/>
      <c r="N15" s="3845"/>
      <c r="O15" s="3850"/>
      <c r="P15" s="3845"/>
      <c r="Q15" s="3845"/>
      <c r="R15" s="3845"/>
      <c r="S15" s="3845"/>
      <c r="T15" s="3845"/>
      <c r="U15" s="3845"/>
      <c r="V15" s="3845"/>
      <c r="W15" s="3845"/>
      <c r="X15" s="3845"/>
      <c r="Y15" s="3845"/>
      <c r="Z15" s="3845"/>
      <c r="AA15" s="3845"/>
      <c r="AB15" s="3845"/>
      <c r="AC15" s="3845"/>
      <c r="AD15" s="3845"/>
      <c r="AE15" s="3855"/>
      <c r="AF15" s="271"/>
      <c r="AG15" s="271"/>
      <c r="AH15" s="271"/>
      <c r="AI15" s="271"/>
      <c r="AJ15" s="271"/>
      <c r="AK15" s="271"/>
      <c r="AL15" s="271"/>
      <c r="AM15" s="271"/>
      <c r="AN15" s="271"/>
      <c r="AO15" s="271"/>
      <c r="AP15" s="271"/>
      <c r="AQ15" s="271"/>
      <c r="AR15" s="271"/>
      <c r="AS15" s="271"/>
      <c r="AT15" s="271"/>
      <c r="AU15" s="286"/>
      <c r="AV15" s="286"/>
      <c r="AW15" s="286"/>
      <c r="AX15" s="287"/>
      <c r="AY15" s="286"/>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row>
    <row r="16" spans="1:79" s="272" customFormat="1" ht="30" customHeight="1" thickBot="1">
      <c r="A16" s="545" t="s">
        <v>451</v>
      </c>
      <c r="B16" s="545" t="s">
        <v>94</v>
      </c>
      <c r="C16" s="545" t="s">
        <v>95</v>
      </c>
      <c r="D16" s="549">
        <v>44</v>
      </c>
      <c r="E16" s="550" t="s">
        <v>1726</v>
      </c>
      <c r="F16" s="550" t="s">
        <v>1711</v>
      </c>
      <c r="G16" s="547">
        <v>291</v>
      </c>
      <c r="H16" s="545" t="s">
        <v>12</v>
      </c>
      <c r="I16" s="545" t="s">
        <v>1857</v>
      </c>
      <c r="J16" s="548">
        <v>15000</v>
      </c>
      <c r="K16" s="549"/>
      <c r="L16" s="549"/>
      <c r="M16" s="547"/>
      <c r="N16" s="547"/>
      <c r="O16" s="554">
        <v>10</v>
      </c>
      <c r="P16" s="547"/>
      <c r="Q16" s="547"/>
      <c r="R16" s="547"/>
      <c r="S16" s="547"/>
      <c r="T16" s="547"/>
      <c r="U16" s="547"/>
      <c r="V16" s="547"/>
      <c r="W16" s="549"/>
      <c r="X16" s="547">
        <v>100</v>
      </c>
      <c r="Y16" s="547">
        <v>100</v>
      </c>
      <c r="Z16" s="547">
        <v>1</v>
      </c>
      <c r="AA16" s="547"/>
      <c r="AB16" s="547"/>
      <c r="AC16" s="547"/>
      <c r="AD16" s="547"/>
      <c r="AE16" s="550" t="s">
        <v>438</v>
      </c>
      <c r="AF16" s="271"/>
      <c r="AG16" s="271"/>
      <c r="AH16" s="271"/>
      <c r="AI16" s="271"/>
      <c r="AJ16" s="271"/>
      <c r="AK16" s="271"/>
      <c r="AL16" s="271"/>
      <c r="AM16" s="271"/>
      <c r="AN16" s="271"/>
      <c r="AO16" s="271"/>
      <c r="AP16" s="271"/>
      <c r="AQ16" s="271"/>
      <c r="AR16" s="271"/>
      <c r="AS16" s="271"/>
      <c r="AT16" s="271"/>
      <c r="AU16" s="286"/>
      <c r="AV16" s="286"/>
      <c r="AW16" s="286"/>
      <c r="AX16" s="287"/>
      <c r="AY16" s="286"/>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row>
    <row r="17" spans="1:79" s="272" customFormat="1" ht="30" customHeight="1" thickBot="1">
      <c r="A17" s="3846" t="s">
        <v>451</v>
      </c>
      <c r="B17" s="3846" t="s">
        <v>94</v>
      </c>
      <c r="C17" s="3846" t="s">
        <v>95</v>
      </c>
      <c r="D17" s="3849">
        <v>219</v>
      </c>
      <c r="E17" s="3846" t="s">
        <v>1728</v>
      </c>
      <c r="F17" s="550" t="s">
        <v>1729</v>
      </c>
      <c r="G17" s="3845">
        <v>1061</v>
      </c>
      <c r="H17" s="3846" t="s">
        <v>12</v>
      </c>
      <c r="I17" s="3846" t="s">
        <v>1857</v>
      </c>
      <c r="J17" s="3847">
        <v>7500</v>
      </c>
      <c r="K17" s="3848"/>
      <c r="L17" s="3848"/>
      <c r="M17" s="3848"/>
      <c r="N17" s="3848"/>
      <c r="O17" s="3850">
        <v>13</v>
      </c>
      <c r="P17" s="3845"/>
      <c r="Q17" s="3845"/>
      <c r="R17" s="3845"/>
      <c r="S17" s="3845"/>
      <c r="T17" s="3845"/>
      <c r="U17" s="3845"/>
      <c r="V17" s="3845"/>
      <c r="W17" s="3845"/>
      <c r="X17" s="3845">
        <v>100</v>
      </c>
      <c r="Y17" s="3845">
        <v>100</v>
      </c>
      <c r="Z17" s="3845">
        <v>1</v>
      </c>
      <c r="AA17" s="3845"/>
      <c r="AB17" s="3845"/>
      <c r="AC17" s="3845"/>
      <c r="AD17" s="3845"/>
      <c r="AE17" s="3846" t="s">
        <v>438</v>
      </c>
      <c r="AF17" s="271"/>
      <c r="AG17" s="271"/>
      <c r="AH17" s="271"/>
      <c r="AI17" s="271"/>
      <c r="AJ17" s="271"/>
      <c r="AK17" s="271"/>
      <c r="AL17" s="271"/>
      <c r="AM17" s="271"/>
      <c r="AN17" s="271"/>
      <c r="AO17" s="271"/>
      <c r="AP17" s="271"/>
      <c r="AQ17" s="271"/>
      <c r="AR17" s="271"/>
      <c r="AS17" s="271"/>
      <c r="AT17" s="271"/>
      <c r="AU17" s="286"/>
      <c r="AV17" s="286"/>
      <c r="AW17" s="286"/>
      <c r="AX17" s="287"/>
      <c r="AY17" s="286"/>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row>
    <row r="18" spans="1:79" s="272" customFormat="1" ht="30" customHeight="1" thickBot="1">
      <c r="A18" s="3846"/>
      <c r="B18" s="3846"/>
      <c r="C18" s="3846"/>
      <c r="D18" s="3849"/>
      <c r="E18" s="3846"/>
      <c r="F18" s="550" t="s">
        <v>1730</v>
      </c>
      <c r="G18" s="3845"/>
      <c r="H18" s="3846"/>
      <c r="I18" s="3846"/>
      <c r="J18" s="3847"/>
      <c r="K18" s="3848"/>
      <c r="L18" s="3848"/>
      <c r="M18" s="3848"/>
      <c r="N18" s="3848"/>
      <c r="O18" s="3850"/>
      <c r="P18" s="3845"/>
      <c r="Q18" s="3845"/>
      <c r="R18" s="3845"/>
      <c r="S18" s="3845"/>
      <c r="T18" s="3845"/>
      <c r="U18" s="3845"/>
      <c r="V18" s="3845"/>
      <c r="W18" s="3845"/>
      <c r="X18" s="3845"/>
      <c r="Y18" s="3845"/>
      <c r="Z18" s="3845"/>
      <c r="AA18" s="3845"/>
      <c r="AB18" s="3845"/>
      <c r="AC18" s="3845"/>
      <c r="AD18" s="3845"/>
      <c r="AE18" s="3846"/>
      <c r="AF18" s="271"/>
      <c r="AG18" s="271"/>
      <c r="AH18" s="271"/>
      <c r="AI18" s="271"/>
      <c r="AJ18" s="271"/>
      <c r="AK18" s="271"/>
      <c r="AL18" s="271"/>
      <c r="AM18" s="271"/>
      <c r="AN18" s="271"/>
      <c r="AO18" s="271"/>
      <c r="AP18" s="271"/>
      <c r="AQ18" s="271"/>
      <c r="AR18" s="271"/>
      <c r="AS18" s="271"/>
      <c r="AT18" s="271"/>
      <c r="AU18" s="286"/>
      <c r="AV18" s="286"/>
      <c r="AW18" s="286"/>
      <c r="AX18" s="287"/>
      <c r="AY18" s="286"/>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row>
    <row r="19" spans="1:79" s="272" customFormat="1" ht="30" customHeight="1" thickBot="1">
      <c r="A19" s="545" t="s">
        <v>451</v>
      </c>
      <c r="B19" s="545" t="s">
        <v>94</v>
      </c>
      <c r="C19" s="545" t="s">
        <v>95</v>
      </c>
      <c r="D19" s="549">
        <v>14</v>
      </c>
      <c r="E19" s="550" t="s">
        <v>452</v>
      </c>
      <c r="F19" s="550" t="s">
        <v>453</v>
      </c>
      <c r="G19" s="547">
        <v>507</v>
      </c>
      <c r="H19" s="545" t="s">
        <v>12</v>
      </c>
      <c r="I19" s="545" t="s">
        <v>1857</v>
      </c>
      <c r="J19" s="548">
        <v>7500</v>
      </c>
      <c r="K19" s="549"/>
      <c r="L19" s="549"/>
      <c r="M19" s="547"/>
      <c r="N19" s="547"/>
      <c r="O19" s="554">
        <v>6</v>
      </c>
      <c r="P19" s="547"/>
      <c r="Q19" s="547"/>
      <c r="R19" s="547"/>
      <c r="S19" s="547"/>
      <c r="T19" s="547"/>
      <c r="U19" s="547"/>
      <c r="V19" s="547"/>
      <c r="W19" s="549"/>
      <c r="X19" s="547">
        <v>100</v>
      </c>
      <c r="Y19" s="547">
        <v>100</v>
      </c>
      <c r="Z19" s="547">
        <v>1</v>
      </c>
      <c r="AA19" s="547"/>
      <c r="AB19" s="547"/>
      <c r="AC19" s="547"/>
      <c r="AD19" s="547"/>
      <c r="AE19" s="550" t="s">
        <v>438</v>
      </c>
      <c r="AF19" s="271"/>
      <c r="AG19" s="271"/>
      <c r="AH19" s="271"/>
      <c r="AI19" s="271"/>
      <c r="AJ19" s="271"/>
      <c r="AK19" s="271"/>
      <c r="AL19" s="271"/>
      <c r="AM19" s="271"/>
      <c r="AN19" s="271"/>
      <c r="AO19" s="271"/>
      <c r="AP19" s="271"/>
      <c r="AQ19" s="271"/>
      <c r="AR19" s="271"/>
      <c r="AS19" s="271"/>
      <c r="AT19" s="271"/>
      <c r="AU19" s="286"/>
      <c r="AV19" s="286"/>
      <c r="AW19" s="286"/>
      <c r="AX19" s="287"/>
      <c r="AY19" s="286"/>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row>
    <row r="20" spans="1:79" s="272" customFormat="1" ht="30" customHeight="1" thickBot="1">
      <c r="A20" s="3846" t="s">
        <v>451</v>
      </c>
      <c r="B20" s="3846" t="s">
        <v>94</v>
      </c>
      <c r="C20" s="3846" t="s">
        <v>95</v>
      </c>
      <c r="D20" s="3849">
        <v>118</v>
      </c>
      <c r="E20" s="3846" t="s">
        <v>454</v>
      </c>
      <c r="F20" s="550" t="s">
        <v>455</v>
      </c>
      <c r="G20" s="3845">
        <v>114</v>
      </c>
      <c r="H20" s="3846" t="s">
        <v>12</v>
      </c>
      <c r="I20" s="3846" t="s">
        <v>1857</v>
      </c>
      <c r="J20" s="3847">
        <v>10000</v>
      </c>
      <c r="K20" s="3848"/>
      <c r="L20" s="3848"/>
      <c r="M20" s="3848"/>
      <c r="N20" s="3848"/>
      <c r="O20" s="3851">
        <v>13</v>
      </c>
      <c r="P20" s="3848"/>
      <c r="Q20" s="3848"/>
      <c r="R20" s="3848"/>
      <c r="S20" s="3848"/>
      <c r="T20" s="3848"/>
      <c r="U20" s="3848"/>
      <c r="V20" s="3848"/>
      <c r="W20" s="3848"/>
      <c r="X20" s="3848">
        <v>100</v>
      </c>
      <c r="Y20" s="3848">
        <v>100</v>
      </c>
      <c r="Z20" s="3848">
        <v>1</v>
      </c>
      <c r="AA20" s="3848"/>
      <c r="AB20" s="3848"/>
      <c r="AC20" s="3848"/>
      <c r="AD20" s="3845"/>
      <c r="AE20" s="3855" t="s">
        <v>438</v>
      </c>
      <c r="AF20" s="271"/>
      <c r="AG20" s="271"/>
      <c r="AH20" s="271"/>
      <c r="AI20" s="271"/>
      <c r="AJ20" s="271"/>
      <c r="AK20" s="271"/>
      <c r="AL20" s="271"/>
      <c r="AM20" s="271"/>
      <c r="AN20" s="271"/>
      <c r="AO20" s="271"/>
      <c r="AP20" s="271"/>
      <c r="AQ20" s="271"/>
      <c r="AR20" s="271"/>
      <c r="AS20" s="271"/>
      <c r="AT20" s="271"/>
      <c r="AU20" s="286"/>
      <c r="AV20" s="286"/>
      <c r="AW20" s="286"/>
      <c r="AX20" s="287"/>
      <c r="AY20" s="286"/>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row>
    <row r="21" spans="1:79" s="272" customFormat="1" ht="30" customHeight="1" thickBot="1">
      <c r="A21" s="3846"/>
      <c r="B21" s="3846"/>
      <c r="C21" s="3846"/>
      <c r="D21" s="3849"/>
      <c r="E21" s="3846"/>
      <c r="F21" s="550" t="s">
        <v>1308</v>
      </c>
      <c r="G21" s="3845"/>
      <c r="H21" s="3846"/>
      <c r="I21" s="3846"/>
      <c r="J21" s="3847"/>
      <c r="K21" s="3848"/>
      <c r="L21" s="3848"/>
      <c r="M21" s="3848"/>
      <c r="N21" s="3848"/>
      <c r="O21" s="3851"/>
      <c r="P21" s="3848"/>
      <c r="Q21" s="3848"/>
      <c r="R21" s="3848"/>
      <c r="S21" s="3848"/>
      <c r="T21" s="3848"/>
      <c r="U21" s="3848"/>
      <c r="V21" s="3848"/>
      <c r="W21" s="3848"/>
      <c r="X21" s="3848"/>
      <c r="Y21" s="3848"/>
      <c r="Z21" s="3848"/>
      <c r="AA21" s="3848"/>
      <c r="AB21" s="3848"/>
      <c r="AC21" s="3848"/>
      <c r="AD21" s="3845"/>
      <c r="AE21" s="3855"/>
      <c r="AF21" s="271"/>
      <c r="AG21" s="271"/>
      <c r="AH21" s="271"/>
      <c r="AI21" s="271"/>
      <c r="AJ21" s="271"/>
      <c r="AK21" s="271"/>
      <c r="AL21" s="271"/>
      <c r="AM21" s="271"/>
      <c r="AN21" s="271"/>
      <c r="AO21" s="271"/>
      <c r="AP21" s="271"/>
      <c r="AQ21" s="271"/>
      <c r="AR21" s="271"/>
      <c r="AS21" s="271"/>
      <c r="AT21" s="271"/>
      <c r="AU21" s="286"/>
      <c r="AV21" s="286"/>
      <c r="AW21" s="286"/>
      <c r="AX21" s="287"/>
      <c r="AY21" s="286"/>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row>
    <row r="22" spans="1:79" s="272" customFormat="1" ht="30" customHeight="1" thickBot="1">
      <c r="A22" s="3846" t="s">
        <v>451</v>
      </c>
      <c r="B22" s="3846" t="s">
        <v>94</v>
      </c>
      <c r="C22" s="3846" t="s">
        <v>95</v>
      </c>
      <c r="D22" s="549">
        <v>349</v>
      </c>
      <c r="E22" s="3846" t="s">
        <v>1317</v>
      </c>
      <c r="F22" s="550" t="s">
        <v>1318</v>
      </c>
      <c r="G22" s="3845">
        <v>358</v>
      </c>
      <c r="H22" s="3846" t="s">
        <v>12</v>
      </c>
      <c r="I22" s="3846" t="s">
        <v>1857</v>
      </c>
      <c r="J22" s="3847">
        <v>10000</v>
      </c>
      <c r="K22" s="3848"/>
      <c r="L22" s="3848"/>
      <c r="M22" s="3848"/>
      <c r="N22" s="3848"/>
      <c r="O22" s="3851">
        <v>3</v>
      </c>
      <c r="P22" s="3848"/>
      <c r="Q22" s="3848"/>
      <c r="R22" s="3848"/>
      <c r="S22" s="3848"/>
      <c r="T22" s="3848"/>
      <c r="U22" s="3848"/>
      <c r="V22" s="3848"/>
      <c r="W22" s="3848"/>
      <c r="X22" s="3848">
        <v>100</v>
      </c>
      <c r="Y22" s="3848">
        <v>100</v>
      </c>
      <c r="Z22" s="3848">
        <v>1</v>
      </c>
      <c r="AA22" s="3848"/>
      <c r="AB22" s="3848"/>
      <c r="AC22" s="3848"/>
      <c r="AD22" s="3845"/>
      <c r="AE22" s="3855" t="s">
        <v>438</v>
      </c>
      <c r="AF22" s="271"/>
      <c r="AG22" s="271"/>
      <c r="AH22" s="271"/>
      <c r="AI22" s="271"/>
      <c r="AJ22" s="271"/>
      <c r="AK22" s="271"/>
      <c r="AL22" s="271"/>
      <c r="AM22" s="271"/>
      <c r="AN22" s="271"/>
      <c r="AO22" s="271"/>
      <c r="AP22" s="271"/>
      <c r="AQ22" s="271"/>
      <c r="AR22" s="271"/>
      <c r="AS22" s="271"/>
      <c r="AT22" s="271"/>
      <c r="AU22" s="286"/>
      <c r="AV22" s="286"/>
      <c r="AW22" s="286"/>
      <c r="AX22" s="287"/>
      <c r="AY22" s="286"/>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row>
    <row r="23" spans="1:79" s="272" customFormat="1" ht="30" customHeight="1" thickBot="1">
      <c r="A23" s="3846"/>
      <c r="B23" s="3846"/>
      <c r="C23" s="3846"/>
      <c r="D23" s="549">
        <v>357</v>
      </c>
      <c r="E23" s="3846"/>
      <c r="F23" s="550" t="s">
        <v>1319</v>
      </c>
      <c r="G23" s="3845"/>
      <c r="H23" s="3846"/>
      <c r="I23" s="3846"/>
      <c r="J23" s="3847"/>
      <c r="K23" s="3848"/>
      <c r="L23" s="3848"/>
      <c r="M23" s="3848"/>
      <c r="N23" s="3848"/>
      <c r="O23" s="3851"/>
      <c r="P23" s="3848"/>
      <c r="Q23" s="3848"/>
      <c r="R23" s="3848"/>
      <c r="S23" s="3848"/>
      <c r="T23" s="3848"/>
      <c r="U23" s="3848"/>
      <c r="V23" s="3848"/>
      <c r="W23" s="3848"/>
      <c r="X23" s="3848"/>
      <c r="Y23" s="3848"/>
      <c r="Z23" s="3848"/>
      <c r="AA23" s="3848"/>
      <c r="AB23" s="3848"/>
      <c r="AC23" s="3848"/>
      <c r="AD23" s="3845"/>
      <c r="AE23" s="3855"/>
      <c r="AF23" s="271"/>
      <c r="AG23" s="271"/>
      <c r="AH23" s="271"/>
      <c r="AI23" s="271"/>
      <c r="AJ23" s="271"/>
      <c r="AK23" s="271"/>
      <c r="AL23" s="271"/>
      <c r="AM23" s="271"/>
      <c r="AN23" s="271"/>
      <c r="AO23" s="271"/>
      <c r="AP23" s="271"/>
      <c r="AQ23" s="271"/>
      <c r="AR23" s="271"/>
      <c r="AS23" s="271"/>
      <c r="AT23" s="271"/>
      <c r="AU23" s="286"/>
      <c r="AV23" s="286"/>
      <c r="AW23" s="286"/>
      <c r="AX23" s="287"/>
      <c r="AY23" s="286"/>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row>
    <row r="24" spans="1:79" s="272" customFormat="1" ht="30" customHeight="1" thickBot="1">
      <c r="A24" s="545" t="s">
        <v>451</v>
      </c>
      <c r="B24" s="545" t="s">
        <v>94</v>
      </c>
      <c r="C24" s="545" t="s">
        <v>95</v>
      </c>
      <c r="D24" s="549">
        <v>366</v>
      </c>
      <c r="E24" s="550" t="s">
        <v>1320</v>
      </c>
      <c r="F24" s="550" t="s">
        <v>1321</v>
      </c>
      <c r="G24" s="547">
        <v>220</v>
      </c>
      <c r="H24" s="550" t="s">
        <v>12</v>
      </c>
      <c r="I24" s="550" t="s">
        <v>1857</v>
      </c>
      <c r="J24" s="551">
        <v>10000</v>
      </c>
      <c r="K24" s="549"/>
      <c r="L24" s="549"/>
      <c r="M24" s="547"/>
      <c r="N24" s="547"/>
      <c r="O24" s="554">
        <v>5</v>
      </c>
      <c r="P24" s="547"/>
      <c r="Q24" s="547"/>
      <c r="R24" s="547"/>
      <c r="S24" s="547"/>
      <c r="T24" s="547"/>
      <c r="U24" s="547"/>
      <c r="V24" s="547"/>
      <c r="W24" s="549"/>
      <c r="X24" s="547">
        <v>100</v>
      </c>
      <c r="Y24" s="547">
        <v>100</v>
      </c>
      <c r="Z24" s="547">
        <v>1</v>
      </c>
      <c r="AA24" s="547"/>
      <c r="AB24" s="547"/>
      <c r="AC24" s="547"/>
      <c r="AD24" s="547"/>
      <c r="AE24" s="550" t="s">
        <v>438</v>
      </c>
      <c r="AF24" s="271"/>
      <c r="AG24" s="271"/>
      <c r="AH24" s="271"/>
      <c r="AI24" s="271"/>
      <c r="AJ24" s="271"/>
      <c r="AK24" s="271"/>
      <c r="AL24" s="271"/>
      <c r="AM24" s="271"/>
      <c r="AN24" s="271"/>
      <c r="AO24" s="271"/>
      <c r="AP24" s="271"/>
      <c r="AQ24" s="271"/>
      <c r="AR24" s="271"/>
      <c r="AS24" s="271"/>
      <c r="AT24" s="271"/>
      <c r="AU24" s="286"/>
      <c r="AV24" s="286"/>
      <c r="AW24" s="286"/>
      <c r="AX24" s="287"/>
      <c r="AY24" s="286"/>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row>
    <row r="25" spans="1:79" s="272" customFormat="1" ht="30" customHeight="1" thickBot="1">
      <c r="A25" s="3846" t="s">
        <v>451</v>
      </c>
      <c r="B25" s="3846" t="s">
        <v>94</v>
      </c>
      <c r="C25" s="3846" t="s">
        <v>95</v>
      </c>
      <c r="D25" s="549">
        <v>45</v>
      </c>
      <c r="E25" s="3853" t="s">
        <v>1322</v>
      </c>
      <c r="F25" s="550" t="s">
        <v>1323</v>
      </c>
      <c r="G25" s="3845">
        <v>880</v>
      </c>
      <c r="H25" s="3846" t="s">
        <v>12</v>
      </c>
      <c r="I25" s="3846" t="s">
        <v>1857</v>
      </c>
      <c r="J25" s="3847">
        <v>7500</v>
      </c>
      <c r="K25" s="3848"/>
      <c r="L25" s="3848"/>
      <c r="M25" s="3848"/>
      <c r="N25" s="3848"/>
      <c r="O25" s="3851">
        <v>8</v>
      </c>
      <c r="P25" s="3848"/>
      <c r="Q25" s="3848"/>
      <c r="R25" s="3848"/>
      <c r="S25" s="3848"/>
      <c r="T25" s="3848"/>
      <c r="U25" s="3848"/>
      <c r="V25" s="3848"/>
      <c r="W25" s="3848"/>
      <c r="X25" s="3848">
        <v>100</v>
      </c>
      <c r="Y25" s="3848">
        <v>100</v>
      </c>
      <c r="Z25" s="3848">
        <v>1</v>
      </c>
      <c r="AA25" s="3848"/>
      <c r="AB25" s="3848"/>
      <c r="AC25" s="3848"/>
      <c r="AD25" s="3845"/>
      <c r="AE25" s="3855" t="s">
        <v>438</v>
      </c>
      <c r="AF25" s="271"/>
      <c r="AG25" s="271"/>
      <c r="AH25" s="271"/>
      <c r="AI25" s="271"/>
      <c r="AJ25" s="271"/>
      <c r="AK25" s="271"/>
      <c r="AL25" s="271"/>
      <c r="AM25" s="271"/>
      <c r="AN25" s="271"/>
      <c r="AO25" s="271"/>
      <c r="AP25" s="271"/>
      <c r="AQ25" s="271"/>
      <c r="AR25" s="271"/>
      <c r="AS25" s="271"/>
      <c r="AT25" s="271"/>
      <c r="AU25" s="286"/>
      <c r="AV25" s="286"/>
      <c r="AW25" s="286"/>
      <c r="AX25" s="287"/>
      <c r="AY25" s="286"/>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row>
    <row r="26" spans="1:79" s="272" customFormat="1" ht="30" customHeight="1" thickBot="1">
      <c r="A26" s="3846"/>
      <c r="B26" s="3846"/>
      <c r="C26" s="3846"/>
      <c r="D26" s="549">
        <v>50</v>
      </c>
      <c r="E26" s="3853"/>
      <c r="F26" s="550" t="s">
        <v>1324</v>
      </c>
      <c r="G26" s="3845"/>
      <c r="H26" s="3846"/>
      <c r="I26" s="3846"/>
      <c r="J26" s="3847"/>
      <c r="K26" s="3848"/>
      <c r="L26" s="3848"/>
      <c r="M26" s="3848"/>
      <c r="N26" s="3848"/>
      <c r="O26" s="3851"/>
      <c r="P26" s="3848"/>
      <c r="Q26" s="3848"/>
      <c r="R26" s="3848"/>
      <c r="S26" s="3848"/>
      <c r="T26" s="3848"/>
      <c r="U26" s="3848"/>
      <c r="V26" s="3848"/>
      <c r="W26" s="3848"/>
      <c r="X26" s="3848"/>
      <c r="Y26" s="3848"/>
      <c r="Z26" s="3848"/>
      <c r="AA26" s="3848"/>
      <c r="AB26" s="3848"/>
      <c r="AC26" s="3848"/>
      <c r="AD26" s="3845"/>
      <c r="AE26" s="3855"/>
      <c r="AF26" s="271"/>
      <c r="AG26" s="271"/>
      <c r="AH26" s="271"/>
      <c r="AI26" s="271"/>
      <c r="AJ26" s="271"/>
      <c r="AK26" s="271"/>
      <c r="AL26" s="271"/>
      <c r="AM26" s="271"/>
      <c r="AN26" s="271"/>
      <c r="AO26" s="271"/>
      <c r="AP26" s="271"/>
      <c r="AQ26" s="271"/>
      <c r="AR26" s="271"/>
      <c r="AS26" s="271"/>
      <c r="AT26" s="271"/>
      <c r="AU26" s="286"/>
      <c r="AV26" s="286"/>
      <c r="AW26" s="286"/>
      <c r="AX26" s="287"/>
      <c r="AY26" s="286"/>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row>
    <row r="27" spans="1:79" s="272" customFormat="1" ht="30" customHeight="1" thickBot="1">
      <c r="A27" s="545" t="s">
        <v>451</v>
      </c>
      <c r="B27" s="545" t="s">
        <v>94</v>
      </c>
      <c r="C27" s="545" t="s">
        <v>95</v>
      </c>
      <c r="D27" s="549">
        <v>36</v>
      </c>
      <c r="E27" s="550" t="s">
        <v>1325</v>
      </c>
      <c r="F27" s="550" t="s">
        <v>1326</v>
      </c>
      <c r="G27" s="547">
        <v>762</v>
      </c>
      <c r="H27" s="545" t="s">
        <v>12</v>
      </c>
      <c r="I27" s="545" t="s">
        <v>1857</v>
      </c>
      <c r="J27" s="548">
        <v>7500</v>
      </c>
      <c r="K27" s="549"/>
      <c r="L27" s="549"/>
      <c r="M27" s="547"/>
      <c r="N27" s="547"/>
      <c r="O27" s="554">
        <v>2</v>
      </c>
      <c r="P27" s="547"/>
      <c r="Q27" s="547"/>
      <c r="R27" s="547"/>
      <c r="S27" s="547"/>
      <c r="T27" s="547"/>
      <c r="U27" s="547"/>
      <c r="V27" s="547"/>
      <c r="W27" s="549"/>
      <c r="X27" s="547">
        <v>100</v>
      </c>
      <c r="Y27" s="547">
        <v>100</v>
      </c>
      <c r="Z27" s="547">
        <v>1</v>
      </c>
      <c r="AA27" s="547"/>
      <c r="AB27" s="547"/>
      <c r="AC27" s="547"/>
      <c r="AD27" s="547"/>
      <c r="AE27" s="550" t="s">
        <v>438</v>
      </c>
      <c r="AF27" s="271"/>
      <c r="AG27" s="271"/>
      <c r="AH27" s="271"/>
      <c r="AI27" s="271"/>
      <c r="AJ27" s="271"/>
      <c r="AK27" s="271"/>
      <c r="AL27" s="271"/>
      <c r="AM27" s="271"/>
      <c r="AN27" s="271"/>
      <c r="AO27" s="271"/>
      <c r="AP27" s="271"/>
      <c r="AQ27" s="271"/>
      <c r="AR27" s="271"/>
      <c r="AS27" s="271"/>
      <c r="AT27" s="271"/>
      <c r="AU27" s="286"/>
      <c r="AV27" s="286"/>
      <c r="AW27" s="286"/>
      <c r="AX27" s="287"/>
      <c r="AY27" s="286"/>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row>
    <row r="28" spans="1:79" s="272" customFormat="1" ht="30" customHeight="1" thickBot="1">
      <c r="A28" s="545" t="s">
        <v>451</v>
      </c>
      <c r="B28" s="545" t="s">
        <v>94</v>
      </c>
      <c r="C28" s="545" t="s">
        <v>95</v>
      </c>
      <c r="D28" s="549">
        <v>95</v>
      </c>
      <c r="E28" s="550" t="s">
        <v>1327</v>
      </c>
      <c r="F28" s="550" t="s">
        <v>2002</v>
      </c>
      <c r="G28" s="547">
        <v>72</v>
      </c>
      <c r="H28" s="545" t="s">
        <v>12</v>
      </c>
      <c r="I28" s="545" t="s">
        <v>1857</v>
      </c>
      <c r="J28" s="548">
        <v>10000</v>
      </c>
      <c r="K28" s="549"/>
      <c r="L28" s="549"/>
      <c r="M28" s="547"/>
      <c r="N28" s="547"/>
      <c r="O28" s="554">
        <v>6</v>
      </c>
      <c r="P28" s="547"/>
      <c r="Q28" s="547"/>
      <c r="R28" s="547"/>
      <c r="S28" s="547"/>
      <c r="T28" s="547"/>
      <c r="U28" s="547"/>
      <c r="V28" s="547"/>
      <c r="W28" s="549"/>
      <c r="X28" s="547">
        <v>100</v>
      </c>
      <c r="Y28" s="547">
        <v>100</v>
      </c>
      <c r="Z28" s="547">
        <v>1</v>
      </c>
      <c r="AA28" s="547"/>
      <c r="AB28" s="547"/>
      <c r="AC28" s="547"/>
      <c r="AD28" s="547"/>
      <c r="AE28" s="550" t="s">
        <v>438</v>
      </c>
      <c r="AF28" s="271"/>
      <c r="AG28" s="271"/>
      <c r="AH28" s="271"/>
      <c r="AI28" s="271"/>
      <c r="AJ28" s="271"/>
      <c r="AK28" s="271"/>
      <c r="AL28" s="271"/>
      <c r="AM28" s="271"/>
      <c r="AN28" s="271"/>
      <c r="AO28" s="271"/>
      <c r="AP28" s="271"/>
      <c r="AQ28" s="271"/>
      <c r="AR28" s="271"/>
      <c r="AS28" s="271"/>
      <c r="AT28" s="271"/>
      <c r="AU28" s="286"/>
      <c r="AV28" s="286"/>
      <c r="AW28" s="286"/>
      <c r="AX28" s="287"/>
      <c r="AY28" s="286"/>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row>
    <row r="29" spans="1:79" s="272" customFormat="1" ht="30" customHeight="1" thickBot="1">
      <c r="A29" s="545" t="s">
        <v>451</v>
      </c>
      <c r="B29" s="545" t="s">
        <v>94</v>
      </c>
      <c r="C29" s="545" t="s">
        <v>95</v>
      </c>
      <c r="D29" s="549">
        <v>36</v>
      </c>
      <c r="E29" s="550" t="s">
        <v>1328</v>
      </c>
      <c r="F29" s="550" t="s">
        <v>1329</v>
      </c>
      <c r="G29" s="547">
        <v>476</v>
      </c>
      <c r="H29" s="545" t="s">
        <v>12</v>
      </c>
      <c r="I29" s="545" t="s">
        <v>1857</v>
      </c>
      <c r="J29" s="548">
        <v>7500</v>
      </c>
      <c r="K29" s="549"/>
      <c r="L29" s="549"/>
      <c r="M29" s="547"/>
      <c r="N29" s="547"/>
      <c r="O29" s="554">
        <v>1</v>
      </c>
      <c r="P29" s="547"/>
      <c r="Q29" s="547"/>
      <c r="R29" s="547"/>
      <c r="S29" s="547"/>
      <c r="T29" s="547"/>
      <c r="U29" s="547"/>
      <c r="V29" s="547"/>
      <c r="W29" s="549"/>
      <c r="X29" s="547">
        <v>100</v>
      </c>
      <c r="Y29" s="547">
        <v>100</v>
      </c>
      <c r="Z29" s="547">
        <v>1</v>
      </c>
      <c r="AA29" s="547"/>
      <c r="AB29" s="547"/>
      <c r="AC29" s="547"/>
      <c r="AD29" s="547"/>
      <c r="AE29" s="550" t="s">
        <v>438</v>
      </c>
      <c r="AF29" s="271"/>
      <c r="AG29" s="271"/>
      <c r="AH29" s="271"/>
      <c r="AI29" s="271"/>
      <c r="AJ29" s="271"/>
      <c r="AK29" s="271"/>
      <c r="AL29" s="271"/>
      <c r="AM29" s="271"/>
      <c r="AN29" s="271"/>
      <c r="AO29" s="271"/>
      <c r="AP29" s="271"/>
      <c r="AQ29" s="271"/>
      <c r="AR29" s="271"/>
      <c r="AS29" s="271"/>
      <c r="AT29" s="271"/>
      <c r="AU29" s="286"/>
      <c r="AV29" s="286"/>
      <c r="AW29" s="286"/>
      <c r="AX29" s="287"/>
      <c r="AY29" s="286"/>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row>
    <row r="30" spans="1:79" s="272" customFormat="1" ht="30" customHeight="1" thickBot="1">
      <c r="A30" s="545" t="s">
        <v>451</v>
      </c>
      <c r="B30" s="545" t="s">
        <v>94</v>
      </c>
      <c r="C30" s="545" t="s">
        <v>95</v>
      </c>
      <c r="D30" s="549">
        <v>308</v>
      </c>
      <c r="E30" s="550" t="s">
        <v>1330</v>
      </c>
      <c r="F30" s="550" t="s">
        <v>1331</v>
      </c>
      <c r="G30" s="547">
        <v>772</v>
      </c>
      <c r="H30" s="545" t="s">
        <v>12</v>
      </c>
      <c r="I30" s="545" t="s">
        <v>1857</v>
      </c>
      <c r="J30" s="548">
        <v>5000</v>
      </c>
      <c r="K30" s="549"/>
      <c r="L30" s="549"/>
      <c r="M30" s="547"/>
      <c r="N30" s="547"/>
      <c r="O30" s="554">
        <v>9</v>
      </c>
      <c r="P30" s="547"/>
      <c r="Q30" s="547"/>
      <c r="R30" s="547"/>
      <c r="S30" s="547"/>
      <c r="T30" s="547"/>
      <c r="U30" s="547"/>
      <c r="V30" s="547"/>
      <c r="W30" s="549"/>
      <c r="X30" s="547">
        <v>100</v>
      </c>
      <c r="Y30" s="547">
        <v>100</v>
      </c>
      <c r="Z30" s="547">
        <v>1</v>
      </c>
      <c r="AA30" s="547"/>
      <c r="AB30" s="547"/>
      <c r="AC30" s="547"/>
      <c r="AD30" s="547"/>
      <c r="AE30" s="550" t="s">
        <v>438</v>
      </c>
      <c r="AF30" s="271"/>
      <c r="AG30" s="271"/>
      <c r="AH30" s="271"/>
      <c r="AI30" s="271"/>
      <c r="AJ30" s="271"/>
      <c r="AK30" s="271"/>
      <c r="AL30" s="271"/>
      <c r="AM30" s="271"/>
      <c r="AN30" s="271"/>
      <c r="AO30" s="271"/>
      <c r="AP30" s="271"/>
      <c r="AQ30" s="271"/>
      <c r="AR30" s="271"/>
      <c r="AS30" s="271"/>
      <c r="AT30" s="271"/>
      <c r="AU30" s="286"/>
      <c r="AV30" s="286"/>
      <c r="AW30" s="286"/>
      <c r="AX30" s="287"/>
      <c r="AY30" s="286"/>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row>
    <row r="31" spans="1:79" s="272" customFormat="1" ht="30" customHeight="1" thickBot="1">
      <c r="A31" s="545" t="s">
        <v>451</v>
      </c>
      <c r="B31" s="545" t="s">
        <v>94</v>
      </c>
      <c r="C31" s="545" t="s">
        <v>95</v>
      </c>
      <c r="D31" s="549">
        <v>304</v>
      </c>
      <c r="E31" s="550" t="s">
        <v>1332</v>
      </c>
      <c r="F31" s="550" t="s">
        <v>1333</v>
      </c>
      <c r="G31" s="547">
        <v>167</v>
      </c>
      <c r="H31" s="545" t="s">
        <v>12</v>
      </c>
      <c r="I31" s="545" t="s">
        <v>1857</v>
      </c>
      <c r="J31" s="548">
        <v>7500</v>
      </c>
      <c r="K31" s="549"/>
      <c r="L31" s="549"/>
      <c r="M31" s="547"/>
      <c r="N31" s="547"/>
      <c r="O31" s="554">
        <v>2</v>
      </c>
      <c r="P31" s="547"/>
      <c r="Q31" s="547"/>
      <c r="R31" s="547"/>
      <c r="S31" s="547"/>
      <c r="T31" s="547"/>
      <c r="U31" s="547"/>
      <c r="V31" s="547"/>
      <c r="W31" s="549"/>
      <c r="X31" s="547">
        <v>100</v>
      </c>
      <c r="Y31" s="547">
        <v>100</v>
      </c>
      <c r="Z31" s="547">
        <v>1</v>
      </c>
      <c r="AA31" s="547"/>
      <c r="AB31" s="547"/>
      <c r="AC31" s="547"/>
      <c r="AD31" s="547"/>
      <c r="AE31" s="550" t="s">
        <v>438</v>
      </c>
      <c r="AF31" s="271"/>
      <c r="AG31" s="271"/>
      <c r="AH31" s="271"/>
      <c r="AI31" s="271"/>
      <c r="AJ31" s="271"/>
      <c r="AK31" s="271"/>
      <c r="AL31" s="271"/>
      <c r="AM31" s="271"/>
      <c r="AN31" s="271"/>
      <c r="AO31" s="271"/>
      <c r="AP31" s="271"/>
      <c r="AQ31" s="271"/>
      <c r="AR31" s="271"/>
      <c r="AS31" s="271"/>
      <c r="AT31" s="271"/>
      <c r="AU31" s="286"/>
      <c r="AV31" s="286"/>
      <c r="AW31" s="286"/>
      <c r="AX31" s="287"/>
      <c r="AY31" s="286"/>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row>
    <row r="32" spans="1:79" s="272" customFormat="1" ht="30" customHeight="1" thickBot="1">
      <c r="A32" s="545" t="s">
        <v>451</v>
      </c>
      <c r="B32" s="545" t="s">
        <v>94</v>
      </c>
      <c r="C32" s="545" t="s">
        <v>95</v>
      </c>
      <c r="D32" s="549">
        <v>264</v>
      </c>
      <c r="E32" s="550" t="s">
        <v>1334</v>
      </c>
      <c r="F32" s="550" t="s">
        <v>1335</v>
      </c>
      <c r="G32" s="547">
        <v>50</v>
      </c>
      <c r="H32" s="545" t="s">
        <v>12</v>
      </c>
      <c r="I32" s="545" t="s">
        <v>1857</v>
      </c>
      <c r="J32" s="548">
        <v>5000</v>
      </c>
      <c r="K32" s="549"/>
      <c r="L32" s="549"/>
      <c r="M32" s="547"/>
      <c r="N32" s="547"/>
      <c r="O32" s="554">
        <v>6</v>
      </c>
      <c r="P32" s="547"/>
      <c r="Q32" s="547"/>
      <c r="R32" s="547"/>
      <c r="S32" s="547"/>
      <c r="T32" s="547"/>
      <c r="U32" s="547"/>
      <c r="V32" s="547"/>
      <c r="W32" s="549"/>
      <c r="X32" s="547">
        <v>100</v>
      </c>
      <c r="Y32" s="547">
        <v>100</v>
      </c>
      <c r="Z32" s="547">
        <v>1</v>
      </c>
      <c r="AA32" s="547"/>
      <c r="AB32" s="547"/>
      <c r="AC32" s="547"/>
      <c r="AD32" s="547"/>
      <c r="AE32" s="550" t="s">
        <v>438</v>
      </c>
      <c r="AF32" s="271"/>
      <c r="AG32" s="271"/>
      <c r="AH32" s="271"/>
      <c r="AI32" s="271"/>
      <c r="AJ32" s="271"/>
      <c r="AK32" s="271"/>
      <c r="AL32" s="271"/>
      <c r="AM32" s="271"/>
      <c r="AN32" s="271"/>
      <c r="AO32" s="271"/>
      <c r="AP32" s="271"/>
      <c r="AQ32" s="271"/>
      <c r="AR32" s="271"/>
      <c r="AS32" s="271"/>
      <c r="AT32" s="271"/>
      <c r="AU32" s="286"/>
      <c r="AV32" s="286"/>
      <c r="AW32" s="286"/>
      <c r="AX32" s="287"/>
      <c r="AY32" s="286"/>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row>
    <row r="33" spans="1:79" s="272" customFormat="1" ht="30" customHeight="1" thickBot="1">
      <c r="A33" s="545" t="s">
        <v>451</v>
      </c>
      <c r="B33" s="545" t="s">
        <v>94</v>
      </c>
      <c r="C33" s="545" t="s">
        <v>95</v>
      </c>
      <c r="D33" s="549">
        <v>207</v>
      </c>
      <c r="E33" s="550" t="s">
        <v>1336</v>
      </c>
      <c r="F33" s="550" t="s">
        <v>1337</v>
      </c>
      <c r="G33" s="547">
        <v>539</v>
      </c>
      <c r="H33" s="545" t="s">
        <v>12</v>
      </c>
      <c r="I33" s="545" t="s">
        <v>1857</v>
      </c>
      <c r="J33" s="548">
        <v>7500</v>
      </c>
      <c r="K33" s="549"/>
      <c r="L33" s="549"/>
      <c r="M33" s="547"/>
      <c r="N33" s="547"/>
      <c r="O33" s="554">
        <v>3</v>
      </c>
      <c r="P33" s="547"/>
      <c r="Q33" s="547"/>
      <c r="R33" s="547"/>
      <c r="S33" s="547"/>
      <c r="T33" s="547"/>
      <c r="U33" s="547"/>
      <c r="V33" s="547"/>
      <c r="W33" s="549"/>
      <c r="X33" s="547">
        <v>100</v>
      </c>
      <c r="Y33" s="547">
        <v>100</v>
      </c>
      <c r="Z33" s="547">
        <v>1</v>
      </c>
      <c r="AA33" s="547"/>
      <c r="AB33" s="547"/>
      <c r="AC33" s="547"/>
      <c r="AD33" s="547"/>
      <c r="AE33" s="550" t="s">
        <v>438</v>
      </c>
      <c r="AF33" s="271"/>
      <c r="AG33" s="271"/>
      <c r="AH33" s="271"/>
      <c r="AI33" s="271"/>
      <c r="AJ33" s="271"/>
      <c r="AK33" s="271"/>
      <c r="AL33" s="271"/>
      <c r="AM33" s="271"/>
      <c r="AN33" s="271"/>
      <c r="AO33" s="271"/>
      <c r="AP33" s="271"/>
      <c r="AQ33" s="271"/>
      <c r="AR33" s="271"/>
      <c r="AS33" s="271"/>
      <c r="AT33" s="271"/>
      <c r="AU33" s="286"/>
      <c r="AV33" s="286"/>
      <c r="AW33" s="286"/>
      <c r="AX33" s="287"/>
      <c r="AY33" s="286"/>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row>
    <row r="34" spans="1:79" s="272" customFormat="1" ht="30" customHeight="1" thickBot="1">
      <c r="A34" s="545" t="s">
        <v>451</v>
      </c>
      <c r="B34" s="545" t="s">
        <v>94</v>
      </c>
      <c r="C34" s="545" t="s">
        <v>95</v>
      </c>
      <c r="D34" s="549">
        <v>209</v>
      </c>
      <c r="E34" s="550" t="s">
        <v>1338</v>
      </c>
      <c r="F34" s="550" t="s">
        <v>1339</v>
      </c>
      <c r="G34" s="547">
        <v>189</v>
      </c>
      <c r="H34" s="545" t="s">
        <v>12</v>
      </c>
      <c r="I34" s="545" t="s">
        <v>1857</v>
      </c>
      <c r="J34" s="548">
        <v>5000</v>
      </c>
      <c r="K34" s="549"/>
      <c r="L34" s="549"/>
      <c r="M34" s="547"/>
      <c r="N34" s="547"/>
      <c r="O34" s="554">
        <v>3</v>
      </c>
      <c r="P34" s="547"/>
      <c r="Q34" s="547"/>
      <c r="R34" s="547"/>
      <c r="S34" s="547"/>
      <c r="T34" s="547"/>
      <c r="U34" s="547"/>
      <c r="V34" s="547"/>
      <c r="W34" s="549"/>
      <c r="X34" s="547">
        <v>100</v>
      </c>
      <c r="Y34" s="547">
        <v>100</v>
      </c>
      <c r="Z34" s="547">
        <v>1</v>
      </c>
      <c r="AA34" s="547"/>
      <c r="AB34" s="547"/>
      <c r="AC34" s="547"/>
      <c r="AD34" s="547"/>
      <c r="AE34" s="550" t="s">
        <v>438</v>
      </c>
      <c r="AF34" s="271"/>
      <c r="AG34" s="271"/>
      <c r="AH34" s="271"/>
      <c r="AI34" s="271"/>
      <c r="AJ34" s="271"/>
      <c r="AK34" s="271"/>
      <c r="AL34" s="271"/>
      <c r="AM34" s="271"/>
      <c r="AN34" s="271"/>
      <c r="AO34" s="271"/>
      <c r="AP34" s="271"/>
      <c r="AQ34" s="271"/>
      <c r="AR34" s="271"/>
      <c r="AS34" s="271"/>
      <c r="AT34" s="271"/>
      <c r="AU34" s="286"/>
      <c r="AV34" s="286"/>
      <c r="AW34" s="286"/>
      <c r="AX34" s="287"/>
      <c r="AY34" s="286"/>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row>
    <row r="35" spans="1:79" s="272" customFormat="1" ht="30" customHeight="1" thickBot="1">
      <c r="A35" s="3846" t="s">
        <v>451</v>
      </c>
      <c r="B35" s="3846" t="s">
        <v>94</v>
      </c>
      <c r="C35" s="3846" t="s">
        <v>95</v>
      </c>
      <c r="D35" s="549">
        <v>148</v>
      </c>
      <c r="E35" s="3846" t="s">
        <v>1340</v>
      </c>
      <c r="F35" s="550" t="s">
        <v>1716</v>
      </c>
      <c r="G35" s="3845">
        <v>214</v>
      </c>
      <c r="H35" s="3846" t="s">
        <v>12</v>
      </c>
      <c r="I35" s="3846" t="s">
        <v>1857</v>
      </c>
      <c r="J35" s="3847">
        <v>7500</v>
      </c>
      <c r="K35" s="3848"/>
      <c r="L35" s="3848"/>
      <c r="M35" s="3848"/>
      <c r="N35" s="3848"/>
      <c r="O35" s="3850">
        <v>7</v>
      </c>
      <c r="P35" s="3848"/>
      <c r="Q35" s="3848"/>
      <c r="R35" s="3848"/>
      <c r="S35" s="3848"/>
      <c r="T35" s="3848"/>
      <c r="U35" s="3848"/>
      <c r="V35" s="3848"/>
      <c r="W35" s="3848"/>
      <c r="X35" s="3848">
        <v>100</v>
      </c>
      <c r="Y35" s="3848">
        <v>100</v>
      </c>
      <c r="Z35" s="3848">
        <v>1</v>
      </c>
      <c r="AA35" s="3848"/>
      <c r="AB35" s="3848"/>
      <c r="AC35" s="3848"/>
      <c r="AD35" s="3845"/>
      <c r="AE35" s="3855" t="s">
        <v>438</v>
      </c>
      <c r="AF35" s="271"/>
      <c r="AG35" s="271"/>
      <c r="AH35" s="271"/>
      <c r="AI35" s="271"/>
      <c r="AJ35" s="271"/>
      <c r="AK35" s="271"/>
      <c r="AL35" s="271"/>
      <c r="AM35" s="271"/>
      <c r="AN35" s="271"/>
      <c r="AO35" s="271"/>
      <c r="AP35" s="271"/>
      <c r="AQ35" s="271"/>
      <c r="AR35" s="271"/>
      <c r="AS35" s="271"/>
      <c r="AT35" s="271"/>
      <c r="AU35" s="286"/>
      <c r="AV35" s="286"/>
      <c r="AW35" s="286"/>
      <c r="AX35" s="287"/>
      <c r="AY35" s="286"/>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row>
    <row r="36" spans="1:79" s="272" customFormat="1" ht="30" customHeight="1" thickBot="1">
      <c r="A36" s="3846"/>
      <c r="B36" s="3846"/>
      <c r="C36" s="3846"/>
      <c r="D36" s="549">
        <v>150</v>
      </c>
      <c r="E36" s="3846"/>
      <c r="F36" s="550" t="s">
        <v>1341</v>
      </c>
      <c r="G36" s="3845"/>
      <c r="H36" s="3846"/>
      <c r="I36" s="3846"/>
      <c r="J36" s="3847"/>
      <c r="K36" s="3848"/>
      <c r="L36" s="3848"/>
      <c r="M36" s="3848"/>
      <c r="N36" s="3848"/>
      <c r="O36" s="3850"/>
      <c r="P36" s="3848"/>
      <c r="Q36" s="3848"/>
      <c r="R36" s="3848"/>
      <c r="S36" s="3848"/>
      <c r="T36" s="3848"/>
      <c r="U36" s="3848"/>
      <c r="V36" s="3848"/>
      <c r="W36" s="3848"/>
      <c r="X36" s="3848"/>
      <c r="Y36" s="3848"/>
      <c r="Z36" s="3848"/>
      <c r="AA36" s="3848"/>
      <c r="AB36" s="3848"/>
      <c r="AC36" s="3848"/>
      <c r="AD36" s="3845"/>
      <c r="AE36" s="3855"/>
      <c r="AF36" s="271"/>
      <c r="AG36" s="271"/>
      <c r="AH36" s="271"/>
      <c r="AI36" s="271"/>
      <c r="AJ36" s="271"/>
      <c r="AK36" s="271"/>
      <c r="AL36" s="271"/>
      <c r="AM36" s="271"/>
      <c r="AN36" s="271"/>
      <c r="AO36" s="271"/>
      <c r="AP36" s="271"/>
      <c r="AQ36" s="271"/>
      <c r="AR36" s="271"/>
      <c r="AS36" s="271"/>
      <c r="AT36" s="271"/>
      <c r="AU36" s="286"/>
      <c r="AV36" s="286"/>
      <c r="AW36" s="286"/>
      <c r="AX36" s="287"/>
      <c r="AY36" s="286"/>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row>
    <row r="37" spans="1:79" s="272" customFormat="1" ht="30" customHeight="1" thickBot="1">
      <c r="A37" s="3846"/>
      <c r="B37" s="3846"/>
      <c r="C37" s="3846"/>
      <c r="D37" s="549">
        <v>151</v>
      </c>
      <c r="E37" s="3846"/>
      <c r="F37" s="550" t="s">
        <v>386</v>
      </c>
      <c r="G37" s="3845"/>
      <c r="H37" s="3846"/>
      <c r="I37" s="3846"/>
      <c r="J37" s="3847"/>
      <c r="K37" s="3848"/>
      <c r="L37" s="3848"/>
      <c r="M37" s="3848"/>
      <c r="N37" s="3848"/>
      <c r="O37" s="3850"/>
      <c r="P37" s="3848"/>
      <c r="Q37" s="3848"/>
      <c r="R37" s="3848"/>
      <c r="S37" s="3848"/>
      <c r="T37" s="3848"/>
      <c r="U37" s="3848"/>
      <c r="V37" s="3848"/>
      <c r="W37" s="3848"/>
      <c r="X37" s="3848"/>
      <c r="Y37" s="3848"/>
      <c r="Z37" s="3848"/>
      <c r="AA37" s="3848"/>
      <c r="AB37" s="3848"/>
      <c r="AC37" s="3848"/>
      <c r="AD37" s="3845"/>
      <c r="AE37" s="3855"/>
      <c r="AF37" s="271"/>
      <c r="AG37" s="271"/>
      <c r="AH37" s="271"/>
      <c r="AI37" s="271"/>
      <c r="AJ37" s="271"/>
      <c r="AK37" s="271"/>
      <c r="AL37" s="271"/>
      <c r="AM37" s="271"/>
      <c r="AN37" s="271"/>
      <c r="AO37" s="271"/>
      <c r="AP37" s="271"/>
      <c r="AQ37" s="271"/>
      <c r="AR37" s="271"/>
      <c r="AS37" s="271"/>
      <c r="AT37" s="271"/>
      <c r="AU37" s="286"/>
      <c r="AV37" s="286"/>
      <c r="AW37" s="286"/>
      <c r="AX37" s="287"/>
      <c r="AY37" s="286"/>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row>
    <row r="38" spans="1:79" s="272" customFormat="1" ht="30" customHeight="1" thickBot="1">
      <c r="A38" s="3846" t="s">
        <v>451</v>
      </c>
      <c r="B38" s="3846" t="s">
        <v>94</v>
      </c>
      <c r="C38" s="3846" t="s">
        <v>95</v>
      </c>
      <c r="D38" s="549">
        <v>86</v>
      </c>
      <c r="E38" s="3853" t="s">
        <v>37</v>
      </c>
      <c r="F38" s="550" t="s">
        <v>38</v>
      </c>
      <c r="G38" s="3845">
        <v>259</v>
      </c>
      <c r="H38" s="3846" t="s">
        <v>12</v>
      </c>
      <c r="I38" s="3846" t="s">
        <v>1857</v>
      </c>
      <c r="J38" s="3847">
        <v>10000</v>
      </c>
      <c r="K38" s="3845"/>
      <c r="L38" s="3845"/>
      <c r="M38" s="3845"/>
      <c r="N38" s="3845"/>
      <c r="O38" s="3850">
        <v>8</v>
      </c>
      <c r="P38" s="3845"/>
      <c r="Q38" s="3845"/>
      <c r="R38" s="3845"/>
      <c r="S38" s="3845"/>
      <c r="T38" s="3845"/>
      <c r="U38" s="3845"/>
      <c r="V38" s="3845"/>
      <c r="W38" s="3845"/>
      <c r="X38" s="3845">
        <v>100</v>
      </c>
      <c r="Y38" s="3845">
        <v>100</v>
      </c>
      <c r="Z38" s="3845">
        <v>1</v>
      </c>
      <c r="AA38" s="3845"/>
      <c r="AB38" s="3845"/>
      <c r="AC38" s="3845"/>
      <c r="AD38" s="3845"/>
      <c r="AE38" s="3846" t="s">
        <v>438</v>
      </c>
      <c r="AF38" s="271"/>
      <c r="AG38" s="271"/>
      <c r="AH38" s="271"/>
      <c r="AI38" s="271"/>
      <c r="AJ38" s="271"/>
      <c r="AK38" s="271"/>
      <c r="AL38" s="271"/>
      <c r="AM38" s="271"/>
      <c r="AN38" s="271"/>
      <c r="AO38" s="271"/>
      <c r="AP38" s="271"/>
      <c r="AQ38" s="271"/>
      <c r="AR38" s="271"/>
      <c r="AS38" s="271"/>
      <c r="AT38" s="271"/>
      <c r="AU38" s="286"/>
      <c r="AV38" s="286"/>
      <c r="AW38" s="286"/>
      <c r="AX38" s="287"/>
      <c r="AY38" s="286"/>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row>
    <row r="39" spans="1:79" s="272" customFormat="1" ht="30" customHeight="1" thickBot="1">
      <c r="A39" s="3846"/>
      <c r="B39" s="3846"/>
      <c r="C39" s="3846"/>
      <c r="D39" s="549">
        <v>87</v>
      </c>
      <c r="E39" s="3853"/>
      <c r="F39" s="550" t="s">
        <v>39</v>
      </c>
      <c r="G39" s="3845"/>
      <c r="H39" s="3846"/>
      <c r="I39" s="3846"/>
      <c r="J39" s="3847"/>
      <c r="K39" s="3845"/>
      <c r="L39" s="3845"/>
      <c r="M39" s="3845"/>
      <c r="N39" s="3845"/>
      <c r="O39" s="3850"/>
      <c r="P39" s="3845"/>
      <c r="Q39" s="3845"/>
      <c r="R39" s="3845"/>
      <c r="S39" s="3845"/>
      <c r="T39" s="3845"/>
      <c r="U39" s="3845"/>
      <c r="V39" s="3845"/>
      <c r="W39" s="3845"/>
      <c r="X39" s="3845"/>
      <c r="Y39" s="3845"/>
      <c r="Z39" s="3845"/>
      <c r="AA39" s="3845"/>
      <c r="AB39" s="3845"/>
      <c r="AC39" s="3845"/>
      <c r="AD39" s="3845"/>
      <c r="AE39" s="3846"/>
      <c r="AF39" s="271"/>
      <c r="AG39" s="271"/>
      <c r="AH39" s="271"/>
      <c r="AI39" s="271"/>
      <c r="AJ39" s="271"/>
      <c r="AK39" s="271"/>
      <c r="AL39" s="271"/>
      <c r="AM39" s="271"/>
      <c r="AN39" s="271"/>
      <c r="AO39" s="271"/>
      <c r="AP39" s="271"/>
      <c r="AQ39" s="271"/>
      <c r="AR39" s="271"/>
      <c r="AS39" s="271"/>
      <c r="AT39" s="271"/>
      <c r="AU39" s="286"/>
      <c r="AV39" s="286"/>
      <c r="AW39" s="286"/>
      <c r="AX39" s="287"/>
      <c r="AY39" s="286"/>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row>
    <row r="40" spans="1:79" s="272" customFormat="1" ht="30" customHeight="1" thickBot="1">
      <c r="A40" s="3846"/>
      <c r="B40" s="3846"/>
      <c r="C40" s="3846"/>
      <c r="D40" s="549">
        <v>88</v>
      </c>
      <c r="E40" s="3853"/>
      <c r="F40" s="550" t="s">
        <v>40</v>
      </c>
      <c r="G40" s="3845"/>
      <c r="H40" s="3846"/>
      <c r="I40" s="3846"/>
      <c r="J40" s="3847"/>
      <c r="K40" s="3845"/>
      <c r="L40" s="3845"/>
      <c r="M40" s="3845"/>
      <c r="N40" s="3845"/>
      <c r="O40" s="3850"/>
      <c r="P40" s="3845"/>
      <c r="Q40" s="3845"/>
      <c r="R40" s="3845"/>
      <c r="S40" s="3845"/>
      <c r="T40" s="3845"/>
      <c r="U40" s="3845"/>
      <c r="V40" s="3845"/>
      <c r="W40" s="3845"/>
      <c r="X40" s="3845"/>
      <c r="Y40" s="3845"/>
      <c r="Z40" s="3845"/>
      <c r="AA40" s="3845"/>
      <c r="AB40" s="3845"/>
      <c r="AC40" s="3845"/>
      <c r="AD40" s="3845"/>
      <c r="AE40" s="3846"/>
      <c r="AF40" s="271"/>
      <c r="AG40" s="271"/>
      <c r="AH40" s="271"/>
      <c r="AI40" s="271"/>
      <c r="AJ40" s="271"/>
      <c r="AK40" s="271"/>
      <c r="AL40" s="271"/>
      <c r="AM40" s="271"/>
      <c r="AN40" s="271"/>
      <c r="AO40" s="271"/>
      <c r="AP40" s="271"/>
      <c r="AQ40" s="271"/>
      <c r="AR40" s="271"/>
      <c r="AS40" s="271"/>
      <c r="AT40" s="271"/>
      <c r="AU40" s="286"/>
      <c r="AV40" s="286"/>
      <c r="AW40" s="286"/>
      <c r="AX40" s="287"/>
      <c r="AY40" s="286"/>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row>
    <row r="41" spans="1:79" s="272" customFormat="1" ht="30" customHeight="1" thickBot="1">
      <c r="A41" s="3846"/>
      <c r="B41" s="3846"/>
      <c r="C41" s="3846"/>
      <c r="D41" s="546" t="s">
        <v>41</v>
      </c>
      <c r="E41" s="3853"/>
      <c r="F41" s="550" t="s">
        <v>42</v>
      </c>
      <c r="G41" s="3845"/>
      <c r="H41" s="3846"/>
      <c r="I41" s="3846"/>
      <c r="J41" s="3847"/>
      <c r="K41" s="3845"/>
      <c r="L41" s="3845"/>
      <c r="M41" s="3845"/>
      <c r="N41" s="3845"/>
      <c r="O41" s="3850"/>
      <c r="P41" s="3845"/>
      <c r="Q41" s="3845"/>
      <c r="R41" s="3845"/>
      <c r="S41" s="3845"/>
      <c r="T41" s="3845"/>
      <c r="U41" s="3845"/>
      <c r="V41" s="3845"/>
      <c r="W41" s="3845"/>
      <c r="X41" s="3845"/>
      <c r="Y41" s="3845"/>
      <c r="Z41" s="3845"/>
      <c r="AA41" s="3845"/>
      <c r="AB41" s="3845"/>
      <c r="AC41" s="3845"/>
      <c r="AD41" s="3845"/>
      <c r="AE41" s="3846"/>
      <c r="AF41" s="271"/>
      <c r="AG41" s="271"/>
      <c r="AH41" s="271"/>
      <c r="AI41" s="271"/>
      <c r="AJ41" s="271"/>
      <c r="AK41" s="271"/>
      <c r="AL41" s="271"/>
      <c r="AM41" s="271"/>
      <c r="AN41" s="271"/>
      <c r="AO41" s="271"/>
      <c r="AP41" s="271"/>
      <c r="AQ41" s="271"/>
      <c r="AR41" s="271"/>
      <c r="AS41" s="271"/>
      <c r="AT41" s="271"/>
      <c r="AU41" s="286"/>
      <c r="AV41" s="286"/>
      <c r="AW41" s="286"/>
      <c r="AX41" s="287"/>
      <c r="AY41" s="286"/>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row>
    <row r="42" spans="1:79" s="272" customFormat="1" ht="30" customHeight="1" thickBot="1">
      <c r="A42" s="550" t="s">
        <v>415</v>
      </c>
      <c r="B42" s="550" t="s">
        <v>94</v>
      </c>
      <c r="C42" s="550" t="s">
        <v>95</v>
      </c>
      <c r="D42" s="546">
        <v>352</v>
      </c>
      <c r="E42" s="556" t="s">
        <v>43</v>
      </c>
      <c r="F42" s="550" t="s">
        <v>1754</v>
      </c>
      <c r="G42" s="547">
        <v>745</v>
      </c>
      <c r="H42" s="550" t="s">
        <v>12</v>
      </c>
      <c r="I42" s="550" t="s">
        <v>1857</v>
      </c>
      <c r="J42" s="551"/>
      <c r="K42" s="547"/>
      <c r="L42" s="547"/>
      <c r="M42" s="547"/>
      <c r="N42" s="547"/>
      <c r="O42" s="554">
        <v>2</v>
      </c>
      <c r="P42" s="547"/>
      <c r="Q42" s="547"/>
      <c r="R42" s="547"/>
      <c r="S42" s="547"/>
      <c r="T42" s="547"/>
      <c r="U42" s="547"/>
      <c r="V42" s="547"/>
      <c r="W42" s="547"/>
      <c r="X42" s="547">
        <v>100</v>
      </c>
      <c r="Y42" s="547">
        <v>100</v>
      </c>
      <c r="Z42" s="547">
        <v>1</v>
      </c>
      <c r="AA42" s="547"/>
      <c r="AB42" s="547"/>
      <c r="AC42" s="547"/>
      <c r="AD42" s="547"/>
      <c r="AE42" s="550" t="s">
        <v>438</v>
      </c>
      <c r="AF42" s="271"/>
      <c r="AG42" s="271"/>
      <c r="AH42" s="271"/>
      <c r="AI42" s="271"/>
      <c r="AJ42" s="271"/>
      <c r="AK42" s="271"/>
      <c r="AL42" s="271"/>
      <c r="AM42" s="271"/>
      <c r="AN42" s="271"/>
      <c r="AO42" s="271"/>
      <c r="AP42" s="271"/>
      <c r="AQ42" s="271"/>
      <c r="AR42" s="271"/>
      <c r="AS42" s="271"/>
      <c r="AT42" s="271"/>
      <c r="AU42" s="286"/>
      <c r="AV42" s="286"/>
      <c r="AW42" s="286"/>
      <c r="AX42" s="287"/>
      <c r="AY42" s="286"/>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row>
    <row r="43" spans="1:79" s="272" customFormat="1" ht="30" customHeight="1" thickBot="1">
      <c r="A43" s="550" t="s">
        <v>415</v>
      </c>
      <c r="B43" s="550" t="s">
        <v>94</v>
      </c>
      <c r="C43" s="550" t="s">
        <v>95</v>
      </c>
      <c r="D43" s="546">
        <v>5</v>
      </c>
      <c r="E43" s="556" t="s">
        <v>50</v>
      </c>
      <c r="F43" s="550" t="s">
        <v>51</v>
      </c>
      <c r="G43" s="547">
        <v>537</v>
      </c>
      <c r="H43" s="550" t="s">
        <v>12</v>
      </c>
      <c r="I43" s="550" t="s">
        <v>1857</v>
      </c>
      <c r="J43" s="551"/>
      <c r="K43" s="547"/>
      <c r="L43" s="547"/>
      <c r="M43" s="547"/>
      <c r="N43" s="547"/>
      <c r="O43" s="554">
        <v>3</v>
      </c>
      <c r="P43" s="547"/>
      <c r="Q43" s="547"/>
      <c r="R43" s="547"/>
      <c r="S43" s="547"/>
      <c r="T43" s="547"/>
      <c r="U43" s="547"/>
      <c r="V43" s="547"/>
      <c r="W43" s="547"/>
      <c r="X43" s="547">
        <v>100</v>
      </c>
      <c r="Y43" s="547">
        <v>100</v>
      </c>
      <c r="Z43" s="547">
        <v>1</v>
      </c>
      <c r="AA43" s="547"/>
      <c r="AB43" s="547"/>
      <c r="AC43" s="547"/>
      <c r="AD43" s="547"/>
      <c r="AE43" s="550" t="s">
        <v>438</v>
      </c>
      <c r="AF43" s="271"/>
      <c r="AG43" s="271"/>
      <c r="AH43" s="271"/>
      <c r="AI43" s="271"/>
      <c r="AJ43" s="271"/>
      <c r="AK43" s="271"/>
      <c r="AL43" s="271"/>
      <c r="AM43" s="271"/>
      <c r="AN43" s="271"/>
      <c r="AO43" s="271"/>
      <c r="AP43" s="271"/>
      <c r="AQ43" s="271"/>
      <c r="AR43" s="271"/>
      <c r="AS43" s="271"/>
      <c r="AT43" s="271"/>
      <c r="AU43" s="286"/>
      <c r="AV43" s="286"/>
      <c r="AW43" s="286"/>
      <c r="AX43" s="287"/>
      <c r="AY43" s="286"/>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row>
    <row r="44" spans="1:79" s="272" customFormat="1" ht="30" customHeight="1" thickBot="1">
      <c r="A44" s="550" t="s">
        <v>415</v>
      </c>
      <c r="B44" s="550" t="s">
        <v>94</v>
      </c>
      <c r="C44" s="550" t="s">
        <v>95</v>
      </c>
      <c r="D44" s="546">
        <v>11</v>
      </c>
      <c r="E44" s="556" t="s">
        <v>52</v>
      </c>
      <c r="F44" s="550" t="s">
        <v>1657</v>
      </c>
      <c r="G44" s="547">
        <v>283</v>
      </c>
      <c r="H44" s="550" t="s">
        <v>12</v>
      </c>
      <c r="I44" s="550" t="s">
        <v>1857</v>
      </c>
      <c r="J44" s="551"/>
      <c r="K44" s="547"/>
      <c r="L44" s="547"/>
      <c r="M44" s="547"/>
      <c r="N44" s="547"/>
      <c r="O44" s="554">
        <v>3</v>
      </c>
      <c r="P44" s="547"/>
      <c r="Q44" s="547"/>
      <c r="R44" s="547"/>
      <c r="S44" s="547"/>
      <c r="T44" s="547"/>
      <c r="U44" s="547"/>
      <c r="V44" s="547"/>
      <c r="W44" s="547"/>
      <c r="X44" s="547">
        <v>100</v>
      </c>
      <c r="Y44" s="547">
        <v>100</v>
      </c>
      <c r="Z44" s="547">
        <v>1</v>
      </c>
      <c r="AA44" s="547"/>
      <c r="AB44" s="547"/>
      <c r="AC44" s="547"/>
      <c r="AD44" s="547"/>
      <c r="AE44" s="550" t="s">
        <v>438</v>
      </c>
      <c r="AF44" s="271"/>
      <c r="AG44" s="271"/>
      <c r="AH44" s="271"/>
      <c r="AI44" s="271"/>
      <c r="AJ44" s="271"/>
      <c r="AK44" s="271"/>
      <c r="AL44" s="271"/>
      <c r="AM44" s="271"/>
      <c r="AN44" s="271"/>
      <c r="AO44" s="271"/>
      <c r="AP44" s="271"/>
      <c r="AQ44" s="271"/>
      <c r="AR44" s="271"/>
      <c r="AS44" s="271"/>
      <c r="AT44" s="271"/>
      <c r="AU44" s="286"/>
      <c r="AV44" s="286"/>
      <c r="AW44" s="286"/>
      <c r="AX44" s="287"/>
      <c r="AY44" s="286"/>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row>
    <row r="45" spans="1:79" s="272" customFormat="1" ht="30" customHeight="1" thickBot="1">
      <c r="A45" s="550" t="s">
        <v>415</v>
      </c>
      <c r="B45" s="550" t="s">
        <v>94</v>
      </c>
      <c r="C45" s="550" t="s">
        <v>95</v>
      </c>
      <c r="D45" s="546">
        <v>308</v>
      </c>
      <c r="E45" s="556" t="s">
        <v>53</v>
      </c>
      <c r="F45" s="550" t="s">
        <v>54</v>
      </c>
      <c r="G45" s="547">
        <v>772</v>
      </c>
      <c r="H45" s="550" t="s">
        <v>12</v>
      </c>
      <c r="I45" s="550" t="s">
        <v>1857</v>
      </c>
      <c r="J45" s="551"/>
      <c r="K45" s="547"/>
      <c r="L45" s="547"/>
      <c r="M45" s="547"/>
      <c r="N45" s="547"/>
      <c r="O45" s="554">
        <v>2</v>
      </c>
      <c r="P45" s="547"/>
      <c r="Q45" s="547"/>
      <c r="R45" s="547"/>
      <c r="S45" s="547"/>
      <c r="T45" s="547"/>
      <c r="U45" s="547"/>
      <c r="V45" s="547"/>
      <c r="W45" s="547"/>
      <c r="X45" s="547">
        <v>100</v>
      </c>
      <c r="Y45" s="547">
        <v>100</v>
      </c>
      <c r="Z45" s="547">
        <v>1</v>
      </c>
      <c r="AA45" s="547"/>
      <c r="AB45" s="547"/>
      <c r="AC45" s="547"/>
      <c r="AD45" s="547"/>
      <c r="AE45" s="550" t="s">
        <v>438</v>
      </c>
      <c r="AF45" s="271"/>
      <c r="AG45" s="271"/>
      <c r="AH45" s="271"/>
      <c r="AI45" s="271"/>
      <c r="AJ45" s="271"/>
      <c r="AK45" s="271"/>
      <c r="AL45" s="271"/>
      <c r="AM45" s="271"/>
      <c r="AN45" s="271"/>
      <c r="AO45" s="271"/>
      <c r="AP45" s="271"/>
      <c r="AQ45" s="271"/>
      <c r="AR45" s="271"/>
      <c r="AS45" s="271"/>
      <c r="AT45" s="271"/>
      <c r="AU45" s="286"/>
      <c r="AV45" s="286"/>
      <c r="AW45" s="286"/>
      <c r="AX45" s="287"/>
      <c r="AY45" s="286"/>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row>
    <row r="46" spans="1:79" s="272" customFormat="1" ht="30" customHeight="1" thickBot="1">
      <c r="A46" s="550" t="s">
        <v>415</v>
      </c>
      <c r="B46" s="550" t="s">
        <v>94</v>
      </c>
      <c r="C46" s="550" t="s">
        <v>95</v>
      </c>
      <c r="D46" s="546">
        <v>329</v>
      </c>
      <c r="E46" s="556" t="s">
        <v>55</v>
      </c>
      <c r="F46" s="550" t="s">
        <v>56</v>
      </c>
      <c r="G46" s="547">
        <v>460</v>
      </c>
      <c r="H46" s="550" t="s">
        <v>12</v>
      </c>
      <c r="I46" s="550" t="s">
        <v>1857</v>
      </c>
      <c r="J46" s="551"/>
      <c r="K46" s="547"/>
      <c r="L46" s="547"/>
      <c r="M46" s="547"/>
      <c r="N46" s="547"/>
      <c r="O46" s="554">
        <v>3</v>
      </c>
      <c r="P46" s="547"/>
      <c r="Q46" s="547"/>
      <c r="R46" s="547"/>
      <c r="S46" s="547"/>
      <c r="T46" s="547"/>
      <c r="U46" s="547"/>
      <c r="V46" s="547"/>
      <c r="W46" s="547"/>
      <c r="X46" s="547">
        <v>100</v>
      </c>
      <c r="Y46" s="547">
        <v>100</v>
      </c>
      <c r="Z46" s="547">
        <v>1</v>
      </c>
      <c r="AA46" s="547"/>
      <c r="AB46" s="547"/>
      <c r="AC46" s="547"/>
      <c r="AD46" s="547"/>
      <c r="AE46" s="550" t="s">
        <v>438</v>
      </c>
      <c r="AF46" s="271"/>
      <c r="AG46" s="271"/>
      <c r="AH46" s="271"/>
      <c r="AI46" s="271"/>
      <c r="AJ46" s="271"/>
      <c r="AK46" s="271"/>
      <c r="AL46" s="271"/>
      <c r="AM46" s="271"/>
      <c r="AN46" s="271"/>
      <c r="AO46" s="271"/>
      <c r="AP46" s="271"/>
      <c r="AQ46" s="271"/>
      <c r="AR46" s="271"/>
      <c r="AS46" s="271"/>
      <c r="AT46" s="271"/>
      <c r="AU46" s="286"/>
      <c r="AV46" s="286"/>
      <c r="AW46" s="286"/>
      <c r="AX46" s="287"/>
      <c r="AY46" s="286"/>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row>
    <row r="47" spans="1:79" s="272" customFormat="1" ht="30" customHeight="1" thickBot="1">
      <c r="A47" s="550" t="s">
        <v>415</v>
      </c>
      <c r="B47" s="550" t="s">
        <v>94</v>
      </c>
      <c r="C47" s="550" t="s">
        <v>95</v>
      </c>
      <c r="D47" s="546">
        <v>362</v>
      </c>
      <c r="E47" s="556" t="s">
        <v>57</v>
      </c>
      <c r="F47" s="550" t="s">
        <v>58</v>
      </c>
      <c r="G47" s="547">
        <v>370</v>
      </c>
      <c r="H47" s="550" t="s">
        <v>12</v>
      </c>
      <c r="I47" s="550" t="s">
        <v>1857</v>
      </c>
      <c r="J47" s="551"/>
      <c r="K47" s="547"/>
      <c r="L47" s="547"/>
      <c r="M47" s="547"/>
      <c r="N47" s="547"/>
      <c r="O47" s="554">
        <v>3</v>
      </c>
      <c r="P47" s="547"/>
      <c r="Q47" s="547"/>
      <c r="R47" s="547"/>
      <c r="S47" s="547"/>
      <c r="T47" s="547"/>
      <c r="U47" s="547"/>
      <c r="V47" s="547"/>
      <c r="W47" s="547"/>
      <c r="X47" s="547">
        <v>100</v>
      </c>
      <c r="Y47" s="547">
        <v>100</v>
      </c>
      <c r="Z47" s="547">
        <v>1</v>
      </c>
      <c r="AA47" s="547"/>
      <c r="AB47" s="547"/>
      <c r="AC47" s="547"/>
      <c r="AD47" s="547"/>
      <c r="AE47" s="550" t="s">
        <v>438</v>
      </c>
      <c r="AF47" s="271"/>
      <c r="AG47" s="271"/>
      <c r="AH47" s="271"/>
      <c r="AI47" s="271"/>
      <c r="AJ47" s="271"/>
      <c r="AK47" s="271"/>
      <c r="AL47" s="271"/>
      <c r="AM47" s="271"/>
      <c r="AN47" s="271"/>
      <c r="AO47" s="271"/>
      <c r="AP47" s="271"/>
      <c r="AQ47" s="271"/>
      <c r="AR47" s="271"/>
      <c r="AS47" s="271"/>
      <c r="AT47" s="271"/>
      <c r="AU47" s="286"/>
      <c r="AV47" s="286"/>
      <c r="AW47" s="286"/>
      <c r="AX47" s="287"/>
      <c r="AY47" s="286"/>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row>
    <row r="48" spans="1:79" s="272" customFormat="1" ht="30" customHeight="1" thickBot="1">
      <c r="A48" s="550" t="s">
        <v>415</v>
      </c>
      <c r="B48" s="550" t="s">
        <v>94</v>
      </c>
      <c r="C48" s="550" t="s">
        <v>95</v>
      </c>
      <c r="D48" s="546">
        <v>322</v>
      </c>
      <c r="E48" s="556" t="s">
        <v>59</v>
      </c>
      <c r="F48" s="550" t="s">
        <v>60</v>
      </c>
      <c r="G48" s="547">
        <v>354</v>
      </c>
      <c r="H48" s="550" t="s">
        <v>12</v>
      </c>
      <c r="I48" s="550" t="s">
        <v>1857</v>
      </c>
      <c r="J48" s="551"/>
      <c r="K48" s="547"/>
      <c r="L48" s="547"/>
      <c r="M48" s="547"/>
      <c r="N48" s="547"/>
      <c r="O48" s="554">
        <v>2</v>
      </c>
      <c r="P48" s="547"/>
      <c r="Q48" s="547"/>
      <c r="R48" s="547"/>
      <c r="S48" s="547"/>
      <c r="T48" s="547"/>
      <c r="U48" s="547"/>
      <c r="V48" s="547"/>
      <c r="W48" s="547"/>
      <c r="X48" s="547">
        <v>100</v>
      </c>
      <c r="Y48" s="547">
        <v>100</v>
      </c>
      <c r="Z48" s="547">
        <v>1</v>
      </c>
      <c r="AA48" s="547"/>
      <c r="AB48" s="547"/>
      <c r="AC48" s="547"/>
      <c r="AD48" s="547"/>
      <c r="AE48" s="550" t="s">
        <v>438</v>
      </c>
      <c r="AF48" s="271"/>
      <c r="AG48" s="271"/>
      <c r="AH48" s="271"/>
      <c r="AI48" s="271"/>
      <c r="AJ48" s="271"/>
      <c r="AK48" s="271"/>
      <c r="AL48" s="271"/>
      <c r="AM48" s="271"/>
      <c r="AN48" s="271"/>
      <c r="AO48" s="271"/>
      <c r="AP48" s="271"/>
      <c r="AQ48" s="271"/>
      <c r="AR48" s="271"/>
      <c r="AS48" s="271"/>
      <c r="AT48" s="271"/>
      <c r="AU48" s="286"/>
      <c r="AV48" s="286"/>
      <c r="AW48" s="286"/>
      <c r="AX48" s="287"/>
      <c r="AY48" s="286"/>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row>
    <row r="49" spans="1:79" s="272" customFormat="1" ht="30" customHeight="1" thickBot="1">
      <c r="A49" s="550" t="s">
        <v>415</v>
      </c>
      <c r="B49" s="550" t="s">
        <v>94</v>
      </c>
      <c r="C49" s="550" t="s">
        <v>95</v>
      </c>
      <c r="D49" s="546">
        <v>222</v>
      </c>
      <c r="E49" s="556" t="s">
        <v>61</v>
      </c>
      <c r="F49" s="550" t="s">
        <v>230</v>
      </c>
      <c r="G49" s="547">
        <v>1067</v>
      </c>
      <c r="H49" s="550" t="s">
        <v>12</v>
      </c>
      <c r="I49" s="550" t="s">
        <v>1857</v>
      </c>
      <c r="J49" s="551"/>
      <c r="K49" s="547"/>
      <c r="L49" s="547"/>
      <c r="M49" s="547"/>
      <c r="N49" s="547"/>
      <c r="O49" s="554">
        <v>1</v>
      </c>
      <c r="P49" s="547"/>
      <c r="Q49" s="547"/>
      <c r="R49" s="547"/>
      <c r="S49" s="547"/>
      <c r="T49" s="547"/>
      <c r="U49" s="547"/>
      <c r="V49" s="547"/>
      <c r="W49" s="547"/>
      <c r="X49" s="547">
        <v>100</v>
      </c>
      <c r="Y49" s="547">
        <v>100</v>
      </c>
      <c r="Z49" s="547">
        <v>1</v>
      </c>
      <c r="AA49" s="547"/>
      <c r="AB49" s="547"/>
      <c r="AC49" s="547"/>
      <c r="AD49" s="547"/>
      <c r="AE49" s="550" t="s">
        <v>438</v>
      </c>
      <c r="AF49" s="271"/>
      <c r="AG49" s="271"/>
      <c r="AH49" s="271"/>
      <c r="AI49" s="271"/>
      <c r="AJ49" s="271"/>
      <c r="AK49" s="271"/>
      <c r="AL49" s="271"/>
      <c r="AM49" s="271"/>
      <c r="AN49" s="271"/>
      <c r="AO49" s="271"/>
      <c r="AP49" s="271"/>
      <c r="AQ49" s="271"/>
      <c r="AR49" s="271"/>
      <c r="AS49" s="271"/>
      <c r="AT49" s="271"/>
      <c r="AU49" s="286"/>
      <c r="AV49" s="286"/>
      <c r="AW49" s="286"/>
      <c r="AX49" s="287"/>
      <c r="AY49" s="286"/>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row>
    <row r="50" spans="1:79" s="272" customFormat="1" ht="30" customHeight="1" thickBot="1">
      <c r="A50" s="550" t="s">
        <v>415</v>
      </c>
      <c r="B50" s="550" t="s">
        <v>94</v>
      </c>
      <c r="C50" s="550" t="s">
        <v>95</v>
      </c>
      <c r="D50" s="546">
        <v>225</v>
      </c>
      <c r="E50" s="556" t="s">
        <v>62</v>
      </c>
      <c r="F50" s="550" t="s">
        <v>63</v>
      </c>
      <c r="G50" s="547">
        <v>214</v>
      </c>
      <c r="H50" s="550" t="s">
        <v>12</v>
      </c>
      <c r="I50" s="550" t="s">
        <v>1857</v>
      </c>
      <c r="J50" s="551"/>
      <c r="K50" s="547"/>
      <c r="L50" s="547"/>
      <c r="M50" s="547"/>
      <c r="N50" s="547"/>
      <c r="O50" s="554">
        <v>2</v>
      </c>
      <c r="P50" s="547"/>
      <c r="Q50" s="547"/>
      <c r="R50" s="547"/>
      <c r="S50" s="547"/>
      <c r="T50" s="547"/>
      <c r="U50" s="547"/>
      <c r="V50" s="547"/>
      <c r="W50" s="547"/>
      <c r="X50" s="547">
        <v>100</v>
      </c>
      <c r="Y50" s="547">
        <v>100</v>
      </c>
      <c r="Z50" s="547">
        <v>1</v>
      </c>
      <c r="AA50" s="547"/>
      <c r="AB50" s="547"/>
      <c r="AC50" s="547"/>
      <c r="AD50" s="547"/>
      <c r="AE50" s="550" t="s">
        <v>438</v>
      </c>
      <c r="AF50" s="271"/>
      <c r="AG50" s="271"/>
      <c r="AH50" s="271"/>
      <c r="AI50" s="271"/>
      <c r="AJ50" s="271"/>
      <c r="AK50" s="271"/>
      <c r="AL50" s="271"/>
      <c r="AM50" s="271"/>
      <c r="AN50" s="271"/>
      <c r="AO50" s="271"/>
      <c r="AP50" s="271"/>
      <c r="AQ50" s="271"/>
      <c r="AR50" s="271"/>
      <c r="AS50" s="271"/>
      <c r="AT50" s="271"/>
      <c r="AU50" s="286"/>
      <c r="AV50" s="286"/>
      <c r="AW50" s="286"/>
      <c r="AX50" s="287"/>
      <c r="AY50" s="286"/>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row>
    <row r="51" spans="1:79" s="272" customFormat="1" ht="30" customHeight="1" thickBot="1">
      <c r="A51" s="550" t="s">
        <v>415</v>
      </c>
      <c r="B51" s="550" t="s">
        <v>94</v>
      </c>
      <c r="C51" s="550" t="s">
        <v>95</v>
      </c>
      <c r="D51" s="546">
        <v>186</v>
      </c>
      <c r="E51" s="556" t="s">
        <v>64</v>
      </c>
      <c r="F51" s="550" t="s">
        <v>65</v>
      </c>
      <c r="G51" s="547">
        <v>309</v>
      </c>
      <c r="H51" s="550" t="s">
        <v>12</v>
      </c>
      <c r="I51" s="550" t="s">
        <v>1857</v>
      </c>
      <c r="J51" s="551"/>
      <c r="K51" s="547"/>
      <c r="L51" s="547"/>
      <c r="M51" s="547"/>
      <c r="N51" s="547"/>
      <c r="O51" s="554">
        <v>2.5</v>
      </c>
      <c r="P51" s="547"/>
      <c r="Q51" s="547"/>
      <c r="R51" s="547"/>
      <c r="S51" s="547"/>
      <c r="T51" s="547"/>
      <c r="U51" s="547"/>
      <c r="V51" s="547"/>
      <c r="W51" s="547"/>
      <c r="X51" s="547">
        <v>100</v>
      </c>
      <c r="Y51" s="547">
        <v>100</v>
      </c>
      <c r="Z51" s="547">
        <v>1</v>
      </c>
      <c r="AA51" s="547"/>
      <c r="AB51" s="547"/>
      <c r="AC51" s="547"/>
      <c r="AD51" s="547"/>
      <c r="AE51" s="550" t="s">
        <v>438</v>
      </c>
      <c r="AF51" s="271"/>
      <c r="AG51" s="271"/>
      <c r="AH51" s="271"/>
      <c r="AI51" s="271"/>
      <c r="AJ51" s="271"/>
      <c r="AK51" s="271"/>
      <c r="AL51" s="271"/>
      <c r="AM51" s="271"/>
      <c r="AN51" s="271"/>
      <c r="AO51" s="271"/>
      <c r="AP51" s="271"/>
      <c r="AQ51" s="271"/>
      <c r="AR51" s="271"/>
      <c r="AS51" s="271"/>
      <c r="AT51" s="271"/>
      <c r="AU51" s="286"/>
      <c r="AV51" s="286"/>
      <c r="AW51" s="286"/>
      <c r="AX51" s="287"/>
      <c r="AY51" s="286"/>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row>
    <row r="52" spans="1:79" s="272" customFormat="1" ht="30" customHeight="1" thickBot="1">
      <c r="A52" s="550" t="s">
        <v>415</v>
      </c>
      <c r="B52" s="550" t="s">
        <v>94</v>
      </c>
      <c r="C52" s="550" t="s">
        <v>95</v>
      </c>
      <c r="D52" s="546" t="s">
        <v>66</v>
      </c>
      <c r="E52" s="556" t="s">
        <v>67</v>
      </c>
      <c r="F52" s="550" t="s">
        <v>68</v>
      </c>
      <c r="G52" s="547">
        <v>86</v>
      </c>
      <c r="H52" s="550" t="s">
        <v>12</v>
      </c>
      <c r="I52" s="550" t="s">
        <v>1857</v>
      </c>
      <c r="J52" s="551"/>
      <c r="K52" s="547"/>
      <c r="L52" s="547"/>
      <c r="M52" s="547"/>
      <c r="N52" s="547"/>
      <c r="O52" s="554">
        <v>3</v>
      </c>
      <c r="P52" s="547"/>
      <c r="Q52" s="547"/>
      <c r="R52" s="547"/>
      <c r="S52" s="547"/>
      <c r="T52" s="547"/>
      <c r="U52" s="547"/>
      <c r="V52" s="547"/>
      <c r="W52" s="547"/>
      <c r="X52" s="547">
        <v>100</v>
      </c>
      <c r="Y52" s="547">
        <v>100</v>
      </c>
      <c r="Z52" s="547">
        <v>1</v>
      </c>
      <c r="AA52" s="547"/>
      <c r="AB52" s="547"/>
      <c r="AC52" s="547"/>
      <c r="AD52" s="547"/>
      <c r="AE52" s="550" t="s">
        <v>438</v>
      </c>
      <c r="AF52" s="271"/>
      <c r="AG52" s="271"/>
      <c r="AH52" s="271"/>
      <c r="AI52" s="271"/>
      <c r="AJ52" s="271"/>
      <c r="AK52" s="271"/>
      <c r="AL52" s="271"/>
      <c r="AM52" s="271"/>
      <c r="AN52" s="271"/>
      <c r="AO52" s="271"/>
      <c r="AP52" s="271"/>
      <c r="AQ52" s="271"/>
      <c r="AR52" s="271"/>
      <c r="AS52" s="271"/>
      <c r="AT52" s="271"/>
      <c r="AU52" s="286"/>
      <c r="AV52" s="286"/>
      <c r="AW52" s="286"/>
      <c r="AX52" s="287"/>
      <c r="AY52" s="286"/>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row>
    <row r="53" spans="1:79" s="272" customFormat="1" ht="30" customHeight="1" thickBot="1">
      <c r="A53" s="545" t="s">
        <v>451</v>
      </c>
      <c r="B53" s="545" t="s">
        <v>94</v>
      </c>
      <c r="C53" s="545" t="s">
        <v>95</v>
      </c>
      <c r="D53" s="549">
        <v>197</v>
      </c>
      <c r="E53" s="550" t="s">
        <v>69</v>
      </c>
      <c r="F53" s="550" t="s">
        <v>70</v>
      </c>
      <c r="G53" s="547">
        <v>275</v>
      </c>
      <c r="H53" s="550" t="s">
        <v>12</v>
      </c>
      <c r="I53" s="550" t="s">
        <v>2274</v>
      </c>
      <c r="J53" s="551">
        <v>1500</v>
      </c>
      <c r="K53" s="549"/>
      <c r="L53" s="549"/>
      <c r="M53" s="547"/>
      <c r="N53" s="547"/>
      <c r="O53" s="554"/>
      <c r="P53" s="547">
        <v>0.5</v>
      </c>
      <c r="Q53" s="547"/>
      <c r="R53" s="547"/>
      <c r="S53" s="547"/>
      <c r="T53" s="547"/>
      <c r="U53" s="547"/>
      <c r="V53" s="547"/>
      <c r="W53" s="549"/>
      <c r="X53" s="547">
        <v>100</v>
      </c>
      <c r="Y53" s="547">
        <v>100</v>
      </c>
      <c r="Z53" s="547">
        <v>1</v>
      </c>
      <c r="AA53" s="547"/>
      <c r="AB53" s="547"/>
      <c r="AC53" s="547"/>
      <c r="AD53" s="547"/>
      <c r="AE53" s="550" t="s">
        <v>438</v>
      </c>
      <c r="AF53" s="271"/>
      <c r="AG53" s="271"/>
      <c r="AH53" s="271"/>
      <c r="AI53" s="271"/>
      <c r="AJ53" s="271"/>
      <c r="AK53" s="271"/>
      <c r="AL53" s="271"/>
      <c r="AM53" s="271"/>
      <c r="AN53" s="271"/>
      <c r="AO53" s="271"/>
      <c r="AP53" s="271"/>
      <c r="AQ53" s="271"/>
      <c r="AR53" s="271"/>
      <c r="AS53" s="271"/>
      <c r="AT53" s="271"/>
      <c r="AU53" s="286"/>
      <c r="AV53" s="286"/>
      <c r="AW53" s="286"/>
      <c r="AX53" s="287"/>
      <c r="AY53" s="286"/>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row>
    <row r="54" spans="1:79" s="272" customFormat="1" ht="30" customHeight="1" thickBot="1">
      <c r="A54" s="545" t="s">
        <v>451</v>
      </c>
      <c r="B54" s="545" t="s">
        <v>94</v>
      </c>
      <c r="C54" s="545" t="s">
        <v>95</v>
      </c>
      <c r="D54" s="549">
        <v>262</v>
      </c>
      <c r="E54" s="550" t="s">
        <v>71</v>
      </c>
      <c r="F54" s="550" t="s">
        <v>72</v>
      </c>
      <c r="G54" s="547">
        <v>92</v>
      </c>
      <c r="H54" s="550" t="s">
        <v>12</v>
      </c>
      <c r="I54" s="550" t="s">
        <v>2274</v>
      </c>
      <c r="J54" s="551">
        <v>3000</v>
      </c>
      <c r="K54" s="549"/>
      <c r="L54" s="549"/>
      <c r="M54" s="547"/>
      <c r="N54" s="547"/>
      <c r="O54" s="554"/>
      <c r="P54" s="547">
        <v>1</v>
      </c>
      <c r="Q54" s="547"/>
      <c r="R54" s="547"/>
      <c r="S54" s="547"/>
      <c r="T54" s="547"/>
      <c r="U54" s="547"/>
      <c r="V54" s="547"/>
      <c r="W54" s="549"/>
      <c r="X54" s="547"/>
      <c r="Y54" s="547"/>
      <c r="Z54" s="547">
        <v>1</v>
      </c>
      <c r="AA54" s="547"/>
      <c r="AB54" s="547"/>
      <c r="AC54" s="547"/>
      <c r="AD54" s="547"/>
      <c r="AE54" s="550" t="s">
        <v>438</v>
      </c>
      <c r="AF54" s="271"/>
      <c r="AG54" s="271"/>
      <c r="AH54" s="271"/>
      <c r="AI54" s="271"/>
      <c r="AJ54" s="271"/>
      <c r="AK54" s="271"/>
      <c r="AL54" s="271"/>
      <c r="AM54" s="271"/>
      <c r="AN54" s="271"/>
      <c r="AO54" s="271"/>
      <c r="AP54" s="271"/>
      <c r="AQ54" s="271"/>
      <c r="AR54" s="271"/>
      <c r="AS54" s="271"/>
      <c r="AT54" s="271"/>
      <c r="AU54" s="286"/>
      <c r="AV54" s="286"/>
      <c r="AW54" s="286"/>
      <c r="AX54" s="287"/>
      <c r="AY54" s="286"/>
      <c r="AZ54" s="271"/>
      <c r="BA54" s="271"/>
      <c r="BB54" s="271"/>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A54" s="271"/>
    </row>
    <row r="55" spans="1:79" s="272" customFormat="1" ht="30" customHeight="1" thickBot="1">
      <c r="A55" s="545" t="s">
        <v>451</v>
      </c>
      <c r="B55" s="545" t="s">
        <v>94</v>
      </c>
      <c r="C55" s="545" t="s">
        <v>95</v>
      </c>
      <c r="D55" s="549">
        <v>270</v>
      </c>
      <c r="E55" s="550" t="s">
        <v>2281</v>
      </c>
      <c r="F55" s="550" t="s">
        <v>2282</v>
      </c>
      <c r="G55" s="547">
        <v>138</v>
      </c>
      <c r="H55" s="550" t="s">
        <v>12</v>
      </c>
      <c r="I55" s="550" t="s">
        <v>2274</v>
      </c>
      <c r="J55" s="551">
        <v>3000</v>
      </c>
      <c r="K55" s="549"/>
      <c r="L55" s="549"/>
      <c r="M55" s="547"/>
      <c r="N55" s="547"/>
      <c r="O55" s="554"/>
      <c r="P55" s="547">
        <v>1</v>
      </c>
      <c r="Q55" s="547"/>
      <c r="R55" s="547"/>
      <c r="S55" s="547"/>
      <c r="T55" s="547"/>
      <c r="U55" s="547"/>
      <c r="V55" s="547"/>
      <c r="W55" s="549"/>
      <c r="X55" s="547">
        <v>100</v>
      </c>
      <c r="Y55" s="547">
        <v>100</v>
      </c>
      <c r="Z55" s="547">
        <v>1</v>
      </c>
      <c r="AA55" s="547"/>
      <c r="AB55" s="547"/>
      <c r="AC55" s="547"/>
      <c r="AD55" s="547"/>
      <c r="AE55" s="550" t="s">
        <v>438</v>
      </c>
      <c r="AF55" s="271"/>
      <c r="AG55" s="271"/>
      <c r="AH55" s="271"/>
      <c r="AI55" s="271"/>
      <c r="AJ55" s="271"/>
      <c r="AK55" s="271"/>
      <c r="AL55" s="271"/>
      <c r="AM55" s="271"/>
      <c r="AN55" s="271"/>
      <c r="AO55" s="271"/>
      <c r="AP55" s="271"/>
      <c r="AQ55" s="271"/>
      <c r="AR55" s="271"/>
      <c r="AS55" s="271"/>
      <c r="AT55" s="271"/>
      <c r="AU55" s="286"/>
      <c r="AV55" s="286"/>
      <c r="AW55" s="286"/>
      <c r="AX55" s="287"/>
      <c r="AY55" s="286"/>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row>
    <row r="56" spans="1:79" s="272" customFormat="1" ht="30" customHeight="1" thickBot="1">
      <c r="A56" s="3846" t="s">
        <v>451</v>
      </c>
      <c r="B56" s="3846" t="s">
        <v>94</v>
      </c>
      <c r="C56" s="3846" t="s">
        <v>95</v>
      </c>
      <c r="D56" s="549">
        <v>283</v>
      </c>
      <c r="E56" s="3853" t="s">
        <v>2283</v>
      </c>
      <c r="F56" s="550" t="s">
        <v>2284</v>
      </c>
      <c r="G56" s="3845">
        <v>66</v>
      </c>
      <c r="H56" s="3846" t="s">
        <v>12</v>
      </c>
      <c r="I56" s="3846" t="s">
        <v>2274</v>
      </c>
      <c r="J56" s="3847">
        <v>18000</v>
      </c>
      <c r="K56" s="3848"/>
      <c r="L56" s="3848"/>
      <c r="M56" s="3848"/>
      <c r="N56" s="3848"/>
      <c r="O56" s="3851"/>
      <c r="P56" s="3848">
        <v>6</v>
      </c>
      <c r="Q56" s="3848"/>
      <c r="R56" s="3848"/>
      <c r="S56" s="3848"/>
      <c r="T56" s="3848"/>
      <c r="U56" s="3848"/>
      <c r="V56" s="3848"/>
      <c r="W56" s="3848"/>
      <c r="X56" s="3848">
        <v>100</v>
      </c>
      <c r="Y56" s="3848">
        <v>100</v>
      </c>
      <c r="Z56" s="3848">
        <v>1</v>
      </c>
      <c r="AA56" s="3848"/>
      <c r="AB56" s="3848"/>
      <c r="AC56" s="3848"/>
      <c r="AD56" s="3845"/>
      <c r="AE56" s="3855" t="s">
        <v>438</v>
      </c>
      <c r="AF56" s="271"/>
      <c r="AG56" s="271"/>
      <c r="AH56" s="271"/>
      <c r="AI56" s="271"/>
      <c r="AJ56" s="271"/>
      <c r="AK56" s="271"/>
      <c r="AL56" s="271"/>
      <c r="AM56" s="271"/>
      <c r="AN56" s="271"/>
      <c r="AO56" s="271"/>
      <c r="AP56" s="271"/>
      <c r="AQ56" s="271"/>
      <c r="AR56" s="271"/>
      <c r="AS56" s="271"/>
      <c r="AT56" s="271"/>
      <c r="AU56" s="286"/>
      <c r="AV56" s="286"/>
      <c r="AW56" s="286"/>
      <c r="AX56" s="287"/>
      <c r="AY56" s="286"/>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row>
    <row r="57" spans="1:79" s="272" customFormat="1" ht="30" customHeight="1" thickBot="1">
      <c r="A57" s="3846"/>
      <c r="B57" s="3846"/>
      <c r="C57" s="3846"/>
      <c r="D57" s="549">
        <v>282</v>
      </c>
      <c r="E57" s="3853"/>
      <c r="F57" s="550" t="s">
        <v>2285</v>
      </c>
      <c r="G57" s="3845"/>
      <c r="H57" s="3846"/>
      <c r="I57" s="3846"/>
      <c r="J57" s="3847"/>
      <c r="K57" s="3848"/>
      <c r="L57" s="3848"/>
      <c r="M57" s="3848"/>
      <c r="N57" s="3848"/>
      <c r="O57" s="3851"/>
      <c r="P57" s="3848"/>
      <c r="Q57" s="3848"/>
      <c r="R57" s="3848"/>
      <c r="S57" s="3848"/>
      <c r="T57" s="3848"/>
      <c r="U57" s="3848"/>
      <c r="V57" s="3848"/>
      <c r="W57" s="3848"/>
      <c r="X57" s="3848"/>
      <c r="Y57" s="3848"/>
      <c r="Z57" s="3848"/>
      <c r="AA57" s="3848"/>
      <c r="AB57" s="3848"/>
      <c r="AC57" s="3848"/>
      <c r="AD57" s="3845"/>
      <c r="AE57" s="3855"/>
      <c r="AF57" s="271"/>
      <c r="AG57" s="271"/>
      <c r="AH57" s="271"/>
      <c r="AI57" s="271"/>
      <c r="AJ57" s="271"/>
      <c r="AK57" s="271"/>
      <c r="AL57" s="271"/>
      <c r="AM57" s="271"/>
      <c r="AN57" s="271"/>
      <c r="AO57" s="271"/>
      <c r="AP57" s="271"/>
      <c r="AQ57" s="271"/>
      <c r="AR57" s="271"/>
      <c r="AS57" s="271"/>
      <c r="AT57" s="271"/>
      <c r="AU57" s="286"/>
      <c r="AV57" s="286"/>
      <c r="AW57" s="286"/>
      <c r="AX57" s="287"/>
      <c r="AY57" s="286"/>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row>
    <row r="58" spans="1:79" s="272" customFormat="1" ht="30" customHeight="1" thickBot="1">
      <c r="A58" s="545" t="s">
        <v>451</v>
      </c>
      <c r="B58" s="545" t="s">
        <v>94</v>
      </c>
      <c r="C58" s="545" t="s">
        <v>95</v>
      </c>
      <c r="D58" s="549">
        <v>219</v>
      </c>
      <c r="E58" s="550" t="s">
        <v>2286</v>
      </c>
      <c r="F58" s="550" t="s">
        <v>1730</v>
      </c>
      <c r="G58" s="547">
        <v>556</v>
      </c>
      <c r="H58" s="545" t="s">
        <v>12</v>
      </c>
      <c r="I58" s="545" t="s">
        <v>2274</v>
      </c>
      <c r="J58" s="548">
        <v>9000</v>
      </c>
      <c r="K58" s="549"/>
      <c r="L58" s="549"/>
      <c r="M58" s="547"/>
      <c r="N58" s="547"/>
      <c r="O58" s="554"/>
      <c r="P58" s="547">
        <v>3</v>
      </c>
      <c r="Q58" s="547"/>
      <c r="R58" s="547"/>
      <c r="S58" s="547"/>
      <c r="T58" s="547"/>
      <c r="U58" s="547"/>
      <c r="V58" s="547"/>
      <c r="W58" s="549"/>
      <c r="X58" s="547">
        <v>100</v>
      </c>
      <c r="Y58" s="547">
        <v>100</v>
      </c>
      <c r="Z58" s="547">
        <v>1</v>
      </c>
      <c r="AA58" s="547"/>
      <c r="AB58" s="547"/>
      <c r="AC58" s="547"/>
      <c r="AD58" s="547"/>
      <c r="AE58" s="550" t="s">
        <v>438</v>
      </c>
      <c r="AF58" s="271"/>
      <c r="AG58" s="271"/>
      <c r="AH58" s="271"/>
      <c r="AI58" s="271"/>
      <c r="AJ58" s="271"/>
      <c r="AK58" s="271"/>
      <c r="AL58" s="271"/>
      <c r="AM58" s="271"/>
      <c r="AN58" s="271"/>
      <c r="AO58" s="271"/>
      <c r="AP58" s="271"/>
      <c r="AQ58" s="271"/>
      <c r="AR58" s="271"/>
      <c r="AS58" s="271"/>
      <c r="AT58" s="271"/>
      <c r="AU58" s="286"/>
      <c r="AV58" s="286"/>
      <c r="AW58" s="286"/>
      <c r="AX58" s="287"/>
      <c r="AY58" s="286"/>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row>
    <row r="59" spans="1:79" s="272" customFormat="1" ht="30" customHeight="1" thickBot="1">
      <c r="A59" s="545" t="s">
        <v>451</v>
      </c>
      <c r="B59" s="545" t="s">
        <v>94</v>
      </c>
      <c r="C59" s="545" t="s">
        <v>95</v>
      </c>
      <c r="D59" s="549">
        <v>15</v>
      </c>
      <c r="E59" s="550" t="s">
        <v>2287</v>
      </c>
      <c r="F59" s="550" t="s">
        <v>2288</v>
      </c>
      <c r="G59" s="547">
        <v>190</v>
      </c>
      <c r="H59" s="545" t="s">
        <v>12</v>
      </c>
      <c r="I59" s="545" t="s">
        <v>2274</v>
      </c>
      <c r="J59" s="548">
        <v>6000</v>
      </c>
      <c r="K59" s="549"/>
      <c r="L59" s="549"/>
      <c r="M59" s="547"/>
      <c r="N59" s="547"/>
      <c r="O59" s="554"/>
      <c r="P59" s="547">
        <v>2</v>
      </c>
      <c r="Q59" s="547"/>
      <c r="R59" s="547"/>
      <c r="S59" s="547"/>
      <c r="T59" s="547"/>
      <c r="U59" s="547"/>
      <c r="V59" s="547"/>
      <c r="W59" s="549"/>
      <c r="X59" s="547"/>
      <c r="Y59" s="547"/>
      <c r="Z59" s="547">
        <v>1</v>
      </c>
      <c r="AA59" s="547"/>
      <c r="AB59" s="547"/>
      <c r="AC59" s="547"/>
      <c r="AD59" s="547"/>
      <c r="AE59" s="550" t="s">
        <v>438</v>
      </c>
      <c r="AF59" s="271"/>
      <c r="AG59" s="271"/>
      <c r="AH59" s="271"/>
      <c r="AI59" s="271"/>
      <c r="AJ59" s="271"/>
      <c r="AK59" s="271"/>
      <c r="AL59" s="271"/>
      <c r="AM59" s="271"/>
      <c r="AN59" s="271"/>
      <c r="AO59" s="271"/>
      <c r="AP59" s="271"/>
      <c r="AQ59" s="271"/>
      <c r="AR59" s="271"/>
      <c r="AS59" s="271"/>
      <c r="AT59" s="271"/>
      <c r="AU59" s="286"/>
      <c r="AV59" s="286"/>
      <c r="AW59" s="286"/>
      <c r="AX59" s="287"/>
      <c r="AY59" s="286"/>
      <c r="AZ59" s="271"/>
      <c r="BA59" s="271"/>
      <c r="BB59" s="271"/>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A59" s="271"/>
    </row>
    <row r="60" spans="1:79" s="272" customFormat="1" ht="30" customHeight="1" thickBot="1">
      <c r="A60" s="545" t="s">
        <v>451</v>
      </c>
      <c r="B60" s="545" t="s">
        <v>94</v>
      </c>
      <c r="C60" s="545" t="s">
        <v>95</v>
      </c>
      <c r="D60" s="549">
        <v>24</v>
      </c>
      <c r="E60" s="550" t="s">
        <v>2289</v>
      </c>
      <c r="F60" s="550" t="s">
        <v>2290</v>
      </c>
      <c r="G60" s="547">
        <v>524</v>
      </c>
      <c r="H60" s="550" t="s">
        <v>12</v>
      </c>
      <c r="I60" s="550" t="s">
        <v>2274</v>
      </c>
      <c r="J60" s="551">
        <v>6000</v>
      </c>
      <c r="K60" s="549"/>
      <c r="L60" s="549"/>
      <c r="M60" s="547"/>
      <c r="N60" s="547"/>
      <c r="O60" s="554"/>
      <c r="P60" s="547">
        <v>2</v>
      </c>
      <c r="Q60" s="547"/>
      <c r="R60" s="547"/>
      <c r="S60" s="547"/>
      <c r="T60" s="547"/>
      <c r="U60" s="547"/>
      <c r="V60" s="547"/>
      <c r="W60" s="549"/>
      <c r="X60" s="547">
        <v>100</v>
      </c>
      <c r="Y60" s="547">
        <v>100</v>
      </c>
      <c r="Z60" s="547">
        <v>1</v>
      </c>
      <c r="AA60" s="547"/>
      <c r="AB60" s="547"/>
      <c r="AC60" s="547"/>
      <c r="AD60" s="547"/>
      <c r="AE60" s="550" t="s">
        <v>438</v>
      </c>
      <c r="AF60" s="271"/>
      <c r="AG60" s="271"/>
      <c r="AH60" s="271"/>
      <c r="AI60" s="271"/>
      <c r="AJ60" s="271"/>
      <c r="AK60" s="271"/>
      <c r="AL60" s="271"/>
      <c r="AM60" s="271"/>
      <c r="AN60" s="271"/>
      <c r="AO60" s="271"/>
      <c r="AP60" s="271"/>
      <c r="AQ60" s="271"/>
      <c r="AR60" s="271"/>
      <c r="AS60" s="271"/>
      <c r="AT60" s="271"/>
      <c r="AU60" s="286"/>
      <c r="AV60" s="286"/>
      <c r="AW60" s="286"/>
      <c r="AX60" s="287"/>
      <c r="AY60" s="286"/>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row>
    <row r="61" spans="1:79" s="272" customFormat="1" ht="30" customHeight="1" thickBot="1">
      <c r="A61" s="545" t="s">
        <v>451</v>
      </c>
      <c r="B61" s="545" t="s">
        <v>94</v>
      </c>
      <c r="C61" s="545" t="s">
        <v>95</v>
      </c>
      <c r="D61" s="549">
        <v>329</v>
      </c>
      <c r="E61" s="550" t="s">
        <v>2291</v>
      </c>
      <c r="F61" s="550" t="s">
        <v>56</v>
      </c>
      <c r="G61" s="547">
        <v>460</v>
      </c>
      <c r="H61" s="550" t="s">
        <v>12</v>
      </c>
      <c r="I61" s="550" t="s">
        <v>2274</v>
      </c>
      <c r="J61" s="551">
        <v>4500</v>
      </c>
      <c r="K61" s="549"/>
      <c r="L61" s="549"/>
      <c r="M61" s="547"/>
      <c r="N61" s="547"/>
      <c r="O61" s="554"/>
      <c r="P61" s="547">
        <v>1.5</v>
      </c>
      <c r="Q61" s="547"/>
      <c r="R61" s="547"/>
      <c r="S61" s="547"/>
      <c r="T61" s="547"/>
      <c r="U61" s="547"/>
      <c r="V61" s="547"/>
      <c r="W61" s="549"/>
      <c r="X61" s="547">
        <v>100</v>
      </c>
      <c r="Y61" s="547">
        <v>100</v>
      </c>
      <c r="Z61" s="547">
        <v>1</v>
      </c>
      <c r="AA61" s="547"/>
      <c r="AB61" s="547"/>
      <c r="AC61" s="547"/>
      <c r="AD61" s="547"/>
      <c r="AE61" s="550" t="s">
        <v>438</v>
      </c>
      <c r="AF61" s="271"/>
      <c r="AG61" s="271"/>
      <c r="AH61" s="271"/>
      <c r="AI61" s="271"/>
      <c r="AJ61" s="271"/>
      <c r="AK61" s="271"/>
      <c r="AL61" s="271"/>
      <c r="AM61" s="271"/>
      <c r="AN61" s="271"/>
      <c r="AO61" s="271"/>
      <c r="AP61" s="271"/>
      <c r="AQ61" s="271"/>
      <c r="AR61" s="271"/>
      <c r="AS61" s="271"/>
      <c r="AT61" s="271"/>
      <c r="AU61" s="286"/>
      <c r="AV61" s="286"/>
      <c r="AW61" s="286"/>
      <c r="AX61" s="287"/>
      <c r="AY61" s="286"/>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row>
    <row r="62" spans="1:79" s="272" customFormat="1" ht="30" customHeight="1" thickBot="1">
      <c r="A62" s="545" t="s">
        <v>451</v>
      </c>
      <c r="B62" s="545" t="s">
        <v>94</v>
      </c>
      <c r="C62" s="545" t="s">
        <v>95</v>
      </c>
      <c r="D62" s="549">
        <v>247</v>
      </c>
      <c r="E62" s="550" t="s">
        <v>1806</v>
      </c>
      <c r="F62" s="550" t="s">
        <v>1807</v>
      </c>
      <c r="G62" s="547">
        <v>59</v>
      </c>
      <c r="H62" s="545" t="s">
        <v>12</v>
      </c>
      <c r="I62" s="545" t="s">
        <v>2274</v>
      </c>
      <c r="J62" s="548">
        <v>9000</v>
      </c>
      <c r="K62" s="549"/>
      <c r="L62" s="549"/>
      <c r="M62" s="547"/>
      <c r="N62" s="547"/>
      <c r="O62" s="554"/>
      <c r="P62" s="547">
        <v>3</v>
      </c>
      <c r="Q62" s="547"/>
      <c r="R62" s="547"/>
      <c r="S62" s="547"/>
      <c r="T62" s="547"/>
      <c r="U62" s="547"/>
      <c r="V62" s="547"/>
      <c r="W62" s="549"/>
      <c r="X62" s="547"/>
      <c r="Y62" s="547"/>
      <c r="Z62" s="547">
        <v>1</v>
      </c>
      <c r="AA62" s="547"/>
      <c r="AB62" s="547"/>
      <c r="AC62" s="547"/>
      <c r="AD62" s="547"/>
      <c r="AE62" s="550" t="s">
        <v>438</v>
      </c>
      <c r="AF62" s="271"/>
      <c r="AG62" s="271"/>
      <c r="AH62" s="271"/>
      <c r="AI62" s="271"/>
      <c r="AJ62" s="271"/>
      <c r="AK62" s="271"/>
      <c r="AL62" s="271"/>
      <c r="AM62" s="271"/>
      <c r="AN62" s="271"/>
      <c r="AO62" s="271"/>
      <c r="AP62" s="271"/>
      <c r="AQ62" s="271"/>
      <c r="AR62" s="271"/>
      <c r="AS62" s="271"/>
      <c r="AT62" s="271"/>
      <c r="AU62" s="286"/>
      <c r="AV62" s="286"/>
      <c r="AW62" s="286"/>
      <c r="AX62" s="287"/>
      <c r="AY62" s="286"/>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row>
    <row r="63" spans="1:79" s="272" customFormat="1" ht="30" customHeight="1" thickBot="1">
      <c r="A63" s="545" t="s">
        <v>451</v>
      </c>
      <c r="B63" s="545" t="s">
        <v>94</v>
      </c>
      <c r="C63" s="545" t="s">
        <v>95</v>
      </c>
      <c r="D63" s="549">
        <v>222</v>
      </c>
      <c r="E63" s="550" t="s">
        <v>1808</v>
      </c>
      <c r="F63" s="550" t="s">
        <v>230</v>
      </c>
      <c r="G63" s="547">
        <v>1067</v>
      </c>
      <c r="H63" s="545" t="s">
        <v>12</v>
      </c>
      <c r="I63" s="545" t="s">
        <v>2274</v>
      </c>
      <c r="J63" s="548">
        <v>3000</v>
      </c>
      <c r="K63" s="549"/>
      <c r="L63" s="549"/>
      <c r="M63" s="547"/>
      <c r="N63" s="547"/>
      <c r="O63" s="554"/>
      <c r="P63" s="547">
        <v>1</v>
      </c>
      <c r="Q63" s="547"/>
      <c r="R63" s="547"/>
      <c r="S63" s="547"/>
      <c r="T63" s="547"/>
      <c r="U63" s="547"/>
      <c r="V63" s="547"/>
      <c r="W63" s="549"/>
      <c r="X63" s="547">
        <v>100</v>
      </c>
      <c r="Y63" s="547">
        <v>100</v>
      </c>
      <c r="Z63" s="547">
        <v>1</v>
      </c>
      <c r="AA63" s="547"/>
      <c r="AB63" s="547"/>
      <c r="AC63" s="547"/>
      <c r="AD63" s="547"/>
      <c r="AE63" s="550" t="s">
        <v>438</v>
      </c>
      <c r="AF63" s="271"/>
      <c r="AG63" s="271"/>
      <c r="AH63" s="271"/>
      <c r="AI63" s="271"/>
      <c r="AJ63" s="271"/>
      <c r="AK63" s="271"/>
      <c r="AL63" s="271"/>
      <c r="AM63" s="271"/>
      <c r="AN63" s="271"/>
      <c r="AO63" s="271"/>
      <c r="AP63" s="271"/>
      <c r="AQ63" s="271"/>
      <c r="AR63" s="271"/>
      <c r="AS63" s="271"/>
      <c r="AT63" s="271"/>
      <c r="AU63" s="286"/>
      <c r="AV63" s="286"/>
      <c r="AW63" s="286"/>
      <c r="AX63" s="287"/>
      <c r="AY63" s="286"/>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row>
    <row r="64" spans="1:79" s="272" customFormat="1" ht="30" customHeight="1" thickBot="1">
      <c r="A64" s="545" t="s">
        <v>451</v>
      </c>
      <c r="B64" s="545" t="s">
        <v>94</v>
      </c>
      <c r="C64" s="545" t="s">
        <v>95</v>
      </c>
      <c r="D64" s="549">
        <v>8</v>
      </c>
      <c r="E64" s="550" t="s">
        <v>1809</v>
      </c>
      <c r="F64" s="550" t="s">
        <v>1810</v>
      </c>
      <c r="G64" s="547">
        <v>149</v>
      </c>
      <c r="H64" s="545" t="s">
        <v>12</v>
      </c>
      <c r="I64" s="545" t="s">
        <v>2274</v>
      </c>
      <c r="J64" s="548">
        <v>27000</v>
      </c>
      <c r="K64" s="549"/>
      <c r="L64" s="549"/>
      <c r="M64" s="547"/>
      <c r="N64" s="547"/>
      <c r="O64" s="554"/>
      <c r="P64" s="547">
        <v>9</v>
      </c>
      <c r="Q64" s="547"/>
      <c r="R64" s="547"/>
      <c r="S64" s="547"/>
      <c r="T64" s="547"/>
      <c r="U64" s="547"/>
      <c r="V64" s="547"/>
      <c r="W64" s="549"/>
      <c r="X64" s="547">
        <v>100</v>
      </c>
      <c r="Y64" s="547">
        <v>100</v>
      </c>
      <c r="Z64" s="547">
        <v>1</v>
      </c>
      <c r="AA64" s="547"/>
      <c r="AB64" s="547"/>
      <c r="AC64" s="547"/>
      <c r="AD64" s="547"/>
      <c r="AE64" s="550" t="s">
        <v>438</v>
      </c>
      <c r="AF64" s="271"/>
      <c r="AG64" s="271"/>
      <c r="AH64" s="271"/>
      <c r="AI64" s="271"/>
      <c r="AJ64" s="271"/>
      <c r="AK64" s="271"/>
      <c r="AL64" s="271"/>
      <c r="AM64" s="271"/>
      <c r="AN64" s="271"/>
      <c r="AO64" s="271"/>
      <c r="AP64" s="271"/>
      <c r="AQ64" s="271"/>
      <c r="AR64" s="271"/>
      <c r="AS64" s="271"/>
      <c r="AT64" s="271"/>
      <c r="AU64" s="286"/>
      <c r="AV64" s="286"/>
      <c r="AW64" s="286"/>
      <c r="AX64" s="287"/>
      <c r="AY64" s="286"/>
      <c r="AZ64" s="271"/>
      <c r="BA64" s="271"/>
      <c r="BB64" s="271"/>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A64" s="271"/>
    </row>
    <row r="65" spans="1:79" s="272" customFormat="1" ht="30" customHeight="1" thickBot="1">
      <c r="A65" s="545" t="s">
        <v>451</v>
      </c>
      <c r="B65" s="545" t="s">
        <v>94</v>
      </c>
      <c r="C65" s="545" t="s">
        <v>95</v>
      </c>
      <c r="D65" s="549">
        <v>320</v>
      </c>
      <c r="E65" s="550" t="s">
        <v>1811</v>
      </c>
      <c r="F65" s="550" t="s">
        <v>1812</v>
      </c>
      <c r="G65" s="547">
        <v>2059</v>
      </c>
      <c r="H65" s="545" t="s">
        <v>12</v>
      </c>
      <c r="I65" s="545" t="s">
        <v>2274</v>
      </c>
      <c r="J65" s="548">
        <v>10000</v>
      </c>
      <c r="K65" s="557">
        <f>SUM(J53:J65)</f>
        <v>100000</v>
      </c>
      <c r="L65" s="549"/>
      <c r="M65" s="547"/>
      <c r="N65" s="547"/>
      <c r="O65" s="554"/>
      <c r="P65" s="547">
        <v>2.5</v>
      </c>
      <c r="Q65" s="547"/>
      <c r="R65" s="547"/>
      <c r="S65" s="547"/>
      <c r="T65" s="547"/>
      <c r="U65" s="547"/>
      <c r="V65" s="547"/>
      <c r="W65" s="549"/>
      <c r="X65" s="547"/>
      <c r="Y65" s="547"/>
      <c r="Z65" s="547">
        <v>1</v>
      </c>
      <c r="AA65" s="547"/>
      <c r="AB65" s="547"/>
      <c r="AC65" s="547"/>
      <c r="AD65" s="547"/>
      <c r="AE65" s="550" t="s">
        <v>438</v>
      </c>
      <c r="AF65" s="271"/>
      <c r="AG65" s="271"/>
      <c r="AH65" s="271"/>
      <c r="AI65" s="271"/>
      <c r="AJ65" s="271"/>
      <c r="AK65" s="271"/>
      <c r="AL65" s="271"/>
      <c r="AM65" s="271"/>
      <c r="AN65" s="271"/>
      <c r="AO65" s="271"/>
      <c r="AP65" s="271"/>
      <c r="AQ65" s="271"/>
      <c r="AR65" s="271"/>
      <c r="AS65" s="271"/>
      <c r="AT65" s="271"/>
      <c r="AU65" s="286"/>
      <c r="AV65" s="286"/>
      <c r="AW65" s="286"/>
      <c r="AX65" s="287"/>
      <c r="AY65" s="286"/>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row>
    <row r="66" spans="1:79" s="272" customFormat="1" ht="30" customHeight="1" thickBot="1">
      <c r="A66" s="545" t="s">
        <v>451</v>
      </c>
      <c r="B66" s="545" t="s">
        <v>94</v>
      </c>
      <c r="C66" s="545" t="s">
        <v>95</v>
      </c>
      <c r="D66" s="549">
        <v>247</v>
      </c>
      <c r="E66" s="550" t="s">
        <v>488</v>
      </c>
      <c r="F66" s="550" t="s">
        <v>1807</v>
      </c>
      <c r="G66" s="547">
        <v>59</v>
      </c>
      <c r="H66" s="550" t="s">
        <v>12</v>
      </c>
      <c r="I66" s="550" t="s">
        <v>489</v>
      </c>
      <c r="J66" s="551">
        <v>75000</v>
      </c>
      <c r="K66" s="549"/>
      <c r="L66" s="549"/>
      <c r="M66" s="547"/>
      <c r="N66" s="547"/>
      <c r="O66" s="554"/>
      <c r="P66" s="547"/>
      <c r="Q66" s="547"/>
      <c r="R66" s="547"/>
      <c r="S66" s="547"/>
      <c r="T66" s="547"/>
      <c r="U66" s="547"/>
      <c r="V66" s="547"/>
      <c r="W66" s="549">
        <v>1</v>
      </c>
      <c r="X66" s="547">
        <v>100</v>
      </c>
      <c r="Y66" s="547">
        <v>100</v>
      </c>
      <c r="Z66" s="547">
        <v>1</v>
      </c>
      <c r="AA66" s="547"/>
      <c r="AB66" s="547"/>
      <c r="AC66" s="547"/>
      <c r="AD66" s="547"/>
      <c r="AE66" s="550" t="s">
        <v>438</v>
      </c>
      <c r="AF66" s="271"/>
      <c r="AG66" s="271"/>
      <c r="AH66" s="271"/>
      <c r="AI66" s="271"/>
      <c r="AJ66" s="271"/>
      <c r="AK66" s="271"/>
      <c r="AL66" s="271"/>
      <c r="AM66" s="271"/>
      <c r="AN66" s="271"/>
      <c r="AO66" s="271"/>
      <c r="AP66" s="271"/>
      <c r="AQ66" s="271"/>
      <c r="AR66" s="271"/>
      <c r="AS66" s="271"/>
      <c r="AT66" s="271"/>
      <c r="AU66" s="286"/>
      <c r="AV66" s="286"/>
      <c r="AW66" s="286"/>
      <c r="AX66" s="287"/>
      <c r="AY66" s="286"/>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row>
    <row r="67" spans="1:79" s="272" customFormat="1" ht="30" customHeight="1" thickBot="1">
      <c r="A67" s="545" t="s">
        <v>451</v>
      </c>
      <c r="B67" s="545" t="s">
        <v>94</v>
      </c>
      <c r="C67" s="545" t="s">
        <v>95</v>
      </c>
      <c r="D67" s="549"/>
      <c r="E67" s="550" t="s">
        <v>490</v>
      </c>
      <c r="F67" s="550" t="s">
        <v>491</v>
      </c>
      <c r="G67" s="547"/>
      <c r="H67" s="550" t="s">
        <v>12</v>
      </c>
      <c r="I67" s="550" t="s">
        <v>11</v>
      </c>
      <c r="J67" s="551">
        <v>25000</v>
      </c>
      <c r="K67" s="549"/>
      <c r="L67" s="549"/>
      <c r="M67" s="547"/>
      <c r="N67" s="547"/>
      <c r="O67" s="554"/>
      <c r="P67" s="547"/>
      <c r="Q67" s="547"/>
      <c r="R67" s="547"/>
      <c r="S67" s="547"/>
      <c r="T67" s="547"/>
      <c r="U67" s="547"/>
      <c r="V67" s="547"/>
      <c r="W67" s="549"/>
      <c r="X67" s="547"/>
      <c r="Y67" s="547"/>
      <c r="Z67" s="547">
        <v>1</v>
      </c>
      <c r="AA67" s="547"/>
      <c r="AB67" s="547"/>
      <c r="AC67" s="547"/>
      <c r="AD67" s="547"/>
      <c r="AE67" s="550" t="s">
        <v>438</v>
      </c>
      <c r="AF67" s="271"/>
      <c r="AG67" s="271"/>
      <c r="AH67" s="271"/>
      <c r="AI67" s="271"/>
      <c r="AJ67" s="271"/>
      <c r="AK67" s="271"/>
      <c r="AL67" s="271"/>
      <c r="AM67" s="271"/>
      <c r="AN67" s="271"/>
      <c r="AO67" s="271"/>
      <c r="AP67" s="271"/>
      <c r="AQ67" s="271"/>
      <c r="AR67" s="271"/>
      <c r="AS67" s="271"/>
      <c r="AT67" s="271"/>
      <c r="AU67" s="286"/>
      <c r="AV67" s="286"/>
      <c r="AW67" s="286"/>
      <c r="AX67" s="287"/>
      <c r="AY67" s="286"/>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row>
    <row r="68" spans="1:79" s="272" customFormat="1" ht="30" customHeight="1" thickBot="1">
      <c r="A68" s="3846" t="s">
        <v>451</v>
      </c>
      <c r="B68" s="3846" t="s">
        <v>94</v>
      </c>
      <c r="C68" s="3846" t="s">
        <v>2081</v>
      </c>
      <c r="D68" s="3849">
        <v>29</v>
      </c>
      <c r="E68" s="3846" t="s">
        <v>492</v>
      </c>
      <c r="F68" s="555" t="s">
        <v>493</v>
      </c>
      <c r="G68" s="3845">
        <v>235</v>
      </c>
      <c r="H68" s="3846" t="s">
        <v>717</v>
      </c>
      <c r="I68" s="3846" t="s">
        <v>1857</v>
      </c>
      <c r="J68" s="3847">
        <v>100000</v>
      </c>
      <c r="K68" s="3845"/>
      <c r="L68" s="3845"/>
      <c r="M68" s="3845"/>
      <c r="N68" s="3845"/>
      <c r="O68" s="3850"/>
      <c r="P68" s="3845"/>
      <c r="Q68" s="3845"/>
      <c r="R68" s="3845"/>
      <c r="S68" s="3845"/>
      <c r="T68" s="3845">
        <v>2</v>
      </c>
      <c r="U68" s="3845"/>
      <c r="V68" s="3845"/>
      <c r="W68" s="3845"/>
      <c r="X68" s="3845">
        <v>100</v>
      </c>
      <c r="Y68" s="3845">
        <v>100</v>
      </c>
      <c r="Z68" s="3845">
        <v>1</v>
      </c>
      <c r="AA68" s="3845"/>
      <c r="AB68" s="3845"/>
      <c r="AC68" s="3845"/>
      <c r="AD68" s="3845"/>
      <c r="AE68" s="3846" t="s">
        <v>438</v>
      </c>
      <c r="AF68" s="271"/>
      <c r="AG68" s="271"/>
      <c r="AH68" s="271"/>
      <c r="AI68" s="271"/>
      <c r="AJ68" s="271"/>
      <c r="AK68" s="271"/>
      <c r="AL68" s="271"/>
      <c r="AM68" s="271"/>
      <c r="AN68" s="271"/>
      <c r="AO68" s="271"/>
      <c r="AP68" s="271"/>
      <c r="AQ68" s="271"/>
      <c r="AR68" s="271"/>
      <c r="AS68" s="271"/>
      <c r="AT68" s="271"/>
      <c r="AU68" s="286"/>
      <c r="AV68" s="286"/>
      <c r="AW68" s="286"/>
      <c r="AX68" s="287"/>
      <c r="AY68" s="286"/>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row>
    <row r="69" spans="1:79" s="272" customFormat="1" ht="30" customHeight="1" thickBot="1">
      <c r="A69" s="3846"/>
      <c r="B69" s="3846"/>
      <c r="C69" s="3846"/>
      <c r="D69" s="3849"/>
      <c r="E69" s="3846"/>
      <c r="F69" s="550" t="s">
        <v>494</v>
      </c>
      <c r="G69" s="3845"/>
      <c r="H69" s="3846"/>
      <c r="I69" s="3846"/>
      <c r="J69" s="3847"/>
      <c r="K69" s="3845"/>
      <c r="L69" s="3845"/>
      <c r="M69" s="3845"/>
      <c r="N69" s="3845"/>
      <c r="O69" s="3850"/>
      <c r="P69" s="3845"/>
      <c r="Q69" s="3845"/>
      <c r="R69" s="3845"/>
      <c r="S69" s="3845"/>
      <c r="T69" s="3845"/>
      <c r="U69" s="3845"/>
      <c r="V69" s="3845"/>
      <c r="W69" s="3845"/>
      <c r="X69" s="3845"/>
      <c r="Y69" s="3845"/>
      <c r="Z69" s="3845"/>
      <c r="AA69" s="3845"/>
      <c r="AB69" s="3845"/>
      <c r="AC69" s="3845"/>
      <c r="AD69" s="3845"/>
      <c r="AE69" s="3846"/>
      <c r="AF69" s="271"/>
      <c r="AG69" s="271"/>
      <c r="AH69" s="271"/>
      <c r="AI69" s="271"/>
      <c r="AJ69" s="271"/>
      <c r="AK69" s="271"/>
      <c r="AL69" s="271"/>
      <c r="AM69" s="271"/>
      <c r="AN69" s="271"/>
      <c r="AO69" s="271"/>
      <c r="AP69" s="271"/>
      <c r="AQ69" s="271"/>
      <c r="AR69" s="271"/>
      <c r="AS69" s="271"/>
      <c r="AT69" s="271"/>
      <c r="AU69" s="286"/>
      <c r="AV69" s="286"/>
      <c r="AW69" s="286"/>
      <c r="AX69" s="287"/>
      <c r="AY69" s="286"/>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row>
    <row r="70" spans="1:79" s="272" customFormat="1" ht="30" customHeight="1" thickBot="1">
      <c r="A70" s="545" t="s">
        <v>451</v>
      </c>
      <c r="B70" s="545" t="s">
        <v>94</v>
      </c>
      <c r="C70" s="545" t="s">
        <v>2081</v>
      </c>
      <c r="D70" s="549">
        <v>1</v>
      </c>
      <c r="E70" s="550" t="s">
        <v>497</v>
      </c>
      <c r="F70" s="550" t="s">
        <v>498</v>
      </c>
      <c r="G70" s="547">
        <v>312</v>
      </c>
      <c r="H70" s="545" t="s">
        <v>717</v>
      </c>
      <c r="I70" s="545" t="s">
        <v>1857</v>
      </c>
      <c r="J70" s="548">
        <v>220000</v>
      </c>
      <c r="K70" s="549"/>
      <c r="L70" s="549"/>
      <c r="M70" s="547"/>
      <c r="N70" s="547"/>
      <c r="O70" s="554"/>
      <c r="P70" s="547"/>
      <c r="Q70" s="547"/>
      <c r="R70" s="547"/>
      <c r="S70" s="547"/>
      <c r="T70" s="547">
        <v>4</v>
      </c>
      <c r="U70" s="547"/>
      <c r="V70" s="547"/>
      <c r="W70" s="549"/>
      <c r="X70" s="547">
        <v>100</v>
      </c>
      <c r="Y70" s="547">
        <v>100</v>
      </c>
      <c r="Z70" s="547">
        <v>1</v>
      </c>
      <c r="AA70" s="547"/>
      <c r="AB70" s="547"/>
      <c r="AC70" s="547"/>
      <c r="AD70" s="547"/>
      <c r="AE70" s="550" t="s">
        <v>438</v>
      </c>
      <c r="AF70" s="271"/>
      <c r="AG70" s="271"/>
      <c r="AH70" s="271"/>
      <c r="AI70" s="271"/>
      <c r="AJ70" s="271"/>
      <c r="AK70" s="271"/>
      <c r="AL70" s="271"/>
      <c r="AM70" s="271"/>
      <c r="AN70" s="271"/>
      <c r="AO70" s="271"/>
      <c r="AP70" s="271"/>
      <c r="AQ70" s="271"/>
      <c r="AR70" s="271"/>
      <c r="AS70" s="271"/>
      <c r="AT70" s="271"/>
      <c r="AU70" s="286"/>
      <c r="AV70" s="286"/>
      <c r="AW70" s="286"/>
      <c r="AX70" s="287"/>
      <c r="AY70" s="286"/>
      <c r="AZ70" s="271"/>
      <c r="BA70" s="271"/>
      <c r="BB70" s="271"/>
      <c r="BC70" s="271"/>
      <c r="BD70" s="271"/>
      <c r="BE70" s="271"/>
      <c r="BF70" s="271"/>
      <c r="BG70" s="271"/>
      <c r="BH70" s="271"/>
      <c r="BI70" s="271"/>
      <c r="BJ70" s="271"/>
      <c r="BK70" s="271"/>
      <c r="BL70" s="271"/>
      <c r="BM70" s="271"/>
      <c r="BN70" s="271"/>
      <c r="BO70" s="271"/>
      <c r="BP70" s="271"/>
      <c r="BQ70" s="271"/>
      <c r="BR70" s="271"/>
      <c r="BS70" s="271"/>
      <c r="BT70" s="271"/>
      <c r="BU70" s="271"/>
      <c r="BV70" s="271"/>
      <c r="BW70" s="271"/>
      <c r="BX70" s="271"/>
      <c r="BY70" s="271"/>
      <c r="BZ70" s="271"/>
      <c r="CA70" s="271"/>
    </row>
    <row r="71" spans="1:79" s="272" customFormat="1" ht="30" customHeight="1" thickBot="1">
      <c r="A71" s="545" t="s">
        <v>415</v>
      </c>
      <c r="B71" s="545" t="s">
        <v>94</v>
      </c>
      <c r="C71" s="545" t="s">
        <v>2081</v>
      </c>
      <c r="D71" s="549">
        <v>28</v>
      </c>
      <c r="E71" s="550" t="s">
        <v>499</v>
      </c>
      <c r="F71" s="550" t="s">
        <v>500</v>
      </c>
      <c r="G71" s="547">
        <v>67</v>
      </c>
      <c r="H71" s="545" t="s">
        <v>717</v>
      </c>
      <c r="I71" s="545" t="s">
        <v>1857</v>
      </c>
      <c r="J71" s="548"/>
      <c r="K71" s="549"/>
      <c r="L71" s="549"/>
      <c r="M71" s="547"/>
      <c r="N71" s="547"/>
      <c r="O71" s="554"/>
      <c r="P71" s="547"/>
      <c r="Q71" s="547"/>
      <c r="R71" s="547"/>
      <c r="S71" s="547"/>
      <c r="T71" s="547">
        <v>1</v>
      </c>
      <c r="U71" s="547"/>
      <c r="V71" s="547"/>
      <c r="W71" s="549"/>
      <c r="X71" s="547">
        <v>100</v>
      </c>
      <c r="Y71" s="547">
        <v>100</v>
      </c>
      <c r="Z71" s="547">
        <v>1</v>
      </c>
      <c r="AA71" s="547"/>
      <c r="AB71" s="547"/>
      <c r="AC71" s="547"/>
      <c r="AD71" s="547"/>
      <c r="AE71" s="550" t="s">
        <v>438</v>
      </c>
      <c r="AF71" s="271"/>
      <c r="AG71" s="271"/>
      <c r="AH71" s="271"/>
      <c r="AI71" s="271"/>
      <c r="AJ71" s="271"/>
      <c r="AK71" s="271"/>
      <c r="AL71" s="271"/>
      <c r="AM71" s="271"/>
      <c r="AN71" s="271"/>
      <c r="AO71" s="271"/>
      <c r="AP71" s="271"/>
      <c r="AQ71" s="271"/>
      <c r="AR71" s="271"/>
      <c r="AS71" s="271"/>
      <c r="AT71" s="271"/>
      <c r="AU71" s="286"/>
      <c r="AV71" s="286"/>
      <c r="AW71" s="286"/>
      <c r="AX71" s="287"/>
      <c r="AY71" s="286"/>
      <c r="AZ71" s="271"/>
      <c r="BA71" s="271"/>
      <c r="BB71" s="271"/>
      <c r="BC71" s="271"/>
      <c r="BD71" s="271"/>
      <c r="BE71" s="271"/>
      <c r="BF71" s="271"/>
      <c r="BG71" s="271"/>
      <c r="BH71" s="271"/>
      <c r="BI71" s="271"/>
      <c r="BJ71" s="271"/>
      <c r="BK71" s="271"/>
      <c r="BL71" s="271"/>
      <c r="BM71" s="271"/>
      <c r="BN71" s="271"/>
      <c r="BO71" s="271"/>
      <c r="BP71" s="271"/>
      <c r="BQ71" s="271"/>
      <c r="BR71" s="271"/>
      <c r="BS71" s="271"/>
      <c r="BT71" s="271"/>
      <c r="BU71" s="271"/>
      <c r="BV71" s="271"/>
      <c r="BW71" s="271"/>
      <c r="BX71" s="271"/>
      <c r="BY71" s="271"/>
      <c r="BZ71" s="271"/>
      <c r="CA71" s="271"/>
    </row>
    <row r="72" spans="1:79" s="272" customFormat="1" ht="30" customHeight="1" thickBot="1">
      <c r="A72" s="545" t="s">
        <v>415</v>
      </c>
      <c r="B72" s="545" t="s">
        <v>94</v>
      </c>
      <c r="C72" s="545" t="s">
        <v>2081</v>
      </c>
      <c r="D72" s="549" t="s">
        <v>501</v>
      </c>
      <c r="E72" s="550" t="s">
        <v>502</v>
      </c>
      <c r="F72" s="550" t="s">
        <v>503</v>
      </c>
      <c r="G72" s="547">
        <v>170</v>
      </c>
      <c r="H72" s="545" t="s">
        <v>717</v>
      </c>
      <c r="I72" s="545" t="s">
        <v>1857</v>
      </c>
      <c r="J72" s="548"/>
      <c r="K72" s="549"/>
      <c r="L72" s="549"/>
      <c r="M72" s="547"/>
      <c r="N72" s="547"/>
      <c r="O72" s="554"/>
      <c r="P72" s="547"/>
      <c r="Q72" s="547"/>
      <c r="R72" s="547"/>
      <c r="S72" s="547"/>
      <c r="T72" s="547">
        <v>0.4</v>
      </c>
      <c r="U72" s="547"/>
      <c r="V72" s="547"/>
      <c r="W72" s="549"/>
      <c r="X72" s="547">
        <v>100</v>
      </c>
      <c r="Y72" s="547">
        <v>100</v>
      </c>
      <c r="Z72" s="547">
        <v>1</v>
      </c>
      <c r="AA72" s="547"/>
      <c r="AB72" s="547"/>
      <c r="AC72" s="547"/>
      <c r="AD72" s="547"/>
      <c r="AE72" s="550" t="s">
        <v>438</v>
      </c>
      <c r="AF72" s="271"/>
      <c r="AG72" s="271"/>
      <c r="AH72" s="271"/>
      <c r="AI72" s="271"/>
      <c r="AJ72" s="271"/>
      <c r="AK72" s="271"/>
      <c r="AL72" s="271"/>
      <c r="AM72" s="271"/>
      <c r="AN72" s="271"/>
      <c r="AO72" s="271"/>
      <c r="AP72" s="271"/>
      <c r="AQ72" s="271"/>
      <c r="AR72" s="271"/>
      <c r="AS72" s="271"/>
      <c r="AT72" s="271"/>
      <c r="AU72" s="286"/>
      <c r="AV72" s="286"/>
      <c r="AW72" s="286"/>
      <c r="AX72" s="287"/>
      <c r="AY72" s="286"/>
      <c r="AZ72" s="271"/>
      <c r="BA72" s="271"/>
      <c r="BB72" s="271"/>
      <c r="BC72" s="271"/>
      <c r="BD72" s="271"/>
      <c r="BE72" s="271"/>
      <c r="BF72" s="271"/>
      <c r="BG72" s="271"/>
      <c r="BH72" s="271"/>
      <c r="BI72" s="271"/>
      <c r="BJ72" s="271"/>
      <c r="BK72" s="271"/>
      <c r="BL72" s="271"/>
      <c r="BM72" s="271"/>
      <c r="BN72" s="271"/>
      <c r="BO72" s="271"/>
      <c r="BP72" s="271"/>
      <c r="BQ72" s="271"/>
      <c r="BR72" s="271"/>
      <c r="BS72" s="271"/>
      <c r="BT72" s="271"/>
      <c r="BU72" s="271"/>
      <c r="BV72" s="271"/>
      <c r="BW72" s="271"/>
      <c r="BX72" s="271"/>
      <c r="BY72" s="271"/>
      <c r="BZ72" s="271"/>
      <c r="CA72" s="271"/>
    </row>
    <row r="73" spans="1:79" s="272" customFormat="1" ht="30" customHeight="1" thickBot="1">
      <c r="A73" s="545" t="s">
        <v>415</v>
      </c>
      <c r="B73" s="545" t="s">
        <v>94</v>
      </c>
      <c r="C73" s="545" t="s">
        <v>2081</v>
      </c>
      <c r="D73" s="549">
        <v>37</v>
      </c>
      <c r="E73" s="550" t="s">
        <v>504</v>
      </c>
      <c r="F73" s="550" t="s">
        <v>505</v>
      </c>
      <c r="G73" s="547">
        <v>36</v>
      </c>
      <c r="H73" s="545" t="s">
        <v>717</v>
      </c>
      <c r="I73" s="545" t="s">
        <v>1857</v>
      </c>
      <c r="J73" s="548"/>
      <c r="K73" s="549"/>
      <c r="L73" s="549"/>
      <c r="M73" s="547"/>
      <c r="N73" s="547"/>
      <c r="O73" s="554"/>
      <c r="P73" s="547"/>
      <c r="Q73" s="547"/>
      <c r="R73" s="547"/>
      <c r="S73" s="547">
        <v>1.2</v>
      </c>
      <c r="T73" s="547"/>
      <c r="U73" s="547"/>
      <c r="V73" s="547"/>
      <c r="W73" s="549"/>
      <c r="X73" s="547">
        <v>100</v>
      </c>
      <c r="Y73" s="547">
        <v>100</v>
      </c>
      <c r="Z73" s="547">
        <v>1</v>
      </c>
      <c r="AA73" s="547"/>
      <c r="AB73" s="547"/>
      <c r="AC73" s="547"/>
      <c r="AD73" s="547"/>
      <c r="AE73" s="550" t="s">
        <v>438</v>
      </c>
      <c r="AF73" s="271"/>
      <c r="AG73" s="271"/>
      <c r="AH73" s="271"/>
      <c r="AI73" s="271"/>
      <c r="AJ73" s="271"/>
      <c r="AK73" s="271"/>
      <c r="AL73" s="271"/>
      <c r="AM73" s="271"/>
      <c r="AN73" s="271"/>
      <c r="AO73" s="271"/>
      <c r="AP73" s="271"/>
      <c r="AQ73" s="271"/>
      <c r="AR73" s="271"/>
      <c r="AS73" s="271"/>
      <c r="AT73" s="271"/>
      <c r="AU73" s="286"/>
      <c r="AV73" s="286"/>
      <c r="AW73" s="286"/>
      <c r="AX73" s="287"/>
      <c r="AY73" s="286"/>
      <c r="AZ73" s="271"/>
      <c r="BA73" s="271"/>
      <c r="BB73" s="271"/>
      <c r="BC73" s="271"/>
      <c r="BD73" s="271"/>
      <c r="BE73" s="271"/>
      <c r="BF73" s="271"/>
      <c r="BG73" s="271"/>
      <c r="BH73" s="271"/>
      <c r="BI73" s="271"/>
      <c r="BJ73" s="271"/>
      <c r="BK73" s="271"/>
      <c r="BL73" s="271"/>
      <c r="BM73" s="271"/>
      <c r="BN73" s="271"/>
      <c r="BO73" s="271"/>
      <c r="BP73" s="271"/>
      <c r="BQ73" s="271"/>
      <c r="BR73" s="271"/>
      <c r="BS73" s="271"/>
      <c r="BT73" s="271"/>
      <c r="BU73" s="271"/>
      <c r="BV73" s="271"/>
      <c r="BW73" s="271"/>
      <c r="BX73" s="271"/>
      <c r="BY73" s="271"/>
      <c r="BZ73" s="271"/>
      <c r="CA73" s="271"/>
    </row>
    <row r="74" spans="1:79" s="272" customFormat="1" ht="30" customHeight="1" thickBot="1">
      <c r="A74" s="545" t="s">
        <v>415</v>
      </c>
      <c r="B74" s="545" t="s">
        <v>94</v>
      </c>
      <c r="C74" s="545" t="s">
        <v>2081</v>
      </c>
      <c r="D74" s="549">
        <v>5</v>
      </c>
      <c r="E74" s="550" t="s">
        <v>1342</v>
      </c>
      <c r="F74" s="550" t="s">
        <v>1343</v>
      </c>
      <c r="G74" s="547">
        <v>376</v>
      </c>
      <c r="H74" s="545" t="s">
        <v>717</v>
      </c>
      <c r="I74" s="545" t="s">
        <v>1857</v>
      </c>
      <c r="J74" s="548"/>
      <c r="K74" s="549"/>
      <c r="L74" s="549"/>
      <c r="M74" s="547"/>
      <c r="N74" s="547"/>
      <c r="O74" s="554"/>
      <c r="P74" s="547"/>
      <c r="Q74" s="547"/>
      <c r="R74" s="547"/>
      <c r="S74" s="547"/>
      <c r="T74" s="547">
        <v>0.5</v>
      </c>
      <c r="U74" s="547"/>
      <c r="V74" s="547"/>
      <c r="W74" s="549"/>
      <c r="X74" s="547">
        <v>100</v>
      </c>
      <c r="Y74" s="547">
        <v>100</v>
      </c>
      <c r="Z74" s="547">
        <v>1</v>
      </c>
      <c r="AA74" s="547"/>
      <c r="AB74" s="547"/>
      <c r="AC74" s="547"/>
      <c r="AD74" s="547"/>
      <c r="AE74" s="550" t="s">
        <v>438</v>
      </c>
      <c r="AF74" s="271"/>
      <c r="AG74" s="271"/>
      <c r="AH74" s="271"/>
      <c r="AI74" s="271"/>
      <c r="AJ74" s="271"/>
      <c r="AK74" s="271"/>
      <c r="AL74" s="271"/>
      <c r="AM74" s="271"/>
      <c r="AN74" s="271"/>
      <c r="AO74" s="271"/>
      <c r="AP74" s="271"/>
      <c r="AQ74" s="271"/>
      <c r="AR74" s="271"/>
      <c r="AS74" s="271"/>
      <c r="AT74" s="271"/>
      <c r="AU74" s="286"/>
      <c r="AV74" s="286"/>
      <c r="AW74" s="286"/>
      <c r="AX74" s="287"/>
      <c r="AY74" s="286"/>
      <c r="AZ74" s="271"/>
      <c r="BA74" s="271"/>
      <c r="BB74" s="271"/>
      <c r="BC74" s="271"/>
      <c r="BD74" s="271"/>
      <c r="BE74" s="271"/>
      <c r="BF74" s="271"/>
      <c r="BG74" s="271"/>
      <c r="BH74" s="271"/>
      <c r="BI74" s="271"/>
      <c r="BJ74" s="271"/>
      <c r="BK74" s="271"/>
      <c r="BL74" s="271"/>
      <c r="BM74" s="271"/>
      <c r="BN74" s="271"/>
      <c r="BO74" s="271"/>
      <c r="BP74" s="271"/>
      <c r="BQ74" s="271"/>
      <c r="BR74" s="271"/>
      <c r="BS74" s="271"/>
      <c r="BT74" s="271"/>
      <c r="BU74" s="271"/>
      <c r="BV74" s="271"/>
      <c r="BW74" s="271"/>
      <c r="BX74" s="271"/>
      <c r="BY74" s="271"/>
      <c r="BZ74" s="271"/>
      <c r="CA74" s="271"/>
    </row>
    <row r="75" spans="1:79" s="272" customFormat="1" ht="30" customHeight="1" thickBot="1">
      <c r="A75" s="545" t="s">
        <v>415</v>
      </c>
      <c r="B75" s="545" t="s">
        <v>94</v>
      </c>
      <c r="C75" s="545" t="s">
        <v>2081</v>
      </c>
      <c r="D75" s="549"/>
      <c r="E75" s="550" t="s">
        <v>1344</v>
      </c>
      <c r="F75" s="550"/>
      <c r="G75" s="547"/>
      <c r="H75" s="545" t="s">
        <v>717</v>
      </c>
      <c r="I75" s="545" t="s">
        <v>1857</v>
      </c>
      <c r="J75" s="548"/>
      <c r="K75" s="549"/>
      <c r="L75" s="549"/>
      <c r="M75" s="547"/>
      <c r="N75" s="547"/>
      <c r="O75" s="554">
        <v>15</v>
      </c>
      <c r="P75" s="547"/>
      <c r="Q75" s="547"/>
      <c r="R75" s="547"/>
      <c r="S75" s="547"/>
      <c r="T75" s="547"/>
      <c r="U75" s="547"/>
      <c r="V75" s="547"/>
      <c r="W75" s="549"/>
      <c r="X75" s="547">
        <v>75</v>
      </c>
      <c r="Y75" s="547">
        <v>75</v>
      </c>
      <c r="Z75" s="547">
        <v>1</v>
      </c>
      <c r="AA75" s="547"/>
      <c r="AB75" s="547"/>
      <c r="AC75" s="547"/>
      <c r="AD75" s="547"/>
      <c r="AE75" s="550" t="s">
        <v>438</v>
      </c>
      <c r="AF75" s="271"/>
      <c r="AG75" s="271"/>
      <c r="AH75" s="271"/>
      <c r="AI75" s="271"/>
      <c r="AJ75" s="271"/>
      <c r="AK75" s="271"/>
      <c r="AL75" s="271"/>
      <c r="AM75" s="271"/>
      <c r="AN75" s="271"/>
      <c r="AO75" s="271"/>
      <c r="AP75" s="271"/>
      <c r="AQ75" s="271"/>
      <c r="AR75" s="271"/>
      <c r="AS75" s="271"/>
      <c r="AT75" s="271"/>
      <c r="AU75" s="286"/>
      <c r="AV75" s="286"/>
      <c r="AW75" s="286"/>
      <c r="AX75" s="287"/>
      <c r="AY75" s="286"/>
      <c r="AZ75" s="271"/>
      <c r="BA75" s="271"/>
      <c r="BB75" s="271"/>
      <c r="BC75" s="271"/>
      <c r="BD75" s="271"/>
      <c r="BE75" s="271"/>
      <c r="BF75" s="271"/>
      <c r="BG75" s="271"/>
      <c r="BH75" s="271"/>
      <c r="BI75" s="271"/>
      <c r="BJ75" s="271"/>
      <c r="BK75" s="271"/>
      <c r="BL75" s="271"/>
      <c r="BM75" s="271"/>
      <c r="BN75" s="271"/>
      <c r="BO75" s="271"/>
      <c r="BP75" s="271"/>
      <c r="BQ75" s="271"/>
      <c r="BR75" s="271"/>
      <c r="BS75" s="271"/>
      <c r="BT75" s="271"/>
      <c r="BU75" s="271"/>
      <c r="BV75" s="271"/>
      <c r="BW75" s="271"/>
      <c r="BX75" s="271"/>
      <c r="BY75" s="271"/>
      <c r="BZ75" s="271"/>
      <c r="CA75" s="271"/>
    </row>
    <row r="76" spans="1:79" s="272" customFormat="1" ht="30" customHeight="1" thickBot="1">
      <c r="A76" s="545" t="s">
        <v>451</v>
      </c>
      <c r="B76" s="545" t="s">
        <v>94</v>
      </c>
      <c r="C76" s="545" t="s">
        <v>2374</v>
      </c>
      <c r="D76" s="549">
        <v>77</v>
      </c>
      <c r="E76" s="550" t="s">
        <v>1345</v>
      </c>
      <c r="F76" s="550" t="s">
        <v>1346</v>
      </c>
      <c r="G76" s="547">
        <v>103</v>
      </c>
      <c r="H76" s="545" t="s">
        <v>717</v>
      </c>
      <c r="I76" s="545" t="s">
        <v>1857</v>
      </c>
      <c r="J76" s="548">
        <v>140000</v>
      </c>
      <c r="K76" s="549"/>
      <c r="L76" s="549"/>
      <c r="M76" s="547"/>
      <c r="N76" s="547"/>
      <c r="O76" s="554"/>
      <c r="P76" s="547"/>
      <c r="Q76" s="547"/>
      <c r="R76" s="547"/>
      <c r="S76" s="547">
        <v>4.8</v>
      </c>
      <c r="T76" s="547"/>
      <c r="U76" s="547"/>
      <c r="V76" s="547"/>
      <c r="W76" s="549"/>
      <c r="X76" s="547">
        <v>100</v>
      </c>
      <c r="Y76" s="547">
        <v>100</v>
      </c>
      <c r="Z76" s="547">
        <v>1</v>
      </c>
      <c r="AA76" s="547"/>
      <c r="AB76" s="547"/>
      <c r="AC76" s="547"/>
      <c r="AD76" s="547"/>
      <c r="AE76" s="550" t="s">
        <v>438</v>
      </c>
      <c r="AF76" s="271"/>
      <c r="AG76" s="271"/>
      <c r="AH76" s="271"/>
      <c r="AI76" s="271"/>
      <c r="AJ76" s="271"/>
      <c r="AK76" s="271"/>
      <c r="AL76" s="271"/>
      <c r="AM76" s="271"/>
      <c r="AN76" s="271"/>
      <c r="AO76" s="271"/>
      <c r="AP76" s="271"/>
      <c r="AQ76" s="271"/>
      <c r="AR76" s="271"/>
      <c r="AS76" s="271"/>
      <c r="AT76" s="271"/>
      <c r="AU76" s="286"/>
      <c r="AV76" s="286"/>
      <c r="AW76" s="286"/>
      <c r="AX76" s="287"/>
      <c r="AY76" s="286"/>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row>
    <row r="77" spans="1:79" s="272" customFormat="1" ht="30" customHeight="1" thickBot="1">
      <c r="A77" s="545" t="s">
        <v>451</v>
      </c>
      <c r="B77" s="545" t="s">
        <v>94</v>
      </c>
      <c r="C77" s="545" t="s">
        <v>2374</v>
      </c>
      <c r="D77" s="549">
        <v>73</v>
      </c>
      <c r="E77" s="550" t="s">
        <v>1347</v>
      </c>
      <c r="F77" s="550" t="s">
        <v>1348</v>
      </c>
      <c r="G77" s="547">
        <v>174</v>
      </c>
      <c r="H77" s="545" t="s">
        <v>717</v>
      </c>
      <c r="I77" s="545" t="s">
        <v>1857</v>
      </c>
      <c r="J77" s="548">
        <v>70000</v>
      </c>
      <c r="K77" s="549"/>
      <c r="L77" s="549"/>
      <c r="M77" s="547"/>
      <c r="N77" s="547"/>
      <c r="O77" s="547"/>
      <c r="P77" s="547"/>
      <c r="Q77" s="547"/>
      <c r="R77" s="547"/>
      <c r="S77" s="547">
        <v>4.5</v>
      </c>
      <c r="T77" s="547"/>
      <c r="U77" s="547"/>
      <c r="V77" s="547"/>
      <c r="W77" s="549"/>
      <c r="X77" s="547">
        <v>100</v>
      </c>
      <c r="Y77" s="547">
        <v>100</v>
      </c>
      <c r="Z77" s="547">
        <v>1</v>
      </c>
      <c r="AA77" s="547"/>
      <c r="AB77" s="547"/>
      <c r="AC77" s="547"/>
      <c r="AD77" s="547"/>
      <c r="AE77" s="550" t="s">
        <v>438</v>
      </c>
      <c r="AF77" s="271"/>
      <c r="AG77" s="271"/>
      <c r="AH77" s="271"/>
      <c r="AI77" s="271"/>
      <c r="AJ77" s="271"/>
      <c r="AK77" s="271"/>
      <c r="AL77" s="271"/>
      <c r="AM77" s="271"/>
      <c r="AN77" s="271"/>
      <c r="AO77" s="271"/>
      <c r="AP77" s="271"/>
      <c r="AQ77" s="271"/>
      <c r="AR77" s="271"/>
      <c r="AS77" s="271"/>
      <c r="AT77" s="271"/>
      <c r="AU77" s="286"/>
      <c r="AV77" s="286"/>
      <c r="AW77" s="286"/>
      <c r="AX77" s="287"/>
      <c r="AY77" s="286"/>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row>
    <row r="78" spans="1:79" s="272" customFormat="1" ht="30" customHeight="1" thickBot="1">
      <c r="A78" s="545" t="s">
        <v>451</v>
      </c>
      <c r="B78" s="545" t="s">
        <v>94</v>
      </c>
      <c r="C78" s="545" t="s">
        <v>2374</v>
      </c>
      <c r="D78" s="549">
        <v>69</v>
      </c>
      <c r="E78" s="550" t="s">
        <v>1349</v>
      </c>
      <c r="F78" s="550" t="s">
        <v>869</v>
      </c>
      <c r="G78" s="547">
        <v>110</v>
      </c>
      <c r="H78" s="545" t="s">
        <v>717</v>
      </c>
      <c r="I78" s="545" t="s">
        <v>1857</v>
      </c>
      <c r="J78" s="548">
        <v>40000</v>
      </c>
      <c r="K78" s="549"/>
      <c r="L78" s="549"/>
      <c r="M78" s="547"/>
      <c r="N78" s="547"/>
      <c r="O78" s="547"/>
      <c r="P78" s="547"/>
      <c r="Q78" s="547"/>
      <c r="R78" s="547"/>
      <c r="S78" s="547">
        <v>1.3</v>
      </c>
      <c r="T78" s="547"/>
      <c r="U78" s="547"/>
      <c r="V78" s="547"/>
      <c r="W78" s="549"/>
      <c r="X78" s="547">
        <v>100</v>
      </c>
      <c r="Y78" s="547">
        <v>100</v>
      </c>
      <c r="Z78" s="547">
        <v>1</v>
      </c>
      <c r="AA78" s="547"/>
      <c r="AB78" s="547"/>
      <c r="AC78" s="547"/>
      <c r="AD78" s="547"/>
      <c r="AE78" s="550" t="s">
        <v>438</v>
      </c>
      <c r="AF78" s="271"/>
      <c r="AG78" s="271"/>
      <c r="AH78" s="271"/>
      <c r="AI78" s="271"/>
      <c r="AJ78" s="271"/>
      <c r="AK78" s="271"/>
      <c r="AL78" s="271"/>
      <c r="AM78" s="271"/>
      <c r="AN78" s="271"/>
      <c r="AO78" s="271"/>
      <c r="AP78" s="271"/>
      <c r="AQ78" s="271"/>
      <c r="AR78" s="271"/>
      <c r="AS78" s="271"/>
      <c r="AT78" s="271"/>
      <c r="AU78" s="286"/>
      <c r="AV78" s="286"/>
      <c r="AW78" s="286"/>
      <c r="AX78" s="287"/>
      <c r="AY78" s="286"/>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row>
    <row r="79" spans="1:79" s="272" customFormat="1" ht="30" customHeight="1" thickBot="1">
      <c r="A79" s="545" t="s">
        <v>451</v>
      </c>
      <c r="B79" s="545" t="s">
        <v>94</v>
      </c>
      <c r="C79" s="545" t="s">
        <v>2374</v>
      </c>
      <c r="D79" s="549">
        <v>53</v>
      </c>
      <c r="E79" s="550" t="s">
        <v>1350</v>
      </c>
      <c r="F79" s="550" t="s">
        <v>1351</v>
      </c>
      <c r="G79" s="547">
        <v>31</v>
      </c>
      <c r="H79" s="545" t="s">
        <v>717</v>
      </c>
      <c r="I79" s="545" t="s">
        <v>1857</v>
      </c>
      <c r="J79" s="548">
        <v>30000</v>
      </c>
      <c r="K79" s="549"/>
      <c r="L79" s="549"/>
      <c r="M79" s="547"/>
      <c r="N79" s="547"/>
      <c r="O79" s="547"/>
      <c r="P79" s="547"/>
      <c r="Q79" s="547"/>
      <c r="R79" s="547"/>
      <c r="S79" s="547">
        <v>0.8</v>
      </c>
      <c r="T79" s="547"/>
      <c r="U79" s="547"/>
      <c r="V79" s="547"/>
      <c r="W79" s="549"/>
      <c r="X79" s="547">
        <v>100</v>
      </c>
      <c r="Y79" s="547">
        <v>100</v>
      </c>
      <c r="Z79" s="547">
        <v>1</v>
      </c>
      <c r="AA79" s="547"/>
      <c r="AB79" s="547"/>
      <c r="AC79" s="547"/>
      <c r="AD79" s="547"/>
      <c r="AE79" s="550" t="s">
        <v>438</v>
      </c>
      <c r="AF79" s="271"/>
      <c r="AG79" s="271"/>
      <c r="AH79" s="271"/>
      <c r="AI79" s="271"/>
      <c r="AJ79" s="271"/>
      <c r="AK79" s="271"/>
      <c r="AL79" s="271"/>
      <c r="AM79" s="271"/>
      <c r="AN79" s="271"/>
      <c r="AO79" s="271"/>
      <c r="AP79" s="271"/>
      <c r="AQ79" s="271"/>
      <c r="AR79" s="271"/>
      <c r="AS79" s="271"/>
      <c r="AT79" s="271"/>
      <c r="AU79" s="286"/>
      <c r="AV79" s="286"/>
      <c r="AW79" s="286"/>
      <c r="AX79" s="287"/>
      <c r="AY79" s="286"/>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row>
    <row r="80" spans="1:79" s="272" customFormat="1" ht="30" customHeight="1" thickBot="1">
      <c r="A80" s="545" t="s">
        <v>451</v>
      </c>
      <c r="B80" s="545" t="s">
        <v>94</v>
      </c>
      <c r="C80" s="545" t="s">
        <v>2374</v>
      </c>
      <c r="D80" s="549">
        <v>161</v>
      </c>
      <c r="E80" s="550" t="s">
        <v>1352</v>
      </c>
      <c r="F80" s="550" t="s">
        <v>1353</v>
      </c>
      <c r="G80" s="547">
        <v>236</v>
      </c>
      <c r="H80" s="545" t="s">
        <v>717</v>
      </c>
      <c r="I80" s="545" t="s">
        <v>1857</v>
      </c>
      <c r="J80" s="548">
        <v>70000</v>
      </c>
      <c r="K80" s="549"/>
      <c r="L80" s="549"/>
      <c r="M80" s="547"/>
      <c r="N80" s="547"/>
      <c r="O80" s="547"/>
      <c r="P80" s="547"/>
      <c r="Q80" s="547"/>
      <c r="R80" s="547"/>
      <c r="S80" s="547"/>
      <c r="T80" s="547">
        <v>3.1</v>
      </c>
      <c r="U80" s="547"/>
      <c r="V80" s="547"/>
      <c r="W80" s="549"/>
      <c r="X80" s="547">
        <v>100</v>
      </c>
      <c r="Y80" s="547">
        <v>100</v>
      </c>
      <c r="Z80" s="547">
        <v>1</v>
      </c>
      <c r="AA80" s="547"/>
      <c r="AB80" s="547"/>
      <c r="AC80" s="547"/>
      <c r="AD80" s="547"/>
      <c r="AE80" s="550" t="s">
        <v>438</v>
      </c>
      <c r="AF80" s="271"/>
      <c r="AG80" s="271"/>
      <c r="AH80" s="271"/>
      <c r="AI80" s="271"/>
      <c r="AJ80" s="271"/>
      <c r="AK80" s="271"/>
      <c r="AL80" s="271"/>
      <c r="AM80" s="271"/>
      <c r="AN80" s="271"/>
      <c r="AO80" s="271"/>
      <c r="AP80" s="271"/>
      <c r="AQ80" s="271"/>
      <c r="AR80" s="271"/>
      <c r="AS80" s="271"/>
      <c r="AT80" s="271"/>
      <c r="AU80" s="286"/>
      <c r="AV80" s="286"/>
      <c r="AW80" s="286"/>
      <c r="AX80" s="287"/>
      <c r="AY80" s="286"/>
      <c r="AZ80" s="271"/>
      <c r="BA80" s="271"/>
      <c r="BB80" s="271"/>
      <c r="BC80" s="271"/>
      <c r="BD80" s="271"/>
      <c r="BE80" s="271"/>
      <c r="BF80" s="271"/>
      <c r="BG80" s="271"/>
      <c r="BH80" s="271"/>
      <c r="BI80" s="271"/>
      <c r="BJ80" s="271"/>
      <c r="BK80" s="271"/>
      <c r="BL80" s="271"/>
      <c r="BM80" s="271"/>
      <c r="BN80" s="271"/>
      <c r="BO80" s="271"/>
      <c r="BP80" s="271"/>
      <c r="BQ80" s="271"/>
      <c r="BR80" s="271"/>
      <c r="BS80" s="271"/>
      <c r="BT80" s="271"/>
      <c r="BU80" s="271"/>
      <c r="BV80" s="271"/>
      <c r="BW80" s="271"/>
      <c r="BX80" s="271"/>
      <c r="BY80" s="271"/>
      <c r="BZ80" s="271"/>
      <c r="CA80" s="271"/>
    </row>
    <row r="81" spans="1:79" s="272" customFormat="1" ht="30" customHeight="1" thickBot="1">
      <c r="A81" s="545" t="s">
        <v>451</v>
      </c>
      <c r="B81" s="545" t="s">
        <v>94</v>
      </c>
      <c r="C81" s="545" t="s">
        <v>2374</v>
      </c>
      <c r="D81" s="549">
        <v>164</v>
      </c>
      <c r="E81" s="550" t="s">
        <v>1354</v>
      </c>
      <c r="F81" s="550" t="s">
        <v>1355</v>
      </c>
      <c r="G81" s="547">
        <v>70</v>
      </c>
      <c r="H81" s="545" t="s">
        <v>717</v>
      </c>
      <c r="I81" s="545" t="s">
        <v>1857</v>
      </c>
      <c r="J81" s="548">
        <v>60000</v>
      </c>
      <c r="K81" s="549"/>
      <c r="L81" s="549"/>
      <c r="M81" s="547"/>
      <c r="N81" s="547"/>
      <c r="O81" s="547"/>
      <c r="P81" s="547"/>
      <c r="Q81" s="547"/>
      <c r="R81" s="547"/>
      <c r="S81" s="547"/>
      <c r="T81" s="547">
        <v>2.2000000000000002</v>
      </c>
      <c r="U81" s="547"/>
      <c r="V81" s="547"/>
      <c r="W81" s="549"/>
      <c r="X81" s="547">
        <v>100</v>
      </c>
      <c r="Y81" s="547">
        <v>100</v>
      </c>
      <c r="Z81" s="547">
        <v>1</v>
      </c>
      <c r="AA81" s="547"/>
      <c r="AB81" s="547"/>
      <c r="AC81" s="547"/>
      <c r="AD81" s="547"/>
      <c r="AE81" s="550" t="s">
        <v>438</v>
      </c>
      <c r="AF81" s="271"/>
      <c r="AG81" s="271"/>
      <c r="AH81" s="271"/>
      <c r="AI81" s="271"/>
      <c r="AJ81" s="271"/>
      <c r="AK81" s="271"/>
      <c r="AL81" s="271"/>
      <c r="AM81" s="271"/>
      <c r="AN81" s="271"/>
      <c r="AO81" s="271"/>
      <c r="AP81" s="271"/>
      <c r="AQ81" s="271"/>
      <c r="AR81" s="271"/>
      <c r="AS81" s="271"/>
      <c r="AT81" s="271"/>
      <c r="AU81" s="286"/>
      <c r="AV81" s="286"/>
      <c r="AW81" s="286"/>
      <c r="AX81" s="287"/>
      <c r="AY81" s="286"/>
      <c r="AZ81" s="271"/>
      <c r="BA81" s="271"/>
      <c r="BB81" s="271"/>
      <c r="BC81" s="271"/>
      <c r="BD81" s="271"/>
      <c r="BE81" s="271"/>
      <c r="BF81" s="271"/>
      <c r="BG81" s="271"/>
      <c r="BH81" s="271"/>
      <c r="BI81" s="271"/>
      <c r="BJ81" s="271"/>
      <c r="BK81" s="271"/>
      <c r="BL81" s="271"/>
      <c r="BM81" s="271"/>
      <c r="BN81" s="271"/>
      <c r="BO81" s="271"/>
      <c r="BP81" s="271"/>
      <c r="BQ81" s="271"/>
      <c r="BR81" s="271"/>
      <c r="BS81" s="271"/>
      <c r="BT81" s="271"/>
      <c r="BU81" s="271"/>
      <c r="BV81" s="271"/>
      <c r="BW81" s="271"/>
      <c r="BX81" s="271"/>
      <c r="BY81" s="271"/>
      <c r="BZ81" s="271"/>
      <c r="CA81" s="271"/>
    </row>
    <row r="82" spans="1:79" s="272" customFormat="1" ht="30" customHeight="1" thickBot="1">
      <c r="A82" s="545" t="s">
        <v>451</v>
      </c>
      <c r="B82" s="545" t="s">
        <v>94</v>
      </c>
      <c r="C82" s="545" t="s">
        <v>2374</v>
      </c>
      <c r="D82" s="549">
        <v>9</v>
      </c>
      <c r="E82" s="550" t="s">
        <v>1356</v>
      </c>
      <c r="F82" s="550" t="s">
        <v>1357</v>
      </c>
      <c r="G82" s="547">
        <v>168</v>
      </c>
      <c r="H82" s="545" t="s">
        <v>717</v>
      </c>
      <c r="I82" s="545" t="s">
        <v>1857</v>
      </c>
      <c r="J82" s="548">
        <v>100000</v>
      </c>
      <c r="K82" s="549"/>
      <c r="L82" s="549"/>
      <c r="M82" s="547"/>
      <c r="N82" s="547"/>
      <c r="O82" s="547"/>
      <c r="P82" s="547"/>
      <c r="Q82" s="547"/>
      <c r="R82" s="547"/>
      <c r="S82" s="547"/>
      <c r="T82" s="547">
        <v>6.5</v>
      </c>
      <c r="U82" s="547"/>
      <c r="V82" s="547"/>
      <c r="W82" s="549"/>
      <c r="X82" s="547">
        <v>100</v>
      </c>
      <c r="Y82" s="547">
        <v>100</v>
      </c>
      <c r="Z82" s="547">
        <v>1</v>
      </c>
      <c r="AA82" s="547"/>
      <c r="AB82" s="547"/>
      <c r="AC82" s="547"/>
      <c r="AD82" s="547"/>
      <c r="AE82" s="550" t="s">
        <v>438</v>
      </c>
      <c r="AF82" s="271"/>
      <c r="AG82" s="271"/>
      <c r="AH82" s="271"/>
      <c r="AI82" s="271"/>
      <c r="AJ82" s="271"/>
      <c r="AK82" s="271"/>
      <c r="AL82" s="271"/>
      <c r="AM82" s="271"/>
      <c r="AN82" s="271"/>
      <c r="AO82" s="271"/>
      <c r="AP82" s="271"/>
      <c r="AQ82" s="271"/>
      <c r="AR82" s="271"/>
      <c r="AS82" s="271"/>
      <c r="AT82" s="271"/>
      <c r="AU82" s="286"/>
      <c r="AV82" s="286"/>
      <c r="AW82" s="286"/>
      <c r="AX82" s="287"/>
      <c r="AY82" s="286"/>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271"/>
      <c r="CA82" s="271"/>
    </row>
    <row r="83" spans="1:79" s="272" customFormat="1" ht="30" customHeight="1" thickBot="1">
      <c r="A83" s="545" t="s">
        <v>415</v>
      </c>
      <c r="B83" s="545" t="s">
        <v>94</v>
      </c>
      <c r="C83" s="545" t="s">
        <v>2374</v>
      </c>
      <c r="D83" s="549">
        <v>196</v>
      </c>
      <c r="E83" s="550" t="s">
        <v>1358</v>
      </c>
      <c r="F83" s="550" t="s">
        <v>1359</v>
      </c>
      <c r="G83" s="547">
        <v>52</v>
      </c>
      <c r="H83" s="545" t="s">
        <v>717</v>
      </c>
      <c r="I83" s="545" t="s">
        <v>1857</v>
      </c>
      <c r="J83" s="548"/>
      <c r="K83" s="549"/>
      <c r="L83" s="549"/>
      <c r="M83" s="547"/>
      <c r="N83" s="547"/>
      <c r="O83" s="547"/>
      <c r="P83" s="547"/>
      <c r="Q83" s="547"/>
      <c r="R83" s="547"/>
      <c r="S83" s="547"/>
      <c r="T83" s="547">
        <v>2.7</v>
      </c>
      <c r="U83" s="547"/>
      <c r="V83" s="547"/>
      <c r="W83" s="549"/>
      <c r="X83" s="547">
        <v>100</v>
      </c>
      <c r="Y83" s="547">
        <v>100</v>
      </c>
      <c r="Z83" s="547">
        <v>1</v>
      </c>
      <c r="AA83" s="547"/>
      <c r="AB83" s="547"/>
      <c r="AC83" s="547"/>
      <c r="AD83" s="547"/>
      <c r="AE83" s="550" t="s">
        <v>438</v>
      </c>
      <c r="AF83" s="271"/>
      <c r="AG83" s="271"/>
      <c r="AH83" s="271"/>
      <c r="AI83" s="271"/>
      <c r="AJ83" s="271"/>
      <c r="AK83" s="271"/>
      <c r="AL83" s="271"/>
      <c r="AM83" s="271"/>
      <c r="AN83" s="271"/>
      <c r="AO83" s="271"/>
      <c r="AP83" s="271"/>
      <c r="AQ83" s="271"/>
      <c r="AR83" s="271"/>
      <c r="AS83" s="271"/>
      <c r="AT83" s="271"/>
      <c r="AU83" s="286"/>
      <c r="AV83" s="286"/>
      <c r="AW83" s="286"/>
      <c r="AX83" s="287"/>
      <c r="AY83" s="286"/>
      <c r="AZ83" s="271"/>
      <c r="BA83" s="271"/>
      <c r="BB83" s="271"/>
      <c r="BC83" s="271"/>
      <c r="BD83" s="271"/>
      <c r="BE83" s="271"/>
      <c r="BF83" s="271"/>
      <c r="BG83" s="271"/>
      <c r="BH83" s="271"/>
      <c r="BI83" s="271"/>
      <c r="BJ83" s="271"/>
      <c r="BK83" s="271"/>
      <c r="BL83" s="271"/>
      <c r="BM83" s="271"/>
      <c r="BN83" s="271"/>
      <c r="BO83" s="271"/>
      <c r="BP83" s="271"/>
      <c r="BQ83" s="271"/>
      <c r="BR83" s="271"/>
      <c r="BS83" s="271"/>
      <c r="BT83" s="271"/>
      <c r="BU83" s="271"/>
      <c r="BV83" s="271"/>
      <c r="BW83" s="271"/>
      <c r="BX83" s="271"/>
      <c r="BY83" s="271"/>
      <c r="BZ83" s="271"/>
      <c r="CA83" s="271"/>
    </row>
    <row r="84" spans="1:79" s="272" customFormat="1" ht="30" customHeight="1" thickBot="1">
      <c r="A84" s="545" t="s">
        <v>415</v>
      </c>
      <c r="B84" s="545" t="s">
        <v>94</v>
      </c>
      <c r="C84" s="545" t="s">
        <v>2374</v>
      </c>
      <c r="D84" s="549">
        <v>154</v>
      </c>
      <c r="E84" s="550" t="s">
        <v>1360</v>
      </c>
      <c r="F84" s="550" t="s">
        <v>457</v>
      </c>
      <c r="G84" s="547">
        <v>72</v>
      </c>
      <c r="H84" s="545" t="s">
        <v>717</v>
      </c>
      <c r="I84" s="545" t="s">
        <v>1857</v>
      </c>
      <c r="J84" s="548"/>
      <c r="K84" s="549"/>
      <c r="L84" s="549"/>
      <c r="M84" s="547"/>
      <c r="N84" s="547"/>
      <c r="O84" s="547"/>
      <c r="P84" s="547"/>
      <c r="Q84" s="547"/>
      <c r="R84" s="547"/>
      <c r="S84" s="547">
        <v>1.5</v>
      </c>
      <c r="T84" s="547"/>
      <c r="U84" s="547"/>
      <c r="V84" s="547"/>
      <c r="W84" s="549"/>
      <c r="X84" s="547">
        <v>100</v>
      </c>
      <c r="Y84" s="547">
        <v>100</v>
      </c>
      <c r="Z84" s="547">
        <v>1</v>
      </c>
      <c r="AA84" s="547"/>
      <c r="AB84" s="547"/>
      <c r="AC84" s="547"/>
      <c r="AD84" s="547"/>
      <c r="AE84" s="550" t="s">
        <v>438</v>
      </c>
      <c r="AF84" s="271"/>
      <c r="AG84" s="271"/>
      <c r="AH84" s="271"/>
      <c r="AI84" s="271"/>
      <c r="AJ84" s="271"/>
      <c r="AK84" s="271"/>
      <c r="AL84" s="271"/>
      <c r="AM84" s="271"/>
      <c r="AN84" s="271"/>
      <c r="AO84" s="271"/>
      <c r="AP84" s="271"/>
      <c r="AQ84" s="271"/>
      <c r="AR84" s="271"/>
      <c r="AS84" s="271"/>
      <c r="AT84" s="271"/>
      <c r="AU84" s="286"/>
      <c r="AV84" s="286"/>
      <c r="AW84" s="286"/>
      <c r="AX84" s="287"/>
      <c r="AY84" s="286"/>
      <c r="AZ84" s="271"/>
      <c r="BA84" s="271"/>
      <c r="BB84" s="271"/>
      <c r="BC84" s="271"/>
      <c r="BD84" s="271"/>
      <c r="BE84" s="271"/>
      <c r="BF84" s="271"/>
      <c r="BG84" s="271"/>
      <c r="BH84" s="271"/>
      <c r="BI84" s="271"/>
      <c r="BJ84" s="271"/>
      <c r="BK84" s="271"/>
      <c r="BL84" s="271"/>
      <c r="BM84" s="271"/>
      <c r="BN84" s="271"/>
      <c r="BO84" s="271"/>
      <c r="BP84" s="271"/>
      <c r="BQ84" s="271"/>
      <c r="BR84" s="271"/>
      <c r="BS84" s="271"/>
      <c r="BT84" s="271"/>
      <c r="BU84" s="271"/>
      <c r="BV84" s="271"/>
      <c r="BW84" s="271"/>
      <c r="BX84" s="271"/>
      <c r="BY84" s="271"/>
      <c r="BZ84" s="271"/>
      <c r="CA84" s="271"/>
    </row>
    <row r="85" spans="1:79" s="272" customFormat="1" ht="30" customHeight="1" thickBot="1">
      <c r="A85" s="545" t="s">
        <v>415</v>
      </c>
      <c r="B85" s="545" t="s">
        <v>94</v>
      </c>
      <c r="C85" s="545" t="s">
        <v>2374</v>
      </c>
      <c r="D85" s="549">
        <v>184</v>
      </c>
      <c r="E85" s="550" t="s">
        <v>1361</v>
      </c>
      <c r="F85" s="550" t="s">
        <v>1362</v>
      </c>
      <c r="G85" s="547">
        <v>178</v>
      </c>
      <c r="H85" s="545" t="s">
        <v>717</v>
      </c>
      <c r="I85" s="545" t="s">
        <v>1857</v>
      </c>
      <c r="J85" s="548"/>
      <c r="K85" s="549"/>
      <c r="L85" s="549"/>
      <c r="M85" s="547"/>
      <c r="N85" s="547"/>
      <c r="O85" s="547"/>
      <c r="P85" s="547"/>
      <c r="Q85" s="547"/>
      <c r="R85" s="547"/>
      <c r="S85" s="547"/>
      <c r="T85" s="547">
        <v>4.2</v>
      </c>
      <c r="U85" s="547"/>
      <c r="V85" s="547"/>
      <c r="W85" s="549"/>
      <c r="X85" s="547">
        <v>100</v>
      </c>
      <c r="Y85" s="547">
        <v>100</v>
      </c>
      <c r="Z85" s="547">
        <v>1</v>
      </c>
      <c r="AA85" s="547"/>
      <c r="AB85" s="547"/>
      <c r="AC85" s="547"/>
      <c r="AD85" s="547"/>
      <c r="AE85" s="550" t="s">
        <v>438</v>
      </c>
      <c r="AF85" s="271"/>
      <c r="AG85" s="271"/>
      <c r="AH85" s="271"/>
      <c r="AI85" s="271"/>
      <c r="AJ85" s="271"/>
      <c r="AK85" s="271"/>
      <c r="AL85" s="271"/>
      <c r="AM85" s="271"/>
      <c r="AN85" s="271"/>
      <c r="AO85" s="271"/>
      <c r="AP85" s="271"/>
      <c r="AQ85" s="271"/>
      <c r="AR85" s="271"/>
      <c r="AS85" s="271"/>
      <c r="AT85" s="271"/>
      <c r="AU85" s="286"/>
      <c r="AV85" s="286"/>
      <c r="AW85" s="286"/>
      <c r="AX85" s="287"/>
      <c r="AY85" s="286"/>
      <c r="AZ85" s="271"/>
      <c r="BA85" s="271"/>
      <c r="BB85" s="271"/>
      <c r="BC85" s="271"/>
      <c r="BD85" s="271"/>
      <c r="BE85" s="271"/>
      <c r="BF85" s="271"/>
      <c r="BG85" s="271"/>
      <c r="BH85" s="271"/>
      <c r="BI85" s="271"/>
      <c r="BJ85" s="271"/>
      <c r="BK85" s="271"/>
      <c r="BL85" s="271"/>
      <c r="BM85" s="271"/>
      <c r="BN85" s="271"/>
      <c r="BO85" s="271"/>
      <c r="BP85" s="271"/>
      <c r="BQ85" s="271"/>
      <c r="BR85" s="271"/>
      <c r="BS85" s="271"/>
      <c r="BT85" s="271"/>
      <c r="BU85" s="271"/>
      <c r="BV85" s="271"/>
      <c r="BW85" s="271"/>
      <c r="BX85" s="271"/>
      <c r="BY85" s="271"/>
      <c r="BZ85" s="271"/>
      <c r="CA85" s="271"/>
    </row>
    <row r="86" spans="1:79" s="272" customFormat="1" ht="30" customHeight="1" thickBot="1">
      <c r="A86" s="545" t="s">
        <v>415</v>
      </c>
      <c r="B86" s="545" t="s">
        <v>94</v>
      </c>
      <c r="C86" s="545" t="s">
        <v>2374</v>
      </c>
      <c r="D86" s="549">
        <v>6</v>
      </c>
      <c r="E86" s="550" t="s">
        <v>1363</v>
      </c>
      <c r="F86" s="550" t="s">
        <v>1364</v>
      </c>
      <c r="G86" s="547">
        <v>255</v>
      </c>
      <c r="H86" s="545" t="s">
        <v>1365</v>
      </c>
      <c r="I86" s="545" t="s">
        <v>1857</v>
      </c>
      <c r="J86" s="548"/>
      <c r="K86" s="549"/>
      <c r="L86" s="549"/>
      <c r="M86" s="547"/>
      <c r="N86" s="547"/>
      <c r="O86" s="547"/>
      <c r="P86" s="547"/>
      <c r="Q86" s="547"/>
      <c r="R86" s="547"/>
      <c r="S86" s="547"/>
      <c r="T86" s="547">
        <v>3.9</v>
      </c>
      <c r="U86" s="547"/>
      <c r="V86" s="547"/>
      <c r="W86" s="549"/>
      <c r="X86" s="547">
        <v>100</v>
      </c>
      <c r="Y86" s="547">
        <v>100</v>
      </c>
      <c r="Z86" s="547">
        <v>1</v>
      </c>
      <c r="AA86" s="547"/>
      <c r="AB86" s="547"/>
      <c r="AC86" s="547"/>
      <c r="AD86" s="547"/>
      <c r="AE86" s="550" t="s">
        <v>438</v>
      </c>
      <c r="AF86" s="271"/>
      <c r="AG86" s="271"/>
      <c r="AH86" s="271"/>
      <c r="AI86" s="271"/>
      <c r="AJ86" s="271"/>
      <c r="AK86" s="271"/>
      <c r="AL86" s="271"/>
      <c r="AM86" s="271"/>
      <c r="AN86" s="271"/>
      <c r="AO86" s="271"/>
      <c r="AP86" s="271"/>
      <c r="AQ86" s="271"/>
      <c r="AR86" s="271"/>
      <c r="AS86" s="271"/>
      <c r="AT86" s="271"/>
      <c r="AU86" s="286"/>
      <c r="AV86" s="286"/>
      <c r="AW86" s="286"/>
      <c r="AX86" s="287"/>
      <c r="AY86" s="286"/>
      <c r="AZ86" s="271"/>
      <c r="BA86" s="271"/>
      <c r="BB86" s="271"/>
      <c r="BC86" s="271"/>
      <c r="BD86" s="271"/>
      <c r="BE86" s="271"/>
      <c r="BF86" s="271"/>
      <c r="BG86" s="271"/>
      <c r="BH86" s="271"/>
      <c r="BI86" s="271"/>
      <c r="BJ86" s="271"/>
      <c r="BK86" s="271"/>
      <c r="BL86" s="271"/>
      <c r="BM86" s="271"/>
      <c r="BN86" s="271"/>
      <c r="BO86" s="271"/>
      <c r="BP86" s="271"/>
      <c r="BQ86" s="271"/>
      <c r="BR86" s="271"/>
      <c r="BS86" s="271"/>
      <c r="BT86" s="271"/>
      <c r="BU86" s="271"/>
      <c r="BV86" s="271"/>
      <c r="BW86" s="271"/>
      <c r="BX86" s="271"/>
      <c r="BY86" s="271"/>
      <c r="BZ86" s="271"/>
      <c r="CA86" s="271"/>
    </row>
    <row r="87" spans="1:79" s="272" customFormat="1" ht="30" customHeight="1" thickBot="1">
      <c r="A87" s="545" t="s">
        <v>415</v>
      </c>
      <c r="B87" s="545" t="s">
        <v>94</v>
      </c>
      <c r="C87" s="545" t="s">
        <v>2374</v>
      </c>
      <c r="D87" s="549">
        <v>37</v>
      </c>
      <c r="E87" s="550" t="s">
        <v>1366</v>
      </c>
      <c r="F87" s="550" t="s">
        <v>1367</v>
      </c>
      <c r="G87" s="547">
        <v>110</v>
      </c>
      <c r="H87" s="545" t="s">
        <v>717</v>
      </c>
      <c r="I87" s="545" t="s">
        <v>1857</v>
      </c>
      <c r="J87" s="548"/>
      <c r="K87" s="549"/>
      <c r="L87" s="549"/>
      <c r="M87" s="547"/>
      <c r="N87" s="547"/>
      <c r="O87" s="547"/>
      <c r="P87" s="547"/>
      <c r="Q87" s="547"/>
      <c r="R87" s="547"/>
      <c r="S87" s="547"/>
      <c r="T87" s="547">
        <v>3.7</v>
      </c>
      <c r="U87" s="547"/>
      <c r="V87" s="547"/>
      <c r="W87" s="549"/>
      <c r="X87" s="547">
        <v>100</v>
      </c>
      <c r="Y87" s="547">
        <v>100</v>
      </c>
      <c r="Z87" s="547">
        <v>1</v>
      </c>
      <c r="AA87" s="547"/>
      <c r="AB87" s="547"/>
      <c r="AC87" s="547"/>
      <c r="AD87" s="547"/>
      <c r="AE87" s="550" t="s">
        <v>438</v>
      </c>
      <c r="AF87" s="271"/>
      <c r="AG87" s="271"/>
      <c r="AH87" s="271"/>
      <c r="AI87" s="271"/>
      <c r="AJ87" s="271"/>
      <c r="AK87" s="271"/>
      <c r="AL87" s="271"/>
      <c r="AM87" s="271"/>
      <c r="AN87" s="271"/>
      <c r="AO87" s="271"/>
      <c r="AP87" s="271"/>
      <c r="AQ87" s="271"/>
      <c r="AR87" s="271"/>
      <c r="AS87" s="271"/>
      <c r="AT87" s="271"/>
      <c r="AU87" s="286"/>
      <c r="AV87" s="286"/>
      <c r="AW87" s="286"/>
      <c r="AX87" s="287"/>
      <c r="AY87" s="286"/>
      <c r="AZ87" s="271"/>
      <c r="BA87" s="271"/>
      <c r="BB87" s="271"/>
      <c r="BC87" s="271"/>
      <c r="BD87" s="271"/>
      <c r="BE87" s="271"/>
      <c r="BF87" s="271"/>
      <c r="BG87" s="271"/>
      <c r="BH87" s="271"/>
      <c r="BI87" s="271"/>
      <c r="BJ87" s="271"/>
      <c r="BK87" s="271"/>
      <c r="BL87" s="271"/>
      <c r="BM87" s="271"/>
      <c r="BN87" s="271"/>
      <c r="BO87" s="271"/>
      <c r="BP87" s="271"/>
      <c r="BQ87" s="271"/>
      <c r="BR87" s="271"/>
      <c r="BS87" s="271"/>
      <c r="BT87" s="271"/>
      <c r="BU87" s="271"/>
      <c r="BV87" s="271"/>
      <c r="BW87" s="271"/>
      <c r="BX87" s="271"/>
      <c r="BY87" s="271"/>
      <c r="BZ87" s="271"/>
      <c r="CA87" s="271"/>
    </row>
    <row r="88" spans="1:79" s="272" customFormat="1" ht="30" customHeight="1" thickBot="1">
      <c r="A88" s="545" t="s">
        <v>451</v>
      </c>
      <c r="B88" s="545" t="s">
        <v>94</v>
      </c>
      <c r="C88" s="545" t="s">
        <v>2374</v>
      </c>
      <c r="D88" s="549"/>
      <c r="E88" s="550" t="s">
        <v>1344</v>
      </c>
      <c r="F88" s="550" t="s">
        <v>491</v>
      </c>
      <c r="G88" s="547"/>
      <c r="H88" s="545" t="s">
        <v>12</v>
      </c>
      <c r="I88" s="545" t="s">
        <v>2274</v>
      </c>
      <c r="J88" s="548">
        <v>120000</v>
      </c>
      <c r="K88" s="558">
        <v>120000</v>
      </c>
      <c r="L88" s="549"/>
      <c r="M88" s="547"/>
      <c r="N88" s="547"/>
      <c r="O88" s="547"/>
      <c r="P88" s="547">
        <v>40</v>
      </c>
      <c r="Q88" s="547"/>
      <c r="R88" s="547"/>
      <c r="S88" s="547"/>
      <c r="T88" s="547"/>
      <c r="U88" s="547"/>
      <c r="V88" s="547"/>
      <c r="W88" s="549"/>
      <c r="X88" s="547">
        <v>100</v>
      </c>
      <c r="Y88" s="547">
        <v>100</v>
      </c>
      <c r="Z88" s="547">
        <v>1</v>
      </c>
      <c r="AA88" s="547"/>
      <c r="AB88" s="547"/>
      <c r="AC88" s="547"/>
      <c r="AD88" s="547"/>
      <c r="AE88" s="550" t="s">
        <v>438</v>
      </c>
      <c r="AF88" s="271"/>
      <c r="AG88" s="271"/>
      <c r="AH88" s="271"/>
      <c r="AI88" s="271"/>
      <c r="AJ88" s="271"/>
      <c r="AK88" s="271"/>
      <c r="AL88" s="271"/>
      <c r="AM88" s="271"/>
      <c r="AN88" s="271"/>
      <c r="AO88" s="271"/>
      <c r="AP88" s="271"/>
      <c r="AQ88" s="271"/>
      <c r="AR88" s="271"/>
      <c r="AS88" s="271"/>
      <c r="AT88" s="271"/>
      <c r="AU88" s="286"/>
      <c r="AV88" s="286"/>
      <c r="AW88" s="286"/>
      <c r="AX88" s="287"/>
      <c r="AY88" s="286"/>
      <c r="AZ88" s="271"/>
      <c r="BA88" s="271"/>
      <c r="BB88" s="271"/>
      <c r="BC88" s="271"/>
      <c r="BD88" s="271"/>
      <c r="BE88" s="271"/>
      <c r="BF88" s="271"/>
      <c r="BG88" s="271"/>
      <c r="BH88" s="271"/>
      <c r="BI88" s="271"/>
      <c r="BJ88" s="271"/>
      <c r="BK88" s="271"/>
      <c r="BL88" s="271"/>
      <c r="BM88" s="271"/>
      <c r="BN88" s="271"/>
      <c r="BO88" s="271"/>
      <c r="BP88" s="271"/>
      <c r="BQ88" s="271"/>
      <c r="BR88" s="271"/>
      <c r="BS88" s="271"/>
      <c r="BT88" s="271"/>
      <c r="BU88" s="271"/>
      <c r="BV88" s="271"/>
      <c r="BW88" s="271"/>
      <c r="BX88" s="271"/>
      <c r="BY88" s="271"/>
      <c r="BZ88" s="271"/>
      <c r="CA88" s="271"/>
    </row>
    <row r="89" spans="1:79" s="272" customFormat="1" ht="30" customHeight="1" thickBot="1">
      <c r="A89" s="545" t="s">
        <v>451</v>
      </c>
      <c r="B89" s="545" t="s">
        <v>94</v>
      </c>
      <c r="C89" s="545" t="s">
        <v>2374</v>
      </c>
      <c r="D89" s="549"/>
      <c r="E89" s="550" t="s">
        <v>490</v>
      </c>
      <c r="F89" s="550" t="s">
        <v>491</v>
      </c>
      <c r="G89" s="547"/>
      <c r="H89" s="545" t="s">
        <v>12</v>
      </c>
      <c r="I89" s="545" t="s">
        <v>11</v>
      </c>
      <c r="J89" s="548">
        <v>30000</v>
      </c>
      <c r="K89" s="549"/>
      <c r="L89" s="549"/>
      <c r="M89" s="547"/>
      <c r="N89" s="547"/>
      <c r="O89" s="547"/>
      <c r="P89" s="547"/>
      <c r="Q89" s="547"/>
      <c r="R89" s="547"/>
      <c r="S89" s="547"/>
      <c r="T89" s="547"/>
      <c r="U89" s="547"/>
      <c r="V89" s="547"/>
      <c r="W89" s="549"/>
      <c r="X89" s="547">
        <v>100</v>
      </c>
      <c r="Y89" s="547">
        <v>100</v>
      </c>
      <c r="Z89" s="547">
        <v>1</v>
      </c>
      <c r="AA89" s="547"/>
      <c r="AB89" s="547"/>
      <c r="AC89" s="547"/>
      <c r="AD89" s="547"/>
      <c r="AE89" s="550" t="s">
        <v>438</v>
      </c>
      <c r="AF89" s="271"/>
      <c r="AG89" s="271"/>
      <c r="AH89" s="271"/>
      <c r="AI89" s="271"/>
      <c r="AJ89" s="271"/>
      <c r="AK89" s="271"/>
      <c r="AL89" s="271"/>
      <c r="AM89" s="271"/>
      <c r="AN89" s="271"/>
      <c r="AO89" s="271"/>
      <c r="AP89" s="271"/>
      <c r="AQ89" s="271"/>
      <c r="AR89" s="271"/>
      <c r="AS89" s="271"/>
      <c r="AT89" s="271"/>
      <c r="AU89" s="286"/>
      <c r="AV89" s="286"/>
      <c r="AW89" s="286"/>
      <c r="AX89" s="287"/>
      <c r="AY89" s="286"/>
      <c r="AZ89" s="271"/>
      <c r="BA89" s="271"/>
      <c r="BB89" s="271"/>
      <c r="BC89" s="271"/>
      <c r="BD89" s="271"/>
      <c r="BE89" s="271"/>
      <c r="BF89" s="271"/>
      <c r="BG89" s="271"/>
      <c r="BH89" s="271"/>
      <c r="BI89" s="271"/>
      <c r="BJ89" s="271"/>
      <c r="BK89" s="271"/>
      <c r="BL89" s="271"/>
      <c r="BM89" s="271"/>
      <c r="BN89" s="271"/>
      <c r="BO89" s="271"/>
      <c r="BP89" s="271"/>
      <c r="BQ89" s="271"/>
      <c r="BR89" s="271"/>
      <c r="BS89" s="271"/>
      <c r="BT89" s="271"/>
      <c r="BU89" s="271"/>
      <c r="BV89" s="271"/>
      <c r="BW89" s="271"/>
      <c r="BX89" s="271"/>
      <c r="BY89" s="271"/>
      <c r="BZ89" s="271"/>
      <c r="CA89" s="271"/>
    </row>
    <row r="90" spans="1:79" s="272" customFormat="1" ht="30" customHeight="1" thickBot="1">
      <c r="A90" s="3846" t="s">
        <v>451</v>
      </c>
      <c r="B90" s="3846" t="s">
        <v>94</v>
      </c>
      <c r="C90" s="3846" t="s">
        <v>2381</v>
      </c>
      <c r="D90" s="3849">
        <v>101</v>
      </c>
      <c r="E90" s="3846" t="s">
        <v>1368</v>
      </c>
      <c r="F90" s="550" t="s">
        <v>1369</v>
      </c>
      <c r="G90" s="3845">
        <v>311</v>
      </c>
      <c r="H90" s="3846" t="s">
        <v>717</v>
      </c>
      <c r="I90" s="3846" t="s">
        <v>1857</v>
      </c>
      <c r="J90" s="3847">
        <v>350000</v>
      </c>
      <c r="K90" s="3845"/>
      <c r="L90" s="3845"/>
      <c r="M90" s="3845"/>
      <c r="N90" s="3845"/>
      <c r="O90" s="3845"/>
      <c r="P90" s="3845"/>
      <c r="Q90" s="3845"/>
      <c r="R90" s="3845"/>
      <c r="S90" s="3845">
        <v>6.5</v>
      </c>
      <c r="T90" s="3845"/>
      <c r="U90" s="3845"/>
      <c r="V90" s="3845"/>
      <c r="W90" s="3845"/>
      <c r="X90" s="3845">
        <v>70</v>
      </c>
      <c r="Y90" s="3845">
        <v>60</v>
      </c>
      <c r="Z90" s="3845">
        <v>1</v>
      </c>
      <c r="AA90" s="3845"/>
      <c r="AB90" s="3845"/>
      <c r="AC90" s="3845"/>
      <c r="AD90" s="3845"/>
      <c r="AE90" s="3846" t="s">
        <v>438</v>
      </c>
      <c r="AF90" s="271"/>
      <c r="AG90" s="271"/>
      <c r="AH90" s="271"/>
      <c r="AI90" s="271"/>
      <c r="AJ90" s="271"/>
      <c r="AK90" s="271"/>
      <c r="AL90" s="271"/>
      <c r="AM90" s="271"/>
      <c r="AN90" s="271"/>
      <c r="AO90" s="271"/>
      <c r="AP90" s="271"/>
      <c r="AQ90" s="271"/>
      <c r="AR90" s="271"/>
      <c r="AS90" s="271"/>
      <c r="AT90" s="271"/>
      <c r="AU90" s="286"/>
      <c r="AV90" s="286"/>
      <c r="AW90" s="286"/>
      <c r="AX90" s="287"/>
      <c r="AY90" s="286"/>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1"/>
    </row>
    <row r="91" spans="1:79" s="272" customFormat="1" ht="30" customHeight="1" thickBot="1">
      <c r="A91" s="3846"/>
      <c r="B91" s="3846"/>
      <c r="C91" s="3846"/>
      <c r="D91" s="3849"/>
      <c r="E91" s="3846"/>
      <c r="F91" s="550" t="s">
        <v>1370</v>
      </c>
      <c r="G91" s="3845"/>
      <c r="H91" s="3846"/>
      <c r="I91" s="3846"/>
      <c r="J91" s="3847"/>
      <c r="K91" s="3845"/>
      <c r="L91" s="3845"/>
      <c r="M91" s="3845"/>
      <c r="N91" s="3845"/>
      <c r="O91" s="3845"/>
      <c r="P91" s="3845"/>
      <c r="Q91" s="3845"/>
      <c r="R91" s="3845"/>
      <c r="S91" s="3845"/>
      <c r="T91" s="3845"/>
      <c r="U91" s="3845"/>
      <c r="V91" s="3845"/>
      <c r="W91" s="3845"/>
      <c r="X91" s="3845"/>
      <c r="Y91" s="3845"/>
      <c r="Z91" s="3845"/>
      <c r="AA91" s="3845"/>
      <c r="AB91" s="3845"/>
      <c r="AC91" s="3845"/>
      <c r="AD91" s="3845"/>
      <c r="AE91" s="3846"/>
      <c r="AF91" s="271"/>
      <c r="AG91" s="271"/>
      <c r="AH91" s="271"/>
      <c r="AI91" s="271"/>
      <c r="AJ91" s="271"/>
      <c r="AK91" s="271"/>
      <c r="AL91" s="271"/>
      <c r="AM91" s="271"/>
      <c r="AN91" s="271"/>
      <c r="AO91" s="271"/>
      <c r="AP91" s="271"/>
      <c r="AQ91" s="271"/>
      <c r="AR91" s="271"/>
      <c r="AS91" s="271"/>
      <c r="AT91" s="271"/>
      <c r="AU91" s="286"/>
      <c r="AV91" s="286"/>
      <c r="AW91" s="286"/>
      <c r="AX91" s="287"/>
      <c r="AY91" s="286"/>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A91" s="271"/>
    </row>
    <row r="92" spans="1:79" s="272" customFormat="1" ht="30" customHeight="1" thickBot="1">
      <c r="A92" s="545" t="s">
        <v>451</v>
      </c>
      <c r="B92" s="545" t="s">
        <v>94</v>
      </c>
      <c r="C92" s="545" t="s">
        <v>2381</v>
      </c>
      <c r="D92" s="549">
        <v>126</v>
      </c>
      <c r="E92" s="550" t="s">
        <v>1371</v>
      </c>
      <c r="F92" s="550" t="s">
        <v>1372</v>
      </c>
      <c r="G92" s="547">
        <v>180</v>
      </c>
      <c r="H92" s="550" t="s">
        <v>717</v>
      </c>
      <c r="I92" s="550" t="s">
        <v>1857</v>
      </c>
      <c r="J92" s="551">
        <v>97500</v>
      </c>
      <c r="K92" s="549"/>
      <c r="L92" s="549"/>
      <c r="M92" s="547"/>
      <c r="N92" s="547"/>
      <c r="O92" s="547"/>
      <c r="P92" s="547"/>
      <c r="Q92" s="547"/>
      <c r="R92" s="547"/>
      <c r="S92" s="547"/>
      <c r="T92" s="547">
        <v>4</v>
      </c>
      <c r="U92" s="547"/>
      <c r="V92" s="547"/>
      <c r="W92" s="549"/>
      <c r="X92" s="547">
        <v>100</v>
      </c>
      <c r="Y92" s="547">
        <v>100</v>
      </c>
      <c r="Z92" s="547">
        <v>1</v>
      </c>
      <c r="AA92" s="547"/>
      <c r="AB92" s="547"/>
      <c r="AC92" s="547"/>
      <c r="AD92" s="547"/>
      <c r="AE92" s="550" t="s">
        <v>438</v>
      </c>
      <c r="AF92" s="271"/>
      <c r="AG92" s="271"/>
      <c r="AH92" s="271"/>
      <c r="AI92" s="271"/>
      <c r="AJ92" s="271"/>
      <c r="AK92" s="271"/>
      <c r="AL92" s="271"/>
      <c r="AM92" s="271"/>
      <c r="AN92" s="271"/>
      <c r="AO92" s="271"/>
      <c r="AP92" s="271"/>
      <c r="AQ92" s="271"/>
      <c r="AR92" s="271"/>
      <c r="AS92" s="271"/>
      <c r="AT92" s="271"/>
      <c r="AU92" s="286"/>
      <c r="AV92" s="286"/>
      <c r="AW92" s="286"/>
      <c r="AX92" s="287"/>
      <c r="AY92" s="286"/>
      <c r="AZ92" s="271"/>
      <c r="BA92" s="271"/>
      <c r="BB92" s="271"/>
      <c r="BC92" s="271"/>
      <c r="BD92" s="271"/>
      <c r="BE92" s="271"/>
      <c r="BF92" s="271"/>
      <c r="BG92" s="271"/>
      <c r="BH92" s="271"/>
      <c r="BI92" s="271"/>
      <c r="BJ92" s="271"/>
      <c r="BK92" s="271"/>
      <c r="BL92" s="271"/>
      <c r="BM92" s="271"/>
      <c r="BN92" s="271"/>
      <c r="BO92" s="271"/>
      <c r="BP92" s="271"/>
      <c r="BQ92" s="271"/>
      <c r="BR92" s="271"/>
      <c r="BS92" s="271"/>
      <c r="BT92" s="271"/>
      <c r="BU92" s="271"/>
      <c r="BV92" s="271"/>
      <c r="BW92" s="271"/>
      <c r="BX92" s="271"/>
      <c r="BY92" s="271"/>
      <c r="BZ92" s="271"/>
      <c r="CA92" s="271"/>
    </row>
    <row r="93" spans="1:79" s="272" customFormat="1" ht="30" customHeight="1" thickBot="1">
      <c r="A93" s="545" t="s">
        <v>451</v>
      </c>
      <c r="B93" s="545" t="s">
        <v>94</v>
      </c>
      <c r="C93" s="545" t="s">
        <v>2381</v>
      </c>
      <c r="D93" s="549">
        <v>136</v>
      </c>
      <c r="E93" s="550" t="s">
        <v>1373</v>
      </c>
      <c r="F93" s="550" t="s">
        <v>1374</v>
      </c>
      <c r="G93" s="547">
        <v>53</v>
      </c>
      <c r="H93" s="550" t="s">
        <v>717</v>
      </c>
      <c r="I93" s="550" t="s">
        <v>1857</v>
      </c>
      <c r="J93" s="551">
        <v>97500</v>
      </c>
      <c r="K93" s="549"/>
      <c r="L93" s="549"/>
      <c r="M93" s="547"/>
      <c r="N93" s="547"/>
      <c r="O93" s="547"/>
      <c r="P93" s="547"/>
      <c r="Q93" s="547"/>
      <c r="R93" s="547"/>
      <c r="S93" s="547"/>
      <c r="T93" s="547">
        <v>3.4</v>
      </c>
      <c r="U93" s="547"/>
      <c r="V93" s="547"/>
      <c r="W93" s="549"/>
      <c r="X93" s="547">
        <v>100</v>
      </c>
      <c r="Y93" s="547">
        <v>100</v>
      </c>
      <c r="Z93" s="547">
        <v>1</v>
      </c>
      <c r="AA93" s="547"/>
      <c r="AB93" s="547"/>
      <c r="AC93" s="547"/>
      <c r="AD93" s="547"/>
      <c r="AE93" s="550" t="s">
        <v>438</v>
      </c>
      <c r="AF93" s="271"/>
      <c r="AG93" s="271"/>
      <c r="AH93" s="271"/>
      <c r="AI93" s="271"/>
      <c r="AJ93" s="271"/>
      <c r="AK93" s="271"/>
      <c r="AL93" s="271"/>
      <c r="AM93" s="271"/>
      <c r="AN93" s="271"/>
      <c r="AO93" s="271"/>
      <c r="AP93" s="271"/>
      <c r="AQ93" s="271"/>
      <c r="AR93" s="271"/>
      <c r="AS93" s="271"/>
      <c r="AT93" s="271"/>
      <c r="AU93" s="286"/>
      <c r="AV93" s="286"/>
      <c r="AW93" s="286"/>
      <c r="AX93" s="287"/>
      <c r="AY93" s="286"/>
      <c r="AZ93" s="271"/>
      <c r="BA93" s="271"/>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A93" s="271"/>
    </row>
    <row r="94" spans="1:79" s="272" customFormat="1" ht="30" customHeight="1" thickBot="1">
      <c r="A94" s="545" t="s">
        <v>451</v>
      </c>
      <c r="B94" s="545" t="s">
        <v>94</v>
      </c>
      <c r="C94" s="545" t="s">
        <v>2381</v>
      </c>
      <c r="D94" s="549">
        <v>55</v>
      </c>
      <c r="E94" s="550" t="s">
        <v>1375</v>
      </c>
      <c r="F94" s="550" t="s">
        <v>1376</v>
      </c>
      <c r="G94" s="547">
        <v>264</v>
      </c>
      <c r="H94" s="545" t="s">
        <v>717</v>
      </c>
      <c r="I94" s="550" t="s">
        <v>1857</v>
      </c>
      <c r="J94" s="551">
        <v>130000</v>
      </c>
      <c r="K94" s="549"/>
      <c r="L94" s="549"/>
      <c r="M94" s="547"/>
      <c r="N94" s="547"/>
      <c r="O94" s="547"/>
      <c r="P94" s="547"/>
      <c r="Q94" s="547"/>
      <c r="R94" s="547"/>
      <c r="S94" s="547"/>
      <c r="T94" s="547">
        <v>4</v>
      </c>
      <c r="U94" s="547"/>
      <c r="V94" s="547"/>
      <c r="W94" s="549"/>
      <c r="X94" s="547">
        <v>100</v>
      </c>
      <c r="Y94" s="547">
        <v>100</v>
      </c>
      <c r="Z94" s="547">
        <v>1</v>
      </c>
      <c r="AA94" s="547"/>
      <c r="AB94" s="547"/>
      <c r="AC94" s="547"/>
      <c r="AD94" s="547"/>
      <c r="AE94" s="556" t="s">
        <v>438</v>
      </c>
      <c r="AF94" s="271"/>
      <c r="AG94" s="271"/>
      <c r="AH94" s="271"/>
      <c r="AI94" s="271"/>
      <c r="AJ94" s="271"/>
      <c r="AK94" s="271"/>
      <c r="AL94" s="271"/>
      <c r="AM94" s="271"/>
      <c r="AN94" s="271"/>
      <c r="AO94" s="271"/>
      <c r="AP94" s="271"/>
      <c r="AQ94" s="271"/>
      <c r="AR94" s="271"/>
      <c r="AS94" s="271"/>
      <c r="AT94" s="271"/>
      <c r="AU94" s="286"/>
      <c r="AV94" s="286"/>
      <c r="AW94" s="286"/>
      <c r="AX94" s="287"/>
      <c r="AY94" s="286"/>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A94" s="271"/>
    </row>
    <row r="95" spans="1:79" s="272" customFormat="1" ht="30" customHeight="1" thickBot="1">
      <c r="A95" s="545" t="s">
        <v>451</v>
      </c>
      <c r="B95" s="545" t="s">
        <v>94</v>
      </c>
      <c r="C95" s="545" t="s">
        <v>2381</v>
      </c>
      <c r="D95" s="549">
        <v>11</v>
      </c>
      <c r="E95" s="550" t="s">
        <v>1377</v>
      </c>
      <c r="F95" s="550" t="s">
        <v>1378</v>
      </c>
      <c r="G95" s="547">
        <v>227</v>
      </c>
      <c r="H95" s="545" t="s">
        <v>717</v>
      </c>
      <c r="I95" s="550" t="s">
        <v>1857</v>
      </c>
      <c r="J95" s="551">
        <v>65000</v>
      </c>
      <c r="K95" s="549"/>
      <c r="L95" s="549"/>
      <c r="M95" s="547"/>
      <c r="N95" s="547"/>
      <c r="O95" s="547"/>
      <c r="P95" s="547"/>
      <c r="Q95" s="547"/>
      <c r="R95" s="547"/>
      <c r="S95" s="547"/>
      <c r="T95" s="547">
        <v>2.4</v>
      </c>
      <c r="U95" s="547"/>
      <c r="V95" s="547"/>
      <c r="W95" s="549"/>
      <c r="X95" s="547">
        <v>100</v>
      </c>
      <c r="Y95" s="547">
        <v>100</v>
      </c>
      <c r="Z95" s="547">
        <v>1</v>
      </c>
      <c r="AA95" s="547"/>
      <c r="AB95" s="547"/>
      <c r="AC95" s="547"/>
      <c r="AD95" s="547"/>
      <c r="AE95" s="556" t="s">
        <v>438</v>
      </c>
      <c r="AF95" s="271"/>
      <c r="AG95" s="271"/>
      <c r="AH95" s="271"/>
      <c r="AI95" s="271"/>
      <c r="AJ95" s="271"/>
      <c r="AK95" s="271"/>
      <c r="AL95" s="271"/>
      <c r="AM95" s="271"/>
      <c r="AN95" s="271"/>
      <c r="AO95" s="271"/>
      <c r="AP95" s="271"/>
      <c r="AQ95" s="271"/>
      <c r="AR95" s="271"/>
      <c r="AS95" s="271"/>
      <c r="AT95" s="271"/>
      <c r="AU95" s="286"/>
      <c r="AV95" s="286"/>
      <c r="AW95" s="286"/>
      <c r="AX95" s="287"/>
      <c r="AY95" s="286"/>
      <c r="AZ95" s="271"/>
      <c r="BA95" s="271"/>
      <c r="BB95" s="271"/>
      <c r="BC95" s="271"/>
      <c r="BD95" s="271"/>
      <c r="BE95" s="271"/>
      <c r="BF95" s="271"/>
      <c r="BG95" s="271"/>
      <c r="BH95" s="271"/>
      <c r="BI95" s="271"/>
      <c r="BJ95" s="271"/>
      <c r="BK95" s="271"/>
      <c r="BL95" s="271"/>
      <c r="BM95" s="271"/>
      <c r="BN95" s="271"/>
      <c r="BO95" s="271"/>
      <c r="BP95" s="271"/>
      <c r="BQ95" s="271"/>
      <c r="BR95" s="271"/>
      <c r="BS95" s="271"/>
      <c r="BT95" s="271"/>
      <c r="BU95" s="271"/>
      <c r="BV95" s="271"/>
      <c r="BW95" s="271"/>
      <c r="BX95" s="271"/>
      <c r="BY95" s="271"/>
      <c r="BZ95" s="271"/>
      <c r="CA95" s="271"/>
    </row>
    <row r="96" spans="1:79" s="272" customFormat="1" ht="30" customHeight="1" thickBot="1">
      <c r="A96" s="545" t="s">
        <v>415</v>
      </c>
      <c r="B96" s="545" t="s">
        <v>94</v>
      </c>
      <c r="C96" s="545" t="s">
        <v>2381</v>
      </c>
      <c r="D96" s="549">
        <v>70</v>
      </c>
      <c r="E96" s="550" t="s">
        <v>1379</v>
      </c>
      <c r="F96" s="550" t="s">
        <v>1380</v>
      </c>
      <c r="G96" s="547">
        <v>256</v>
      </c>
      <c r="H96" s="545" t="s">
        <v>717</v>
      </c>
      <c r="I96" s="550" t="s">
        <v>1857</v>
      </c>
      <c r="J96" s="551"/>
      <c r="K96" s="549"/>
      <c r="L96" s="559">
        <v>61566</v>
      </c>
      <c r="M96" s="547"/>
      <c r="N96" s="547"/>
      <c r="O96" s="547"/>
      <c r="P96" s="547"/>
      <c r="Q96" s="547"/>
      <c r="R96" s="547"/>
      <c r="S96" s="547"/>
      <c r="T96" s="547">
        <v>3.6</v>
      </c>
      <c r="U96" s="547"/>
      <c r="V96" s="547"/>
      <c r="W96" s="549"/>
      <c r="X96" s="547">
        <v>100</v>
      </c>
      <c r="Y96" s="547">
        <v>100</v>
      </c>
      <c r="Z96" s="547">
        <v>1</v>
      </c>
      <c r="AA96" s="547"/>
      <c r="AB96" s="547"/>
      <c r="AC96" s="547"/>
      <c r="AD96" s="547"/>
      <c r="AE96" s="556" t="s">
        <v>438</v>
      </c>
      <c r="AF96" s="271"/>
      <c r="AG96" s="271"/>
      <c r="AH96" s="271"/>
      <c r="AI96" s="271"/>
      <c r="AJ96" s="271"/>
      <c r="AK96" s="271"/>
      <c r="AL96" s="271"/>
      <c r="AM96" s="271"/>
      <c r="AN96" s="271"/>
      <c r="AO96" s="271"/>
      <c r="AP96" s="271"/>
      <c r="AQ96" s="271"/>
      <c r="AR96" s="271"/>
      <c r="AS96" s="271"/>
      <c r="AT96" s="271"/>
      <c r="AU96" s="286"/>
      <c r="AV96" s="286"/>
      <c r="AW96" s="286"/>
      <c r="AX96" s="287"/>
      <c r="AY96" s="286"/>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271"/>
      <c r="BY96" s="271"/>
      <c r="BZ96" s="271"/>
      <c r="CA96" s="271"/>
    </row>
    <row r="97" spans="1:79" s="272" customFormat="1" ht="30" customHeight="1" thickBot="1">
      <c r="A97" s="545" t="s">
        <v>415</v>
      </c>
      <c r="B97" s="545" t="s">
        <v>94</v>
      </c>
      <c r="C97" s="545" t="s">
        <v>2381</v>
      </c>
      <c r="D97" s="549">
        <v>99</v>
      </c>
      <c r="E97" s="550" t="s">
        <v>1381</v>
      </c>
      <c r="F97" s="550" t="s">
        <v>1382</v>
      </c>
      <c r="G97" s="547">
        <v>272</v>
      </c>
      <c r="H97" s="545" t="s">
        <v>717</v>
      </c>
      <c r="I97" s="550" t="s">
        <v>1857</v>
      </c>
      <c r="J97" s="551"/>
      <c r="K97" s="549"/>
      <c r="L97" s="559">
        <v>30783</v>
      </c>
      <c r="M97" s="547"/>
      <c r="N97" s="547"/>
      <c r="O97" s="547"/>
      <c r="P97" s="547"/>
      <c r="Q97" s="547"/>
      <c r="R97" s="547"/>
      <c r="S97" s="547"/>
      <c r="T97" s="547">
        <v>2</v>
      </c>
      <c r="U97" s="547"/>
      <c r="V97" s="547"/>
      <c r="W97" s="549"/>
      <c r="X97" s="547">
        <v>100</v>
      </c>
      <c r="Y97" s="547">
        <v>100</v>
      </c>
      <c r="Z97" s="547">
        <v>1</v>
      </c>
      <c r="AA97" s="547"/>
      <c r="AB97" s="547"/>
      <c r="AC97" s="547"/>
      <c r="AD97" s="547"/>
      <c r="AE97" s="556" t="s">
        <v>438</v>
      </c>
      <c r="AF97" s="271"/>
      <c r="AG97" s="271"/>
      <c r="AH97" s="271"/>
      <c r="AI97" s="271"/>
      <c r="AJ97" s="271"/>
      <c r="AK97" s="271"/>
      <c r="AL97" s="271"/>
      <c r="AM97" s="271"/>
      <c r="AN97" s="271"/>
      <c r="AO97" s="271"/>
      <c r="AP97" s="271"/>
      <c r="AQ97" s="271"/>
      <c r="AR97" s="271"/>
      <c r="AS97" s="271"/>
      <c r="AT97" s="271"/>
      <c r="AU97" s="286"/>
      <c r="AV97" s="286"/>
      <c r="AW97" s="286"/>
      <c r="AX97" s="287"/>
      <c r="AY97" s="286"/>
      <c r="AZ97" s="271"/>
      <c r="BA97" s="271"/>
      <c r="BB97" s="271"/>
      <c r="BC97" s="271"/>
      <c r="BD97" s="271"/>
      <c r="BE97" s="271"/>
      <c r="BF97" s="271"/>
      <c r="BG97" s="271"/>
      <c r="BH97" s="271"/>
      <c r="BI97" s="271"/>
      <c r="BJ97" s="271"/>
      <c r="BK97" s="271"/>
      <c r="BL97" s="271"/>
      <c r="BM97" s="271"/>
      <c r="BN97" s="271"/>
      <c r="BO97" s="271"/>
      <c r="BP97" s="271"/>
      <c r="BQ97" s="271"/>
      <c r="BR97" s="271"/>
      <c r="BS97" s="271"/>
      <c r="BT97" s="271"/>
      <c r="BU97" s="271"/>
      <c r="BV97" s="271"/>
      <c r="BW97" s="271"/>
      <c r="BX97" s="271"/>
      <c r="BY97" s="271"/>
      <c r="BZ97" s="271"/>
      <c r="CA97" s="271"/>
    </row>
    <row r="98" spans="1:79" s="272" customFormat="1" ht="30" customHeight="1" thickBot="1">
      <c r="A98" s="545" t="s">
        <v>451</v>
      </c>
      <c r="B98" s="545" t="s">
        <v>94</v>
      </c>
      <c r="C98" s="545" t="s">
        <v>1021</v>
      </c>
      <c r="D98" s="545">
        <v>6</v>
      </c>
      <c r="E98" s="550" t="s">
        <v>1383</v>
      </c>
      <c r="F98" s="550" t="s">
        <v>1384</v>
      </c>
      <c r="G98" s="547">
        <v>242</v>
      </c>
      <c r="H98" s="545" t="s">
        <v>717</v>
      </c>
      <c r="I98" s="545" t="s">
        <v>1857</v>
      </c>
      <c r="J98" s="548">
        <v>60000</v>
      </c>
      <c r="K98" s="560"/>
      <c r="L98" s="560"/>
      <c r="M98" s="552"/>
      <c r="N98" s="552"/>
      <c r="O98" s="552"/>
      <c r="P98" s="552"/>
      <c r="Q98" s="552"/>
      <c r="R98" s="552"/>
      <c r="S98" s="552"/>
      <c r="T98" s="552">
        <v>2</v>
      </c>
      <c r="U98" s="552"/>
      <c r="V98" s="552"/>
      <c r="W98" s="560"/>
      <c r="X98" s="552"/>
      <c r="Y98" s="552"/>
      <c r="Z98" s="552">
        <v>1</v>
      </c>
      <c r="AA98" s="552"/>
      <c r="AB98" s="552"/>
      <c r="AC98" s="552"/>
      <c r="AD98" s="552"/>
      <c r="AE98" s="556" t="s">
        <v>438</v>
      </c>
      <c r="AF98" s="271"/>
      <c r="AG98" s="271"/>
      <c r="AH98" s="271"/>
      <c r="AI98" s="271"/>
      <c r="AJ98" s="271"/>
      <c r="AK98" s="271"/>
      <c r="AL98" s="271"/>
      <c r="AM98" s="271"/>
      <c r="AN98" s="271"/>
      <c r="AO98" s="271"/>
      <c r="AP98" s="271"/>
      <c r="AQ98" s="271"/>
      <c r="AR98" s="271"/>
      <c r="AS98" s="271"/>
      <c r="AT98" s="271"/>
      <c r="AU98" s="286"/>
      <c r="AV98" s="286"/>
      <c r="AW98" s="286"/>
      <c r="AX98" s="287"/>
      <c r="AY98" s="286"/>
      <c r="AZ98" s="271"/>
      <c r="BA98" s="271"/>
      <c r="BB98" s="271"/>
      <c r="BC98" s="271"/>
      <c r="BD98" s="271"/>
      <c r="BE98" s="271"/>
      <c r="BF98" s="271"/>
      <c r="BG98" s="271"/>
      <c r="BH98" s="271"/>
      <c r="BI98" s="271"/>
      <c r="BJ98" s="271"/>
      <c r="BK98" s="271"/>
      <c r="BL98" s="271"/>
      <c r="BM98" s="271"/>
      <c r="BN98" s="271"/>
      <c r="BO98" s="271"/>
      <c r="BP98" s="271"/>
      <c r="BQ98" s="271"/>
      <c r="BR98" s="271"/>
      <c r="BS98" s="271"/>
      <c r="BT98" s="271"/>
      <c r="BU98" s="271"/>
      <c r="BV98" s="271"/>
      <c r="BW98" s="271"/>
      <c r="BX98" s="271"/>
      <c r="BY98" s="271"/>
      <c r="BZ98" s="271"/>
      <c r="CA98" s="271"/>
    </row>
    <row r="99" spans="1:79" s="272" customFormat="1" ht="30" customHeight="1" thickBot="1">
      <c r="A99" s="545" t="s">
        <v>451</v>
      </c>
      <c r="B99" s="545" t="s">
        <v>94</v>
      </c>
      <c r="C99" s="545" t="s">
        <v>1021</v>
      </c>
      <c r="D99" s="545">
        <v>35</v>
      </c>
      <c r="E99" s="550" t="s">
        <v>1385</v>
      </c>
      <c r="F99" s="550" t="s">
        <v>1386</v>
      </c>
      <c r="G99" s="547">
        <v>93</v>
      </c>
      <c r="H99" s="545" t="s">
        <v>717</v>
      </c>
      <c r="I99" s="545" t="s">
        <v>1857</v>
      </c>
      <c r="J99" s="548">
        <v>75000</v>
      </c>
      <c r="K99" s="560"/>
      <c r="L99" s="560"/>
      <c r="M99" s="552"/>
      <c r="N99" s="552"/>
      <c r="O99" s="552"/>
      <c r="P99" s="552"/>
      <c r="Q99" s="552"/>
      <c r="R99" s="552"/>
      <c r="S99" s="552"/>
      <c r="T99" s="552">
        <v>3</v>
      </c>
      <c r="U99" s="552"/>
      <c r="V99" s="552"/>
      <c r="W99" s="560"/>
      <c r="X99" s="552"/>
      <c r="Y99" s="552"/>
      <c r="Z99" s="552">
        <v>1</v>
      </c>
      <c r="AA99" s="552"/>
      <c r="AB99" s="552"/>
      <c r="AC99" s="552"/>
      <c r="AD99" s="552"/>
      <c r="AE99" s="556" t="s">
        <v>438</v>
      </c>
      <c r="AF99" s="271"/>
      <c r="AG99" s="271"/>
      <c r="AH99" s="271"/>
      <c r="AI99" s="271"/>
      <c r="AJ99" s="271"/>
      <c r="AK99" s="271"/>
      <c r="AL99" s="271"/>
      <c r="AM99" s="271"/>
      <c r="AN99" s="271"/>
      <c r="AO99" s="271"/>
      <c r="AP99" s="271"/>
      <c r="AQ99" s="271"/>
      <c r="AR99" s="271"/>
      <c r="AS99" s="271"/>
      <c r="AT99" s="271"/>
      <c r="AU99" s="286"/>
      <c r="AV99" s="286"/>
      <c r="AW99" s="286"/>
      <c r="AX99" s="287"/>
      <c r="AY99" s="286"/>
      <c r="AZ99" s="271"/>
      <c r="BA99" s="271"/>
      <c r="BB99" s="271"/>
      <c r="BC99" s="271"/>
      <c r="BD99" s="271"/>
      <c r="BE99" s="271"/>
      <c r="BF99" s="271"/>
      <c r="BG99" s="271"/>
      <c r="BH99" s="271"/>
      <c r="BI99" s="271"/>
      <c r="BJ99" s="271"/>
      <c r="BK99" s="271"/>
      <c r="BL99" s="271"/>
      <c r="BM99" s="271"/>
      <c r="BN99" s="271"/>
      <c r="BO99" s="271"/>
      <c r="BP99" s="271"/>
      <c r="BQ99" s="271"/>
      <c r="BR99" s="271"/>
      <c r="BS99" s="271"/>
      <c r="BT99" s="271"/>
      <c r="BU99" s="271"/>
      <c r="BV99" s="271"/>
      <c r="BW99" s="271"/>
      <c r="BX99" s="271"/>
      <c r="BY99" s="271"/>
      <c r="BZ99" s="271"/>
      <c r="CA99" s="271"/>
    </row>
    <row r="100" spans="1:79" s="272" customFormat="1" ht="30" customHeight="1" thickBot="1">
      <c r="A100" s="545" t="s">
        <v>451</v>
      </c>
      <c r="B100" s="545" t="s">
        <v>94</v>
      </c>
      <c r="C100" s="545" t="s">
        <v>1021</v>
      </c>
      <c r="D100" s="549">
        <v>3</v>
      </c>
      <c r="E100" s="550" t="s">
        <v>2292</v>
      </c>
      <c r="F100" s="550" t="s">
        <v>2293</v>
      </c>
      <c r="G100" s="547">
        <v>131</v>
      </c>
      <c r="H100" s="545" t="s">
        <v>717</v>
      </c>
      <c r="I100" s="550" t="s">
        <v>1857</v>
      </c>
      <c r="J100" s="551">
        <v>30000</v>
      </c>
      <c r="K100" s="549"/>
      <c r="L100" s="549"/>
      <c r="M100" s="547"/>
      <c r="N100" s="547"/>
      <c r="O100" s="547"/>
      <c r="P100" s="547"/>
      <c r="Q100" s="547"/>
      <c r="R100" s="547"/>
      <c r="S100" s="547"/>
      <c r="T100" s="547">
        <v>1</v>
      </c>
      <c r="U100" s="547"/>
      <c r="V100" s="547"/>
      <c r="W100" s="549"/>
      <c r="X100" s="547"/>
      <c r="Y100" s="547"/>
      <c r="Z100" s="547">
        <v>1</v>
      </c>
      <c r="AA100" s="547"/>
      <c r="AB100" s="547"/>
      <c r="AC100" s="547"/>
      <c r="AD100" s="547"/>
      <c r="AE100" s="556" t="s">
        <v>438</v>
      </c>
      <c r="AF100" s="271"/>
      <c r="AG100" s="271"/>
      <c r="AH100" s="271"/>
      <c r="AI100" s="271"/>
      <c r="AJ100" s="271"/>
      <c r="AK100" s="271"/>
      <c r="AL100" s="271"/>
      <c r="AM100" s="271"/>
      <c r="AN100" s="271"/>
      <c r="AO100" s="271"/>
      <c r="AP100" s="271"/>
      <c r="AQ100" s="271"/>
      <c r="AR100" s="271"/>
      <c r="AS100" s="271"/>
      <c r="AT100" s="271"/>
      <c r="AU100" s="286"/>
      <c r="AV100" s="286"/>
      <c r="AW100" s="286"/>
      <c r="AX100" s="287"/>
      <c r="AY100" s="286"/>
      <c r="AZ100" s="271"/>
      <c r="BA100" s="271"/>
      <c r="BB100" s="271"/>
      <c r="BC100" s="271"/>
      <c r="BD100" s="271"/>
      <c r="BE100" s="271"/>
      <c r="BF100" s="271"/>
      <c r="BG100" s="271"/>
      <c r="BH100" s="271"/>
      <c r="BI100" s="271"/>
      <c r="BJ100" s="271"/>
      <c r="BK100" s="271"/>
      <c r="BL100" s="271"/>
      <c r="BM100" s="271"/>
      <c r="BN100" s="271"/>
      <c r="BO100" s="271"/>
      <c r="BP100" s="271"/>
      <c r="BQ100" s="271"/>
      <c r="BR100" s="271"/>
      <c r="BS100" s="271"/>
      <c r="BT100" s="271"/>
      <c r="BU100" s="271"/>
      <c r="BV100" s="271"/>
      <c r="BW100" s="271"/>
      <c r="BX100" s="271"/>
      <c r="BY100" s="271"/>
      <c r="BZ100" s="271"/>
      <c r="CA100" s="271"/>
    </row>
    <row r="101" spans="1:79" s="272" customFormat="1" ht="30" customHeight="1" thickBot="1">
      <c r="A101" s="545" t="s">
        <v>451</v>
      </c>
      <c r="B101" s="560" t="s">
        <v>94</v>
      </c>
      <c r="C101" s="560" t="s">
        <v>1021</v>
      </c>
      <c r="D101" s="549"/>
      <c r="E101" s="555" t="s">
        <v>490</v>
      </c>
      <c r="F101" s="555" t="s">
        <v>491</v>
      </c>
      <c r="G101" s="552"/>
      <c r="H101" s="545" t="s">
        <v>717</v>
      </c>
      <c r="I101" s="550" t="s">
        <v>11</v>
      </c>
      <c r="J101" s="551">
        <v>65000</v>
      </c>
      <c r="K101" s="549"/>
      <c r="L101" s="549"/>
      <c r="M101" s="552"/>
      <c r="N101" s="552"/>
      <c r="O101" s="552"/>
      <c r="P101" s="552"/>
      <c r="Q101" s="552"/>
      <c r="R101" s="552"/>
      <c r="S101" s="552"/>
      <c r="T101" s="552"/>
      <c r="U101" s="552"/>
      <c r="V101" s="552"/>
      <c r="W101" s="549"/>
      <c r="X101" s="552"/>
      <c r="Y101" s="552"/>
      <c r="Z101" s="552">
        <v>1</v>
      </c>
      <c r="AA101" s="552"/>
      <c r="AB101" s="552"/>
      <c r="AC101" s="552"/>
      <c r="AD101" s="552"/>
      <c r="AE101" s="561" t="s">
        <v>438</v>
      </c>
      <c r="AF101" s="271"/>
      <c r="AG101" s="271"/>
      <c r="AH101" s="271"/>
      <c r="AI101" s="271"/>
      <c r="AJ101" s="271"/>
      <c r="AK101" s="271"/>
      <c r="AL101" s="271"/>
      <c r="AM101" s="271"/>
      <c r="AN101" s="271"/>
      <c r="AO101" s="271"/>
      <c r="AP101" s="271"/>
      <c r="AQ101" s="271"/>
      <c r="AR101" s="271"/>
      <c r="AS101" s="271"/>
      <c r="AT101" s="271"/>
      <c r="AU101" s="286"/>
      <c r="AV101" s="286"/>
      <c r="AW101" s="286"/>
      <c r="AX101" s="287"/>
      <c r="AY101" s="286"/>
      <c r="AZ101" s="271"/>
      <c r="BA101" s="271"/>
      <c r="BB101" s="271"/>
      <c r="BC101" s="271"/>
      <c r="BD101" s="271"/>
      <c r="BE101" s="271"/>
      <c r="BF101" s="271"/>
      <c r="BG101" s="271"/>
      <c r="BH101" s="271"/>
      <c r="BI101" s="271"/>
      <c r="BJ101" s="271"/>
      <c r="BK101" s="271"/>
      <c r="BL101" s="271"/>
      <c r="BM101" s="271"/>
      <c r="BN101" s="271"/>
      <c r="BO101" s="271"/>
      <c r="BP101" s="271"/>
      <c r="BQ101" s="271"/>
      <c r="BR101" s="271"/>
      <c r="BS101" s="271"/>
      <c r="BT101" s="271"/>
      <c r="BU101" s="271"/>
      <c r="BV101" s="271"/>
      <c r="BW101" s="271"/>
      <c r="BX101" s="271"/>
      <c r="BY101" s="271"/>
      <c r="BZ101" s="271"/>
      <c r="CA101" s="271"/>
    </row>
    <row r="102" spans="1:79" s="272" customFormat="1" ht="30" customHeight="1" thickBot="1">
      <c r="A102" s="545" t="s">
        <v>451</v>
      </c>
      <c r="B102" s="545" t="s">
        <v>94</v>
      </c>
      <c r="C102" s="545" t="s">
        <v>1021</v>
      </c>
      <c r="D102" s="549"/>
      <c r="E102" s="550" t="s">
        <v>1344</v>
      </c>
      <c r="F102" s="550" t="s">
        <v>491</v>
      </c>
      <c r="G102" s="547"/>
      <c r="H102" s="550" t="s">
        <v>717</v>
      </c>
      <c r="I102" s="550" t="s">
        <v>2274</v>
      </c>
      <c r="J102" s="551">
        <v>100000</v>
      </c>
      <c r="K102" s="562">
        <v>100000</v>
      </c>
      <c r="L102" s="563"/>
      <c r="M102" s="547"/>
      <c r="N102" s="547"/>
      <c r="O102" s="547"/>
      <c r="P102" s="547">
        <v>35</v>
      </c>
      <c r="Q102" s="547"/>
      <c r="R102" s="547"/>
      <c r="S102" s="547"/>
      <c r="T102" s="547"/>
      <c r="U102" s="547"/>
      <c r="V102" s="547"/>
      <c r="W102" s="549"/>
      <c r="X102" s="547"/>
      <c r="Y102" s="547"/>
      <c r="Z102" s="547">
        <v>1</v>
      </c>
      <c r="AA102" s="547"/>
      <c r="AB102" s="547"/>
      <c r="AC102" s="547"/>
      <c r="AD102" s="547"/>
      <c r="AE102" s="550" t="s">
        <v>438</v>
      </c>
      <c r="AF102" s="271"/>
      <c r="AG102" s="271"/>
      <c r="AH102" s="271"/>
      <c r="AI102" s="271"/>
      <c r="AJ102" s="271"/>
      <c r="AK102" s="271"/>
      <c r="AL102" s="271"/>
      <c r="AM102" s="271"/>
      <c r="AN102" s="271"/>
      <c r="AO102" s="271"/>
      <c r="AP102" s="271"/>
      <c r="AQ102" s="271"/>
      <c r="AR102" s="271"/>
      <c r="AS102" s="271"/>
      <c r="AT102" s="271"/>
      <c r="AU102" s="286"/>
      <c r="AV102" s="286"/>
      <c r="AW102" s="286"/>
      <c r="AX102" s="287"/>
      <c r="AY102" s="286"/>
      <c r="AZ102" s="271"/>
      <c r="BA102" s="271"/>
      <c r="BB102" s="271"/>
      <c r="BC102" s="271"/>
      <c r="BD102" s="271"/>
      <c r="BE102" s="271"/>
      <c r="BF102" s="271"/>
      <c r="BG102" s="271"/>
      <c r="BH102" s="271"/>
      <c r="BI102" s="271"/>
      <c r="BJ102" s="271"/>
      <c r="BK102" s="271"/>
      <c r="BL102" s="271"/>
      <c r="BM102" s="271"/>
      <c r="BN102" s="271"/>
      <c r="BO102" s="271"/>
      <c r="BP102" s="271"/>
      <c r="BQ102" s="271"/>
      <c r="BR102" s="271"/>
      <c r="BS102" s="271"/>
      <c r="BT102" s="271"/>
      <c r="BU102" s="271"/>
      <c r="BV102" s="271"/>
      <c r="BW102" s="271"/>
      <c r="BX102" s="271"/>
      <c r="BY102" s="271"/>
      <c r="BZ102" s="271"/>
      <c r="CA102" s="271"/>
    </row>
    <row r="103" spans="1:79" s="272" customFormat="1" ht="30" customHeight="1" thickBot="1">
      <c r="A103" s="3846" t="s">
        <v>451</v>
      </c>
      <c r="B103" s="3846" t="s">
        <v>94</v>
      </c>
      <c r="C103" s="3846" t="s">
        <v>1030</v>
      </c>
      <c r="D103" s="549">
        <v>150</v>
      </c>
      <c r="E103" s="3853" t="s">
        <v>2294</v>
      </c>
      <c r="F103" s="550" t="s">
        <v>2295</v>
      </c>
      <c r="G103" s="3845">
        <v>394</v>
      </c>
      <c r="H103" s="3846" t="s">
        <v>717</v>
      </c>
      <c r="I103" s="3846" t="s">
        <v>1857</v>
      </c>
      <c r="J103" s="3847">
        <v>150000</v>
      </c>
      <c r="K103" s="3854"/>
      <c r="L103" s="3854"/>
      <c r="M103" s="3854"/>
      <c r="N103" s="3854"/>
      <c r="O103" s="3854"/>
      <c r="P103" s="3854"/>
      <c r="Q103" s="3854"/>
      <c r="R103" s="3854"/>
      <c r="S103" s="3854"/>
      <c r="T103" s="3857">
        <v>5</v>
      </c>
      <c r="U103" s="3854"/>
      <c r="V103" s="3854"/>
      <c r="W103" s="3854"/>
      <c r="X103" s="3854">
        <v>100</v>
      </c>
      <c r="Y103" s="3854">
        <v>100</v>
      </c>
      <c r="Z103" s="3854">
        <v>1</v>
      </c>
      <c r="AA103" s="3854"/>
      <c r="AB103" s="3854"/>
      <c r="AC103" s="3854"/>
      <c r="AD103" s="3854"/>
      <c r="AE103" s="3856" t="s">
        <v>438</v>
      </c>
      <c r="AF103" s="271"/>
      <c r="AG103" s="271"/>
      <c r="AH103" s="271"/>
      <c r="AI103" s="271"/>
      <c r="AJ103" s="271"/>
      <c r="AK103" s="271"/>
      <c r="AL103" s="271"/>
      <c r="AM103" s="271"/>
      <c r="AN103" s="271"/>
      <c r="AO103" s="271"/>
      <c r="AP103" s="271"/>
      <c r="AQ103" s="271"/>
      <c r="AR103" s="271"/>
      <c r="AS103" s="271"/>
      <c r="AT103" s="271"/>
      <c r="AU103" s="286"/>
      <c r="AV103" s="286"/>
      <c r="AW103" s="286"/>
      <c r="AX103" s="287"/>
      <c r="AY103" s="286"/>
      <c r="AZ103" s="271"/>
      <c r="BA103" s="271"/>
      <c r="BB103" s="271"/>
      <c r="BC103" s="271"/>
      <c r="BD103" s="271"/>
      <c r="BE103" s="271"/>
      <c r="BF103" s="271"/>
      <c r="BG103" s="271"/>
      <c r="BH103" s="271"/>
      <c r="BI103" s="271"/>
      <c r="BJ103" s="271"/>
      <c r="BK103" s="271"/>
      <c r="BL103" s="271"/>
      <c r="BM103" s="271"/>
      <c r="BN103" s="271"/>
      <c r="BO103" s="271"/>
      <c r="BP103" s="271"/>
      <c r="BQ103" s="271"/>
      <c r="BR103" s="271"/>
      <c r="BS103" s="271"/>
      <c r="BT103" s="271"/>
      <c r="BU103" s="271"/>
      <c r="BV103" s="271"/>
      <c r="BW103" s="271"/>
      <c r="BX103" s="271"/>
      <c r="BY103" s="271"/>
      <c r="BZ103" s="271"/>
      <c r="CA103" s="271"/>
    </row>
    <row r="104" spans="1:79" s="272" customFormat="1" ht="30" customHeight="1" thickBot="1">
      <c r="A104" s="3846"/>
      <c r="B104" s="3846"/>
      <c r="C104" s="3846"/>
      <c r="D104" s="549">
        <v>157</v>
      </c>
      <c r="E104" s="3853"/>
      <c r="F104" s="550" t="s">
        <v>2296</v>
      </c>
      <c r="G104" s="3845"/>
      <c r="H104" s="3846"/>
      <c r="I104" s="3846"/>
      <c r="J104" s="3847"/>
      <c r="K104" s="3854"/>
      <c r="L104" s="3854"/>
      <c r="M104" s="3854"/>
      <c r="N104" s="3854"/>
      <c r="O104" s="3854"/>
      <c r="P104" s="3854"/>
      <c r="Q104" s="3854"/>
      <c r="R104" s="3854"/>
      <c r="S104" s="3854"/>
      <c r="T104" s="3857"/>
      <c r="U104" s="3854"/>
      <c r="V104" s="3854"/>
      <c r="W104" s="3854"/>
      <c r="X104" s="3854"/>
      <c r="Y104" s="3854"/>
      <c r="Z104" s="3854"/>
      <c r="AA104" s="3854"/>
      <c r="AB104" s="3854"/>
      <c r="AC104" s="3854"/>
      <c r="AD104" s="3854"/>
      <c r="AE104" s="3856"/>
      <c r="AF104" s="271"/>
      <c r="AG104" s="271"/>
      <c r="AH104" s="271"/>
      <c r="AI104" s="271"/>
      <c r="AJ104" s="271"/>
      <c r="AK104" s="271"/>
      <c r="AL104" s="271"/>
      <c r="AM104" s="271"/>
      <c r="AN104" s="271"/>
      <c r="AO104" s="271"/>
      <c r="AP104" s="271"/>
      <c r="AQ104" s="271"/>
      <c r="AR104" s="271"/>
      <c r="AS104" s="271"/>
      <c r="AT104" s="271"/>
      <c r="AU104" s="286"/>
      <c r="AV104" s="286"/>
      <c r="AW104" s="286"/>
      <c r="AX104" s="287"/>
      <c r="AY104" s="286"/>
      <c r="AZ104" s="271"/>
      <c r="BA104" s="271"/>
      <c r="BB104" s="271"/>
      <c r="BC104" s="271"/>
      <c r="BD104" s="271"/>
      <c r="BE104" s="271"/>
      <c r="BF104" s="271"/>
      <c r="BG104" s="271"/>
      <c r="BH104" s="271"/>
      <c r="BI104" s="271"/>
      <c r="BJ104" s="271"/>
      <c r="BK104" s="271"/>
      <c r="BL104" s="271"/>
      <c r="BM104" s="271"/>
      <c r="BN104" s="271"/>
      <c r="BO104" s="271"/>
      <c r="BP104" s="271"/>
      <c r="BQ104" s="271"/>
      <c r="BR104" s="271"/>
      <c r="BS104" s="271"/>
      <c r="BT104" s="271"/>
      <c r="BU104" s="271"/>
      <c r="BV104" s="271"/>
      <c r="BW104" s="271"/>
      <c r="BX104" s="271"/>
      <c r="BY104" s="271"/>
      <c r="BZ104" s="271"/>
      <c r="CA104" s="271"/>
    </row>
    <row r="105" spans="1:79" s="272" customFormat="1" ht="30" customHeight="1" thickBot="1">
      <c r="A105" s="3846"/>
      <c r="B105" s="3846"/>
      <c r="C105" s="3846"/>
      <c r="D105" s="549">
        <v>160</v>
      </c>
      <c r="E105" s="3853"/>
      <c r="F105" s="550" t="s">
        <v>2297</v>
      </c>
      <c r="G105" s="3845"/>
      <c r="H105" s="3846"/>
      <c r="I105" s="3846"/>
      <c r="J105" s="3847"/>
      <c r="K105" s="3854"/>
      <c r="L105" s="3854"/>
      <c r="M105" s="3854"/>
      <c r="N105" s="3854"/>
      <c r="O105" s="3854"/>
      <c r="P105" s="3854"/>
      <c r="Q105" s="3854"/>
      <c r="R105" s="3854"/>
      <c r="S105" s="3854"/>
      <c r="T105" s="3857"/>
      <c r="U105" s="3854"/>
      <c r="V105" s="3854"/>
      <c r="W105" s="3854"/>
      <c r="X105" s="3854"/>
      <c r="Y105" s="3854"/>
      <c r="Z105" s="3854"/>
      <c r="AA105" s="3854"/>
      <c r="AB105" s="3854"/>
      <c r="AC105" s="3854"/>
      <c r="AD105" s="3854"/>
      <c r="AE105" s="3856"/>
      <c r="AF105" s="271"/>
      <c r="AG105" s="271"/>
      <c r="AH105" s="271"/>
      <c r="AI105" s="271"/>
      <c r="AJ105" s="271"/>
      <c r="AK105" s="271"/>
      <c r="AL105" s="271"/>
      <c r="AM105" s="271"/>
      <c r="AN105" s="271"/>
      <c r="AO105" s="271"/>
      <c r="AP105" s="271"/>
      <c r="AQ105" s="271"/>
      <c r="AR105" s="271"/>
      <c r="AS105" s="271"/>
      <c r="AT105" s="271"/>
      <c r="AU105" s="286"/>
      <c r="AV105" s="286"/>
      <c r="AW105" s="286"/>
      <c r="AX105" s="287"/>
      <c r="AY105" s="286"/>
      <c r="AZ105" s="271"/>
      <c r="BA105" s="271"/>
      <c r="BB105" s="271"/>
      <c r="BC105" s="271"/>
      <c r="BD105" s="271"/>
      <c r="BE105" s="271"/>
      <c r="BF105" s="271"/>
      <c r="BG105" s="271"/>
      <c r="BH105" s="271"/>
      <c r="BI105" s="271"/>
      <c r="BJ105" s="271"/>
      <c r="BK105" s="271"/>
      <c r="BL105" s="271"/>
      <c r="BM105" s="271"/>
      <c r="BN105" s="271"/>
      <c r="BO105" s="271"/>
      <c r="BP105" s="271"/>
      <c r="BQ105" s="271"/>
      <c r="BR105" s="271"/>
      <c r="BS105" s="271"/>
      <c r="BT105" s="271"/>
      <c r="BU105" s="271"/>
      <c r="BV105" s="271"/>
      <c r="BW105" s="271"/>
      <c r="BX105" s="271"/>
      <c r="BY105" s="271"/>
      <c r="BZ105" s="271"/>
      <c r="CA105" s="271"/>
    </row>
    <row r="106" spans="1:79" s="272" customFormat="1" ht="30" customHeight="1" thickBot="1">
      <c r="A106" s="3846"/>
      <c r="B106" s="3846"/>
      <c r="C106" s="3846"/>
      <c r="D106" s="549">
        <v>162</v>
      </c>
      <c r="E106" s="3853"/>
      <c r="F106" s="550" t="s">
        <v>2298</v>
      </c>
      <c r="G106" s="3845"/>
      <c r="H106" s="3846"/>
      <c r="I106" s="3846"/>
      <c r="J106" s="3847"/>
      <c r="K106" s="3854"/>
      <c r="L106" s="3854"/>
      <c r="M106" s="3854"/>
      <c r="N106" s="3854"/>
      <c r="O106" s="3854"/>
      <c r="P106" s="3854"/>
      <c r="Q106" s="3854"/>
      <c r="R106" s="3854"/>
      <c r="S106" s="3854"/>
      <c r="T106" s="3857"/>
      <c r="U106" s="3854"/>
      <c r="V106" s="3854"/>
      <c r="W106" s="3854"/>
      <c r="X106" s="3854"/>
      <c r="Y106" s="3854"/>
      <c r="Z106" s="3854"/>
      <c r="AA106" s="3854"/>
      <c r="AB106" s="3854"/>
      <c r="AC106" s="3854"/>
      <c r="AD106" s="3854"/>
      <c r="AE106" s="3856"/>
      <c r="AF106" s="271"/>
      <c r="AG106" s="271"/>
      <c r="AH106" s="271"/>
      <c r="AI106" s="271"/>
      <c r="AJ106" s="271"/>
      <c r="AK106" s="271"/>
      <c r="AL106" s="271"/>
      <c r="AM106" s="271"/>
      <c r="AN106" s="271"/>
      <c r="AO106" s="271"/>
      <c r="AP106" s="271"/>
      <c r="AQ106" s="271"/>
      <c r="AR106" s="271"/>
      <c r="AS106" s="271"/>
      <c r="AT106" s="271"/>
      <c r="AU106" s="286"/>
      <c r="AV106" s="286"/>
      <c r="AW106" s="286"/>
      <c r="AX106" s="287"/>
      <c r="AY106" s="286"/>
      <c r="AZ106" s="271"/>
      <c r="BA106" s="271"/>
      <c r="BB106" s="271"/>
      <c r="BC106" s="271"/>
      <c r="BD106" s="271"/>
      <c r="BE106" s="271"/>
      <c r="BF106" s="271"/>
      <c r="BG106" s="271"/>
      <c r="BH106" s="271"/>
      <c r="BI106" s="271"/>
      <c r="BJ106" s="271"/>
      <c r="BK106" s="271"/>
      <c r="BL106" s="271"/>
      <c r="BM106" s="271"/>
      <c r="BN106" s="271"/>
      <c r="BO106" s="271"/>
      <c r="BP106" s="271"/>
      <c r="BQ106" s="271"/>
      <c r="BR106" s="271"/>
      <c r="BS106" s="271"/>
      <c r="BT106" s="271"/>
      <c r="BU106" s="271"/>
      <c r="BV106" s="271"/>
      <c r="BW106" s="271"/>
      <c r="BX106" s="271"/>
      <c r="BY106" s="271"/>
      <c r="BZ106" s="271"/>
      <c r="CA106" s="271"/>
    </row>
    <row r="107" spans="1:79" s="272" customFormat="1" ht="30" customHeight="1" thickBot="1">
      <c r="A107" s="3846" t="s">
        <v>451</v>
      </c>
      <c r="B107" s="3846" t="s">
        <v>94</v>
      </c>
      <c r="C107" s="3846" t="s">
        <v>1030</v>
      </c>
      <c r="D107" s="549">
        <v>237</v>
      </c>
      <c r="E107" s="3853" t="s">
        <v>2299</v>
      </c>
      <c r="F107" s="566" t="s">
        <v>2300</v>
      </c>
      <c r="G107" s="3845">
        <v>930</v>
      </c>
      <c r="H107" s="3846" t="s">
        <v>717</v>
      </c>
      <c r="I107" s="3846" t="s">
        <v>1857</v>
      </c>
      <c r="J107" s="3847">
        <v>150000</v>
      </c>
      <c r="K107" s="3854"/>
      <c r="L107" s="3854"/>
      <c r="M107" s="3854"/>
      <c r="N107" s="3854"/>
      <c r="O107" s="3854"/>
      <c r="P107" s="3854"/>
      <c r="Q107" s="3854"/>
      <c r="R107" s="3854"/>
      <c r="S107" s="3854"/>
      <c r="T107" s="3857">
        <v>5</v>
      </c>
      <c r="U107" s="3854"/>
      <c r="V107" s="3854"/>
      <c r="W107" s="3854"/>
      <c r="X107" s="3854">
        <v>100</v>
      </c>
      <c r="Y107" s="3854">
        <v>100</v>
      </c>
      <c r="Z107" s="3854">
        <v>1</v>
      </c>
      <c r="AA107" s="3854"/>
      <c r="AB107" s="3854"/>
      <c r="AC107" s="3854"/>
      <c r="AD107" s="3854"/>
      <c r="AE107" s="3856" t="s">
        <v>438</v>
      </c>
      <c r="AF107" s="271"/>
      <c r="AG107" s="271"/>
      <c r="AH107" s="271"/>
      <c r="AI107" s="271"/>
      <c r="AJ107" s="271"/>
      <c r="AK107" s="271"/>
      <c r="AL107" s="271"/>
      <c r="AM107" s="271"/>
      <c r="AN107" s="271"/>
      <c r="AO107" s="271"/>
      <c r="AP107" s="271"/>
      <c r="AQ107" s="271"/>
      <c r="AR107" s="271"/>
      <c r="AS107" s="271"/>
      <c r="AT107" s="271"/>
      <c r="AU107" s="286"/>
      <c r="AV107" s="286"/>
      <c r="AW107" s="286"/>
      <c r="AX107" s="287"/>
      <c r="AY107" s="286"/>
      <c r="AZ107" s="271"/>
      <c r="BA107" s="271"/>
      <c r="BB107" s="271"/>
      <c r="BC107" s="271"/>
      <c r="BD107" s="271"/>
      <c r="BE107" s="271"/>
      <c r="BF107" s="271"/>
      <c r="BG107" s="271"/>
      <c r="BH107" s="271"/>
      <c r="BI107" s="271"/>
      <c r="BJ107" s="271"/>
      <c r="BK107" s="271"/>
      <c r="BL107" s="271"/>
      <c r="BM107" s="271"/>
      <c r="BN107" s="271"/>
      <c r="BO107" s="271"/>
      <c r="BP107" s="271"/>
      <c r="BQ107" s="271"/>
      <c r="BR107" s="271"/>
      <c r="BS107" s="271"/>
      <c r="BT107" s="271"/>
      <c r="BU107" s="271"/>
      <c r="BV107" s="271"/>
      <c r="BW107" s="271"/>
      <c r="BX107" s="271"/>
      <c r="BY107" s="271"/>
      <c r="BZ107" s="271"/>
      <c r="CA107" s="271"/>
    </row>
    <row r="108" spans="1:79" s="272" customFormat="1" ht="30" customHeight="1" thickBot="1">
      <c r="A108" s="3846"/>
      <c r="B108" s="3846"/>
      <c r="C108" s="3846"/>
      <c r="D108" s="549">
        <v>240</v>
      </c>
      <c r="E108" s="3853"/>
      <c r="F108" s="566" t="s">
        <v>2301</v>
      </c>
      <c r="G108" s="3845"/>
      <c r="H108" s="3846"/>
      <c r="I108" s="3846"/>
      <c r="J108" s="3847"/>
      <c r="K108" s="3854"/>
      <c r="L108" s="3854"/>
      <c r="M108" s="3854"/>
      <c r="N108" s="3854"/>
      <c r="O108" s="3854"/>
      <c r="P108" s="3854"/>
      <c r="Q108" s="3854"/>
      <c r="R108" s="3854"/>
      <c r="S108" s="3854"/>
      <c r="T108" s="3857"/>
      <c r="U108" s="3854"/>
      <c r="V108" s="3854"/>
      <c r="W108" s="3854"/>
      <c r="X108" s="3854"/>
      <c r="Y108" s="3854"/>
      <c r="Z108" s="3854"/>
      <c r="AA108" s="3854"/>
      <c r="AB108" s="3854"/>
      <c r="AC108" s="3854"/>
      <c r="AD108" s="3854"/>
      <c r="AE108" s="3856"/>
      <c r="AF108" s="271"/>
      <c r="AG108" s="271"/>
      <c r="AH108" s="271"/>
      <c r="AI108" s="271"/>
      <c r="AJ108" s="271"/>
      <c r="AK108" s="271"/>
      <c r="AL108" s="271"/>
      <c r="AM108" s="271"/>
      <c r="AN108" s="271"/>
      <c r="AO108" s="271"/>
      <c r="AP108" s="271"/>
      <c r="AQ108" s="271"/>
      <c r="AR108" s="271"/>
      <c r="AS108" s="271"/>
      <c r="AT108" s="271"/>
      <c r="AU108" s="286"/>
      <c r="AV108" s="286"/>
      <c r="AW108" s="286"/>
      <c r="AX108" s="287"/>
      <c r="AY108" s="286"/>
      <c r="AZ108" s="271"/>
      <c r="BA108" s="271"/>
      <c r="BB108" s="271"/>
      <c r="BC108" s="271"/>
      <c r="BD108" s="271"/>
      <c r="BE108" s="271"/>
      <c r="BF108" s="271"/>
      <c r="BG108" s="271"/>
      <c r="BH108" s="271"/>
      <c r="BI108" s="271"/>
      <c r="BJ108" s="271"/>
      <c r="BK108" s="271"/>
      <c r="BL108" s="271"/>
      <c r="BM108" s="271"/>
      <c r="BN108" s="271"/>
      <c r="BO108" s="271"/>
      <c r="BP108" s="271"/>
      <c r="BQ108" s="271"/>
      <c r="BR108" s="271"/>
      <c r="BS108" s="271"/>
      <c r="BT108" s="271"/>
      <c r="BU108" s="271"/>
      <c r="BV108" s="271"/>
      <c r="BW108" s="271"/>
      <c r="BX108" s="271"/>
      <c r="BY108" s="271"/>
      <c r="BZ108" s="271"/>
      <c r="CA108" s="271"/>
    </row>
    <row r="109" spans="1:79" s="272" customFormat="1" ht="30" customHeight="1" thickBot="1">
      <c r="A109" s="3846"/>
      <c r="B109" s="3846"/>
      <c r="C109" s="3846"/>
      <c r="D109" s="549"/>
      <c r="E109" s="3853"/>
      <c r="F109" s="566" t="s">
        <v>2302</v>
      </c>
      <c r="G109" s="3845"/>
      <c r="H109" s="3846"/>
      <c r="I109" s="3846"/>
      <c r="J109" s="3847"/>
      <c r="K109" s="3854"/>
      <c r="L109" s="3854"/>
      <c r="M109" s="3854"/>
      <c r="N109" s="3854"/>
      <c r="O109" s="3854"/>
      <c r="P109" s="3854"/>
      <c r="Q109" s="3854"/>
      <c r="R109" s="3854"/>
      <c r="S109" s="3854"/>
      <c r="T109" s="3857"/>
      <c r="U109" s="3854"/>
      <c r="V109" s="3854"/>
      <c r="W109" s="3854"/>
      <c r="X109" s="3854"/>
      <c r="Y109" s="3854"/>
      <c r="Z109" s="3854"/>
      <c r="AA109" s="3854"/>
      <c r="AB109" s="3854"/>
      <c r="AC109" s="3854"/>
      <c r="AD109" s="3854"/>
      <c r="AE109" s="3856"/>
      <c r="AF109" s="271"/>
      <c r="AG109" s="271"/>
      <c r="AH109" s="271"/>
      <c r="AI109" s="271"/>
      <c r="AJ109" s="271"/>
      <c r="AK109" s="271"/>
      <c r="AL109" s="271"/>
      <c r="AM109" s="271"/>
      <c r="AN109" s="271"/>
      <c r="AO109" s="271"/>
      <c r="AP109" s="271"/>
      <c r="AQ109" s="271"/>
      <c r="AR109" s="271"/>
      <c r="AS109" s="271"/>
      <c r="AT109" s="271"/>
      <c r="AU109" s="286"/>
      <c r="AV109" s="286"/>
      <c r="AW109" s="286"/>
      <c r="AX109" s="287"/>
      <c r="AY109" s="286"/>
      <c r="AZ109" s="271"/>
      <c r="BA109" s="271"/>
      <c r="BB109" s="271"/>
      <c r="BC109" s="271"/>
      <c r="BD109" s="271"/>
      <c r="BE109" s="271"/>
      <c r="BF109" s="271"/>
      <c r="BG109" s="271"/>
      <c r="BH109" s="271"/>
      <c r="BI109" s="271"/>
      <c r="BJ109" s="271"/>
      <c r="BK109" s="271"/>
      <c r="BL109" s="271"/>
      <c r="BM109" s="271"/>
      <c r="BN109" s="271"/>
      <c r="BO109" s="271"/>
      <c r="BP109" s="271"/>
      <c r="BQ109" s="271"/>
      <c r="BR109" s="271"/>
      <c r="BS109" s="271"/>
      <c r="BT109" s="271"/>
      <c r="BU109" s="271"/>
      <c r="BV109" s="271"/>
      <c r="BW109" s="271"/>
      <c r="BX109" s="271"/>
      <c r="BY109" s="271"/>
      <c r="BZ109" s="271"/>
      <c r="CA109" s="271"/>
    </row>
    <row r="110" spans="1:79" s="272" customFormat="1" ht="30" customHeight="1" thickBot="1">
      <c r="A110" s="3846"/>
      <c r="B110" s="3846"/>
      <c r="C110" s="3846"/>
      <c r="D110" s="549"/>
      <c r="E110" s="3853"/>
      <c r="F110" s="566" t="s">
        <v>2303</v>
      </c>
      <c r="G110" s="3845"/>
      <c r="H110" s="3846"/>
      <c r="I110" s="3846"/>
      <c r="J110" s="3847"/>
      <c r="K110" s="3854"/>
      <c r="L110" s="3854"/>
      <c r="M110" s="3854"/>
      <c r="N110" s="3854"/>
      <c r="O110" s="3854"/>
      <c r="P110" s="3854"/>
      <c r="Q110" s="3854"/>
      <c r="R110" s="3854"/>
      <c r="S110" s="3854"/>
      <c r="T110" s="3857"/>
      <c r="U110" s="3854"/>
      <c r="V110" s="3854"/>
      <c r="W110" s="3854"/>
      <c r="X110" s="3854"/>
      <c r="Y110" s="3854"/>
      <c r="Z110" s="3854"/>
      <c r="AA110" s="3854"/>
      <c r="AB110" s="3854"/>
      <c r="AC110" s="3854"/>
      <c r="AD110" s="3854"/>
      <c r="AE110" s="3856"/>
      <c r="AF110" s="271"/>
      <c r="AG110" s="271"/>
      <c r="AH110" s="271"/>
      <c r="AI110" s="271"/>
      <c r="AJ110" s="271"/>
      <c r="AK110" s="271"/>
      <c r="AL110" s="271"/>
      <c r="AM110" s="271"/>
      <c r="AN110" s="271"/>
      <c r="AO110" s="271"/>
      <c r="AP110" s="271"/>
      <c r="AQ110" s="271"/>
      <c r="AR110" s="271"/>
      <c r="AS110" s="271"/>
      <c r="AT110" s="271"/>
      <c r="AU110" s="286"/>
      <c r="AV110" s="286"/>
      <c r="AW110" s="286"/>
      <c r="AX110" s="287"/>
      <c r="AY110" s="286"/>
      <c r="AZ110" s="271"/>
      <c r="BA110" s="271"/>
      <c r="BB110" s="271"/>
      <c r="BC110" s="271"/>
      <c r="BD110" s="271"/>
      <c r="BE110" s="271"/>
      <c r="BF110" s="271"/>
      <c r="BG110" s="271"/>
      <c r="BH110" s="271"/>
      <c r="BI110" s="271"/>
      <c r="BJ110" s="271"/>
      <c r="BK110" s="271"/>
      <c r="BL110" s="271"/>
      <c r="BM110" s="271"/>
      <c r="BN110" s="271"/>
      <c r="BO110" s="271"/>
      <c r="BP110" s="271"/>
      <c r="BQ110" s="271"/>
      <c r="BR110" s="271"/>
      <c r="BS110" s="271"/>
      <c r="BT110" s="271"/>
      <c r="BU110" s="271"/>
      <c r="BV110" s="271"/>
      <c r="BW110" s="271"/>
      <c r="BX110" s="271"/>
      <c r="BY110" s="271"/>
      <c r="BZ110" s="271"/>
      <c r="CA110" s="271"/>
    </row>
    <row r="111" spans="1:79" s="272" customFormat="1" ht="30" customHeight="1" thickBot="1">
      <c r="A111" s="550" t="s">
        <v>415</v>
      </c>
      <c r="B111" s="550" t="s">
        <v>94</v>
      </c>
      <c r="C111" s="550" t="s">
        <v>1030</v>
      </c>
      <c r="D111" s="549">
        <v>55</v>
      </c>
      <c r="E111" s="556" t="s">
        <v>1868</v>
      </c>
      <c r="F111" s="566" t="s">
        <v>1869</v>
      </c>
      <c r="G111" s="547">
        <v>56</v>
      </c>
      <c r="H111" s="550" t="s">
        <v>717</v>
      </c>
      <c r="I111" s="550" t="s">
        <v>1857</v>
      </c>
      <c r="J111" s="551"/>
      <c r="K111" s="563"/>
      <c r="L111" s="563"/>
      <c r="M111" s="563"/>
      <c r="N111" s="563"/>
      <c r="O111" s="563"/>
      <c r="P111" s="563"/>
      <c r="Q111" s="563"/>
      <c r="R111" s="563"/>
      <c r="S111" s="563"/>
      <c r="T111" s="564">
        <v>1.6</v>
      </c>
      <c r="U111" s="563"/>
      <c r="V111" s="563"/>
      <c r="W111" s="563"/>
      <c r="X111" s="547">
        <v>100</v>
      </c>
      <c r="Y111" s="563">
        <v>100</v>
      </c>
      <c r="Z111" s="563">
        <v>1</v>
      </c>
      <c r="AA111" s="563"/>
      <c r="AB111" s="563"/>
      <c r="AC111" s="563"/>
      <c r="AD111" s="563"/>
      <c r="AE111" s="565" t="s">
        <v>438</v>
      </c>
      <c r="AF111" s="271"/>
      <c r="AG111" s="271"/>
      <c r="AH111" s="271"/>
      <c r="AI111" s="271"/>
      <c r="AJ111" s="271"/>
      <c r="AK111" s="271"/>
      <c r="AL111" s="271"/>
      <c r="AM111" s="271"/>
      <c r="AN111" s="271"/>
      <c r="AO111" s="271"/>
      <c r="AP111" s="271"/>
      <c r="AQ111" s="271"/>
      <c r="AR111" s="271"/>
      <c r="AS111" s="271"/>
      <c r="AT111" s="271"/>
      <c r="AU111" s="286"/>
      <c r="AV111" s="286"/>
      <c r="AW111" s="286"/>
      <c r="AX111" s="287"/>
      <c r="AY111" s="286"/>
      <c r="AZ111" s="271"/>
      <c r="BA111" s="271"/>
      <c r="BB111" s="271"/>
      <c r="BC111" s="271"/>
      <c r="BD111" s="271"/>
      <c r="BE111" s="271"/>
      <c r="BF111" s="271"/>
      <c r="BG111" s="271"/>
      <c r="BH111" s="271"/>
      <c r="BI111" s="271"/>
      <c r="BJ111" s="271"/>
      <c r="BK111" s="271"/>
      <c r="BL111" s="271"/>
      <c r="BM111" s="271"/>
      <c r="BN111" s="271"/>
      <c r="BO111" s="271"/>
      <c r="BP111" s="271"/>
      <c r="BQ111" s="271"/>
      <c r="BR111" s="271"/>
      <c r="BS111" s="271"/>
      <c r="BT111" s="271"/>
      <c r="BU111" s="271"/>
      <c r="BV111" s="271"/>
      <c r="BW111" s="271"/>
      <c r="BX111" s="271"/>
      <c r="BY111" s="271"/>
      <c r="BZ111" s="271"/>
      <c r="CA111" s="271"/>
    </row>
    <row r="112" spans="1:79" s="272" customFormat="1" ht="30" customHeight="1" thickBot="1">
      <c r="A112" s="545" t="s">
        <v>451</v>
      </c>
      <c r="B112" s="545" t="s">
        <v>94</v>
      </c>
      <c r="C112" s="545" t="s">
        <v>1030</v>
      </c>
      <c r="D112" s="549"/>
      <c r="E112" s="550" t="s">
        <v>1344</v>
      </c>
      <c r="F112" s="567" t="s">
        <v>491</v>
      </c>
      <c r="G112" s="547"/>
      <c r="H112" s="550" t="s">
        <v>717</v>
      </c>
      <c r="I112" s="550" t="s">
        <v>2274</v>
      </c>
      <c r="J112" s="551">
        <v>100000</v>
      </c>
      <c r="K112" s="562">
        <v>100000</v>
      </c>
      <c r="L112" s="563"/>
      <c r="M112" s="547"/>
      <c r="N112" s="547"/>
      <c r="O112" s="547"/>
      <c r="P112" s="547">
        <v>35</v>
      </c>
      <c r="Q112" s="547"/>
      <c r="R112" s="547"/>
      <c r="S112" s="547"/>
      <c r="T112" s="547"/>
      <c r="U112" s="547"/>
      <c r="V112" s="547"/>
      <c r="W112" s="549"/>
      <c r="X112" s="547"/>
      <c r="Y112" s="547"/>
      <c r="Z112" s="547">
        <v>1</v>
      </c>
      <c r="AA112" s="547"/>
      <c r="AB112" s="547"/>
      <c r="AC112" s="547"/>
      <c r="AD112" s="547"/>
      <c r="AE112" s="550" t="s">
        <v>438</v>
      </c>
      <c r="AF112" s="271"/>
      <c r="AG112" s="271"/>
      <c r="AH112" s="271"/>
      <c r="AI112" s="271"/>
      <c r="AJ112" s="271"/>
      <c r="AK112" s="271"/>
      <c r="AL112" s="271"/>
      <c r="AM112" s="271"/>
      <c r="AN112" s="271"/>
      <c r="AO112" s="271"/>
      <c r="AP112" s="271"/>
      <c r="AQ112" s="271"/>
      <c r="AR112" s="271"/>
      <c r="AS112" s="271"/>
      <c r="AT112" s="271"/>
      <c r="AU112" s="286"/>
      <c r="AV112" s="286"/>
      <c r="AW112" s="286"/>
      <c r="AX112" s="287"/>
      <c r="AY112" s="286"/>
      <c r="AZ112" s="271"/>
      <c r="BA112" s="271"/>
      <c r="BB112" s="271"/>
      <c r="BC112" s="271"/>
      <c r="BD112" s="271"/>
      <c r="BE112" s="271"/>
      <c r="BF112" s="271"/>
      <c r="BG112" s="271"/>
      <c r="BH112" s="271"/>
      <c r="BI112" s="271"/>
      <c r="BJ112" s="271"/>
      <c r="BK112" s="271"/>
      <c r="BL112" s="271"/>
      <c r="BM112" s="271"/>
      <c r="BN112" s="271"/>
      <c r="BO112" s="271"/>
      <c r="BP112" s="271"/>
      <c r="BQ112" s="271"/>
      <c r="BR112" s="271"/>
      <c r="BS112" s="271"/>
      <c r="BT112" s="271"/>
      <c r="BU112" s="271"/>
      <c r="BV112" s="271"/>
      <c r="BW112" s="271"/>
      <c r="BX112" s="271"/>
      <c r="BY112" s="271"/>
      <c r="BZ112" s="271"/>
      <c r="CA112" s="271"/>
    </row>
    <row r="113" spans="1:79" s="272" customFormat="1" ht="30" customHeight="1" thickBot="1">
      <c r="A113" s="545" t="s">
        <v>451</v>
      </c>
      <c r="B113" s="545" t="s">
        <v>94</v>
      </c>
      <c r="C113" s="545" t="s">
        <v>728</v>
      </c>
      <c r="D113" s="549" t="s">
        <v>1870</v>
      </c>
      <c r="E113" s="550" t="s">
        <v>1871</v>
      </c>
      <c r="F113" s="550" t="s">
        <v>1872</v>
      </c>
      <c r="G113" s="547">
        <v>323</v>
      </c>
      <c r="H113" s="550" t="s">
        <v>717</v>
      </c>
      <c r="I113" s="550" t="s">
        <v>1857</v>
      </c>
      <c r="J113" s="551">
        <v>50000</v>
      </c>
      <c r="K113" s="551"/>
      <c r="L113" s="563"/>
      <c r="M113" s="547"/>
      <c r="N113" s="547"/>
      <c r="O113" s="547"/>
      <c r="P113" s="547"/>
      <c r="Q113" s="547"/>
      <c r="R113" s="547"/>
      <c r="S113" s="547"/>
      <c r="T113" s="547">
        <v>2.5</v>
      </c>
      <c r="U113" s="547"/>
      <c r="V113" s="547"/>
      <c r="W113" s="549"/>
      <c r="X113" s="547">
        <v>100</v>
      </c>
      <c r="Y113" s="547">
        <v>100</v>
      </c>
      <c r="Z113" s="547">
        <v>1</v>
      </c>
      <c r="AA113" s="547"/>
      <c r="AB113" s="547"/>
      <c r="AC113" s="547"/>
      <c r="AD113" s="547"/>
      <c r="AE113" s="550" t="s">
        <v>438</v>
      </c>
      <c r="AF113" s="271"/>
      <c r="AG113" s="271"/>
      <c r="AH113" s="271"/>
      <c r="AI113" s="271"/>
      <c r="AJ113" s="271"/>
      <c r="AK113" s="271"/>
      <c r="AL113" s="271"/>
      <c r="AM113" s="271"/>
      <c r="AN113" s="271"/>
      <c r="AO113" s="271"/>
      <c r="AP113" s="271"/>
      <c r="AQ113" s="271"/>
      <c r="AR113" s="271"/>
      <c r="AS113" s="271"/>
      <c r="AT113" s="271"/>
      <c r="AU113" s="286"/>
      <c r="AV113" s="286"/>
      <c r="AW113" s="286"/>
      <c r="AX113" s="287"/>
      <c r="AY113" s="286"/>
      <c r="AZ113" s="271"/>
      <c r="BA113" s="271"/>
      <c r="BB113" s="271"/>
      <c r="BC113" s="271"/>
      <c r="BD113" s="271"/>
      <c r="BE113" s="271"/>
      <c r="BF113" s="271"/>
      <c r="BG113" s="271"/>
      <c r="BH113" s="271"/>
      <c r="BI113" s="271"/>
      <c r="BJ113" s="271"/>
      <c r="BK113" s="271"/>
      <c r="BL113" s="271"/>
      <c r="BM113" s="271"/>
      <c r="BN113" s="271"/>
      <c r="BO113" s="271"/>
      <c r="BP113" s="271"/>
      <c r="BQ113" s="271"/>
      <c r="BR113" s="271"/>
      <c r="BS113" s="271"/>
      <c r="BT113" s="271"/>
      <c r="BU113" s="271"/>
      <c r="BV113" s="271"/>
      <c r="BW113" s="271"/>
      <c r="BX113" s="271"/>
      <c r="BY113" s="271"/>
      <c r="BZ113" s="271"/>
      <c r="CA113" s="271"/>
    </row>
    <row r="114" spans="1:79" s="272" customFormat="1" ht="30" customHeight="1" thickBot="1">
      <c r="A114" s="545" t="s">
        <v>451</v>
      </c>
      <c r="B114" s="545" t="s">
        <v>94</v>
      </c>
      <c r="C114" s="545" t="s">
        <v>728</v>
      </c>
      <c r="D114" s="549" t="s">
        <v>1873</v>
      </c>
      <c r="E114" s="550" t="s">
        <v>1874</v>
      </c>
      <c r="F114" s="550" t="s">
        <v>1875</v>
      </c>
      <c r="G114" s="547">
        <v>425</v>
      </c>
      <c r="H114" s="550" t="s">
        <v>717</v>
      </c>
      <c r="I114" s="550" t="s">
        <v>1857</v>
      </c>
      <c r="J114" s="551">
        <v>70000</v>
      </c>
      <c r="K114" s="551"/>
      <c r="L114" s="563"/>
      <c r="M114" s="547"/>
      <c r="N114" s="547"/>
      <c r="O114" s="547"/>
      <c r="P114" s="547"/>
      <c r="Q114" s="547"/>
      <c r="R114" s="547"/>
      <c r="S114" s="547"/>
      <c r="T114" s="547">
        <v>2</v>
      </c>
      <c r="U114" s="547"/>
      <c r="V114" s="547"/>
      <c r="W114" s="549"/>
      <c r="X114" s="547">
        <v>100</v>
      </c>
      <c r="Y114" s="547">
        <v>100</v>
      </c>
      <c r="Z114" s="547">
        <v>1</v>
      </c>
      <c r="AA114" s="547"/>
      <c r="AB114" s="547"/>
      <c r="AC114" s="547"/>
      <c r="AD114" s="547"/>
      <c r="AE114" s="550" t="s">
        <v>438</v>
      </c>
      <c r="AF114" s="271"/>
      <c r="AG114" s="271"/>
      <c r="AH114" s="271"/>
      <c r="AI114" s="271"/>
      <c r="AJ114" s="271"/>
      <c r="AK114" s="271"/>
      <c r="AL114" s="271"/>
      <c r="AM114" s="271"/>
      <c r="AN114" s="271"/>
      <c r="AO114" s="271"/>
      <c r="AP114" s="271"/>
      <c r="AQ114" s="271"/>
      <c r="AR114" s="271"/>
      <c r="AS114" s="271"/>
      <c r="AT114" s="271"/>
      <c r="AU114" s="286"/>
      <c r="AV114" s="286"/>
      <c r="AW114" s="286"/>
      <c r="AX114" s="287"/>
      <c r="AY114" s="286"/>
      <c r="AZ114" s="271"/>
      <c r="BA114" s="271"/>
      <c r="BB114" s="271"/>
      <c r="BC114" s="271"/>
      <c r="BD114" s="271"/>
      <c r="BE114" s="271"/>
      <c r="BF114" s="271"/>
      <c r="BG114" s="271"/>
      <c r="BH114" s="271"/>
      <c r="BI114" s="271"/>
      <c r="BJ114" s="271"/>
      <c r="BK114" s="271"/>
      <c r="BL114" s="271"/>
      <c r="BM114" s="271"/>
      <c r="BN114" s="271"/>
      <c r="BO114" s="271"/>
      <c r="BP114" s="271"/>
      <c r="BQ114" s="271"/>
      <c r="BR114" s="271"/>
      <c r="BS114" s="271"/>
      <c r="BT114" s="271"/>
      <c r="BU114" s="271"/>
      <c r="BV114" s="271"/>
      <c r="BW114" s="271"/>
      <c r="BX114" s="271"/>
      <c r="BY114" s="271"/>
      <c r="BZ114" s="271"/>
      <c r="CA114" s="271"/>
    </row>
    <row r="115" spans="1:79" s="272" customFormat="1" ht="30" customHeight="1" thickBot="1">
      <c r="A115" s="545" t="s">
        <v>451</v>
      </c>
      <c r="B115" s="545" t="s">
        <v>94</v>
      </c>
      <c r="C115" s="545" t="s">
        <v>728</v>
      </c>
      <c r="D115" s="549" t="s">
        <v>1876</v>
      </c>
      <c r="E115" s="550" t="s">
        <v>1877</v>
      </c>
      <c r="F115" s="550" t="s">
        <v>1878</v>
      </c>
      <c r="G115" s="547">
        <v>260</v>
      </c>
      <c r="H115" s="550" t="s">
        <v>717</v>
      </c>
      <c r="I115" s="550" t="s">
        <v>1857</v>
      </c>
      <c r="J115" s="551">
        <v>180000</v>
      </c>
      <c r="K115" s="551"/>
      <c r="L115" s="563"/>
      <c r="M115" s="547"/>
      <c r="N115" s="547"/>
      <c r="O115" s="547"/>
      <c r="P115" s="547"/>
      <c r="Q115" s="547"/>
      <c r="R115" s="547"/>
      <c r="S115" s="547"/>
      <c r="T115" s="568">
        <v>5.6</v>
      </c>
      <c r="U115" s="547"/>
      <c r="V115" s="547"/>
      <c r="W115" s="549"/>
      <c r="X115" s="547">
        <v>100</v>
      </c>
      <c r="Y115" s="547">
        <v>100</v>
      </c>
      <c r="Z115" s="547">
        <v>1</v>
      </c>
      <c r="AA115" s="547"/>
      <c r="AB115" s="547"/>
      <c r="AC115" s="547"/>
      <c r="AD115" s="547"/>
      <c r="AE115" s="550" t="s">
        <v>438</v>
      </c>
      <c r="AF115" s="271"/>
      <c r="AG115" s="271"/>
      <c r="AH115" s="271"/>
      <c r="AI115" s="271"/>
      <c r="AJ115" s="271"/>
      <c r="AK115" s="271"/>
      <c r="AL115" s="271"/>
      <c r="AM115" s="271"/>
      <c r="AN115" s="271"/>
      <c r="AO115" s="271"/>
      <c r="AP115" s="271"/>
      <c r="AQ115" s="271"/>
      <c r="AR115" s="271"/>
      <c r="AS115" s="271"/>
      <c r="AT115" s="271"/>
      <c r="AU115" s="286"/>
      <c r="AV115" s="286"/>
      <c r="AW115" s="286"/>
      <c r="AX115" s="287"/>
      <c r="AY115" s="286"/>
      <c r="AZ115" s="271"/>
      <c r="BA115" s="271"/>
      <c r="BB115" s="271"/>
      <c r="BC115" s="271"/>
      <c r="BD115" s="271"/>
      <c r="BE115" s="271"/>
      <c r="BF115" s="271"/>
      <c r="BG115" s="271"/>
      <c r="BH115" s="271"/>
      <c r="BI115" s="271"/>
      <c r="BJ115" s="271"/>
      <c r="BK115" s="271"/>
      <c r="BL115" s="271"/>
      <c r="BM115" s="271"/>
      <c r="BN115" s="271"/>
      <c r="BO115" s="271"/>
      <c r="BP115" s="271"/>
      <c r="BQ115" s="271"/>
      <c r="BR115" s="271"/>
      <c r="BS115" s="271"/>
      <c r="BT115" s="271"/>
      <c r="BU115" s="271"/>
      <c r="BV115" s="271"/>
      <c r="BW115" s="271"/>
      <c r="BX115" s="271"/>
      <c r="BY115" s="271"/>
      <c r="BZ115" s="271"/>
      <c r="CA115" s="271"/>
    </row>
    <row r="116" spans="1:79" s="272" customFormat="1" ht="30" customHeight="1" thickBot="1">
      <c r="A116" s="545" t="s">
        <v>451</v>
      </c>
      <c r="B116" s="545" t="s">
        <v>94</v>
      </c>
      <c r="C116" s="545" t="s">
        <v>728</v>
      </c>
      <c r="D116" s="549" t="s">
        <v>1880</v>
      </c>
      <c r="E116" s="550" t="s">
        <v>1881</v>
      </c>
      <c r="F116" s="550" t="s">
        <v>1882</v>
      </c>
      <c r="G116" s="547">
        <v>224</v>
      </c>
      <c r="H116" s="545" t="s">
        <v>717</v>
      </c>
      <c r="I116" s="545" t="s">
        <v>1857</v>
      </c>
      <c r="J116" s="548">
        <v>105000</v>
      </c>
      <c r="K116" s="548"/>
      <c r="L116" s="548"/>
      <c r="M116" s="547"/>
      <c r="N116" s="547"/>
      <c r="O116" s="547"/>
      <c r="P116" s="547"/>
      <c r="Q116" s="547"/>
      <c r="R116" s="547"/>
      <c r="S116" s="547"/>
      <c r="T116" s="547">
        <v>4</v>
      </c>
      <c r="U116" s="547"/>
      <c r="V116" s="547"/>
      <c r="W116" s="549"/>
      <c r="X116" s="547">
        <v>100</v>
      </c>
      <c r="Y116" s="547">
        <v>100</v>
      </c>
      <c r="Z116" s="547">
        <v>1</v>
      </c>
      <c r="AA116" s="547"/>
      <c r="AB116" s="547"/>
      <c r="AC116" s="547"/>
      <c r="AD116" s="547"/>
      <c r="AE116" s="550" t="s">
        <v>438</v>
      </c>
      <c r="AF116" s="271"/>
      <c r="AG116" s="271"/>
      <c r="AH116" s="271"/>
      <c r="AI116" s="271"/>
      <c r="AJ116" s="271"/>
      <c r="AK116" s="271"/>
      <c r="AL116" s="271"/>
      <c r="AM116" s="271"/>
      <c r="AN116" s="271"/>
      <c r="AO116" s="271"/>
      <c r="AP116" s="271"/>
      <c r="AQ116" s="271"/>
      <c r="AR116" s="271"/>
      <c r="AS116" s="271"/>
      <c r="AT116" s="271"/>
      <c r="AU116" s="286"/>
      <c r="AV116" s="286"/>
      <c r="AW116" s="286"/>
      <c r="AX116" s="287"/>
      <c r="AY116" s="286"/>
      <c r="AZ116" s="271"/>
      <c r="BA116" s="271"/>
      <c r="BB116" s="271"/>
      <c r="BC116" s="271"/>
      <c r="BD116" s="271"/>
      <c r="BE116" s="271"/>
      <c r="BF116" s="271"/>
      <c r="BG116" s="271"/>
      <c r="BH116" s="271"/>
      <c r="BI116" s="271"/>
      <c r="BJ116" s="271"/>
      <c r="BK116" s="271"/>
      <c r="BL116" s="271"/>
      <c r="BM116" s="271"/>
      <c r="BN116" s="271"/>
      <c r="BO116" s="271"/>
      <c r="BP116" s="271"/>
      <c r="BQ116" s="271"/>
      <c r="BR116" s="271"/>
      <c r="BS116" s="271"/>
      <c r="BT116" s="271"/>
      <c r="BU116" s="271"/>
      <c r="BV116" s="271"/>
      <c r="BW116" s="271"/>
      <c r="BX116" s="271"/>
      <c r="BY116" s="271"/>
      <c r="BZ116" s="271"/>
      <c r="CA116" s="271"/>
    </row>
    <row r="117" spans="1:79" s="272" customFormat="1" ht="30" customHeight="1" thickBot="1">
      <c r="A117" s="545" t="s">
        <v>451</v>
      </c>
      <c r="B117" s="545" t="s">
        <v>94</v>
      </c>
      <c r="C117" s="545" t="s">
        <v>728</v>
      </c>
      <c r="D117" s="549">
        <v>83</v>
      </c>
      <c r="E117" s="550" t="s">
        <v>1884</v>
      </c>
      <c r="F117" s="550" t="s">
        <v>1885</v>
      </c>
      <c r="G117" s="547">
        <v>148</v>
      </c>
      <c r="H117" s="545" t="s">
        <v>717</v>
      </c>
      <c r="I117" s="545" t="s">
        <v>1857</v>
      </c>
      <c r="J117" s="548">
        <v>140000</v>
      </c>
      <c r="K117" s="548"/>
      <c r="L117" s="548"/>
      <c r="M117" s="547"/>
      <c r="N117" s="547"/>
      <c r="O117" s="547"/>
      <c r="P117" s="547"/>
      <c r="Q117" s="547"/>
      <c r="R117" s="547"/>
      <c r="S117" s="547">
        <v>2</v>
      </c>
      <c r="T117" s="547"/>
      <c r="U117" s="547"/>
      <c r="V117" s="547"/>
      <c r="W117" s="549"/>
      <c r="X117" s="547">
        <v>100</v>
      </c>
      <c r="Y117" s="547">
        <v>100</v>
      </c>
      <c r="Z117" s="547">
        <v>1</v>
      </c>
      <c r="AA117" s="547"/>
      <c r="AB117" s="547"/>
      <c r="AC117" s="547"/>
      <c r="AD117" s="547"/>
      <c r="AE117" s="550" t="s">
        <v>438</v>
      </c>
      <c r="AF117" s="271"/>
      <c r="AG117" s="271"/>
      <c r="AH117" s="271"/>
      <c r="AI117" s="271"/>
      <c r="AJ117" s="271"/>
      <c r="AK117" s="271"/>
      <c r="AL117" s="271"/>
      <c r="AM117" s="271"/>
      <c r="AN117" s="271"/>
      <c r="AO117" s="271"/>
      <c r="AP117" s="271"/>
      <c r="AQ117" s="271"/>
      <c r="AR117" s="271"/>
      <c r="AS117" s="271"/>
      <c r="AT117" s="271"/>
      <c r="AU117" s="286"/>
      <c r="AV117" s="286"/>
      <c r="AW117" s="286"/>
      <c r="AX117" s="287"/>
      <c r="AY117" s="286"/>
      <c r="AZ117" s="271"/>
      <c r="BA117" s="271"/>
      <c r="BB117" s="271"/>
      <c r="BC117" s="271"/>
      <c r="BD117" s="271"/>
      <c r="BE117" s="271"/>
      <c r="BF117" s="271"/>
      <c r="BG117" s="271"/>
      <c r="BH117" s="271"/>
      <c r="BI117" s="271"/>
      <c r="BJ117" s="271"/>
      <c r="BK117" s="271"/>
      <c r="BL117" s="271"/>
      <c r="BM117" s="271"/>
      <c r="BN117" s="271"/>
      <c r="BO117" s="271"/>
      <c r="BP117" s="271"/>
      <c r="BQ117" s="271"/>
      <c r="BR117" s="271"/>
      <c r="BS117" s="271"/>
      <c r="BT117" s="271"/>
      <c r="BU117" s="271"/>
      <c r="BV117" s="271"/>
      <c r="BW117" s="271"/>
      <c r="BX117" s="271"/>
      <c r="BY117" s="271"/>
      <c r="BZ117" s="271"/>
      <c r="CA117" s="271"/>
    </row>
    <row r="118" spans="1:79" s="272" customFormat="1" ht="30" customHeight="1" thickBot="1">
      <c r="A118" s="545" t="s">
        <v>451</v>
      </c>
      <c r="B118" s="545" t="s">
        <v>94</v>
      </c>
      <c r="C118" s="545" t="s">
        <v>728</v>
      </c>
      <c r="D118" s="549">
        <v>51</v>
      </c>
      <c r="E118" s="550" t="s">
        <v>1886</v>
      </c>
      <c r="F118" s="550" t="s">
        <v>1887</v>
      </c>
      <c r="G118" s="547">
        <v>108</v>
      </c>
      <c r="H118" s="545" t="s">
        <v>717</v>
      </c>
      <c r="I118" s="545" t="s">
        <v>1857</v>
      </c>
      <c r="J118" s="548">
        <v>70000</v>
      </c>
      <c r="K118" s="548"/>
      <c r="L118" s="548"/>
      <c r="M118" s="547"/>
      <c r="N118" s="547"/>
      <c r="O118" s="547"/>
      <c r="P118" s="547"/>
      <c r="Q118" s="547"/>
      <c r="R118" s="547"/>
      <c r="S118" s="547">
        <v>1</v>
      </c>
      <c r="T118" s="547"/>
      <c r="U118" s="547"/>
      <c r="V118" s="547"/>
      <c r="W118" s="549"/>
      <c r="X118" s="547">
        <v>100</v>
      </c>
      <c r="Y118" s="547">
        <v>100</v>
      </c>
      <c r="Z118" s="547">
        <v>1</v>
      </c>
      <c r="AA118" s="547"/>
      <c r="AB118" s="547"/>
      <c r="AC118" s="547"/>
      <c r="AD118" s="547"/>
      <c r="AE118" s="550" t="s">
        <v>438</v>
      </c>
      <c r="AF118" s="271"/>
      <c r="AG118" s="271"/>
      <c r="AH118" s="271"/>
      <c r="AI118" s="271"/>
      <c r="AJ118" s="271"/>
      <c r="AK118" s="271"/>
      <c r="AL118" s="271"/>
      <c r="AM118" s="271"/>
      <c r="AN118" s="271"/>
      <c r="AO118" s="271"/>
      <c r="AP118" s="271"/>
      <c r="AQ118" s="271"/>
      <c r="AR118" s="271"/>
      <c r="AS118" s="271"/>
      <c r="AT118" s="271"/>
      <c r="AU118" s="286"/>
      <c r="AV118" s="286"/>
      <c r="AW118" s="286"/>
      <c r="AX118" s="287"/>
      <c r="AY118" s="286"/>
      <c r="AZ118" s="271"/>
      <c r="BA118" s="271"/>
      <c r="BB118" s="271"/>
      <c r="BC118" s="271"/>
      <c r="BD118" s="271"/>
      <c r="BE118" s="271"/>
      <c r="BF118" s="271"/>
      <c r="BG118" s="271"/>
      <c r="BH118" s="271"/>
      <c r="BI118" s="271"/>
      <c r="BJ118" s="271"/>
      <c r="BK118" s="271"/>
      <c r="BL118" s="271"/>
      <c r="BM118" s="271"/>
      <c r="BN118" s="271"/>
      <c r="BO118" s="271"/>
      <c r="BP118" s="271"/>
      <c r="BQ118" s="271"/>
      <c r="BR118" s="271"/>
      <c r="BS118" s="271"/>
      <c r="BT118" s="271"/>
      <c r="BU118" s="271"/>
      <c r="BV118" s="271"/>
      <c r="BW118" s="271"/>
      <c r="BX118" s="271"/>
      <c r="BY118" s="271"/>
      <c r="BZ118" s="271"/>
      <c r="CA118" s="271"/>
    </row>
    <row r="119" spans="1:79" s="272" customFormat="1" ht="30" customHeight="1" thickBot="1">
      <c r="A119" s="545" t="s">
        <v>451</v>
      </c>
      <c r="B119" s="545" t="s">
        <v>94</v>
      </c>
      <c r="C119" s="545" t="s">
        <v>728</v>
      </c>
      <c r="D119" s="549" t="s">
        <v>1888</v>
      </c>
      <c r="E119" s="550" t="s">
        <v>1889</v>
      </c>
      <c r="F119" s="550" t="s">
        <v>1890</v>
      </c>
      <c r="G119" s="547">
        <v>170</v>
      </c>
      <c r="H119" s="545" t="s">
        <v>717</v>
      </c>
      <c r="I119" s="545" t="s">
        <v>1857</v>
      </c>
      <c r="J119" s="548">
        <v>100000</v>
      </c>
      <c r="K119" s="548"/>
      <c r="L119" s="548"/>
      <c r="M119" s="547"/>
      <c r="N119" s="547"/>
      <c r="O119" s="547"/>
      <c r="P119" s="547"/>
      <c r="Q119" s="547"/>
      <c r="R119" s="547"/>
      <c r="S119" s="547">
        <v>1.6</v>
      </c>
      <c r="T119" s="547"/>
      <c r="U119" s="547"/>
      <c r="V119" s="547"/>
      <c r="W119" s="549"/>
      <c r="X119" s="547">
        <v>100</v>
      </c>
      <c r="Y119" s="547">
        <v>100</v>
      </c>
      <c r="Z119" s="547">
        <v>1</v>
      </c>
      <c r="AA119" s="547"/>
      <c r="AB119" s="547"/>
      <c r="AC119" s="547"/>
      <c r="AD119" s="547"/>
      <c r="AE119" s="550" t="s">
        <v>438</v>
      </c>
      <c r="AF119" s="271"/>
      <c r="AG119" s="271"/>
      <c r="AH119" s="271"/>
      <c r="AI119" s="271"/>
      <c r="AJ119" s="271"/>
      <c r="AK119" s="271"/>
      <c r="AL119" s="271"/>
      <c r="AM119" s="271"/>
      <c r="AN119" s="271"/>
      <c r="AO119" s="271"/>
      <c r="AP119" s="271"/>
      <c r="AQ119" s="271"/>
      <c r="AR119" s="271"/>
      <c r="AS119" s="271"/>
      <c r="AT119" s="271"/>
      <c r="AU119" s="286"/>
      <c r="AV119" s="286"/>
      <c r="AW119" s="286"/>
      <c r="AX119" s="287"/>
      <c r="AY119" s="286"/>
      <c r="AZ119" s="271"/>
      <c r="BA119" s="271"/>
      <c r="BB119" s="271"/>
      <c r="BC119" s="271"/>
      <c r="BD119" s="271"/>
      <c r="BE119" s="271"/>
      <c r="BF119" s="271"/>
      <c r="BG119" s="271"/>
      <c r="BH119" s="271"/>
      <c r="BI119" s="271"/>
      <c r="BJ119" s="271"/>
      <c r="BK119" s="271"/>
      <c r="BL119" s="271"/>
      <c r="BM119" s="271"/>
      <c r="BN119" s="271"/>
      <c r="BO119" s="271"/>
      <c r="BP119" s="271"/>
      <c r="BQ119" s="271"/>
      <c r="BR119" s="271"/>
      <c r="BS119" s="271"/>
      <c r="BT119" s="271"/>
      <c r="BU119" s="271"/>
      <c r="BV119" s="271"/>
      <c r="BW119" s="271"/>
      <c r="BX119" s="271"/>
      <c r="BY119" s="271"/>
      <c r="BZ119" s="271"/>
      <c r="CA119" s="271"/>
    </row>
    <row r="120" spans="1:79" s="272" customFormat="1" ht="30" customHeight="1" thickBot="1">
      <c r="A120" s="545" t="s">
        <v>415</v>
      </c>
      <c r="B120" s="545" t="s">
        <v>94</v>
      </c>
      <c r="C120" s="545" t="s">
        <v>728</v>
      </c>
      <c r="D120" s="549">
        <v>135</v>
      </c>
      <c r="E120" s="550" t="s">
        <v>1891</v>
      </c>
      <c r="F120" s="550" t="s">
        <v>1892</v>
      </c>
      <c r="G120" s="547">
        <v>254</v>
      </c>
      <c r="H120" s="545" t="s">
        <v>717</v>
      </c>
      <c r="I120" s="545" t="s">
        <v>1857</v>
      </c>
      <c r="J120" s="548"/>
      <c r="K120" s="548"/>
      <c r="L120" s="548"/>
      <c r="M120" s="547"/>
      <c r="N120" s="547"/>
      <c r="O120" s="547"/>
      <c r="P120" s="547"/>
      <c r="Q120" s="547"/>
      <c r="R120" s="547"/>
      <c r="S120" s="547">
        <v>7.5</v>
      </c>
      <c r="T120" s="547"/>
      <c r="U120" s="547"/>
      <c r="V120" s="547"/>
      <c r="W120" s="549"/>
      <c r="X120" s="547">
        <v>100</v>
      </c>
      <c r="Y120" s="547">
        <v>100</v>
      </c>
      <c r="Z120" s="547">
        <v>1</v>
      </c>
      <c r="AA120" s="547"/>
      <c r="AB120" s="547"/>
      <c r="AC120" s="547"/>
      <c r="AD120" s="547"/>
      <c r="AE120" s="550" t="s">
        <v>438</v>
      </c>
      <c r="AF120" s="271"/>
      <c r="AG120" s="271"/>
      <c r="AH120" s="271"/>
      <c r="AI120" s="271"/>
      <c r="AJ120" s="271"/>
      <c r="AK120" s="271"/>
      <c r="AL120" s="271"/>
      <c r="AM120" s="271"/>
      <c r="AN120" s="271"/>
      <c r="AO120" s="271"/>
      <c r="AP120" s="271"/>
      <c r="AQ120" s="271"/>
      <c r="AR120" s="271"/>
      <c r="AS120" s="271"/>
      <c r="AT120" s="271"/>
      <c r="AU120" s="286"/>
      <c r="AV120" s="286"/>
      <c r="AW120" s="286"/>
      <c r="AX120" s="287"/>
      <c r="AY120" s="286"/>
      <c r="AZ120" s="271"/>
      <c r="BA120" s="271"/>
      <c r="BB120" s="271"/>
      <c r="BC120" s="271"/>
      <c r="BD120" s="271"/>
      <c r="BE120" s="271"/>
      <c r="BF120" s="271"/>
      <c r="BG120" s="271"/>
      <c r="BH120" s="271"/>
      <c r="BI120" s="271"/>
      <c r="BJ120" s="271"/>
      <c r="BK120" s="271"/>
      <c r="BL120" s="271"/>
      <c r="BM120" s="271"/>
      <c r="BN120" s="271"/>
      <c r="BO120" s="271"/>
      <c r="BP120" s="271"/>
      <c r="BQ120" s="271"/>
      <c r="BR120" s="271"/>
      <c r="BS120" s="271"/>
      <c r="BT120" s="271"/>
      <c r="BU120" s="271"/>
      <c r="BV120" s="271"/>
      <c r="BW120" s="271"/>
      <c r="BX120" s="271"/>
      <c r="BY120" s="271"/>
      <c r="BZ120" s="271"/>
      <c r="CA120" s="271"/>
    </row>
    <row r="121" spans="1:79" s="272" customFormat="1" ht="30" customHeight="1" thickBot="1">
      <c r="A121" s="545" t="s">
        <v>415</v>
      </c>
      <c r="B121" s="545" t="s">
        <v>94</v>
      </c>
      <c r="C121" s="545" t="s">
        <v>728</v>
      </c>
      <c r="D121" s="549">
        <v>80</v>
      </c>
      <c r="E121" s="550" t="s">
        <v>1893</v>
      </c>
      <c r="F121" s="550" t="s">
        <v>1894</v>
      </c>
      <c r="G121" s="547">
        <v>192</v>
      </c>
      <c r="H121" s="545" t="s">
        <v>717</v>
      </c>
      <c r="I121" s="545" t="s">
        <v>1857</v>
      </c>
      <c r="J121" s="548"/>
      <c r="K121" s="548"/>
      <c r="L121" s="548"/>
      <c r="M121" s="547"/>
      <c r="N121" s="547"/>
      <c r="O121" s="547"/>
      <c r="P121" s="547"/>
      <c r="Q121" s="547"/>
      <c r="R121" s="547"/>
      <c r="S121" s="547">
        <v>1.5</v>
      </c>
      <c r="T121" s="547"/>
      <c r="U121" s="547"/>
      <c r="V121" s="547"/>
      <c r="W121" s="549"/>
      <c r="X121" s="547">
        <v>100</v>
      </c>
      <c r="Y121" s="547">
        <v>100</v>
      </c>
      <c r="Z121" s="547">
        <v>1</v>
      </c>
      <c r="AA121" s="547"/>
      <c r="AB121" s="547"/>
      <c r="AC121" s="547"/>
      <c r="AD121" s="547"/>
      <c r="AE121" s="550" t="s">
        <v>438</v>
      </c>
      <c r="AF121" s="271"/>
      <c r="AG121" s="271"/>
      <c r="AH121" s="271"/>
      <c r="AI121" s="271"/>
      <c r="AJ121" s="271"/>
      <c r="AK121" s="271"/>
      <c r="AL121" s="271"/>
      <c r="AM121" s="271"/>
      <c r="AN121" s="271"/>
      <c r="AO121" s="271"/>
      <c r="AP121" s="271"/>
      <c r="AQ121" s="271"/>
      <c r="AR121" s="271"/>
      <c r="AS121" s="271"/>
      <c r="AT121" s="271"/>
      <c r="AU121" s="286"/>
      <c r="AV121" s="286"/>
      <c r="AW121" s="286"/>
      <c r="AX121" s="287"/>
      <c r="AY121" s="286"/>
      <c r="AZ121" s="271"/>
      <c r="BA121" s="271"/>
      <c r="BB121" s="271"/>
      <c r="BC121" s="271"/>
      <c r="BD121" s="271"/>
      <c r="BE121" s="271"/>
      <c r="BF121" s="271"/>
      <c r="BG121" s="271"/>
      <c r="BH121" s="271"/>
      <c r="BI121" s="271"/>
      <c r="BJ121" s="271"/>
      <c r="BK121" s="271"/>
      <c r="BL121" s="271"/>
      <c r="BM121" s="271"/>
      <c r="BN121" s="271"/>
      <c r="BO121" s="271"/>
      <c r="BP121" s="271"/>
      <c r="BQ121" s="271"/>
      <c r="BR121" s="271"/>
      <c r="BS121" s="271"/>
      <c r="BT121" s="271"/>
      <c r="BU121" s="271"/>
      <c r="BV121" s="271"/>
      <c r="BW121" s="271"/>
      <c r="BX121" s="271"/>
      <c r="BY121" s="271"/>
      <c r="BZ121" s="271"/>
      <c r="CA121" s="271"/>
    </row>
    <row r="122" spans="1:79" s="272" customFormat="1" ht="30" customHeight="1" thickBot="1">
      <c r="A122" s="545" t="s">
        <v>415</v>
      </c>
      <c r="B122" s="545" t="s">
        <v>94</v>
      </c>
      <c r="C122" s="545" t="s">
        <v>728</v>
      </c>
      <c r="D122" s="549">
        <v>123</v>
      </c>
      <c r="E122" s="550" t="s">
        <v>1823</v>
      </c>
      <c r="F122" s="550" t="s">
        <v>1824</v>
      </c>
      <c r="G122" s="547">
        <v>263</v>
      </c>
      <c r="H122" s="545" t="s">
        <v>717</v>
      </c>
      <c r="I122" s="545" t="s">
        <v>1857</v>
      </c>
      <c r="J122" s="548"/>
      <c r="K122" s="548"/>
      <c r="L122" s="548"/>
      <c r="M122" s="547"/>
      <c r="N122" s="547"/>
      <c r="O122" s="547"/>
      <c r="P122" s="547"/>
      <c r="Q122" s="547"/>
      <c r="R122" s="547"/>
      <c r="S122" s="547"/>
      <c r="T122" s="547">
        <v>5.7</v>
      </c>
      <c r="U122" s="547"/>
      <c r="V122" s="547"/>
      <c r="W122" s="549"/>
      <c r="X122" s="547">
        <v>100</v>
      </c>
      <c r="Y122" s="547">
        <v>100</v>
      </c>
      <c r="Z122" s="547">
        <v>1</v>
      </c>
      <c r="AA122" s="547"/>
      <c r="AB122" s="547"/>
      <c r="AC122" s="547"/>
      <c r="AD122" s="547"/>
      <c r="AE122" s="550" t="s">
        <v>438</v>
      </c>
      <c r="AF122" s="271"/>
      <c r="AG122" s="271"/>
      <c r="AH122" s="271"/>
      <c r="AI122" s="271"/>
      <c r="AJ122" s="271"/>
      <c r="AK122" s="271"/>
      <c r="AL122" s="271"/>
      <c r="AM122" s="271"/>
      <c r="AN122" s="271"/>
      <c r="AO122" s="271"/>
      <c r="AP122" s="271"/>
      <c r="AQ122" s="271"/>
      <c r="AR122" s="271"/>
      <c r="AS122" s="271"/>
      <c r="AT122" s="271"/>
      <c r="AU122" s="286"/>
      <c r="AV122" s="286"/>
      <c r="AW122" s="286"/>
      <c r="AX122" s="287"/>
      <c r="AY122" s="286"/>
      <c r="AZ122" s="271"/>
      <c r="BA122" s="271"/>
      <c r="BB122" s="271"/>
      <c r="BC122" s="271"/>
      <c r="BD122" s="271"/>
      <c r="BE122" s="271"/>
      <c r="BF122" s="271"/>
      <c r="BG122" s="271"/>
      <c r="BH122" s="271"/>
      <c r="BI122" s="271"/>
      <c r="BJ122" s="271"/>
      <c r="BK122" s="271"/>
      <c r="BL122" s="271"/>
      <c r="BM122" s="271"/>
      <c r="BN122" s="271"/>
      <c r="BO122" s="271"/>
      <c r="BP122" s="271"/>
      <c r="BQ122" s="271"/>
      <c r="BR122" s="271"/>
      <c r="BS122" s="271"/>
      <c r="BT122" s="271"/>
      <c r="BU122" s="271"/>
      <c r="BV122" s="271"/>
      <c r="BW122" s="271"/>
      <c r="BX122" s="271"/>
      <c r="BY122" s="271"/>
      <c r="BZ122" s="271"/>
      <c r="CA122" s="271"/>
    </row>
    <row r="123" spans="1:79" s="272" customFormat="1" ht="30" customHeight="1" thickBot="1">
      <c r="A123" s="545" t="s">
        <v>415</v>
      </c>
      <c r="B123" s="545" t="s">
        <v>94</v>
      </c>
      <c r="C123" s="545" t="s">
        <v>728</v>
      </c>
      <c r="D123" s="549">
        <v>28</v>
      </c>
      <c r="E123" s="550" t="s">
        <v>1825</v>
      </c>
      <c r="F123" s="550" t="s">
        <v>1826</v>
      </c>
      <c r="G123" s="547">
        <v>148</v>
      </c>
      <c r="H123" s="545" t="s">
        <v>717</v>
      </c>
      <c r="I123" s="545" t="s">
        <v>1857</v>
      </c>
      <c r="J123" s="548"/>
      <c r="K123" s="548"/>
      <c r="L123" s="548"/>
      <c r="M123" s="547"/>
      <c r="N123" s="547"/>
      <c r="O123" s="547"/>
      <c r="P123" s="547"/>
      <c r="Q123" s="547"/>
      <c r="R123" s="547"/>
      <c r="S123" s="547"/>
      <c r="T123" s="547">
        <v>9</v>
      </c>
      <c r="U123" s="547"/>
      <c r="V123" s="547"/>
      <c r="W123" s="549"/>
      <c r="X123" s="547">
        <v>100</v>
      </c>
      <c r="Y123" s="547">
        <v>100</v>
      </c>
      <c r="Z123" s="547">
        <v>1</v>
      </c>
      <c r="AA123" s="547"/>
      <c r="AB123" s="547"/>
      <c r="AC123" s="547"/>
      <c r="AD123" s="547"/>
      <c r="AE123" s="550" t="s">
        <v>438</v>
      </c>
      <c r="AF123" s="271"/>
      <c r="AG123" s="271"/>
      <c r="AH123" s="271"/>
      <c r="AI123" s="271"/>
      <c r="AJ123" s="271"/>
      <c r="AK123" s="271"/>
      <c r="AL123" s="271"/>
      <c r="AM123" s="271"/>
      <c r="AN123" s="271"/>
      <c r="AO123" s="271"/>
      <c r="AP123" s="271"/>
      <c r="AQ123" s="271"/>
      <c r="AR123" s="271"/>
      <c r="AS123" s="271"/>
      <c r="AT123" s="271"/>
      <c r="AU123" s="286"/>
      <c r="AV123" s="286"/>
      <c r="AW123" s="286"/>
      <c r="AX123" s="287"/>
      <c r="AY123" s="286"/>
      <c r="AZ123" s="271"/>
      <c r="BA123" s="271"/>
      <c r="BB123" s="271"/>
      <c r="BC123" s="271"/>
      <c r="BD123" s="271"/>
      <c r="BE123" s="271"/>
      <c r="BF123" s="271"/>
      <c r="BG123" s="271"/>
      <c r="BH123" s="271"/>
      <c r="BI123" s="271"/>
      <c r="BJ123" s="271"/>
      <c r="BK123" s="271"/>
      <c r="BL123" s="271"/>
      <c r="BM123" s="271"/>
      <c r="BN123" s="271"/>
      <c r="BO123" s="271"/>
      <c r="BP123" s="271"/>
      <c r="BQ123" s="271"/>
      <c r="BR123" s="271"/>
      <c r="BS123" s="271"/>
      <c r="BT123" s="271"/>
      <c r="BU123" s="271"/>
      <c r="BV123" s="271"/>
      <c r="BW123" s="271"/>
      <c r="BX123" s="271"/>
      <c r="BY123" s="271"/>
      <c r="BZ123" s="271"/>
      <c r="CA123" s="271"/>
    </row>
    <row r="124" spans="1:79" s="272" customFormat="1" ht="30" customHeight="1" thickBot="1">
      <c r="A124" s="545" t="s">
        <v>415</v>
      </c>
      <c r="B124" s="545" t="s">
        <v>94</v>
      </c>
      <c r="C124" s="545" t="s">
        <v>728</v>
      </c>
      <c r="D124" s="549">
        <v>14</v>
      </c>
      <c r="E124" s="550" t="s">
        <v>1827</v>
      </c>
      <c r="F124" s="550" t="s">
        <v>1828</v>
      </c>
      <c r="G124" s="547">
        <v>307</v>
      </c>
      <c r="H124" s="545" t="s">
        <v>717</v>
      </c>
      <c r="I124" s="545" t="s">
        <v>1857</v>
      </c>
      <c r="J124" s="548"/>
      <c r="K124" s="548"/>
      <c r="L124" s="548"/>
      <c r="M124" s="547"/>
      <c r="N124" s="547"/>
      <c r="O124" s="547"/>
      <c r="P124" s="547"/>
      <c r="Q124" s="547"/>
      <c r="R124" s="547"/>
      <c r="S124" s="547"/>
      <c r="T124" s="547">
        <v>3</v>
      </c>
      <c r="U124" s="547"/>
      <c r="V124" s="547"/>
      <c r="W124" s="549"/>
      <c r="X124" s="547">
        <v>100</v>
      </c>
      <c r="Y124" s="547">
        <v>100</v>
      </c>
      <c r="Z124" s="547">
        <v>1</v>
      </c>
      <c r="AA124" s="547"/>
      <c r="AB124" s="547"/>
      <c r="AC124" s="547"/>
      <c r="AD124" s="547"/>
      <c r="AE124" s="550" t="s">
        <v>438</v>
      </c>
      <c r="AF124" s="271"/>
      <c r="AG124" s="271"/>
      <c r="AH124" s="271"/>
      <c r="AI124" s="271"/>
      <c r="AJ124" s="271"/>
      <c r="AK124" s="271"/>
      <c r="AL124" s="271"/>
      <c r="AM124" s="271"/>
      <c r="AN124" s="271"/>
      <c r="AO124" s="271"/>
      <c r="AP124" s="271"/>
      <c r="AQ124" s="271"/>
      <c r="AR124" s="271"/>
      <c r="AS124" s="271"/>
      <c r="AT124" s="271"/>
      <c r="AU124" s="286"/>
      <c r="AV124" s="286"/>
      <c r="AW124" s="286"/>
      <c r="AX124" s="287"/>
      <c r="AY124" s="286"/>
      <c r="AZ124" s="271"/>
      <c r="BA124" s="271"/>
      <c r="BB124" s="271"/>
      <c r="BC124" s="271"/>
      <c r="BD124" s="271"/>
      <c r="BE124" s="271"/>
      <c r="BF124" s="271"/>
      <c r="BG124" s="271"/>
      <c r="BH124" s="271"/>
      <c r="BI124" s="271"/>
      <c r="BJ124" s="271"/>
      <c r="BK124" s="271"/>
      <c r="BL124" s="271"/>
      <c r="BM124" s="271"/>
      <c r="BN124" s="271"/>
      <c r="BO124" s="271"/>
      <c r="BP124" s="271"/>
      <c r="BQ124" s="271"/>
      <c r="BR124" s="271"/>
      <c r="BS124" s="271"/>
      <c r="BT124" s="271"/>
      <c r="BU124" s="271"/>
      <c r="BV124" s="271"/>
      <c r="BW124" s="271"/>
      <c r="BX124" s="271"/>
      <c r="BY124" s="271"/>
      <c r="BZ124" s="271"/>
      <c r="CA124" s="271"/>
    </row>
    <row r="125" spans="1:79" s="272" customFormat="1" ht="30" customHeight="1" thickBot="1">
      <c r="A125" s="545" t="s">
        <v>415</v>
      </c>
      <c r="B125" s="545" t="s">
        <v>94</v>
      </c>
      <c r="C125" s="545" t="s">
        <v>728</v>
      </c>
      <c r="D125" s="549">
        <v>68</v>
      </c>
      <c r="E125" s="550" t="s">
        <v>1829</v>
      </c>
      <c r="F125" s="550" t="s">
        <v>1755</v>
      </c>
      <c r="G125" s="547">
        <v>162</v>
      </c>
      <c r="H125" s="545" t="s">
        <v>717</v>
      </c>
      <c r="I125" s="545" t="s">
        <v>1857</v>
      </c>
      <c r="J125" s="548"/>
      <c r="K125" s="548"/>
      <c r="L125" s="548"/>
      <c r="M125" s="547"/>
      <c r="N125" s="547"/>
      <c r="O125" s="547"/>
      <c r="P125" s="547"/>
      <c r="Q125" s="547"/>
      <c r="R125" s="547"/>
      <c r="S125" s="547"/>
      <c r="T125" s="547">
        <v>6</v>
      </c>
      <c r="U125" s="547"/>
      <c r="V125" s="547"/>
      <c r="W125" s="549"/>
      <c r="X125" s="547">
        <v>100</v>
      </c>
      <c r="Y125" s="547">
        <v>100</v>
      </c>
      <c r="Z125" s="547">
        <v>1</v>
      </c>
      <c r="AA125" s="547"/>
      <c r="AB125" s="547"/>
      <c r="AC125" s="547"/>
      <c r="AD125" s="547"/>
      <c r="AE125" s="550" t="s">
        <v>438</v>
      </c>
      <c r="AF125" s="271"/>
      <c r="AG125" s="271"/>
      <c r="AH125" s="271"/>
      <c r="AI125" s="271"/>
      <c r="AJ125" s="271"/>
      <c r="AK125" s="271"/>
      <c r="AL125" s="271"/>
      <c r="AM125" s="271"/>
      <c r="AN125" s="271"/>
      <c r="AO125" s="271"/>
      <c r="AP125" s="271"/>
      <c r="AQ125" s="271"/>
      <c r="AR125" s="271"/>
      <c r="AS125" s="271"/>
      <c r="AT125" s="271"/>
      <c r="AU125" s="286"/>
      <c r="AV125" s="286"/>
      <c r="AW125" s="286"/>
      <c r="AX125" s="287"/>
      <c r="AY125" s="286"/>
      <c r="AZ125" s="271"/>
      <c r="BA125" s="271"/>
      <c r="BB125" s="271"/>
      <c r="BC125" s="271"/>
      <c r="BD125" s="271"/>
      <c r="BE125" s="271"/>
      <c r="BF125" s="271"/>
      <c r="BG125" s="271"/>
      <c r="BH125" s="271"/>
      <c r="BI125" s="271"/>
      <c r="BJ125" s="271"/>
      <c r="BK125" s="271"/>
      <c r="BL125" s="271"/>
      <c r="BM125" s="271"/>
      <c r="BN125" s="271"/>
      <c r="BO125" s="271"/>
      <c r="BP125" s="271"/>
      <c r="BQ125" s="271"/>
      <c r="BR125" s="271"/>
      <c r="BS125" s="271"/>
      <c r="BT125" s="271"/>
      <c r="BU125" s="271"/>
      <c r="BV125" s="271"/>
      <c r="BW125" s="271"/>
      <c r="BX125" s="271"/>
      <c r="BY125" s="271"/>
      <c r="BZ125" s="271"/>
      <c r="CA125" s="271"/>
    </row>
    <row r="126" spans="1:79" s="272" customFormat="1" ht="30" customHeight="1" thickBot="1">
      <c r="A126" s="545" t="s">
        <v>451</v>
      </c>
      <c r="B126" s="545" t="s">
        <v>94</v>
      </c>
      <c r="C126" s="545" t="s">
        <v>740</v>
      </c>
      <c r="D126" s="549">
        <v>44</v>
      </c>
      <c r="E126" s="550" t="s">
        <v>1830</v>
      </c>
      <c r="F126" s="550" t="s">
        <v>1831</v>
      </c>
      <c r="G126" s="547">
        <v>43</v>
      </c>
      <c r="H126" s="545" t="s">
        <v>717</v>
      </c>
      <c r="I126" s="545" t="s">
        <v>1857</v>
      </c>
      <c r="J126" s="548">
        <v>220000</v>
      </c>
      <c r="K126" s="548"/>
      <c r="L126" s="548"/>
      <c r="M126" s="547"/>
      <c r="N126" s="547"/>
      <c r="O126" s="547"/>
      <c r="P126" s="547"/>
      <c r="Q126" s="547"/>
      <c r="R126" s="547"/>
      <c r="S126" s="547">
        <v>5.5</v>
      </c>
      <c r="T126" s="547"/>
      <c r="U126" s="547"/>
      <c r="V126" s="547"/>
      <c r="W126" s="549"/>
      <c r="X126" s="547">
        <v>100</v>
      </c>
      <c r="Y126" s="547">
        <v>100</v>
      </c>
      <c r="Z126" s="547">
        <v>1</v>
      </c>
      <c r="AA126" s="547"/>
      <c r="AB126" s="547"/>
      <c r="AC126" s="547"/>
      <c r="AD126" s="547"/>
      <c r="AE126" s="550" t="s">
        <v>438</v>
      </c>
      <c r="AF126" s="271"/>
      <c r="AG126" s="271"/>
      <c r="AH126" s="271"/>
      <c r="AI126" s="271"/>
      <c r="AJ126" s="271"/>
      <c r="AK126" s="271"/>
      <c r="AL126" s="271"/>
      <c r="AM126" s="271"/>
      <c r="AN126" s="271"/>
      <c r="AO126" s="271"/>
      <c r="AP126" s="271"/>
      <c r="AQ126" s="271"/>
      <c r="AR126" s="271"/>
      <c r="AS126" s="271"/>
      <c r="AT126" s="271"/>
      <c r="AU126" s="286"/>
      <c r="AV126" s="286"/>
      <c r="AW126" s="286"/>
      <c r="AX126" s="287"/>
      <c r="AY126" s="286"/>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row>
    <row r="127" spans="1:79" s="272" customFormat="1" ht="30" customHeight="1" thickBot="1">
      <c r="A127" s="545" t="s">
        <v>451</v>
      </c>
      <c r="B127" s="545" t="s">
        <v>94</v>
      </c>
      <c r="C127" s="545" t="s">
        <v>740</v>
      </c>
      <c r="D127" s="549"/>
      <c r="E127" s="550" t="s">
        <v>1344</v>
      </c>
      <c r="F127" s="550" t="s">
        <v>491</v>
      </c>
      <c r="G127" s="547"/>
      <c r="H127" s="545" t="s">
        <v>717</v>
      </c>
      <c r="I127" s="545" t="s">
        <v>2274</v>
      </c>
      <c r="J127" s="548">
        <v>10000</v>
      </c>
      <c r="K127" s="569">
        <v>10000</v>
      </c>
      <c r="L127" s="548"/>
      <c r="M127" s="547"/>
      <c r="N127" s="547"/>
      <c r="O127" s="547"/>
      <c r="P127" s="547">
        <v>3</v>
      </c>
      <c r="Q127" s="547"/>
      <c r="R127" s="547"/>
      <c r="S127" s="547"/>
      <c r="T127" s="547"/>
      <c r="U127" s="547"/>
      <c r="V127" s="547"/>
      <c r="W127" s="549"/>
      <c r="X127" s="547"/>
      <c r="Y127" s="547"/>
      <c r="Z127" s="547">
        <v>1</v>
      </c>
      <c r="AA127" s="547"/>
      <c r="AB127" s="547"/>
      <c r="AC127" s="547"/>
      <c r="AD127" s="547"/>
      <c r="AE127" s="550" t="s">
        <v>438</v>
      </c>
      <c r="AF127" s="271"/>
      <c r="AG127" s="271"/>
      <c r="AH127" s="271"/>
      <c r="AI127" s="271"/>
      <c r="AJ127" s="271"/>
      <c r="AK127" s="271"/>
      <c r="AL127" s="271"/>
      <c r="AM127" s="271"/>
      <c r="AN127" s="271"/>
      <c r="AO127" s="271"/>
      <c r="AP127" s="271"/>
      <c r="AQ127" s="271"/>
      <c r="AR127" s="271"/>
      <c r="AS127" s="271"/>
      <c r="AT127" s="271"/>
      <c r="AU127" s="286"/>
      <c r="AV127" s="286"/>
      <c r="AW127" s="286"/>
      <c r="AX127" s="287"/>
      <c r="AY127" s="286"/>
      <c r="AZ127" s="271"/>
      <c r="BA127" s="271"/>
      <c r="BB127" s="271"/>
      <c r="BC127" s="271"/>
      <c r="BD127" s="271"/>
      <c r="BE127" s="271"/>
      <c r="BF127" s="271"/>
      <c r="BG127" s="271"/>
      <c r="BH127" s="271"/>
      <c r="BI127" s="271"/>
      <c r="BJ127" s="271"/>
      <c r="BK127" s="271"/>
      <c r="BL127" s="271"/>
      <c r="BM127" s="271"/>
      <c r="BN127" s="271"/>
      <c r="BO127" s="271"/>
      <c r="BP127" s="271"/>
      <c r="BQ127" s="271"/>
      <c r="BR127" s="271"/>
      <c r="BS127" s="271"/>
      <c r="BT127" s="271"/>
      <c r="BU127" s="271"/>
      <c r="BV127" s="271"/>
      <c r="BW127" s="271"/>
      <c r="BX127" s="271"/>
      <c r="BY127" s="271"/>
      <c r="BZ127" s="271"/>
      <c r="CA127" s="271"/>
    </row>
    <row r="128" spans="1:79" s="272" customFormat="1" ht="30" customHeight="1" thickBot="1">
      <c r="A128" s="545" t="s">
        <v>451</v>
      </c>
      <c r="B128" s="545" t="s">
        <v>94</v>
      </c>
      <c r="C128" s="545" t="s">
        <v>157</v>
      </c>
      <c r="D128" s="549">
        <v>11</v>
      </c>
      <c r="E128" s="550" t="s">
        <v>1832</v>
      </c>
      <c r="F128" s="550" t="s">
        <v>1833</v>
      </c>
      <c r="G128" s="547">
        <v>301</v>
      </c>
      <c r="H128" s="545" t="s">
        <v>717</v>
      </c>
      <c r="I128" s="545" t="s">
        <v>1857</v>
      </c>
      <c r="J128" s="548">
        <v>45000</v>
      </c>
      <c r="K128" s="548"/>
      <c r="L128" s="548"/>
      <c r="M128" s="547"/>
      <c r="N128" s="547"/>
      <c r="O128" s="547"/>
      <c r="P128" s="547"/>
      <c r="Q128" s="547"/>
      <c r="R128" s="547"/>
      <c r="S128" s="547"/>
      <c r="T128" s="547">
        <v>1</v>
      </c>
      <c r="U128" s="547"/>
      <c r="V128" s="547"/>
      <c r="W128" s="549"/>
      <c r="X128" s="547">
        <v>100</v>
      </c>
      <c r="Y128" s="547">
        <v>100</v>
      </c>
      <c r="Z128" s="547">
        <v>1</v>
      </c>
      <c r="AA128" s="547"/>
      <c r="AB128" s="547"/>
      <c r="AC128" s="547"/>
      <c r="AD128" s="547"/>
      <c r="AE128" s="550" t="s">
        <v>438</v>
      </c>
      <c r="AF128" s="271"/>
      <c r="AG128" s="271"/>
      <c r="AH128" s="271"/>
      <c r="AI128" s="271"/>
      <c r="AJ128" s="271"/>
      <c r="AK128" s="271"/>
      <c r="AL128" s="271"/>
      <c r="AM128" s="271"/>
      <c r="AN128" s="271"/>
      <c r="AO128" s="271"/>
      <c r="AP128" s="271"/>
      <c r="AQ128" s="271"/>
      <c r="AR128" s="271"/>
      <c r="AS128" s="271"/>
      <c r="AT128" s="271"/>
      <c r="AU128" s="286"/>
      <c r="AV128" s="286"/>
      <c r="AW128" s="286"/>
      <c r="AX128" s="287"/>
      <c r="AY128" s="286"/>
      <c r="AZ128" s="271"/>
      <c r="BA128" s="271"/>
      <c r="BB128" s="271"/>
      <c r="BC128" s="271"/>
      <c r="BD128" s="271"/>
      <c r="BE128" s="271"/>
      <c r="BF128" s="271"/>
      <c r="BG128" s="271"/>
      <c r="BH128" s="271"/>
      <c r="BI128" s="271"/>
      <c r="BJ128" s="271"/>
      <c r="BK128" s="271"/>
      <c r="BL128" s="271"/>
      <c r="BM128" s="271"/>
      <c r="BN128" s="271"/>
      <c r="BO128" s="271"/>
      <c r="BP128" s="271"/>
      <c r="BQ128" s="271"/>
      <c r="BR128" s="271"/>
      <c r="BS128" s="271"/>
      <c r="BT128" s="271"/>
      <c r="BU128" s="271"/>
      <c r="BV128" s="271"/>
      <c r="BW128" s="271"/>
      <c r="BX128" s="271"/>
      <c r="BY128" s="271"/>
      <c r="BZ128" s="271"/>
      <c r="CA128" s="271"/>
    </row>
  </sheetData>
  <mergeCells count="394">
    <mergeCell ref="S38:S41"/>
    <mergeCell ref="T38:T41"/>
    <mergeCell ref="S35:S37"/>
    <mergeCell ref="R68:R69"/>
    <mergeCell ref="R38:R41"/>
    <mergeCell ref="T107:T110"/>
    <mergeCell ref="S103:S106"/>
    <mergeCell ref="V90:V91"/>
    <mergeCell ref="U103:U106"/>
    <mergeCell ref="U107:U110"/>
    <mergeCell ref="V68:V69"/>
    <mergeCell ref="V35:V37"/>
    <mergeCell ref="W56:W57"/>
    <mergeCell ref="Q107:Q110"/>
    <mergeCell ref="Q90:Q91"/>
    <mergeCell ref="R107:R110"/>
    <mergeCell ref="S107:S110"/>
    <mergeCell ref="R103:R106"/>
    <mergeCell ref="T103:T106"/>
    <mergeCell ref="Q103:Q106"/>
    <mergeCell ref="R90:R91"/>
    <mergeCell ref="T56:T57"/>
    <mergeCell ref="T68:T69"/>
    <mergeCell ref="U90:U91"/>
    <mergeCell ref="U68:U69"/>
    <mergeCell ref="S90:S91"/>
    <mergeCell ref="T90:T91"/>
    <mergeCell ref="Y107:Y110"/>
    <mergeCell ref="X103:X106"/>
    <mergeCell ref="Y103:Y106"/>
    <mergeCell ref="X90:X91"/>
    <mergeCell ref="Y90:Y91"/>
    <mergeCell ref="W103:W106"/>
    <mergeCell ref="W107:W110"/>
    <mergeCell ref="W90:W91"/>
    <mergeCell ref="V14:V15"/>
    <mergeCell ref="V17:V18"/>
    <mergeCell ref="V20:V21"/>
    <mergeCell ref="X68:X69"/>
    <mergeCell ref="X107:X110"/>
    <mergeCell ref="X56:X57"/>
    <mergeCell ref="Y56:Y57"/>
    <mergeCell ref="V22:V23"/>
    <mergeCell ref="W35:W37"/>
    <mergeCell ref="W38:W41"/>
    <mergeCell ref="W25:W26"/>
    <mergeCell ref="X20:X21"/>
    <mergeCell ref="W22:W23"/>
    <mergeCell ref="V107:V110"/>
    <mergeCell ref="V56:V57"/>
    <mergeCell ref="V103:V106"/>
    <mergeCell ref="AA90:AA91"/>
    <mergeCell ref="Z103:Z106"/>
    <mergeCell ref="AA6:AA10"/>
    <mergeCell ref="AB6:AB10"/>
    <mergeCell ref="AC6:AC10"/>
    <mergeCell ref="AB14:AB15"/>
    <mergeCell ref="AC14:AC15"/>
    <mergeCell ref="AA14:AA15"/>
    <mergeCell ref="Z14:Z15"/>
    <mergeCell ref="Z6:Z10"/>
    <mergeCell ref="AB17:AB18"/>
    <mergeCell ref="AA17:AA18"/>
    <mergeCell ref="Z17:Z18"/>
    <mergeCell ref="AE38:AE41"/>
    <mergeCell ref="Z20:Z21"/>
    <mergeCell ref="AB22:AB23"/>
    <mergeCell ref="AA22:AA23"/>
    <mergeCell ref="AA20:AA21"/>
    <mergeCell ref="Z22:Z23"/>
    <mergeCell ref="AC38:AC41"/>
    <mergeCell ref="AD38:AD41"/>
    <mergeCell ref="AB38:AB41"/>
    <mergeCell ref="AE20:AE21"/>
    <mergeCell ref="AD20:AD21"/>
    <mergeCell ref="AB20:AB21"/>
    <mergeCell ref="AE68:AE69"/>
    <mergeCell ref="AC68:AC69"/>
    <mergeCell ref="AE107:AE110"/>
    <mergeCell ref="AD90:AD91"/>
    <mergeCell ref="AE90:AE91"/>
    <mergeCell ref="AD103:AD106"/>
    <mergeCell ref="AE103:AE106"/>
    <mergeCell ref="AD56:AD57"/>
    <mergeCell ref="AB103:AB106"/>
    <mergeCell ref="AC103:AC106"/>
    <mergeCell ref="AD68:AD69"/>
    <mergeCell ref="AB68:AB69"/>
    <mergeCell ref="AC107:AC110"/>
    <mergeCell ref="AB90:AB91"/>
    <mergeCell ref="AC90:AC91"/>
    <mergeCell ref="AD107:AD110"/>
    <mergeCell ref="AC56:AC57"/>
    <mergeCell ref="AE56:AE57"/>
    <mergeCell ref="AB56:AB57"/>
    <mergeCell ref="Z107:Z110"/>
    <mergeCell ref="AA107:AA110"/>
    <mergeCell ref="AA103:AA106"/>
    <mergeCell ref="Z90:Z91"/>
    <mergeCell ref="AB107:AB110"/>
    <mergeCell ref="Y38:Y41"/>
    <mergeCell ref="X38:X41"/>
    <mergeCell ref="AD22:AD23"/>
    <mergeCell ref="AD25:AD26"/>
    <mergeCell ref="Y35:Y37"/>
    <mergeCell ref="AB35:AB37"/>
    <mergeCell ref="AB25:AB26"/>
    <mergeCell ref="AC35:AC37"/>
    <mergeCell ref="AA25:AA26"/>
    <mergeCell ref="X22:X23"/>
    <mergeCell ref="X25:X26"/>
    <mergeCell ref="X35:X37"/>
    <mergeCell ref="Z25:Z26"/>
    <mergeCell ref="Y22:Y23"/>
    <mergeCell ref="AA68:AA69"/>
    <mergeCell ref="AA56:AA57"/>
    <mergeCell ref="AA38:AA41"/>
    <mergeCell ref="Z35:Z37"/>
    <mergeCell ref="AA35:AA37"/>
    <mergeCell ref="AD14:AD15"/>
    <mergeCell ref="AE14:AE15"/>
    <mergeCell ref="AD6:AD10"/>
    <mergeCell ref="AC17:AC18"/>
    <mergeCell ref="AE35:AE37"/>
    <mergeCell ref="AE22:AE23"/>
    <mergeCell ref="AE25:AE26"/>
    <mergeCell ref="AD35:AD37"/>
    <mergeCell ref="AE17:AE18"/>
    <mergeCell ref="AD17:AD18"/>
    <mergeCell ref="AC20:AC21"/>
    <mergeCell ref="AC22:AC23"/>
    <mergeCell ref="AC25:AC26"/>
    <mergeCell ref="U14:U15"/>
    <mergeCell ref="S56:S57"/>
    <mergeCell ref="V38:V41"/>
    <mergeCell ref="Y68:Y69"/>
    <mergeCell ref="Z68:Z69"/>
    <mergeCell ref="W68:W69"/>
    <mergeCell ref="Z38:Z41"/>
    <mergeCell ref="Z56:Z57"/>
    <mergeCell ref="S68:S69"/>
    <mergeCell ref="Y25:Y26"/>
    <mergeCell ref="W14:W15"/>
    <mergeCell ref="W17:W18"/>
    <mergeCell ref="W20:W21"/>
    <mergeCell ref="X14:X15"/>
    <mergeCell ref="X17:X18"/>
    <mergeCell ref="Y14:Y15"/>
    <mergeCell ref="Y17:Y18"/>
    <mergeCell ref="Y20:Y21"/>
    <mergeCell ref="U17:U18"/>
    <mergeCell ref="U56:U57"/>
    <mergeCell ref="U25:U26"/>
    <mergeCell ref="T25:T26"/>
    <mergeCell ref="U38:U41"/>
    <mergeCell ref="U35:U37"/>
    <mergeCell ref="U22:U23"/>
    <mergeCell ref="T20:T21"/>
    <mergeCell ref="T35:T37"/>
    <mergeCell ref="T22:T23"/>
    <mergeCell ref="U20:U21"/>
    <mergeCell ref="V25:V26"/>
    <mergeCell ref="S20:S21"/>
    <mergeCell ref="R35:R37"/>
    <mergeCell ref="S25:S26"/>
    <mergeCell ref="Q14:Q15"/>
    <mergeCell ref="Q17:Q18"/>
    <mergeCell ref="S14:S15"/>
    <mergeCell ref="R14:R15"/>
    <mergeCell ref="S17:S18"/>
    <mergeCell ref="T17:T18"/>
    <mergeCell ref="T14:T15"/>
    <mergeCell ref="R17:R18"/>
    <mergeCell ref="S22:S23"/>
    <mergeCell ref="R20:R21"/>
    <mergeCell ref="R22:R23"/>
    <mergeCell ref="Q20:Q21"/>
    <mergeCell ref="P25:P26"/>
    <mergeCell ref="R56:R57"/>
    <mergeCell ref="Q35:Q37"/>
    <mergeCell ref="Q38:Q41"/>
    <mergeCell ref="P90:P91"/>
    <mergeCell ref="P56:P57"/>
    <mergeCell ref="P22:P23"/>
    <mergeCell ref="O90:O91"/>
    <mergeCell ref="P68:P69"/>
    <mergeCell ref="Q25:Q26"/>
    <mergeCell ref="O68:O69"/>
    <mergeCell ref="P35:P37"/>
    <mergeCell ref="P38:P41"/>
    <mergeCell ref="Q68:Q69"/>
    <mergeCell ref="O22:O23"/>
    <mergeCell ref="O56:O57"/>
    <mergeCell ref="Q22:Q23"/>
    <mergeCell ref="Q56:Q57"/>
    <mergeCell ref="O25:O26"/>
    <mergeCell ref="R25:R26"/>
    <mergeCell ref="O35:O37"/>
    <mergeCell ref="O38:O41"/>
    <mergeCell ref="A107:A110"/>
    <mergeCell ref="B107:B110"/>
    <mergeCell ref="C107:C110"/>
    <mergeCell ref="E107:E110"/>
    <mergeCell ref="H107:H110"/>
    <mergeCell ref="I107:I110"/>
    <mergeCell ref="G103:G106"/>
    <mergeCell ref="H103:H106"/>
    <mergeCell ref="C103:C106"/>
    <mergeCell ref="E103:E106"/>
    <mergeCell ref="I103:I106"/>
    <mergeCell ref="P107:P110"/>
    <mergeCell ref="K107:K110"/>
    <mergeCell ref="L107:L110"/>
    <mergeCell ref="M107:M110"/>
    <mergeCell ref="N107:N110"/>
    <mergeCell ref="O107:O110"/>
    <mergeCell ref="G107:G110"/>
    <mergeCell ref="O103:O106"/>
    <mergeCell ref="P103:P106"/>
    <mergeCell ref="J107:J110"/>
    <mergeCell ref="J103:J106"/>
    <mergeCell ref="H68:H69"/>
    <mergeCell ref="A68:A69"/>
    <mergeCell ref="B68:B69"/>
    <mergeCell ref="C68:C69"/>
    <mergeCell ref="J68:J69"/>
    <mergeCell ref="M90:M91"/>
    <mergeCell ref="N90:N91"/>
    <mergeCell ref="L103:L106"/>
    <mergeCell ref="L90:L91"/>
    <mergeCell ref="K103:K106"/>
    <mergeCell ref="N103:N106"/>
    <mergeCell ref="M103:M106"/>
    <mergeCell ref="K90:K91"/>
    <mergeCell ref="M68:M69"/>
    <mergeCell ref="N68:N69"/>
    <mergeCell ref="L68:L69"/>
    <mergeCell ref="K68:K69"/>
    <mergeCell ref="A103:A106"/>
    <mergeCell ref="B103:B106"/>
    <mergeCell ref="A56:A57"/>
    <mergeCell ref="B56:B57"/>
    <mergeCell ref="K56:K57"/>
    <mergeCell ref="J56:J57"/>
    <mergeCell ref="A35:A37"/>
    <mergeCell ref="B35:B37"/>
    <mergeCell ref="A90:A91"/>
    <mergeCell ref="D68:D69"/>
    <mergeCell ref="D90:D91"/>
    <mergeCell ref="B90:B91"/>
    <mergeCell ref="C90:C91"/>
    <mergeCell ref="E90:E91"/>
    <mergeCell ref="G90:G91"/>
    <mergeCell ref="A38:A41"/>
    <mergeCell ref="B38:B41"/>
    <mergeCell ref="C38:C41"/>
    <mergeCell ref="E38:E41"/>
    <mergeCell ref="G38:G41"/>
    <mergeCell ref="J90:J91"/>
    <mergeCell ref="E68:E69"/>
    <mergeCell ref="G68:G69"/>
    <mergeCell ref="I68:I69"/>
    <mergeCell ref="H90:H91"/>
    <mergeCell ref="I90:I91"/>
    <mergeCell ref="C56:C57"/>
    <mergeCell ref="M56:M57"/>
    <mergeCell ref="N38:N41"/>
    <mergeCell ref="N35:N37"/>
    <mergeCell ref="N56:N57"/>
    <mergeCell ref="M38:M41"/>
    <mergeCell ref="M35:M37"/>
    <mergeCell ref="E35:E37"/>
    <mergeCell ref="M25:M26"/>
    <mergeCell ref="J35:J37"/>
    <mergeCell ref="I25:I26"/>
    <mergeCell ref="J25:J26"/>
    <mergeCell ref="H38:H41"/>
    <mergeCell ref="K38:K41"/>
    <mergeCell ref="L38:L41"/>
    <mergeCell ref="L56:L57"/>
    <mergeCell ref="J38:J41"/>
    <mergeCell ref="H56:H57"/>
    <mergeCell ref="E56:E57"/>
    <mergeCell ref="K35:K37"/>
    <mergeCell ref="L35:L37"/>
    <mergeCell ref="I56:I57"/>
    <mergeCell ref="G56:G57"/>
    <mergeCell ref="N25:N26"/>
    <mergeCell ref="E22:E23"/>
    <mergeCell ref="G22:G23"/>
    <mergeCell ref="H20:H21"/>
    <mergeCell ref="C35:C37"/>
    <mergeCell ref="I38:I41"/>
    <mergeCell ref="K25:K26"/>
    <mergeCell ref="C25:C26"/>
    <mergeCell ref="E25:E26"/>
    <mergeCell ref="G35:G37"/>
    <mergeCell ref="I35:I37"/>
    <mergeCell ref="H35:H37"/>
    <mergeCell ref="C20:C21"/>
    <mergeCell ref="E20:E21"/>
    <mergeCell ref="I14:I15"/>
    <mergeCell ref="A20:A21"/>
    <mergeCell ref="H17:H18"/>
    <mergeCell ref="I17:I18"/>
    <mergeCell ref="A25:A26"/>
    <mergeCell ref="B25:B26"/>
    <mergeCell ref="A22:A23"/>
    <mergeCell ref="N22:N23"/>
    <mergeCell ref="N20:N21"/>
    <mergeCell ref="B20:B21"/>
    <mergeCell ref="B22:B23"/>
    <mergeCell ref="C22:C23"/>
    <mergeCell ref="D20:D21"/>
    <mergeCell ref="H25:H26"/>
    <mergeCell ref="L25:L26"/>
    <mergeCell ref="L22:L23"/>
    <mergeCell ref="M20:M21"/>
    <mergeCell ref="M22:M23"/>
    <mergeCell ref="I22:I23"/>
    <mergeCell ref="H22:H23"/>
    <mergeCell ref="G20:G21"/>
    <mergeCell ref="J22:J23"/>
    <mergeCell ref="K22:K23"/>
    <mergeCell ref="G25:G26"/>
    <mergeCell ref="G17:G18"/>
    <mergeCell ref="A6:A10"/>
    <mergeCell ref="B6:B10"/>
    <mergeCell ref="C6:C10"/>
    <mergeCell ref="E14:E15"/>
    <mergeCell ref="A14:A15"/>
    <mergeCell ref="A17:A18"/>
    <mergeCell ref="B17:B18"/>
    <mergeCell ref="D17:D18"/>
    <mergeCell ref="C17:C18"/>
    <mergeCell ref="E17:E18"/>
    <mergeCell ref="E6:E10"/>
    <mergeCell ref="B14:B15"/>
    <mergeCell ref="C14:C15"/>
    <mergeCell ref="A1:AE1"/>
    <mergeCell ref="P20:P21"/>
    <mergeCell ref="P17:P18"/>
    <mergeCell ref="M17:M18"/>
    <mergeCell ref="P14:P15"/>
    <mergeCell ref="K17:K18"/>
    <mergeCell ref="D14:D15"/>
    <mergeCell ref="K20:K21"/>
    <mergeCell ref="H14:H15"/>
    <mergeCell ref="M14:M15"/>
    <mergeCell ref="N14:N15"/>
    <mergeCell ref="L20:L21"/>
    <mergeCell ref="J20:J21"/>
    <mergeCell ref="L17:L18"/>
    <mergeCell ref="J17:J18"/>
    <mergeCell ref="L14:L15"/>
    <mergeCell ref="N17:N18"/>
    <mergeCell ref="K14:K15"/>
    <mergeCell ref="G14:G15"/>
    <mergeCell ref="O17:O18"/>
    <mergeCell ref="O14:O15"/>
    <mergeCell ref="O20:O21"/>
    <mergeCell ref="J14:J15"/>
    <mergeCell ref="I20:I21"/>
    <mergeCell ref="A3:A4"/>
    <mergeCell ref="B3:B4"/>
    <mergeCell ref="C3:C4"/>
    <mergeCell ref="D3:D4"/>
    <mergeCell ref="E3:F3"/>
    <mergeCell ref="G3:G4"/>
    <mergeCell ref="H3:H4"/>
    <mergeCell ref="V3:W3"/>
    <mergeCell ref="I3:I4"/>
    <mergeCell ref="Z3:AE3"/>
    <mergeCell ref="Q6:Q10"/>
    <mergeCell ref="X3:Y3"/>
    <mergeCell ref="T6:T10"/>
    <mergeCell ref="S6:S10"/>
    <mergeCell ref="R6:R10"/>
    <mergeCell ref="U6:U10"/>
    <mergeCell ref="AE6:AE10"/>
    <mergeCell ref="G6:G10"/>
    <mergeCell ref="H6:H10"/>
    <mergeCell ref="I6:I10"/>
    <mergeCell ref="J6:J10"/>
    <mergeCell ref="O6:O10"/>
    <mergeCell ref="P6:P10"/>
    <mergeCell ref="N6:N10"/>
    <mergeCell ref="M6:M10"/>
    <mergeCell ref="K6:K10"/>
    <mergeCell ref="L6:L10"/>
    <mergeCell ref="W6:W10"/>
    <mergeCell ref="V6:V10"/>
    <mergeCell ref="X6:X10"/>
    <mergeCell ref="Y6:Y10"/>
  </mergeCells>
  <phoneticPr fontId="55" type="noConversion"/>
  <dataValidations count="11">
    <dataValidation type="list" allowBlank="1" showInputMessage="1" showErrorMessage="1" errorTitle="HATA !!!!!!!!!!!!!!" error="LÜTFEN İŞİN NİTELİĞİNİ YANDA AÇILAN OKLA SEÇİN !!!!!!!!!!!!!!!_x000a_KÖYDES" sqref="I648:I65536 I2">
      <formula1>$AX$5:$AX$11</formula1>
    </dataValidation>
    <dataValidation type="decimal" allowBlank="1" showInputMessage="1" showErrorMessage="1" errorTitle="DİKKATT" error="GİRDİĞİNİZ UZUNLUĞUN Km CİNSİNDEN  VE BİR SAYI OLDUĞUNU UNUTMAYIN LÜTFEN VERİNİZİ KONTROL EDİN_x000a_KÖYDES" sqref="U5:U128 X14:Y14 Z14:AD15 W14:W15 W6:AC10 W17:AC18 S2:T19 S24:T24 S27:T34 S70:T89 S92:T97 S58:T67 S53:T55 S100:T102 S112:T128 N16 O16:P19 M19:N19 M24:P24 M27:P34 N5:P15 M70:P89 M92:P97 M58:P67 M53:P55 M100:P102 M2:P4 Q4:R4 M112:P128 Q2:R2 M129:U65536 Q34:R128 M5:M16 U2">
      <formula1>0</formula1>
      <formula2>2000</formula2>
    </dataValidation>
    <dataValidation allowBlank="1" showInputMessage="1" showErrorMessage="1" errorTitle="DİKKATT" error="GİRDİĞİNİZ UZUNLUĞUN Km CİNSİNDEN  VE BİR SAYI OLDUĞUNU UNUTMAYIN LÜTFEN VERİNİZİ KONTROL EDİN_x000a_KÖYDES" sqref="U3:U4"/>
    <dataValidation type="list" allowBlank="1" showInputMessage="1" showErrorMessage="1" sqref="I129:I647">
      <formula1>$AX$5:$AX$14</formula1>
    </dataValidation>
    <dataValidation type="list" allowBlank="1" showInputMessage="1" showErrorMessage="1" errorTitle="LÜTFEN DİKKAT!!!!" error="ŞU 3 DEĞERDEN BİRİSİNİ GİRMELİSİNİZ  &quot;Y&quot; &quot;D.E&quot; , &quot;EK&quot; " sqref="A2:A4 A129:A65536">
      <formula1>$AY$5:$AY$7</formula1>
    </dataValidation>
    <dataValidation allowBlank="1" showInputMessage="1" showErrorMessage="1" errorTitle="HATA !!!!!!!!!!!!!!" error="LÜTFEN İŞİN NİTELİĞİNİ YANDA AÇILAN OKLA SEÇİN !!!!!!!!!!!!!!!_x000a_KÖYDES" sqref="I3:I4"/>
    <dataValidation type="list" allowBlank="1" showInputMessage="1" showErrorMessage="1" errorTitle="YANLIŞ DEĞER" error="LÜTFEN TANIMLANAN BİR PARAMETRE GİRİN!!!!!!!!!!!!!!_x000a_(YENİ, STND. GEL. YADA ONARIM SEÇENEKLERİNDEN BİRİSİ" sqref="H2:H4 H129:H65536">
      <formula1>$AW$5:$AW$7</formula1>
    </dataValidation>
    <dataValidation allowBlank="1" showInputMessage="1" showErrorMessage="1" errorTitle="LÜTFEN DİKKAT!!!!" error="ŞU 3 DEĞERDEN BİRİSİNİ GİRMELİSİNİZ  &quot;Y&quot; &quot;D.E&quot; , &quot;EK&quot; " sqref="A1"/>
    <dataValidation type="list" allowBlank="1" showInputMessage="1" showErrorMessage="1" errorTitle="YANLIŞ DEĞER" error="LÜTFEN TANIMLANAN BİR PARAMETRE GİRİN!!!!!!!!!!!!!!_x000a_(YENİ, STND. GEL. YADA ONARIM SEÇENEKLERİNDEN BİRİSİ" sqref="H5 H8:H128">
      <formula1>$BB$5:$BB$7</formula1>
    </dataValidation>
    <dataValidation type="list" allowBlank="1" showInputMessage="1" showErrorMessage="1" errorTitle="HATA !!!!!!!!!!!!!!" error="LÜTFEN İŞİN NİTELİĞİNİ YANDA AÇILAN OKLA SEÇİN !!!!!!!!!!!!!!!_x000a_KÖYDES" sqref="I92:I128 I8:I90 I5">
      <formula1>$BC$5:$BC$11</formula1>
    </dataValidation>
    <dataValidation type="list" allowBlank="1" showInputMessage="1" showErrorMessage="1" errorTitle="LÜTFEN DİKKAT!!!!" error="ŞU 3 DEĞERDEN BİRİSİNİ GİRMELİSİNİZ  &quot;Y&quot; &quot;D.E&quot; , &quot;EK&quot; " sqref="A107 A5:A6 A38 A11:A14 A16:A17 A19:A20 A22 A24:A25 A27:A35 A92:A103 A70:A90 A112:A128 A53:A56 A58:A68">
      <formula1>$BD$5:$BD$7</formula1>
    </dataValidation>
  </dataValidations>
  <pageMargins left="0.4" right="0.17" top="0.68" bottom="0.59" header="0.63" footer="0.63"/>
  <pageSetup paperSize="9" scale="40" orientation="landscape" r:id="rId1"/>
  <headerFooter alignWithMargins="0"/>
  <colBreaks count="1" manualBreakCount="1">
    <brk id="3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tabColor rgb="FFFFC000"/>
  </sheetPr>
  <dimension ref="A1:CH41"/>
  <sheetViews>
    <sheetView zoomScaleNormal="100" zoomScaleSheetLayoutView="75" workbookViewId="0">
      <selection sqref="A1:S1"/>
    </sheetView>
  </sheetViews>
  <sheetFormatPr defaultRowHeight="12.75"/>
  <cols>
    <col min="1" max="1" width="6" style="204" customWidth="1"/>
    <col min="2" max="2" width="10.140625" style="204" customWidth="1"/>
    <col min="3" max="3" width="14.140625" style="204" customWidth="1"/>
    <col min="4" max="4" width="25.140625" style="204" bestFit="1" customWidth="1"/>
    <col min="5" max="5" width="15.85546875" style="204" customWidth="1"/>
    <col min="6" max="6" width="10.42578125" style="204" customWidth="1"/>
    <col min="7" max="7" width="13.7109375" style="204" customWidth="1"/>
    <col min="8" max="8" width="12" style="204" customWidth="1"/>
    <col min="9" max="9" width="12" style="244" customWidth="1"/>
    <col min="10" max="10" width="11.42578125" style="245" customWidth="1"/>
    <col min="11" max="11" width="12" style="244" customWidth="1"/>
    <col min="12" max="12" width="7.7109375" style="246" customWidth="1"/>
    <col min="13" max="13" width="8" style="204" customWidth="1"/>
    <col min="14" max="14" width="5.42578125" style="204" customWidth="1"/>
    <col min="15" max="15" width="8.140625" style="204" customWidth="1"/>
    <col min="16" max="16" width="5.7109375" style="204" customWidth="1"/>
    <col min="17" max="17" width="5.5703125" style="204" customWidth="1"/>
    <col min="18" max="18" width="8.85546875" style="204" customWidth="1"/>
    <col min="19" max="19" width="24.7109375" style="204" customWidth="1"/>
    <col min="20" max="79" width="9.140625" style="249"/>
    <col min="80" max="81" width="9.140625" style="204"/>
    <col min="82" max="82" width="9.140625" style="284"/>
    <col min="83" max="83" width="10.42578125" style="284" customWidth="1"/>
    <col min="84" max="84" width="10.28515625" style="284" customWidth="1"/>
    <col min="85" max="86" width="9.140625" style="284"/>
    <col min="87" max="88" width="9.140625" style="204"/>
    <col min="89" max="92" width="0" style="204" hidden="1" customWidth="1"/>
    <col min="93" max="16384" width="9.140625" style="204"/>
  </cols>
  <sheetData>
    <row r="1" spans="1:86" s="205" customFormat="1" ht="39" customHeight="1" thickBot="1">
      <c r="A1" s="3834" t="s">
        <v>956</v>
      </c>
      <c r="B1" s="3835"/>
      <c r="C1" s="3835"/>
      <c r="D1" s="3835"/>
      <c r="E1" s="3835"/>
      <c r="F1" s="3835"/>
      <c r="G1" s="3835"/>
      <c r="H1" s="3835"/>
      <c r="I1" s="3835"/>
      <c r="J1" s="3835"/>
      <c r="K1" s="3835"/>
      <c r="L1" s="3835"/>
      <c r="M1" s="3835"/>
      <c r="N1" s="3835"/>
      <c r="O1" s="3835"/>
      <c r="P1" s="3835"/>
      <c r="Q1" s="3835"/>
      <c r="R1" s="3835"/>
      <c r="S1" s="3836"/>
      <c r="CD1" s="284"/>
      <c r="CE1" s="284"/>
      <c r="CF1" s="284"/>
      <c r="CG1" s="284"/>
      <c r="CH1" s="284"/>
    </row>
    <row r="2" spans="1:86" s="205" customFormat="1" ht="13.5" thickBot="1">
      <c r="I2" s="277"/>
      <c r="J2" s="278"/>
      <c r="K2" s="277"/>
      <c r="CD2" s="284"/>
      <c r="CE2" s="284"/>
      <c r="CF2" s="284"/>
      <c r="CG2" s="284"/>
      <c r="CH2" s="284"/>
    </row>
    <row r="3" spans="1:86" s="205" customFormat="1" ht="40.5" customHeight="1" thickBot="1">
      <c r="A3" s="3800" t="s">
        <v>445</v>
      </c>
      <c r="B3" s="3810" t="s">
        <v>13</v>
      </c>
      <c r="C3" s="3804" t="s">
        <v>2277</v>
      </c>
      <c r="D3" s="3804" t="s">
        <v>423</v>
      </c>
      <c r="E3" s="3804"/>
      <c r="F3" s="3841" t="s">
        <v>2276</v>
      </c>
      <c r="G3" s="3808" t="s">
        <v>411</v>
      </c>
      <c r="H3" s="3808" t="s">
        <v>412</v>
      </c>
      <c r="I3" s="390" t="s">
        <v>2357</v>
      </c>
      <c r="J3" s="391" t="s">
        <v>2358</v>
      </c>
      <c r="K3" s="390" t="s">
        <v>2359</v>
      </c>
      <c r="L3" s="3809" t="s">
        <v>429</v>
      </c>
      <c r="M3" s="3809"/>
      <c r="N3" s="3799" t="s">
        <v>16</v>
      </c>
      <c r="O3" s="3799"/>
      <c r="P3" s="3799"/>
      <c r="Q3" s="3799"/>
      <c r="R3" s="3799"/>
      <c r="S3" s="3799"/>
      <c r="CD3" s="249"/>
      <c r="CE3" s="249"/>
      <c r="CF3" s="249"/>
      <c r="CG3" s="249"/>
      <c r="CH3" s="249"/>
    </row>
    <row r="4" spans="1:86" s="205" customFormat="1" ht="39.75" customHeight="1" thickBot="1">
      <c r="A4" s="3801"/>
      <c r="B4" s="3810"/>
      <c r="C4" s="3804"/>
      <c r="D4" s="388" t="s">
        <v>430</v>
      </c>
      <c r="E4" s="389" t="s">
        <v>410</v>
      </c>
      <c r="F4" s="3841"/>
      <c r="G4" s="3808"/>
      <c r="H4" s="3808"/>
      <c r="I4" s="392" t="s">
        <v>1416</v>
      </c>
      <c r="J4" s="404" t="s">
        <v>1417</v>
      </c>
      <c r="K4" s="392" t="s">
        <v>1414</v>
      </c>
      <c r="L4" s="396" t="s">
        <v>436</v>
      </c>
      <c r="M4" s="397" t="s">
        <v>437</v>
      </c>
      <c r="N4" s="393" t="s">
        <v>438</v>
      </c>
      <c r="O4" s="394" t="s">
        <v>439</v>
      </c>
      <c r="P4" s="394" t="s">
        <v>440</v>
      </c>
      <c r="Q4" s="394" t="s">
        <v>441</v>
      </c>
      <c r="R4" s="394" t="s">
        <v>442</v>
      </c>
      <c r="S4" s="395" t="s">
        <v>443</v>
      </c>
      <c r="CD4" s="249"/>
      <c r="CE4" s="249"/>
      <c r="CF4" s="249"/>
      <c r="CG4" s="249"/>
      <c r="CH4" s="249"/>
    </row>
    <row r="5" spans="1:86" s="280" customFormat="1" ht="42" customHeight="1" thickBot="1">
      <c r="A5" s="545" t="s">
        <v>451</v>
      </c>
      <c r="B5" s="545" t="s">
        <v>94</v>
      </c>
      <c r="C5" s="545" t="s">
        <v>95</v>
      </c>
      <c r="D5" s="545" t="s">
        <v>1834</v>
      </c>
      <c r="E5" s="550" t="s">
        <v>1835</v>
      </c>
      <c r="F5" s="545">
        <v>524</v>
      </c>
      <c r="G5" s="545" t="s">
        <v>12</v>
      </c>
      <c r="H5" s="550" t="s">
        <v>408</v>
      </c>
      <c r="I5" s="548">
        <v>75000</v>
      </c>
      <c r="J5" s="548"/>
      <c r="K5" s="545"/>
      <c r="L5" s="545">
        <v>100</v>
      </c>
      <c r="M5" s="545">
        <v>100</v>
      </c>
      <c r="N5" s="570">
        <v>1</v>
      </c>
      <c r="O5" s="547"/>
      <c r="P5" s="545"/>
      <c r="Q5" s="545"/>
      <c r="R5" s="545"/>
      <c r="S5" s="547" t="s">
        <v>438</v>
      </c>
      <c r="CD5" s="286" t="s">
        <v>451</v>
      </c>
      <c r="CE5" s="286" t="s">
        <v>2266</v>
      </c>
      <c r="CF5" s="286" t="s">
        <v>408</v>
      </c>
      <c r="CG5" s="286"/>
      <c r="CH5" s="286"/>
    </row>
    <row r="6" spans="1:86" s="272" customFormat="1" ht="42" customHeight="1" thickBot="1">
      <c r="A6" s="545" t="s">
        <v>451</v>
      </c>
      <c r="B6" s="545" t="s">
        <v>94</v>
      </c>
      <c r="C6" s="545" t="s">
        <v>95</v>
      </c>
      <c r="D6" s="545" t="s">
        <v>1838</v>
      </c>
      <c r="E6" s="550" t="s">
        <v>1721</v>
      </c>
      <c r="F6" s="545">
        <v>420</v>
      </c>
      <c r="G6" s="545" t="s">
        <v>12</v>
      </c>
      <c r="H6" s="550" t="s">
        <v>408</v>
      </c>
      <c r="I6" s="548">
        <v>75000</v>
      </c>
      <c r="J6" s="548"/>
      <c r="K6" s="545"/>
      <c r="L6" s="545">
        <v>100</v>
      </c>
      <c r="M6" s="545">
        <v>100</v>
      </c>
      <c r="N6" s="570">
        <v>1</v>
      </c>
      <c r="O6" s="547"/>
      <c r="P6" s="545"/>
      <c r="Q6" s="545"/>
      <c r="R6" s="545"/>
      <c r="S6" s="547" t="s">
        <v>438</v>
      </c>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D6" s="286" t="s">
        <v>10</v>
      </c>
      <c r="CE6" s="286" t="s">
        <v>965</v>
      </c>
      <c r="CF6" s="286" t="s">
        <v>409</v>
      </c>
      <c r="CG6" s="286"/>
      <c r="CH6" s="286"/>
    </row>
    <row r="7" spans="1:86" s="272" customFormat="1" ht="42" customHeight="1" thickBot="1">
      <c r="A7" s="545" t="s">
        <v>451</v>
      </c>
      <c r="B7" s="545" t="s">
        <v>94</v>
      </c>
      <c r="C7" s="545" t="s">
        <v>95</v>
      </c>
      <c r="D7" s="545" t="s">
        <v>1839</v>
      </c>
      <c r="E7" s="550" t="s">
        <v>1840</v>
      </c>
      <c r="F7" s="545">
        <v>266</v>
      </c>
      <c r="G7" s="545" t="s">
        <v>12</v>
      </c>
      <c r="H7" s="550" t="s">
        <v>408</v>
      </c>
      <c r="I7" s="548">
        <v>50000</v>
      </c>
      <c r="J7" s="548"/>
      <c r="K7" s="545"/>
      <c r="L7" s="545"/>
      <c r="M7" s="545"/>
      <c r="N7" s="570">
        <v>1</v>
      </c>
      <c r="O7" s="547"/>
      <c r="P7" s="545"/>
      <c r="Q7" s="545"/>
      <c r="R7" s="545"/>
      <c r="S7" s="547" t="s">
        <v>438</v>
      </c>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D7" s="286" t="s">
        <v>415</v>
      </c>
      <c r="CE7" s="286" t="s">
        <v>2268</v>
      </c>
      <c r="CF7" s="286" t="s">
        <v>414</v>
      </c>
      <c r="CG7" s="286"/>
      <c r="CH7" s="286"/>
    </row>
    <row r="8" spans="1:86" s="272" customFormat="1" ht="42" customHeight="1" thickBot="1">
      <c r="A8" s="545" t="s">
        <v>415</v>
      </c>
      <c r="B8" s="545" t="s">
        <v>94</v>
      </c>
      <c r="C8" s="545" t="s">
        <v>95</v>
      </c>
      <c r="D8" s="545" t="s">
        <v>1841</v>
      </c>
      <c r="E8" s="550" t="s">
        <v>1842</v>
      </c>
      <c r="F8" s="545">
        <v>288</v>
      </c>
      <c r="G8" s="545" t="s">
        <v>12</v>
      </c>
      <c r="H8" s="550" t="s">
        <v>408</v>
      </c>
      <c r="I8" s="548">
        <v>65000</v>
      </c>
      <c r="J8" s="548"/>
      <c r="K8" s="545"/>
      <c r="L8" s="545">
        <v>100</v>
      </c>
      <c r="M8" s="545">
        <v>100</v>
      </c>
      <c r="N8" s="570">
        <v>1</v>
      </c>
      <c r="O8" s="547"/>
      <c r="P8" s="545"/>
      <c r="Q8" s="545"/>
      <c r="R8" s="545"/>
      <c r="S8" s="547" t="s">
        <v>438</v>
      </c>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D8" s="286"/>
      <c r="CE8" s="286"/>
      <c r="CF8" s="286"/>
      <c r="CG8" s="286"/>
      <c r="CH8" s="286"/>
    </row>
    <row r="9" spans="1:86" s="272" customFormat="1" ht="42" customHeight="1" thickBot="1">
      <c r="A9" s="545" t="s">
        <v>415</v>
      </c>
      <c r="B9" s="545" t="s">
        <v>94</v>
      </c>
      <c r="C9" s="545" t="s">
        <v>95</v>
      </c>
      <c r="D9" s="545" t="s">
        <v>1843</v>
      </c>
      <c r="E9" s="550" t="s">
        <v>1844</v>
      </c>
      <c r="F9" s="545">
        <v>867</v>
      </c>
      <c r="G9" s="545" t="s">
        <v>12</v>
      </c>
      <c r="H9" s="550" t="s">
        <v>408</v>
      </c>
      <c r="I9" s="548">
        <v>45000</v>
      </c>
      <c r="J9" s="548"/>
      <c r="K9" s="545"/>
      <c r="L9" s="545"/>
      <c r="M9" s="545"/>
      <c r="N9" s="570">
        <v>1</v>
      </c>
      <c r="O9" s="547"/>
      <c r="P9" s="545"/>
      <c r="Q9" s="545"/>
      <c r="R9" s="545"/>
      <c r="S9" s="547" t="s">
        <v>438</v>
      </c>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D9" s="286"/>
      <c r="CE9" s="286"/>
      <c r="CF9" s="286"/>
      <c r="CG9" s="286"/>
      <c r="CH9" s="286"/>
    </row>
    <row r="10" spans="1:86" s="272" customFormat="1" ht="42" customHeight="1" thickBot="1">
      <c r="A10" s="545" t="s">
        <v>415</v>
      </c>
      <c r="B10" s="545" t="s">
        <v>94</v>
      </c>
      <c r="C10" s="545" t="s">
        <v>95</v>
      </c>
      <c r="D10" s="545" t="s">
        <v>1845</v>
      </c>
      <c r="E10" s="550" t="s">
        <v>455</v>
      </c>
      <c r="F10" s="545">
        <v>57</v>
      </c>
      <c r="G10" s="545" t="s">
        <v>12</v>
      </c>
      <c r="H10" s="550" t="s">
        <v>408</v>
      </c>
      <c r="I10" s="548"/>
      <c r="J10" s="548"/>
      <c r="K10" s="545"/>
      <c r="L10" s="545"/>
      <c r="M10" s="545"/>
      <c r="N10" s="570">
        <v>1</v>
      </c>
      <c r="O10" s="547"/>
      <c r="P10" s="545"/>
      <c r="Q10" s="545"/>
      <c r="R10" s="545"/>
      <c r="S10" s="547" t="s">
        <v>438</v>
      </c>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D10" s="286"/>
      <c r="CE10" s="286"/>
      <c r="CF10" s="286"/>
      <c r="CG10" s="286"/>
      <c r="CH10" s="286"/>
    </row>
    <row r="11" spans="1:86" s="272" customFormat="1" ht="42" customHeight="1" thickBot="1">
      <c r="A11" s="545" t="s">
        <v>451</v>
      </c>
      <c r="B11" s="545" t="s">
        <v>94</v>
      </c>
      <c r="C11" s="545" t="s">
        <v>95</v>
      </c>
      <c r="D11" s="545" t="s">
        <v>1846</v>
      </c>
      <c r="E11" s="550" t="s">
        <v>491</v>
      </c>
      <c r="F11" s="545"/>
      <c r="G11" s="545" t="s">
        <v>12</v>
      </c>
      <c r="H11" s="550" t="s">
        <v>408</v>
      </c>
      <c r="I11" s="548">
        <v>10000</v>
      </c>
      <c r="J11" s="548"/>
      <c r="K11" s="545"/>
      <c r="L11" s="545"/>
      <c r="M11" s="545"/>
      <c r="N11" s="570">
        <v>1</v>
      </c>
      <c r="O11" s="547"/>
      <c r="P11" s="545"/>
      <c r="Q11" s="545"/>
      <c r="R11" s="545"/>
      <c r="S11" s="547" t="s">
        <v>438</v>
      </c>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D11" s="286"/>
      <c r="CE11" s="286"/>
      <c r="CF11" s="286"/>
      <c r="CG11" s="286"/>
      <c r="CH11" s="286"/>
    </row>
    <row r="12" spans="1:86" s="272" customFormat="1" ht="42" customHeight="1" thickBot="1">
      <c r="A12" s="3846" t="s">
        <v>415</v>
      </c>
      <c r="B12" s="3846" t="s">
        <v>94</v>
      </c>
      <c r="C12" s="3846" t="s">
        <v>2081</v>
      </c>
      <c r="D12" s="3846" t="s">
        <v>1847</v>
      </c>
      <c r="E12" s="550" t="s">
        <v>1848</v>
      </c>
      <c r="F12" s="3849">
        <v>705</v>
      </c>
      <c r="G12" s="3846" t="s">
        <v>12</v>
      </c>
      <c r="H12" s="3846" t="s">
        <v>408</v>
      </c>
      <c r="I12" s="3847">
        <v>10000</v>
      </c>
      <c r="J12" s="3854"/>
      <c r="K12" s="3849">
        <v>10000</v>
      </c>
      <c r="L12" s="3845">
        <v>100</v>
      </c>
      <c r="M12" s="3845">
        <v>100</v>
      </c>
      <c r="N12" s="3858">
        <v>1</v>
      </c>
      <c r="O12" s="3845"/>
      <c r="P12" s="3845"/>
      <c r="Q12" s="3845"/>
      <c r="R12" s="3845"/>
      <c r="S12" s="3845" t="s">
        <v>438</v>
      </c>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D12" s="286"/>
      <c r="CE12" s="286"/>
      <c r="CF12" s="286"/>
      <c r="CG12" s="286"/>
      <c r="CH12" s="286"/>
    </row>
    <row r="13" spans="1:86" s="272" customFormat="1" ht="42" customHeight="1" thickBot="1">
      <c r="A13" s="3846"/>
      <c r="B13" s="3846"/>
      <c r="C13" s="3846"/>
      <c r="D13" s="3846"/>
      <c r="E13" s="550" t="s">
        <v>1849</v>
      </c>
      <c r="F13" s="3849"/>
      <c r="G13" s="3846"/>
      <c r="H13" s="3846"/>
      <c r="I13" s="3847"/>
      <c r="J13" s="3854"/>
      <c r="K13" s="3849"/>
      <c r="L13" s="3845"/>
      <c r="M13" s="3845"/>
      <c r="N13" s="3858"/>
      <c r="O13" s="3845"/>
      <c r="P13" s="3845"/>
      <c r="Q13" s="3845"/>
      <c r="R13" s="3845"/>
      <c r="S13" s="3845"/>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D13" s="286"/>
      <c r="CE13" s="286"/>
      <c r="CF13" s="286"/>
      <c r="CG13" s="286"/>
      <c r="CH13" s="286"/>
    </row>
    <row r="14" spans="1:86" s="272" customFormat="1" ht="42" customHeight="1" thickBot="1">
      <c r="A14" s="545" t="s">
        <v>415</v>
      </c>
      <c r="B14" s="545" t="s">
        <v>94</v>
      </c>
      <c r="C14" s="545" t="s">
        <v>2081</v>
      </c>
      <c r="D14" s="545" t="s">
        <v>1850</v>
      </c>
      <c r="E14" s="550" t="s">
        <v>498</v>
      </c>
      <c r="F14" s="545">
        <v>312</v>
      </c>
      <c r="G14" s="545" t="s">
        <v>12</v>
      </c>
      <c r="H14" s="550" t="s">
        <v>408</v>
      </c>
      <c r="I14" s="548">
        <v>20000</v>
      </c>
      <c r="J14" s="548"/>
      <c r="K14" s="545">
        <v>20000</v>
      </c>
      <c r="L14" s="545">
        <v>70</v>
      </c>
      <c r="M14" s="545"/>
      <c r="N14" s="570">
        <v>1</v>
      </c>
      <c r="O14" s="547"/>
      <c r="P14" s="547"/>
      <c r="Q14" s="545"/>
      <c r="R14" s="545"/>
      <c r="S14" s="547" t="s">
        <v>438</v>
      </c>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D14" s="286"/>
      <c r="CE14" s="286"/>
      <c r="CF14" s="286"/>
      <c r="CG14" s="286"/>
      <c r="CH14" s="286"/>
    </row>
    <row r="15" spans="1:86" s="272" customFormat="1" ht="42" customHeight="1" thickBot="1">
      <c r="A15" s="545" t="s">
        <v>451</v>
      </c>
      <c r="B15" s="545" t="s">
        <v>94</v>
      </c>
      <c r="C15" s="545" t="s">
        <v>2374</v>
      </c>
      <c r="D15" s="550" t="s">
        <v>1851</v>
      </c>
      <c r="E15" s="550" t="s">
        <v>532</v>
      </c>
      <c r="F15" s="545">
        <v>77</v>
      </c>
      <c r="G15" s="545" t="s">
        <v>12</v>
      </c>
      <c r="H15" s="550" t="s">
        <v>408</v>
      </c>
      <c r="I15" s="548">
        <v>90000</v>
      </c>
      <c r="J15" s="548"/>
      <c r="K15" s="545"/>
      <c r="L15" s="545"/>
      <c r="M15" s="545"/>
      <c r="N15" s="570">
        <v>1</v>
      </c>
      <c r="O15" s="547"/>
      <c r="P15" s="547"/>
      <c r="Q15" s="545"/>
      <c r="R15" s="545"/>
      <c r="S15" s="547" t="s">
        <v>438</v>
      </c>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D15" s="286"/>
      <c r="CE15" s="286"/>
      <c r="CF15" s="286"/>
      <c r="CG15" s="286"/>
      <c r="CH15" s="286"/>
    </row>
    <row r="16" spans="1:86" s="272" customFormat="1" ht="42" customHeight="1" thickBot="1">
      <c r="A16" s="545" t="s">
        <v>451</v>
      </c>
      <c r="B16" s="545" t="s">
        <v>94</v>
      </c>
      <c r="C16" s="545" t="s">
        <v>2374</v>
      </c>
      <c r="D16" s="545" t="s">
        <v>1846</v>
      </c>
      <c r="E16" s="550" t="s">
        <v>491</v>
      </c>
      <c r="F16" s="545"/>
      <c r="G16" s="545" t="s">
        <v>12</v>
      </c>
      <c r="H16" s="550" t="s">
        <v>408</v>
      </c>
      <c r="I16" s="548">
        <v>78000</v>
      </c>
      <c r="J16" s="548"/>
      <c r="K16" s="545"/>
      <c r="L16" s="545"/>
      <c r="M16" s="545"/>
      <c r="N16" s="570">
        <v>1</v>
      </c>
      <c r="O16" s="547"/>
      <c r="P16" s="547"/>
      <c r="Q16" s="545"/>
      <c r="R16" s="545"/>
      <c r="S16" s="547" t="s">
        <v>438</v>
      </c>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D16" s="286"/>
      <c r="CE16" s="286"/>
      <c r="CF16" s="286"/>
      <c r="CG16" s="286"/>
      <c r="CH16" s="286"/>
    </row>
    <row r="17" spans="1:86" s="272" customFormat="1" ht="42" customHeight="1" thickBot="1">
      <c r="A17" s="3846" t="s">
        <v>451</v>
      </c>
      <c r="B17" s="3846" t="s">
        <v>94</v>
      </c>
      <c r="C17" s="3846" t="s">
        <v>1021</v>
      </c>
      <c r="D17" s="3846" t="s">
        <v>533</v>
      </c>
      <c r="E17" s="550" t="s">
        <v>534</v>
      </c>
      <c r="F17" s="545">
        <v>30</v>
      </c>
      <c r="G17" s="3846" t="s">
        <v>12</v>
      </c>
      <c r="H17" s="3846" t="s">
        <v>408</v>
      </c>
      <c r="I17" s="3847">
        <v>50000</v>
      </c>
      <c r="J17" s="3854">
        <v>37542.65</v>
      </c>
      <c r="K17" s="3854">
        <f>I17-J17</f>
        <v>12457.349999999999</v>
      </c>
      <c r="L17" s="3854">
        <v>100</v>
      </c>
      <c r="M17" s="3854">
        <v>100</v>
      </c>
      <c r="N17" s="3854">
        <v>1</v>
      </c>
      <c r="O17" s="3854"/>
      <c r="P17" s="3854"/>
      <c r="Q17" s="3854"/>
      <c r="R17" s="3847"/>
      <c r="S17" s="3854" t="s">
        <v>438</v>
      </c>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D17" s="286"/>
      <c r="CE17" s="286"/>
      <c r="CF17" s="286"/>
      <c r="CG17" s="286"/>
      <c r="CH17" s="286"/>
    </row>
    <row r="18" spans="1:86" s="272" customFormat="1" ht="42" customHeight="1" thickBot="1">
      <c r="A18" s="3846"/>
      <c r="B18" s="3846"/>
      <c r="C18" s="3846"/>
      <c r="D18" s="3846"/>
      <c r="E18" s="555" t="s">
        <v>535</v>
      </c>
      <c r="F18" s="545">
        <v>61</v>
      </c>
      <c r="G18" s="3846"/>
      <c r="H18" s="3846"/>
      <c r="I18" s="3847"/>
      <c r="J18" s="3854"/>
      <c r="K18" s="3854"/>
      <c r="L18" s="3854"/>
      <c r="M18" s="3854"/>
      <c r="N18" s="3854"/>
      <c r="O18" s="3854"/>
      <c r="P18" s="3854"/>
      <c r="Q18" s="3854"/>
      <c r="R18" s="3847"/>
      <c r="S18" s="3854"/>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D18" s="286"/>
      <c r="CE18" s="286"/>
      <c r="CF18" s="286"/>
      <c r="CG18" s="286"/>
      <c r="CH18" s="286"/>
    </row>
    <row r="19" spans="1:86" s="272" customFormat="1" ht="42" customHeight="1" thickBot="1">
      <c r="A19" s="3846"/>
      <c r="B19" s="3846"/>
      <c r="C19" s="3846"/>
      <c r="D19" s="3846"/>
      <c r="E19" s="555" t="s">
        <v>536</v>
      </c>
      <c r="F19" s="545">
        <v>35</v>
      </c>
      <c r="G19" s="3846"/>
      <c r="H19" s="3846"/>
      <c r="I19" s="3847"/>
      <c r="J19" s="3854"/>
      <c r="K19" s="3854"/>
      <c r="L19" s="3854"/>
      <c r="M19" s="3854"/>
      <c r="N19" s="3854"/>
      <c r="O19" s="3854"/>
      <c r="P19" s="3854"/>
      <c r="Q19" s="3854"/>
      <c r="R19" s="3847"/>
      <c r="S19" s="3854"/>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D19" s="286"/>
      <c r="CE19" s="286"/>
      <c r="CF19" s="286"/>
      <c r="CG19" s="286"/>
      <c r="CH19" s="286"/>
    </row>
    <row r="20" spans="1:86" s="272" customFormat="1" ht="42" customHeight="1" thickBot="1">
      <c r="A20" s="3846"/>
      <c r="B20" s="3846"/>
      <c r="C20" s="3846"/>
      <c r="D20" s="3846"/>
      <c r="E20" s="555" t="s">
        <v>537</v>
      </c>
      <c r="F20" s="545">
        <v>101</v>
      </c>
      <c r="G20" s="3846"/>
      <c r="H20" s="3846"/>
      <c r="I20" s="3847"/>
      <c r="J20" s="3854"/>
      <c r="K20" s="3854"/>
      <c r="L20" s="3854"/>
      <c r="M20" s="3854"/>
      <c r="N20" s="3854"/>
      <c r="O20" s="3854"/>
      <c r="P20" s="3854"/>
      <c r="Q20" s="3854"/>
      <c r="R20" s="3847"/>
      <c r="S20" s="3854"/>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D20" s="286"/>
      <c r="CE20" s="286"/>
      <c r="CF20" s="286"/>
      <c r="CG20" s="286"/>
      <c r="CH20" s="286"/>
    </row>
    <row r="21" spans="1:86" s="272" customFormat="1" ht="42" customHeight="1" thickBot="1">
      <c r="A21" s="545" t="s">
        <v>451</v>
      </c>
      <c r="B21" s="545" t="s">
        <v>94</v>
      </c>
      <c r="C21" s="545" t="s">
        <v>1021</v>
      </c>
      <c r="D21" s="545" t="s">
        <v>1846</v>
      </c>
      <c r="E21" s="550" t="s">
        <v>491</v>
      </c>
      <c r="F21" s="545"/>
      <c r="G21" s="545" t="s">
        <v>12</v>
      </c>
      <c r="H21" s="550" t="s">
        <v>408</v>
      </c>
      <c r="I21" s="548">
        <v>30000</v>
      </c>
      <c r="J21" s="548"/>
      <c r="K21" s="545"/>
      <c r="L21" s="545"/>
      <c r="M21" s="545"/>
      <c r="N21" s="570">
        <v>1</v>
      </c>
      <c r="O21" s="547"/>
      <c r="P21" s="547"/>
      <c r="Q21" s="545"/>
      <c r="R21" s="545"/>
      <c r="S21" s="547" t="s">
        <v>438</v>
      </c>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D21" s="286"/>
      <c r="CE21" s="286"/>
      <c r="CF21" s="286"/>
      <c r="CG21" s="286"/>
      <c r="CH21" s="286"/>
    </row>
    <row r="22" spans="1:86" s="272" customFormat="1" ht="42" customHeight="1" thickBot="1">
      <c r="A22" s="3846" t="s">
        <v>451</v>
      </c>
      <c r="B22" s="3846" t="s">
        <v>94</v>
      </c>
      <c r="C22" s="3846" t="s">
        <v>728</v>
      </c>
      <c r="D22" s="3846" t="s">
        <v>538</v>
      </c>
      <c r="E22" s="550" t="s">
        <v>1894</v>
      </c>
      <c r="F22" s="3849">
        <v>192</v>
      </c>
      <c r="G22" s="3846" t="s">
        <v>12</v>
      </c>
      <c r="H22" s="3846" t="s">
        <v>408</v>
      </c>
      <c r="I22" s="3847">
        <v>140000</v>
      </c>
      <c r="J22" s="3854"/>
      <c r="K22" s="3854"/>
      <c r="L22" s="3854">
        <v>100</v>
      </c>
      <c r="M22" s="3854">
        <v>100</v>
      </c>
      <c r="N22" s="3854">
        <v>1</v>
      </c>
      <c r="O22" s="3854"/>
      <c r="P22" s="3854"/>
      <c r="Q22" s="3854"/>
      <c r="R22" s="3847"/>
      <c r="S22" s="3854" t="s">
        <v>438</v>
      </c>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D22" s="286"/>
      <c r="CE22" s="286"/>
      <c r="CF22" s="286"/>
      <c r="CG22" s="286"/>
      <c r="CH22" s="286"/>
    </row>
    <row r="23" spans="1:86" s="272" customFormat="1" ht="42" customHeight="1" thickBot="1">
      <c r="A23" s="3846"/>
      <c r="B23" s="3846"/>
      <c r="C23" s="3846"/>
      <c r="D23" s="3846"/>
      <c r="E23" s="550" t="s">
        <v>539</v>
      </c>
      <c r="F23" s="3849"/>
      <c r="G23" s="3846"/>
      <c r="H23" s="3846"/>
      <c r="I23" s="3847"/>
      <c r="J23" s="3854"/>
      <c r="K23" s="3854"/>
      <c r="L23" s="3854"/>
      <c r="M23" s="3854"/>
      <c r="N23" s="3854"/>
      <c r="O23" s="3854"/>
      <c r="P23" s="3854"/>
      <c r="Q23" s="3854"/>
      <c r="R23" s="3847"/>
      <c r="S23" s="3854"/>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D23" s="286"/>
      <c r="CE23" s="286"/>
      <c r="CF23" s="286"/>
      <c r="CG23" s="286"/>
      <c r="CH23" s="286"/>
    </row>
    <row r="24" spans="1:86" s="272" customFormat="1" ht="42" customHeight="1" thickBot="1">
      <c r="A24" s="3846"/>
      <c r="B24" s="3846"/>
      <c r="C24" s="3846"/>
      <c r="D24" s="3846"/>
      <c r="E24" s="550" t="s">
        <v>540</v>
      </c>
      <c r="F24" s="3849"/>
      <c r="G24" s="3846"/>
      <c r="H24" s="3846"/>
      <c r="I24" s="3847"/>
      <c r="J24" s="3854"/>
      <c r="K24" s="3854"/>
      <c r="L24" s="3854"/>
      <c r="M24" s="3854"/>
      <c r="N24" s="3854"/>
      <c r="O24" s="3854"/>
      <c r="P24" s="3854"/>
      <c r="Q24" s="3854"/>
      <c r="R24" s="3847"/>
      <c r="S24" s="3854"/>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D24" s="286"/>
      <c r="CE24" s="286"/>
      <c r="CF24" s="286"/>
      <c r="CG24" s="286"/>
      <c r="CH24" s="286"/>
    </row>
    <row r="25" spans="1:86" s="272" customFormat="1" ht="42" customHeight="1" thickBot="1">
      <c r="A25" s="3846"/>
      <c r="B25" s="3846"/>
      <c r="C25" s="3846"/>
      <c r="D25" s="3846"/>
      <c r="E25" s="555" t="s">
        <v>541</v>
      </c>
      <c r="F25" s="3849"/>
      <c r="G25" s="3846"/>
      <c r="H25" s="3846"/>
      <c r="I25" s="3847"/>
      <c r="J25" s="3854"/>
      <c r="K25" s="3854"/>
      <c r="L25" s="3854"/>
      <c r="M25" s="3854"/>
      <c r="N25" s="3854"/>
      <c r="O25" s="3854"/>
      <c r="P25" s="3854"/>
      <c r="Q25" s="3854"/>
      <c r="R25" s="3847"/>
      <c r="S25" s="3854"/>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D25" s="286"/>
      <c r="CE25" s="286"/>
      <c r="CF25" s="286"/>
      <c r="CG25" s="286"/>
      <c r="CH25" s="286"/>
    </row>
    <row r="26" spans="1:86" s="272" customFormat="1" ht="42" customHeight="1" thickBot="1">
      <c r="A26" s="545" t="s">
        <v>451</v>
      </c>
      <c r="B26" s="545" t="s">
        <v>94</v>
      </c>
      <c r="C26" s="545" t="s">
        <v>740</v>
      </c>
      <c r="D26" s="545" t="s">
        <v>542</v>
      </c>
      <c r="E26" s="555" t="s">
        <v>543</v>
      </c>
      <c r="F26" s="553">
        <v>97</v>
      </c>
      <c r="G26" s="545" t="s">
        <v>372</v>
      </c>
      <c r="H26" s="550" t="s">
        <v>373</v>
      </c>
      <c r="I26" s="548">
        <v>100000</v>
      </c>
      <c r="J26" s="548"/>
      <c r="K26" s="545"/>
      <c r="L26" s="545"/>
      <c r="M26" s="545"/>
      <c r="N26" s="547">
        <v>1</v>
      </c>
      <c r="O26" s="547"/>
      <c r="P26" s="547"/>
      <c r="Q26" s="545"/>
      <c r="R26" s="545"/>
      <c r="S26" s="547" t="s">
        <v>438</v>
      </c>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D26" s="286"/>
      <c r="CE26" s="286"/>
      <c r="CF26" s="286"/>
      <c r="CG26" s="286"/>
      <c r="CH26" s="286"/>
    </row>
    <row r="27" spans="1:86" s="272" customFormat="1" ht="42" customHeight="1" thickBot="1">
      <c r="A27" s="545" t="s">
        <v>451</v>
      </c>
      <c r="B27" s="545" t="s">
        <v>94</v>
      </c>
      <c r="C27" s="545" t="s">
        <v>740</v>
      </c>
      <c r="D27" s="545" t="s">
        <v>1846</v>
      </c>
      <c r="E27" s="550" t="s">
        <v>491</v>
      </c>
      <c r="F27" s="553"/>
      <c r="G27" s="545" t="s">
        <v>12</v>
      </c>
      <c r="H27" s="550" t="s">
        <v>408</v>
      </c>
      <c r="I27" s="548">
        <v>20000</v>
      </c>
      <c r="J27" s="548"/>
      <c r="K27" s="545"/>
      <c r="L27" s="545"/>
      <c r="M27" s="545"/>
      <c r="N27" s="570">
        <v>1</v>
      </c>
      <c r="O27" s="547"/>
      <c r="P27" s="547"/>
      <c r="Q27" s="545"/>
      <c r="R27" s="545"/>
      <c r="S27" s="547" t="s">
        <v>438</v>
      </c>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D27" s="286"/>
      <c r="CE27" s="286"/>
      <c r="CF27" s="286"/>
      <c r="CG27" s="286"/>
      <c r="CH27" s="286"/>
    </row>
    <row r="28" spans="1:86" s="272" customFormat="1" ht="42" customHeight="1" thickBot="1">
      <c r="A28" s="3846" t="s">
        <v>451</v>
      </c>
      <c r="B28" s="3846" t="s">
        <v>94</v>
      </c>
      <c r="C28" s="3846" t="s">
        <v>157</v>
      </c>
      <c r="D28" s="3846" t="s">
        <v>544</v>
      </c>
      <c r="E28" s="555" t="s">
        <v>545</v>
      </c>
      <c r="F28" s="3849">
        <v>210</v>
      </c>
      <c r="G28" s="3846" t="s">
        <v>12</v>
      </c>
      <c r="H28" s="3846" t="s">
        <v>408</v>
      </c>
      <c r="I28" s="3847">
        <v>125000</v>
      </c>
      <c r="J28" s="3854"/>
      <c r="K28" s="3854"/>
      <c r="L28" s="3854">
        <v>100</v>
      </c>
      <c r="M28" s="3854">
        <v>100</v>
      </c>
      <c r="N28" s="3854">
        <v>1</v>
      </c>
      <c r="O28" s="3854"/>
      <c r="P28" s="3854"/>
      <c r="Q28" s="3854"/>
      <c r="R28" s="3847"/>
      <c r="S28" s="3854" t="s">
        <v>438</v>
      </c>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D28" s="286"/>
      <c r="CE28" s="286"/>
      <c r="CF28" s="286"/>
      <c r="CG28" s="286"/>
      <c r="CH28" s="286"/>
    </row>
    <row r="29" spans="1:86" s="272" customFormat="1" ht="42" customHeight="1" thickBot="1">
      <c r="A29" s="3846"/>
      <c r="B29" s="3846"/>
      <c r="C29" s="3846"/>
      <c r="D29" s="3846"/>
      <c r="E29" s="555" t="s">
        <v>546</v>
      </c>
      <c r="F29" s="3849"/>
      <c r="G29" s="3846"/>
      <c r="H29" s="3846"/>
      <c r="I29" s="3847"/>
      <c r="J29" s="3854"/>
      <c r="K29" s="3854"/>
      <c r="L29" s="3854"/>
      <c r="M29" s="3854"/>
      <c r="N29" s="3854"/>
      <c r="O29" s="3854"/>
      <c r="P29" s="3854"/>
      <c r="Q29" s="3854"/>
      <c r="R29" s="3847"/>
      <c r="S29" s="3854"/>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D29" s="286"/>
      <c r="CE29" s="286"/>
      <c r="CF29" s="286"/>
      <c r="CG29" s="286"/>
      <c r="CH29" s="286"/>
    </row>
    <row r="30" spans="1:86" s="272" customFormat="1" ht="42" customHeight="1" thickBot="1">
      <c r="A30" s="3846"/>
      <c r="B30" s="3846"/>
      <c r="C30" s="3846"/>
      <c r="D30" s="3846"/>
      <c r="E30" s="555" t="s">
        <v>547</v>
      </c>
      <c r="F30" s="3849"/>
      <c r="G30" s="3846"/>
      <c r="H30" s="3846"/>
      <c r="I30" s="3847"/>
      <c r="J30" s="3854"/>
      <c r="K30" s="3854"/>
      <c r="L30" s="3854"/>
      <c r="M30" s="3854"/>
      <c r="N30" s="3854"/>
      <c r="O30" s="3854"/>
      <c r="P30" s="3854"/>
      <c r="Q30" s="3854"/>
      <c r="R30" s="3847"/>
      <c r="S30" s="3854"/>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D30" s="286"/>
      <c r="CE30" s="286"/>
      <c r="CF30" s="286"/>
      <c r="CG30" s="286"/>
      <c r="CH30" s="286"/>
    </row>
    <row r="31" spans="1:86" s="272" customFormat="1" ht="42" customHeight="1" thickBot="1">
      <c r="A31" s="3846" t="s">
        <v>451</v>
      </c>
      <c r="B31" s="3846" t="s">
        <v>94</v>
      </c>
      <c r="C31" s="3846" t="s">
        <v>157</v>
      </c>
      <c r="D31" s="3846" t="s">
        <v>548</v>
      </c>
      <c r="E31" s="555" t="s">
        <v>549</v>
      </c>
      <c r="F31" s="3849">
        <v>161</v>
      </c>
      <c r="G31" s="3846" t="s">
        <v>12</v>
      </c>
      <c r="H31" s="3846" t="s">
        <v>408</v>
      </c>
      <c r="I31" s="3847">
        <v>10000</v>
      </c>
      <c r="J31" s="3854"/>
      <c r="K31" s="3854"/>
      <c r="L31" s="3854">
        <v>100</v>
      </c>
      <c r="M31" s="3854">
        <v>100</v>
      </c>
      <c r="N31" s="3854">
        <v>1</v>
      </c>
      <c r="O31" s="3854"/>
      <c r="P31" s="3854"/>
      <c r="Q31" s="3854"/>
      <c r="R31" s="3847"/>
      <c r="S31" s="3854" t="s">
        <v>438</v>
      </c>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D31" s="286"/>
      <c r="CE31" s="286"/>
      <c r="CF31" s="286"/>
      <c r="CG31" s="286"/>
      <c r="CH31" s="286"/>
    </row>
    <row r="32" spans="1:86" s="272" customFormat="1" ht="42" customHeight="1" thickBot="1">
      <c r="A32" s="3846"/>
      <c r="B32" s="3846"/>
      <c r="C32" s="3846"/>
      <c r="D32" s="3846"/>
      <c r="E32" s="555" t="s">
        <v>550</v>
      </c>
      <c r="F32" s="3849"/>
      <c r="G32" s="3846"/>
      <c r="H32" s="3846"/>
      <c r="I32" s="3847"/>
      <c r="J32" s="3854"/>
      <c r="K32" s="3854"/>
      <c r="L32" s="3854"/>
      <c r="M32" s="3854"/>
      <c r="N32" s="3854"/>
      <c r="O32" s="3854"/>
      <c r="P32" s="3854"/>
      <c r="Q32" s="3854"/>
      <c r="R32" s="3847"/>
      <c r="S32" s="3854"/>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D32" s="286"/>
      <c r="CE32" s="286"/>
      <c r="CF32" s="286"/>
      <c r="CG32" s="286"/>
      <c r="CH32" s="286"/>
    </row>
    <row r="33" spans="1:86" s="272" customFormat="1" ht="42" customHeight="1" thickBot="1">
      <c r="A33" s="3846" t="s">
        <v>451</v>
      </c>
      <c r="B33" s="3846" t="s">
        <v>94</v>
      </c>
      <c r="C33" s="3846" t="s">
        <v>157</v>
      </c>
      <c r="D33" s="3846" t="s">
        <v>551</v>
      </c>
      <c r="E33" s="555" t="s">
        <v>552</v>
      </c>
      <c r="F33" s="3849">
        <v>217</v>
      </c>
      <c r="G33" s="3846" t="s">
        <v>12</v>
      </c>
      <c r="H33" s="3846" t="s">
        <v>408</v>
      </c>
      <c r="I33" s="3847">
        <v>52000</v>
      </c>
      <c r="J33" s="3854"/>
      <c r="K33" s="3854"/>
      <c r="L33" s="3854">
        <v>100</v>
      </c>
      <c r="M33" s="3854">
        <v>100</v>
      </c>
      <c r="N33" s="3854">
        <v>1</v>
      </c>
      <c r="O33" s="3854"/>
      <c r="P33" s="3854"/>
      <c r="Q33" s="3854"/>
      <c r="R33" s="3847"/>
      <c r="S33" s="3854" t="s">
        <v>438</v>
      </c>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D33" s="286"/>
      <c r="CE33" s="286"/>
      <c r="CF33" s="286"/>
      <c r="CG33" s="286"/>
      <c r="CH33" s="286"/>
    </row>
    <row r="34" spans="1:86" s="272" customFormat="1" ht="42" customHeight="1" thickBot="1">
      <c r="A34" s="3846"/>
      <c r="B34" s="3846"/>
      <c r="C34" s="3846"/>
      <c r="D34" s="3846"/>
      <c r="E34" s="555" t="s">
        <v>553</v>
      </c>
      <c r="F34" s="3849"/>
      <c r="G34" s="3846"/>
      <c r="H34" s="3846"/>
      <c r="I34" s="3847"/>
      <c r="J34" s="3854"/>
      <c r="K34" s="3854"/>
      <c r="L34" s="3854"/>
      <c r="M34" s="3854"/>
      <c r="N34" s="3854"/>
      <c r="O34" s="3854"/>
      <c r="P34" s="3854"/>
      <c r="Q34" s="3854"/>
      <c r="R34" s="3847"/>
      <c r="S34" s="3854"/>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D34" s="286"/>
      <c r="CE34" s="286"/>
      <c r="CF34" s="286"/>
      <c r="CG34" s="286"/>
      <c r="CH34" s="286"/>
    </row>
    <row r="35" spans="1:86" s="272" customFormat="1" ht="42" customHeight="1" thickBot="1">
      <c r="A35" s="550" t="s">
        <v>415</v>
      </c>
      <c r="B35" s="550" t="s">
        <v>94</v>
      </c>
      <c r="C35" s="550" t="s">
        <v>157</v>
      </c>
      <c r="D35" s="550" t="s">
        <v>554</v>
      </c>
      <c r="E35" s="555" t="s">
        <v>234</v>
      </c>
      <c r="F35" s="553">
        <v>59</v>
      </c>
      <c r="G35" s="550" t="s">
        <v>12</v>
      </c>
      <c r="H35" s="550" t="s">
        <v>408</v>
      </c>
      <c r="I35" s="551"/>
      <c r="J35" s="563"/>
      <c r="K35" s="563">
        <v>53000</v>
      </c>
      <c r="L35" s="563"/>
      <c r="M35" s="563"/>
      <c r="N35" s="563">
        <v>1</v>
      </c>
      <c r="O35" s="563"/>
      <c r="P35" s="563"/>
      <c r="Q35" s="563"/>
      <c r="R35" s="551"/>
      <c r="S35" s="563" t="s">
        <v>438</v>
      </c>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D35" s="286"/>
      <c r="CE35" s="286"/>
      <c r="CF35" s="286"/>
      <c r="CG35" s="286"/>
      <c r="CH35" s="286"/>
    </row>
    <row r="36" spans="1:86" s="272" customFormat="1" ht="42" customHeight="1" thickBot="1">
      <c r="A36" s="550" t="s">
        <v>415</v>
      </c>
      <c r="B36" s="550" t="s">
        <v>94</v>
      </c>
      <c r="C36" s="550" t="s">
        <v>157</v>
      </c>
      <c r="D36" s="550" t="s">
        <v>555</v>
      </c>
      <c r="E36" s="555" t="s">
        <v>556</v>
      </c>
      <c r="F36" s="553">
        <v>49</v>
      </c>
      <c r="G36" s="550" t="s">
        <v>12</v>
      </c>
      <c r="H36" s="550" t="s">
        <v>408</v>
      </c>
      <c r="I36" s="551"/>
      <c r="J36" s="563"/>
      <c r="K36" s="563"/>
      <c r="L36" s="563"/>
      <c r="M36" s="563"/>
      <c r="N36" s="563"/>
      <c r="O36" s="563"/>
      <c r="P36" s="563"/>
      <c r="Q36" s="563"/>
      <c r="R36" s="551">
        <v>1</v>
      </c>
      <c r="S36" s="563" t="s">
        <v>557</v>
      </c>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D36" s="286"/>
      <c r="CE36" s="286"/>
      <c r="CF36" s="286"/>
      <c r="CG36" s="286"/>
      <c r="CH36" s="286"/>
    </row>
    <row r="37" spans="1:86" s="272" customFormat="1" ht="42" customHeight="1" thickBot="1">
      <c r="A37" s="545" t="s">
        <v>451</v>
      </c>
      <c r="B37" s="545" t="s">
        <v>94</v>
      </c>
      <c r="C37" s="545" t="s">
        <v>157</v>
      </c>
      <c r="D37" s="545" t="s">
        <v>558</v>
      </c>
      <c r="E37" s="555" t="s">
        <v>559</v>
      </c>
      <c r="F37" s="545">
        <v>70</v>
      </c>
      <c r="G37" s="545" t="s">
        <v>12</v>
      </c>
      <c r="H37" s="550" t="s">
        <v>408</v>
      </c>
      <c r="I37" s="548">
        <v>14000</v>
      </c>
      <c r="J37" s="548"/>
      <c r="K37" s="545"/>
      <c r="L37" s="547">
        <v>100</v>
      </c>
      <c r="M37" s="547">
        <v>100</v>
      </c>
      <c r="N37" s="547">
        <v>1</v>
      </c>
      <c r="O37" s="547"/>
      <c r="P37" s="545"/>
      <c r="Q37" s="547"/>
      <c r="R37" s="545"/>
      <c r="S37" s="547" t="s">
        <v>438</v>
      </c>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D37" s="286"/>
      <c r="CE37" s="286"/>
      <c r="CF37" s="286"/>
      <c r="CG37" s="286"/>
      <c r="CH37" s="286"/>
    </row>
    <row r="38" spans="1:86" s="272" customFormat="1" ht="42" customHeight="1" thickBot="1">
      <c r="A38" s="3846" t="s">
        <v>451</v>
      </c>
      <c r="B38" s="3846" t="s">
        <v>94</v>
      </c>
      <c r="C38" s="3846" t="s">
        <v>157</v>
      </c>
      <c r="D38" s="3846" t="s">
        <v>560</v>
      </c>
      <c r="E38" s="555" t="s">
        <v>561</v>
      </c>
      <c r="F38" s="3849">
        <v>136</v>
      </c>
      <c r="G38" s="3846" t="s">
        <v>12</v>
      </c>
      <c r="H38" s="3846" t="s">
        <v>408</v>
      </c>
      <c r="I38" s="3847">
        <v>4000</v>
      </c>
      <c r="J38" s="3854"/>
      <c r="K38" s="3854"/>
      <c r="L38" s="3854">
        <v>100</v>
      </c>
      <c r="M38" s="3854">
        <v>100</v>
      </c>
      <c r="N38" s="3854">
        <v>1</v>
      </c>
      <c r="O38" s="3854"/>
      <c r="P38" s="3854"/>
      <c r="Q38" s="3854"/>
      <c r="R38" s="3847"/>
      <c r="S38" s="3854" t="s">
        <v>438</v>
      </c>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D38" s="286"/>
      <c r="CE38" s="286"/>
      <c r="CF38" s="286"/>
      <c r="CG38" s="286"/>
      <c r="CH38" s="286"/>
    </row>
    <row r="39" spans="1:86" s="272" customFormat="1" ht="42" customHeight="1" thickBot="1">
      <c r="A39" s="3846"/>
      <c r="B39" s="3846"/>
      <c r="C39" s="3846"/>
      <c r="D39" s="3846"/>
      <c r="E39" s="555" t="s">
        <v>562</v>
      </c>
      <c r="F39" s="3859"/>
      <c r="G39" s="3846"/>
      <c r="H39" s="3846"/>
      <c r="I39" s="3847"/>
      <c r="J39" s="3854"/>
      <c r="K39" s="3854"/>
      <c r="L39" s="3854"/>
      <c r="M39" s="3854"/>
      <c r="N39" s="3854"/>
      <c r="O39" s="3854"/>
      <c r="P39" s="3854"/>
      <c r="Q39" s="3854"/>
      <c r="R39" s="3847"/>
      <c r="S39" s="3854"/>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D39" s="286"/>
      <c r="CE39" s="286"/>
      <c r="CF39" s="286"/>
      <c r="CG39" s="286"/>
      <c r="CH39" s="286"/>
    </row>
    <row r="40" spans="1:86" s="272" customFormat="1" ht="42" customHeight="1" thickBot="1">
      <c r="A40" s="3846"/>
      <c r="B40" s="3846"/>
      <c r="C40" s="3846"/>
      <c r="D40" s="3846"/>
      <c r="E40" s="555" t="s">
        <v>563</v>
      </c>
      <c r="F40" s="3859"/>
      <c r="G40" s="3846"/>
      <c r="H40" s="3846"/>
      <c r="I40" s="3847"/>
      <c r="J40" s="3854"/>
      <c r="K40" s="3854"/>
      <c r="L40" s="3854"/>
      <c r="M40" s="3854"/>
      <c r="N40" s="3854"/>
      <c r="O40" s="3854"/>
      <c r="P40" s="3854"/>
      <c r="Q40" s="3854"/>
      <c r="R40" s="3847"/>
      <c r="S40" s="3854"/>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D40" s="286"/>
      <c r="CE40" s="286"/>
      <c r="CF40" s="286"/>
      <c r="CG40" s="286"/>
      <c r="CH40" s="286"/>
    </row>
    <row r="41" spans="1:86" s="272" customFormat="1" ht="42" customHeight="1" thickBot="1">
      <c r="A41" s="3846"/>
      <c r="B41" s="3846"/>
      <c r="C41" s="3846"/>
      <c r="D41" s="3846"/>
      <c r="E41" s="555" t="s">
        <v>564</v>
      </c>
      <c r="F41" s="3859"/>
      <c r="G41" s="3846"/>
      <c r="H41" s="3846"/>
      <c r="I41" s="3847"/>
      <c r="J41" s="3854"/>
      <c r="K41" s="3854"/>
      <c r="L41" s="3854"/>
      <c r="M41" s="3854"/>
      <c r="N41" s="3854"/>
      <c r="O41" s="3854"/>
      <c r="P41" s="3854"/>
      <c r="Q41" s="3854"/>
      <c r="R41" s="3847"/>
      <c r="S41" s="3854"/>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D41" s="286"/>
      <c r="CE41" s="286"/>
      <c r="CF41" s="286"/>
      <c r="CG41" s="286"/>
      <c r="CH41" s="286"/>
    </row>
  </sheetData>
  <dataConsolidate/>
  <mergeCells count="135">
    <mergeCell ref="A33:A34"/>
    <mergeCell ref="M38:M41"/>
    <mergeCell ref="I33:I34"/>
    <mergeCell ref="F33:F34"/>
    <mergeCell ref="G33:G34"/>
    <mergeCell ref="H33:H34"/>
    <mergeCell ref="M33:M34"/>
    <mergeCell ref="A38:A41"/>
    <mergeCell ref="B38:B41"/>
    <mergeCell ref="C38:C41"/>
    <mergeCell ref="D38:D41"/>
    <mergeCell ref="K38:K41"/>
    <mergeCell ref="I38:I41"/>
    <mergeCell ref="K33:K34"/>
    <mergeCell ref="L38:L41"/>
    <mergeCell ref="C33:C34"/>
    <mergeCell ref="J33:J34"/>
    <mergeCell ref="J38:J41"/>
    <mergeCell ref="F38:F41"/>
    <mergeCell ref="G38:G41"/>
    <mergeCell ref="R38:R41"/>
    <mergeCell ref="S33:S34"/>
    <mergeCell ref="Q33:Q34"/>
    <mergeCell ref="P33:P34"/>
    <mergeCell ref="O33:O34"/>
    <mergeCell ref="R33:R34"/>
    <mergeCell ref="B33:B34"/>
    <mergeCell ref="D33:D34"/>
    <mergeCell ref="N38:N41"/>
    <mergeCell ref="N33:N34"/>
    <mergeCell ref="H38:H41"/>
    <mergeCell ref="S38:S41"/>
    <mergeCell ref="O38:O41"/>
    <mergeCell ref="P38:P41"/>
    <mergeCell ref="Q38:Q41"/>
    <mergeCell ref="S28:S30"/>
    <mergeCell ref="K28:K30"/>
    <mergeCell ref="Q28:Q30"/>
    <mergeCell ref="L33:L34"/>
    <mergeCell ref="S31:S32"/>
    <mergeCell ref="K31:K32"/>
    <mergeCell ref="O31:O32"/>
    <mergeCell ref="M31:M32"/>
    <mergeCell ref="N28:N30"/>
    <mergeCell ref="L31:L32"/>
    <mergeCell ref="L28:L30"/>
    <mergeCell ref="R28:R30"/>
    <mergeCell ref="M28:M30"/>
    <mergeCell ref="P28:P30"/>
    <mergeCell ref="O28:O30"/>
    <mergeCell ref="Q31:Q32"/>
    <mergeCell ref="R31:R32"/>
    <mergeCell ref="P31:P32"/>
    <mergeCell ref="N31:N32"/>
    <mergeCell ref="G28:G30"/>
    <mergeCell ref="H28:H30"/>
    <mergeCell ref="G31:G32"/>
    <mergeCell ref="H31:H32"/>
    <mergeCell ref="I28:I30"/>
    <mergeCell ref="J28:J30"/>
    <mergeCell ref="I31:I32"/>
    <mergeCell ref="F28:F30"/>
    <mergeCell ref="A31:A32"/>
    <mergeCell ref="B31:B32"/>
    <mergeCell ref="C31:C32"/>
    <mergeCell ref="F31:F32"/>
    <mergeCell ref="D31:D32"/>
    <mergeCell ref="A28:A30"/>
    <mergeCell ref="B28:B30"/>
    <mergeCell ref="C28:C30"/>
    <mergeCell ref="D28:D30"/>
    <mergeCell ref="J31:J32"/>
    <mergeCell ref="Q22:Q25"/>
    <mergeCell ref="R22:R25"/>
    <mergeCell ref="S22:S25"/>
    <mergeCell ref="Q17:Q20"/>
    <mergeCell ref="H22:H25"/>
    <mergeCell ref="A17:A20"/>
    <mergeCell ref="B17:B20"/>
    <mergeCell ref="G17:G20"/>
    <mergeCell ref="C22:C25"/>
    <mergeCell ref="A22:A25"/>
    <mergeCell ref="B22:B25"/>
    <mergeCell ref="D22:D25"/>
    <mergeCell ref="C17:C20"/>
    <mergeCell ref="I17:I20"/>
    <mergeCell ref="P22:P25"/>
    <mergeCell ref="G22:G25"/>
    <mergeCell ref="F22:F25"/>
    <mergeCell ref="K22:K25"/>
    <mergeCell ref="I22:I25"/>
    <mergeCell ref="O22:O25"/>
    <mergeCell ref="N22:N25"/>
    <mergeCell ref="J22:J25"/>
    <mergeCell ref="L22:L25"/>
    <mergeCell ref="M22:M25"/>
    <mergeCell ref="P17:P20"/>
    <mergeCell ref="K17:K20"/>
    <mergeCell ref="L17:L20"/>
    <mergeCell ref="O17:O20"/>
    <mergeCell ref="M17:M20"/>
    <mergeCell ref="N17:N20"/>
    <mergeCell ref="M12:M13"/>
    <mergeCell ref="S17:S20"/>
    <mergeCell ref="R17:R20"/>
    <mergeCell ref="J17:J20"/>
    <mergeCell ref="H17:H20"/>
    <mergeCell ref="D17:D20"/>
    <mergeCell ref="I12:I13"/>
    <mergeCell ref="J12:J13"/>
    <mergeCell ref="G3:G4"/>
    <mergeCell ref="H3:H4"/>
    <mergeCell ref="H12:H13"/>
    <mergeCell ref="F12:F13"/>
    <mergeCell ref="L3:M3"/>
    <mergeCell ref="N3:S3"/>
    <mergeCell ref="R12:R13"/>
    <mergeCell ref="A1:S1"/>
    <mergeCell ref="A3:A4"/>
    <mergeCell ref="B3:B4"/>
    <mergeCell ref="C3:C4"/>
    <mergeCell ref="D3:E3"/>
    <mergeCell ref="S12:S13"/>
    <mergeCell ref="L12:L13"/>
    <mergeCell ref="Q12:Q13"/>
    <mergeCell ref="G12:G13"/>
    <mergeCell ref="N12:N13"/>
    <mergeCell ref="O12:O13"/>
    <mergeCell ref="P12:P13"/>
    <mergeCell ref="K12:K13"/>
    <mergeCell ref="F3:F4"/>
    <mergeCell ref="A12:A13"/>
    <mergeCell ref="B12:B13"/>
    <mergeCell ref="C12:C13"/>
    <mergeCell ref="D12:D13"/>
  </mergeCells>
  <phoneticPr fontId="55" type="noConversion"/>
  <dataValidations count="7">
    <dataValidation type="list" allowBlank="1" showInputMessage="1" showErrorMessage="1" errorTitle="DİKKAT !!!!" error="LÜTFEN YANDA AÇILAN OK ARACILIĞIYLA UYGUN SEÇENEĞİ GİRİN_x000a_KÖYDES" sqref="G2:G4 G42:G65536">
      <formula1>$CK$5:$CK$7</formula1>
    </dataValidation>
    <dataValidation type="list" allowBlank="1" showInputMessage="1" showErrorMessage="1" errorTitle="LÜTFEN DİKKAT !!!!" error="GİRİDİĞİNİZ DEĞER AŞAĞIDAKİLERDEN BİRİSİ OLMALIDIR &quot;Y&quot; , &quot;D.E&quot; ,&quot;EK&quot;" sqref="A2:A4 A42:A65536">
      <formula1>$CM$5:$CM$7</formula1>
    </dataValidation>
    <dataValidation type="list" allowBlank="1" showInputMessage="1" showErrorMessage="1" errorTitle="DİKKAT !!!" error="LÜTFEN YANDA AÇILAN OK ARACILIĞIYLA UYGUN SEÇENEĞİ GİRİN_x000a_KÖYDES" sqref="H2:H4 H42:H65536">
      <formula1>$CL$5:$CL$7</formula1>
    </dataValidation>
    <dataValidation type="whole" allowBlank="1" showInputMessage="1" showErrorMessage="1" errorTitle="DİKKATT !!!!" error="BU BÖLÜME BİR İŞ SAYISINI GÖSTEREN BİR RAKAM GİRMELİSİNİZ_x000a_KÖYDES_x000a_" sqref="N2:R4 N42:R65536">
      <formula1>0</formula1>
      <formula2>10</formula2>
    </dataValidation>
    <dataValidation type="list" allowBlank="1" showInputMessage="1" showErrorMessage="1" errorTitle="DİKKAT !!!!" error="LÜTFEN YANDA AÇILAN OK ARACILIĞIYLA UYGUN SEÇENEĞİ GİRİN_x000a_KÖYDES" sqref="G17:G20 G5 G15 G28:G38 G22:G26">
      <formula1>$CN$5:$CN$7</formula1>
    </dataValidation>
    <dataValidation type="list" allowBlank="1" showInputMessage="1" showErrorMessage="1" errorTitle="DİKKAT !!!" error="LÜTFEN YANDA AÇILAN OK ARACILIĞIYLA UYGUN SEÇENEĞİ GİRİN_x000a_KÖYDES" sqref="H5:H38">
      <formula1>$CO$5:$CO$7</formula1>
    </dataValidation>
    <dataValidation type="list" allowBlank="1" showInputMessage="1" showErrorMessage="1" errorTitle="LÜTFEN DİKKAT !!!!" error="GİRİDİĞİNİZ DEĞER AŞAĞIDAKİLERDEN BİRİSİ OLMALIDIR &quot;Y&quot; , &quot;D.E&quot; ,&quot;EK&quot;" sqref="A21:A22 A5:A17 A37:A38 A33 A31 A26:A28">
      <formula1>$CP$5:$CP$7</formula1>
    </dataValidation>
  </dataValidations>
  <pageMargins left="0.17" right="0.17" top="0.71" bottom="0.5" header="0.5" footer="0.34"/>
  <pageSetup paperSize="9" scale="6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tabColor theme="6" tint="0.39997558519241921"/>
  </sheetPr>
  <dimension ref="A1:CA112"/>
  <sheetViews>
    <sheetView zoomScale="75" zoomScaleNormal="100" zoomScaleSheetLayoutView="100" workbookViewId="0">
      <selection sqref="A1:AE1"/>
    </sheetView>
  </sheetViews>
  <sheetFormatPr defaultRowHeight="12.75"/>
  <cols>
    <col min="1" max="1" width="5.5703125" style="204" customWidth="1"/>
    <col min="2" max="2" width="11.42578125" style="204" customWidth="1"/>
    <col min="3" max="3" width="14.140625" style="204" customWidth="1"/>
    <col min="4" max="4" width="12.5703125" style="204" customWidth="1"/>
    <col min="5" max="5" width="39.42578125" style="204" customWidth="1"/>
    <col min="6" max="6" width="19.42578125" style="204" customWidth="1"/>
    <col min="7" max="7" width="7.42578125" style="205" customWidth="1"/>
    <col min="8" max="8" width="15.28515625" style="204" customWidth="1"/>
    <col min="9" max="9" width="17.85546875" style="206" customWidth="1"/>
    <col min="10" max="10" width="11.7109375" style="207" customWidth="1"/>
    <col min="11" max="11" width="14.140625" style="208" customWidth="1"/>
    <col min="12" max="12" width="11.7109375" style="206" customWidth="1"/>
    <col min="13" max="13" width="8.85546875" style="204" customWidth="1"/>
    <col min="14" max="14" width="7.85546875" style="204" customWidth="1"/>
    <col min="15" max="15" width="8.140625" style="204" customWidth="1"/>
    <col min="16" max="16" width="9" style="206" customWidth="1"/>
    <col min="17" max="18" width="9.140625" style="209"/>
    <col min="19" max="19" width="7.140625" style="206" customWidth="1"/>
    <col min="20" max="21" width="7.85546875" style="206" customWidth="1"/>
    <col min="22" max="22" width="8" style="204" customWidth="1"/>
    <col min="23" max="23" width="7.140625" style="204" customWidth="1"/>
    <col min="24" max="24" width="6.7109375" style="210" customWidth="1"/>
    <col min="25" max="25" width="8" style="211" customWidth="1"/>
    <col min="26" max="26" width="7.42578125" style="212" customWidth="1"/>
    <col min="27" max="27" width="9.140625" style="210"/>
    <col min="28" max="28" width="7.5703125" style="212" customWidth="1"/>
    <col min="29" max="29" width="7.28515625" style="204" customWidth="1"/>
    <col min="30" max="30" width="8.7109375" style="212" customWidth="1"/>
    <col min="31" max="31" width="16.140625" style="204" customWidth="1"/>
    <col min="32" max="46" width="9.140625" style="249"/>
    <col min="47" max="47" width="9.140625" style="284"/>
    <col min="48" max="48" width="10" style="284" customWidth="1"/>
    <col min="49" max="49" width="9.140625" style="284"/>
    <col min="50" max="50" width="10.7109375" style="285" bestFit="1" customWidth="1"/>
    <col min="51" max="51" width="10.7109375" style="284" bestFit="1" customWidth="1"/>
    <col min="52" max="79" width="9.140625" style="249"/>
    <col min="80" max="16384" width="9.140625" style="204"/>
  </cols>
  <sheetData>
    <row r="1" spans="1:79" ht="56.25" customHeight="1" thickBot="1">
      <c r="A1" s="3811" t="s">
        <v>966</v>
      </c>
      <c r="B1" s="3812"/>
      <c r="C1" s="3812"/>
      <c r="D1" s="3812"/>
      <c r="E1" s="3812"/>
      <c r="F1" s="3812"/>
      <c r="G1" s="3812"/>
      <c r="H1" s="3812"/>
      <c r="I1" s="3812"/>
      <c r="J1" s="3812"/>
      <c r="K1" s="3812"/>
      <c r="L1" s="3812"/>
      <c r="M1" s="3812"/>
      <c r="N1" s="3812"/>
      <c r="O1" s="3812"/>
      <c r="P1" s="3812"/>
      <c r="Q1" s="3812"/>
      <c r="R1" s="3812"/>
      <c r="S1" s="3812"/>
      <c r="T1" s="3812"/>
      <c r="U1" s="3812"/>
      <c r="V1" s="3812"/>
      <c r="W1" s="3872"/>
      <c r="X1" s="3872"/>
      <c r="Y1" s="3872"/>
      <c r="Z1" s="3872"/>
      <c r="AA1" s="3872"/>
      <c r="AB1" s="3872"/>
      <c r="AC1" s="3872"/>
      <c r="AD1" s="3872"/>
      <c r="AE1" s="3873"/>
    </row>
    <row r="2" spans="1:79" ht="23.25" customHeight="1" thickBot="1"/>
    <row r="3" spans="1:79" s="205" customFormat="1" ht="40.5" customHeight="1" thickBot="1">
      <c r="A3" s="3800" t="s">
        <v>445</v>
      </c>
      <c r="B3" s="3810" t="s">
        <v>13</v>
      </c>
      <c r="C3" s="3804" t="s">
        <v>2277</v>
      </c>
      <c r="D3" s="3806" t="s">
        <v>446</v>
      </c>
      <c r="E3" s="3804" t="s">
        <v>423</v>
      </c>
      <c r="F3" s="3804"/>
      <c r="G3" s="3805" t="s">
        <v>2263</v>
      </c>
      <c r="H3" s="3808" t="s">
        <v>953</v>
      </c>
      <c r="I3" s="3802" t="s">
        <v>447</v>
      </c>
      <c r="J3" s="390" t="s">
        <v>2357</v>
      </c>
      <c r="K3" s="391" t="s">
        <v>2358</v>
      </c>
      <c r="L3" s="390" t="s">
        <v>2359</v>
      </c>
      <c r="M3" s="398" t="s">
        <v>425</v>
      </c>
      <c r="N3" s="398" t="s">
        <v>2273</v>
      </c>
      <c r="O3" s="398" t="s">
        <v>12</v>
      </c>
      <c r="P3" s="398" t="s">
        <v>2274</v>
      </c>
      <c r="Q3" s="399" t="s">
        <v>2275</v>
      </c>
      <c r="R3" s="399" t="s">
        <v>448</v>
      </c>
      <c r="S3" s="398" t="s">
        <v>426</v>
      </c>
      <c r="T3" s="398" t="s">
        <v>427</v>
      </c>
      <c r="U3" s="400" t="s">
        <v>1415</v>
      </c>
      <c r="V3" s="3807" t="s">
        <v>428</v>
      </c>
      <c r="W3" s="3807"/>
      <c r="X3" s="3809" t="s">
        <v>429</v>
      </c>
      <c r="Y3" s="3809"/>
      <c r="Z3" s="3799" t="s">
        <v>16</v>
      </c>
      <c r="AA3" s="3799"/>
      <c r="AB3" s="3799"/>
      <c r="AC3" s="3799"/>
      <c r="AD3" s="3799"/>
      <c r="AE3" s="3799"/>
      <c r="AS3" s="273"/>
      <c r="AU3" s="249"/>
      <c r="AV3" s="249"/>
      <c r="AW3" s="249"/>
      <c r="AX3" s="301"/>
      <c r="AY3" s="249"/>
    </row>
    <row r="4" spans="1:79" s="205" customFormat="1" ht="45.75" customHeight="1" thickBot="1">
      <c r="A4" s="3801"/>
      <c r="B4" s="3810"/>
      <c r="C4" s="3804"/>
      <c r="D4" s="3806"/>
      <c r="E4" s="388" t="s">
        <v>430</v>
      </c>
      <c r="F4" s="388" t="s">
        <v>431</v>
      </c>
      <c r="G4" s="3805"/>
      <c r="H4" s="3808"/>
      <c r="I4" s="3803"/>
      <c r="J4" s="392" t="s">
        <v>1416</v>
      </c>
      <c r="K4" s="404" t="s">
        <v>1417</v>
      </c>
      <c r="L4" s="392" t="s">
        <v>1414</v>
      </c>
      <c r="M4" s="401" t="s">
        <v>434</v>
      </c>
      <c r="N4" s="401" t="s">
        <v>434</v>
      </c>
      <c r="O4" s="401" t="s">
        <v>434</v>
      </c>
      <c r="P4" s="402" t="s">
        <v>434</v>
      </c>
      <c r="Q4" s="402" t="s">
        <v>434</v>
      </c>
      <c r="R4" s="403" t="s">
        <v>954</v>
      </c>
      <c r="S4" s="402" t="s">
        <v>434</v>
      </c>
      <c r="T4" s="402" t="s">
        <v>434</v>
      </c>
      <c r="U4" s="403" t="s">
        <v>2280</v>
      </c>
      <c r="V4" s="398" t="s">
        <v>449</v>
      </c>
      <c r="W4" s="398" t="s">
        <v>450</v>
      </c>
      <c r="X4" s="396" t="s">
        <v>436</v>
      </c>
      <c r="Y4" s="397" t="s">
        <v>437</v>
      </c>
      <c r="Z4" s="393" t="s">
        <v>438</v>
      </c>
      <c r="AA4" s="394" t="s">
        <v>439</v>
      </c>
      <c r="AB4" s="394" t="s">
        <v>440</v>
      </c>
      <c r="AC4" s="394" t="s">
        <v>441</v>
      </c>
      <c r="AD4" s="394" t="s">
        <v>442</v>
      </c>
      <c r="AE4" s="395" t="s">
        <v>443</v>
      </c>
      <c r="AU4" s="249"/>
      <c r="AV4" s="249"/>
      <c r="AW4" s="249"/>
      <c r="AX4" s="301"/>
      <c r="AY4" s="249"/>
    </row>
    <row r="5" spans="1:79" s="272" customFormat="1" ht="30" customHeight="1" thickBot="1">
      <c r="A5" s="545" t="s">
        <v>451</v>
      </c>
      <c r="B5" s="545" t="s">
        <v>94</v>
      </c>
      <c r="C5" s="545" t="s">
        <v>95</v>
      </c>
      <c r="D5" s="547">
        <v>162</v>
      </c>
      <c r="E5" s="571" t="s">
        <v>566</v>
      </c>
      <c r="F5" s="571" t="s">
        <v>567</v>
      </c>
      <c r="G5" s="547">
        <v>124</v>
      </c>
      <c r="H5" s="545" t="s">
        <v>717</v>
      </c>
      <c r="I5" s="545" t="s">
        <v>1857</v>
      </c>
      <c r="J5" s="583">
        <v>100000</v>
      </c>
      <c r="K5" s="583">
        <v>100000</v>
      </c>
      <c r="L5" s="2061">
        <v>0</v>
      </c>
      <c r="M5" s="547"/>
      <c r="N5" s="547"/>
      <c r="O5" s="547"/>
      <c r="P5" s="547"/>
      <c r="Q5" s="547"/>
      <c r="R5" s="547"/>
      <c r="S5" s="547">
        <v>2.5</v>
      </c>
      <c r="T5" s="547"/>
      <c r="U5" s="547"/>
      <c r="V5" s="547"/>
      <c r="W5" s="547"/>
      <c r="X5" s="2035">
        <v>1</v>
      </c>
      <c r="Y5" s="2035">
        <v>1</v>
      </c>
      <c r="Z5" s="547">
        <v>1</v>
      </c>
      <c r="AA5" s="547"/>
      <c r="AB5" s="547"/>
      <c r="AC5" s="547"/>
      <c r="AD5" s="547"/>
      <c r="AE5" s="547" t="s">
        <v>438</v>
      </c>
      <c r="AF5" s="271"/>
      <c r="AG5" s="271"/>
      <c r="AH5" s="271"/>
      <c r="AI5" s="271"/>
      <c r="AJ5" s="271"/>
      <c r="AK5" s="271"/>
      <c r="AL5" s="271"/>
      <c r="AM5" s="271"/>
      <c r="AN5" s="271"/>
      <c r="AO5" s="271"/>
      <c r="AP5" s="271"/>
      <c r="AQ5" s="271"/>
      <c r="AR5" s="271"/>
      <c r="AS5" s="271"/>
      <c r="AT5" s="271"/>
      <c r="AU5" s="286"/>
      <c r="AV5" s="286" t="s">
        <v>451</v>
      </c>
      <c r="AW5" s="286" t="s">
        <v>9</v>
      </c>
      <c r="AX5" s="287" t="s">
        <v>425</v>
      </c>
      <c r="AY5" s="286"/>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row>
    <row r="6" spans="1:79" s="272" customFormat="1" ht="30" customHeight="1" thickBot="1">
      <c r="A6" s="545" t="s">
        <v>451</v>
      </c>
      <c r="B6" s="545" t="s">
        <v>94</v>
      </c>
      <c r="C6" s="545" t="s">
        <v>95</v>
      </c>
      <c r="D6" s="547">
        <v>43</v>
      </c>
      <c r="E6" s="571" t="s">
        <v>98</v>
      </c>
      <c r="F6" s="571" t="s">
        <v>99</v>
      </c>
      <c r="G6" s="547">
        <v>154</v>
      </c>
      <c r="H6" s="545" t="s">
        <v>717</v>
      </c>
      <c r="I6" s="545" t="s">
        <v>1857</v>
      </c>
      <c r="J6" s="583">
        <v>60000</v>
      </c>
      <c r="K6" s="583">
        <v>60000</v>
      </c>
      <c r="L6" s="2061">
        <v>0</v>
      </c>
      <c r="M6" s="547"/>
      <c r="N6" s="547"/>
      <c r="O6" s="547"/>
      <c r="P6" s="547"/>
      <c r="Q6" s="547"/>
      <c r="R6" s="547"/>
      <c r="S6" s="547">
        <v>1.5</v>
      </c>
      <c r="T6" s="547"/>
      <c r="U6" s="547"/>
      <c r="V6" s="547"/>
      <c r="W6" s="547"/>
      <c r="X6" s="2035">
        <v>1</v>
      </c>
      <c r="Y6" s="2035">
        <v>1</v>
      </c>
      <c r="Z6" s="547">
        <v>1</v>
      </c>
      <c r="AA6" s="547"/>
      <c r="AB6" s="547"/>
      <c r="AC6" s="547"/>
      <c r="AD6" s="547"/>
      <c r="AE6" s="547" t="s">
        <v>438</v>
      </c>
      <c r="AF6" s="271"/>
      <c r="AG6" s="271"/>
      <c r="AH6" s="271"/>
      <c r="AI6" s="271"/>
      <c r="AJ6" s="271"/>
      <c r="AK6" s="271"/>
      <c r="AL6" s="271"/>
      <c r="AM6" s="271"/>
      <c r="AN6" s="271"/>
      <c r="AO6" s="271"/>
      <c r="AP6" s="271"/>
      <c r="AQ6" s="271"/>
      <c r="AR6" s="271"/>
      <c r="AS6" s="271"/>
      <c r="AT6" s="271"/>
      <c r="AU6" s="286"/>
      <c r="AV6" s="286" t="s">
        <v>10</v>
      </c>
      <c r="AW6" s="286" t="s">
        <v>964</v>
      </c>
      <c r="AX6" s="287" t="s">
        <v>2273</v>
      </c>
      <c r="AY6" s="286"/>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row>
    <row r="7" spans="1:79" s="272" customFormat="1" ht="30" customHeight="1" thickBot="1">
      <c r="A7" s="545" t="s">
        <v>451</v>
      </c>
      <c r="B7" s="545" t="s">
        <v>94</v>
      </c>
      <c r="C7" s="545" t="s">
        <v>95</v>
      </c>
      <c r="D7" s="547">
        <v>140</v>
      </c>
      <c r="E7" s="571" t="s">
        <v>100</v>
      </c>
      <c r="F7" s="571" t="s">
        <v>101</v>
      </c>
      <c r="G7" s="547">
        <v>208</v>
      </c>
      <c r="H7" s="545" t="s">
        <v>717</v>
      </c>
      <c r="I7" s="545" t="s">
        <v>1857</v>
      </c>
      <c r="J7" s="583">
        <v>50000</v>
      </c>
      <c r="K7" s="583">
        <v>50000</v>
      </c>
      <c r="L7" s="2061">
        <v>0</v>
      </c>
      <c r="M7" s="547"/>
      <c r="N7" s="547"/>
      <c r="O7" s="547"/>
      <c r="P7" s="547"/>
      <c r="Q7" s="547"/>
      <c r="R7" s="547"/>
      <c r="S7" s="547">
        <v>1.5</v>
      </c>
      <c r="T7" s="547"/>
      <c r="U7" s="547"/>
      <c r="V7" s="547"/>
      <c r="W7" s="547"/>
      <c r="X7" s="2035">
        <v>1</v>
      </c>
      <c r="Y7" s="2035">
        <v>1</v>
      </c>
      <c r="Z7" s="547">
        <v>1</v>
      </c>
      <c r="AA7" s="547"/>
      <c r="AB7" s="547"/>
      <c r="AC7" s="547"/>
      <c r="AD7" s="547"/>
      <c r="AE7" s="547" t="s">
        <v>438</v>
      </c>
      <c r="AF7" s="271"/>
      <c r="AG7" s="271"/>
      <c r="AH7" s="271"/>
      <c r="AI7" s="271"/>
      <c r="AJ7" s="271"/>
      <c r="AK7" s="271"/>
      <c r="AL7" s="271"/>
      <c r="AM7" s="271"/>
      <c r="AN7" s="271"/>
      <c r="AO7" s="271"/>
      <c r="AP7" s="271"/>
      <c r="AQ7" s="271"/>
      <c r="AR7" s="271"/>
      <c r="AS7" s="271"/>
      <c r="AT7" s="271"/>
      <c r="AU7" s="286"/>
      <c r="AV7" s="286" t="s">
        <v>415</v>
      </c>
      <c r="AW7" s="286" t="s">
        <v>2268</v>
      </c>
      <c r="AX7" s="287" t="s">
        <v>12</v>
      </c>
      <c r="AY7" s="286"/>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row>
    <row r="8" spans="1:79" s="272" customFormat="1" ht="30" customHeight="1" thickBot="1">
      <c r="A8" s="545" t="s">
        <v>451</v>
      </c>
      <c r="B8" s="545" t="s">
        <v>94</v>
      </c>
      <c r="C8" s="545" t="s">
        <v>95</v>
      </c>
      <c r="D8" s="547">
        <v>146</v>
      </c>
      <c r="E8" s="571" t="s">
        <v>102</v>
      </c>
      <c r="F8" s="571" t="s">
        <v>103</v>
      </c>
      <c r="G8" s="547">
        <v>121</v>
      </c>
      <c r="H8" s="545" t="s">
        <v>717</v>
      </c>
      <c r="I8" s="545" t="s">
        <v>1857</v>
      </c>
      <c r="J8" s="583">
        <v>60000</v>
      </c>
      <c r="K8" s="583">
        <v>60000</v>
      </c>
      <c r="L8" s="2061">
        <v>0</v>
      </c>
      <c r="M8" s="547"/>
      <c r="N8" s="547"/>
      <c r="O8" s="547"/>
      <c r="P8" s="547"/>
      <c r="Q8" s="547"/>
      <c r="R8" s="547"/>
      <c r="S8" s="547">
        <v>1.5</v>
      </c>
      <c r="T8" s="547"/>
      <c r="U8" s="547"/>
      <c r="V8" s="547"/>
      <c r="W8" s="547"/>
      <c r="X8" s="2035">
        <v>1</v>
      </c>
      <c r="Y8" s="2035">
        <v>1</v>
      </c>
      <c r="Z8" s="547">
        <v>1</v>
      </c>
      <c r="AA8" s="547"/>
      <c r="AB8" s="547"/>
      <c r="AC8" s="547"/>
      <c r="AD8" s="547"/>
      <c r="AE8" s="547" t="s">
        <v>438</v>
      </c>
      <c r="AF8" s="271"/>
      <c r="AG8" s="271"/>
      <c r="AH8" s="271"/>
      <c r="AI8" s="271"/>
      <c r="AJ8" s="271"/>
      <c r="AK8" s="271"/>
      <c r="AL8" s="271"/>
      <c r="AM8" s="271"/>
      <c r="AN8" s="271"/>
      <c r="AO8" s="271"/>
      <c r="AP8" s="271"/>
      <c r="AQ8" s="271"/>
      <c r="AR8" s="271"/>
      <c r="AS8" s="271"/>
      <c r="AT8" s="271"/>
      <c r="AU8" s="286"/>
      <c r="AV8" s="286"/>
      <c r="AW8" s="286"/>
      <c r="AX8" s="287" t="s">
        <v>2274</v>
      </c>
      <c r="AY8" s="286"/>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row>
    <row r="9" spans="1:79" s="272" customFormat="1" ht="30" customHeight="1" thickBot="1">
      <c r="A9" s="545" t="s">
        <v>451</v>
      </c>
      <c r="B9" s="545" t="s">
        <v>94</v>
      </c>
      <c r="C9" s="545" t="s">
        <v>95</v>
      </c>
      <c r="D9" s="547" t="s">
        <v>104</v>
      </c>
      <c r="E9" s="571" t="s">
        <v>105</v>
      </c>
      <c r="F9" s="571" t="s">
        <v>106</v>
      </c>
      <c r="G9" s="547">
        <v>407</v>
      </c>
      <c r="H9" s="545" t="s">
        <v>717</v>
      </c>
      <c r="I9" s="545" t="s">
        <v>1857</v>
      </c>
      <c r="J9" s="583">
        <v>140000</v>
      </c>
      <c r="K9" s="583">
        <v>140000</v>
      </c>
      <c r="L9" s="2061">
        <v>0</v>
      </c>
      <c r="M9" s="547"/>
      <c r="N9" s="547"/>
      <c r="O9" s="547"/>
      <c r="P9" s="547"/>
      <c r="Q9" s="547"/>
      <c r="R9" s="547"/>
      <c r="S9" s="547"/>
      <c r="T9" s="547">
        <v>7</v>
      </c>
      <c r="U9" s="547"/>
      <c r="V9" s="547"/>
      <c r="W9" s="547"/>
      <c r="X9" s="2035">
        <v>1</v>
      </c>
      <c r="Y9" s="2035">
        <v>1</v>
      </c>
      <c r="Z9" s="547">
        <v>1</v>
      </c>
      <c r="AA9" s="547"/>
      <c r="AB9" s="547"/>
      <c r="AC9" s="547"/>
      <c r="AD9" s="547"/>
      <c r="AE9" s="547" t="s">
        <v>438</v>
      </c>
      <c r="AF9" s="271"/>
      <c r="AG9" s="271"/>
      <c r="AH9" s="271"/>
      <c r="AI9" s="271"/>
      <c r="AJ9" s="271"/>
      <c r="AK9" s="271"/>
      <c r="AL9" s="271"/>
      <c r="AM9" s="271"/>
      <c r="AN9" s="271"/>
      <c r="AO9" s="271"/>
      <c r="AP9" s="271"/>
      <c r="AQ9" s="271"/>
      <c r="AR9" s="271"/>
      <c r="AS9" s="271"/>
      <c r="AT9" s="271"/>
      <c r="AU9" s="286"/>
      <c r="AV9" s="286"/>
      <c r="AW9" s="286"/>
      <c r="AX9" s="287" t="s">
        <v>2275</v>
      </c>
      <c r="AY9" s="286"/>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row>
    <row r="10" spans="1:79" s="272" customFormat="1" ht="30" customHeight="1" thickBot="1">
      <c r="A10" s="3846" t="s">
        <v>451</v>
      </c>
      <c r="B10" s="3846" t="s">
        <v>94</v>
      </c>
      <c r="C10" s="3846" t="s">
        <v>95</v>
      </c>
      <c r="D10" s="3845" t="s">
        <v>107</v>
      </c>
      <c r="E10" s="3874" t="s">
        <v>108</v>
      </c>
      <c r="F10" s="571" t="s">
        <v>109</v>
      </c>
      <c r="G10" s="547">
        <v>326</v>
      </c>
      <c r="H10" s="3846" t="s">
        <v>717</v>
      </c>
      <c r="I10" s="3846" t="s">
        <v>1857</v>
      </c>
      <c r="J10" s="3862">
        <v>90000</v>
      </c>
      <c r="K10" s="3862">
        <v>90000</v>
      </c>
      <c r="L10" s="3866">
        <v>0</v>
      </c>
      <c r="M10" s="3845"/>
      <c r="N10" s="3845"/>
      <c r="O10" s="3845"/>
      <c r="P10" s="3845"/>
      <c r="Q10" s="3845"/>
      <c r="R10" s="3845"/>
      <c r="S10" s="3845"/>
      <c r="T10" s="3845">
        <v>4.5</v>
      </c>
      <c r="U10" s="3845"/>
      <c r="V10" s="3845"/>
      <c r="W10" s="3845"/>
      <c r="X10" s="2036">
        <v>1</v>
      </c>
      <c r="Y10" s="2036">
        <v>1</v>
      </c>
      <c r="Z10" s="3845">
        <v>1</v>
      </c>
      <c r="AA10" s="3845"/>
      <c r="AB10" s="3845"/>
      <c r="AC10" s="3845"/>
      <c r="AD10" s="3845"/>
      <c r="AE10" s="3845" t="s">
        <v>438</v>
      </c>
      <c r="AF10" s="271"/>
      <c r="AG10" s="271"/>
      <c r="AH10" s="271"/>
      <c r="AI10" s="271"/>
      <c r="AJ10" s="271"/>
      <c r="AK10" s="271"/>
      <c r="AL10" s="271"/>
      <c r="AM10" s="271"/>
      <c r="AN10" s="271"/>
      <c r="AO10" s="271"/>
      <c r="AP10" s="271"/>
      <c r="AQ10" s="271"/>
      <c r="AR10" s="271"/>
      <c r="AS10" s="271"/>
      <c r="AT10" s="271"/>
      <c r="AU10" s="286"/>
      <c r="AV10" s="286"/>
      <c r="AW10" s="286"/>
      <c r="AX10" s="287" t="s">
        <v>448</v>
      </c>
      <c r="AY10" s="286"/>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row>
    <row r="11" spans="1:79" s="272" customFormat="1" ht="30" customHeight="1" thickBot="1">
      <c r="A11" s="3846"/>
      <c r="B11" s="3846"/>
      <c r="C11" s="3846"/>
      <c r="D11" s="3845"/>
      <c r="E11" s="3874"/>
      <c r="F11" s="571" t="s">
        <v>110</v>
      </c>
      <c r="G11" s="547">
        <v>516</v>
      </c>
      <c r="H11" s="3846"/>
      <c r="I11" s="3846"/>
      <c r="J11" s="3862"/>
      <c r="K11" s="3862"/>
      <c r="L11" s="3866"/>
      <c r="M11" s="3845"/>
      <c r="N11" s="3845"/>
      <c r="O11" s="3845"/>
      <c r="P11" s="3845"/>
      <c r="Q11" s="3845"/>
      <c r="R11" s="3845"/>
      <c r="S11" s="3845"/>
      <c r="T11" s="3845"/>
      <c r="U11" s="3845"/>
      <c r="V11" s="3845"/>
      <c r="W11" s="3845"/>
      <c r="X11" s="2036">
        <v>1</v>
      </c>
      <c r="Y11" s="2036">
        <v>1</v>
      </c>
      <c r="Z11" s="3845"/>
      <c r="AA11" s="3845"/>
      <c r="AB11" s="3845"/>
      <c r="AC11" s="3845"/>
      <c r="AD11" s="3845"/>
      <c r="AE11" s="3845"/>
      <c r="AF11" s="271"/>
      <c r="AG11" s="271"/>
      <c r="AH11" s="271"/>
      <c r="AI11" s="271"/>
      <c r="AJ11" s="271"/>
      <c r="AK11" s="271"/>
      <c r="AL11" s="271"/>
      <c r="AM11" s="271"/>
      <c r="AN11" s="271"/>
      <c r="AO11" s="271"/>
      <c r="AP11" s="271"/>
      <c r="AQ11" s="271"/>
      <c r="AR11" s="271"/>
      <c r="AS11" s="271"/>
      <c r="AT11" s="271"/>
      <c r="AU11" s="286"/>
      <c r="AV11" s="286"/>
      <c r="AW11" s="286"/>
      <c r="AX11" s="287" t="s">
        <v>426</v>
      </c>
      <c r="AY11" s="286"/>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row>
    <row r="12" spans="1:79" s="272" customFormat="1" ht="30" customHeight="1" thickBot="1">
      <c r="A12" s="545" t="s">
        <v>451</v>
      </c>
      <c r="B12" s="545" t="s">
        <v>94</v>
      </c>
      <c r="C12" s="545" t="s">
        <v>95</v>
      </c>
      <c r="D12" s="547">
        <v>277</v>
      </c>
      <c r="E12" s="571" t="s">
        <v>111</v>
      </c>
      <c r="F12" s="571" t="s">
        <v>112</v>
      </c>
      <c r="G12" s="547">
        <v>160</v>
      </c>
      <c r="H12" s="545" t="s">
        <v>717</v>
      </c>
      <c r="I12" s="545" t="s">
        <v>1857</v>
      </c>
      <c r="J12" s="583">
        <v>150000</v>
      </c>
      <c r="K12" s="583">
        <v>150000</v>
      </c>
      <c r="L12" s="2061">
        <v>0</v>
      </c>
      <c r="M12" s="547"/>
      <c r="N12" s="547"/>
      <c r="O12" s="547"/>
      <c r="P12" s="547"/>
      <c r="Q12" s="547"/>
      <c r="R12" s="547"/>
      <c r="S12" s="547"/>
      <c r="T12" s="547">
        <v>7</v>
      </c>
      <c r="U12" s="547"/>
      <c r="V12" s="547"/>
      <c r="W12" s="547"/>
      <c r="X12" s="2036">
        <v>1</v>
      </c>
      <c r="Y12" s="2036">
        <v>1</v>
      </c>
      <c r="Z12" s="547">
        <v>1</v>
      </c>
      <c r="AA12" s="547"/>
      <c r="AB12" s="547"/>
      <c r="AC12" s="547"/>
      <c r="AD12" s="547"/>
      <c r="AE12" s="547" t="s">
        <v>438</v>
      </c>
      <c r="AF12" s="271"/>
      <c r="AG12" s="271"/>
      <c r="AH12" s="271"/>
      <c r="AI12" s="271"/>
      <c r="AJ12" s="271"/>
      <c r="AK12" s="271"/>
      <c r="AL12" s="271"/>
      <c r="AM12" s="271"/>
      <c r="AN12" s="271"/>
      <c r="AO12" s="271"/>
      <c r="AP12" s="271"/>
      <c r="AQ12" s="271"/>
      <c r="AR12" s="271"/>
      <c r="AS12" s="271"/>
      <c r="AT12" s="271"/>
      <c r="AU12" s="286"/>
      <c r="AV12" s="286"/>
      <c r="AW12" s="286"/>
      <c r="AX12" s="287" t="s">
        <v>427</v>
      </c>
      <c r="AY12" s="286"/>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row>
    <row r="13" spans="1:79" s="272" customFormat="1" ht="30" customHeight="1" thickBot="1">
      <c r="A13" s="545" t="s">
        <v>451</v>
      </c>
      <c r="B13" s="545" t="s">
        <v>94</v>
      </c>
      <c r="C13" s="545" t="s">
        <v>95</v>
      </c>
      <c r="D13" s="547">
        <v>366</v>
      </c>
      <c r="E13" s="571" t="s">
        <v>113</v>
      </c>
      <c r="F13" s="571" t="s">
        <v>2107</v>
      </c>
      <c r="G13" s="547">
        <v>222</v>
      </c>
      <c r="H13" s="545" t="s">
        <v>717</v>
      </c>
      <c r="I13" s="545" t="s">
        <v>1857</v>
      </c>
      <c r="J13" s="583">
        <v>50000</v>
      </c>
      <c r="K13" s="583">
        <v>50000</v>
      </c>
      <c r="L13" s="2061">
        <v>0</v>
      </c>
      <c r="M13" s="547"/>
      <c r="N13" s="547"/>
      <c r="O13" s="547"/>
      <c r="P13" s="547"/>
      <c r="Q13" s="547"/>
      <c r="R13" s="547"/>
      <c r="S13" s="547"/>
      <c r="T13" s="547">
        <v>2.5</v>
      </c>
      <c r="U13" s="547"/>
      <c r="V13" s="547"/>
      <c r="W13" s="547"/>
      <c r="X13" s="2036">
        <v>1</v>
      </c>
      <c r="Y13" s="2036">
        <v>1</v>
      </c>
      <c r="Z13" s="547">
        <v>1</v>
      </c>
      <c r="AA13" s="547"/>
      <c r="AB13" s="547"/>
      <c r="AC13" s="547"/>
      <c r="AD13" s="547"/>
      <c r="AE13" s="547" t="s">
        <v>438</v>
      </c>
      <c r="AF13" s="271"/>
      <c r="AG13" s="271"/>
      <c r="AH13" s="271"/>
      <c r="AI13" s="271"/>
      <c r="AJ13" s="271"/>
      <c r="AK13" s="271"/>
      <c r="AL13" s="271"/>
      <c r="AM13" s="271"/>
      <c r="AN13" s="271"/>
      <c r="AO13" s="271"/>
      <c r="AP13" s="271"/>
      <c r="AQ13" s="271"/>
      <c r="AR13" s="271"/>
      <c r="AS13" s="271"/>
      <c r="AT13" s="271"/>
      <c r="AU13" s="286"/>
      <c r="AV13" s="286"/>
      <c r="AW13" s="286"/>
      <c r="AX13" s="287" t="s">
        <v>2279</v>
      </c>
      <c r="AY13" s="286"/>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row>
    <row r="14" spans="1:79" s="272" customFormat="1" ht="30" customHeight="1" thickBot="1">
      <c r="A14" s="545" t="s">
        <v>451</v>
      </c>
      <c r="B14" s="545" t="s">
        <v>94</v>
      </c>
      <c r="C14" s="545" t="s">
        <v>95</v>
      </c>
      <c r="D14" s="547">
        <v>36</v>
      </c>
      <c r="E14" s="571" t="s">
        <v>2108</v>
      </c>
      <c r="F14" s="571" t="s">
        <v>2109</v>
      </c>
      <c r="G14" s="547">
        <v>812</v>
      </c>
      <c r="H14" s="545" t="s">
        <v>717</v>
      </c>
      <c r="I14" s="545" t="s">
        <v>1857</v>
      </c>
      <c r="J14" s="583">
        <v>60000</v>
      </c>
      <c r="K14" s="583">
        <v>60000</v>
      </c>
      <c r="L14" s="2061">
        <v>0</v>
      </c>
      <c r="M14" s="547"/>
      <c r="N14" s="547"/>
      <c r="O14" s="554"/>
      <c r="P14" s="547"/>
      <c r="Q14" s="547"/>
      <c r="R14" s="547"/>
      <c r="S14" s="547"/>
      <c r="T14" s="547">
        <v>3</v>
      </c>
      <c r="U14" s="547"/>
      <c r="V14" s="547"/>
      <c r="W14" s="547"/>
      <c r="X14" s="2036">
        <v>1</v>
      </c>
      <c r="Y14" s="2036">
        <v>1</v>
      </c>
      <c r="Z14" s="547">
        <v>1</v>
      </c>
      <c r="AA14" s="547"/>
      <c r="AB14" s="547"/>
      <c r="AC14" s="547"/>
      <c r="AD14" s="547"/>
      <c r="AE14" s="547" t="s">
        <v>438</v>
      </c>
      <c r="AF14" s="271"/>
      <c r="AG14" s="271"/>
      <c r="AH14" s="271"/>
      <c r="AI14" s="271"/>
      <c r="AJ14" s="271"/>
      <c r="AK14" s="271"/>
      <c r="AL14" s="271"/>
      <c r="AM14" s="271"/>
      <c r="AN14" s="271"/>
      <c r="AO14" s="271"/>
      <c r="AP14" s="271"/>
      <c r="AQ14" s="271"/>
      <c r="AR14" s="271"/>
      <c r="AS14" s="271"/>
      <c r="AT14" s="271"/>
      <c r="AU14" s="286"/>
      <c r="AV14" s="286"/>
      <c r="AW14" s="286"/>
      <c r="AX14" s="287" t="s">
        <v>11</v>
      </c>
      <c r="AY14" s="286"/>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row>
    <row r="15" spans="1:79" s="272" customFormat="1" ht="30" customHeight="1" thickBot="1">
      <c r="A15" s="545" t="s">
        <v>451</v>
      </c>
      <c r="B15" s="545" t="s">
        <v>94</v>
      </c>
      <c r="C15" s="545" t="s">
        <v>95</v>
      </c>
      <c r="D15" s="547">
        <v>225</v>
      </c>
      <c r="E15" s="571" t="s">
        <v>2110</v>
      </c>
      <c r="F15" s="571" t="s">
        <v>2111</v>
      </c>
      <c r="G15" s="547">
        <v>370</v>
      </c>
      <c r="H15" s="545" t="s">
        <v>717</v>
      </c>
      <c r="I15" s="545" t="s">
        <v>1857</v>
      </c>
      <c r="J15" s="583">
        <v>60000</v>
      </c>
      <c r="K15" s="583">
        <v>60000</v>
      </c>
      <c r="L15" s="2061">
        <v>0</v>
      </c>
      <c r="M15" s="547"/>
      <c r="N15" s="547"/>
      <c r="O15" s="554"/>
      <c r="P15" s="547"/>
      <c r="Q15" s="547"/>
      <c r="R15" s="547"/>
      <c r="S15" s="547"/>
      <c r="T15" s="547">
        <v>3</v>
      </c>
      <c r="U15" s="547"/>
      <c r="V15" s="547"/>
      <c r="W15" s="547"/>
      <c r="X15" s="2036">
        <v>1</v>
      </c>
      <c r="Y15" s="2036">
        <v>1</v>
      </c>
      <c r="Z15" s="547">
        <v>1</v>
      </c>
      <c r="AA15" s="547"/>
      <c r="AB15" s="547"/>
      <c r="AC15" s="547"/>
      <c r="AD15" s="547"/>
      <c r="AE15" s="547" t="s">
        <v>438</v>
      </c>
      <c r="AF15" s="271"/>
      <c r="AG15" s="271"/>
      <c r="AH15" s="271"/>
      <c r="AI15" s="271"/>
      <c r="AJ15" s="271"/>
      <c r="AK15" s="271"/>
      <c r="AL15" s="271"/>
      <c r="AM15" s="271"/>
      <c r="AN15" s="271"/>
      <c r="AO15" s="271"/>
      <c r="AP15" s="271"/>
      <c r="AQ15" s="271"/>
      <c r="AR15" s="271"/>
      <c r="AS15" s="271"/>
      <c r="AT15" s="271"/>
      <c r="AU15" s="286"/>
      <c r="AV15" s="286"/>
      <c r="AW15" s="286"/>
      <c r="AX15" s="287"/>
      <c r="AY15" s="286"/>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row>
    <row r="16" spans="1:79" s="272" customFormat="1" ht="30" customHeight="1" thickBot="1">
      <c r="A16" s="545" t="s">
        <v>451</v>
      </c>
      <c r="B16" s="545" t="s">
        <v>94</v>
      </c>
      <c r="C16" s="545" t="s">
        <v>95</v>
      </c>
      <c r="D16" s="547">
        <v>308</v>
      </c>
      <c r="E16" s="571" t="s">
        <v>2012</v>
      </c>
      <c r="F16" s="571" t="s">
        <v>2013</v>
      </c>
      <c r="G16" s="547">
        <v>771</v>
      </c>
      <c r="H16" s="545" t="s">
        <v>717</v>
      </c>
      <c r="I16" s="545" t="s">
        <v>1857</v>
      </c>
      <c r="J16" s="583">
        <v>40000</v>
      </c>
      <c r="K16" s="583">
        <v>40000</v>
      </c>
      <c r="L16" s="2061">
        <v>0</v>
      </c>
      <c r="M16" s="547"/>
      <c r="N16" s="547"/>
      <c r="O16" s="554"/>
      <c r="P16" s="547"/>
      <c r="Q16" s="547"/>
      <c r="R16" s="547"/>
      <c r="S16" s="547"/>
      <c r="T16" s="547">
        <v>2</v>
      </c>
      <c r="U16" s="547"/>
      <c r="V16" s="547"/>
      <c r="W16" s="547"/>
      <c r="X16" s="2036">
        <v>1</v>
      </c>
      <c r="Y16" s="2036">
        <v>1</v>
      </c>
      <c r="Z16" s="547">
        <v>1</v>
      </c>
      <c r="AA16" s="547"/>
      <c r="AB16" s="547"/>
      <c r="AC16" s="547"/>
      <c r="AD16" s="547"/>
      <c r="AE16" s="547" t="s">
        <v>438</v>
      </c>
      <c r="AF16" s="271"/>
      <c r="AG16" s="271"/>
      <c r="AH16" s="271"/>
      <c r="AI16" s="271"/>
      <c r="AJ16" s="271"/>
      <c r="AK16" s="271"/>
      <c r="AL16" s="271"/>
      <c r="AM16" s="271"/>
      <c r="AN16" s="271"/>
      <c r="AO16" s="271"/>
      <c r="AP16" s="271"/>
      <c r="AQ16" s="271"/>
      <c r="AR16" s="271"/>
      <c r="AS16" s="271"/>
      <c r="AT16" s="271"/>
      <c r="AU16" s="286"/>
      <c r="AV16" s="286"/>
      <c r="AW16" s="286"/>
      <c r="AX16" s="287"/>
      <c r="AY16" s="286"/>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row>
    <row r="17" spans="1:79" s="272" customFormat="1" ht="30" customHeight="1" thickBot="1">
      <c r="A17" s="545" t="s">
        <v>451</v>
      </c>
      <c r="B17" s="545" t="s">
        <v>94</v>
      </c>
      <c r="C17" s="545" t="s">
        <v>95</v>
      </c>
      <c r="D17" s="547">
        <v>112</v>
      </c>
      <c r="E17" s="571" t="s">
        <v>1202</v>
      </c>
      <c r="F17" s="571" t="s">
        <v>1203</v>
      </c>
      <c r="G17" s="547">
        <v>311</v>
      </c>
      <c r="H17" s="545" t="s">
        <v>717</v>
      </c>
      <c r="I17" s="545" t="s">
        <v>1857</v>
      </c>
      <c r="J17" s="583">
        <v>20000</v>
      </c>
      <c r="K17" s="583">
        <v>20000</v>
      </c>
      <c r="L17" s="2061">
        <v>0</v>
      </c>
      <c r="M17" s="547"/>
      <c r="N17" s="547"/>
      <c r="O17" s="554"/>
      <c r="P17" s="547"/>
      <c r="Q17" s="547"/>
      <c r="R17" s="547"/>
      <c r="S17" s="547"/>
      <c r="T17" s="547">
        <v>1</v>
      </c>
      <c r="U17" s="547"/>
      <c r="V17" s="547"/>
      <c r="W17" s="547"/>
      <c r="X17" s="2036">
        <v>1</v>
      </c>
      <c r="Y17" s="2036">
        <v>1</v>
      </c>
      <c r="Z17" s="547">
        <v>1</v>
      </c>
      <c r="AA17" s="547"/>
      <c r="AB17" s="547"/>
      <c r="AC17" s="547"/>
      <c r="AD17" s="547"/>
      <c r="AE17" s="547" t="s">
        <v>438</v>
      </c>
      <c r="AF17" s="271"/>
      <c r="AG17" s="271"/>
      <c r="AH17" s="271"/>
      <c r="AI17" s="271"/>
      <c r="AJ17" s="271"/>
      <c r="AK17" s="271"/>
      <c r="AL17" s="271"/>
      <c r="AM17" s="271"/>
      <c r="AN17" s="271"/>
      <c r="AO17" s="271"/>
      <c r="AP17" s="271"/>
      <c r="AQ17" s="271"/>
      <c r="AR17" s="271"/>
      <c r="AS17" s="271"/>
      <c r="AT17" s="271"/>
      <c r="AU17" s="286"/>
      <c r="AV17" s="286"/>
      <c r="AW17" s="286"/>
      <c r="AX17" s="287"/>
      <c r="AY17" s="286"/>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row>
    <row r="18" spans="1:79" s="272" customFormat="1" ht="30" customHeight="1" thickBot="1">
      <c r="A18" s="545" t="s">
        <v>451</v>
      </c>
      <c r="B18" s="545" t="s">
        <v>94</v>
      </c>
      <c r="C18" s="545" t="s">
        <v>95</v>
      </c>
      <c r="D18" s="547">
        <v>184</v>
      </c>
      <c r="E18" s="571" t="s">
        <v>1204</v>
      </c>
      <c r="F18" s="571" t="s">
        <v>1205</v>
      </c>
      <c r="G18" s="547">
        <v>78</v>
      </c>
      <c r="H18" s="545" t="s">
        <v>717</v>
      </c>
      <c r="I18" s="545" t="s">
        <v>1857</v>
      </c>
      <c r="J18" s="583">
        <v>10000</v>
      </c>
      <c r="K18" s="583">
        <v>10000</v>
      </c>
      <c r="L18" s="2061">
        <v>0</v>
      </c>
      <c r="M18" s="547"/>
      <c r="N18" s="547"/>
      <c r="O18" s="554"/>
      <c r="P18" s="547"/>
      <c r="Q18" s="547"/>
      <c r="R18" s="547"/>
      <c r="S18" s="547"/>
      <c r="T18" s="547">
        <v>0.5</v>
      </c>
      <c r="U18" s="547"/>
      <c r="V18" s="547"/>
      <c r="W18" s="547"/>
      <c r="X18" s="2036">
        <v>1</v>
      </c>
      <c r="Y18" s="2036">
        <v>1</v>
      </c>
      <c r="Z18" s="547">
        <v>1</v>
      </c>
      <c r="AA18" s="547"/>
      <c r="AB18" s="547"/>
      <c r="AC18" s="547"/>
      <c r="AD18" s="547"/>
      <c r="AE18" s="547" t="s">
        <v>438</v>
      </c>
      <c r="AF18" s="271"/>
      <c r="AG18" s="271"/>
      <c r="AH18" s="271"/>
      <c r="AI18" s="271"/>
      <c r="AJ18" s="271"/>
      <c r="AK18" s="271"/>
      <c r="AL18" s="271"/>
      <c r="AM18" s="271"/>
      <c r="AN18" s="271"/>
      <c r="AO18" s="271"/>
      <c r="AP18" s="271"/>
      <c r="AQ18" s="271"/>
      <c r="AR18" s="271"/>
      <c r="AS18" s="271"/>
      <c r="AT18" s="271"/>
      <c r="AU18" s="286"/>
      <c r="AV18" s="286"/>
      <c r="AW18" s="286"/>
      <c r="AX18" s="287"/>
      <c r="AY18" s="286"/>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row>
    <row r="19" spans="1:79" s="272" customFormat="1" ht="30" customHeight="1" thickBot="1">
      <c r="A19" s="545" t="s">
        <v>451</v>
      </c>
      <c r="B19" s="545" t="s">
        <v>94</v>
      </c>
      <c r="C19" s="545" t="s">
        <v>95</v>
      </c>
      <c r="D19" s="547">
        <v>5</v>
      </c>
      <c r="E19" s="571" t="s">
        <v>1206</v>
      </c>
      <c r="F19" s="571" t="s">
        <v>1207</v>
      </c>
      <c r="G19" s="547">
        <v>538</v>
      </c>
      <c r="H19" s="545" t="s">
        <v>717</v>
      </c>
      <c r="I19" s="545" t="s">
        <v>1857</v>
      </c>
      <c r="J19" s="583">
        <v>10000</v>
      </c>
      <c r="K19" s="583">
        <v>10000</v>
      </c>
      <c r="L19" s="2061">
        <v>0</v>
      </c>
      <c r="M19" s="547"/>
      <c r="N19" s="547"/>
      <c r="O19" s="554"/>
      <c r="P19" s="547"/>
      <c r="Q19" s="547"/>
      <c r="R19" s="547"/>
      <c r="S19" s="547"/>
      <c r="T19" s="547">
        <v>0.5</v>
      </c>
      <c r="U19" s="547"/>
      <c r="V19" s="547"/>
      <c r="W19" s="547"/>
      <c r="X19" s="2036">
        <v>1</v>
      </c>
      <c r="Y19" s="2036">
        <v>1</v>
      </c>
      <c r="Z19" s="547">
        <v>1</v>
      </c>
      <c r="AA19" s="547"/>
      <c r="AB19" s="547"/>
      <c r="AC19" s="547"/>
      <c r="AD19" s="547"/>
      <c r="AE19" s="547" t="s">
        <v>438</v>
      </c>
      <c r="AF19" s="271"/>
      <c r="AG19" s="271"/>
      <c r="AH19" s="271"/>
      <c r="AI19" s="271"/>
      <c r="AJ19" s="271"/>
      <c r="AK19" s="271"/>
      <c r="AL19" s="271"/>
      <c r="AM19" s="271"/>
      <c r="AN19" s="271"/>
      <c r="AO19" s="271"/>
      <c r="AP19" s="271"/>
      <c r="AQ19" s="271"/>
      <c r="AR19" s="271"/>
      <c r="AS19" s="271"/>
      <c r="AT19" s="271"/>
      <c r="AU19" s="286"/>
      <c r="AV19" s="286"/>
      <c r="AW19" s="286"/>
      <c r="AX19" s="287"/>
      <c r="AY19" s="286"/>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row>
    <row r="20" spans="1:79" s="272" customFormat="1" ht="30" customHeight="1" thickBot="1">
      <c r="A20" s="545" t="s">
        <v>451</v>
      </c>
      <c r="B20" s="545" t="s">
        <v>94</v>
      </c>
      <c r="C20" s="545" t="s">
        <v>95</v>
      </c>
      <c r="D20" s="547">
        <v>362</v>
      </c>
      <c r="E20" s="571" t="s">
        <v>1171</v>
      </c>
      <c r="F20" s="571" t="s">
        <v>1172</v>
      </c>
      <c r="G20" s="547">
        <v>407</v>
      </c>
      <c r="H20" s="545" t="s">
        <v>717</v>
      </c>
      <c r="I20" s="545" t="s">
        <v>1857</v>
      </c>
      <c r="J20" s="583">
        <v>40000</v>
      </c>
      <c r="K20" s="583">
        <v>40000</v>
      </c>
      <c r="L20" s="2061">
        <v>0</v>
      </c>
      <c r="M20" s="547"/>
      <c r="N20" s="547"/>
      <c r="O20" s="554"/>
      <c r="P20" s="547"/>
      <c r="Q20" s="547"/>
      <c r="R20" s="547"/>
      <c r="S20" s="547"/>
      <c r="T20" s="547">
        <v>2</v>
      </c>
      <c r="U20" s="547"/>
      <c r="V20" s="547"/>
      <c r="W20" s="547"/>
      <c r="X20" s="2036">
        <v>1</v>
      </c>
      <c r="Y20" s="2036">
        <v>1</v>
      </c>
      <c r="Z20" s="547">
        <v>1</v>
      </c>
      <c r="AA20" s="547"/>
      <c r="AB20" s="547"/>
      <c r="AC20" s="547"/>
      <c r="AD20" s="547"/>
      <c r="AE20" s="547" t="s">
        <v>438</v>
      </c>
      <c r="AF20" s="271"/>
      <c r="AG20" s="271"/>
      <c r="AH20" s="271"/>
      <c r="AI20" s="271"/>
      <c r="AJ20" s="271"/>
      <c r="AK20" s="271"/>
      <c r="AL20" s="271"/>
      <c r="AM20" s="271"/>
      <c r="AN20" s="271"/>
      <c r="AO20" s="271"/>
      <c r="AP20" s="271"/>
      <c r="AQ20" s="271"/>
      <c r="AR20" s="271"/>
      <c r="AS20" s="271"/>
      <c r="AT20" s="271"/>
      <c r="AU20" s="286"/>
      <c r="AV20" s="286"/>
      <c r="AW20" s="286"/>
      <c r="AX20" s="287"/>
      <c r="AY20" s="286"/>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row>
    <row r="21" spans="1:79" s="272" customFormat="1" ht="30" customHeight="1" thickBot="1">
      <c r="A21" s="545" t="s">
        <v>451</v>
      </c>
      <c r="B21" s="545" t="s">
        <v>94</v>
      </c>
      <c r="C21" s="545" t="s">
        <v>95</v>
      </c>
      <c r="D21" s="547"/>
      <c r="E21" s="571" t="s">
        <v>174</v>
      </c>
      <c r="F21" s="571"/>
      <c r="G21" s="547"/>
      <c r="H21" s="545" t="s">
        <v>12</v>
      </c>
      <c r="I21" s="545" t="s">
        <v>1857</v>
      </c>
      <c r="J21" s="583">
        <v>50000</v>
      </c>
      <c r="K21" s="583">
        <v>50000</v>
      </c>
      <c r="L21" s="2061">
        <v>0</v>
      </c>
      <c r="M21" s="547"/>
      <c r="N21" s="547"/>
      <c r="O21" s="554"/>
      <c r="P21" s="547"/>
      <c r="Q21" s="547"/>
      <c r="R21" s="547"/>
      <c r="S21" s="547"/>
      <c r="T21" s="547"/>
      <c r="U21" s="547"/>
      <c r="V21" s="547"/>
      <c r="W21" s="547"/>
      <c r="X21" s="2036">
        <v>1</v>
      </c>
      <c r="Y21" s="2036">
        <v>1</v>
      </c>
      <c r="Z21" s="547">
        <v>1</v>
      </c>
      <c r="AA21" s="547"/>
      <c r="AB21" s="547"/>
      <c r="AC21" s="547"/>
      <c r="AD21" s="547"/>
      <c r="AE21" s="547" t="s">
        <v>438</v>
      </c>
      <c r="AF21" s="271"/>
      <c r="AG21" s="271"/>
      <c r="AH21" s="271"/>
      <c r="AI21" s="271"/>
      <c r="AJ21" s="271"/>
      <c r="AK21" s="271"/>
      <c r="AL21" s="271"/>
      <c r="AM21" s="271"/>
      <c r="AN21" s="271"/>
      <c r="AO21" s="271"/>
      <c r="AP21" s="271"/>
      <c r="AQ21" s="271"/>
      <c r="AR21" s="271"/>
      <c r="AS21" s="271"/>
      <c r="AT21" s="271"/>
      <c r="AU21" s="286"/>
      <c r="AV21" s="286"/>
      <c r="AW21" s="286"/>
      <c r="AX21" s="287"/>
      <c r="AY21" s="286"/>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row>
    <row r="22" spans="1:79" s="272" customFormat="1" ht="30" customHeight="1" thickBot="1">
      <c r="A22" s="545" t="s">
        <v>451</v>
      </c>
      <c r="B22" s="545" t="s">
        <v>94</v>
      </c>
      <c r="C22" s="545" t="s">
        <v>95</v>
      </c>
      <c r="D22" s="547"/>
      <c r="E22" s="571" t="s">
        <v>1173</v>
      </c>
      <c r="F22" s="571"/>
      <c r="G22" s="547"/>
      <c r="H22" s="545" t="s">
        <v>717</v>
      </c>
      <c r="I22" s="545" t="s">
        <v>11</v>
      </c>
      <c r="J22" s="583">
        <v>30000</v>
      </c>
      <c r="K22" s="583">
        <v>30000</v>
      </c>
      <c r="L22" s="2061">
        <v>0</v>
      </c>
      <c r="M22" s="547"/>
      <c r="N22" s="547"/>
      <c r="O22" s="554"/>
      <c r="P22" s="547"/>
      <c r="Q22" s="547"/>
      <c r="R22" s="547"/>
      <c r="S22" s="547"/>
      <c r="T22" s="547"/>
      <c r="U22" s="547"/>
      <c r="V22" s="547">
        <v>1</v>
      </c>
      <c r="W22" s="547"/>
      <c r="X22" s="2036">
        <v>1</v>
      </c>
      <c r="Y22" s="2036">
        <v>1</v>
      </c>
      <c r="Z22" s="547">
        <v>1</v>
      </c>
      <c r="AA22" s="547"/>
      <c r="AB22" s="547"/>
      <c r="AC22" s="547"/>
      <c r="AD22" s="547"/>
      <c r="AE22" s="547" t="s">
        <v>438</v>
      </c>
      <c r="AF22" s="271"/>
      <c r="AG22" s="271"/>
      <c r="AH22" s="271"/>
      <c r="AI22" s="271"/>
      <c r="AJ22" s="271"/>
      <c r="AK22" s="271"/>
      <c r="AL22" s="271"/>
      <c r="AM22" s="271"/>
      <c r="AN22" s="271"/>
      <c r="AO22" s="271"/>
      <c r="AP22" s="271"/>
      <c r="AQ22" s="271"/>
      <c r="AR22" s="271"/>
      <c r="AS22" s="271"/>
      <c r="AT22" s="271"/>
      <c r="AU22" s="286"/>
      <c r="AV22" s="286"/>
      <c r="AW22" s="286"/>
      <c r="AX22" s="287"/>
      <c r="AY22" s="286"/>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row>
    <row r="23" spans="1:79" s="272" customFormat="1" ht="30" customHeight="1" thickBot="1">
      <c r="A23" s="3846" t="s">
        <v>451</v>
      </c>
      <c r="B23" s="3874" t="s">
        <v>94</v>
      </c>
      <c r="C23" s="3874" t="s">
        <v>2081</v>
      </c>
      <c r="D23" s="3875" t="s">
        <v>1174</v>
      </c>
      <c r="E23" s="3874" t="s">
        <v>1175</v>
      </c>
      <c r="F23" s="571" t="s">
        <v>1176</v>
      </c>
      <c r="G23" s="547">
        <v>102</v>
      </c>
      <c r="H23" s="3846" t="s">
        <v>717</v>
      </c>
      <c r="I23" s="3846" t="s">
        <v>1857</v>
      </c>
      <c r="J23" s="3862">
        <v>60000</v>
      </c>
      <c r="K23" s="3862">
        <v>60000</v>
      </c>
      <c r="L23" s="3867">
        <v>0</v>
      </c>
      <c r="M23" s="3867"/>
      <c r="N23" s="3867"/>
      <c r="O23" s="3867"/>
      <c r="P23" s="3867"/>
      <c r="Q23" s="3871"/>
      <c r="R23" s="3867"/>
      <c r="S23" s="3871">
        <v>1.5</v>
      </c>
      <c r="T23" s="3868"/>
      <c r="U23" s="3868"/>
      <c r="V23" s="3868"/>
      <c r="W23" s="3868"/>
      <c r="X23" s="2036">
        <v>1</v>
      </c>
      <c r="Y23" s="2036">
        <v>1</v>
      </c>
      <c r="Z23" s="3868">
        <v>1</v>
      </c>
      <c r="AA23" s="3868"/>
      <c r="AB23" s="3868"/>
      <c r="AC23" s="3868"/>
      <c r="AD23" s="3868"/>
      <c r="AE23" s="3868" t="s">
        <v>438</v>
      </c>
      <c r="AF23" s="271"/>
      <c r="AG23" s="271"/>
      <c r="AH23" s="271"/>
      <c r="AI23" s="271"/>
      <c r="AJ23" s="271"/>
      <c r="AK23" s="271"/>
      <c r="AL23" s="271"/>
      <c r="AM23" s="271"/>
      <c r="AN23" s="271"/>
      <c r="AO23" s="271"/>
      <c r="AP23" s="271"/>
      <c r="AQ23" s="271"/>
      <c r="AR23" s="271"/>
      <c r="AS23" s="271"/>
      <c r="AT23" s="271"/>
      <c r="AU23" s="286"/>
      <c r="AV23" s="286"/>
      <c r="AW23" s="286"/>
      <c r="AX23" s="287"/>
      <c r="AY23" s="286"/>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row>
    <row r="24" spans="1:79" s="272" customFormat="1" ht="30" customHeight="1" thickBot="1">
      <c r="A24" s="3846"/>
      <c r="B24" s="3874"/>
      <c r="C24" s="3874"/>
      <c r="D24" s="3875"/>
      <c r="E24" s="3874"/>
      <c r="F24" s="571" t="s">
        <v>1177</v>
      </c>
      <c r="G24" s="547">
        <v>164</v>
      </c>
      <c r="H24" s="3846"/>
      <c r="I24" s="3846"/>
      <c r="J24" s="3862"/>
      <c r="K24" s="3862"/>
      <c r="L24" s="3867"/>
      <c r="M24" s="3867"/>
      <c r="N24" s="3867"/>
      <c r="O24" s="3867"/>
      <c r="P24" s="3867"/>
      <c r="Q24" s="3871"/>
      <c r="R24" s="3867"/>
      <c r="S24" s="3871"/>
      <c r="T24" s="3869"/>
      <c r="U24" s="3869"/>
      <c r="V24" s="3869"/>
      <c r="W24" s="3869"/>
      <c r="X24" s="2036">
        <v>1</v>
      </c>
      <c r="Y24" s="2036">
        <v>1</v>
      </c>
      <c r="Z24" s="3869"/>
      <c r="AA24" s="3869"/>
      <c r="AB24" s="3869"/>
      <c r="AC24" s="3869"/>
      <c r="AD24" s="3869"/>
      <c r="AE24" s="3869"/>
      <c r="AF24" s="271"/>
      <c r="AG24" s="271"/>
      <c r="AH24" s="271"/>
      <c r="AI24" s="271"/>
      <c r="AJ24" s="271"/>
      <c r="AK24" s="271"/>
      <c r="AL24" s="271"/>
      <c r="AM24" s="271"/>
      <c r="AN24" s="271"/>
      <c r="AO24" s="271"/>
      <c r="AP24" s="271"/>
      <c r="AQ24" s="271"/>
      <c r="AR24" s="271"/>
      <c r="AS24" s="271"/>
      <c r="AT24" s="271"/>
      <c r="AU24" s="286"/>
      <c r="AV24" s="286"/>
      <c r="AW24" s="286"/>
      <c r="AX24" s="287"/>
      <c r="AY24" s="286"/>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row>
    <row r="25" spans="1:79" s="272" customFormat="1" ht="30" customHeight="1" thickBot="1">
      <c r="A25" s="3846"/>
      <c r="B25" s="3874"/>
      <c r="C25" s="3874"/>
      <c r="D25" s="3875"/>
      <c r="E25" s="3874"/>
      <c r="F25" s="571" t="s">
        <v>1178</v>
      </c>
      <c r="G25" s="547">
        <v>70</v>
      </c>
      <c r="H25" s="3846"/>
      <c r="I25" s="3846"/>
      <c r="J25" s="3862"/>
      <c r="K25" s="3862"/>
      <c r="L25" s="3867"/>
      <c r="M25" s="3867"/>
      <c r="N25" s="3867"/>
      <c r="O25" s="3867"/>
      <c r="P25" s="3867"/>
      <c r="Q25" s="3871"/>
      <c r="R25" s="3867"/>
      <c r="S25" s="3871"/>
      <c r="T25" s="3869"/>
      <c r="U25" s="3869"/>
      <c r="V25" s="3869"/>
      <c r="W25" s="3869"/>
      <c r="X25" s="2036">
        <v>1</v>
      </c>
      <c r="Y25" s="2036">
        <v>1</v>
      </c>
      <c r="Z25" s="3869"/>
      <c r="AA25" s="3869"/>
      <c r="AB25" s="3869"/>
      <c r="AC25" s="3869"/>
      <c r="AD25" s="3869"/>
      <c r="AE25" s="3869"/>
      <c r="AF25" s="271"/>
      <c r="AG25" s="271"/>
      <c r="AH25" s="271"/>
      <c r="AI25" s="271"/>
      <c r="AJ25" s="271"/>
      <c r="AK25" s="271"/>
      <c r="AL25" s="271"/>
      <c r="AM25" s="271"/>
      <c r="AN25" s="271"/>
      <c r="AO25" s="271"/>
      <c r="AP25" s="271"/>
      <c r="AQ25" s="271"/>
      <c r="AR25" s="271"/>
      <c r="AS25" s="271"/>
      <c r="AT25" s="271"/>
      <c r="AU25" s="286"/>
      <c r="AV25" s="286"/>
      <c r="AW25" s="286"/>
      <c r="AX25" s="287"/>
      <c r="AY25" s="286"/>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row>
    <row r="26" spans="1:79" s="272" customFormat="1" ht="30" customHeight="1" thickBot="1">
      <c r="A26" s="3846"/>
      <c r="B26" s="3874"/>
      <c r="C26" s="3874"/>
      <c r="D26" s="3875"/>
      <c r="E26" s="3874"/>
      <c r="F26" s="571" t="s">
        <v>1179</v>
      </c>
      <c r="G26" s="547">
        <v>134</v>
      </c>
      <c r="H26" s="3846"/>
      <c r="I26" s="3846"/>
      <c r="J26" s="3862"/>
      <c r="K26" s="3862"/>
      <c r="L26" s="3867"/>
      <c r="M26" s="3867"/>
      <c r="N26" s="3867"/>
      <c r="O26" s="3867"/>
      <c r="P26" s="3867"/>
      <c r="Q26" s="3871"/>
      <c r="R26" s="3867"/>
      <c r="S26" s="3871"/>
      <c r="T26" s="3870"/>
      <c r="U26" s="3870"/>
      <c r="V26" s="3870"/>
      <c r="W26" s="3870"/>
      <c r="X26" s="2036">
        <v>1</v>
      </c>
      <c r="Y26" s="2036">
        <v>1</v>
      </c>
      <c r="Z26" s="3870"/>
      <c r="AA26" s="3870"/>
      <c r="AB26" s="3870"/>
      <c r="AC26" s="3870"/>
      <c r="AD26" s="3870"/>
      <c r="AE26" s="3870"/>
      <c r="AF26" s="271"/>
      <c r="AG26" s="271"/>
      <c r="AH26" s="271"/>
      <c r="AI26" s="271"/>
      <c r="AJ26" s="271"/>
      <c r="AK26" s="271"/>
      <c r="AL26" s="271"/>
      <c r="AM26" s="271"/>
      <c r="AN26" s="271"/>
      <c r="AO26" s="271"/>
      <c r="AP26" s="271"/>
      <c r="AQ26" s="271"/>
      <c r="AR26" s="271"/>
      <c r="AS26" s="271"/>
      <c r="AT26" s="271"/>
      <c r="AU26" s="286"/>
      <c r="AV26" s="286"/>
      <c r="AW26" s="286"/>
      <c r="AX26" s="287"/>
      <c r="AY26" s="286"/>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row>
    <row r="27" spans="1:79" s="272" customFormat="1" ht="30" customHeight="1" thickBot="1">
      <c r="A27" s="3846" t="s">
        <v>451</v>
      </c>
      <c r="B27" s="3874" t="s">
        <v>94</v>
      </c>
      <c r="C27" s="3874" t="s">
        <v>2081</v>
      </c>
      <c r="D27" s="3876" t="s">
        <v>1180</v>
      </c>
      <c r="E27" s="3874" t="s">
        <v>325</v>
      </c>
      <c r="F27" s="571" t="s">
        <v>326</v>
      </c>
      <c r="G27" s="547">
        <v>152</v>
      </c>
      <c r="H27" s="3846" t="s">
        <v>717</v>
      </c>
      <c r="I27" s="3846" t="s">
        <v>1857</v>
      </c>
      <c r="J27" s="3862">
        <v>75000</v>
      </c>
      <c r="K27" s="3862">
        <v>75000</v>
      </c>
      <c r="L27" s="3867">
        <v>0</v>
      </c>
      <c r="M27" s="3867"/>
      <c r="N27" s="3867"/>
      <c r="O27" s="3867"/>
      <c r="P27" s="3867"/>
      <c r="Q27" s="3867"/>
      <c r="R27" s="3867"/>
      <c r="S27" s="3867"/>
      <c r="T27" s="3867">
        <v>3</v>
      </c>
      <c r="U27" s="3867"/>
      <c r="V27" s="3867"/>
      <c r="W27" s="3867"/>
      <c r="X27" s="2036">
        <v>1</v>
      </c>
      <c r="Y27" s="2036">
        <v>1</v>
      </c>
      <c r="Z27" s="3867">
        <v>1</v>
      </c>
      <c r="AA27" s="3867"/>
      <c r="AB27" s="3867"/>
      <c r="AC27" s="3867"/>
      <c r="AD27" s="3867"/>
      <c r="AE27" s="3867" t="s">
        <v>438</v>
      </c>
      <c r="AF27" s="271"/>
      <c r="AG27" s="271"/>
      <c r="AH27" s="271"/>
      <c r="AI27" s="271"/>
      <c r="AJ27" s="271"/>
      <c r="AK27" s="271"/>
      <c r="AL27" s="271"/>
      <c r="AM27" s="271"/>
      <c r="AN27" s="271"/>
      <c r="AO27" s="271"/>
      <c r="AP27" s="271"/>
      <c r="AQ27" s="271"/>
      <c r="AR27" s="271"/>
      <c r="AS27" s="271"/>
      <c r="AT27" s="271"/>
      <c r="AU27" s="286"/>
      <c r="AV27" s="286"/>
      <c r="AW27" s="286"/>
      <c r="AX27" s="287"/>
      <c r="AY27" s="286"/>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row>
    <row r="28" spans="1:79" s="272" customFormat="1" ht="30" customHeight="1" thickBot="1">
      <c r="A28" s="3846"/>
      <c r="B28" s="3874"/>
      <c r="C28" s="3874"/>
      <c r="D28" s="3876"/>
      <c r="E28" s="3874"/>
      <c r="F28" s="571" t="s">
        <v>327</v>
      </c>
      <c r="G28" s="547">
        <v>91</v>
      </c>
      <c r="H28" s="3846"/>
      <c r="I28" s="3846"/>
      <c r="J28" s="3862"/>
      <c r="K28" s="3862"/>
      <c r="L28" s="3867"/>
      <c r="M28" s="3867"/>
      <c r="N28" s="3867"/>
      <c r="O28" s="3867"/>
      <c r="P28" s="3867"/>
      <c r="Q28" s="3867"/>
      <c r="R28" s="3867"/>
      <c r="S28" s="3867"/>
      <c r="T28" s="3867"/>
      <c r="U28" s="3867"/>
      <c r="V28" s="3867"/>
      <c r="W28" s="3867"/>
      <c r="X28" s="2036">
        <v>1</v>
      </c>
      <c r="Y28" s="2036">
        <v>1</v>
      </c>
      <c r="Z28" s="3867"/>
      <c r="AA28" s="3867"/>
      <c r="AB28" s="3867"/>
      <c r="AC28" s="3867"/>
      <c r="AD28" s="3867"/>
      <c r="AE28" s="3867"/>
      <c r="AF28" s="271"/>
      <c r="AG28" s="271"/>
      <c r="AH28" s="271"/>
      <c r="AI28" s="271"/>
      <c r="AJ28" s="271"/>
      <c r="AK28" s="271"/>
      <c r="AL28" s="271"/>
      <c r="AM28" s="271"/>
      <c r="AN28" s="271"/>
      <c r="AO28" s="271"/>
      <c r="AP28" s="271"/>
      <c r="AQ28" s="271"/>
      <c r="AR28" s="271"/>
      <c r="AS28" s="271"/>
      <c r="AT28" s="271"/>
      <c r="AU28" s="286"/>
      <c r="AV28" s="286"/>
      <c r="AW28" s="286"/>
      <c r="AX28" s="287"/>
      <c r="AY28" s="286"/>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row>
    <row r="29" spans="1:79" s="272" customFormat="1" ht="30" customHeight="1" thickBot="1">
      <c r="A29" s="3846"/>
      <c r="B29" s="3874"/>
      <c r="C29" s="3874"/>
      <c r="D29" s="3876"/>
      <c r="E29" s="3874"/>
      <c r="F29" s="571" t="s">
        <v>328</v>
      </c>
      <c r="G29" s="547">
        <v>140</v>
      </c>
      <c r="H29" s="3846"/>
      <c r="I29" s="3846"/>
      <c r="J29" s="3862"/>
      <c r="K29" s="3862"/>
      <c r="L29" s="3867"/>
      <c r="M29" s="3867"/>
      <c r="N29" s="3867"/>
      <c r="O29" s="3867"/>
      <c r="P29" s="3867"/>
      <c r="Q29" s="3867"/>
      <c r="R29" s="3867"/>
      <c r="S29" s="3867"/>
      <c r="T29" s="3867"/>
      <c r="U29" s="3867"/>
      <c r="V29" s="3867"/>
      <c r="W29" s="3867"/>
      <c r="X29" s="2036">
        <v>1</v>
      </c>
      <c r="Y29" s="2036">
        <v>1</v>
      </c>
      <c r="Z29" s="3867"/>
      <c r="AA29" s="3867"/>
      <c r="AB29" s="3867"/>
      <c r="AC29" s="3867"/>
      <c r="AD29" s="3867"/>
      <c r="AE29" s="3867"/>
      <c r="AF29" s="271"/>
      <c r="AG29" s="271"/>
      <c r="AH29" s="271"/>
      <c r="AI29" s="271"/>
      <c r="AJ29" s="271"/>
      <c r="AK29" s="271"/>
      <c r="AL29" s="271"/>
      <c r="AM29" s="271"/>
      <c r="AN29" s="271"/>
      <c r="AO29" s="271"/>
      <c r="AP29" s="271"/>
      <c r="AQ29" s="271"/>
      <c r="AR29" s="271"/>
      <c r="AS29" s="271"/>
      <c r="AT29" s="271"/>
      <c r="AU29" s="286"/>
      <c r="AV29" s="286"/>
      <c r="AW29" s="286"/>
      <c r="AX29" s="287"/>
      <c r="AY29" s="286"/>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row>
    <row r="30" spans="1:79" s="272" customFormat="1" ht="30" customHeight="1" thickBot="1">
      <c r="A30" s="3846"/>
      <c r="B30" s="3874"/>
      <c r="C30" s="3874"/>
      <c r="D30" s="3876"/>
      <c r="E30" s="3874"/>
      <c r="F30" s="571" t="s">
        <v>329</v>
      </c>
      <c r="G30" s="547">
        <v>323</v>
      </c>
      <c r="H30" s="3846"/>
      <c r="I30" s="3846"/>
      <c r="J30" s="3862"/>
      <c r="K30" s="3862"/>
      <c r="L30" s="3867"/>
      <c r="M30" s="3867"/>
      <c r="N30" s="3867"/>
      <c r="O30" s="3867"/>
      <c r="P30" s="3867"/>
      <c r="Q30" s="3867"/>
      <c r="R30" s="3867"/>
      <c r="S30" s="3867"/>
      <c r="T30" s="3867"/>
      <c r="U30" s="3867"/>
      <c r="V30" s="3867"/>
      <c r="W30" s="3867"/>
      <c r="X30" s="2036">
        <v>1</v>
      </c>
      <c r="Y30" s="2036">
        <v>1</v>
      </c>
      <c r="Z30" s="3867"/>
      <c r="AA30" s="3867"/>
      <c r="AB30" s="3867"/>
      <c r="AC30" s="3867"/>
      <c r="AD30" s="3867"/>
      <c r="AE30" s="3867"/>
      <c r="AF30" s="271"/>
      <c r="AG30" s="271"/>
      <c r="AH30" s="271"/>
      <c r="AI30" s="271"/>
      <c r="AJ30" s="271"/>
      <c r="AK30" s="271"/>
      <c r="AL30" s="271"/>
      <c r="AM30" s="271"/>
      <c r="AN30" s="271"/>
      <c r="AO30" s="271"/>
      <c r="AP30" s="271"/>
      <c r="AQ30" s="271"/>
      <c r="AR30" s="271"/>
      <c r="AS30" s="271"/>
      <c r="AT30" s="271"/>
      <c r="AU30" s="286"/>
      <c r="AV30" s="286"/>
      <c r="AW30" s="286"/>
      <c r="AX30" s="287"/>
      <c r="AY30" s="286"/>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row>
    <row r="31" spans="1:79" s="272" customFormat="1" ht="30" customHeight="1" thickBot="1">
      <c r="A31" s="3846" t="s">
        <v>451</v>
      </c>
      <c r="B31" s="3846" t="s">
        <v>94</v>
      </c>
      <c r="C31" s="3846" t="s">
        <v>2374</v>
      </c>
      <c r="D31" s="3845" t="s">
        <v>330</v>
      </c>
      <c r="E31" s="3874" t="s">
        <v>331</v>
      </c>
      <c r="F31" s="571" t="s">
        <v>332</v>
      </c>
      <c r="G31" s="547">
        <v>82</v>
      </c>
      <c r="H31" s="3846" t="s">
        <v>717</v>
      </c>
      <c r="I31" s="3865" t="s">
        <v>1857</v>
      </c>
      <c r="J31" s="3862">
        <v>200000</v>
      </c>
      <c r="K31" s="3862">
        <v>200000</v>
      </c>
      <c r="L31" s="3864">
        <v>0</v>
      </c>
      <c r="M31" s="3854"/>
      <c r="N31" s="3854"/>
      <c r="O31" s="3854"/>
      <c r="P31" s="3854"/>
      <c r="Q31" s="3854"/>
      <c r="R31" s="3854"/>
      <c r="S31" s="3854"/>
      <c r="T31" s="3854">
        <v>10</v>
      </c>
      <c r="U31" s="3854"/>
      <c r="V31" s="3854"/>
      <c r="W31" s="3854"/>
      <c r="X31" s="2036">
        <v>1</v>
      </c>
      <c r="Y31" s="2036">
        <v>1</v>
      </c>
      <c r="Z31" s="3854">
        <v>1</v>
      </c>
      <c r="AA31" s="3854"/>
      <c r="AB31" s="3854"/>
      <c r="AC31" s="3854"/>
      <c r="AD31" s="3854"/>
      <c r="AE31" s="3854" t="s">
        <v>438</v>
      </c>
      <c r="AF31" s="271"/>
      <c r="AG31" s="271"/>
      <c r="AH31" s="271"/>
      <c r="AI31" s="271"/>
      <c r="AJ31" s="271"/>
      <c r="AK31" s="271"/>
      <c r="AL31" s="271"/>
      <c r="AM31" s="271"/>
      <c r="AN31" s="271"/>
      <c r="AO31" s="271"/>
      <c r="AP31" s="271"/>
      <c r="AQ31" s="271"/>
      <c r="AR31" s="271"/>
      <c r="AS31" s="271"/>
      <c r="AT31" s="271"/>
      <c r="AU31" s="286"/>
      <c r="AV31" s="286"/>
      <c r="AW31" s="286"/>
      <c r="AX31" s="287"/>
      <c r="AY31" s="286"/>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row>
    <row r="32" spans="1:79" s="272" customFormat="1" ht="30" customHeight="1" thickBot="1">
      <c r="A32" s="3846"/>
      <c r="B32" s="3846"/>
      <c r="C32" s="3846"/>
      <c r="D32" s="3845"/>
      <c r="E32" s="3874"/>
      <c r="F32" s="571" t="s">
        <v>333</v>
      </c>
      <c r="G32" s="547">
        <v>87</v>
      </c>
      <c r="H32" s="3846"/>
      <c r="I32" s="3865"/>
      <c r="J32" s="3862"/>
      <c r="K32" s="3862"/>
      <c r="L32" s="3864"/>
      <c r="M32" s="3854"/>
      <c r="N32" s="3854"/>
      <c r="O32" s="3854"/>
      <c r="P32" s="3854"/>
      <c r="Q32" s="3854"/>
      <c r="R32" s="3854"/>
      <c r="S32" s="3854"/>
      <c r="T32" s="3854"/>
      <c r="U32" s="3854"/>
      <c r="V32" s="3854"/>
      <c r="W32" s="3854"/>
      <c r="X32" s="2036">
        <v>1</v>
      </c>
      <c r="Y32" s="2036">
        <v>1</v>
      </c>
      <c r="Z32" s="3854"/>
      <c r="AA32" s="3854"/>
      <c r="AB32" s="3854"/>
      <c r="AC32" s="3854"/>
      <c r="AD32" s="3854"/>
      <c r="AE32" s="3854"/>
      <c r="AF32" s="271"/>
      <c r="AG32" s="271"/>
      <c r="AH32" s="271"/>
      <c r="AI32" s="271"/>
      <c r="AJ32" s="271"/>
      <c r="AK32" s="271"/>
      <c r="AL32" s="271"/>
      <c r="AM32" s="271"/>
      <c r="AN32" s="271"/>
      <c r="AO32" s="271"/>
      <c r="AP32" s="271"/>
      <c r="AQ32" s="271"/>
      <c r="AR32" s="271"/>
      <c r="AS32" s="271"/>
      <c r="AT32" s="271"/>
      <c r="AU32" s="286"/>
      <c r="AV32" s="286"/>
      <c r="AW32" s="286"/>
      <c r="AX32" s="287"/>
      <c r="AY32" s="286"/>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row>
    <row r="33" spans="1:79" s="272" customFormat="1" ht="30" customHeight="1" thickBot="1">
      <c r="A33" s="3846"/>
      <c r="B33" s="3846"/>
      <c r="C33" s="3846"/>
      <c r="D33" s="3845"/>
      <c r="E33" s="3874"/>
      <c r="F33" s="571" t="s">
        <v>334</v>
      </c>
      <c r="G33" s="547">
        <v>29</v>
      </c>
      <c r="H33" s="3846"/>
      <c r="I33" s="3865"/>
      <c r="J33" s="3862"/>
      <c r="K33" s="3862"/>
      <c r="L33" s="3864"/>
      <c r="M33" s="3854"/>
      <c r="N33" s="3854"/>
      <c r="O33" s="3854"/>
      <c r="P33" s="3854"/>
      <c r="Q33" s="3854"/>
      <c r="R33" s="3854"/>
      <c r="S33" s="3854"/>
      <c r="T33" s="3854"/>
      <c r="U33" s="3854"/>
      <c r="V33" s="3854"/>
      <c r="W33" s="3854"/>
      <c r="X33" s="2036">
        <v>1</v>
      </c>
      <c r="Y33" s="2036">
        <v>1</v>
      </c>
      <c r="Z33" s="3854"/>
      <c r="AA33" s="3854"/>
      <c r="AB33" s="3854"/>
      <c r="AC33" s="3854"/>
      <c r="AD33" s="3854"/>
      <c r="AE33" s="3854"/>
      <c r="AF33" s="271"/>
      <c r="AG33" s="271"/>
      <c r="AH33" s="271"/>
      <c r="AI33" s="271"/>
      <c r="AJ33" s="271"/>
      <c r="AK33" s="271"/>
      <c r="AL33" s="271"/>
      <c r="AM33" s="271"/>
      <c r="AN33" s="271"/>
      <c r="AO33" s="271"/>
      <c r="AP33" s="271"/>
      <c r="AQ33" s="271"/>
      <c r="AR33" s="271"/>
      <c r="AS33" s="271"/>
      <c r="AT33" s="271"/>
      <c r="AU33" s="286"/>
      <c r="AV33" s="286"/>
      <c r="AW33" s="286"/>
      <c r="AX33" s="287"/>
      <c r="AY33" s="286"/>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row>
    <row r="34" spans="1:79" s="272" customFormat="1" ht="30" customHeight="1" thickBot="1">
      <c r="A34" s="3846"/>
      <c r="B34" s="3846"/>
      <c r="C34" s="3846"/>
      <c r="D34" s="3845"/>
      <c r="E34" s="3874"/>
      <c r="F34" s="571" t="s">
        <v>335</v>
      </c>
      <c r="G34" s="547">
        <v>50</v>
      </c>
      <c r="H34" s="3846"/>
      <c r="I34" s="3865"/>
      <c r="J34" s="3862"/>
      <c r="K34" s="3862"/>
      <c r="L34" s="3864"/>
      <c r="M34" s="3854"/>
      <c r="N34" s="3854"/>
      <c r="O34" s="3854"/>
      <c r="P34" s="3854"/>
      <c r="Q34" s="3854"/>
      <c r="R34" s="3854"/>
      <c r="S34" s="3854"/>
      <c r="T34" s="3854"/>
      <c r="U34" s="3854"/>
      <c r="V34" s="3854"/>
      <c r="W34" s="3854"/>
      <c r="X34" s="2036">
        <v>1</v>
      </c>
      <c r="Y34" s="2036">
        <v>1</v>
      </c>
      <c r="Z34" s="3854"/>
      <c r="AA34" s="3854"/>
      <c r="AB34" s="3854"/>
      <c r="AC34" s="3854"/>
      <c r="AD34" s="3854"/>
      <c r="AE34" s="3854"/>
      <c r="AF34" s="271"/>
      <c r="AG34" s="271"/>
      <c r="AH34" s="271"/>
      <c r="AI34" s="271"/>
      <c r="AJ34" s="271"/>
      <c r="AK34" s="271"/>
      <c r="AL34" s="271"/>
      <c r="AM34" s="271"/>
      <c r="AN34" s="271"/>
      <c r="AO34" s="271"/>
      <c r="AP34" s="271"/>
      <c r="AQ34" s="271"/>
      <c r="AR34" s="271"/>
      <c r="AS34" s="271"/>
      <c r="AT34" s="271"/>
      <c r="AU34" s="286"/>
      <c r="AV34" s="286"/>
      <c r="AW34" s="286"/>
      <c r="AX34" s="287"/>
      <c r="AY34" s="286"/>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row>
    <row r="35" spans="1:79" s="272" customFormat="1" ht="30" customHeight="1" thickBot="1">
      <c r="A35" s="3846" t="s">
        <v>415</v>
      </c>
      <c r="B35" s="3846" t="s">
        <v>94</v>
      </c>
      <c r="C35" s="3846" t="s">
        <v>2374</v>
      </c>
      <c r="D35" s="3845">
        <v>112</v>
      </c>
      <c r="E35" s="3874" t="s">
        <v>336</v>
      </c>
      <c r="F35" s="571" t="s">
        <v>337</v>
      </c>
      <c r="G35" s="547">
        <v>34</v>
      </c>
      <c r="H35" s="3846" t="s">
        <v>717</v>
      </c>
      <c r="I35" s="3846" t="s">
        <v>1857</v>
      </c>
      <c r="J35" s="3862">
        <v>50000</v>
      </c>
      <c r="K35" s="3862">
        <v>50000</v>
      </c>
      <c r="L35" s="3864">
        <v>0</v>
      </c>
      <c r="M35" s="3854"/>
      <c r="N35" s="3854"/>
      <c r="O35" s="3854"/>
      <c r="P35" s="3854"/>
      <c r="Q35" s="3854"/>
      <c r="R35" s="3854"/>
      <c r="S35" s="3854"/>
      <c r="T35" s="3854">
        <v>4</v>
      </c>
      <c r="U35" s="3854"/>
      <c r="V35" s="3854"/>
      <c r="W35" s="3854"/>
      <c r="X35" s="2036">
        <v>1</v>
      </c>
      <c r="Y35" s="2036">
        <v>1</v>
      </c>
      <c r="Z35" s="3854">
        <v>1</v>
      </c>
      <c r="AA35" s="3854"/>
      <c r="AB35" s="3854"/>
      <c r="AC35" s="3854"/>
      <c r="AD35" s="3854"/>
      <c r="AE35" s="3854" t="s">
        <v>438</v>
      </c>
      <c r="AF35" s="271"/>
      <c r="AG35" s="271"/>
      <c r="AH35" s="271"/>
      <c r="AI35" s="271"/>
      <c r="AJ35" s="271"/>
      <c r="AK35" s="271"/>
      <c r="AL35" s="271"/>
      <c r="AM35" s="271"/>
      <c r="AN35" s="271"/>
      <c r="AO35" s="271"/>
      <c r="AP35" s="271"/>
      <c r="AQ35" s="271"/>
      <c r="AR35" s="271"/>
      <c r="AS35" s="271"/>
      <c r="AT35" s="271"/>
      <c r="AU35" s="286"/>
      <c r="AV35" s="286"/>
      <c r="AW35" s="286"/>
      <c r="AX35" s="287"/>
      <c r="AY35" s="286"/>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row>
    <row r="36" spans="1:79" s="272" customFormat="1" ht="30" customHeight="1" thickBot="1">
      <c r="A36" s="3846"/>
      <c r="B36" s="3846"/>
      <c r="C36" s="3846"/>
      <c r="D36" s="3845"/>
      <c r="E36" s="3874"/>
      <c r="F36" s="571" t="s">
        <v>338</v>
      </c>
      <c r="G36" s="547">
        <v>45</v>
      </c>
      <c r="H36" s="3846"/>
      <c r="I36" s="3846"/>
      <c r="J36" s="3862"/>
      <c r="K36" s="3862"/>
      <c r="L36" s="3864"/>
      <c r="M36" s="3854"/>
      <c r="N36" s="3854"/>
      <c r="O36" s="3854"/>
      <c r="P36" s="3854"/>
      <c r="Q36" s="3854"/>
      <c r="R36" s="3854"/>
      <c r="S36" s="3854"/>
      <c r="T36" s="3854"/>
      <c r="U36" s="3854"/>
      <c r="V36" s="3854"/>
      <c r="W36" s="3854"/>
      <c r="X36" s="2036">
        <v>1</v>
      </c>
      <c r="Y36" s="2036">
        <v>1</v>
      </c>
      <c r="Z36" s="3854"/>
      <c r="AA36" s="3854"/>
      <c r="AB36" s="3854"/>
      <c r="AC36" s="3854"/>
      <c r="AD36" s="3854"/>
      <c r="AE36" s="3854"/>
      <c r="AF36" s="271"/>
      <c r="AG36" s="271"/>
      <c r="AH36" s="271"/>
      <c r="AI36" s="271"/>
      <c r="AJ36" s="271"/>
      <c r="AK36" s="271"/>
      <c r="AL36" s="271"/>
      <c r="AM36" s="271"/>
      <c r="AN36" s="271"/>
      <c r="AO36" s="271"/>
      <c r="AP36" s="271"/>
      <c r="AQ36" s="271"/>
      <c r="AR36" s="271"/>
      <c r="AS36" s="271"/>
      <c r="AT36" s="271"/>
      <c r="AU36" s="286"/>
      <c r="AV36" s="286"/>
      <c r="AW36" s="286"/>
      <c r="AX36" s="287"/>
      <c r="AY36" s="286"/>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row>
    <row r="37" spans="1:79" s="272" customFormat="1" ht="30" customHeight="1" thickBot="1">
      <c r="A37" s="3846" t="s">
        <v>451</v>
      </c>
      <c r="B37" s="3846" t="s">
        <v>94</v>
      </c>
      <c r="C37" s="3846" t="s">
        <v>2374</v>
      </c>
      <c r="D37" s="3845" t="s">
        <v>339</v>
      </c>
      <c r="E37" s="3874" t="s">
        <v>340</v>
      </c>
      <c r="F37" s="571" t="s">
        <v>341</v>
      </c>
      <c r="G37" s="547">
        <v>266</v>
      </c>
      <c r="H37" s="3846" t="s">
        <v>717</v>
      </c>
      <c r="I37" s="3846" t="s">
        <v>1857</v>
      </c>
      <c r="J37" s="3862">
        <v>100000</v>
      </c>
      <c r="K37" s="3862">
        <v>100000</v>
      </c>
      <c r="L37" s="3864">
        <v>0</v>
      </c>
      <c r="M37" s="3854"/>
      <c r="N37" s="3854"/>
      <c r="O37" s="3854"/>
      <c r="P37" s="3854"/>
      <c r="Q37" s="3854"/>
      <c r="R37" s="3854"/>
      <c r="S37" s="3854"/>
      <c r="T37" s="3854">
        <v>4</v>
      </c>
      <c r="U37" s="3854"/>
      <c r="V37" s="3854"/>
      <c r="W37" s="3854"/>
      <c r="X37" s="2036">
        <v>1</v>
      </c>
      <c r="Y37" s="2036">
        <v>1</v>
      </c>
      <c r="Z37" s="3854">
        <v>1</v>
      </c>
      <c r="AA37" s="3854"/>
      <c r="AB37" s="3854"/>
      <c r="AC37" s="3854"/>
      <c r="AD37" s="3854"/>
      <c r="AE37" s="3854" t="s">
        <v>438</v>
      </c>
      <c r="AF37" s="271"/>
      <c r="AG37" s="271"/>
      <c r="AH37" s="271"/>
      <c r="AI37" s="271"/>
      <c r="AJ37" s="271"/>
      <c r="AK37" s="271"/>
      <c r="AL37" s="271"/>
      <c r="AM37" s="271"/>
      <c r="AN37" s="271"/>
      <c r="AO37" s="271"/>
      <c r="AP37" s="271"/>
      <c r="AQ37" s="271"/>
      <c r="AR37" s="271"/>
      <c r="AS37" s="271"/>
      <c r="AT37" s="271"/>
      <c r="AU37" s="286"/>
      <c r="AV37" s="286"/>
      <c r="AW37" s="286"/>
      <c r="AX37" s="287"/>
      <c r="AY37" s="286"/>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row>
    <row r="38" spans="1:79" s="272" customFormat="1" ht="30" customHeight="1" thickBot="1">
      <c r="A38" s="3846"/>
      <c r="B38" s="3846"/>
      <c r="C38" s="3846"/>
      <c r="D38" s="3845"/>
      <c r="E38" s="3874"/>
      <c r="F38" s="571" t="s">
        <v>342</v>
      </c>
      <c r="G38" s="547">
        <v>169</v>
      </c>
      <c r="H38" s="3846"/>
      <c r="I38" s="3846"/>
      <c r="J38" s="3862"/>
      <c r="K38" s="3862"/>
      <c r="L38" s="3864"/>
      <c r="M38" s="3854"/>
      <c r="N38" s="3854"/>
      <c r="O38" s="3854"/>
      <c r="P38" s="3854"/>
      <c r="Q38" s="3854"/>
      <c r="R38" s="3854"/>
      <c r="S38" s="3854"/>
      <c r="T38" s="3854"/>
      <c r="U38" s="3854"/>
      <c r="V38" s="3854"/>
      <c r="W38" s="3854"/>
      <c r="X38" s="2036">
        <v>1</v>
      </c>
      <c r="Y38" s="2036">
        <v>1</v>
      </c>
      <c r="Z38" s="3854"/>
      <c r="AA38" s="3854"/>
      <c r="AB38" s="3854"/>
      <c r="AC38" s="3854"/>
      <c r="AD38" s="3854"/>
      <c r="AE38" s="3854"/>
      <c r="AF38" s="271"/>
      <c r="AG38" s="271"/>
      <c r="AH38" s="271"/>
      <c r="AI38" s="271"/>
      <c r="AJ38" s="271"/>
      <c r="AK38" s="271"/>
      <c r="AL38" s="271"/>
      <c r="AM38" s="271"/>
      <c r="AN38" s="271"/>
      <c r="AO38" s="271"/>
      <c r="AP38" s="271"/>
      <c r="AQ38" s="271"/>
      <c r="AR38" s="271"/>
      <c r="AS38" s="271"/>
      <c r="AT38" s="271"/>
      <c r="AU38" s="286"/>
      <c r="AV38" s="286"/>
      <c r="AW38" s="286"/>
      <c r="AX38" s="287"/>
      <c r="AY38" s="286"/>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row>
    <row r="39" spans="1:79" s="272" customFormat="1" ht="30" customHeight="1" thickBot="1">
      <c r="A39" s="545" t="s">
        <v>451</v>
      </c>
      <c r="B39" s="550" t="s">
        <v>94</v>
      </c>
      <c r="C39" s="550" t="s">
        <v>2374</v>
      </c>
      <c r="D39" s="547"/>
      <c r="E39" s="571" t="s">
        <v>343</v>
      </c>
      <c r="F39" s="571" t="s">
        <v>1595</v>
      </c>
      <c r="G39" s="547">
        <v>150</v>
      </c>
      <c r="H39" s="545" t="s">
        <v>717</v>
      </c>
      <c r="I39" s="545" t="s">
        <v>11</v>
      </c>
      <c r="J39" s="583">
        <v>50000</v>
      </c>
      <c r="K39" s="583">
        <v>50000</v>
      </c>
      <c r="L39" s="2061">
        <v>0</v>
      </c>
      <c r="M39" s="547"/>
      <c r="N39" s="547"/>
      <c r="O39" s="554"/>
      <c r="P39" s="547"/>
      <c r="Q39" s="547"/>
      <c r="R39" s="547"/>
      <c r="S39" s="547"/>
      <c r="T39" s="547"/>
      <c r="U39" s="547"/>
      <c r="V39" s="547">
        <v>1</v>
      </c>
      <c r="W39" s="547"/>
      <c r="X39" s="2036">
        <v>1</v>
      </c>
      <c r="Y39" s="2036">
        <v>1</v>
      </c>
      <c r="Z39" s="547">
        <v>1</v>
      </c>
      <c r="AA39" s="547"/>
      <c r="AB39" s="547"/>
      <c r="AC39" s="547"/>
      <c r="AD39" s="547"/>
      <c r="AE39" s="547" t="s">
        <v>438</v>
      </c>
      <c r="AF39" s="271"/>
      <c r="AG39" s="271"/>
      <c r="AH39" s="271"/>
      <c r="AI39" s="271"/>
      <c r="AJ39" s="271"/>
      <c r="AK39" s="271"/>
      <c r="AL39" s="271"/>
      <c r="AM39" s="271"/>
      <c r="AN39" s="271"/>
      <c r="AO39" s="271"/>
      <c r="AP39" s="271"/>
      <c r="AQ39" s="271"/>
      <c r="AR39" s="271"/>
      <c r="AS39" s="271"/>
      <c r="AT39" s="271"/>
      <c r="AU39" s="286"/>
      <c r="AV39" s="286"/>
      <c r="AW39" s="286"/>
      <c r="AX39" s="287"/>
      <c r="AY39" s="286"/>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row>
    <row r="40" spans="1:79" s="272" customFormat="1" ht="30" customHeight="1" thickBot="1">
      <c r="A40" s="545" t="s">
        <v>451</v>
      </c>
      <c r="B40" s="550" t="s">
        <v>94</v>
      </c>
      <c r="C40" s="550" t="s">
        <v>2374</v>
      </c>
      <c r="D40" s="547"/>
      <c r="E40" s="571" t="s">
        <v>2015</v>
      </c>
      <c r="F40" s="571" t="s">
        <v>2016</v>
      </c>
      <c r="G40" s="547">
        <v>39</v>
      </c>
      <c r="H40" s="545" t="s">
        <v>717</v>
      </c>
      <c r="I40" s="545" t="s">
        <v>11</v>
      </c>
      <c r="J40" s="583">
        <v>15000</v>
      </c>
      <c r="K40" s="583">
        <v>15000</v>
      </c>
      <c r="L40" s="2061">
        <v>0</v>
      </c>
      <c r="M40" s="547"/>
      <c r="N40" s="547"/>
      <c r="O40" s="554"/>
      <c r="P40" s="547"/>
      <c r="Q40" s="547"/>
      <c r="R40" s="547"/>
      <c r="S40" s="547"/>
      <c r="T40" s="547"/>
      <c r="U40" s="547"/>
      <c r="V40" s="547">
        <v>1</v>
      </c>
      <c r="W40" s="547"/>
      <c r="X40" s="2036">
        <v>1</v>
      </c>
      <c r="Y40" s="2036">
        <v>1</v>
      </c>
      <c r="Z40" s="547">
        <v>1</v>
      </c>
      <c r="AA40" s="547"/>
      <c r="AB40" s="547"/>
      <c r="AC40" s="547"/>
      <c r="AD40" s="547"/>
      <c r="AE40" s="547" t="s">
        <v>438</v>
      </c>
      <c r="AF40" s="271"/>
      <c r="AG40" s="271"/>
      <c r="AH40" s="271"/>
      <c r="AI40" s="271"/>
      <c r="AJ40" s="271"/>
      <c r="AK40" s="271"/>
      <c r="AL40" s="271"/>
      <c r="AM40" s="271"/>
      <c r="AN40" s="271"/>
      <c r="AO40" s="271"/>
      <c r="AP40" s="271"/>
      <c r="AQ40" s="271"/>
      <c r="AR40" s="271"/>
      <c r="AS40" s="271"/>
      <c r="AT40" s="271"/>
      <c r="AU40" s="286"/>
      <c r="AV40" s="286"/>
      <c r="AW40" s="286"/>
      <c r="AX40" s="287"/>
      <c r="AY40" s="286"/>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row>
    <row r="41" spans="1:79" s="272" customFormat="1" ht="30" customHeight="1" thickBot="1">
      <c r="A41" s="545" t="s">
        <v>451</v>
      </c>
      <c r="B41" s="545" t="s">
        <v>94</v>
      </c>
      <c r="C41" s="545" t="s">
        <v>2381</v>
      </c>
      <c r="D41" s="547">
        <v>21</v>
      </c>
      <c r="E41" s="571" t="s">
        <v>2017</v>
      </c>
      <c r="F41" s="571" t="s">
        <v>2018</v>
      </c>
      <c r="G41" s="547">
        <v>178</v>
      </c>
      <c r="H41" s="545" t="s">
        <v>717</v>
      </c>
      <c r="I41" s="545" t="s">
        <v>1857</v>
      </c>
      <c r="J41" s="583">
        <v>300000</v>
      </c>
      <c r="K41" s="583">
        <v>300000</v>
      </c>
      <c r="L41" s="2061">
        <v>0</v>
      </c>
      <c r="M41" s="547"/>
      <c r="N41" s="547"/>
      <c r="O41" s="554"/>
      <c r="P41" s="547"/>
      <c r="Q41" s="547"/>
      <c r="R41" s="547"/>
      <c r="S41" s="547">
        <v>6</v>
      </c>
      <c r="T41" s="547"/>
      <c r="U41" s="547"/>
      <c r="V41" s="547"/>
      <c r="W41" s="547"/>
      <c r="X41" s="2036">
        <v>1</v>
      </c>
      <c r="Y41" s="2036">
        <v>1</v>
      </c>
      <c r="Z41" s="547">
        <v>1</v>
      </c>
      <c r="AA41" s="547"/>
      <c r="AB41" s="547"/>
      <c r="AC41" s="547"/>
      <c r="AD41" s="547"/>
      <c r="AE41" s="547" t="s">
        <v>438</v>
      </c>
      <c r="AF41" s="271"/>
      <c r="AG41" s="271"/>
      <c r="AH41" s="271"/>
      <c r="AI41" s="271"/>
      <c r="AJ41" s="271"/>
      <c r="AK41" s="271"/>
      <c r="AL41" s="271"/>
      <c r="AM41" s="271"/>
      <c r="AN41" s="271"/>
      <c r="AO41" s="271"/>
      <c r="AP41" s="271"/>
      <c r="AQ41" s="271"/>
      <c r="AR41" s="271"/>
      <c r="AS41" s="271"/>
      <c r="AT41" s="271"/>
      <c r="AU41" s="286"/>
      <c r="AV41" s="286"/>
      <c r="AW41" s="286"/>
      <c r="AX41" s="287"/>
      <c r="AY41" s="286"/>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row>
    <row r="42" spans="1:79" s="272" customFormat="1" ht="30" customHeight="1" thickBot="1">
      <c r="A42" s="545" t="s">
        <v>451</v>
      </c>
      <c r="B42" s="545" t="s">
        <v>94</v>
      </c>
      <c r="C42" s="545" t="s">
        <v>2381</v>
      </c>
      <c r="D42" s="547">
        <v>69</v>
      </c>
      <c r="E42" s="571" t="s">
        <v>2019</v>
      </c>
      <c r="F42" s="571" t="s">
        <v>2020</v>
      </c>
      <c r="G42" s="547">
        <v>224</v>
      </c>
      <c r="H42" s="545" t="s">
        <v>717</v>
      </c>
      <c r="I42" s="545" t="s">
        <v>1857</v>
      </c>
      <c r="J42" s="583">
        <v>200000</v>
      </c>
      <c r="K42" s="583">
        <v>200000</v>
      </c>
      <c r="L42" s="2061">
        <v>0</v>
      </c>
      <c r="M42" s="547"/>
      <c r="N42" s="547"/>
      <c r="O42" s="554"/>
      <c r="P42" s="547"/>
      <c r="Q42" s="547"/>
      <c r="R42" s="547"/>
      <c r="S42" s="547">
        <v>5</v>
      </c>
      <c r="T42" s="547"/>
      <c r="U42" s="547"/>
      <c r="V42" s="547"/>
      <c r="W42" s="547"/>
      <c r="X42" s="2036">
        <v>1</v>
      </c>
      <c r="Y42" s="2036">
        <v>1</v>
      </c>
      <c r="Z42" s="547">
        <v>1</v>
      </c>
      <c r="AA42" s="547"/>
      <c r="AB42" s="547"/>
      <c r="AC42" s="547"/>
      <c r="AD42" s="547"/>
      <c r="AE42" s="547" t="s">
        <v>438</v>
      </c>
      <c r="AF42" s="271"/>
      <c r="AG42" s="271"/>
      <c r="AH42" s="271"/>
      <c r="AI42" s="271"/>
      <c r="AJ42" s="271"/>
      <c r="AK42" s="271"/>
      <c r="AL42" s="271"/>
      <c r="AM42" s="271"/>
      <c r="AN42" s="271"/>
      <c r="AO42" s="271"/>
      <c r="AP42" s="271"/>
      <c r="AQ42" s="271"/>
      <c r="AR42" s="271"/>
      <c r="AS42" s="271"/>
      <c r="AT42" s="271"/>
      <c r="AU42" s="286"/>
      <c r="AV42" s="286"/>
      <c r="AW42" s="286"/>
      <c r="AX42" s="287"/>
      <c r="AY42" s="286"/>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row>
    <row r="43" spans="1:79" s="272" customFormat="1" ht="30" customHeight="1" thickBot="1">
      <c r="A43" s="572" t="s">
        <v>415</v>
      </c>
      <c r="B43" s="572" t="s">
        <v>94</v>
      </c>
      <c r="C43" s="572" t="s">
        <v>2381</v>
      </c>
      <c r="D43" s="573">
        <v>93</v>
      </c>
      <c r="E43" s="577" t="s">
        <v>2021</v>
      </c>
      <c r="F43" s="577" t="s">
        <v>2022</v>
      </c>
      <c r="G43" s="573">
        <v>102</v>
      </c>
      <c r="H43" s="572" t="s">
        <v>717</v>
      </c>
      <c r="I43" s="572" t="s">
        <v>1857</v>
      </c>
      <c r="J43" s="578">
        <v>50000</v>
      </c>
      <c r="K43" s="578">
        <v>50000</v>
      </c>
      <c r="L43" s="2061">
        <v>0</v>
      </c>
      <c r="M43" s="573"/>
      <c r="N43" s="573"/>
      <c r="O43" s="573"/>
      <c r="P43" s="573"/>
      <c r="Q43" s="573"/>
      <c r="R43" s="573"/>
      <c r="S43" s="573"/>
      <c r="T43" s="573">
        <v>5</v>
      </c>
      <c r="U43" s="573"/>
      <c r="V43" s="573"/>
      <c r="W43" s="573"/>
      <c r="X43" s="2036">
        <v>1</v>
      </c>
      <c r="Y43" s="2036">
        <v>1</v>
      </c>
      <c r="Z43" s="573">
        <v>1</v>
      </c>
      <c r="AA43" s="573"/>
      <c r="AB43" s="573"/>
      <c r="AC43" s="573"/>
      <c r="AD43" s="573"/>
      <c r="AE43" s="573" t="s">
        <v>438</v>
      </c>
      <c r="AF43" s="271"/>
      <c r="AG43" s="271"/>
      <c r="AH43" s="271"/>
      <c r="AI43" s="271"/>
      <c r="AJ43" s="271"/>
      <c r="AK43" s="271"/>
      <c r="AL43" s="271"/>
      <c r="AM43" s="271"/>
      <c r="AN43" s="271"/>
      <c r="AO43" s="271"/>
      <c r="AP43" s="271"/>
      <c r="AQ43" s="271"/>
      <c r="AR43" s="271"/>
      <c r="AS43" s="271"/>
      <c r="AT43" s="271"/>
      <c r="AU43" s="286"/>
      <c r="AV43" s="286"/>
      <c r="AW43" s="286"/>
      <c r="AX43" s="287"/>
      <c r="AY43" s="286"/>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row>
    <row r="44" spans="1:79" s="272" customFormat="1" ht="30" customHeight="1" thickBot="1">
      <c r="A44" s="572" t="s">
        <v>451</v>
      </c>
      <c r="B44" s="572" t="s">
        <v>94</v>
      </c>
      <c r="C44" s="572" t="s">
        <v>1021</v>
      </c>
      <c r="D44" s="573">
        <v>1</v>
      </c>
      <c r="E44" s="574" t="s">
        <v>2023</v>
      </c>
      <c r="F44" s="577" t="s">
        <v>2024</v>
      </c>
      <c r="G44" s="573">
        <v>111</v>
      </c>
      <c r="H44" s="572" t="s">
        <v>717</v>
      </c>
      <c r="I44" s="572" t="s">
        <v>1857</v>
      </c>
      <c r="J44" s="575">
        <v>40000</v>
      </c>
      <c r="K44" s="575">
        <v>40000</v>
      </c>
      <c r="L44" s="2077">
        <v>0</v>
      </c>
      <c r="M44" s="573"/>
      <c r="N44" s="573"/>
      <c r="O44" s="573"/>
      <c r="P44" s="573"/>
      <c r="Q44" s="573"/>
      <c r="R44" s="573"/>
      <c r="S44" s="573"/>
      <c r="T44" s="573">
        <v>2</v>
      </c>
      <c r="U44" s="573"/>
      <c r="V44" s="573"/>
      <c r="W44" s="573"/>
      <c r="X44" s="2036">
        <v>1</v>
      </c>
      <c r="Y44" s="2036">
        <v>1</v>
      </c>
      <c r="Z44" s="573">
        <v>1</v>
      </c>
      <c r="AA44" s="573"/>
      <c r="AB44" s="573"/>
      <c r="AC44" s="573"/>
      <c r="AD44" s="573"/>
      <c r="AE44" s="573" t="s">
        <v>438</v>
      </c>
      <c r="AF44" s="271"/>
      <c r="AG44" s="271"/>
      <c r="AH44" s="271"/>
      <c r="AI44" s="271"/>
      <c r="AJ44" s="271"/>
      <c r="AK44" s="271"/>
      <c r="AL44" s="271"/>
      <c r="AM44" s="271"/>
      <c r="AN44" s="271"/>
      <c r="AO44" s="271"/>
      <c r="AP44" s="271"/>
      <c r="AQ44" s="271"/>
      <c r="AR44" s="271"/>
      <c r="AS44" s="271"/>
      <c r="AT44" s="271"/>
      <c r="AU44" s="286"/>
      <c r="AV44" s="286"/>
      <c r="AW44" s="286"/>
      <c r="AX44" s="287"/>
      <c r="AY44" s="286"/>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row>
    <row r="45" spans="1:79" s="272" customFormat="1" ht="30" customHeight="1" thickBot="1">
      <c r="A45" s="572" t="s">
        <v>451</v>
      </c>
      <c r="B45" s="576" t="s">
        <v>94</v>
      </c>
      <c r="C45" s="576" t="s">
        <v>1021</v>
      </c>
      <c r="D45" s="573"/>
      <c r="E45" s="577" t="s">
        <v>174</v>
      </c>
      <c r="F45" s="577"/>
      <c r="G45" s="573"/>
      <c r="H45" s="572" t="s">
        <v>12</v>
      </c>
      <c r="I45" s="572" t="s">
        <v>1857</v>
      </c>
      <c r="J45" s="575">
        <v>20000</v>
      </c>
      <c r="K45" s="575">
        <v>20000</v>
      </c>
      <c r="L45" s="2077">
        <v>0</v>
      </c>
      <c r="M45" s="573"/>
      <c r="N45" s="573"/>
      <c r="O45" s="573">
        <v>44.3</v>
      </c>
      <c r="P45" s="573"/>
      <c r="Q45" s="573"/>
      <c r="R45" s="573"/>
      <c r="S45" s="573"/>
      <c r="T45" s="573"/>
      <c r="U45" s="573"/>
      <c r="V45" s="573"/>
      <c r="W45" s="573"/>
      <c r="X45" s="2036">
        <v>1</v>
      </c>
      <c r="Y45" s="2036">
        <v>1</v>
      </c>
      <c r="Z45" s="573">
        <v>1</v>
      </c>
      <c r="AA45" s="573"/>
      <c r="AB45" s="573"/>
      <c r="AC45" s="573"/>
      <c r="AD45" s="573"/>
      <c r="AE45" s="573" t="s">
        <v>438</v>
      </c>
      <c r="AF45" s="271"/>
      <c r="AG45" s="271"/>
      <c r="AH45" s="271"/>
      <c r="AI45" s="271"/>
      <c r="AJ45" s="271"/>
      <c r="AK45" s="271"/>
      <c r="AL45" s="271"/>
      <c r="AM45" s="271"/>
      <c r="AN45" s="271"/>
      <c r="AO45" s="271"/>
      <c r="AP45" s="271"/>
      <c r="AQ45" s="271"/>
      <c r="AR45" s="271"/>
      <c r="AS45" s="271"/>
      <c r="AT45" s="271"/>
      <c r="AU45" s="286"/>
      <c r="AV45" s="286"/>
      <c r="AW45" s="286"/>
      <c r="AX45" s="287"/>
      <c r="AY45" s="286"/>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row>
    <row r="46" spans="1:79" s="272" customFormat="1" ht="30" customHeight="1" thickBot="1">
      <c r="A46" s="3861" t="s">
        <v>451</v>
      </c>
      <c r="B46" s="3877" t="s">
        <v>94</v>
      </c>
      <c r="C46" s="3861" t="s">
        <v>1030</v>
      </c>
      <c r="D46" s="3878" t="s">
        <v>2025</v>
      </c>
      <c r="E46" s="3881" t="s">
        <v>1170</v>
      </c>
      <c r="F46" s="577" t="s">
        <v>316</v>
      </c>
      <c r="G46" s="573">
        <v>70</v>
      </c>
      <c r="H46" s="3861" t="s">
        <v>12</v>
      </c>
      <c r="I46" s="3861" t="s">
        <v>2274</v>
      </c>
      <c r="J46" s="3880">
        <v>40000</v>
      </c>
      <c r="K46" s="3880">
        <v>40000</v>
      </c>
      <c r="L46" s="3863">
        <v>0</v>
      </c>
      <c r="M46" s="3860"/>
      <c r="N46" s="3860"/>
      <c r="O46" s="3860"/>
      <c r="P46" s="3860">
        <v>8</v>
      </c>
      <c r="Q46" s="3860"/>
      <c r="R46" s="3860"/>
      <c r="S46" s="3860"/>
      <c r="T46" s="3860"/>
      <c r="U46" s="3860"/>
      <c r="V46" s="3860"/>
      <c r="W46" s="3860"/>
      <c r="X46" s="2036">
        <v>1</v>
      </c>
      <c r="Y46" s="2036">
        <v>1</v>
      </c>
      <c r="Z46" s="3860">
        <v>1</v>
      </c>
      <c r="AA46" s="3860"/>
      <c r="AB46" s="3860"/>
      <c r="AC46" s="3860"/>
      <c r="AD46" s="3860"/>
      <c r="AE46" s="3860" t="s">
        <v>438</v>
      </c>
      <c r="AF46" s="271"/>
      <c r="AG46" s="271"/>
      <c r="AH46" s="271"/>
      <c r="AI46" s="271"/>
      <c r="AJ46" s="271"/>
      <c r="AK46" s="271"/>
      <c r="AL46" s="271"/>
      <c r="AM46" s="271"/>
      <c r="AN46" s="271"/>
      <c r="AO46" s="271"/>
      <c r="AP46" s="271"/>
      <c r="AQ46" s="271"/>
      <c r="AR46" s="271"/>
      <c r="AS46" s="271"/>
      <c r="AT46" s="271"/>
      <c r="AU46" s="286"/>
      <c r="AV46" s="286"/>
      <c r="AW46" s="286"/>
      <c r="AX46" s="287"/>
      <c r="AY46" s="286"/>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row>
    <row r="47" spans="1:79" s="272" customFormat="1" ht="30" customHeight="1" thickBot="1">
      <c r="A47" s="3861"/>
      <c r="B47" s="3877"/>
      <c r="C47" s="3861"/>
      <c r="D47" s="3878"/>
      <c r="E47" s="3881"/>
      <c r="F47" s="577" t="s">
        <v>317</v>
      </c>
      <c r="G47" s="573">
        <v>15</v>
      </c>
      <c r="H47" s="3861"/>
      <c r="I47" s="3861"/>
      <c r="J47" s="3880"/>
      <c r="K47" s="3880"/>
      <c r="L47" s="3863"/>
      <c r="M47" s="3860"/>
      <c r="N47" s="3860"/>
      <c r="O47" s="3860"/>
      <c r="P47" s="3860"/>
      <c r="Q47" s="3860"/>
      <c r="R47" s="3860"/>
      <c r="S47" s="3860"/>
      <c r="T47" s="3860"/>
      <c r="U47" s="3860"/>
      <c r="V47" s="3860"/>
      <c r="W47" s="3860"/>
      <c r="X47" s="2036">
        <v>1</v>
      </c>
      <c r="Y47" s="2036">
        <v>1</v>
      </c>
      <c r="Z47" s="3860"/>
      <c r="AA47" s="3860"/>
      <c r="AB47" s="3860"/>
      <c r="AC47" s="3860"/>
      <c r="AD47" s="3860"/>
      <c r="AE47" s="3860"/>
      <c r="AF47" s="271"/>
      <c r="AG47" s="271"/>
      <c r="AH47" s="271"/>
      <c r="AI47" s="271"/>
      <c r="AJ47" s="271"/>
      <c r="AK47" s="271"/>
      <c r="AL47" s="271"/>
      <c r="AM47" s="271"/>
      <c r="AN47" s="271"/>
      <c r="AO47" s="271"/>
      <c r="AP47" s="271"/>
      <c r="AQ47" s="271"/>
      <c r="AR47" s="271"/>
      <c r="AS47" s="271"/>
      <c r="AT47" s="271"/>
      <c r="AU47" s="286"/>
      <c r="AV47" s="286"/>
      <c r="AW47" s="286"/>
      <c r="AX47" s="287"/>
      <c r="AY47" s="286"/>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row>
    <row r="48" spans="1:79" s="272" customFormat="1" ht="30" customHeight="1" thickBot="1">
      <c r="A48" s="3861"/>
      <c r="B48" s="3877"/>
      <c r="C48" s="3861"/>
      <c r="D48" s="3878"/>
      <c r="E48" s="3881"/>
      <c r="F48" s="577" t="s">
        <v>318</v>
      </c>
      <c r="G48" s="573">
        <v>26</v>
      </c>
      <c r="H48" s="3861"/>
      <c r="I48" s="3861"/>
      <c r="J48" s="3880"/>
      <c r="K48" s="3880"/>
      <c r="L48" s="3863"/>
      <c r="M48" s="3860"/>
      <c r="N48" s="3860"/>
      <c r="O48" s="3860"/>
      <c r="P48" s="3860"/>
      <c r="Q48" s="3860"/>
      <c r="R48" s="3860"/>
      <c r="S48" s="3860"/>
      <c r="T48" s="3860"/>
      <c r="U48" s="3860"/>
      <c r="V48" s="3860"/>
      <c r="W48" s="3860"/>
      <c r="X48" s="2036">
        <v>1</v>
      </c>
      <c r="Y48" s="2036">
        <v>1</v>
      </c>
      <c r="Z48" s="3860"/>
      <c r="AA48" s="3860"/>
      <c r="AB48" s="3860"/>
      <c r="AC48" s="3860"/>
      <c r="AD48" s="3860"/>
      <c r="AE48" s="3860"/>
      <c r="AF48" s="271"/>
      <c r="AG48" s="271"/>
      <c r="AH48" s="271"/>
      <c r="AI48" s="271"/>
      <c r="AJ48" s="271"/>
      <c r="AK48" s="271"/>
      <c r="AL48" s="271"/>
      <c r="AM48" s="271"/>
      <c r="AN48" s="271"/>
      <c r="AO48" s="271"/>
      <c r="AP48" s="271"/>
      <c r="AQ48" s="271"/>
      <c r="AR48" s="271"/>
      <c r="AS48" s="271"/>
      <c r="AT48" s="271"/>
      <c r="AU48" s="286"/>
      <c r="AV48" s="286"/>
      <c r="AW48" s="286"/>
      <c r="AX48" s="287"/>
      <c r="AY48" s="286"/>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row>
    <row r="49" spans="1:79" s="272" customFormat="1" ht="30" customHeight="1" thickBot="1">
      <c r="A49" s="3861"/>
      <c r="B49" s="3877"/>
      <c r="C49" s="3861"/>
      <c r="D49" s="3878"/>
      <c r="E49" s="3881"/>
      <c r="F49" s="577" t="s">
        <v>319</v>
      </c>
      <c r="G49" s="573">
        <v>33</v>
      </c>
      <c r="H49" s="3861"/>
      <c r="I49" s="3861"/>
      <c r="J49" s="3880"/>
      <c r="K49" s="3880"/>
      <c r="L49" s="3863"/>
      <c r="M49" s="3860"/>
      <c r="N49" s="3860"/>
      <c r="O49" s="3860"/>
      <c r="P49" s="3860"/>
      <c r="Q49" s="3860"/>
      <c r="R49" s="3860"/>
      <c r="S49" s="3860"/>
      <c r="T49" s="3860"/>
      <c r="U49" s="3860"/>
      <c r="V49" s="3860"/>
      <c r="W49" s="3860"/>
      <c r="X49" s="2036">
        <v>1</v>
      </c>
      <c r="Y49" s="2036">
        <v>1</v>
      </c>
      <c r="Z49" s="3860"/>
      <c r="AA49" s="3860"/>
      <c r="AB49" s="3860"/>
      <c r="AC49" s="3860"/>
      <c r="AD49" s="3860"/>
      <c r="AE49" s="3860"/>
      <c r="AF49" s="271"/>
      <c r="AG49" s="271"/>
      <c r="AH49" s="271"/>
      <c r="AI49" s="271"/>
      <c r="AJ49" s="271"/>
      <c r="AK49" s="271"/>
      <c r="AL49" s="271"/>
      <c r="AM49" s="271"/>
      <c r="AN49" s="271"/>
      <c r="AO49" s="271"/>
      <c r="AP49" s="271"/>
      <c r="AQ49" s="271"/>
      <c r="AR49" s="271"/>
      <c r="AS49" s="271"/>
      <c r="AT49" s="271"/>
      <c r="AU49" s="286"/>
      <c r="AV49" s="286"/>
      <c r="AW49" s="286"/>
      <c r="AX49" s="287"/>
      <c r="AY49" s="286"/>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row>
    <row r="50" spans="1:79" s="272" customFormat="1" ht="30" customHeight="1" thickBot="1">
      <c r="A50" s="3861"/>
      <c r="B50" s="3877"/>
      <c r="C50" s="3861"/>
      <c r="D50" s="3878"/>
      <c r="E50" s="3881"/>
      <c r="F50" s="577" t="s">
        <v>320</v>
      </c>
      <c r="G50" s="573">
        <v>15</v>
      </c>
      <c r="H50" s="3861"/>
      <c r="I50" s="3861"/>
      <c r="J50" s="3880"/>
      <c r="K50" s="3880"/>
      <c r="L50" s="3863"/>
      <c r="M50" s="3860"/>
      <c r="N50" s="3860"/>
      <c r="O50" s="3860"/>
      <c r="P50" s="3860"/>
      <c r="Q50" s="3860"/>
      <c r="R50" s="3860"/>
      <c r="S50" s="3860"/>
      <c r="T50" s="3860"/>
      <c r="U50" s="3860"/>
      <c r="V50" s="3860"/>
      <c r="W50" s="3860"/>
      <c r="X50" s="2036">
        <v>1</v>
      </c>
      <c r="Y50" s="2036">
        <v>1</v>
      </c>
      <c r="Z50" s="3860"/>
      <c r="AA50" s="3860"/>
      <c r="AB50" s="3860"/>
      <c r="AC50" s="3860"/>
      <c r="AD50" s="3860"/>
      <c r="AE50" s="3860"/>
      <c r="AF50" s="271"/>
      <c r="AG50" s="271"/>
      <c r="AH50" s="271"/>
      <c r="AI50" s="271"/>
      <c r="AJ50" s="271"/>
      <c r="AK50" s="271"/>
      <c r="AL50" s="271"/>
      <c r="AM50" s="271"/>
      <c r="AN50" s="271"/>
      <c r="AO50" s="271"/>
      <c r="AP50" s="271"/>
      <c r="AQ50" s="271"/>
      <c r="AR50" s="271"/>
      <c r="AS50" s="271"/>
      <c r="AT50" s="271"/>
      <c r="AU50" s="286"/>
      <c r="AV50" s="286"/>
      <c r="AW50" s="286"/>
      <c r="AX50" s="287"/>
      <c r="AY50" s="286"/>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row>
    <row r="51" spans="1:79" s="272" customFormat="1" ht="30" customHeight="1" thickBot="1">
      <c r="A51" s="3861"/>
      <c r="B51" s="3877"/>
      <c r="C51" s="3861"/>
      <c r="D51" s="3878"/>
      <c r="E51" s="3881"/>
      <c r="F51" s="577" t="s">
        <v>321</v>
      </c>
      <c r="G51" s="573">
        <v>27</v>
      </c>
      <c r="H51" s="3861"/>
      <c r="I51" s="3861"/>
      <c r="J51" s="3880"/>
      <c r="K51" s="3880"/>
      <c r="L51" s="3863"/>
      <c r="M51" s="3860"/>
      <c r="N51" s="3860"/>
      <c r="O51" s="3860"/>
      <c r="P51" s="3860"/>
      <c r="Q51" s="3860"/>
      <c r="R51" s="3860"/>
      <c r="S51" s="3860"/>
      <c r="T51" s="3860"/>
      <c r="U51" s="3860"/>
      <c r="V51" s="3860"/>
      <c r="W51" s="3860"/>
      <c r="X51" s="2036">
        <v>1</v>
      </c>
      <c r="Y51" s="2036">
        <v>1</v>
      </c>
      <c r="Z51" s="3860"/>
      <c r="AA51" s="3860"/>
      <c r="AB51" s="3860"/>
      <c r="AC51" s="3860"/>
      <c r="AD51" s="3860"/>
      <c r="AE51" s="3860"/>
      <c r="AF51" s="271"/>
      <c r="AG51" s="271"/>
      <c r="AH51" s="271"/>
      <c r="AI51" s="271"/>
      <c r="AJ51" s="271"/>
      <c r="AK51" s="271"/>
      <c r="AL51" s="271"/>
      <c r="AM51" s="271"/>
      <c r="AN51" s="271"/>
      <c r="AO51" s="271"/>
      <c r="AP51" s="271"/>
      <c r="AQ51" s="271"/>
      <c r="AR51" s="271"/>
      <c r="AS51" s="271"/>
      <c r="AT51" s="271"/>
      <c r="AU51" s="286"/>
      <c r="AV51" s="286"/>
      <c r="AW51" s="286"/>
      <c r="AX51" s="287"/>
      <c r="AY51" s="286"/>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row>
    <row r="52" spans="1:79" s="272" customFormat="1" ht="30" customHeight="1" thickBot="1">
      <c r="A52" s="572" t="s">
        <v>451</v>
      </c>
      <c r="B52" s="572" t="s">
        <v>94</v>
      </c>
      <c r="C52" s="576" t="s">
        <v>1030</v>
      </c>
      <c r="D52" s="573">
        <v>201</v>
      </c>
      <c r="E52" s="577" t="s">
        <v>322</v>
      </c>
      <c r="F52" s="577" t="s">
        <v>323</v>
      </c>
      <c r="G52" s="573">
        <v>395</v>
      </c>
      <c r="H52" s="572" t="s">
        <v>12</v>
      </c>
      <c r="I52" s="572" t="s">
        <v>2274</v>
      </c>
      <c r="J52" s="578">
        <v>10000</v>
      </c>
      <c r="K52" s="578">
        <v>10000</v>
      </c>
      <c r="L52" s="2077">
        <v>0</v>
      </c>
      <c r="M52" s="573"/>
      <c r="N52" s="573"/>
      <c r="O52" s="573"/>
      <c r="P52" s="573">
        <v>2</v>
      </c>
      <c r="Q52" s="573"/>
      <c r="R52" s="573"/>
      <c r="S52" s="573"/>
      <c r="T52" s="573"/>
      <c r="U52" s="573"/>
      <c r="V52" s="573"/>
      <c r="W52" s="573"/>
      <c r="X52" s="2036">
        <v>1</v>
      </c>
      <c r="Y52" s="2036">
        <v>1</v>
      </c>
      <c r="Z52" s="573">
        <v>1</v>
      </c>
      <c r="AA52" s="573"/>
      <c r="AB52" s="573"/>
      <c r="AC52" s="573"/>
      <c r="AD52" s="573"/>
      <c r="AE52" s="573" t="s">
        <v>438</v>
      </c>
      <c r="AF52" s="271"/>
      <c r="AG52" s="271"/>
      <c r="AH52" s="271"/>
      <c r="AI52" s="271"/>
      <c r="AJ52" s="271"/>
      <c r="AK52" s="271"/>
      <c r="AL52" s="271"/>
      <c r="AM52" s="271"/>
      <c r="AN52" s="271"/>
      <c r="AO52" s="271"/>
      <c r="AP52" s="271"/>
      <c r="AQ52" s="271"/>
      <c r="AR52" s="271"/>
      <c r="AS52" s="271"/>
      <c r="AT52" s="271"/>
      <c r="AU52" s="286"/>
      <c r="AV52" s="286"/>
      <c r="AW52" s="286"/>
      <c r="AX52" s="287"/>
      <c r="AY52" s="286"/>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row>
    <row r="53" spans="1:79" s="272" customFormat="1" ht="30" customHeight="1" thickBot="1">
      <c r="A53" s="3861" t="s">
        <v>451</v>
      </c>
      <c r="B53" s="3877" t="s">
        <v>94</v>
      </c>
      <c r="C53" s="3861" t="s">
        <v>1030</v>
      </c>
      <c r="D53" s="3879" t="s">
        <v>324</v>
      </c>
      <c r="E53" s="3881" t="s">
        <v>1556</v>
      </c>
      <c r="F53" s="574" t="s">
        <v>1557</v>
      </c>
      <c r="G53" s="573">
        <v>18</v>
      </c>
      <c r="H53" s="3861" t="s">
        <v>12</v>
      </c>
      <c r="I53" s="3861" t="s">
        <v>2274</v>
      </c>
      <c r="J53" s="3880">
        <v>25000</v>
      </c>
      <c r="K53" s="3880">
        <v>25000</v>
      </c>
      <c r="L53" s="3863">
        <v>0</v>
      </c>
      <c r="M53" s="3860"/>
      <c r="N53" s="3860"/>
      <c r="O53" s="3860"/>
      <c r="P53" s="3860">
        <v>5</v>
      </c>
      <c r="Q53" s="3860"/>
      <c r="R53" s="3860"/>
      <c r="S53" s="3860"/>
      <c r="T53" s="3860"/>
      <c r="U53" s="3860"/>
      <c r="V53" s="3860"/>
      <c r="W53" s="3860"/>
      <c r="X53" s="2036">
        <v>1</v>
      </c>
      <c r="Y53" s="2036">
        <v>1</v>
      </c>
      <c r="Z53" s="3860">
        <v>1</v>
      </c>
      <c r="AA53" s="3860"/>
      <c r="AB53" s="3860"/>
      <c r="AC53" s="3860"/>
      <c r="AD53" s="3860"/>
      <c r="AE53" s="3860" t="s">
        <v>438</v>
      </c>
      <c r="AF53" s="271"/>
      <c r="AG53" s="271"/>
      <c r="AH53" s="271"/>
      <c r="AI53" s="271"/>
      <c r="AJ53" s="271"/>
      <c r="AK53" s="271"/>
      <c r="AL53" s="271"/>
      <c r="AM53" s="271"/>
      <c r="AN53" s="271"/>
      <c r="AO53" s="271"/>
      <c r="AP53" s="271"/>
      <c r="AQ53" s="271"/>
      <c r="AR53" s="271"/>
      <c r="AS53" s="271"/>
      <c r="AT53" s="271"/>
      <c r="AU53" s="286"/>
      <c r="AV53" s="286"/>
      <c r="AW53" s="286"/>
      <c r="AX53" s="287"/>
      <c r="AY53" s="286"/>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row>
    <row r="54" spans="1:79" s="272" customFormat="1" ht="30" customHeight="1" thickBot="1">
      <c r="A54" s="3861"/>
      <c r="B54" s="3877"/>
      <c r="C54" s="3861"/>
      <c r="D54" s="3879"/>
      <c r="E54" s="3881"/>
      <c r="F54" s="580" t="s">
        <v>1558</v>
      </c>
      <c r="G54" s="573">
        <v>10</v>
      </c>
      <c r="H54" s="3861"/>
      <c r="I54" s="3861"/>
      <c r="J54" s="3880"/>
      <c r="K54" s="3880"/>
      <c r="L54" s="3863"/>
      <c r="M54" s="3860"/>
      <c r="N54" s="3860"/>
      <c r="O54" s="3860"/>
      <c r="P54" s="3860"/>
      <c r="Q54" s="3860"/>
      <c r="R54" s="3860"/>
      <c r="S54" s="3860"/>
      <c r="T54" s="3860"/>
      <c r="U54" s="3860"/>
      <c r="V54" s="3860"/>
      <c r="W54" s="3860"/>
      <c r="X54" s="2036">
        <v>1</v>
      </c>
      <c r="Y54" s="2036">
        <v>1</v>
      </c>
      <c r="Z54" s="3860"/>
      <c r="AA54" s="3860"/>
      <c r="AB54" s="3860"/>
      <c r="AC54" s="3860"/>
      <c r="AD54" s="3860"/>
      <c r="AE54" s="3860"/>
      <c r="AF54" s="271"/>
      <c r="AG54" s="271"/>
      <c r="AH54" s="271"/>
      <c r="AI54" s="271"/>
      <c r="AJ54" s="271"/>
      <c r="AK54" s="271"/>
      <c r="AL54" s="271"/>
      <c r="AM54" s="271"/>
      <c r="AN54" s="271"/>
      <c r="AO54" s="271"/>
      <c r="AP54" s="271"/>
      <c r="AQ54" s="271"/>
      <c r="AR54" s="271"/>
      <c r="AS54" s="271"/>
      <c r="AT54" s="271"/>
      <c r="AU54" s="286"/>
      <c r="AV54" s="286"/>
      <c r="AW54" s="286"/>
      <c r="AX54" s="287"/>
      <c r="AY54" s="286"/>
      <c r="AZ54" s="271"/>
      <c r="BA54" s="271"/>
      <c r="BB54" s="271"/>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A54" s="271"/>
    </row>
    <row r="55" spans="1:79" s="272" customFormat="1" ht="30" customHeight="1" thickBot="1">
      <c r="A55" s="3861"/>
      <c r="B55" s="3877"/>
      <c r="C55" s="3861"/>
      <c r="D55" s="3879"/>
      <c r="E55" s="3881"/>
      <c r="F55" s="580" t="s">
        <v>1559</v>
      </c>
      <c r="G55" s="573">
        <v>20</v>
      </c>
      <c r="H55" s="3861"/>
      <c r="I55" s="3861"/>
      <c r="J55" s="3880"/>
      <c r="K55" s="3880"/>
      <c r="L55" s="3863"/>
      <c r="M55" s="3860"/>
      <c r="N55" s="3860"/>
      <c r="O55" s="3860"/>
      <c r="P55" s="3860"/>
      <c r="Q55" s="3860"/>
      <c r="R55" s="3860"/>
      <c r="S55" s="3860"/>
      <c r="T55" s="3860"/>
      <c r="U55" s="3860"/>
      <c r="V55" s="3860"/>
      <c r="W55" s="3860"/>
      <c r="X55" s="2036">
        <v>1</v>
      </c>
      <c r="Y55" s="2036">
        <v>1</v>
      </c>
      <c r="Z55" s="3860"/>
      <c r="AA55" s="3860"/>
      <c r="AB55" s="3860"/>
      <c r="AC55" s="3860"/>
      <c r="AD55" s="3860"/>
      <c r="AE55" s="3860"/>
      <c r="AF55" s="271"/>
      <c r="AG55" s="271"/>
      <c r="AH55" s="271"/>
      <c r="AI55" s="271"/>
      <c r="AJ55" s="271"/>
      <c r="AK55" s="271"/>
      <c r="AL55" s="271"/>
      <c r="AM55" s="271"/>
      <c r="AN55" s="271"/>
      <c r="AO55" s="271"/>
      <c r="AP55" s="271"/>
      <c r="AQ55" s="271"/>
      <c r="AR55" s="271"/>
      <c r="AS55" s="271"/>
      <c r="AT55" s="271"/>
      <c r="AU55" s="286"/>
      <c r="AV55" s="286"/>
      <c r="AW55" s="286"/>
      <c r="AX55" s="287"/>
      <c r="AY55" s="286"/>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row>
    <row r="56" spans="1:79" s="272" customFormat="1" ht="30" customHeight="1" thickBot="1">
      <c r="A56" s="3861"/>
      <c r="B56" s="3877"/>
      <c r="C56" s="3861"/>
      <c r="D56" s="3879"/>
      <c r="E56" s="3881"/>
      <c r="F56" s="580" t="s">
        <v>1560</v>
      </c>
      <c r="G56" s="573">
        <v>16</v>
      </c>
      <c r="H56" s="3861"/>
      <c r="I56" s="3861"/>
      <c r="J56" s="3880"/>
      <c r="K56" s="3880"/>
      <c r="L56" s="3863"/>
      <c r="M56" s="3860"/>
      <c r="N56" s="3860"/>
      <c r="O56" s="3860"/>
      <c r="P56" s="3860"/>
      <c r="Q56" s="3860"/>
      <c r="R56" s="3860"/>
      <c r="S56" s="3860"/>
      <c r="T56" s="3860"/>
      <c r="U56" s="3860"/>
      <c r="V56" s="3860"/>
      <c r="W56" s="3860"/>
      <c r="X56" s="2036">
        <v>1</v>
      </c>
      <c r="Y56" s="2036">
        <v>1</v>
      </c>
      <c r="Z56" s="3860"/>
      <c r="AA56" s="3860"/>
      <c r="AB56" s="3860"/>
      <c r="AC56" s="3860"/>
      <c r="AD56" s="3860"/>
      <c r="AE56" s="3860"/>
      <c r="AF56" s="271"/>
      <c r="AG56" s="271"/>
      <c r="AH56" s="271"/>
      <c r="AI56" s="271"/>
      <c r="AJ56" s="271"/>
      <c r="AK56" s="271"/>
      <c r="AL56" s="271"/>
      <c r="AM56" s="271"/>
      <c r="AN56" s="271"/>
      <c r="AO56" s="271"/>
      <c r="AP56" s="271"/>
      <c r="AQ56" s="271"/>
      <c r="AR56" s="271"/>
      <c r="AS56" s="271"/>
      <c r="AT56" s="271"/>
      <c r="AU56" s="286"/>
      <c r="AV56" s="286"/>
      <c r="AW56" s="286"/>
      <c r="AX56" s="287"/>
      <c r="AY56" s="286"/>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row>
    <row r="57" spans="1:79" s="272" customFormat="1" ht="30" customHeight="1" thickBot="1">
      <c r="A57" s="3861"/>
      <c r="B57" s="3877"/>
      <c r="C57" s="3861"/>
      <c r="D57" s="3879"/>
      <c r="E57" s="3881"/>
      <c r="F57" s="580" t="s">
        <v>1561</v>
      </c>
      <c r="G57" s="573">
        <v>13</v>
      </c>
      <c r="H57" s="3861"/>
      <c r="I57" s="3861"/>
      <c r="J57" s="3880"/>
      <c r="K57" s="3880"/>
      <c r="L57" s="3863"/>
      <c r="M57" s="3860"/>
      <c r="N57" s="3860"/>
      <c r="O57" s="3860"/>
      <c r="P57" s="3860"/>
      <c r="Q57" s="3860"/>
      <c r="R57" s="3860"/>
      <c r="S57" s="3860"/>
      <c r="T57" s="3860"/>
      <c r="U57" s="3860"/>
      <c r="V57" s="3860"/>
      <c r="W57" s="3860"/>
      <c r="X57" s="2036">
        <v>1</v>
      </c>
      <c r="Y57" s="2036">
        <v>1</v>
      </c>
      <c r="Z57" s="3860"/>
      <c r="AA57" s="3860"/>
      <c r="AB57" s="3860"/>
      <c r="AC57" s="3860"/>
      <c r="AD57" s="3860"/>
      <c r="AE57" s="3860"/>
      <c r="AF57" s="271"/>
      <c r="AG57" s="271"/>
      <c r="AH57" s="271"/>
      <c r="AI57" s="271"/>
      <c r="AJ57" s="271"/>
      <c r="AK57" s="271"/>
      <c r="AL57" s="271"/>
      <c r="AM57" s="271"/>
      <c r="AN57" s="271"/>
      <c r="AO57" s="271"/>
      <c r="AP57" s="271"/>
      <c r="AQ57" s="271"/>
      <c r="AR57" s="271"/>
      <c r="AS57" s="271"/>
      <c r="AT57" s="271"/>
      <c r="AU57" s="286"/>
      <c r="AV57" s="286"/>
      <c r="AW57" s="286"/>
      <c r="AX57" s="287"/>
      <c r="AY57" s="286"/>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row>
    <row r="58" spans="1:79" s="272" customFormat="1" ht="30" customHeight="1" thickBot="1">
      <c r="A58" s="3861"/>
      <c r="B58" s="3877"/>
      <c r="C58" s="3861"/>
      <c r="D58" s="3879"/>
      <c r="E58" s="3881"/>
      <c r="F58" s="580" t="s">
        <v>1562</v>
      </c>
      <c r="G58" s="573">
        <v>9</v>
      </c>
      <c r="H58" s="3861"/>
      <c r="I58" s="3861"/>
      <c r="J58" s="3880"/>
      <c r="K58" s="3880"/>
      <c r="L58" s="3863"/>
      <c r="M58" s="3860"/>
      <c r="N58" s="3860"/>
      <c r="O58" s="3860"/>
      <c r="P58" s="3860"/>
      <c r="Q58" s="3860"/>
      <c r="R58" s="3860"/>
      <c r="S58" s="3860"/>
      <c r="T58" s="3860"/>
      <c r="U58" s="3860"/>
      <c r="V58" s="3860"/>
      <c r="W58" s="3860"/>
      <c r="X58" s="2036">
        <v>1</v>
      </c>
      <c r="Y58" s="2036">
        <v>1</v>
      </c>
      <c r="Z58" s="3860"/>
      <c r="AA58" s="3860"/>
      <c r="AB58" s="3860"/>
      <c r="AC58" s="3860"/>
      <c r="AD58" s="3860"/>
      <c r="AE58" s="3860"/>
      <c r="AF58" s="271"/>
      <c r="AG58" s="271"/>
      <c r="AH58" s="271"/>
      <c r="AI58" s="271"/>
      <c r="AJ58" s="271"/>
      <c r="AK58" s="271"/>
      <c r="AL58" s="271"/>
      <c r="AM58" s="271"/>
      <c r="AN58" s="271"/>
      <c r="AO58" s="271"/>
      <c r="AP58" s="271"/>
      <c r="AQ58" s="271"/>
      <c r="AR58" s="271"/>
      <c r="AS58" s="271"/>
      <c r="AT58" s="271"/>
      <c r="AU58" s="286"/>
      <c r="AV58" s="286"/>
      <c r="AW58" s="286"/>
      <c r="AX58" s="287"/>
      <c r="AY58" s="286"/>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row>
    <row r="59" spans="1:79" s="272" customFormat="1" ht="30" customHeight="1" thickBot="1">
      <c r="A59" s="3861"/>
      <c r="B59" s="3877"/>
      <c r="C59" s="3861"/>
      <c r="D59" s="3879"/>
      <c r="E59" s="3881"/>
      <c r="F59" s="580" t="s">
        <v>1563</v>
      </c>
      <c r="G59" s="573">
        <v>12</v>
      </c>
      <c r="H59" s="3861"/>
      <c r="I59" s="3861"/>
      <c r="J59" s="3880"/>
      <c r="K59" s="3880"/>
      <c r="L59" s="3863"/>
      <c r="M59" s="3860"/>
      <c r="N59" s="3860"/>
      <c r="O59" s="3860"/>
      <c r="P59" s="3860"/>
      <c r="Q59" s="3860"/>
      <c r="R59" s="3860"/>
      <c r="S59" s="3860"/>
      <c r="T59" s="3860"/>
      <c r="U59" s="3860"/>
      <c r="V59" s="3860"/>
      <c r="W59" s="3860"/>
      <c r="X59" s="2036">
        <v>1</v>
      </c>
      <c r="Y59" s="2036">
        <v>1</v>
      </c>
      <c r="Z59" s="3860"/>
      <c r="AA59" s="3860"/>
      <c r="AB59" s="3860"/>
      <c r="AC59" s="3860"/>
      <c r="AD59" s="3860"/>
      <c r="AE59" s="3860"/>
      <c r="AF59" s="271"/>
      <c r="AG59" s="271"/>
      <c r="AH59" s="271"/>
      <c r="AI59" s="271"/>
      <c r="AJ59" s="271"/>
      <c r="AK59" s="271"/>
      <c r="AL59" s="271"/>
      <c r="AM59" s="271"/>
      <c r="AN59" s="271"/>
      <c r="AO59" s="271"/>
      <c r="AP59" s="271"/>
      <c r="AQ59" s="271"/>
      <c r="AR59" s="271"/>
      <c r="AS59" s="271"/>
      <c r="AT59" s="271"/>
      <c r="AU59" s="286"/>
      <c r="AV59" s="286"/>
      <c r="AW59" s="286"/>
      <c r="AX59" s="287"/>
      <c r="AY59" s="286"/>
      <c r="AZ59" s="271"/>
      <c r="BA59" s="271"/>
      <c r="BB59" s="271"/>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A59" s="271"/>
    </row>
    <row r="60" spans="1:79" s="272" customFormat="1" ht="30" customHeight="1" thickBot="1">
      <c r="A60" s="3861" t="s">
        <v>451</v>
      </c>
      <c r="B60" s="3877" t="s">
        <v>94</v>
      </c>
      <c r="C60" s="3861" t="s">
        <v>1030</v>
      </c>
      <c r="D60" s="3879" t="s">
        <v>1564</v>
      </c>
      <c r="E60" s="3881" t="s">
        <v>1565</v>
      </c>
      <c r="F60" s="580" t="s">
        <v>1566</v>
      </c>
      <c r="G60" s="573">
        <v>19</v>
      </c>
      <c r="H60" s="3861" t="s">
        <v>12</v>
      </c>
      <c r="I60" s="3861" t="s">
        <v>2274</v>
      </c>
      <c r="J60" s="3880">
        <v>10000</v>
      </c>
      <c r="K60" s="3880">
        <v>10000</v>
      </c>
      <c r="L60" s="3863">
        <v>0</v>
      </c>
      <c r="M60" s="3860"/>
      <c r="N60" s="3860"/>
      <c r="O60" s="3860"/>
      <c r="P60" s="3860">
        <v>2</v>
      </c>
      <c r="Q60" s="3860"/>
      <c r="R60" s="3860"/>
      <c r="S60" s="3860"/>
      <c r="T60" s="3860"/>
      <c r="U60" s="3860"/>
      <c r="V60" s="3860"/>
      <c r="W60" s="3860"/>
      <c r="X60" s="2036">
        <v>1</v>
      </c>
      <c r="Y60" s="2036">
        <v>1</v>
      </c>
      <c r="Z60" s="3860">
        <v>1</v>
      </c>
      <c r="AA60" s="3860"/>
      <c r="AB60" s="3860"/>
      <c r="AC60" s="3860"/>
      <c r="AD60" s="3860"/>
      <c r="AE60" s="3860" t="s">
        <v>438</v>
      </c>
      <c r="AF60" s="271"/>
      <c r="AG60" s="271"/>
      <c r="AH60" s="271"/>
      <c r="AI60" s="271"/>
      <c r="AJ60" s="271"/>
      <c r="AK60" s="271"/>
      <c r="AL60" s="271"/>
      <c r="AM60" s="271"/>
      <c r="AN60" s="271"/>
      <c r="AO60" s="271"/>
      <c r="AP60" s="271"/>
      <c r="AQ60" s="271"/>
      <c r="AR60" s="271"/>
      <c r="AS60" s="271"/>
      <c r="AT60" s="271"/>
      <c r="AU60" s="286"/>
      <c r="AV60" s="286"/>
      <c r="AW60" s="286"/>
      <c r="AX60" s="287"/>
      <c r="AY60" s="286"/>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row>
    <row r="61" spans="1:79" s="272" customFormat="1" ht="30" customHeight="1" thickBot="1">
      <c r="A61" s="3861"/>
      <c r="B61" s="3877"/>
      <c r="C61" s="3861"/>
      <c r="D61" s="3879"/>
      <c r="E61" s="3881"/>
      <c r="F61" s="580" t="s">
        <v>1567</v>
      </c>
      <c r="G61" s="573">
        <v>26</v>
      </c>
      <c r="H61" s="3861"/>
      <c r="I61" s="3861"/>
      <c r="J61" s="3880"/>
      <c r="K61" s="3880"/>
      <c r="L61" s="3863"/>
      <c r="M61" s="3860"/>
      <c r="N61" s="3860"/>
      <c r="O61" s="3860"/>
      <c r="P61" s="3860"/>
      <c r="Q61" s="3860"/>
      <c r="R61" s="3860"/>
      <c r="S61" s="3860"/>
      <c r="T61" s="3860"/>
      <c r="U61" s="3860"/>
      <c r="V61" s="3860"/>
      <c r="W61" s="3860"/>
      <c r="X61" s="2036">
        <v>1</v>
      </c>
      <c r="Y61" s="2036">
        <v>1</v>
      </c>
      <c r="Z61" s="3860"/>
      <c r="AA61" s="3860"/>
      <c r="AB61" s="3860"/>
      <c r="AC61" s="3860"/>
      <c r="AD61" s="3860"/>
      <c r="AE61" s="3860"/>
      <c r="AF61" s="271"/>
      <c r="AG61" s="271"/>
      <c r="AH61" s="271"/>
      <c r="AI61" s="271"/>
      <c r="AJ61" s="271"/>
      <c r="AK61" s="271"/>
      <c r="AL61" s="271"/>
      <c r="AM61" s="271"/>
      <c r="AN61" s="271"/>
      <c r="AO61" s="271"/>
      <c r="AP61" s="271"/>
      <c r="AQ61" s="271"/>
      <c r="AR61" s="271"/>
      <c r="AS61" s="271"/>
      <c r="AT61" s="271"/>
      <c r="AU61" s="286"/>
      <c r="AV61" s="286"/>
      <c r="AW61" s="286"/>
      <c r="AX61" s="287"/>
      <c r="AY61" s="286"/>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row>
    <row r="62" spans="1:79" s="272" customFormat="1" ht="30" customHeight="1" thickBot="1">
      <c r="A62" s="3861"/>
      <c r="B62" s="3877"/>
      <c r="C62" s="3861"/>
      <c r="D62" s="3879"/>
      <c r="E62" s="3881"/>
      <c r="F62" s="580" t="s">
        <v>1568</v>
      </c>
      <c r="G62" s="573">
        <v>20</v>
      </c>
      <c r="H62" s="3861"/>
      <c r="I62" s="3861"/>
      <c r="J62" s="3880"/>
      <c r="K62" s="3880"/>
      <c r="L62" s="3863"/>
      <c r="M62" s="3860"/>
      <c r="N62" s="3860"/>
      <c r="O62" s="3860"/>
      <c r="P62" s="3860"/>
      <c r="Q62" s="3860"/>
      <c r="R62" s="3860"/>
      <c r="S62" s="3860"/>
      <c r="T62" s="3860"/>
      <c r="U62" s="3860"/>
      <c r="V62" s="3860"/>
      <c r="W62" s="3860"/>
      <c r="X62" s="2036">
        <v>1</v>
      </c>
      <c r="Y62" s="2036">
        <v>1</v>
      </c>
      <c r="Z62" s="3860"/>
      <c r="AA62" s="3860"/>
      <c r="AB62" s="3860"/>
      <c r="AC62" s="3860"/>
      <c r="AD62" s="3860"/>
      <c r="AE62" s="3860"/>
      <c r="AF62" s="271"/>
      <c r="AG62" s="271"/>
      <c r="AH62" s="271"/>
      <c r="AI62" s="271"/>
      <c r="AJ62" s="271"/>
      <c r="AK62" s="271"/>
      <c r="AL62" s="271"/>
      <c r="AM62" s="271"/>
      <c r="AN62" s="271"/>
      <c r="AO62" s="271"/>
      <c r="AP62" s="271"/>
      <c r="AQ62" s="271"/>
      <c r="AR62" s="271"/>
      <c r="AS62" s="271"/>
      <c r="AT62" s="271"/>
      <c r="AU62" s="286"/>
      <c r="AV62" s="286"/>
      <c r="AW62" s="286"/>
      <c r="AX62" s="287"/>
      <c r="AY62" s="286"/>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row>
    <row r="63" spans="1:79" s="272" customFormat="1" ht="30" customHeight="1" thickBot="1">
      <c r="A63" s="3861"/>
      <c r="B63" s="3877"/>
      <c r="C63" s="3861"/>
      <c r="D63" s="3879"/>
      <c r="E63" s="3881"/>
      <c r="F63" s="580" t="s">
        <v>1569</v>
      </c>
      <c r="G63" s="573">
        <v>18</v>
      </c>
      <c r="H63" s="3861"/>
      <c r="I63" s="3861"/>
      <c r="J63" s="3880"/>
      <c r="K63" s="3880"/>
      <c r="L63" s="3863"/>
      <c r="M63" s="3860"/>
      <c r="N63" s="3860"/>
      <c r="O63" s="3860"/>
      <c r="P63" s="3860"/>
      <c r="Q63" s="3860"/>
      <c r="R63" s="3860"/>
      <c r="S63" s="3860"/>
      <c r="T63" s="3860"/>
      <c r="U63" s="3860"/>
      <c r="V63" s="3860"/>
      <c r="W63" s="3860"/>
      <c r="X63" s="2036">
        <v>1</v>
      </c>
      <c r="Y63" s="2036">
        <v>1</v>
      </c>
      <c r="Z63" s="3860"/>
      <c r="AA63" s="3860"/>
      <c r="AB63" s="3860"/>
      <c r="AC63" s="3860"/>
      <c r="AD63" s="3860"/>
      <c r="AE63" s="3860"/>
      <c r="AF63" s="271"/>
      <c r="AG63" s="271"/>
      <c r="AH63" s="271"/>
      <c r="AI63" s="271"/>
      <c r="AJ63" s="271"/>
      <c r="AK63" s="271"/>
      <c r="AL63" s="271"/>
      <c r="AM63" s="271"/>
      <c r="AN63" s="271"/>
      <c r="AO63" s="271"/>
      <c r="AP63" s="271"/>
      <c r="AQ63" s="271"/>
      <c r="AR63" s="271"/>
      <c r="AS63" s="271"/>
      <c r="AT63" s="271"/>
      <c r="AU63" s="286"/>
      <c r="AV63" s="286"/>
      <c r="AW63" s="286"/>
      <c r="AX63" s="287"/>
      <c r="AY63" s="286"/>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row>
    <row r="64" spans="1:79" s="272" customFormat="1" ht="30" customHeight="1" thickBot="1">
      <c r="A64" s="3861"/>
      <c r="B64" s="3877"/>
      <c r="C64" s="3861"/>
      <c r="D64" s="3879"/>
      <c r="E64" s="3881"/>
      <c r="F64" s="580" t="s">
        <v>1570</v>
      </c>
      <c r="G64" s="573">
        <v>20</v>
      </c>
      <c r="H64" s="3861"/>
      <c r="I64" s="3861"/>
      <c r="J64" s="3880"/>
      <c r="K64" s="3880"/>
      <c r="L64" s="3863"/>
      <c r="M64" s="3860"/>
      <c r="N64" s="3860"/>
      <c r="O64" s="3860"/>
      <c r="P64" s="3860"/>
      <c r="Q64" s="3860"/>
      <c r="R64" s="3860"/>
      <c r="S64" s="3860"/>
      <c r="T64" s="3860"/>
      <c r="U64" s="3860"/>
      <c r="V64" s="3860"/>
      <c r="W64" s="3860"/>
      <c r="X64" s="2036">
        <v>1</v>
      </c>
      <c r="Y64" s="2036">
        <v>1</v>
      </c>
      <c r="Z64" s="3860"/>
      <c r="AA64" s="3860"/>
      <c r="AB64" s="3860"/>
      <c r="AC64" s="3860"/>
      <c r="AD64" s="3860"/>
      <c r="AE64" s="3860"/>
      <c r="AF64" s="271"/>
      <c r="AG64" s="271"/>
      <c r="AH64" s="271"/>
      <c r="AI64" s="271"/>
      <c r="AJ64" s="271"/>
      <c r="AK64" s="271"/>
      <c r="AL64" s="271"/>
      <c r="AM64" s="271"/>
      <c r="AN64" s="271"/>
      <c r="AO64" s="271"/>
      <c r="AP64" s="271"/>
      <c r="AQ64" s="271"/>
      <c r="AR64" s="271"/>
      <c r="AS64" s="271"/>
      <c r="AT64" s="271"/>
      <c r="AU64" s="286"/>
      <c r="AV64" s="286"/>
      <c r="AW64" s="286"/>
      <c r="AX64" s="287"/>
      <c r="AY64" s="286"/>
      <c r="AZ64" s="271"/>
      <c r="BA64" s="271"/>
      <c r="BB64" s="271"/>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A64" s="271"/>
    </row>
    <row r="65" spans="1:79" s="272" customFormat="1" ht="30" customHeight="1" thickBot="1">
      <c r="A65" s="3861"/>
      <c r="B65" s="3877"/>
      <c r="C65" s="3861"/>
      <c r="D65" s="3879"/>
      <c r="E65" s="3881"/>
      <c r="F65" s="580" t="s">
        <v>1571</v>
      </c>
      <c r="G65" s="573">
        <v>14</v>
      </c>
      <c r="H65" s="3861"/>
      <c r="I65" s="3861"/>
      <c r="J65" s="3880"/>
      <c r="K65" s="3880"/>
      <c r="L65" s="3863"/>
      <c r="M65" s="3860"/>
      <c r="N65" s="3860"/>
      <c r="O65" s="3860"/>
      <c r="P65" s="3860"/>
      <c r="Q65" s="3860"/>
      <c r="R65" s="3860"/>
      <c r="S65" s="3860"/>
      <c r="T65" s="3860"/>
      <c r="U65" s="3860"/>
      <c r="V65" s="3860"/>
      <c r="W65" s="3860"/>
      <c r="X65" s="2036">
        <v>1</v>
      </c>
      <c r="Y65" s="2036">
        <v>1</v>
      </c>
      <c r="Z65" s="3860"/>
      <c r="AA65" s="3860"/>
      <c r="AB65" s="3860"/>
      <c r="AC65" s="3860"/>
      <c r="AD65" s="3860"/>
      <c r="AE65" s="3860"/>
      <c r="AF65" s="271"/>
      <c r="AG65" s="271"/>
      <c r="AH65" s="271"/>
      <c r="AI65" s="271"/>
      <c r="AJ65" s="271"/>
      <c r="AK65" s="271"/>
      <c r="AL65" s="271"/>
      <c r="AM65" s="271"/>
      <c r="AN65" s="271"/>
      <c r="AO65" s="271"/>
      <c r="AP65" s="271"/>
      <c r="AQ65" s="271"/>
      <c r="AR65" s="271"/>
      <c r="AS65" s="271"/>
      <c r="AT65" s="271"/>
      <c r="AU65" s="286"/>
      <c r="AV65" s="286"/>
      <c r="AW65" s="286"/>
      <c r="AX65" s="287"/>
      <c r="AY65" s="286"/>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row>
    <row r="66" spans="1:79" s="272" customFormat="1" ht="30" customHeight="1" thickBot="1">
      <c r="A66" s="572" t="s">
        <v>451</v>
      </c>
      <c r="B66" s="572" t="s">
        <v>94</v>
      </c>
      <c r="C66" s="572" t="s">
        <v>1030</v>
      </c>
      <c r="D66" s="573">
        <v>22</v>
      </c>
      <c r="E66" s="577" t="s">
        <v>1572</v>
      </c>
      <c r="F66" s="580" t="s">
        <v>1573</v>
      </c>
      <c r="G66" s="573">
        <v>60</v>
      </c>
      <c r="H66" s="572" t="s">
        <v>12</v>
      </c>
      <c r="I66" s="572" t="s">
        <v>2274</v>
      </c>
      <c r="J66" s="578">
        <v>5000</v>
      </c>
      <c r="K66" s="578">
        <v>5000</v>
      </c>
      <c r="L66" s="2076">
        <v>0</v>
      </c>
      <c r="M66" s="573"/>
      <c r="N66" s="573"/>
      <c r="O66" s="573"/>
      <c r="P66" s="573">
        <v>1</v>
      </c>
      <c r="Q66" s="573"/>
      <c r="R66" s="573"/>
      <c r="S66" s="573"/>
      <c r="T66" s="573"/>
      <c r="U66" s="573"/>
      <c r="V66" s="573"/>
      <c r="W66" s="573"/>
      <c r="X66" s="2036">
        <v>1</v>
      </c>
      <c r="Y66" s="2036">
        <v>1</v>
      </c>
      <c r="Z66" s="573">
        <v>1</v>
      </c>
      <c r="AA66" s="573"/>
      <c r="AB66" s="573"/>
      <c r="AC66" s="573"/>
      <c r="AD66" s="573"/>
      <c r="AE66" s="573" t="s">
        <v>438</v>
      </c>
      <c r="AF66" s="271"/>
      <c r="AG66" s="271"/>
      <c r="AH66" s="271"/>
      <c r="AI66" s="271"/>
      <c r="AJ66" s="271"/>
      <c r="AK66" s="271"/>
      <c r="AL66" s="271"/>
      <c r="AM66" s="271"/>
      <c r="AN66" s="271"/>
      <c r="AO66" s="271"/>
      <c r="AP66" s="271"/>
      <c r="AQ66" s="271"/>
      <c r="AR66" s="271"/>
      <c r="AS66" s="271"/>
      <c r="AT66" s="271"/>
      <c r="AU66" s="286"/>
      <c r="AV66" s="286"/>
      <c r="AW66" s="286"/>
      <c r="AX66" s="287"/>
      <c r="AY66" s="286"/>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row>
    <row r="67" spans="1:79" s="272" customFormat="1" ht="30" customHeight="1" thickBot="1">
      <c r="A67" s="572" t="s">
        <v>451</v>
      </c>
      <c r="B67" s="572" t="s">
        <v>94</v>
      </c>
      <c r="C67" s="572" t="s">
        <v>1030</v>
      </c>
      <c r="D67" s="573">
        <v>46</v>
      </c>
      <c r="E67" s="577" t="s">
        <v>1574</v>
      </c>
      <c r="F67" s="580" t="s">
        <v>1575</v>
      </c>
      <c r="G67" s="573">
        <v>103</v>
      </c>
      <c r="H67" s="572" t="s">
        <v>12</v>
      </c>
      <c r="I67" s="572" t="s">
        <v>2274</v>
      </c>
      <c r="J67" s="575">
        <v>15000</v>
      </c>
      <c r="K67" s="575">
        <v>15000</v>
      </c>
      <c r="L67" s="2076">
        <v>0</v>
      </c>
      <c r="M67" s="573"/>
      <c r="N67" s="573"/>
      <c r="O67" s="573"/>
      <c r="P67" s="573">
        <v>3</v>
      </c>
      <c r="Q67" s="573"/>
      <c r="R67" s="573"/>
      <c r="S67" s="573"/>
      <c r="T67" s="573"/>
      <c r="U67" s="573"/>
      <c r="V67" s="573"/>
      <c r="W67" s="573"/>
      <c r="X67" s="2036">
        <v>1</v>
      </c>
      <c r="Y67" s="2036">
        <v>1</v>
      </c>
      <c r="Z67" s="573">
        <v>1</v>
      </c>
      <c r="AA67" s="573"/>
      <c r="AB67" s="573"/>
      <c r="AC67" s="573"/>
      <c r="AD67" s="573"/>
      <c r="AE67" s="573" t="s">
        <v>438</v>
      </c>
      <c r="AF67" s="271"/>
      <c r="AG67" s="271"/>
      <c r="AH67" s="271"/>
      <c r="AI67" s="271"/>
      <c r="AJ67" s="271"/>
      <c r="AK67" s="271"/>
      <c r="AL67" s="271"/>
      <c r="AM67" s="271"/>
      <c r="AN67" s="271"/>
      <c r="AO67" s="271"/>
      <c r="AP67" s="271"/>
      <c r="AQ67" s="271"/>
      <c r="AR67" s="271"/>
      <c r="AS67" s="271"/>
      <c r="AT67" s="271"/>
      <c r="AU67" s="286"/>
      <c r="AV67" s="286"/>
      <c r="AW67" s="286"/>
      <c r="AX67" s="287"/>
      <c r="AY67" s="286"/>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row>
    <row r="68" spans="1:79" s="272" customFormat="1" ht="30" customHeight="1" thickBot="1">
      <c r="A68" s="3861" t="s">
        <v>451</v>
      </c>
      <c r="B68" s="3877" t="s">
        <v>94</v>
      </c>
      <c r="C68" s="3861" t="s">
        <v>1030</v>
      </c>
      <c r="D68" s="3879" t="s">
        <v>1576</v>
      </c>
      <c r="E68" s="3881" t="s">
        <v>1577</v>
      </c>
      <c r="F68" s="580" t="s">
        <v>1578</v>
      </c>
      <c r="G68" s="573">
        <v>18</v>
      </c>
      <c r="H68" s="3861" t="s">
        <v>12</v>
      </c>
      <c r="I68" s="3861" t="s">
        <v>2274</v>
      </c>
      <c r="J68" s="3880">
        <v>35000</v>
      </c>
      <c r="K68" s="3880">
        <v>35000</v>
      </c>
      <c r="L68" s="3863">
        <v>0</v>
      </c>
      <c r="M68" s="3860"/>
      <c r="N68" s="3860"/>
      <c r="O68" s="3860"/>
      <c r="P68" s="3860">
        <v>7</v>
      </c>
      <c r="Q68" s="3860"/>
      <c r="R68" s="3860"/>
      <c r="S68" s="3860"/>
      <c r="T68" s="3860"/>
      <c r="U68" s="3860"/>
      <c r="V68" s="3860"/>
      <c r="W68" s="3860"/>
      <c r="X68" s="2036">
        <v>1</v>
      </c>
      <c r="Y68" s="2036">
        <v>1</v>
      </c>
      <c r="Z68" s="3860">
        <v>1</v>
      </c>
      <c r="AA68" s="3860"/>
      <c r="AB68" s="3860"/>
      <c r="AC68" s="3860"/>
      <c r="AD68" s="3860"/>
      <c r="AE68" s="3860" t="s">
        <v>438</v>
      </c>
      <c r="AF68" s="271"/>
      <c r="AG68" s="271"/>
      <c r="AH68" s="271"/>
      <c r="AI68" s="271"/>
      <c r="AJ68" s="271"/>
      <c r="AK68" s="271"/>
      <c r="AL68" s="271"/>
      <c r="AM68" s="271"/>
      <c r="AN68" s="271"/>
      <c r="AO68" s="271"/>
      <c r="AP68" s="271"/>
      <c r="AQ68" s="271"/>
      <c r="AR68" s="271"/>
      <c r="AS68" s="271"/>
      <c r="AT68" s="271"/>
      <c r="AU68" s="286"/>
      <c r="AV68" s="286"/>
      <c r="AW68" s="286"/>
      <c r="AX68" s="287"/>
      <c r="AY68" s="286"/>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row>
    <row r="69" spans="1:79" s="272" customFormat="1" ht="30" customHeight="1" thickBot="1">
      <c r="A69" s="3861"/>
      <c r="B69" s="3877"/>
      <c r="C69" s="3861"/>
      <c r="D69" s="3879"/>
      <c r="E69" s="3881"/>
      <c r="F69" s="580" t="s">
        <v>1579</v>
      </c>
      <c r="G69" s="573">
        <v>8</v>
      </c>
      <c r="H69" s="3861"/>
      <c r="I69" s="3861"/>
      <c r="J69" s="3880"/>
      <c r="K69" s="3880"/>
      <c r="L69" s="3863"/>
      <c r="M69" s="3860"/>
      <c r="N69" s="3860"/>
      <c r="O69" s="3860"/>
      <c r="P69" s="3860"/>
      <c r="Q69" s="3860"/>
      <c r="R69" s="3860"/>
      <c r="S69" s="3860"/>
      <c r="T69" s="3860"/>
      <c r="U69" s="3860"/>
      <c r="V69" s="3860"/>
      <c r="W69" s="3860"/>
      <c r="X69" s="2036">
        <v>1</v>
      </c>
      <c r="Y69" s="2036">
        <v>1</v>
      </c>
      <c r="Z69" s="3860"/>
      <c r="AA69" s="3860"/>
      <c r="AB69" s="3860"/>
      <c r="AC69" s="3860"/>
      <c r="AD69" s="3860"/>
      <c r="AE69" s="3860"/>
      <c r="AF69" s="271"/>
      <c r="AG69" s="271"/>
      <c r="AH69" s="271"/>
      <c r="AI69" s="271"/>
      <c r="AJ69" s="271"/>
      <c r="AK69" s="271"/>
      <c r="AL69" s="271"/>
      <c r="AM69" s="271"/>
      <c r="AN69" s="271"/>
      <c r="AO69" s="271"/>
      <c r="AP69" s="271"/>
      <c r="AQ69" s="271"/>
      <c r="AR69" s="271"/>
      <c r="AS69" s="271"/>
      <c r="AT69" s="271"/>
      <c r="AU69" s="286"/>
      <c r="AV69" s="286"/>
      <c r="AW69" s="286"/>
      <c r="AX69" s="287"/>
      <c r="AY69" s="286"/>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row>
    <row r="70" spans="1:79" s="272" customFormat="1" ht="30" customHeight="1" thickBot="1">
      <c r="A70" s="3861"/>
      <c r="B70" s="3877"/>
      <c r="C70" s="3861"/>
      <c r="D70" s="3879"/>
      <c r="E70" s="3881"/>
      <c r="F70" s="580" t="s">
        <v>1580</v>
      </c>
      <c r="G70" s="573">
        <v>15</v>
      </c>
      <c r="H70" s="3861"/>
      <c r="I70" s="3861"/>
      <c r="J70" s="3880"/>
      <c r="K70" s="3880"/>
      <c r="L70" s="3863"/>
      <c r="M70" s="3860"/>
      <c r="N70" s="3860"/>
      <c r="O70" s="3860"/>
      <c r="P70" s="3860"/>
      <c r="Q70" s="3860"/>
      <c r="R70" s="3860"/>
      <c r="S70" s="3860"/>
      <c r="T70" s="3860"/>
      <c r="U70" s="3860"/>
      <c r="V70" s="3860"/>
      <c r="W70" s="3860"/>
      <c r="X70" s="2036">
        <v>1</v>
      </c>
      <c r="Y70" s="2036">
        <v>1</v>
      </c>
      <c r="Z70" s="3860"/>
      <c r="AA70" s="3860"/>
      <c r="AB70" s="3860"/>
      <c r="AC70" s="3860"/>
      <c r="AD70" s="3860"/>
      <c r="AE70" s="3860"/>
      <c r="AF70" s="271"/>
      <c r="AG70" s="271"/>
      <c r="AH70" s="271"/>
      <c r="AI70" s="271"/>
      <c r="AJ70" s="271"/>
      <c r="AK70" s="271"/>
      <c r="AL70" s="271"/>
      <c r="AM70" s="271"/>
      <c r="AN70" s="271"/>
      <c r="AO70" s="271"/>
      <c r="AP70" s="271"/>
      <c r="AQ70" s="271"/>
      <c r="AR70" s="271"/>
      <c r="AS70" s="271"/>
      <c r="AT70" s="271"/>
      <c r="AU70" s="286"/>
      <c r="AV70" s="286"/>
      <c r="AW70" s="286"/>
      <c r="AX70" s="287"/>
      <c r="AY70" s="286"/>
      <c r="AZ70" s="271"/>
      <c r="BA70" s="271"/>
      <c r="BB70" s="271"/>
      <c r="BC70" s="271"/>
      <c r="BD70" s="271"/>
      <c r="BE70" s="271"/>
      <c r="BF70" s="271"/>
      <c r="BG70" s="271"/>
      <c r="BH70" s="271"/>
      <c r="BI70" s="271"/>
      <c r="BJ70" s="271"/>
      <c r="BK70" s="271"/>
      <c r="BL70" s="271"/>
      <c r="BM70" s="271"/>
      <c r="BN70" s="271"/>
      <c r="BO70" s="271"/>
      <c r="BP70" s="271"/>
      <c r="BQ70" s="271"/>
      <c r="BR70" s="271"/>
      <c r="BS70" s="271"/>
      <c r="BT70" s="271"/>
      <c r="BU70" s="271"/>
      <c r="BV70" s="271"/>
      <c r="BW70" s="271"/>
      <c r="BX70" s="271"/>
      <c r="BY70" s="271"/>
      <c r="BZ70" s="271"/>
      <c r="CA70" s="271"/>
    </row>
    <row r="71" spans="1:79" s="272" customFormat="1" ht="30" customHeight="1" thickBot="1">
      <c r="A71" s="3861"/>
      <c r="B71" s="3877"/>
      <c r="C71" s="3861"/>
      <c r="D71" s="3879"/>
      <c r="E71" s="3881"/>
      <c r="F71" s="580" t="s">
        <v>1581</v>
      </c>
      <c r="G71" s="573">
        <v>8</v>
      </c>
      <c r="H71" s="3861"/>
      <c r="I71" s="3861"/>
      <c r="J71" s="3880"/>
      <c r="K71" s="3880"/>
      <c r="L71" s="3863"/>
      <c r="M71" s="3860"/>
      <c r="N71" s="3860"/>
      <c r="O71" s="3860"/>
      <c r="P71" s="3860"/>
      <c r="Q71" s="3860"/>
      <c r="R71" s="3860"/>
      <c r="S71" s="3860"/>
      <c r="T71" s="3860"/>
      <c r="U71" s="3860"/>
      <c r="V71" s="3860"/>
      <c r="W71" s="3860"/>
      <c r="X71" s="2036">
        <v>1</v>
      </c>
      <c r="Y71" s="2036">
        <v>1</v>
      </c>
      <c r="Z71" s="3860"/>
      <c r="AA71" s="3860"/>
      <c r="AB71" s="3860"/>
      <c r="AC71" s="3860"/>
      <c r="AD71" s="3860"/>
      <c r="AE71" s="3860"/>
      <c r="AF71" s="271"/>
      <c r="AG71" s="271"/>
      <c r="AH71" s="271"/>
      <c r="AI71" s="271"/>
      <c r="AJ71" s="271"/>
      <c r="AK71" s="271"/>
      <c r="AL71" s="271"/>
      <c r="AM71" s="271"/>
      <c r="AN71" s="271"/>
      <c r="AO71" s="271"/>
      <c r="AP71" s="271"/>
      <c r="AQ71" s="271"/>
      <c r="AR71" s="271"/>
      <c r="AS71" s="271"/>
      <c r="AT71" s="271"/>
      <c r="AU71" s="286"/>
      <c r="AV71" s="286"/>
      <c r="AW71" s="286"/>
      <c r="AX71" s="287"/>
      <c r="AY71" s="286"/>
      <c r="AZ71" s="271"/>
      <c r="BA71" s="271"/>
      <c r="BB71" s="271"/>
      <c r="BC71" s="271"/>
      <c r="BD71" s="271"/>
      <c r="BE71" s="271"/>
      <c r="BF71" s="271"/>
      <c r="BG71" s="271"/>
      <c r="BH71" s="271"/>
      <c r="BI71" s="271"/>
      <c r="BJ71" s="271"/>
      <c r="BK71" s="271"/>
      <c r="BL71" s="271"/>
      <c r="BM71" s="271"/>
      <c r="BN71" s="271"/>
      <c r="BO71" s="271"/>
      <c r="BP71" s="271"/>
      <c r="BQ71" s="271"/>
      <c r="BR71" s="271"/>
      <c r="BS71" s="271"/>
      <c r="BT71" s="271"/>
      <c r="BU71" s="271"/>
      <c r="BV71" s="271"/>
      <c r="BW71" s="271"/>
      <c r="BX71" s="271"/>
      <c r="BY71" s="271"/>
      <c r="BZ71" s="271"/>
      <c r="CA71" s="271"/>
    </row>
    <row r="72" spans="1:79" s="272" customFormat="1" ht="30" customHeight="1" thickBot="1">
      <c r="A72" s="3861"/>
      <c r="B72" s="3877"/>
      <c r="C72" s="3861"/>
      <c r="D72" s="3879"/>
      <c r="E72" s="3881"/>
      <c r="F72" s="580" t="s">
        <v>1582</v>
      </c>
      <c r="G72" s="573">
        <v>12</v>
      </c>
      <c r="H72" s="3861"/>
      <c r="I72" s="3861"/>
      <c r="J72" s="3880"/>
      <c r="K72" s="3880"/>
      <c r="L72" s="3863"/>
      <c r="M72" s="3860"/>
      <c r="N72" s="3860"/>
      <c r="O72" s="3860"/>
      <c r="P72" s="3860"/>
      <c r="Q72" s="3860"/>
      <c r="R72" s="3860"/>
      <c r="S72" s="3860"/>
      <c r="T72" s="3860"/>
      <c r="U72" s="3860"/>
      <c r="V72" s="3860"/>
      <c r="W72" s="3860"/>
      <c r="X72" s="2036">
        <v>1</v>
      </c>
      <c r="Y72" s="2036">
        <v>1</v>
      </c>
      <c r="Z72" s="3860"/>
      <c r="AA72" s="3860"/>
      <c r="AB72" s="3860"/>
      <c r="AC72" s="3860"/>
      <c r="AD72" s="3860"/>
      <c r="AE72" s="3860"/>
      <c r="AF72" s="271"/>
      <c r="AG72" s="271"/>
      <c r="AH72" s="271"/>
      <c r="AI72" s="271"/>
      <c r="AJ72" s="271"/>
      <c r="AK72" s="271"/>
      <c r="AL72" s="271"/>
      <c r="AM72" s="271"/>
      <c r="AN72" s="271"/>
      <c r="AO72" s="271"/>
      <c r="AP72" s="271"/>
      <c r="AQ72" s="271"/>
      <c r="AR72" s="271"/>
      <c r="AS72" s="271"/>
      <c r="AT72" s="271"/>
      <c r="AU72" s="286"/>
      <c r="AV72" s="286"/>
      <c r="AW72" s="286"/>
      <c r="AX72" s="287"/>
      <c r="AY72" s="286"/>
      <c r="AZ72" s="271"/>
      <c r="BA72" s="271"/>
      <c r="BB72" s="271"/>
      <c r="BC72" s="271"/>
      <c r="BD72" s="271"/>
      <c r="BE72" s="271"/>
      <c r="BF72" s="271"/>
      <c r="BG72" s="271"/>
      <c r="BH72" s="271"/>
      <c r="BI72" s="271"/>
      <c r="BJ72" s="271"/>
      <c r="BK72" s="271"/>
      <c r="BL72" s="271"/>
      <c r="BM72" s="271"/>
      <c r="BN72" s="271"/>
      <c r="BO72" s="271"/>
      <c r="BP72" s="271"/>
      <c r="BQ72" s="271"/>
      <c r="BR72" s="271"/>
      <c r="BS72" s="271"/>
      <c r="BT72" s="271"/>
      <c r="BU72" s="271"/>
      <c r="BV72" s="271"/>
      <c r="BW72" s="271"/>
      <c r="BX72" s="271"/>
      <c r="BY72" s="271"/>
      <c r="BZ72" s="271"/>
      <c r="CA72" s="271"/>
    </row>
    <row r="73" spans="1:79" s="272" customFormat="1" ht="30" customHeight="1" thickBot="1">
      <c r="A73" s="572" t="s">
        <v>451</v>
      </c>
      <c r="B73" s="572" t="s">
        <v>94</v>
      </c>
      <c r="C73" s="572"/>
      <c r="D73" s="573">
        <v>126</v>
      </c>
      <c r="E73" s="577" t="s">
        <v>1583</v>
      </c>
      <c r="F73" s="580" t="s">
        <v>1584</v>
      </c>
      <c r="G73" s="573">
        <v>30</v>
      </c>
      <c r="H73" s="572" t="s">
        <v>12</v>
      </c>
      <c r="I73" s="572" t="s">
        <v>2274</v>
      </c>
      <c r="J73" s="578">
        <v>10000</v>
      </c>
      <c r="K73" s="578">
        <v>10000</v>
      </c>
      <c r="L73" s="2076">
        <v>0</v>
      </c>
      <c r="M73" s="573"/>
      <c r="N73" s="573"/>
      <c r="O73" s="573"/>
      <c r="P73" s="573">
        <v>2</v>
      </c>
      <c r="Q73" s="573"/>
      <c r="R73" s="573"/>
      <c r="S73" s="573"/>
      <c r="T73" s="573"/>
      <c r="U73" s="573"/>
      <c r="V73" s="573"/>
      <c r="W73" s="573"/>
      <c r="X73" s="2036">
        <v>1</v>
      </c>
      <c r="Y73" s="2036">
        <v>1</v>
      </c>
      <c r="Z73" s="573">
        <v>1</v>
      </c>
      <c r="AA73" s="573"/>
      <c r="AB73" s="573"/>
      <c r="AC73" s="573"/>
      <c r="AD73" s="573"/>
      <c r="AE73" s="573" t="s">
        <v>438</v>
      </c>
      <c r="AF73" s="271"/>
      <c r="AG73" s="271"/>
      <c r="AH73" s="271"/>
      <c r="AI73" s="271"/>
      <c r="AJ73" s="271"/>
      <c r="AK73" s="271"/>
      <c r="AL73" s="271"/>
      <c r="AM73" s="271"/>
      <c r="AN73" s="271"/>
      <c r="AO73" s="271"/>
      <c r="AP73" s="271"/>
      <c r="AQ73" s="271"/>
      <c r="AR73" s="271"/>
      <c r="AS73" s="271"/>
      <c r="AT73" s="271"/>
      <c r="AU73" s="286"/>
      <c r="AV73" s="286"/>
      <c r="AW73" s="286"/>
      <c r="AX73" s="287"/>
      <c r="AY73" s="286"/>
      <c r="AZ73" s="271"/>
      <c r="BA73" s="271"/>
      <c r="BB73" s="271"/>
      <c r="BC73" s="271"/>
      <c r="BD73" s="271"/>
      <c r="BE73" s="271"/>
      <c r="BF73" s="271"/>
      <c r="BG73" s="271"/>
      <c r="BH73" s="271"/>
      <c r="BI73" s="271"/>
      <c r="BJ73" s="271"/>
      <c r="BK73" s="271"/>
      <c r="BL73" s="271"/>
      <c r="BM73" s="271"/>
      <c r="BN73" s="271"/>
      <c r="BO73" s="271"/>
      <c r="BP73" s="271"/>
      <c r="BQ73" s="271"/>
      <c r="BR73" s="271"/>
      <c r="BS73" s="271"/>
      <c r="BT73" s="271"/>
      <c r="BU73" s="271"/>
      <c r="BV73" s="271"/>
      <c r="BW73" s="271"/>
      <c r="BX73" s="271"/>
      <c r="BY73" s="271"/>
      <c r="BZ73" s="271"/>
      <c r="CA73" s="271"/>
    </row>
    <row r="74" spans="1:79" s="272" customFormat="1" ht="30" customHeight="1" thickBot="1">
      <c r="A74" s="3861" t="s">
        <v>451</v>
      </c>
      <c r="B74" s="3877" t="s">
        <v>94</v>
      </c>
      <c r="C74" s="3861" t="s">
        <v>1030</v>
      </c>
      <c r="D74" s="3879" t="s">
        <v>1585</v>
      </c>
      <c r="E74" s="3881" t="s">
        <v>1586</v>
      </c>
      <c r="F74" s="581" t="s">
        <v>1587</v>
      </c>
      <c r="G74" s="573">
        <v>34</v>
      </c>
      <c r="H74" s="3861" t="s">
        <v>12</v>
      </c>
      <c r="I74" s="3861" t="s">
        <v>2274</v>
      </c>
      <c r="J74" s="3880">
        <v>20000</v>
      </c>
      <c r="K74" s="3880">
        <v>20000</v>
      </c>
      <c r="L74" s="3863">
        <v>0</v>
      </c>
      <c r="M74" s="3860"/>
      <c r="N74" s="3860"/>
      <c r="O74" s="3860"/>
      <c r="P74" s="3860">
        <v>4</v>
      </c>
      <c r="Q74" s="3860"/>
      <c r="R74" s="3860"/>
      <c r="S74" s="3860"/>
      <c r="T74" s="3860"/>
      <c r="U74" s="3860"/>
      <c r="V74" s="3860"/>
      <c r="W74" s="3860"/>
      <c r="X74" s="2036">
        <v>1</v>
      </c>
      <c r="Y74" s="2036">
        <v>1</v>
      </c>
      <c r="Z74" s="3860">
        <v>1</v>
      </c>
      <c r="AA74" s="3860"/>
      <c r="AB74" s="3860"/>
      <c r="AC74" s="3860"/>
      <c r="AD74" s="3860"/>
      <c r="AE74" s="3860" t="s">
        <v>438</v>
      </c>
      <c r="AF74" s="271"/>
      <c r="AG74" s="271"/>
      <c r="AH74" s="271"/>
      <c r="AI74" s="271"/>
      <c r="AJ74" s="271"/>
      <c r="AK74" s="271"/>
      <c r="AL74" s="271"/>
      <c r="AM74" s="271"/>
      <c r="AN74" s="271"/>
      <c r="AO74" s="271"/>
      <c r="AP74" s="271"/>
      <c r="AQ74" s="271"/>
      <c r="AR74" s="271"/>
      <c r="AS74" s="271"/>
      <c r="AT74" s="271"/>
      <c r="AU74" s="286"/>
      <c r="AV74" s="286"/>
      <c r="AW74" s="286"/>
      <c r="AX74" s="287"/>
      <c r="AY74" s="286"/>
      <c r="AZ74" s="271"/>
      <c r="BA74" s="271"/>
      <c r="BB74" s="271"/>
      <c r="BC74" s="271"/>
      <c r="BD74" s="271"/>
      <c r="BE74" s="271"/>
      <c r="BF74" s="271"/>
      <c r="BG74" s="271"/>
      <c r="BH74" s="271"/>
      <c r="BI74" s="271"/>
      <c r="BJ74" s="271"/>
      <c r="BK74" s="271"/>
      <c r="BL74" s="271"/>
      <c r="BM74" s="271"/>
      <c r="BN74" s="271"/>
      <c r="BO74" s="271"/>
      <c r="BP74" s="271"/>
      <c r="BQ74" s="271"/>
      <c r="BR74" s="271"/>
      <c r="BS74" s="271"/>
      <c r="BT74" s="271"/>
      <c r="BU74" s="271"/>
      <c r="BV74" s="271"/>
      <c r="BW74" s="271"/>
      <c r="BX74" s="271"/>
      <c r="BY74" s="271"/>
      <c r="BZ74" s="271"/>
      <c r="CA74" s="271"/>
    </row>
    <row r="75" spans="1:79" s="272" customFormat="1" ht="30" customHeight="1" thickBot="1">
      <c r="A75" s="3861"/>
      <c r="B75" s="3877"/>
      <c r="C75" s="3861"/>
      <c r="D75" s="3879"/>
      <c r="E75" s="3881"/>
      <c r="F75" s="581" t="s">
        <v>1588</v>
      </c>
      <c r="G75" s="573">
        <v>25</v>
      </c>
      <c r="H75" s="3861"/>
      <c r="I75" s="3861"/>
      <c r="J75" s="3880"/>
      <c r="K75" s="3880"/>
      <c r="L75" s="3863"/>
      <c r="M75" s="3860"/>
      <c r="N75" s="3860"/>
      <c r="O75" s="3860"/>
      <c r="P75" s="3860"/>
      <c r="Q75" s="3860"/>
      <c r="R75" s="3860"/>
      <c r="S75" s="3860"/>
      <c r="T75" s="3860"/>
      <c r="U75" s="3860"/>
      <c r="V75" s="3860"/>
      <c r="W75" s="3860"/>
      <c r="X75" s="2036">
        <v>1</v>
      </c>
      <c r="Y75" s="2036">
        <v>1</v>
      </c>
      <c r="Z75" s="3860"/>
      <c r="AA75" s="3860"/>
      <c r="AB75" s="3860"/>
      <c r="AC75" s="3860"/>
      <c r="AD75" s="3860"/>
      <c r="AE75" s="3860"/>
      <c r="AF75" s="271"/>
      <c r="AG75" s="271"/>
      <c r="AH75" s="271"/>
      <c r="AI75" s="271"/>
      <c r="AJ75" s="271"/>
      <c r="AK75" s="271"/>
      <c r="AL75" s="271"/>
      <c r="AM75" s="271"/>
      <c r="AN75" s="271"/>
      <c r="AO75" s="271"/>
      <c r="AP75" s="271"/>
      <c r="AQ75" s="271"/>
      <c r="AR75" s="271"/>
      <c r="AS75" s="271"/>
      <c r="AT75" s="271"/>
      <c r="AU75" s="286"/>
      <c r="AV75" s="286"/>
      <c r="AW75" s="286"/>
      <c r="AX75" s="287"/>
      <c r="AY75" s="286"/>
      <c r="AZ75" s="271"/>
      <c r="BA75" s="271"/>
      <c r="BB75" s="271"/>
      <c r="BC75" s="271"/>
      <c r="BD75" s="271"/>
      <c r="BE75" s="271"/>
      <c r="BF75" s="271"/>
      <c r="BG75" s="271"/>
      <c r="BH75" s="271"/>
      <c r="BI75" s="271"/>
      <c r="BJ75" s="271"/>
      <c r="BK75" s="271"/>
      <c r="BL75" s="271"/>
      <c r="BM75" s="271"/>
      <c r="BN75" s="271"/>
      <c r="BO75" s="271"/>
      <c r="BP75" s="271"/>
      <c r="BQ75" s="271"/>
      <c r="BR75" s="271"/>
      <c r="BS75" s="271"/>
      <c r="BT75" s="271"/>
      <c r="BU75" s="271"/>
      <c r="BV75" s="271"/>
      <c r="BW75" s="271"/>
      <c r="BX75" s="271"/>
      <c r="BY75" s="271"/>
      <c r="BZ75" s="271"/>
      <c r="CA75" s="271"/>
    </row>
    <row r="76" spans="1:79" s="272" customFormat="1" ht="30" customHeight="1" thickBot="1">
      <c r="A76" s="3861"/>
      <c r="B76" s="3877"/>
      <c r="C76" s="3861"/>
      <c r="D76" s="3879"/>
      <c r="E76" s="3881"/>
      <c r="F76" s="581" t="s">
        <v>1589</v>
      </c>
      <c r="G76" s="573">
        <v>16</v>
      </c>
      <c r="H76" s="3861"/>
      <c r="I76" s="3861"/>
      <c r="J76" s="3880"/>
      <c r="K76" s="3880"/>
      <c r="L76" s="3863"/>
      <c r="M76" s="3860"/>
      <c r="N76" s="3860"/>
      <c r="O76" s="3860"/>
      <c r="P76" s="3860"/>
      <c r="Q76" s="3860"/>
      <c r="R76" s="3860"/>
      <c r="S76" s="3860"/>
      <c r="T76" s="3860"/>
      <c r="U76" s="3860"/>
      <c r="V76" s="3860"/>
      <c r="W76" s="3860"/>
      <c r="X76" s="2036">
        <v>1</v>
      </c>
      <c r="Y76" s="2036">
        <v>1</v>
      </c>
      <c r="Z76" s="3860"/>
      <c r="AA76" s="3860"/>
      <c r="AB76" s="3860"/>
      <c r="AC76" s="3860"/>
      <c r="AD76" s="3860"/>
      <c r="AE76" s="3860"/>
      <c r="AF76" s="271"/>
      <c r="AG76" s="271"/>
      <c r="AH76" s="271"/>
      <c r="AI76" s="271"/>
      <c r="AJ76" s="271"/>
      <c r="AK76" s="271"/>
      <c r="AL76" s="271"/>
      <c r="AM76" s="271"/>
      <c r="AN76" s="271"/>
      <c r="AO76" s="271"/>
      <c r="AP76" s="271"/>
      <c r="AQ76" s="271"/>
      <c r="AR76" s="271"/>
      <c r="AS76" s="271"/>
      <c r="AT76" s="271"/>
      <c r="AU76" s="286"/>
      <c r="AV76" s="286"/>
      <c r="AW76" s="286"/>
      <c r="AX76" s="287"/>
      <c r="AY76" s="286"/>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row>
    <row r="77" spans="1:79" s="272" customFormat="1" ht="30" customHeight="1" thickBot="1">
      <c r="A77" s="3861"/>
      <c r="B77" s="3877"/>
      <c r="C77" s="3861"/>
      <c r="D77" s="3879"/>
      <c r="E77" s="3881"/>
      <c r="F77" s="581" t="s">
        <v>1590</v>
      </c>
      <c r="G77" s="573">
        <v>26</v>
      </c>
      <c r="H77" s="3861"/>
      <c r="I77" s="3861"/>
      <c r="J77" s="3880"/>
      <c r="K77" s="3880"/>
      <c r="L77" s="3863"/>
      <c r="M77" s="3860"/>
      <c r="N77" s="3860"/>
      <c r="O77" s="3860"/>
      <c r="P77" s="3860"/>
      <c r="Q77" s="3860"/>
      <c r="R77" s="3860"/>
      <c r="S77" s="3860"/>
      <c r="T77" s="3860"/>
      <c r="U77" s="3860"/>
      <c r="V77" s="3860"/>
      <c r="W77" s="3860"/>
      <c r="X77" s="2036">
        <v>1</v>
      </c>
      <c r="Y77" s="2036">
        <v>1</v>
      </c>
      <c r="Z77" s="3860"/>
      <c r="AA77" s="3860"/>
      <c r="AB77" s="3860"/>
      <c r="AC77" s="3860"/>
      <c r="AD77" s="3860"/>
      <c r="AE77" s="3860"/>
      <c r="AF77" s="271"/>
      <c r="AG77" s="271"/>
      <c r="AH77" s="271"/>
      <c r="AI77" s="271"/>
      <c r="AJ77" s="271"/>
      <c r="AK77" s="271"/>
      <c r="AL77" s="271"/>
      <c r="AM77" s="271"/>
      <c r="AN77" s="271"/>
      <c r="AO77" s="271"/>
      <c r="AP77" s="271"/>
      <c r="AQ77" s="271"/>
      <c r="AR77" s="271"/>
      <c r="AS77" s="271"/>
      <c r="AT77" s="271"/>
      <c r="AU77" s="286"/>
      <c r="AV77" s="286"/>
      <c r="AW77" s="286"/>
      <c r="AX77" s="287"/>
      <c r="AY77" s="286"/>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row>
    <row r="78" spans="1:79" s="272" customFormat="1" ht="30" customHeight="1" thickBot="1">
      <c r="A78" s="3861"/>
      <c r="B78" s="3877"/>
      <c r="C78" s="3861"/>
      <c r="D78" s="3879"/>
      <c r="E78" s="3881"/>
      <c r="F78" s="581" t="s">
        <v>1591</v>
      </c>
      <c r="G78" s="573">
        <v>15</v>
      </c>
      <c r="H78" s="3861"/>
      <c r="I78" s="3861"/>
      <c r="J78" s="3880"/>
      <c r="K78" s="3880"/>
      <c r="L78" s="3863"/>
      <c r="M78" s="3860"/>
      <c r="N78" s="3860"/>
      <c r="O78" s="3860"/>
      <c r="P78" s="3860"/>
      <c r="Q78" s="3860"/>
      <c r="R78" s="3860"/>
      <c r="S78" s="3860"/>
      <c r="T78" s="3860"/>
      <c r="U78" s="3860"/>
      <c r="V78" s="3860"/>
      <c r="W78" s="3860"/>
      <c r="X78" s="2036">
        <v>1</v>
      </c>
      <c r="Y78" s="2036">
        <v>1</v>
      </c>
      <c r="Z78" s="3860"/>
      <c r="AA78" s="3860"/>
      <c r="AB78" s="3860"/>
      <c r="AC78" s="3860"/>
      <c r="AD78" s="3860"/>
      <c r="AE78" s="3860"/>
      <c r="AF78" s="271"/>
      <c r="AG78" s="271"/>
      <c r="AH78" s="271"/>
      <c r="AI78" s="271"/>
      <c r="AJ78" s="271"/>
      <c r="AK78" s="271"/>
      <c r="AL78" s="271"/>
      <c r="AM78" s="271"/>
      <c r="AN78" s="271"/>
      <c r="AO78" s="271"/>
      <c r="AP78" s="271"/>
      <c r="AQ78" s="271"/>
      <c r="AR78" s="271"/>
      <c r="AS78" s="271"/>
      <c r="AT78" s="271"/>
      <c r="AU78" s="286"/>
      <c r="AV78" s="286"/>
      <c r="AW78" s="286"/>
      <c r="AX78" s="287"/>
      <c r="AY78" s="286"/>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row>
    <row r="79" spans="1:79" s="272" customFormat="1" ht="30" customHeight="1" thickBot="1">
      <c r="A79" s="3861"/>
      <c r="B79" s="3877"/>
      <c r="C79" s="3861"/>
      <c r="D79" s="3879"/>
      <c r="E79" s="3881"/>
      <c r="F79" s="581" t="s">
        <v>1592</v>
      </c>
      <c r="G79" s="573">
        <v>29</v>
      </c>
      <c r="H79" s="3861"/>
      <c r="I79" s="3861"/>
      <c r="J79" s="3880"/>
      <c r="K79" s="3880"/>
      <c r="L79" s="3863"/>
      <c r="M79" s="3860"/>
      <c r="N79" s="3860"/>
      <c r="O79" s="3860"/>
      <c r="P79" s="3860"/>
      <c r="Q79" s="3860"/>
      <c r="R79" s="3860"/>
      <c r="S79" s="3860"/>
      <c r="T79" s="3860"/>
      <c r="U79" s="3860"/>
      <c r="V79" s="3860"/>
      <c r="W79" s="3860"/>
      <c r="X79" s="2036">
        <v>1</v>
      </c>
      <c r="Y79" s="2036">
        <v>1</v>
      </c>
      <c r="Z79" s="3860"/>
      <c r="AA79" s="3860"/>
      <c r="AB79" s="3860"/>
      <c r="AC79" s="3860"/>
      <c r="AD79" s="3860"/>
      <c r="AE79" s="3860"/>
      <c r="AF79" s="271"/>
      <c r="AG79" s="271"/>
      <c r="AH79" s="271"/>
      <c r="AI79" s="271"/>
      <c r="AJ79" s="271"/>
      <c r="AK79" s="271"/>
      <c r="AL79" s="271"/>
      <c r="AM79" s="271"/>
      <c r="AN79" s="271"/>
      <c r="AO79" s="271"/>
      <c r="AP79" s="271"/>
      <c r="AQ79" s="271"/>
      <c r="AR79" s="271"/>
      <c r="AS79" s="271"/>
      <c r="AT79" s="271"/>
      <c r="AU79" s="286"/>
      <c r="AV79" s="286"/>
      <c r="AW79" s="286"/>
      <c r="AX79" s="287"/>
      <c r="AY79" s="286"/>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row>
    <row r="80" spans="1:79" s="272" customFormat="1" ht="30" customHeight="1" thickBot="1">
      <c r="A80" s="3861"/>
      <c r="B80" s="3877"/>
      <c r="C80" s="3861"/>
      <c r="D80" s="3879"/>
      <c r="E80" s="3881"/>
      <c r="F80" s="581" t="s">
        <v>1593</v>
      </c>
      <c r="G80" s="573">
        <v>17</v>
      </c>
      <c r="H80" s="3861"/>
      <c r="I80" s="3861"/>
      <c r="J80" s="3880"/>
      <c r="K80" s="3880"/>
      <c r="L80" s="3863"/>
      <c r="M80" s="3860"/>
      <c r="N80" s="3860"/>
      <c r="O80" s="3860"/>
      <c r="P80" s="3860"/>
      <c r="Q80" s="3860"/>
      <c r="R80" s="3860"/>
      <c r="S80" s="3860"/>
      <c r="T80" s="3860"/>
      <c r="U80" s="3860"/>
      <c r="V80" s="3860"/>
      <c r="W80" s="3860"/>
      <c r="X80" s="2036">
        <v>1</v>
      </c>
      <c r="Y80" s="2036">
        <v>1</v>
      </c>
      <c r="Z80" s="3860"/>
      <c r="AA80" s="3860"/>
      <c r="AB80" s="3860"/>
      <c r="AC80" s="3860"/>
      <c r="AD80" s="3860"/>
      <c r="AE80" s="3860"/>
      <c r="AF80" s="271"/>
      <c r="AG80" s="271"/>
      <c r="AH80" s="271"/>
      <c r="AI80" s="271"/>
      <c r="AJ80" s="271"/>
      <c r="AK80" s="271"/>
      <c r="AL80" s="271"/>
      <c r="AM80" s="271"/>
      <c r="AN80" s="271"/>
      <c r="AO80" s="271"/>
      <c r="AP80" s="271"/>
      <c r="AQ80" s="271"/>
      <c r="AR80" s="271"/>
      <c r="AS80" s="271"/>
      <c r="AT80" s="271"/>
      <c r="AU80" s="286"/>
      <c r="AV80" s="286"/>
      <c r="AW80" s="286"/>
      <c r="AX80" s="287"/>
      <c r="AY80" s="286"/>
      <c r="AZ80" s="271"/>
      <c r="BA80" s="271"/>
      <c r="BB80" s="271"/>
      <c r="BC80" s="271"/>
      <c r="BD80" s="271"/>
      <c r="BE80" s="271"/>
      <c r="BF80" s="271"/>
      <c r="BG80" s="271"/>
      <c r="BH80" s="271"/>
      <c r="BI80" s="271"/>
      <c r="BJ80" s="271"/>
      <c r="BK80" s="271"/>
      <c r="BL80" s="271"/>
      <c r="BM80" s="271"/>
      <c r="BN80" s="271"/>
      <c r="BO80" s="271"/>
      <c r="BP80" s="271"/>
      <c r="BQ80" s="271"/>
      <c r="BR80" s="271"/>
      <c r="BS80" s="271"/>
      <c r="BT80" s="271"/>
      <c r="BU80" s="271"/>
      <c r="BV80" s="271"/>
      <c r="BW80" s="271"/>
      <c r="BX80" s="271"/>
      <c r="BY80" s="271"/>
      <c r="BZ80" s="271"/>
      <c r="CA80" s="271"/>
    </row>
    <row r="81" spans="1:79" s="272" customFormat="1" ht="30" customHeight="1" thickBot="1">
      <c r="A81" s="572" t="s">
        <v>451</v>
      </c>
      <c r="B81" s="572" t="s">
        <v>94</v>
      </c>
      <c r="C81" s="572" t="s">
        <v>1030</v>
      </c>
      <c r="D81" s="573">
        <v>81</v>
      </c>
      <c r="E81" s="577" t="s">
        <v>1594</v>
      </c>
      <c r="F81" s="580" t="s">
        <v>808</v>
      </c>
      <c r="G81" s="573">
        <v>31</v>
      </c>
      <c r="H81" s="572" t="s">
        <v>12</v>
      </c>
      <c r="I81" s="572" t="s">
        <v>2274</v>
      </c>
      <c r="J81" s="578">
        <v>10000</v>
      </c>
      <c r="K81" s="578">
        <v>10000</v>
      </c>
      <c r="L81" s="2079">
        <v>0</v>
      </c>
      <c r="M81" s="579"/>
      <c r="N81" s="579"/>
      <c r="O81" s="579"/>
      <c r="P81" s="579">
        <v>2</v>
      </c>
      <c r="Q81" s="579"/>
      <c r="R81" s="579"/>
      <c r="S81" s="579"/>
      <c r="T81" s="579"/>
      <c r="U81" s="579"/>
      <c r="V81" s="579"/>
      <c r="W81" s="579"/>
      <c r="X81" s="2036">
        <v>1</v>
      </c>
      <c r="Y81" s="2036">
        <v>1</v>
      </c>
      <c r="Z81" s="579">
        <v>1</v>
      </c>
      <c r="AA81" s="579"/>
      <c r="AB81" s="579"/>
      <c r="AC81" s="579"/>
      <c r="AD81" s="579"/>
      <c r="AE81" s="579" t="s">
        <v>438</v>
      </c>
      <c r="AF81" s="271"/>
      <c r="AG81" s="271"/>
      <c r="AH81" s="271"/>
      <c r="AI81" s="271"/>
      <c r="AJ81" s="271"/>
      <c r="AK81" s="271"/>
      <c r="AL81" s="271"/>
      <c r="AM81" s="271"/>
      <c r="AN81" s="271"/>
      <c r="AO81" s="271"/>
      <c r="AP81" s="271"/>
      <c r="AQ81" s="271"/>
      <c r="AR81" s="271"/>
      <c r="AS81" s="271"/>
      <c r="AT81" s="271"/>
      <c r="AU81" s="286"/>
      <c r="AV81" s="286"/>
      <c r="AW81" s="286"/>
      <c r="AX81" s="287"/>
      <c r="AY81" s="286"/>
      <c r="AZ81" s="271"/>
      <c r="BA81" s="271"/>
      <c r="BB81" s="271"/>
      <c r="BC81" s="271"/>
      <c r="BD81" s="271"/>
      <c r="BE81" s="271"/>
      <c r="BF81" s="271"/>
      <c r="BG81" s="271"/>
      <c r="BH81" s="271"/>
      <c r="BI81" s="271"/>
      <c r="BJ81" s="271"/>
      <c r="BK81" s="271"/>
      <c r="BL81" s="271"/>
      <c r="BM81" s="271"/>
      <c r="BN81" s="271"/>
      <c r="BO81" s="271"/>
      <c r="BP81" s="271"/>
      <c r="BQ81" s="271"/>
      <c r="BR81" s="271"/>
      <c r="BS81" s="271"/>
      <c r="BT81" s="271"/>
      <c r="BU81" s="271"/>
      <c r="BV81" s="271"/>
      <c r="BW81" s="271"/>
      <c r="BX81" s="271"/>
      <c r="BY81" s="271"/>
      <c r="BZ81" s="271"/>
      <c r="CA81" s="271"/>
    </row>
    <row r="82" spans="1:79" s="272" customFormat="1" ht="30" customHeight="1" thickBot="1">
      <c r="A82" s="3861" t="s">
        <v>451</v>
      </c>
      <c r="B82" s="3877" t="s">
        <v>94</v>
      </c>
      <c r="C82" s="3878" t="s">
        <v>1030</v>
      </c>
      <c r="D82" s="3879" t="s">
        <v>809</v>
      </c>
      <c r="E82" s="3881" t="s">
        <v>810</v>
      </c>
      <c r="F82" s="581" t="s">
        <v>811</v>
      </c>
      <c r="G82" s="573">
        <v>10</v>
      </c>
      <c r="H82" s="3861" t="s">
        <v>12</v>
      </c>
      <c r="I82" s="3861" t="s">
        <v>2274</v>
      </c>
      <c r="J82" s="3880">
        <v>25000</v>
      </c>
      <c r="K82" s="3880">
        <v>25000</v>
      </c>
      <c r="L82" s="3863">
        <v>0</v>
      </c>
      <c r="M82" s="3860"/>
      <c r="N82" s="3860"/>
      <c r="O82" s="3860"/>
      <c r="P82" s="3860">
        <v>5</v>
      </c>
      <c r="Q82" s="3860"/>
      <c r="R82" s="3860"/>
      <c r="S82" s="3860"/>
      <c r="T82" s="3860"/>
      <c r="U82" s="3860"/>
      <c r="V82" s="3860"/>
      <c r="W82" s="3860"/>
      <c r="X82" s="2036">
        <v>1</v>
      </c>
      <c r="Y82" s="2036">
        <v>1</v>
      </c>
      <c r="Z82" s="3860">
        <v>1</v>
      </c>
      <c r="AA82" s="3860"/>
      <c r="AB82" s="3860"/>
      <c r="AC82" s="3860"/>
      <c r="AD82" s="3860"/>
      <c r="AE82" s="3860" t="s">
        <v>438</v>
      </c>
      <c r="AF82" s="271"/>
      <c r="AG82" s="271"/>
      <c r="AH82" s="271"/>
      <c r="AI82" s="271"/>
      <c r="AJ82" s="271"/>
      <c r="AK82" s="271"/>
      <c r="AL82" s="271"/>
      <c r="AM82" s="271"/>
      <c r="AN82" s="271"/>
      <c r="AO82" s="271"/>
      <c r="AP82" s="271"/>
      <c r="AQ82" s="271"/>
      <c r="AR82" s="271"/>
      <c r="AS82" s="271"/>
      <c r="AT82" s="271"/>
      <c r="AU82" s="286"/>
      <c r="AV82" s="286"/>
      <c r="AW82" s="286"/>
      <c r="AX82" s="287"/>
      <c r="AY82" s="286"/>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271"/>
      <c r="CA82" s="271"/>
    </row>
    <row r="83" spans="1:79" s="272" customFormat="1" ht="30" customHeight="1" thickBot="1">
      <c r="A83" s="3861"/>
      <c r="B83" s="3877"/>
      <c r="C83" s="3878"/>
      <c r="D83" s="3879"/>
      <c r="E83" s="3881"/>
      <c r="F83" s="581" t="s">
        <v>812</v>
      </c>
      <c r="G83" s="573">
        <v>3</v>
      </c>
      <c r="H83" s="3861"/>
      <c r="I83" s="3861"/>
      <c r="J83" s="3880"/>
      <c r="K83" s="3880"/>
      <c r="L83" s="3863"/>
      <c r="M83" s="3860"/>
      <c r="N83" s="3860"/>
      <c r="O83" s="3860"/>
      <c r="P83" s="3860"/>
      <c r="Q83" s="3860"/>
      <c r="R83" s="3860"/>
      <c r="S83" s="3860"/>
      <c r="T83" s="3860"/>
      <c r="U83" s="3860"/>
      <c r="V83" s="3860"/>
      <c r="W83" s="3860"/>
      <c r="X83" s="2036">
        <v>1</v>
      </c>
      <c r="Y83" s="2036">
        <v>1</v>
      </c>
      <c r="Z83" s="3860"/>
      <c r="AA83" s="3860"/>
      <c r="AB83" s="3860"/>
      <c r="AC83" s="3860"/>
      <c r="AD83" s="3860"/>
      <c r="AE83" s="3860"/>
      <c r="AF83" s="271"/>
      <c r="AG83" s="271"/>
      <c r="AH83" s="271"/>
      <c r="AI83" s="271"/>
      <c r="AJ83" s="271"/>
      <c r="AK83" s="271"/>
      <c r="AL83" s="271"/>
      <c r="AM83" s="271"/>
      <c r="AN83" s="271"/>
      <c r="AO83" s="271"/>
      <c r="AP83" s="271"/>
      <c r="AQ83" s="271"/>
      <c r="AR83" s="271"/>
      <c r="AS83" s="271"/>
      <c r="AT83" s="271"/>
      <c r="AU83" s="286"/>
      <c r="AV83" s="286"/>
      <c r="AW83" s="286"/>
      <c r="AX83" s="287"/>
      <c r="AY83" s="286"/>
      <c r="AZ83" s="271"/>
      <c r="BA83" s="271"/>
      <c r="BB83" s="271"/>
      <c r="BC83" s="271"/>
      <c r="BD83" s="271"/>
      <c r="BE83" s="271"/>
      <c r="BF83" s="271"/>
      <c r="BG83" s="271"/>
      <c r="BH83" s="271"/>
      <c r="BI83" s="271"/>
      <c r="BJ83" s="271"/>
      <c r="BK83" s="271"/>
      <c r="BL83" s="271"/>
      <c r="BM83" s="271"/>
      <c r="BN83" s="271"/>
      <c r="BO83" s="271"/>
      <c r="BP83" s="271"/>
      <c r="BQ83" s="271"/>
      <c r="BR83" s="271"/>
      <c r="BS83" s="271"/>
      <c r="BT83" s="271"/>
      <c r="BU83" s="271"/>
      <c r="BV83" s="271"/>
      <c r="BW83" s="271"/>
      <c r="BX83" s="271"/>
      <c r="BY83" s="271"/>
      <c r="BZ83" s="271"/>
      <c r="CA83" s="271"/>
    </row>
    <row r="84" spans="1:79" s="272" customFormat="1" ht="30" customHeight="1" thickBot="1">
      <c r="A84" s="3861"/>
      <c r="B84" s="3877"/>
      <c r="C84" s="3878"/>
      <c r="D84" s="3879"/>
      <c r="E84" s="3881"/>
      <c r="F84" s="581" t="s">
        <v>813</v>
      </c>
      <c r="G84" s="573">
        <v>2</v>
      </c>
      <c r="H84" s="3861"/>
      <c r="I84" s="3861"/>
      <c r="J84" s="3880"/>
      <c r="K84" s="3880"/>
      <c r="L84" s="3863"/>
      <c r="M84" s="3860"/>
      <c r="N84" s="3860"/>
      <c r="O84" s="3860"/>
      <c r="P84" s="3860"/>
      <c r="Q84" s="3860"/>
      <c r="R84" s="3860"/>
      <c r="S84" s="3860"/>
      <c r="T84" s="3860"/>
      <c r="U84" s="3860"/>
      <c r="V84" s="3860"/>
      <c r="W84" s="3860"/>
      <c r="X84" s="2036">
        <v>1</v>
      </c>
      <c r="Y84" s="2036">
        <v>1</v>
      </c>
      <c r="Z84" s="3860"/>
      <c r="AA84" s="3860"/>
      <c r="AB84" s="3860"/>
      <c r="AC84" s="3860"/>
      <c r="AD84" s="3860"/>
      <c r="AE84" s="3860"/>
      <c r="AF84" s="271"/>
      <c r="AG84" s="271"/>
      <c r="AH84" s="271"/>
      <c r="AI84" s="271"/>
      <c r="AJ84" s="271"/>
      <c r="AK84" s="271"/>
      <c r="AL84" s="271"/>
      <c r="AM84" s="271"/>
      <c r="AN84" s="271"/>
      <c r="AO84" s="271"/>
      <c r="AP84" s="271"/>
      <c r="AQ84" s="271"/>
      <c r="AR84" s="271"/>
      <c r="AS84" s="271"/>
      <c r="AT84" s="271"/>
      <c r="AU84" s="286"/>
      <c r="AV84" s="286"/>
      <c r="AW84" s="286"/>
      <c r="AX84" s="287"/>
      <c r="AY84" s="286"/>
      <c r="AZ84" s="271"/>
      <c r="BA84" s="271"/>
      <c r="BB84" s="271"/>
      <c r="BC84" s="271"/>
      <c r="BD84" s="271"/>
      <c r="BE84" s="271"/>
      <c r="BF84" s="271"/>
      <c r="BG84" s="271"/>
      <c r="BH84" s="271"/>
      <c r="BI84" s="271"/>
      <c r="BJ84" s="271"/>
      <c r="BK84" s="271"/>
      <c r="BL84" s="271"/>
      <c r="BM84" s="271"/>
      <c r="BN84" s="271"/>
      <c r="BO84" s="271"/>
      <c r="BP84" s="271"/>
      <c r="BQ84" s="271"/>
      <c r="BR84" s="271"/>
      <c r="BS84" s="271"/>
      <c r="BT84" s="271"/>
      <c r="BU84" s="271"/>
      <c r="BV84" s="271"/>
      <c r="BW84" s="271"/>
      <c r="BX84" s="271"/>
      <c r="BY84" s="271"/>
      <c r="BZ84" s="271"/>
      <c r="CA84" s="271"/>
    </row>
    <row r="85" spans="1:79" s="272" customFormat="1" ht="30" customHeight="1" thickBot="1">
      <c r="A85" s="3861"/>
      <c r="B85" s="3877"/>
      <c r="C85" s="3878"/>
      <c r="D85" s="3879"/>
      <c r="E85" s="3881"/>
      <c r="F85" s="581" t="s">
        <v>814</v>
      </c>
      <c r="G85" s="573">
        <v>3</v>
      </c>
      <c r="H85" s="3861"/>
      <c r="I85" s="3861"/>
      <c r="J85" s="3880"/>
      <c r="K85" s="3880"/>
      <c r="L85" s="3863"/>
      <c r="M85" s="3860"/>
      <c r="N85" s="3860"/>
      <c r="O85" s="3860"/>
      <c r="P85" s="3860"/>
      <c r="Q85" s="3860"/>
      <c r="R85" s="3860"/>
      <c r="S85" s="3860"/>
      <c r="T85" s="3860"/>
      <c r="U85" s="3860"/>
      <c r="V85" s="3860"/>
      <c r="W85" s="3860"/>
      <c r="X85" s="2036">
        <v>1</v>
      </c>
      <c r="Y85" s="2036">
        <v>1</v>
      </c>
      <c r="Z85" s="3860"/>
      <c r="AA85" s="3860"/>
      <c r="AB85" s="3860"/>
      <c r="AC85" s="3860"/>
      <c r="AD85" s="3860"/>
      <c r="AE85" s="3860"/>
      <c r="AF85" s="271"/>
      <c r="AG85" s="271"/>
      <c r="AH85" s="271"/>
      <c r="AI85" s="271"/>
      <c r="AJ85" s="271"/>
      <c r="AK85" s="271"/>
      <c r="AL85" s="271"/>
      <c r="AM85" s="271"/>
      <c r="AN85" s="271"/>
      <c r="AO85" s="271"/>
      <c r="AP85" s="271"/>
      <c r="AQ85" s="271"/>
      <c r="AR85" s="271"/>
      <c r="AS85" s="271"/>
      <c r="AT85" s="271"/>
      <c r="AU85" s="286"/>
      <c r="AV85" s="286"/>
      <c r="AW85" s="286"/>
      <c r="AX85" s="287"/>
      <c r="AY85" s="286"/>
      <c r="AZ85" s="271"/>
      <c r="BA85" s="271"/>
      <c r="BB85" s="271"/>
      <c r="BC85" s="271"/>
      <c r="BD85" s="271"/>
      <c r="BE85" s="271"/>
      <c r="BF85" s="271"/>
      <c r="BG85" s="271"/>
      <c r="BH85" s="271"/>
      <c r="BI85" s="271"/>
      <c r="BJ85" s="271"/>
      <c r="BK85" s="271"/>
      <c r="BL85" s="271"/>
      <c r="BM85" s="271"/>
      <c r="BN85" s="271"/>
      <c r="BO85" s="271"/>
      <c r="BP85" s="271"/>
      <c r="BQ85" s="271"/>
      <c r="BR85" s="271"/>
      <c r="BS85" s="271"/>
      <c r="BT85" s="271"/>
      <c r="BU85" s="271"/>
      <c r="BV85" s="271"/>
      <c r="BW85" s="271"/>
      <c r="BX85" s="271"/>
      <c r="BY85" s="271"/>
      <c r="BZ85" s="271"/>
      <c r="CA85" s="271"/>
    </row>
    <row r="86" spans="1:79" s="272" customFormat="1" ht="30" customHeight="1" thickBot="1">
      <c r="A86" s="3861"/>
      <c r="B86" s="3877"/>
      <c r="C86" s="3878"/>
      <c r="D86" s="3879"/>
      <c r="E86" s="3881"/>
      <c r="F86" s="581" t="s">
        <v>815</v>
      </c>
      <c r="G86" s="573">
        <v>4</v>
      </c>
      <c r="H86" s="3861"/>
      <c r="I86" s="3861"/>
      <c r="J86" s="3880"/>
      <c r="K86" s="3880"/>
      <c r="L86" s="3863"/>
      <c r="M86" s="3860"/>
      <c r="N86" s="3860"/>
      <c r="O86" s="3860"/>
      <c r="P86" s="3860"/>
      <c r="Q86" s="3860"/>
      <c r="R86" s="3860"/>
      <c r="S86" s="3860"/>
      <c r="T86" s="3860"/>
      <c r="U86" s="3860"/>
      <c r="V86" s="3860"/>
      <c r="W86" s="3860"/>
      <c r="X86" s="2036">
        <v>1</v>
      </c>
      <c r="Y86" s="2036">
        <v>1</v>
      </c>
      <c r="Z86" s="3860"/>
      <c r="AA86" s="3860"/>
      <c r="AB86" s="3860"/>
      <c r="AC86" s="3860"/>
      <c r="AD86" s="3860"/>
      <c r="AE86" s="3860"/>
      <c r="AF86" s="271"/>
      <c r="AG86" s="271"/>
      <c r="AH86" s="271"/>
      <c r="AI86" s="271"/>
      <c r="AJ86" s="271"/>
      <c r="AK86" s="271"/>
      <c r="AL86" s="271"/>
      <c r="AM86" s="271"/>
      <c r="AN86" s="271"/>
      <c r="AO86" s="271"/>
      <c r="AP86" s="271"/>
      <c r="AQ86" s="271"/>
      <c r="AR86" s="271"/>
      <c r="AS86" s="271"/>
      <c r="AT86" s="271"/>
      <c r="AU86" s="286"/>
      <c r="AV86" s="286"/>
      <c r="AW86" s="286"/>
      <c r="AX86" s="287"/>
      <c r="AY86" s="286"/>
      <c r="AZ86" s="271"/>
      <c r="BA86" s="271"/>
      <c r="BB86" s="271"/>
      <c r="BC86" s="271"/>
      <c r="BD86" s="271"/>
      <c r="BE86" s="271"/>
      <c r="BF86" s="271"/>
      <c r="BG86" s="271"/>
      <c r="BH86" s="271"/>
      <c r="BI86" s="271"/>
      <c r="BJ86" s="271"/>
      <c r="BK86" s="271"/>
      <c r="BL86" s="271"/>
      <c r="BM86" s="271"/>
      <c r="BN86" s="271"/>
      <c r="BO86" s="271"/>
      <c r="BP86" s="271"/>
      <c r="BQ86" s="271"/>
      <c r="BR86" s="271"/>
      <c r="BS86" s="271"/>
      <c r="BT86" s="271"/>
      <c r="BU86" s="271"/>
      <c r="BV86" s="271"/>
      <c r="BW86" s="271"/>
      <c r="BX86" s="271"/>
      <c r="BY86" s="271"/>
      <c r="BZ86" s="271"/>
      <c r="CA86" s="271"/>
    </row>
    <row r="87" spans="1:79" s="272" customFormat="1" ht="30" customHeight="1" thickBot="1">
      <c r="A87" s="3861"/>
      <c r="B87" s="3877"/>
      <c r="C87" s="3878"/>
      <c r="D87" s="3879"/>
      <c r="E87" s="3881"/>
      <c r="F87" s="581" t="s">
        <v>816</v>
      </c>
      <c r="G87" s="573">
        <v>7</v>
      </c>
      <c r="H87" s="3861"/>
      <c r="I87" s="3861"/>
      <c r="J87" s="3880"/>
      <c r="K87" s="3880"/>
      <c r="L87" s="3863"/>
      <c r="M87" s="3860"/>
      <c r="N87" s="3860"/>
      <c r="O87" s="3860"/>
      <c r="P87" s="3860"/>
      <c r="Q87" s="3860"/>
      <c r="R87" s="3860"/>
      <c r="S87" s="3860"/>
      <c r="T87" s="3860"/>
      <c r="U87" s="3860"/>
      <c r="V87" s="3860"/>
      <c r="W87" s="3860"/>
      <c r="X87" s="2036">
        <v>1</v>
      </c>
      <c r="Y87" s="2036">
        <v>1</v>
      </c>
      <c r="Z87" s="3860"/>
      <c r="AA87" s="3860"/>
      <c r="AB87" s="3860"/>
      <c r="AC87" s="3860"/>
      <c r="AD87" s="3860"/>
      <c r="AE87" s="3860"/>
      <c r="AF87" s="271"/>
      <c r="AG87" s="271"/>
      <c r="AH87" s="271"/>
      <c r="AI87" s="271"/>
      <c r="AJ87" s="271"/>
      <c r="AK87" s="271"/>
      <c r="AL87" s="271"/>
      <c r="AM87" s="271"/>
      <c r="AN87" s="271"/>
      <c r="AO87" s="271"/>
      <c r="AP87" s="271"/>
      <c r="AQ87" s="271"/>
      <c r="AR87" s="271"/>
      <c r="AS87" s="271"/>
      <c r="AT87" s="271"/>
      <c r="AU87" s="286"/>
      <c r="AV87" s="286"/>
      <c r="AW87" s="286"/>
      <c r="AX87" s="287"/>
      <c r="AY87" s="286"/>
      <c r="AZ87" s="271"/>
      <c r="BA87" s="271"/>
      <c r="BB87" s="271"/>
      <c r="BC87" s="271"/>
      <c r="BD87" s="271"/>
      <c r="BE87" s="271"/>
      <c r="BF87" s="271"/>
      <c r="BG87" s="271"/>
      <c r="BH87" s="271"/>
      <c r="BI87" s="271"/>
      <c r="BJ87" s="271"/>
      <c r="BK87" s="271"/>
      <c r="BL87" s="271"/>
      <c r="BM87" s="271"/>
      <c r="BN87" s="271"/>
      <c r="BO87" s="271"/>
      <c r="BP87" s="271"/>
      <c r="BQ87" s="271"/>
      <c r="BR87" s="271"/>
      <c r="BS87" s="271"/>
      <c r="BT87" s="271"/>
      <c r="BU87" s="271"/>
      <c r="BV87" s="271"/>
      <c r="BW87" s="271"/>
      <c r="BX87" s="271"/>
      <c r="BY87" s="271"/>
      <c r="BZ87" s="271"/>
      <c r="CA87" s="271"/>
    </row>
    <row r="88" spans="1:79" s="272" customFormat="1" ht="30" customHeight="1" thickBot="1">
      <c r="A88" s="3861"/>
      <c r="B88" s="3877"/>
      <c r="C88" s="3878"/>
      <c r="D88" s="3879"/>
      <c r="E88" s="3881"/>
      <c r="F88" s="581" t="s">
        <v>818</v>
      </c>
      <c r="G88" s="573">
        <v>4</v>
      </c>
      <c r="H88" s="3861"/>
      <c r="I88" s="3861"/>
      <c r="J88" s="3880"/>
      <c r="K88" s="3880"/>
      <c r="L88" s="3863"/>
      <c r="M88" s="3860"/>
      <c r="N88" s="3860"/>
      <c r="O88" s="3860"/>
      <c r="P88" s="3860"/>
      <c r="Q88" s="3860"/>
      <c r="R88" s="3860"/>
      <c r="S88" s="3860"/>
      <c r="T88" s="3860"/>
      <c r="U88" s="3860"/>
      <c r="V88" s="3860"/>
      <c r="W88" s="3860"/>
      <c r="X88" s="2036">
        <v>1</v>
      </c>
      <c r="Y88" s="2036">
        <v>1</v>
      </c>
      <c r="Z88" s="3860"/>
      <c r="AA88" s="3860"/>
      <c r="AB88" s="3860"/>
      <c r="AC88" s="3860"/>
      <c r="AD88" s="3860"/>
      <c r="AE88" s="3860"/>
      <c r="AF88" s="271"/>
      <c r="AG88" s="271"/>
      <c r="AH88" s="271"/>
      <c r="AI88" s="271"/>
      <c r="AJ88" s="271"/>
      <c r="AK88" s="271"/>
      <c r="AL88" s="271"/>
      <c r="AM88" s="271"/>
      <c r="AN88" s="271"/>
      <c r="AO88" s="271"/>
      <c r="AP88" s="271"/>
      <c r="AQ88" s="271"/>
      <c r="AR88" s="271"/>
      <c r="AS88" s="271"/>
      <c r="AT88" s="271"/>
      <c r="AU88" s="286"/>
      <c r="AV88" s="286"/>
      <c r="AW88" s="286"/>
      <c r="AX88" s="287"/>
      <c r="AY88" s="286"/>
      <c r="AZ88" s="271"/>
      <c r="BA88" s="271"/>
      <c r="BB88" s="271"/>
      <c r="BC88" s="271"/>
      <c r="BD88" s="271"/>
      <c r="BE88" s="271"/>
      <c r="BF88" s="271"/>
      <c r="BG88" s="271"/>
      <c r="BH88" s="271"/>
      <c r="BI88" s="271"/>
      <c r="BJ88" s="271"/>
      <c r="BK88" s="271"/>
      <c r="BL88" s="271"/>
      <c r="BM88" s="271"/>
      <c r="BN88" s="271"/>
      <c r="BO88" s="271"/>
      <c r="BP88" s="271"/>
      <c r="BQ88" s="271"/>
      <c r="BR88" s="271"/>
      <c r="BS88" s="271"/>
      <c r="BT88" s="271"/>
      <c r="BU88" s="271"/>
      <c r="BV88" s="271"/>
      <c r="BW88" s="271"/>
      <c r="BX88" s="271"/>
      <c r="BY88" s="271"/>
      <c r="BZ88" s="271"/>
      <c r="CA88" s="271"/>
    </row>
    <row r="89" spans="1:79" s="272" customFormat="1" ht="30" customHeight="1" thickBot="1">
      <c r="A89" s="3861"/>
      <c r="B89" s="3877"/>
      <c r="C89" s="3878"/>
      <c r="D89" s="3879"/>
      <c r="E89" s="3881"/>
      <c r="F89" s="581" t="s">
        <v>819</v>
      </c>
      <c r="G89" s="573">
        <v>3</v>
      </c>
      <c r="H89" s="3861"/>
      <c r="I89" s="3861"/>
      <c r="J89" s="3880"/>
      <c r="K89" s="3880"/>
      <c r="L89" s="3863"/>
      <c r="M89" s="3860"/>
      <c r="N89" s="3860"/>
      <c r="O89" s="3860"/>
      <c r="P89" s="3860"/>
      <c r="Q89" s="3860"/>
      <c r="R89" s="3860"/>
      <c r="S89" s="3860"/>
      <c r="T89" s="3860"/>
      <c r="U89" s="3860"/>
      <c r="V89" s="3860"/>
      <c r="W89" s="3860"/>
      <c r="X89" s="2036">
        <v>1</v>
      </c>
      <c r="Y89" s="2036">
        <v>1</v>
      </c>
      <c r="Z89" s="3860"/>
      <c r="AA89" s="3860"/>
      <c r="AB89" s="3860"/>
      <c r="AC89" s="3860"/>
      <c r="AD89" s="3860"/>
      <c r="AE89" s="3860"/>
      <c r="AF89" s="271"/>
      <c r="AG89" s="271"/>
      <c r="AH89" s="271"/>
      <c r="AI89" s="271"/>
      <c r="AJ89" s="271"/>
      <c r="AK89" s="271"/>
      <c r="AL89" s="271"/>
      <c r="AM89" s="271"/>
      <c r="AN89" s="271"/>
      <c r="AO89" s="271"/>
      <c r="AP89" s="271"/>
      <c r="AQ89" s="271"/>
      <c r="AR89" s="271"/>
      <c r="AS89" s="271"/>
      <c r="AT89" s="271"/>
      <c r="AU89" s="286"/>
      <c r="AV89" s="286"/>
      <c r="AW89" s="286"/>
      <c r="AX89" s="287"/>
      <c r="AY89" s="286"/>
      <c r="AZ89" s="271"/>
      <c r="BA89" s="271"/>
      <c r="BB89" s="271"/>
      <c r="BC89" s="271"/>
      <c r="BD89" s="271"/>
      <c r="BE89" s="271"/>
      <c r="BF89" s="271"/>
      <c r="BG89" s="271"/>
      <c r="BH89" s="271"/>
      <c r="BI89" s="271"/>
      <c r="BJ89" s="271"/>
      <c r="BK89" s="271"/>
      <c r="BL89" s="271"/>
      <c r="BM89" s="271"/>
      <c r="BN89" s="271"/>
      <c r="BO89" s="271"/>
      <c r="BP89" s="271"/>
      <c r="BQ89" s="271"/>
      <c r="BR89" s="271"/>
      <c r="BS89" s="271"/>
      <c r="BT89" s="271"/>
      <c r="BU89" s="271"/>
      <c r="BV89" s="271"/>
      <c r="BW89" s="271"/>
      <c r="BX89" s="271"/>
      <c r="BY89" s="271"/>
      <c r="BZ89" s="271"/>
      <c r="CA89" s="271"/>
    </row>
    <row r="90" spans="1:79" s="272" customFormat="1" ht="30" customHeight="1" thickBot="1">
      <c r="A90" s="572" t="s">
        <v>451</v>
      </c>
      <c r="B90" s="572" t="s">
        <v>94</v>
      </c>
      <c r="C90" s="572" t="s">
        <v>1030</v>
      </c>
      <c r="D90" s="573"/>
      <c r="E90" s="577" t="s">
        <v>174</v>
      </c>
      <c r="F90" s="580"/>
      <c r="G90" s="573"/>
      <c r="H90" s="572" t="s">
        <v>12</v>
      </c>
      <c r="I90" s="572" t="s">
        <v>2274</v>
      </c>
      <c r="J90" s="578">
        <v>180000</v>
      </c>
      <c r="K90" s="578">
        <v>180000</v>
      </c>
      <c r="L90" s="2076">
        <v>0</v>
      </c>
      <c r="M90" s="573"/>
      <c r="N90" s="573"/>
      <c r="O90" s="573"/>
      <c r="P90" s="573"/>
      <c r="Q90" s="573"/>
      <c r="R90" s="573"/>
      <c r="S90" s="573"/>
      <c r="T90" s="573"/>
      <c r="U90" s="573"/>
      <c r="V90" s="573"/>
      <c r="W90" s="573"/>
      <c r="X90" s="2036">
        <v>1</v>
      </c>
      <c r="Y90" s="2036">
        <v>1</v>
      </c>
      <c r="Z90" s="573">
        <v>1</v>
      </c>
      <c r="AA90" s="573"/>
      <c r="AB90" s="573"/>
      <c r="AC90" s="573"/>
      <c r="AD90" s="573"/>
      <c r="AE90" s="573" t="s">
        <v>438</v>
      </c>
      <c r="AF90" s="271"/>
      <c r="AG90" s="271"/>
      <c r="AH90" s="271"/>
      <c r="AI90" s="271"/>
      <c r="AJ90" s="271"/>
      <c r="AK90" s="271"/>
      <c r="AL90" s="271"/>
      <c r="AM90" s="271"/>
      <c r="AN90" s="271"/>
      <c r="AO90" s="271"/>
      <c r="AP90" s="271"/>
      <c r="AQ90" s="271"/>
      <c r="AR90" s="271"/>
      <c r="AS90" s="271"/>
      <c r="AT90" s="271"/>
      <c r="AU90" s="286"/>
      <c r="AV90" s="286"/>
      <c r="AW90" s="286"/>
      <c r="AX90" s="287"/>
      <c r="AY90" s="286"/>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1"/>
    </row>
    <row r="91" spans="1:79" s="272" customFormat="1" ht="30" customHeight="1" thickBot="1">
      <c r="A91" s="3861" t="s">
        <v>451</v>
      </c>
      <c r="B91" s="3877" t="s">
        <v>94</v>
      </c>
      <c r="C91" s="3861" t="s">
        <v>728</v>
      </c>
      <c r="D91" s="3878" t="s">
        <v>820</v>
      </c>
      <c r="E91" s="3881" t="s">
        <v>1555</v>
      </c>
      <c r="F91" s="577" t="s">
        <v>778</v>
      </c>
      <c r="G91" s="573">
        <v>121</v>
      </c>
      <c r="H91" s="3861" t="s">
        <v>717</v>
      </c>
      <c r="I91" s="3861" t="s">
        <v>1857</v>
      </c>
      <c r="J91" s="3880">
        <v>150000</v>
      </c>
      <c r="K91" s="3880">
        <v>150000</v>
      </c>
      <c r="L91" s="3863">
        <v>0</v>
      </c>
      <c r="M91" s="3860"/>
      <c r="N91" s="3860"/>
      <c r="O91" s="3860"/>
      <c r="P91" s="3860"/>
      <c r="Q91" s="3860"/>
      <c r="R91" s="3860"/>
      <c r="S91" s="3860"/>
      <c r="T91" s="3860">
        <v>6</v>
      </c>
      <c r="U91" s="3860"/>
      <c r="V91" s="3860"/>
      <c r="W91" s="3860"/>
      <c r="X91" s="2036">
        <v>1</v>
      </c>
      <c r="Y91" s="2036">
        <v>1</v>
      </c>
      <c r="Z91" s="3860">
        <v>1</v>
      </c>
      <c r="AA91" s="3860"/>
      <c r="AB91" s="3860"/>
      <c r="AC91" s="3860"/>
      <c r="AD91" s="3860"/>
      <c r="AE91" s="3860" t="s">
        <v>438</v>
      </c>
      <c r="AF91" s="271"/>
      <c r="AG91" s="271"/>
      <c r="AH91" s="271"/>
      <c r="AI91" s="271"/>
      <c r="AJ91" s="271"/>
      <c r="AK91" s="271"/>
      <c r="AL91" s="271"/>
      <c r="AM91" s="271"/>
      <c r="AN91" s="271"/>
      <c r="AO91" s="271"/>
      <c r="AP91" s="271"/>
      <c r="AQ91" s="271"/>
      <c r="AR91" s="271"/>
      <c r="AS91" s="271"/>
      <c r="AT91" s="271"/>
      <c r="AU91" s="286"/>
      <c r="AV91" s="286"/>
      <c r="AW91" s="286"/>
      <c r="AX91" s="287"/>
      <c r="AY91" s="286"/>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A91" s="271"/>
    </row>
    <row r="92" spans="1:79" s="272" customFormat="1" ht="30" customHeight="1" thickBot="1">
      <c r="A92" s="3861"/>
      <c r="B92" s="3877"/>
      <c r="C92" s="3861"/>
      <c r="D92" s="3878"/>
      <c r="E92" s="3881"/>
      <c r="F92" s="577" t="s">
        <v>779</v>
      </c>
      <c r="G92" s="573">
        <v>163</v>
      </c>
      <c r="H92" s="3861"/>
      <c r="I92" s="3861"/>
      <c r="J92" s="3880"/>
      <c r="K92" s="3880"/>
      <c r="L92" s="3863"/>
      <c r="M92" s="3860"/>
      <c r="N92" s="3860"/>
      <c r="O92" s="3860"/>
      <c r="P92" s="3860"/>
      <c r="Q92" s="3860"/>
      <c r="R92" s="3860"/>
      <c r="S92" s="3860"/>
      <c r="T92" s="3860"/>
      <c r="U92" s="3860"/>
      <c r="V92" s="3860"/>
      <c r="W92" s="3860"/>
      <c r="X92" s="2036">
        <v>1</v>
      </c>
      <c r="Y92" s="2036">
        <v>1</v>
      </c>
      <c r="Z92" s="3860"/>
      <c r="AA92" s="3860"/>
      <c r="AB92" s="3860"/>
      <c r="AC92" s="3860"/>
      <c r="AD92" s="3860"/>
      <c r="AE92" s="3860"/>
      <c r="AF92" s="271"/>
      <c r="AG92" s="271"/>
      <c r="AH92" s="271"/>
      <c r="AI92" s="271"/>
      <c r="AJ92" s="271"/>
      <c r="AK92" s="271"/>
      <c r="AL92" s="271"/>
      <c r="AM92" s="271"/>
      <c r="AN92" s="271"/>
      <c r="AO92" s="271"/>
      <c r="AP92" s="271"/>
      <c r="AQ92" s="271"/>
      <c r="AR92" s="271"/>
      <c r="AS92" s="271"/>
      <c r="AT92" s="271"/>
      <c r="AU92" s="286"/>
      <c r="AV92" s="286"/>
      <c r="AW92" s="286"/>
      <c r="AX92" s="287"/>
      <c r="AY92" s="286"/>
      <c r="AZ92" s="271"/>
      <c r="BA92" s="271"/>
      <c r="BB92" s="271"/>
      <c r="BC92" s="271"/>
      <c r="BD92" s="271"/>
      <c r="BE92" s="271"/>
      <c r="BF92" s="271"/>
      <c r="BG92" s="271"/>
      <c r="BH92" s="271"/>
      <c r="BI92" s="271"/>
      <c r="BJ92" s="271"/>
      <c r="BK92" s="271"/>
      <c r="BL92" s="271"/>
      <c r="BM92" s="271"/>
      <c r="BN92" s="271"/>
      <c r="BO92" s="271"/>
      <c r="BP92" s="271"/>
      <c r="BQ92" s="271"/>
      <c r="BR92" s="271"/>
      <c r="BS92" s="271"/>
      <c r="BT92" s="271"/>
      <c r="BU92" s="271"/>
      <c r="BV92" s="271"/>
      <c r="BW92" s="271"/>
      <c r="BX92" s="271"/>
      <c r="BY92" s="271"/>
      <c r="BZ92" s="271"/>
      <c r="CA92" s="271"/>
    </row>
    <row r="93" spans="1:79" s="272" customFormat="1" ht="30" customHeight="1" thickBot="1">
      <c r="A93" s="3861" t="s">
        <v>451</v>
      </c>
      <c r="B93" s="3877" t="s">
        <v>94</v>
      </c>
      <c r="C93" s="3861" t="s">
        <v>728</v>
      </c>
      <c r="D93" s="3878" t="s">
        <v>780</v>
      </c>
      <c r="E93" s="3882" t="s">
        <v>781</v>
      </c>
      <c r="F93" s="577" t="s">
        <v>782</v>
      </c>
      <c r="G93" s="573">
        <v>170</v>
      </c>
      <c r="H93" s="3861" t="s">
        <v>717</v>
      </c>
      <c r="I93" s="3861" t="s">
        <v>1857</v>
      </c>
      <c r="J93" s="3880">
        <v>125000</v>
      </c>
      <c r="K93" s="3880">
        <v>125000</v>
      </c>
      <c r="L93" s="3863">
        <v>0</v>
      </c>
      <c r="M93" s="3860"/>
      <c r="N93" s="3860"/>
      <c r="O93" s="3860"/>
      <c r="P93" s="3860"/>
      <c r="Q93" s="3860"/>
      <c r="R93" s="3860"/>
      <c r="S93" s="3860"/>
      <c r="T93" s="3860">
        <v>5</v>
      </c>
      <c r="U93" s="3860"/>
      <c r="V93" s="3860"/>
      <c r="W93" s="3860"/>
      <c r="X93" s="2036">
        <v>1</v>
      </c>
      <c r="Y93" s="2036">
        <v>1</v>
      </c>
      <c r="Z93" s="3860">
        <v>1</v>
      </c>
      <c r="AA93" s="3860"/>
      <c r="AB93" s="3860"/>
      <c r="AC93" s="3860"/>
      <c r="AD93" s="3860"/>
      <c r="AE93" s="3860" t="s">
        <v>438</v>
      </c>
      <c r="AF93" s="271"/>
      <c r="AG93" s="271"/>
      <c r="AH93" s="271"/>
      <c r="AI93" s="271"/>
      <c r="AJ93" s="271"/>
      <c r="AK93" s="271"/>
      <c r="AL93" s="271"/>
      <c r="AM93" s="271"/>
      <c r="AN93" s="271"/>
      <c r="AO93" s="271"/>
      <c r="AP93" s="271"/>
      <c r="AQ93" s="271"/>
      <c r="AR93" s="271"/>
      <c r="AS93" s="271"/>
      <c r="AT93" s="271"/>
      <c r="AU93" s="286"/>
      <c r="AV93" s="286"/>
      <c r="AW93" s="286"/>
      <c r="AX93" s="287"/>
      <c r="AY93" s="286"/>
      <c r="AZ93" s="271"/>
      <c r="BA93" s="271"/>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A93" s="271"/>
    </row>
    <row r="94" spans="1:79" s="272" customFormat="1" ht="30" customHeight="1" thickBot="1">
      <c r="A94" s="3861"/>
      <c r="B94" s="3877"/>
      <c r="C94" s="3861"/>
      <c r="D94" s="3878"/>
      <c r="E94" s="3882"/>
      <c r="F94" s="577" t="s">
        <v>783</v>
      </c>
      <c r="G94" s="573">
        <v>103</v>
      </c>
      <c r="H94" s="3861"/>
      <c r="I94" s="3861"/>
      <c r="J94" s="3880"/>
      <c r="K94" s="3880"/>
      <c r="L94" s="3863"/>
      <c r="M94" s="3860"/>
      <c r="N94" s="3860"/>
      <c r="O94" s="3860"/>
      <c r="P94" s="3860"/>
      <c r="Q94" s="3860"/>
      <c r="R94" s="3860"/>
      <c r="S94" s="3860"/>
      <c r="T94" s="3860"/>
      <c r="U94" s="3860"/>
      <c r="V94" s="3860"/>
      <c r="W94" s="3860"/>
      <c r="X94" s="2036">
        <v>1</v>
      </c>
      <c r="Y94" s="2036">
        <v>1</v>
      </c>
      <c r="Z94" s="3860"/>
      <c r="AA94" s="3860"/>
      <c r="AB94" s="3860"/>
      <c r="AC94" s="3860"/>
      <c r="AD94" s="3860"/>
      <c r="AE94" s="3860"/>
      <c r="AF94" s="271"/>
      <c r="AG94" s="271"/>
      <c r="AH94" s="271"/>
      <c r="AI94" s="271"/>
      <c r="AJ94" s="271"/>
      <c r="AK94" s="271"/>
      <c r="AL94" s="271"/>
      <c r="AM94" s="271"/>
      <c r="AN94" s="271"/>
      <c r="AO94" s="271"/>
      <c r="AP94" s="271"/>
      <c r="AQ94" s="271"/>
      <c r="AR94" s="271"/>
      <c r="AS94" s="271"/>
      <c r="AT94" s="271"/>
      <c r="AU94" s="286"/>
      <c r="AV94" s="286"/>
      <c r="AW94" s="286"/>
      <c r="AX94" s="287"/>
      <c r="AY94" s="286"/>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A94" s="271"/>
    </row>
    <row r="95" spans="1:79" s="272" customFormat="1" ht="30" customHeight="1" thickBot="1">
      <c r="A95" s="572" t="s">
        <v>451</v>
      </c>
      <c r="B95" s="572" t="s">
        <v>94</v>
      </c>
      <c r="C95" s="576" t="s">
        <v>728</v>
      </c>
      <c r="D95" s="573">
        <v>116</v>
      </c>
      <c r="E95" s="574" t="s">
        <v>784</v>
      </c>
      <c r="F95" s="577" t="s">
        <v>785</v>
      </c>
      <c r="G95" s="573">
        <v>315</v>
      </c>
      <c r="H95" s="572" t="s">
        <v>717</v>
      </c>
      <c r="I95" s="572" t="s">
        <v>1857</v>
      </c>
      <c r="J95" s="575">
        <v>150000</v>
      </c>
      <c r="K95" s="575">
        <v>150000</v>
      </c>
      <c r="L95" s="2080">
        <v>0</v>
      </c>
      <c r="M95" s="579"/>
      <c r="N95" s="579"/>
      <c r="O95" s="579"/>
      <c r="P95" s="579"/>
      <c r="Q95" s="579"/>
      <c r="R95" s="579"/>
      <c r="S95" s="579"/>
      <c r="T95" s="579">
        <v>6</v>
      </c>
      <c r="U95" s="579"/>
      <c r="V95" s="579"/>
      <c r="W95" s="579"/>
      <c r="X95" s="2036">
        <v>1</v>
      </c>
      <c r="Y95" s="2036">
        <v>1</v>
      </c>
      <c r="Z95" s="579">
        <v>1</v>
      </c>
      <c r="AA95" s="579"/>
      <c r="AB95" s="579"/>
      <c r="AC95" s="579"/>
      <c r="AD95" s="579"/>
      <c r="AE95" s="579" t="s">
        <v>438</v>
      </c>
      <c r="AF95" s="271"/>
      <c r="AG95" s="271"/>
      <c r="AH95" s="271"/>
      <c r="AI95" s="271"/>
      <c r="AJ95" s="271"/>
      <c r="AK95" s="271"/>
      <c r="AL95" s="271"/>
      <c r="AM95" s="271"/>
      <c r="AN95" s="271"/>
      <c r="AO95" s="271"/>
      <c r="AP95" s="271"/>
      <c r="AQ95" s="271"/>
      <c r="AR95" s="271"/>
      <c r="AS95" s="271"/>
      <c r="AT95" s="271"/>
      <c r="AU95" s="286"/>
      <c r="AV95" s="286"/>
      <c r="AW95" s="286"/>
      <c r="AX95" s="287"/>
      <c r="AY95" s="286"/>
      <c r="AZ95" s="271"/>
      <c r="BA95" s="271"/>
      <c r="BB95" s="271"/>
      <c r="BC95" s="271"/>
      <c r="BD95" s="271"/>
      <c r="BE95" s="271"/>
      <c r="BF95" s="271"/>
      <c r="BG95" s="271"/>
      <c r="BH95" s="271"/>
      <c r="BI95" s="271"/>
      <c r="BJ95" s="271"/>
      <c r="BK95" s="271"/>
      <c r="BL95" s="271"/>
      <c r="BM95" s="271"/>
      <c r="BN95" s="271"/>
      <c r="BO95" s="271"/>
      <c r="BP95" s="271"/>
      <c r="BQ95" s="271"/>
      <c r="BR95" s="271"/>
      <c r="BS95" s="271"/>
      <c r="BT95" s="271"/>
      <c r="BU95" s="271"/>
      <c r="BV95" s="271"/>
      <c r="BW95" s="271"/>
      <c r="BX95" s="271"/>
      <c r="BY95" s="271"/>
      <c r="BZ95" s="271"/>
      <c r="CA95" s="271"/>
    </row>
    <row r="96" spans="1:79" s="272" customFormat="1" ht="30" customHeight="1" thickBot="1">
      <c r="A96" s="3861" t="s">
        <v>451</v>
      </c>
      <c r="B96" s="3877" t="s">
        <v>94</v>
      </c>
      <c r="C96" s="3861" t="s">
        <v>728</v>
      </c>
      <c r="D96" s="3878" t="s">
        <v>786</v>
      </c>
      <c r="E96" s="3881" t="s">
        <v>787</v>
      </c>
      <c r="F96" s="577" t="s">
        <v>788</v>
      </c>
      <c r="G96" s="573">
        <v>60</v>
      </c>
      <c r="H96" s="3861" t="s">
        <v>717</v>
      </c>
      <c r="I96" s="3861" t="s">
        <v>1857</v>
      </c>
      <c r="J96" s="3880">
        <v>125000</v>
      </c>
      <c r="K96" s="3880">
        <v>125000</v>
      </c>
      <c r="L96" s="3863">
        <v>0</v>
      </c>
      <c r="M96" s="3860"/>
      <c r="N96" s="3860"/>
      <c r="O96" s="3860"/>
      <c r="P96" s="3860"/>
      <c r="Q96" s="3860"/>
      <c r="R96" s="3860"/>
      <c r="S96" s="3860"/>
      <c r="T96" s="3860">
        <v>5</v>
      </c>
      <c r="U96" s="3860"/>
      <c r="V96" s="3860"/>
      <c r="W96" s="3860"/>
      <c r="X96" s="2036">
        <v>1</v>
      </c>
      <c r="Y96" s="2036">
        <v>1</v>
      </c>
      <c r="Z96" s="3860">
        <v>1</v>
      </c>
      <c r="AA96" s="3860"/>
      <c r="AB96" s="3860"/>
      <c r="AC96" s="3860"/>
      <c r="AD96" s="3860"/>
      <c r="AE96" s="3860" t="s">
        <v>438</v>
      </c>
      <c r="AF96" s="271"/>
      <c r="AG96" s="271"/>
      <c r="AH96" s="271"/>
      <c r="AI96" s="271"/>
      <c r="AJ96" s="271"/>
      <c r="AK96" s="271"/>
      <c r="AL96" s="271"/>
      <c r="AM96" s="271"/>
      <c r="AN96" s="271"/>
      <c r="AO96" s="271"/>
      <c r="AP96" s="271"/>
      <c r="AQ96" s="271"/>
      <c r="AR96" s="271"/>
      <c r="AS96" s="271"/>
      <c r="AT96" s="271"/>
      <c r="AU96" s="286"/>
      <c r="AV96" s="286"/>
      <c r="AW96" s="286"/>
      <c r="AX96" s="287"/>
      <c r="AY96" s="286"/>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271"/>
      <c r="BY96" s="271"/>
      <c r="BZ96" s="271"/>
      <c r="CA96" s="271"/>
    </row>
    <row r="97" spans="1:79" s="272" customFormat="1" ht="30" customHeight="1" thickBot="1">
      <c r="A97" s="3861"/>
      <c r="B97" s="3877"/>
      <c r="C97" s="3861"/>
      <c r="D97" s="3878"/>
      <c r="E97" s="3881"/>
      <c r="F97" s="577" t="s">
        <v>789</v>
      </c>
      <c r="G97" s="573">
        <v>37</v>
      </c>
      <c r="H97" s="3861"/>
      <c r="I97" s="3861"/>
      <c r="J97" s="3880"/>
      <c r="K97" s="3880"/>
      <c r="L97" s="3863"/>
      <c r="M97" s="3860"/>
      <c r="N97" s="3860"/>
      <c r="O97" s="3860"/>
      <c r="P97" s="3860"/>
      <c r="Q97" s="3860"/>
      <c r="R97" s="3860"/>
      <c r="S97" s="3860"/>
      <c r="T97" s="3860"/>
      <c r="U97" s="3860"/>
      <c r="V97" s="3860"/>
      <c r="W97" s="3860"/>
      <c r="X97" s="2036">
        <v>1</v>
      </c>
      <c r="Y97" s="2036">
        <v>1</v>
      </c>
      <c r="Z97" s="3860"/>
      <c r="AA97" s="3860"/>
      <c r="AB97" s="3860"/>
      <c r="AC97" s="3860"/>
      <c r="AD97" s="3860"/>
      <c r="AE97" s="3860"/>
      <c r="AF97" s="271"/>
      <c r="AG97" s="271"/>
      <c r="AH97" s="271"/>
      <c r="AI97" s="271"/>
      <c r="AJ97" s="271"/>
      <c r="AK97" s="271"/>
      <c r="AL97" s="271"/>
      <c r="AM97" s="271"/>
      <c r="AN97" s="271"/>
      <c r="AO97" s="271"/>
      <c r="AP97" s="271"/>
      <c r="AQ97" s="271"/>
      <c r="AR97" s="271"/>
      <c r="AS97" s="271"/>
      <c r="AT97" s="271"/>
      <c r="AU97" s="286"/>
      <c r="AV97" s="286"/>
      <c r="AW97" s="286"/>
      <c r="AX97" s="287"/>
      <c r="AY97" s="286"/>
      <c r="AZ97" s="271"/>
      <c r="BA97" s="271"/>
      <c r="BB97" s="271"/>
      <c r="BC97" s="271"/>
      <c r="BD97" s="271"/>
      <c r="BE97" s="271"/>
      <c r="BF97" s="271"/>
      <c r="BG97" s="271"/>
      <c r="BH97" s="271"/>
      <c r="BI97" s="271"/>
      <c r="BJ97" s="271"/>
      <c r="BK97" s="271"/>
      <c r="BL97" s="271"/>
      <c r="BM97" s="271"/>
      <c r="BN97" s="271"/>
      <c r="BO97" s="271"/>
      <c r="BP97" s="271"/>
      <c r="BQ97" s="271"/>
      <c r="BR97" s="271"/>
      <c r="BS97" s="271"/>
      <c r="BT97" s="271"/>
      <c r="BU97" s="271"/>
      <c r="BV97" s="271"/>
      <c r="BW97" s="271"/>
      <c r="BX97" s="271"/>
      <c r="BY97" s="271"/>
      <c r="BZ97" s="271"/>
      <c r="CA97" s="271"/>
    </row>
    <row r="98" spans="1:79" s="272" customFormat="1" ht="30" customHeight="1" thickBot="1">
      <c r="A98" s="572" t="s">
        <v>415</v>
      </c>
      <c r="B98" s="572" t="s">
        <v>94</v>
      </c>
      <c r="C98" s="576" t="s">
        <v>728</v>
      </c>
      <c r="D98" s="573"/>
      <c r="E98" s="577" t="s">
        <v>790</v>
      </c>
      <c r="F98" s="577" t="s">
        <v>126</v>
      </c>
      <c r="G98" s="573"/>
      <c r="H98" s="576" t="s">
        <v>717</v>
      </c>
      <c r="I98" s="576" t="s">
        <v>1857</v>
      </c>
      <c r="J98" s="578">
        <v>15000</v>
      </c>
      <c r="K98" s="578">
        <v>15000</v>
      </c>
      <c r="L98" s="2078">
        <v>0</v>
      </c>
      <c r="M98" s="579"/>
      <c r="N98" s="579"/>
      <c r="O98" s="579"/>
      <c r="P98" s="579"/>
      <c r="Q98" s="579"/>
      <c r="R98" s="582"/>
      <c r="S98" s="579"/>
      <c r="T98" s="582">
        <v>1.8</v>
      </c>
      <c r="U98" s="582"/>
      <c r="V98" s="579"/>
      <c r="W98" s="579"/>
      <c r="X98" s="2036">
        <v>1</v>
      </c>
      <c r="Y98" s="2036">
        <v>1</v>
      </c>
      <c r="Z98" s="579">
        <v>1</v>
      </c>
      <c r="AA98" s="579"/>
      <c r="AB98" s="579"/>
      <c r="AC98" s="579"/>
      <c r="AD98" s="579"/>
      <c r="AE98" s="579" t="s">
        <v>438</v>
      </c>
      <c r="AF98" s="271"/>
      <c r="AG98" s="271"/>
      <c r="AH98" s="271"/>
      <c r="AI98" s="271"/>
      <c r="AJ98" s="271"/>
      <c r="AK98" s="271"/>
      <c r="AL98" s="271"/>
      <c r="AM98" s="271"/>
      <c r="AN98" s="271"/>
      <c r="AO98" s="271"/>
      <c r="AP98" s="271"/>
      <c r="AQ98" s="271"/>
      <c r="AR98" s="271"/>
      <c r="AS98" s="271"/>
      <c r="AT98" s="271"/>
      <c r="AU98" s="286"/>
      <c r="AV98" s="286"/>
      <c r="AW98" s="286"/>
      <c r="AX98" s="287"/>
      <c r="AY98" s="286"/>
      <c r="AZ98" s="271"/>
      <c r="BA98" s="271"/>
      <c r="BB98" s="271"/>
      <c r="BC98" s="271"/>
      <c r="BD98" s="271"/>
      <c r="BE98" s="271"/>
      <c r="BF98" s="271"/>
      <c r="BG98" s="271"/>
      <c r="BH98" s="271"/>
      <c r="BI98" s="271"/>
      <c r="BJ98" s="271"/>
      <c r="BK98" s="271"/>
      <c r="BL98" s="271"/>
      <c r="BM98" s="271"/>
      <c r="BN98" s="271"/>
      <c r="BO98" s="271"/>
      <c r="BP98" s="271"/>
      <c r="BQ98" s="271"/>
      <c r="BR98" s="271"/>
      <c r="BS98" s="271"/>
      <c r="BT98" s="271"/>
      <c r="BU98" s="271"/>
      <c r="BV98" s="271"/>
      <c r="BW98" s="271"/>
      <c r="BX98" s="271"/>
      <c r="BY98" s="271"/>
      <c r="BZ98" s="271"/>
      <c r="CA98" s="271"/>
    </row>
    <row r="99" spans="1:79" s="272" customFormat="1" ht="30" customHeight="1" thickBot="1">
      <c r="A99" s="572" t="s">
        <v>415</v>
      </c>
      <c r="B99" s="572" t="s">
        <v>94</v>
      </c>
      <c r="C99" s="576" t="s">
        <v>728</v>
      </c>
      <c r="D99" s="573"/>
      <c r="E99" s="577" t="s">
        <v>791</v>
      </c>
      <c r="F99" s="577" t="s">
        <v>792</v>
      </c>
      <c r="G99" s="573"/>
      <c r="H99" s="576" t="s">
        <v>717</v>
      </c>
      <c r="I99" s="576" t="s">
        <v>1857</v>
      </c>
      <c r="J99" s="578">
        <v>15000</v>
      </c>
      <c r="K99" s="578">
        <v>15000</v>
      </c>
      <c r="L99" s="2078">
        <v>0</v>
      </c>
      <c r="M99" s="579"/>
      <c r="N99" s="579"/>
      <c r="O99" s="579"/>
      <c r="P99" s="579"/>
      <c r="Q99" s="579"/>
      <c r="R99" s="582"/>
      <c r="S99" s="579"/>
      <c r="T99" s="582">
        <v>4.2</v>
      </c>
      <c r="U99" s="582"/>
      <c r="V99" s="579"/>
      <c r="W99" s="579"/>
      <c r="X99" s="2036">
        <v>1</v>
      </c>
      <c r="Y99" s="2036">
        <v>1</v>
      </c>
      <c r="Z99" s="579">
        <v>1</v>
      </c>
      <c r="AA99" s="579"/>
      <c r="AB99" s="579"/>
      <c r="AC99" s="579"/>
      <c r="AD99" s="579"/>
      <c r="AE99" s="579" t="s">
        <v>438</v>
      </c>
      <c r="AF99" s="271"/>
      <c r="AG99" s="271"/>
      <c r="AH99" s="271"/>
      <c r="AI99" s="271"/>
      <c r="AJ99" s="271"/>
      <c r="AK99" s="271"/>
      <c r="AL99" s="271"/>
      <c r="AM99" s="271"/>
      <c r="AN99" s="271"/>
      <c r="AO99" s="271"/>
      <c r="AP99" s="271"/>
      <c r="AQ99" s="271"/>
      <c r="AR99" s="271"/>
      <c r="AS99" s="271"/>
      <c r="AT99" s="271"/>
      <c r="AU99" s="286"/>
      <c r="AV99" s="286"/>
      <c r="AW99" s="286"/>
      <c r="AX99" s="287"/>
      <c r="AY99" s="286"/>
      <c r="AZ99" s="271"/>
      <c r="BA99" s="271"/>
      <c r="BB99" s="271"/>
      <c r="BC99" s="271"/>
      <c r="BD99" s="271"/>
      <c r="BE99" s="271"/>
      <c r="BF99" s="271"/>
      <c r="BG99" s="271"/>
      <c r="BH99" s="271"/>
      <c r="BI99" s="271"/>
      <c r="BJ99" s="271"/>
      <c r="BK99" s="271"/>
      <c r="BL99" s="271"/>
      <c r="BM99" s="271"/>
      <c r="BN99" s="271"/>
      <c r="BO99" s="271"/>
      <c r="BP99" s="271"/>
      <c r="BQ99" s="271"/>
      <c r="BR99" s="271"/>
      <c r="BS99" s="271"/>
      <c r="BT99" s="271"/>
      <c r="BU99" s="271"/>
      <c r="BV99" s="271"/>
      <c r="BW99" s="271"/>
      <c r="BX99" s="271"/>
      <c r="BY99" s="271"/>
      <c r="BZ99" s="271"/>
      <c r="CA99" s="271"/>
    </row>
    <row r="100" spans="1:79" s="272" customFormat="1" ht="30" customHeight="1" thickBot="1">
      <c r="A100" s="572" t="s">
        <v>415</v>
      </c>
      <c r="B100" s="572" t="s">
        <v>94</v>
      </c>
      <c r="C100" s="576" t="s">
        <v>728</v>
      </c>
      <c r="D100" s="573"/>
      <c r="E100" s="577" t="s">
        <v>793</v>
      </c>
      <c r="F100" s="577" t="s">
        <v>794</v>
      </c>
      <c r="G100" s="573"/>
      <c r="H100" s="576" t="s">
        <v>717</v>
      </c>
      <c r="I100" s="576" t="s">
        <v>1857</v>
      </c>
      <c r="J100" s="578">
        <v>15000</v>
      </c>
      <c r="K100" s="578">
        <v>15000</v>
      </c>
      <c r="L100" s="2078">
        <v>0</v>
      </c>
      <c r="M100" s="579"/>
      <c r="N100" s="579"/>
      <c r="O100" s="579"/>
      <c r="P100" s="579"/>
      <c r="Q100" s="579"/>
      <c r="R100" s="582"/>
      <c r="S100" s="579"/>
      <c r="T100" s="582">
        <v>2.8</v>
      </c>
      <c r="U100" s="582"/>
      <c r="V100" s="579"/>
      <c r="W100" s="579"/>
      <c r="X100" s="2036">
        <v>1</v>
      </c>
      <c r="Y100" s="2036">
        <v>1</v>
      </c>
      <c r="Z100" s="579">
        <v>1</v>
      </c>
      <c r="AA100" s="579"/>
      <c r="AB100" s="579"/>
      <c r="AC100" s="579"/>
      <c r="AD100" s="579"/>
      <c r="AE100" s="579" t="s">
        <v>438</v>
      </c>
      <c r="AF100" s="271"/>
      <c r="AG100" s="271"/>
      <c r="AH100" s="271"/>
      <c r="AI100" s="271"/>
      <c r="AJ100" s="271"/>
      <c r="AK100" s="271"/>
      <c r="AL100" s="271"/>
      <c r="AM100" s="271"/>
      <c r="AN100" s="271"/>
      <c r="AO100" s="271"/>
      <c r="AP100" s="271"/>
      <c r="AQ100" s="271"/>
      <c r="AR100" s="271"/>
      <c r="AS100" s="271"/>
      <c r="AT100" s="271"/>
      <c r="AU100" s="286"/>
      <c r="AV100" s="286"/>
      <c r="AW100" s="286"/>
      <c r="AX100" s="287"/>
      <c r="AY100" s="286"/>
      <c r="AZ100" s="271"/>
      <c r="BA100" s="271"/>
      <c r="BB100" s="271"/>
      <c r="BC100" s="271"/>
      <c r="BD100" s="271"/>
      <c r="BE100" s="271"/>
      <c r="BF100" s="271"/>
      <c r="BG100" s="271"/>
      <c r="BH100" s="271"/>
      <c r="BI100" s="271"/>
      <c r="BJ100" s="271"/>
      <c r="BK100" s="271"/>
      <c r="BL100" s="271"/>
      <c r="BM100" s="271"/>
      <c r="BN100" s="271"/>
      <c r="BO100" s="271"/>
      <c r="BP100" s="271"/>
      <c r="BQ100" s="271"/>
      <c r="BR100" s="271"/>
      <c r="BS100" s="271"/>
      <c r="BT100" s="271"/>
      <c r="BU100" s="271"/>
      <c r="BV100" s="271"/>
      <c r="BW100" s="271"/>
      <c r="BX100" s="271"/>
      <c r="BY100" s="271"/>
      <c r="BZ100" s="271"/>
      <c r="CA100" s="271"/>
    </row>
    <row r="101" spans="1:79" s="272" customFormat="1" ht="30" customHeight="1" thickBot="1">
      <c r="A101" s="572" t="s">
        <v>415</v>
      </c>
      <c r="B101" s="572" t="s">
        <v>94</v>
      </c>
      <c r="C101" s="576" t="s">
        <v>728</v>
      </c>
      <c r="D101" s="573">
        <v>47</v>
      </c>
      <c r="E101" s="577" t="s">
        <v>795</v>
      </c>
      <c r="F101" s="577" t="s">
        <v>796</v>
      </c>
      <c r="G101" s="573">
        <v>60</v>
      </c>
      <c r="H101" s="576" t="s">
        <v>717</v>
      </c>
      <c r="I101" s="576" t="s">
        <v>1857</v>
      </c>
      <c r="J101" s="578">
        <v>15000</v>
      </c>
      <c r="K101" s="578">
        <v>15000</v>
      </c>
      <c r="L101" s="2078">
        <v>0</v>
      </c>
      <c r="M101" s="579"/>
      <c r="N101" s="579"/>
      <c r="O101" s="579"/>
      <c r="P101" s="579"/>
      <c r="Q101" s="579"/>
      <c r="R101" s="582"/>
      <c r="S101" s="579">
        <v>1</v>
      </c>
      <c r="T101" s="582"/>
      <c r="U101" s="582"/>
      <c r="V101" s="579"/>
      <c r="W101" s="579"/>
      <c r="X101" s="2036">
        <v>1</v>
      </c>
      <c r="Y101" s="2036">
        <v>1</v>
      </c>
      <c r="Z101" s="579">
        <v>1</v>
      </c>
      <c r="AA101" s="579"/>
      <c r="AB101" s="579"/>
      <c r="AC101" s="579"/>
      <c r="AD101" s="579"/>
      <c r="AE101" s="579" t="s">
        <v>438</v>
      </c>
      <c r="AF101" s="271"/>
      <c r="AG101" s="271"/>
      <c r="AH101" s="271"/>
      <c r="AI101" s="271"/>
      <c r="AJ101" s="271"/>
      <c r="AK101" s="271"/>
      <c r="AL101" s="271"/>
      <c r="AM101" s="271"/>
      <c r="AN101" s="271"/>
      <c r="AO101" s="271"/>
      <c r="AP101" s="271"/>
      <c r="AQ101" s="271"/>
      <c r="AR101" s="271"/>
      <c r="AS101" s="271"/>
      <c r="AT101" s="271"/>
      <c r="AU101" s="286"/>
      <c r="AV101" s="286"/>
      <c r="AW101" s="286"/>
      <c r="AX101" s="287"/>
      <c r="AY101" s="286"/>
      <c r="AZ101" s="271"/>
      <c r="BA101" s="271"/>
      <c r="BB101" s="271"/>
      <c r="BC101" s="271"/>
      <c r="BD101" s="271"/>
      <c r="BE101" s="271"/>
      <c r="BF101" s="271"/>
      <c r="BG101" s="271"/>
      <c r="BH101" s="271"/>
      <c r="BI101" s="271"/>
      <c r="BJ101" s="271"/>
      <c r="BK101" s="271"/>
      <c r="BL101" s="271"/>
      <c r="BM101" s="271"/>
      <c r="BN101" s="271"/>
      <c r="BO101" s="271"/>
      <c r="BP101" s="271"/>
      <c r="BQ101" s="271"/>
      <c r="BR101" s="271"/>
      <c r="BS101" s="271"/>
      <c r="BT101" s="271"/>
      <c r="BU101" s="271"/>
      <c r="BV101" s="271"/>
      <c r="BW101" s="271"/>
      <c r="BX101" s="271"/>
      <c r="BY101" s="271"/>
      <c r="BZ101" s="271"/>
      <c r="CA101" s="271"/>
    </row>
    <row r="102" spans="1:79" s="272" customFormat="1" ht="30" customHeight="1" thickBot="1">
      <c r="A102" s="572" t="s">
        <v>415</v>
      </c>
      <c r="B102" s="572" t="s">
        <v>94</v>
      </c>
      <c r="C102" s="576" t="s">
        <v>728</v>
      </c>
      <c r="D102" s="573"/>
      <c r="E102" s="577" t="s">
        <v>797</v>
      </c>
      <c r="F102" s="577" t="s">
        <v>798</v>
      </c>
      <c r="G102" s="573">
        <v>325</v>
      </c>
      <c r="H102" s="576" t="s">
        <v>717</v>
      </c>
      <c r="I102" s="576" t="s">
        <v>1857</v>
      </c>
      <c r="J102" s="578">
        <v>15000</v>
      </c>
      <c r="K102" s="578">
        <v>15000</v>
      </c>
      <c r="L102" s="2078">
        <v>0</v>
      </c>
      <c r="M102" s="579"/>
      <c r="N102" s="579"/>
      <c r="O102" s="579"/>
      <c r="P102" s="579"/>
      <c r="Q102" s="579"/>
      <c r="R102" s="582"/>
      <c r="S102" s="579">
        <v>7</v>
      </c>
      <c r="T102" s="582"/>
      <c r="U102" s="582"/>
      <c r="V102" s="579"/>
      <c r="W102" s="579"/>
      <c r="X102" s="2036">
        <v>1</v>
      </c>
      <c r="Y102" s="2036">
        <v>1</v>
      </c>
      <c r="Z102" s="579">
        <v>1</v>
      </c>
      <c r="AA102" s="579"/>
      <c r="AB102" s="579"/>
      <c r="AC102" s="579"/>
      <c r="AD102" s="579"/>
      <c r="AE102" s="579" t="s">
        <v>438</v>
      </c>
      <c r="AF102" s="271"/>
      <c r="AG102" s="271"/>
      <c r="AH102" s="271"/>
      <c r="AI102" s="271"/>
      <c r="AJ102" s="271"/>
      <c r="AK102" s="271"/>
      <c r="AL102" s="271"/>
      <c r="AM102" s="271"/>
      <c r="AN102" s="271"/>
      <c r="AO102" s="271"/>
      <c r="AP102" s="271"/>
      <c r="AQ102" s="271"/>
      <c r="AR102" s="271"/>
      <c r="AS102" s="271"/>
      <c r="AT102" s="271"/>
      <c r="AU102" s="286"/>
      <c r="AV102" s="286"/>
      <c r="AW102" s="286"/>
      <c r="AX102" s="287"/>
      <c r="AY102" s="286"/>
      <c r="AZ102" s="271"/>
      <c r="BA102" s="271"/>
      <c r="BB102" s="271"/>
      <c r="BC102" s="271"/>
      <c r="BD102" s="271"/>
      <c r="BE102" s="271"/>
      <c r="BF102" s="271"/>
      <c r="BG102" s="271"/>
      <c r="BH102" s="271"/>
      <c r="BI102" s="271"/>
      <c r="BJ102" s="271"/>
      <c r="BK102" s="271"/>
      <c r="BL102" s="271"/>
      <c r="BM102" s="271"/>
      <c r="BN102" s="271"/>
      <c r="BO102" s="271"/>
      <c r="BP102" s="271"/>
      <c r="BQ102" s="271"/>
      <c r="BR102" s="271"/>
      <c r="BS102" s="271"/>
      <c r="BT102" s="271"/>
      <c r="BU102" s="271"/>
      <c r="BV102" s="271"/>
      <c r="BW102" s="271"/>
      <c r="BX102" s="271"/>
      <c r="BY102" s="271"/>
      <c r="BZ102" s="271"/>
      <c r="CA102" s="271"/>
    </row>
    <row r="103" spans="1:79" s="272" customFormat="1" ht="30" customHeight="1" thickBot="1">
      <c r="A103" s="572" t="s">
        <v>451</v>
      </c>
      <c r="B103" s="572" t="s">
        <v>94</v>
      </c>
      <c r="C103" s="576" t="s">
        <v>728</v>
      </c>
      <c r="D103" s="573"/>
      <c r="E103" s="577" t="s">
        <v>174</v>
      </c>
      <c r="F103" s="577"/>
      <c r="G103" s="573"/>
      <c r="H103" s="572" t="s">
        <v>12</v>
      </c>
      <c r="I103" s="572" t="s">
        <v>2274</v>
      </c>
      <c r="J103" s="578">
        <v>15000</v>
      </c>
      <c r="K103" s="578">
        <v>15000</v>
      </c>
      <c r="L103" s="2078">
        <v>0</v>
      </c>
      <c r="M103" s="573"/>
      <c r="N103" s="573"/>
      <c r="O103" s="573"/>
      <c r="P103" s="573"/>
      <c r="Q103" s="573"/>
      <c r="R103" s="573"/>
      <c r="S103" s="573"/>
      <c r="T103" s="573"/>
      <c r="U103" s="573"/>
      <c r="V103" s="573"/>
      <c r="W103" s="573"/>
      <c r="X103" s="2036">
        <v>1</v>
      </c>
      <c r="Y103" s="2036">
        <v>1</v>
      </c>
      <c r="Z103" s="573">
        <v>1</v>
      </c>
      <c r="AA103" s="573"/>
      <c r="AB103" s="573"/>
      <c r="AC103" s="573"/>
      <c r="AD103" s="573"/>
      <c r="AE103" s="2581" t="s">
        <v>438</v>
      </c>
      <c r="AF103" s="271"/>
      <c r="AG103" s="271"/>
      <c r="AH103" s="271"/>
      <c r="AI103" s="271"/>
      <c r="AJ103" s="271"/>
      <c r="AK103" s="271"/>
      <c r="AL103" s="271"/>
      <c r="AM103" s="271"/>
      <c r="AN103" s="271"/>
      <c r="AO103" s="271"/>
      <c r="AP103" s="271"/>
      <c r="AQ103" s="271"/>
      <c r="AR103" s="271"/>
      <c r="AS103" s="271"/>
      <c r="AT103" s="271"/>
      <c r="AU103" s="286"/>
      <c r="AV103" s="286"/>
      <c r="AW103" s="286"/>
      <c r="AX103" s="287"/>
      <c r="AY103" s="286"/>
      <c r="AZ103" s="271"/>
      <c r="BA103" s="271"/>
      <c r="BB103" s="271"/>
      <c r="BC103" s="271"/>
      <c r="BD103" s="271"/>
      <c r="BE103" s="271"/>
      <c r="BF103" s="271"/>
      <c r="BG103" s="271"/>
      <c r="BH103" s="271"/>
      <c r="BI103" s="271"/>
      <c r="BJ103" s="271"/>
      <c r="BK103" s="271"/>
      <c r="BL103" s="271"/>
      <c r="BM103" s="271"/>
      <c r="BN103" s="271"/>
      <c r="BO103" s="271"/>
      <c r="BP103" s="271"/>
      <c r="BQ103" s="271"/>
      <c r="BR103" s="271"/>
      <c r="BS103" s="271"/>
      <c r="BT103" s="271"/>
      <c r="BU103" s="271"/>
      <c r="BV103" s="271"/>
      <c r="BW103" s="271"/>
      <c r="BX103" s="271"/>
      <c r="BY103" s="271"/>
      <c r="BZ103" s="271"/>
      <c r="CA103" s="271"/>
    </row>
    <row r="104" spans="1:79" s="272" customFormat="1" ht="30" customHeight="1" thickBot="1">
      <c r="A104" s="572" t="s">
        <v>451</v>
      </c>
      <c r="B104" s="572" t="s">
        <v>94</v>
      </c>
      <c r="C104" s="572" t="s">
        <v>740</v>
      </c>
      <c r="D104" s="573">
        <v>44</v>
      </c>
      <c r="E104" s="577" t="s">
        <v>799</v>
      </c>
      <c r="F104" s="577" t="s">
        <v>800</v>
      </c>
      <c r="G104" s="573">
        <v>37</v>
      </c>
      <c r="H104" s="572" t="s">
        <v>717</v>
      </c>
      <c r="I104" s="572" t="s">
        <v>1857</v>
      </c>
      <c r="J104" s="578">
        <v>145500</v>
      </c>
      <c r="K104" s="578">
        <v>145500</v>
      </c>
      <c r="L104" s="2078">
        <v>0</v>
      </c>
      <c r="M104" s="573"/>
      <c r="N104" s="573"/>
      <c r="O104" s="573"/>
      <c r="P104" s="573"/>
      <c r="Q104" s="573"/>
      <c r="R104" s="573"/>
      <c r="S104" s="573">
        <v>3.5</v>
      </c>
      <c r="T104" s="573"/>
      <c r="U104" s="573"/>
      <c r="V104" s="573"/>
      <c r="W104" s="573"/>
      <c r="X104" s="2036">
        <v>1</v>
      </c>
      <c r="Y104" s="2036">
        <v>1</v>
      </c>
      <c r="Z104" s="573">
        <v>1</v>
      </c>
      <c r="AA104" s="573"/>
      <c r="AB104" s="573"/>
      <c r="AC104" s="573"/>
      <c r="AD104" s="573"/>
      <c r="AE104" s="2581" t="s">
        <v>438</v>
      </c>
      <c r="AF104" s="271"/>
      <c r="AG104" s="271"/>
      <c r="AH104" s="271"/>
      <c r="AI104" s="271"/>
      <c r="AJ104" s="271"/>
      <c r="AK104" s="271"/>
      <c r="AL104" s="271"/>
      <c r="AM104" s="271"/>
      <c r="AN104" s="271"/>
      <c r="AO104" s="271"/>
      <c r="AP104" s="271"/>
      <c r="AQ104" s="271"/>
      <c r="AR104" s="271"/>
      <c r="AS104" s="271"/>
      <c r="AT104" s="271"/>
      <c r="AU104" s="286"/>
      <c r="AV104" s="286"/>
      <c r="AW104" s="286"/>
      <c r="AX104" s="287"/>
      <c r="AY104" s="286"/>
      <c r="AZ104" s="271"/>
      <c r="BA104" s="271"/>
      <c r="BB104" s="271"/>
      <c r="BC104" s="271"/>
      <c r="BD104" s="271"/>
      <c r="BE104" s="271"/>
      <c r="BF104" s="271"/>
      <c r="BG104" s="271"/>
      <c r="BH104" s="271"/>
      <c r="BI104" s="271"/>
      <c r="BJ104" s="271"/>
      <c r="BK104" s="271"/>
      <c r="BL104" s="271"/>
      <c r="BM104" s="271"/>
      <c r="BN104" s="271"/>
      <c r="BO104" s="271"/>
      <c r="BP104" s="271"/>
      <c r="BQ104" s="271"/>
      <c r="BR104" s="271"/>
      <c r="BS104" s="271"/>
      <c r="BT104" s="271"/>
      <c r="BU104" s="271"/>
      <c r="BV104" s="271"/>
      <c r="BW104" s="271"/>
      <c r="BX104" s="271"/>
      <c r="BY104" s="271"/>
      <c r="BZ104" s="271"/>
      <c r="CA104" s="271"/>
    </row>
    <row r="105" spans="1:79" s="272" customFormat="1" ht="30" customHeight="1" thickBot="1">
      <c r="A105" s="572" t="s">
        <v>451</v>
      </c>
      <c r="B105" s="572" t="s">
        <v>94</v>
      </c>
      <c r="C105" s="572" t="s">
        <v>157</v>
      </c>
      <c r="D105" s="573"/>
      <c r="E105" s="577" t="s">
        <v>174</v>
      </c>
      <c r="F105" s="577"/>
      <c r="G105" s="573"/>
      <c r="H105" s="572" t="s">
        <v>12</v>
      </c>
      <c r="I105" s="572" t="s">
        <v>1857</v>
      </c>
      <c r="J105" s="578">
        <v>10000</v>
      </c>
      <c r="K105" s="578">
        <v>10000</v>
      </c>
      <c r="L105" s="2078">
        <v>0</v>
      </c>
      <c r="M105" s="573"/>
      <c r="N105" s="573"/>
      <c r="O105" s="573"/>
      <c r="P105" s="573"/>
      <c r="Q105" s="573"/>
      <c r="R105" s="573"/>
      <c r="S105" s="573">
        <v>1</v>
      </c>
      <c r="T105" s="573"/>
      <c r="U105" s="573"/>
      <c r="V105" s="573"/>
      <c r="W105" s="573"/>
      <c r="X105" s="2036">
        <v>1</v>
      </c>
      <c r="Y105" s="2036">
        <v>1</v>
      </c>
      <c r="Z105" s="573">
        <v>1</v>
      </c>
      <c r="AA105" s="573"/>
      <c r="AB105" s="573"/>
      <c r="AC105" s="573"/>
      <c r="AD105" s="573"/>
      <c r="AE105" s="2581" t="s">
        <v>438</v>
      </c>
      <c r="AF105" s="271"/>
      <c r="AG105" s="271"/>
      <c r="AH105" s="271"/>
      <c r="AI105" s="271"/>
      <c r="AJ105" s="271"/>
      <c r="AK105" s="271"/>
      <c r="AL105" s="271"/>
      <c r="AM105" s="271"/>
      <c r="AN105" s="271"/>
      <c r="AO105" s="271"/>
      <c r="AP105" s="271"/>
      <c r="AQ105" s="271"/>
      <c r="AR105" s="271"/>
      <c r="AS105" s="271"/>
      <c r="AT105" s="271"/>
      <c r="AU105" s="286"/>
      <c r="AV105" s="286"/>
      <c r="AW105" s="286"/>
      <c r="AX105" s="287"/>
      <c r="AY105" s="286"/>
      <c r="AZ105" s="271"/>
      <c r="BA105" s="271"/>
      <c r="BB105" s="271"/>
      <c r="BC105" s="271"/>
      <c r="BD105" s="271"/>
      <c r="BE105" s="271"/>
      <c r="BF105" s="271"/>
      <c r="BG105" s="271"/>
      <c r="BH105" s="271"/>
      <c r="BI105" s="271"/>
      <c r="BJ105" s="271"/>
      <c r="BK105" s="271"/>
      <c r="BL105" s="271"/>
      <c r="BM105" s="271"/>
      <c r="BN105" s="271"/>
      <c r="BO105" s="271"/>
      <c r="BP105" s="271"/>
      <c r="BQ105" s="271"/>
      <c r="BR105" s="271"/>
      <c r="BS105" s="271"/>
      <c r="BT105" s="271"/>
      <c r="BU105" s="271"/>
      <c r="BV105" s="271"/>
      <c r="BW105" s="271"/>
      <c r="BX105" s="271"/>
      <c r="BY105" s="271"/>
      <c r="BZ105" s="271"/>
      <c r="CA105" s="271"/>
    </row>
    <row r="106" spans="1:79" s="272" customFormat="1" ht="30" customHeight="1" thickBot="1">
      <c r="A106" s="572" t="s">
        <v>451</v>
      </c>
      <c r="B106" s="572" t="s">
        <v>94</v>
      </c>
      <c r="C106" s="572" t="s">
        <v>157</v>
      </c>
      <c r="D106" s="573"/>
      <c r="E106" s="577" t="s">
        <v>1173</v>
      </c>
      <c r="F106" s="577"/>
      <c r="G106" s="573"/>
      <c r="H106" s="572" t="s">
        <v>717</v>
      </c>
      <c r="I106" s="572" t="s">
        <v>11</v>
      </c>
      <c r="J106" s="578">
        <v>10000</v>
      </c>
      <c r="K106" s="578">
        <v>10000</v>
      </c>
      <c r="L106" s="2078">
        <v>0</v>
      </c>
      <c r="M106" s="573"/>
      <c r="N106" s="573"/>
      <c r="O106" s="573"/>
      <c r="P106" s="573"/>
      <c r="Q106" s="573"/>
      <c r="R106" s="573"/>
      <c r="S106" s="573"/>
      <c r="T106" s="573"/>
      <c r="U106" s="573"/>
      <c r="V106" s="573">
        <v>1</v>
      </c>
      <c r="W106" s="573"/>
      <c r="X106" s="2036">
        <v>1</v>
      </c>
      <c r="Y106" s="2036">
        <v>1</v>
      </c>
      <c r="Z106" s="573">
        <v>1</v>
      </c>
      <c r="AA106" s="573"/>
      <c r="AB106" s="573"/>
      <c r="AC106" s="573"/>
      <c r="AD106" s="573"/>
      <c r="AE106" s="2581" t="s">
        <v>438</v>
      </c>
      <c r="AF106" s="271"/>
      <c r="AG106" s="271"/>
      <c r="AH106" s="271"/>
      <c r="AI106" s="271"/>
      <c r="AJ106" s="271"/>
      <c r="AK106" s="271"/>
      <c r="AL106" s="271"/>
      <c r="AM106" s="271"/>
      <c r="AN106" s="271"/>
      <c r="AO106" s="271"/>
      <c r="AP106" s="271"/>
      <c r="AQ106" s="271"/>
      <c r="AR106" s="271"/>
      <c r="AS106" s="271"/>
      <c r="AT106" s="271"/>
      <c r="AU106" s="286"/>
      <c r="AV106" s="286"/>
      <c r="AW106" s="286"/>
      <c r="AX106" s="287"/>
      <c r="AY106" s="286"/>
      <c r="AZ106" s="271"/>
      <c r="BA106" s="271"/>
      <c r="BB106" s="271"/>
      <c r="BC106" s="271"/>
      <c r="BD106" s="271"/>
      <c r="BE106" s="271"/>
      <c r="BF106" s="271"/>
      <c r="BG106" s="271"/>
      <c r="BH106" s="271"/>
      <c r="BI106" s="271"/>
      <c r="BJ106" s="271"/>
      <c r="BK106" s="271"/>
      <c r="BL106" s="271"/>
      <c r="BM106" s="271"/>
      <c r="BN106" s="271"/>
      <c r="BO106" s="271"/>
      <c r="BP106" s="271"/>
      <c r="BQ106" s="271"/>
      <c r="BR106" s="271"/>
      <c r="BS106" s="271"/>
      <c r="BT106" s="271"/>
      <c r="BU106" s="271"/>
      <c r="BV106" s="271"/>
      <c r="BW106" s="271"/>
      <c r="BX106" s="271"/>
      <c r="BY106" s="271"/>
      <c r="BZ106" s="271"/>
      <c r="CA106" s="271"/>
    </row>
    <row r="107" spans="1:79" s="272" customFormat="1" ht="30" customHeight="1" thickBot="1">
      <c r="A107" s="572" t="s">
        <v>415</v>
      </c>
      <c r="B107" s="572" t="s">
        <v>94</v>
      </c>
      <c r="C107" s="572" t="s">
        <v>157</v>
      </c>
      <c r="D107" s="573"/>
      <c r="E107" s="577" t="s">
        <v>801</v>
      </c>
      <c r="F107" s="577"/>
      <c r="G107" s="573"/>
      <c r="H107" s="572" t="s">
        <v>717</v>
      </c>
      <c r="I107" s="572" t="s">
        <v>802</v>
      </c>
      <c r="J107" s="578">
        <v>6000</v>
      </c>
      <c r="K107" s="578">
        <v>75756</v>
      </c>
      <c r="L107" s="2078">
        <v>-69756</v>
      </c>
      <c r="M107" s="573"/>
      <c r="N107" s="573"/>
      <c r="O107" s="573"/>
      <c r="P107" s="573"/>
      <c r="Q107" s="573"/>
      <c r="R107" s="573">
        <v>10</v>
      </c>
      <c r="S107" s="573"/>
      <c r="T107" s="573"/>
      <c r="U107" s="573"/>
      <c r="V107" s="573"/>
      <c r="W107" s="573"/>
      <c r="X107" s="2036">
        <v>1</v>
      </c>
      <c r="Y107" s="2036">
        <v>1</v>
      </c>
      <c r="Z107" s="573">
        <v>1</v>
      </c>
      <c r="AA107" s="573"/>
      <c r="AB107" s="573"/>
      <c r="AC107" s="573"/>
      <c r="AD107" s="573"/>
      <c r="AE107" s="2581" t="s">
        <v>438</v>
      </c>
      <c r="AF107" s="271"/>
      <c r="AG107" s="271"/>
      <c r="AH107" s="271"/>
      <c r="AI107" s="271"/>
      <c r="AJ107" s="271"/>
      <c r="AK107" s="271"/>
      <c r="AL107" s="271"/>
      <c r="AM107" s="271"/>
      <c r="AN107" s="271"/>
      <c r="AO107" s="271"/>
      <c r="AP107" s="271"/>
      <c r="AQ107" s="271"/>
      <c r="AR107" s="271"/>
      <c r="AS107" s="271"/>
      <c r="AT107" s="271"/>
      <c r="AU107" s="286"/>
      <c r="AV107" s="286"/>
      <c r="AW107" s="286"/>
      <c r="AX107" s="287"/>
      <c r="AY107" s="286"/>
      <c r="AZ107" s="271"/>
      <c r="BA107" s="271"/>
      <c r="BB107" s="271"/>
      <c r="BC107" s="271"/>
      <c r="BD107" s="271"/>
      <c r="BE107" s="271"/>
      <c r="BF107" s="271"/>
      <c r="BG107" s="271"/>
      <c r="BH107" s="271"/>
      <c r="BI107" s="271"/>
      <c r="BJ107" s="271"/>
      <c r="BK107" s="271"/>
      <c r="BL107" s="271"/>
      <c r="BM107" s="271"/>
      <c r="BN107" s="271"/>
      <c r="BO107" s="271"/>
      <c r="BP107" s="271"/>
      <c r="BQ107" s="271"/>
      <c r="BR107" s="271"/>
      <c r="BS107" s="271"/>
      <c r="BT107" s="271"/>
      <c r="BU107" s="271"/>
      <c r="BV107" s="271"/>
      <c r="BW107" s="271"/>
      <c r="BX107" s="271"/>
      <c r="BY107" s="271"/>
      <c r="BZ107" s="271"/>
      <c r="CA107" s="271"/>
    </row>
    <row r="108" spans="1:79" s="272" customFormat="1" ht="30" customHeight="1" thickBot="1">
      <c r="A108" s="572" t="s">
        <v>415</v>
      </c>
      <c r="B108" s="572" t="s">
        <v>94</v>
      </c>
      <c r="C108" s="572" t="s">
        <v>157</v>
      </c>
      <c r="D108" s="573"/>
      <c r="E108" s="577" t="s">
        <v>803</v>
      </c>
      <c r="F108" s="577"/>
      <c r="G108" s="573"/>
      <c r="H108" s="572" t="s">
        <v>717</v>
      </c>
      <c r="I108" s="572" t="s">
        <v>802</v>
      </c>
      <c r="J108" s="578">
        <v>6000</v>
      </c>
      <c r="K108" s="578">
        <v>16736</v>
      </c>
      <c r="L108" s="2078">
        <v>-10736</v>
      </c>
      <c r="M108" s="573"/>
      <c r="N108" s="573"/>
      <c r="O108" s="573"/>
      <c r="P108" s="573"/>
      <c r="Q108" s="573"/>
      <c r="R108" s="573">
        <v>1.37</v>
      </c>
      <c r="S108" s="573"/>
      <c r="T108" s="573"/>
      <c r="U108" s="573"/>
      <c r="V108" s="573"/>
      <c r="W108" s="573"/>
      <c r="X108" s="2036">
        <v>1</v>
      </c>
      <c r="Y108" s="2036">
        <v>1</v>
      </c>
      <c r="Z108" s="573">
        <v>1</v>
      </c>
      <c r="AA108" s="573"/>
      <c r="AB108" s="573"/>
      <c r="AC108" s="573"/>
      <c r="AD108" s="573"/>
      <c r="AE108" s="2581" t="s">
        <v>438</v>
      </c>
      <c r="AF108" s="271"/>
      <c r="AG108" s="271"/>
      <c r="AH108" s="271"/>
      <c r="AI108" s="271"/>
      <c r="AJ108" s="271"/>
      <c r="AK108" s="271"/>
      <c r="AL108" s="271"/>
      <c r="AM108" s="271"/>
      <c r="AN108" s="271"/>
      <c r="AO108" s="271"/>
      <c r="AP108" s="271"/>
      <c r="AQ108" s="271"/>
      <c r="AR108" s="271"/>
      <c r="AS108" s="271"/>
      <c r="AT108" s="271"/>
      <c r="AU108" s="286"/>
      <c r="AV108" s="286"/>
      <c r="AW108" s="286"/>
      <c r="AX108" s="287"/>
      <c r="AY108" s="286"/>
      <c r="AZ108" s="271"/>
      <c r="BA108" s="271"/>
      <c r="BB108" s="271"/>
      <c r="BC108" s="271"/>
      <c r="BD108" s="271"/>
      <c r="BE108" s="271"/>
      <c r="BF108" s="271"/>
      <c r="BG108" s="271"/>
      <c r="BH108" s="271"/>
      <c r="BI108" s="271"/>
      <c r="BJ108" s="271"/>
      <c r="BK108" s="271"/>
      <c r="BL108" s="271"/>
      <c r="BM108" s="271"/>
      <c r="BN108" s="271"/>
      <c r="BO108" s="271"/>
      <c r="BP108" s="271"/>
      <c r="BQ108" s="271"/>
      <c r="BR108" s="271"/>
      <c r="BS108" s="271"/>
      <c r="BT108" s="271"/>
      <c r="BU108" s="271"/>
      <c r="BV108" s="271"/>
      <c r="BW108" s="271"/>
      <c r="BX108" s="271"/>
      <c r="BY108" s="271"/>
      <c r="BZ108" s="271"/>
      <c r="CA108" s="271"/>
    </row>
    <row r="109" spans="1:79" s="272" customFormat="1" ht="30" customHeight="1" thickBot="1">
      <c r="A109" s="572" t="s">
        <v>415</v>
      </c>
      <c r="B109" s="572" t="s">
        <v>94</v>
      </c>
      <c r="C109" s="572" t="s">
        <v>157</v>
      </c>
      <c r="D109" s="573"/>
      <c r="E109" s="577" t="s">
        <v>804</v>
      </c>
      <c r="F109" s="577"/>
      <c r="G109" s="573"/>
      <c r="H109" s="572" t="s">
        <v>717</v>
      </c>
      <c r="I109" s="572" t="s">
        <v>802</v>
      </c>
      <c r="J109" s="578">
        <v>6000</v>
      </c>
      <c r="K109" s="578">
        <v>16523</v>
      </c>
      <c r="L109" s="2078">
        <v>-10523</v>
      </c>
      <c r="M109" s="573"/>
      <c r="N109" s="573"/>
      <c r="O109" s="573"/>
      <c r="P109" s="573"/>
      <c r="Q109" s="573"/>
      <c r="R109" s="573">
        <v>1.53</v>
      </c>
      <c r="S109" s="573"/>
      <c r="T109" s="573"/>
      <c r="U109" s="573"/>
      <c r="V109" s="573"/>
      <c r="W109" s="573"/>
      <c r="X109" s="2036">
        <v>1</v>
      </c>
      <c r="Y109" s="2036">
        <v>1</v>
      </c>
      <c r="Z109" s="573">
        <v>1</v>
      </c>
      <c r="AA109" s="573"/>
      <c r="AB109" s="573"/>
      <c r="AC109" s="573"/>
      <c r="AD109" s="573"/>
      <c r="AE109" s="2581" t="s">
        <v>438</v>
      </c>
      <c r="AF109" s="271"/>
      <c r="AG109" s="271"/>
      <c r="AH109" s="271"/>
      <c r="AI109" s="271"/>
      <c r="AJ109" s="271"/>
      <c r="AK109" s="271"/>
      <c r="AL109" s="271"/>
      <c r="AM109" s="271"/>
      <c r="AN109" s="271"/>
      <c r="AO109" s="271"/>
      <c r="AP109" s="271"/>
      <c r="AQ109" s="271"/>
      <c r="AR109" s="271"/>
      <c r="AS109" s="271"/>
      <c r="AT109" s="271"/>
      <c r="AU109" s="286"/>
      <c r="AV109" s="286"/>
      <c r="AW109" s="286"/>
      <c r="AX109" s="287"/>
      <c r="AY109" s="286"/>
      <c r="AZ109" s="271"/>
      <c r="BA109" s="271"/>
      <c r="BB109" s="271"/>
      <c r="BC109" s="271"/>
      <c r="BD109" s="271"/>
      <c r="BE109" s="271"/>
      <c r="BF109" s="271"/>
      <c r="BG109" s="271"/>
      <c r="BH109" s="271"/>
      <c r="BI109" s="271"/>
      <c r="BJ109" s="271"/>
      <c r="BK109" s="271"/>
      <c r="BL109" s="271"/>
      <c r="BM109" s="271"/>
      <c r="BN109" s="271"/>
      <c r="BO109" s="271"/>
      <c r="BP109" s="271"/>
      <c r="BQ109" s="271"/>
      <c r="BR109" s="271"/>
      <c r="BS109" s="271"/>
      <c r="BT109" s="271"/>
      <c r="BU109" s="271"/>
      <c r="BV109" s="271"/>
      <c r="BW109" s="271"/>
      <c r="BX109" s="271"/>
      <c r="BY109" s="271"/>
      <c r="BZ109" s="271"/>
      <c r="CA109" s="271"/>
    </row>
    <row r="110" spans="1:79" ht="21.75" customHeight="1">
      <c r="J110" s="2066">
        <f>SUM(J5:J109)</f>
        <v>3388500</v>
      </c>
      <c r="K110" s="2093">
        <f>SUM(K5:K109)</f>
        <v>3479515</v>
      </c>
      <c r="L110" s="2094">
        <f>SUM(L5:L109)</f>
        <v>-91015</v>
      </c>
    </row>
    <row r="112" spans="1:79">
      <c r="B112" s="2095" t="s">
        <v>3011</v>
      </c>
      <c r="C112" s="2095"/>
      <c r="D112" s="2095"/>
      <c r="E112" s="2095"/>
    </row>
  </sheetData>
  <mergeCells count="417">
    <mergeCell ref="Z53:Z59"/>
    <mergeCell ref="AA91:AA92"/>
    <mergeCell ref="AA53:AA59"/>
    <mergeCell ref="Z46:Z51"/>
    <mergeCell ref="Z37:Z38"/>
    <mergeCell ref="AA35:AA36"/>
    <mergeCell ref="AA37:AA38"/>
    <mergeCell ref="Z74:Z80"/>
    <mergeCell ref="AA74:AA80"/>
    <mergeCell ref="Z68:Z72"/>
    <mergeCell ref="AA68:AA72"/>
    <mergeCell ref="Z35:Z36"/>
    <mergeCell ref="Z60:Z65"/>
    <mergeCell ref="AA60:AA65"/>
    <mergeCell ref="AA46:AA51"/>
    <mergeCell ref="Z96:Z97"/>
    <mergeCell ref="AA96:AA97"/>
    <mergeCell ref="AB82:AB89"/>
    <mergeCell ref="AB93:AB94"/>
    <mergeCell ref="Z93:Z94"/>
    <mergeCell ref="AA93:AA94"/>
    <mergeCell ref="Z82:Z89"/>
    <mergeCell ref="AA82:AA89"/>
    <mergeCell ref="Z91:Z92"/>
    <mergeCell ref="W96:W97"/>
    <mergeCell ref="W68:W72"/>
    <mergeCell ref="W60:W65"/>
    <mergeCell ref="V53:V59"/>
    <mergeCell ref="W53:W59"/>
    <mergeCell ref="V68:V72"/>
    <mergeCell ref="W93:W94"/>
    <mergeCell ref="V91:V92"/>
    <mergeCell ref="W91:W92"/>
    <mergeCell ref="W74:W80"/>
    <mergeCell ref="U96:U97"/>
    <mergeCell ref="U60:U65"/>
    <mergeCell ref="U68:U72"/>
    <mergeCell ref="U74:U80"/>
    <mergeCell ref="U82:U89"/>
    <mergeCell ref="V96:V97"/>
    <mergeCell ref="V93:V94"/>
    <mergeCell ref="U93:U94"/>
    <mergeCell ref="V74:V80"/>
    <mergeCell ref="V82:V89"/>
    <mergeCell ref="U91:U92"/>
    <mergeCell ref="AD96:AD97"/>
    <mergeCell ref="AE96:AE97"/>
    <mergeCell ref="AB91:AB92"/>
    <mergeCell ref="AC91:AC92"/>
    <mergeCell ref="AD91:AD92"/>
    <mergeCell ref="AE91:AE92"/>
    <mergeCell ref="AB96:AB97"/>
    <mergeCell ref="AC96:AC97"/>
    <mergeCell ref="AD93:AD94"/>
    <mergeCell ref="AC93:AC94"/>
    <mergeCell ref="AE93:AE94"/>
    <mergeCell ref="AE82:AE89"/>
    <mergeCell ref="AD82:AD89"/>
    <mergeCell ref="AC82:AC89"/>
    <mergeCell ref="AE37:AE38"/>
    <mergeCell ref="AB46:AB51"/>
    <mergeCell ref="AC46:AC51"/>
    <mergeCell ref="AB37:AB38"/>
    <mergeCell ref="AC37:AC38"/>
    <mergeCell ref="AC68:AC72"/>
    <mergeCell ref="AB60:AB65"/>
    <mergeCell ref="AC60:AC65"/>
    <mergeCell ref="AC35:AC36"/>
    <mergeCell ref="AE68:AE72"/>
    <mergeCell ref="AB74:AB80"/>
    <mergeCell ref="AC74:AC80"/>
    <mergeCell ref="AD74:AD80"/>
    <mergeCell ref="AE74:AE80"/>
    <mergeCell ref="AB68:AB72"/>
    <mergeCell ref="AD46:AD51"/>
    <mergeCell ref="AE46:AE51"/>
    <mergeCell ref="AD35:AD36"/>
    <mergeCell ref="AE35:AE36"/>
    <mergeCell ref="AD37:AD38"/>
    <mergeCell ref="AD60:AD65"/>
    <mergeCell ref="AE60:AE65"/>
    <mergeCell ref="AB53:AB59"/>
    <mergeCell ref="AC53:AC59"/>
    <mergeCell ref="AD53:AD59"/>
    <mergeCell ref="AE53:AE59"/>
    <mergeCell ref="AD68:AD72"/>
    <mergeCell ref="AD27:AD30"/>
    <mergeCell ref="AE27:AE30"/>
    <mergeCell ref="AE31:AE34"/>
    <mergeCell ref="AD31:AD34"/>
    <mergeCell ref="AD23:AD26"/>
    <mergeCell ref="AB31:AB34"/>
    <mergeCell ref="AC31:AC34"/>
    <mergeCell ref="AB27:AB30"/>
    <mergeCell ref="AC27:AC30"/>
    <mergeCell ref="AB23:AB26"/>
    <mergeCell ref="AC23:AC26"/>
    <mergeCell ref="T27:T30"/>
    <mergeCell ref="T31:T34"/>
    <mergeCell ref="Z27:Z30"/>
    <mergeCell ref="Z31:Z34"/>
    <mergeCell ref="Z23:Z26"/>
    <mergeCell ref="AB35:AB36"/>
    <mergeCell ref="AB10:AB11"/>
    <mergeCell ref="AA23:AA26"/>
    <mergeCell ref="AA31:AA34"/>
    <mergeCell ref="AA27:AA30"/>
    <mergeCell ref="Z10:Z11"/>
    <mergeCell ref="U10:U11"/>
    <mergeCell ref="U23:U26"/>
    <mergeCell ref="U27:U30"/>
    <mergeCell ref="U31:U34"/>
    <mergeCell ref="T35:T36"/>
    <mergeCell ref="W37:W38"/>
    <mergeCell ref="V35:V36"/>
    <mergeCell ref="W35:W36"/>
    <mergeCell ref="W31:W34"/>
    <mergeCell ref="V37:V38"/>
    <mergeCell ref="V27:V30"/>
    <mergeCell ref="U37:U38"/>
    <mergeCell ref="V31:V34"/>
    <mergeCell ref="W82:W89"/>
    <mergeCell ref="W46:W51"/>
    <mergeCell ref="V46:V51"/>
    <mergeCell ref="U46:U51"/>
    <mergeCell ref="U53:U59"/>
    <mergeCell ref="V60:V65"/>
    <mergeCell ref="U35:U36"/>
    <mergeCell ref="T74:T80"/>
    <mergeCell ref="S46:S51"/>
    <mergeCell ref="T46:T51"/>
    <mergeCell ref="Q37:Q38"/>
    <mergeCell ref="S37:S38"/>
    <mergeCell ref="R37:R38"/>
    <mergeCell ref="Q68:Q72"/>
    <mergeCell ref="R68:R72"/>
    <mergeCell ref="S68:S72"/>
    <mergeCell ref="T68:T72"/>
    <mergeCell ref="S74:S80"/>
    <mergeCell ref="Q74:Q80"/>
    <mergeCell ref="R74:R80"/>
    <mergeCell ref="S53:S59"/>
    <mergeCell ref="T53:T59"/>
    <mergeCell ref="R46:R51"/>
    <mergeCell ref="Q60:Q65"/>
    <mergeCell ref="T37:T38"/>
    <mergeCell ref="S60:S65"/>
    <mergeCell ref="T60:T65"/>
    <mergeCell ref="Q46:Q51"/>
    <mergeCell ref="R53:R59"/>
    <mergeCell ref="Q53:Q59"/>
    <mergeCell ref="R60:R65"/>
    <mergeCell ref="R93:R94"/>
    <mergeCell ref="T96:T97"/>
    <mergeCell ref="S91:S92"/>
    <mergeCell ref="T91:T92"/>
    <mergeCell ref="S93:S94"/>
    <mergeCell ref="T93:T94"/>
    <mergeCell ref="Q93:Q94"/>
    <mergeCell ref="R82:R89"/>
    <mergeCell ref="T82:T89"/>
    <mergeCell ref="S96:S97"/>
    <mergeCell ref="Q91:Q92"/>
    <mergeCell ref="Q96:Q97"/>
    <mergeCell ref="R91:R92"/>
    <mergeCell ref="R96:R97"/>
    <mergeCell ref="S82:S89"/>
    <mergeCell ref="Q82:Q89"/>
    <mergeCell ref="K96:K97"/>
    <mergeCell ref="L96:L97"/>
    <mergeCell ref="K93:K94"/>
    <mergeCell ref="M96:M97"/>
    <mergeCell ref="L93:L94"/>
    <mergeCell ref="A96:A97"/>
    <mergeCell ref="B96:B97"/>
    <mergeCell ref="C96:C97"/>
    <mergeCell ref="D96:D97"/>
    <mergeCell ref="E96:E97"/>
    <mergeCell ref="H96:H97"/>
    <mergeCell ref="I96:I97"/>
    <mergeCell ref="J96:J97"/>
    <mergeCell ref="A93:A94"/>
    <mergeCell ref="B93:B94"/>
    <mergeCell ref="C93:C94"/>
    <mergeCell ref="I93:I94"/>
    <mergeCell ref="J93:J94"/>
    <mergeCell ref="E93:E94"/>
    <mergeCell ref="H93:H94"/>
    <mergeCell ref="D93:D94"/>
    <mergeCell ref="P74:P80"/>
    <mergeCell ref="P96:P97"/>
    <mergeCell ref="O82:O89"/>
    <mergeCell ref="P82:P89"/>
    <mergeCell ref="O91:O92"/>
    <mergeCell ref="O96:O97"/>
    <mergeCell ref="O93:O94"/>
    <mergeCell ref="M93:M94"/>
    <mergeCell ref="N93:N94"/>
    <mergeCell ref="N96:N97"/>
    <mergeCell ref="M74:M80"/>
    <mergeCell ref="O74:O80"/>
    <mergeCell ref="N82:N89"/>
    <mergeCell ref="N74:N80"/>
    <mergeCell ref="P93:P94"/>
    <mergeCell ref="P91:P92"/>
    <mergeCell ref="L74:L80"/>
    <mergeCell ref="K82:K89"/>
    <mergeCell ref="L82:L89"/>
    <mergeCell ref="L68:L72"/>
    <mergeCell ref="L91:L92"/>
    <mergeCell ref="K74:K80"/>
    <mergeCell ref="D37:D38"/>
    <mergeCell ref="N91:N92"/>
    <mergeCell ref="M82:M89"/>
    <mergeCell ref="K60:K65"/>
    <mergeCell ref="I82:I89"/>
    <mergeCell ref="J82:J89"/>
    <mergeCell ref="I60:I65"/>
    <mergeCell ref="J60:J65"/>
    <mergeCell ref="K91:K92"/>
    <mergeCell ref="H74:H80"/>
    <mergeCell ref="J91:J92"/>
    <mergeCell ref="E74:E80"/>
    <mergeCell ref="J68:J72"/>
    <mergeCell ref="I91:I92"/>
    <mergeCell ref="L53:L59"/>
    <mergeCell ref="J46:J51"/>
    <mergeCell ref="I53:I59"/>
    <mergeCell ref="H68:H72"/>
    <mergeCell ref="H91:H92"/>
    <mergeCell ref="D82:D89"/>
    <mergeCell ref="H53:H59"/>
    <mergeCell ref="I74:I80"/>
    <mergeCell ref="I68:I72"/>
    <mergeCell ref="M91:M92"/>
    <mergeCell ref="A91:A92"/>
    <mergeCell ref="B91:B92"/>
    <mergeCell ref="E91:E92"/>
    <mergeCell ref="C91:C92"/>
    <mergeCell ref="D91:D92"/>
    <mergeCell ref="J74:J80"/>
    <mergeCell ref="H82:H89"/>
    <mergeCell ref="C74:C80"/>
    <mergeCell ref="D74:D80"/>
    <mergeCell ref="C68:C72"/>
    <mergeCell ref="E82:E89"/>
    <mergeCell ref="E68:E72"/>
    <mergeCell ref="D68:D72"/>
    <mergeCell ref="D60:D65"/>
    <mergeCell ref="C82:C89"/>
    <mergeCell ref="C60:C65"/>
    <mergeCell ref="E60:E65"/>
    <mergeCell ref="K68:K72"/>
    <mergeCell ref="A37:A38"/>
    <mergeCell ref="C37:C38"/>
    <mergeCell ref="C31:C34"/>
    <mergeCell ref="B37:B38"/>
    <mergeCell ref="D46:D51"/>
    <mergeCell ref="C53:C59"/>
    <mergeCell ref="D53:D59"/>
    <mergeCell ref="J53:J59"/>
    <mergeCell ref="K53:K59"/>
    <mergeCell ref="E46:E51"/>
    <mergeCell ref="E53:E59"/>
    <mergeCell ref="H46:H51"/>
    <mergeCell ref="K46:K51"/>
    <mergeCell ref="C46:C51"/>
    <mergeCell ref="I37:I38"/>
    <mergeCell ref="I35:I36"/>
    <mergeCell ref="J37:J38"/>
    <mergeCell ref="J35:J36"/>
    <mergeCell ref="E35:E36"/>
    <mergeCell ref="H31:H34"/>
    <mergeCell ref="E31:E34"/>
    <mergeCell ref="E37:E38"/>
    <mergeCell ref="A82:A89"/>
    <mergeCell ref="B82:B89"/>
    <mergeCell ref="A74:A80"/>
    <mergeCell ref="B46:B51"/>
    <mergeCell ref="A68:A72"/>
    <mergeCell ref="B74:B80"/>
    <mergeCell ref="B68:B72"/>
    <mergeCell ref="A60:A65"/>
    <mergeCell ref="B60:B65"/>
    <mergeCell ref="A46:A51"/>
    <mergeCell ref="A53:A59"/>
    <mergeCell ref="B53:B59"/>
    <mergeCell ref="A3:A4"/>
    <mergeCell ref="B3:B4"/>
    <mergeCell ref="C3:C4"/>
    <mergeCell ref="D3:D4"/>
    <mergeCell ref="E3:F3"/>
    <mergeCell ref="C35:C36"/>
    <mergeCell ref="D35:D36"/>
    <mergeCell ref="D10:D11"/>
    <mergeCell ref="A23:A26"/>
    <mergeCell ref="B23:B26"/>
    <mergeCell ref="C23:C26"/>
    <mergeCell ref="D23:D26"/>
    <mergeCell ref="B27:B30"/>
    <mergeCell ref="C27:C30"/>
    <mergeCell ref="D27:D30"/>
    <mergeCell ref="A10:A11"/>
    <mergeCell ref="B10:B11"/>
    <mergeCell ref="A31:A34"/>
    <mergeCell ref="B31:B34"/>
    <mergeCell ref="E10:E11"/>
    <mergeCell ref="A35:A36"/>
    <mergeCell ref="B35:B36"/>
    <mergeCell ref="A27:A30"/>
    <mergeCell ref="C10:C11"/>
    <mergeCell ref="I3:I4"/>
    <mergeCell ref="G3:G4"/>
    <mergeCell ref="H3:H4"/>
    <mergeCell ref="A1:AE1"/>
    <mergeCell ref="AE10:AE11"/>
    <mergeCell ref="L27:L30"/>
    <mergeCell ref="N31:N34"/>
    <mergeCell ref="T10:T11"/>
    <mergeCell ref="V10:V11"/>
    <mergeCell ref="W10:W11"/>
    <mergeCell ref="V23:V26"/>
    <mergeCell ref="W23:W26"/>
    <mergeCell ref="AA10:AA11"/>
    <mergeCell ref="W27:W30"/>
    <mergeCell ref="E23:E26"/>
    <mergeCell ref="H23:H26"/>
    <mergeCell ref="E27:E30"/>
    <mergeCell ref="D31:D34"/>
    <mergeCell ref="J23:J26"/>
    <mergeCell ref="J27:J30"/>
    <mergeCell ref="J31:J34"/>
    <mergeCell ref="I23:I26"/>
    <mergeCell ref="R31:R34"/>
    <mergeCell ref="S23:S26"/>
    <mergeCell ref="P35:P36"/>
    <mergeCell ref="O23:O26"/>
    <mergeCell ref="N27:N30"/>
    <mergeCell ref="M31:M34"/>
    <mergeCell ref="M27:M30"/>
    <mergeCell ref="S10:S11"/>
    <mergeCell ref="R27:R30"/>
    <mergeCell ref="Q23:Q26"/>
    <mergeCell ref="P10:P11"/>
    <mergeCell ref="R23:R26"/>
    <mergeCell ref="O35:O36"/>
    <mergeCell ref="S27:S30"/>
    <mergeCell ref="Q27:Q30"/>
    <mergeCell ref="P31:P34"/>
    <mergeCell ref="S31:S34"/>
    <mergeCell ref="P27:P30"/>
    <mergeCell ref="O31:O34"/>
    <mergeCell ref="O27:O30"/>
    <mergeCell ref="Q31:Q34"/>
    <mergeCell ref="Q35:Q36"/>
    <mergeCell ref="R35:R36"/>
    <mergeCell ref="S35:S36"/>
    <mergeCell ref="Z3:AE3"/>
    <mergeCell ref="X3:Y3"/>
    <mergeCell ref="Q10:Q11"/>
    <mergeCell ref="R10:R11"/>
    <mergeCell ref="V3:W3"/>
    <mergeCell ref="AD10:AD11"/>
    <mergeCell ref="L10:L11"/>
    <mergeCell ref="L23:L26"/>
    <mergeCell ref="K23:K26"/>
    <mergeCell ref="P23:P26"/>
    <mergeCell ref="M23:M26"/>
    <mergeCell ref="N23:N26"/>
    <mergeCell ref="AC10:AC11"/>
    <mergeCell ref="O10:O11"/>
    <mergeCell ref="M10:M11"/>
    <mergeCell ref="N10:N11"/>
    <mergeCell ref="T23:T26"/>
    <mergeCell ref="AE23:AE26"/>
    <mergeCell ref="L31:L34"/>
    <mergeCell ref="I31:I34"/>
    <mergeCell ref="K31:K34"/>
    <mergeCell ref="K27:K30"/>
    <mergeCell ref="H10:H11"/>
    <mergeCell ref="L35:L36"/>
    <mergeCell ref="K10:K11"/>
    <mergeCell ref="K35:K36"/>
    <mergeCell ref="H35:H36"/>
    <mergeCell ref="I10:I11"/>
    <mergeCell ref="J10:J11"/>
    <mergeCell ref="I27:I30"/>
    <mergeCell ref="H27:H30"/>
    <mergeCell ref="H60:H65"/>
    <mergeCell ref="H37:H38"/>
    <mergeCell ref="M53:M59"/>
    <mergeCell ref="M60:M65"/>
    <mergeCell ref="I46:I51"/>
    <mergeCell ref="K37:K38"/>
    <mergeCell ref="M46:M51"/>
    <mergeCell ref="N35:N36"/>
    <mergeCell ref="L60:L65"/>
    <mergeCell ref="L46:L51"/>
    <mergeCell ref="L37:L38"/>
    <mergeCell ref="M35:M36"/>
    <mergeCell ref="P37:P38"/>
    <mergeCell ref="O37:O38"/>
    <mergeCell ref="P60:P65"/>
    <mergeCell ref="O53:O59"/>
    <mergeCell ref="P53:P59"/>
    <mergeCell ref="O46:O51"/>
    <mergeCell ref="N60:N65"/>
    <mergeCell ref="O60:O65"/>
    <mergeCell ref="M68:M72"/>
    <mergeCell ref="P46:P51"/>
    <mergeCell ref="N68:N72"/>
    <mergeCell ref="N46:N51"/>
    <mergeCell ref="O68:O72"/>
    <mergeCell ref="N53:N59"/>
    <mergeCell ref="N37:N38"/>
    <mergeCell ref="M37:M38"/>
    <mergeCell ref="P68:P72"/>
  </mergeCells>
  <phoneticPr fontId="55" type="noConversion"/>
  <dataValidations count="11">
    <dataValidation type="list" allowBlank="1" showInputMessage="1" showErrorMessage="1" errorTitle="HATA !!!!!!!!!!!!!!" error="LÜTFEN İŞİN NİTELİĞİNİ YANDA AÇILAN OKLA SEÇİN !!!!!!!!!!!!!!!_x000a_KÖYDES" sqref="I733:I65536 I2">
      <formula1>$AX$5:$AX$11</formula1>
    </dataValidation>
    <dataValidation type="decimal" allowBlank="1" showInputMessage="1" showErrorMessage="1" errorTitle="DİKKATT" error="GİRDİĞİNİZ UZUNLUĞUN Km CİNSİNDEN  VE BİR SAYI OLDUĞUNU UNUTMAYIN LÜTFEN VERİNİZİ KONTROL EDİN_x000a_KÖYDES" sqref="U5:U109 U2 Z17:AC17 Z6:AC6 S107:T108 S103:T105 S90:T90 S66:T67 S73:T73 S19:T19 S16:T17 S12:T14 S2:T6 M103:P105 M90:P90 M66:P67 M73:P73 O16:P17 M19:P19 M16:N16 M12:P14 M2:P6 Q4:R4 Q2:R2 M110:U65536 Q34:R109 M107:P108 V6:W6 V17:W17 V14:W14 Z14:AD14">
      <formula1>0</formula1>
      <formula2>2000</formula2>
    </dataValidation>
    <dataValidation allowBlank="1" showInputMessage="1" showErrorMessage="1" errorTitle="LÜTFEN DİKKAT!!!!" error="ŞU 3 DEĞERDEN BİRİSİNİ GİRMELİSİNİZ  &quot;Y&quot; &quot;D.E&quot; , &quot;EK&quot; " sqref="A1:V1"/>
    <dataValidation type="list" allowBlank="1" showInputMessage="1" showErrorMessage="1" errorTitle="YANLIŞ DEĞER" error="LÜTFEN TANIMLANAN BİR PARAMETRE GİRİN!!!!!!!!!!!!!!_x000a_(YENİ, STND. GEL. YADA ONARIM SEÇENEKLERİNDEN BİRİSİ" sqref="H2:H4 H110:H65536">
      <formula1>$AW$5:$AW$7</formula1>
    </dataValidation>
    <dataValidation allowBlank="1" showInputMessage="1" showErrorMessage="1" errorTitle="HATA !!!!!!!!!!!!!!" error="LÜTFEN İŞİN NİTELİĞİNİ YANDA AÇILAN OKLA SEÇİN !!!!!!!!!!!!!!!_x000a_KÖYDES" sqref="I3:I4 I107:I109"/>
    <dataValidation type="list" allowBlank="1" showInputMessage="1" showErrorMessage="1" errorTitle="LÜTFEN DİKKAT!!!!" error="ŞU 3 DEĞERDEN BİRİSİNİ GİRMELİSİNİZ  &quot;Y&quot; &quot;D.E&quot; , &quot;EK&quot; " sqref="A2:A4 A110:A65536">
      <formula1>$AY$5:$AY$7</formula1>
    </dataValidation>
    <dataValidation type="list" allowBlank="1" showInputMessage="1" showErrorMessage="1" sqref="I110:I732">
      <formula1>$AX$5:$AX$14</formula1>
    </dataValidation>
    <dataValidation allowBlank="1" showInputMessage="1" showErrorMessage="1" errorTitle="DİKKATT" error="GİRDİĞİNİZ UZUNLUĞUN Km CİNSİNDEN  VE BİR SAYI OLDUĞUNU UNUTMAYIN LÜTFEN VERİNİZİ KONTROL EDİN_x000a_KÖYDES" sqref="U3:U4"/>
    <dataValidation type="list" allowBlank="1" showInputMessage="1" showErrorMessage="1" errorTitle="YANLIŞ DEĞER" error="LÜTFEN TANIMLANAN BİR PARAMETRE GİRİN!!!!!!!!!!!!!!_x000a_(YENİ, STND. GEL. YADA ONARIM SEÇENEKLERİNDEN BİRİSİ" sqref="H12:H23 H103:H109 H27 H95:H96 H93 H90:H91 H81 H73:H74 H66:H68 H60 H52:H53 H39:H46 H37 H31 H35 H5:H10">
      <formula1>$BB$5:$BB$7</formula1>
    </dataValidation>
    <dataValidation type="list" allowBlank="1" showInputMessage="1" showErrorMessage="1" errorTitle="HATA !!!!!!!!!!!!!!" error="LÜTFEN İŞİN NİTELİĞİNİ YANDA AÇILAN OKLA SEÇİN !!!!!!!!!!!!!!!_x000a_KÖYDES" sqref="I12:I23 I103:I106 I95:I96 I93 I90:I91 I81 I73:I74 I66:I68 I60 I52:I53 I39:I46 I37 I31 I27 I35 I5:I10">
      <formula1>$BC$5:$BC$11</formula1>
    </dataValidation>
    <dataValidation type="list" allowBlank="1" showInputMessage="1" showErrorMessage="1" errorTitle="LÜTFEN DİKKAT!!!!" error="ŞU 3 DEĞERDEN BİRİSİNİ GİRMELİSİNİZ  &quot;Y&quot; &quot;D.E&quot; , &quot;EK&quot; " sqref="A27 A98:A109 A95:A96 A93 A90:A91 A81:A82 A5:A10 A60 A52:A53 A39:A46 A35:A37 A73:A74 A66:A68 A31 A12:A23">
      <formula1>$BD$5:$BD$7</formula1>
    </dataValidation>
  </dataValidations>
  <pageMargins left="0.4" right="0.17" top="0.68" bottom="0.59" header="0.63" footer="0.63"/>
  <pageSetup paperSize="9" scale="40" orientation="landscape" r:id="rId1"/>
  <headerFooter alignWithMargins="0"/>
  <colBreaks count="1" manualBreakCount="1">
    <brk id="3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tabColor theme="6" tint="0.39997558519241921"/>
  </sheetPr>
  <dimension ref="A1:CH27"/>
  <sheetViews>
    <sheetView zoomScaleNormal="100" zoomScaleSheetLayoutView="75" workbookViewId="0">
      <selection sqref="A1:S1"/>
    </sheetView>
  </sheetViews>
  <sheetFormatPr defaultRowHeight="12.75"/>
  <cols>
    <col min="1" max="1" width="6" style="204" customWidth="1"/>
    <col min="2" max="2" width="10.140625" style="204" customWidth="1"/>
    <col min="3" max="3" width="14.140625" style="204" customWidth="1"/>
    <col min="4" max="4" width="36.28515625" style="204" bestFit="1" customWidth="1"/>
    <col min="5" max="5" width="17.5703125" style="204" customWidth="1"/>
    <col min="6" max="6" width="10.42578125" style="204" customWidth="1"/>
    <col min="7" max="7" width="13.7109375" style="204" customWidth="1"/>
    <col min="8" max="8" width="12" style="204" customWidth="1"/>
    <col min="9" max="9" width="12" style="244" customWidth="1"/>
    <col min="10" max="10" width="11.42578125" style="245" customWidth="1"/>
    <col min="11" max="11" width="12" style="244" customWidth="1"/>
    <col min="12" max="12" width="7.7109375" style="246" customWidth="1"/>
    <col min="13" max="13" width="8" style="204" customWidth="1"/>
    <col min="14" max="14" width="5.42578125" style="204" customWidth="1"/>
    <col min="15" max="15" width="8.140625" style="204" customWidth="1"/>
    <col min="16" max="16" width="5.7109375" style="204" customWidth="1"/>
    <col min="17" max="17" width="5.5703125" style="204" customWidth="1"/>
    <col min="18" max="18" width="8.85546875" style="204" customWidth="1"/>
    <col min="19" max="19" width="24.7109375" style="204" customWidth="1"/>
    <col min="20" max="79" width="9.140625" style="249"/>
    <col min="80" max="81" width="9.140625" style="204"/>
    <col min="82" max="82" width="9.140625" style="284"/>
    <col min="83" max="83" width="10.42578125" style="284" customWidth="1"/>
    <col min="84" max="84" width="10.28515625" style="284" customWidth="1"/>
    <col min="85" max="86" width="9.140625" style="284"/>
    <col min="87" max="88" width="9.140625" style="204"/>
    <col min="89" max="92" width="0" style="204" hidden="1" customWidth="1"/>
    <col min="93" max="16384" width="9.140625" style="204"/>
  </cols>
  <sheetData>
    <row r="1" spans="1:86" s="205" customFormat="1" ht="42" customHeight="1" thickBot="1">
      <c r="A1" s="3834" t="s">
        <v>967</v>
      </c>
      <c r="B1" s="3835"/>
      <c r="C1" s="3835"/>
      <c r="D1" s="3835"/>
      <c r="E1" s="3835"/>
      <c r="F1" s="3835"/>
      <c r="G1" s="3835"/>
      <c r="H1" s="3835"/>
      <c r="I1" s="3835"/>
      <c r="J1" s="3835"/>
      <c r="K1" s="3835"/>
      <c r="L1" s="3835"/>
      <c r="M1" s="3835"/>
      <c r="N1" s="3835"/>
      <c r="O1" s="3835"/>
      <c r="P1" s="3835"/>
      <c r="Q1" s="3835"/>
      <c r="R1" s="3835"/>
      <c r="S1" s="3836"/>
      <c r="CD1" s="284"/>
      <c r="CE1" s="284"/>
      <c r="CF1" s="284"/>
      <c r="CG1" s="284"/>
      <c r="CH1" s="284"/>
    </row>
    <row r="2" spans="1:86" s="205" customFormat="1" ht="18" customHeight="1" thickBot="1">
      <c r="I2" s="277"/>
      <c r="J2" s="278"/>
      <c r="K2" s="277"/>
      <c r="CD2" s="284"/>
      <c r="CE2" s="284"/>
      <c r="CF2" s="284"/>
      <c r="CG2" s="284"/>
      <c r="CH2" s="284"/>
    </row>
    <row r="3" spans="1:86" s="205" customFormat="1" ht="40.5" customHeight="1" thickBot="1">
      <c r="A3" s="3800" t="s">
        <v>445</v>
      </c>
      <c r="B3" s="3810" t="s">
        <v>13</v>
      </c>
      <c r="C3" s="3804" t="s">
        <v>2277</v>
      </c>
      <c r="D3" s="3804" t="s">
        <v>423</v>
      </c>
      <c r="E3" s="3804"/>
      <c r="F3" s="3841" t="s">
        <v>2276</v>
      </c>
      <c r="G3" s="3808" t="s">
        <v>411</v>
      </c>
      <c r="H3" s="3808" t="s">
        <v>412</v>
      </c>
      <c r="I3" s="390" t="s">
        <v>2357</v>
      </c>
      <c r="J3" s="391" t="s">
        <v>2358</v>
      </c>
      <c r="K3" s="390" t="s">
        <v>2359</v>
      </c>
      <c r="L3" s="3809" t="s">
        <v>429</v>
      </c>
      <c r="M3" s="3809"/>
      <c r="N3" s="3799" t="s">
        <v>16</v>
      </c>
      <c r="O3" s="3799"/>
      <c r="P3" s="3799"/>
      <c r="Q3" s="3799"/>
      <c r="R3" s="3799"/>
      <c r="S3" s="3799"/>
      <c r="CD3" s="249"/>
      <c r="CE3" s="249"/>
      <c r="CF3" s="249"/>
      <c r="CG3" s="249"/>
      <c r="CH3" s="249"/>
    </row>
    <row r="4" spans="1:86" s="205" customFormat="1" ht="39.75" customHeight="1" thickBot="1">
      <c r="A4" s="3801"/>
      <c r="B4" s="3810"/>
      <c r="C4" s="3804"/>
      <c r="D4" s="388" t="s">
        <v>430</v>
      </c>
      <c r="E4" s="389" t="s">
        <v>410</v>
      </c>
      <c r="F4" s="3841"/>
      <c r="G4" s="3808"/>
      <c r="H4" s="3808"/>
      <c r="I4" s="392" t="s">
        <v>1416</v>
      </c>
      <c r="J4" s="404" t="s">
        <v>1417</v>
      </c>
      <c r="K4" s="392" t="s">
        <v>1414</v>
      </c>
      <c r="L4" s="396" t="s">
        <v>436</v>
      </c>
      <c r="M4" s="397" t="s">
        <v>437</v>
      </c>
      <c r="N4" s="393" t="s">
        <v>438</v>
      </c>
      <c r="O4" s="394" t="s">
        <v>439</v>
      </c>
      <c r="P4" s="394" t="s">
        <v>440</v>
      </c>
      <c r="Q4" s="394" t="s">
        <v>441</v>
      </c>
      <c r="R4" s="394" t="s">
        <v>442</v>
      </c>
      <c r="S4" s="395" t="s">
        <v>443</v>
      </c>
      <c r="CD4" s="249"/>
      <c r="CE4" s="249"/>
      <c r="CF4" s="249"/>
      <c r="CG4" s="249"/>
      <c r="CH4" s="249"/>
    </row>
    <row r="5" spans="1:86" s="280" customFormat="1" ht="42" customHeight="1" thickBot="1">
      <c r="A5" s="545" t="s">
        <v>451</v>
      </c>
      <c r="B5" s="545" t="s">
        <v>94</v>
      </c>
      <c r="C5" s="545" t="s">
        <v>95</v>
      </c>
      <c r="D5" s="571" t="s">
        <v>453</v>
      </c>
      <c r="E5" s="571" t="s">
        <v>716</v>
      </c>
      <c r="F5" s="547">
        <v>512</v>
      </c>
      <c r="G5" s="545" t="s">
        <v>372</v>
      </c>
      <c r="H5" s="550" t="s">
        <v>408</v>
      </c>
      <c r="I5" s="2034">
        <v>150000</v>
      </c>
      <c r="J5" s="2034">
        <v>150000</v>
      </c>
      <c r="K5" s="2034">
        <v>0</v>
      </c>
      <c r="L5" s="2035">
        <v>1</v>
      </c>
      <c r="M5" s="2035">
        <v>1</v>
      </c>
      <c r="N5" s="570">
        <v>1</v>
      </c>
      <c r="O5" s="547"/>
      <c r="P5" s="547"/>
      <c r="Q5" s="547"/>
      <c r="R5" s="547"/>
      <c r="S5" s="547" t="s">
        <v>438</v>
      </c>
      <c r="CD5" s="286" t="s">
        <v>451</v>
      </c>
      <c r="CE5" s="286" t="s">
        <v>2266</v>
      </c>
      <c r="CF5" s="286" t="s">
        <v>408</v>
      </c>
      <c r="CG5" s="286"/>
      <c r="CH5" s="286"/>
    </row>
    <row r="6" spans="1:86" s="272" customFormat="1" ht="42" customHeight="1" thickBot="1">
      <c r="A6" s="545" t="s">
        <v>415</v>
      </c>
      <c r="B6" s="545" t="s">
        <v>94</v>
      </c>
      <c r="C6" s="545" t="s">
        <v>95</v>
      </c>
      <c r="D6" s="571" t="s">
        <v>806</v>
      </c>
      <c r="E6" s="571" t="s">
        <v>716</v>
      </c>
      <c r="F6" s="547">
        <v>824</v>
      </c>
      <c r="G6" s="545" t="s">
        <v>372</v>
      </c>
      <c r="H6" s="550" t="s">
        <v>408</v>
      </c>
      <c r="I6" s="2034">
        <v>10000</v>
      </c>
      <c r="J6" s="2034">
        <v>10000</v>
      </c>
      <c r="K6" s="547">
        <v>0</v>
      </c>
      <c r="L6" s="2035">
        <v>1</v>
      </c>
      <c r="M6" s="2035">
        <v>1</v>
      </c>
      <c r="N6" s="570">
        <v>1</v>
      </c>
      <c r="O6" s="547"/>
      <c r="P6" s="547"/>
      <c r="Q6" s="547"/>
      <c r="R6" s="547"/>
      <c r="S6" s="547" t="s">
        <v>438</v>
      </c>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D6" s="286" t="s">
        <v>10</v>
      </c>
      <c r="CE6" s="286" t="s">
        <v>965</v>
      </c>
      <c r="CF6" s="286" t="s">
        <v>409</v>
      </c>
      <c r="CG6" s="286"/>
      <c r="CH6" s="286"/>
    </row>
    <row r="7" spans="1:86" s="272" customFormat="1" ht="42" customHeight="1" thickBot="1">
      <c r="A7" s="545" t="s">
        <v>415</v>
      </c>
      <c r="B7" s="545" t="s">
        <v>94</v>
      </c>
      <c r="C7" s="545" t="s">
        <v>95</v>
      </c>
      <c r="D7" s="571" t="s">
        <v>807</v>
      </c>
      <c r="E7" s="571" t="s">
        <v>716</v>
      </c>
      <c r="F7" s="547">
        <v>160</v>
      </c>
      <c r="G7" s="545" t="s">
        <v>372</v>
      </c>
      <c r="H7" s="550" t="s">
        <v>408</v>
      </c>
      <c r="I7" s="2034">
        <v>5500</v>
      </c>
      <c r="J7" s="2034">
        <v>5500</v>
      </c>
      <c r="K7" s="547">
        <v>0</v>
      </c>
      <c r="L7" s="2035">
        <v>1</v>
      </c>
      <c r="M7" s="2035">
        <v>1</v>
      </c>
      <c r="N7" s="570">
        <v>1</v>
      </c>
      <c r="O7" s="547"/>
      <c r="P7" s="547"/>
      <c r="Q7" s="547"/>
      <c r="R7" s="547"/>
      <c r="S7" s="547" t="s">
        <v>438</v>
      </c>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D7" s="286" t="s">
        <v>415</v>
      </c>
      <c r="CE7" s="286" t="s">
        <v>2268</v>
      </c>
      <c r="CF7" s="286" t="s">
        <v>414</v>
      </c>
      <c r="CG7" s="286"/>
      <c r="CH7" s="286"/>
    </row>
    <row r="8" spans="1:86" s="272" customFormat="1" ht="42" customHeight="1" thickBot="1">
      <c r="A8" s="545" t="s">
        <v>415</v>
      </c>
      <c r="B8" s="545" t="s">
        <v>94</v>
      </c>
      <c r="C8" s="545" t="s">
        <v>95</v>
      </c>
      <c r="D8" s="571" t="s">
        <v>2138</v>
      </c>
      <c r="E8" s="571" t="s">
        <v>716</v>
      </c>
      <c r="F8" s="547">
        <v>345</v>
      </c>
      <c r="G8" s="545" t="s">
        <v>372</v>
      </c>
      <c r="H8" s="550" t="s">
        <v>408</v>
      </c>
      <c r="I8" s="2034">
        <v>10000</v>
      </c>
      <c r="J8" s="2034">
        <v>10000</v>
      </c>
      <c r="K8" s="547">
        <v>0</v>
      </c>
      <c r="L8" s="2035">
        <v>1</v>
      </c>
      <c r="M8" s="2035">
        <v>1</v>
      </c>
      <c r="N8" s="570">
        <v>1</v>
      </c>
      <c r="O8" s="547"/>
      <c r="P8" s="547"/>
      <c r="Q8" s="547"/>
      <c r="R8" s="547"/>
      <c r="S8" s="547" t="s">
        <v>438</v>
      </c>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D8" s="286"/>
      <c r="CE8" s="286"/>
      <c r="CF8" s="286"/>
      <c r="CG8" s="286"/>
      <c r="CH8" s="286"/>
    </row>
    <row r="9" spans="1:86" s="272" customFormat="1" ht="42" customHeight="1" thickBot="1">
      <c r="A9" s="545" t="s">
        <v>451</v>
      </c>
      <c r="B9" s="545" t="s">
        <v>94</v>
      </c>
      <c r="C9" s="545" t="s">
        <v>95</v>
      </c>
      <c r="D9" s="571" t="s">
        <v>2139</v>
      </c>
      <c r="E9" s="571"/>
      <c r="F9" s="547"/>
      <c r="G9" s="545" t="s">
        <v>372</v>
      </c>
      <c r="H9" s="550" t="s">
        <v>408</v>
      </c>
      <c r="I9" s="2034">
        <v>100000</v>
      </c>
      <c r="J9" s="2034">
        <v>100000</v>
      </c>
      <c r="K9" s="547">
        <v>0</v>
      </c>
      <c r="L9" s="2035">
        <v>1</v>
      </c>
      <c r="M9" s="2035">
        <v>1</v>
      </c>
      <c r="N9" s="570">
        <v>1</v>
      </c>
      <c r="O9" s="547"/>
      <c r="P9" s="547"/>
      <c r="Q9" s="547"/>
      <c r="R9" s="547"/>
      <c r="S9" s="547" t="s">
        <v>438</v>
      </c>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D9" s="286"/>
      <c r="CE9" s="286"/>
      <c r="CF9" s="286"/>
      <c r="CG9" s="286"/>
      <c r="CH9" s="286"/>
    </row>
    <row r="10" spans="1:86" s="272" customFormat="1" ht="42" customHeight="1" thickBot="1">
      <c r="A10" s="545" t="s">
        <v>451</v>
      </c>
      <c r="B10" s="545" t="s">
        <v>94</v>
      </c>
      <c r="C10" s="545" t="s">
        <v>2081</v>
      </c>
      <c r="D10" s="571" t="s">
        <v>2140</v>
      </c>
      <c r="E10" s="571" t="s">
        <v>2141</v>
      </c>
      <c r="F10" s="547">
        <v>105</v>
      </c>
      <c r="G10" s="545" t="s">
        <v>372</v>
      </c>
      <c r="H10" s="550" t="s">
        <v>408</v>
      </c>
      <c r="I10" s="2034">
        <v>20000</v>
      </c>
      <c r="J10" s="2034">
        <v>20000</v>
      </c>
      <c r="K10" s="547">
        <v>0</v>
      </c>
      <c r="L10" s="2035">
        <v>1</v>
      </c>
      <c r="M10" s="2035">
        <v>1</v>
      </c>
      <c r="N10" s="570">
        <v>1</v>
      </c>
      <c r="O10" s="547"/>
      <c r="P10" s="547"/>
      <c r="Q10" s="547"/>
      <c r="R10" s="547"/>
      <c r="S10" s="547" t="s">
        <v>438</v>
      </c>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D10" s="286"/>
      <c r="CE10" s="286"/>
      <c r="CF10" s="286"/>
      <c r="CG10" s="286"/>
      <c r="CH10" s="286"/>
    </row>
    <row r="11" spans="1:86" s="272" customFormat="1" ht="42" customHeight="1" thickBot="1">
      <c r="A11" s="545" t="s">
        <v>451</v>
      </c>
      <c r="B11" s="545" t="s">
        <v>94</v>
      </c>
      <c r="C11" s="545" t="s">
        <v>2081</v>
      </c>
      <c r="D11" s="571" t="s">
        <v>2139</v>
      </c>
      <c r="E11" s="571"/>
      <c r="F11" s="547"/>
      <c r="G11" s="545" t="s">
        <v>372</v>
      </c>
      <c r="H11" s="550" t="s">
        <v>408</v>
      </c>
      <c r="I11" s="2034">
        <v>5000</v>
      </c>
      <c r="J11" s="2034">
        <v>5000</v>
      </c>
      <c r="K11" s="547">
        <v>0</v>
      </c>
      <c r="L11" s="2035">
        <v>1</v>
      </c>
      <c r="M11" s="2035">
        <v>1</v>
      </c>
      <c r="N11" s="570">
        <v>1</v>
      </c>
      <c r="O11" s="547"/>
      <c r="P11" s="547"/>
      <c r="Q11" s="547"/>
      <c r="R11" s="547"/>
      <c r="S11" s="547" t="s">
        <v>438</v>
      </c>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D11" s="286"/>
      <c r="CE11" s="286"/>
      <c r="CF11" s="286"/>
      <c r="CG11" s="286"/>
      <c r="CH11" s="286"/>
    </row>
    <row r="12" spans="1:86" s="272" customFormat="1" ht="42" customHeight="1" thickBot="1">
      <c r="A12" s="545" t="s">
        <v>451</v>
      </c>
      <c r="B12" s="545" t="s">
        <v>94</v>
      </c>
      <c r="C12" s="545" t="s">
        <v>2374</v>
      </c>
      <c r="D12" s="571" t="s">
        <v>2142</v>
      </c>
      <c r="E12" s="571" t="s">
        <v>2143</v>
      </c>
      <c r="F12" s="547">
        <v>143</v>
      </c>
      <c r="G12" s="545" t="s">
        <v>372</v>
      </c>
      <c r="H12" s="550" t="s">
        <v>408</v>
      </c>
      <c r="I12" s="2034">
        <v>45000</v>
      </c>
      <c r="J12" s="2034">
        <v>45000</v>
      </c>
      <c r="K12" s="547">
        <v>0</v>
      </c>
      <c r="L12" s="2035">
        <v>1</v>
      </c>
      <c r="M12" s="2035">
        <v>1</v>
      </c>
      <c r="N12" s="570">
        <v>1</v>
      </c>
      <c r="O12" s="547"/>
      <c r="P12" s="547"/>
      <c r="Q12" s="547"/>
      <c r="R12" s="547"/>
      <c r="S12" s="547" t="s">
        <v>438</v>
      </c>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D12" s="286"/>
      <c r="CE12" s="286"/>
      <c r="CF12" s="286"/>
      <c r="CG12" s="286"/>
      <c r="CH12" s="286"/>
    </row>
    <row r="13" spans="1:86" s="272" customFormat="1" ht="42" customHeight="1" thickBot="1">
      <c r="A13" s="545" t="s">
        <v>451</v>
      </c>
      <c r="B13" s="545" t="s">
        <v>94</v>
      </c>
      <c r="C13" s="545" t="s">
        <v>2374</v>
      </c>
      <c r="D13" s="571" t="s">
        <v>2144</v>
      </c>
      <c r="E13" s="571" t="s">
        <v>2145</v>
      </c>
      <c r="F13" s="547">
        <v>124</v>
      </c>
      <c r="G13" s="545" t="s">
        <v>372</v>
      </c>
      <c r="H13" s="550" t="s">
        <v>408</v>
      </c>
      <c r="I13" s="2034">
        <v>20000</v>
      </c>
      <c r="J13" s="2034">
        <v>20000</v>
      </c>
      <c r="K13" s="547">
        <v>0</v>
      </c>
      <c r="L13" s="2035">
        <v>1</v>
      </c>
      <c r="M13" s="2035">
        <v>1</v>
      </c>
      <c r="N13" s="570">
        <v>1</v>
      </c>
      <c r="O13" s="547"/>
      <c r="P13" s="547"/>
      <c r="Q13" s="547"/>
      <c r="R13" s="547"/>
      <c r="S13" s="547" t="s">
        <v>438</v>
      </c>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D13" s="286"/>
      <c r="CE13" s="286"/>
      <c r="CF13" s="286"/>
      <c r="CG13" s="286"/>
      <c r="CH13" s="286"/>
    </row>
    <row r="14" spans="1:86" s="272" customFormat="1" ht="42" customHeight="1" thickBot="1">
      <c r="A14" s="545" t="s">
        <v>451</v>
      </c>
      <c r="B14" s="545" t="s">
        <v>94</v>
      </c>
      <c r="C14" s="545" t="s">
        <v>2374</v>
      </c>
      <c r="D14" s="571" t="s">
        <v>2139</v>
      </c>
      <c r="E14" s="571"/>
      <c r="F14" s="547"/>
      <c r="G14" s="545" t="s">
        <v>12</v>
      </c>
      <c r="H14" s="550" t="s">
        <v>408</v>
      </c>
      <c r="I14" s="2034">
        <v>34000</v>
      </c>
      <c r="J14" s="2034">
        <v>34000</v>
      </c>
      <c r="K14" s="547">
        <v>0</v>
      </c>
      <c r="L14" s="2035">
        <v>1</v>
      </c>
      <c r="M14" s="2035">
        <v>1</v>
      </c>
      <c r="N14" s="570">
        <v>1</v>
      </c>
      <c r="O14" s="547"/>
      <c r="P14" s="547"/>
      <c r="Q14" s="547"/>
      <c r="R14" s="547"/>
      <c r="S14" s="547" t="s">
        <v>438</v>
      </c>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D14" s="286"/>
      <c r="CE14" s="286"/>
      <c r="CF14" s="286"/>
      <c r="CG14" s="286"/>
      <c r="CH14" s="286"/>
    </row>
    <row r="15" spans="1:86" s="272" customFormat="1" ht="42" customHeight="1" thickBot="1">
      <c r="A15" s="550" t="s">
        <v>451</v>
      </c>
      <c r="B15" s="550" t="s">
        <v>94</v>
      </c>
      <c r="C15" s="550" t="s">
        <v>1021</v>
      </c>
      <c r="D15" s="571" t="s">
        <v>2146</v>
      </c>
      <c r="E15" s="571" t="s">
        <v>1254</v>
      </c>
      <c r="F15" s="547">
        <v>263</v>
      </c>
      <c r="G15" s="545" t="s">
        <v>372</v>
      </c>
      <c r="H15" s="550" t="s">
        <v>408</v>
      </c>
      <c r="I15" s="2034">
        <v>60000</v>
      </c>
      <c r="J15" s="563"/>
      <c r="K15" s="547">
        <v>0</v>
      </c>
      <c r="L15" s="2035">
        <v>1</v>
      </c>
      <c r="M15" s="2035">
        <v>1</v>
      </c>
      <c r="N15" s="570">
        <v>1</v>
      </c>
      <c r="O15" s="547"/>
      <c r="P15" s="547"/>
      <c r="Q15" s="547"/>
      <c r="R15" s="547"/>
      <c r="S15" s="547" t="s">
        <v>438</v>
      </c>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D15" s="286"/>
      <c r="CE15" s="286"/>
      <c r="CF15" s="286"/>
      <c r="CG15" s="286"/>
      <c r="CH15" s="286"/>
    </row>
    <row r="16" spans="1:86" s="272" customFormat="1" ht="42" customHeight="1" thickBot="1">
      <c r="A16" s="3846" t="s">
        <v>451</v>
      </c>
      <c r="B16" s="3846" t="s">
        <v>94</v>
      </c>
      <c r="C16" s="3846" t="s">
        <v>1030</v>
      </c>
      <c r="D16" s="3874" t="s">
        <v>1255</v>
      </c>
      <c r="E16" s="571" t="s">
        <v>1256</v>
      </c>
      <c r="F16" s="547">
        <v>83</v>
      </c>
      <c r="G16" s="3846" t="s">
        <v>372</v>
      </c>
      <c r="H16" s="3846" t="s">
        <v>408</v>
      </c>
      <c r="I16" s="3867">
        <v>70000</v>
      </c>
      <c r="J16" s="3867">
        <v>70000</v>
      </c>
      <c r="K16" s="3854">
        <v>0</v>
      </c>
      <c r="L16" s="2035">
        <v>1</v>
      </c>
      <c r="M16" s="2035">
        <v>1</v>
      </c>
      <c r="N16" s="3854">
        <v>1</v>
      </c>
      <c r="O16" s="3854"/>
      <c r="P16" s="3854"/>
      <c r="Q16" s="3854"/>
      <c r="R16" s="3854"/>
      <c r="S16" s="3854" t="s">
        <v>438</v>
      </c>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D16" s="286"/>
      <c r="CE16" s="286"/>
      <c r="CF16" s="286"/>
      <c r="CG16" s="286"/>
      <c r="CH16" s="286"/>
    </row>
    <row r="17" spans="1:86" s="272" customFormat="1" ht="42" customHeight="1" thickBot="1">
      <c r="A17" s="3846"/>
      <c r="B17" s="3846"/>
      <c r="C17" s="3846"/>
      <c r="D17" s="3874"/>
      <c r="E17" s="571" t="s">
        <v>1257</v>
      </c>
      <c r="F17" s="547">
        <v>46</v>
      </c>
      <c r="G17" s="3846"/>
      <c r="H17" s="3846"/>
      <c r="I17" s="3867"/>
      <c r="J17" s="3867"/>
      <c r="K17" s="3854"/>
      <c r="L17" s="2035">
        <v>1</v>
      </c>
      <c r="M17" s="2035">
        <v>1</v>
      </c>
      <c r="N17" s="3854"/>
      <c r="O17" s="3854"/>
      <c r="P17" s="3854"/>
      <c r="Q17" s="3854"/>
      <c r="R17" s="3854"/>
      <c r="S17" s="3854"/>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D17" s="286"/>
      <c r="CE17" s="286"/>
      <c r="CF17" s="286"/>
      <c r="CG17" s="286"/>
      <c r="CH17" s="286"/>
    </row>
    <row r="18" spans="1:86" s="272" customFormat="1" ht="42" customHeight="1" thickBot="1">
      <c r="A18" s="545" t="s">
        <v>451</v>
      </c>
      <c r="B18" s="545" t="s">
        <v>94</v>
      </c>
      <c r="C18" s="545" t="s">
        <v>1030</v>
      </c>
      <c r="D18" s="571" t="s">
        <v>1258</v>
      </c>
      <c r="E18" s="571"/>
      <c r="F18" s="547"/>
      <c r="G18" s="545" t="s">
        <v>12</v>
      </c>
      <c r="H18" s="550" t="s">
        <v>408</v>
      </c>
      <c r="I18" s="2034">
        <v>75000</v>
      </c>
      <c r="J18" s="2034">
        <v>75000</v>
      </c>
      <c r="K18" s="547">
        <v>0</v>
      </c>
      <c r="L18" s="2035">
        <v>1</v>
      </c>
      <c r="M18" s="2035">
        <v>1</v>
      </c>
      <c r="N18" s="570">
        <v>1</v>
      </c>
      <c r="O18" s="547"/>
      <c r="P18" s="547"/>
      <c r="Q18" s="547"/>
      <c r="R18" s="547"/>
      <c r="S18" s="547" t="s">
        <v>438</v>
      </c>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D18" s="286"/>
      <c r="CE18" s="286"/>
      <c r="CF18" s="286"/>
      <c r="CG18" s="286"/>
      <c r="CH18" s="286"/>
    </row>
    <row r="19" spans="1:86" s="272" customFormat="1" ht="42" customHeight="1" thickBot="1">
      <c r="A19" s="550" t="s">
        <v>10</v>
      </c>
      <c r="B19" s="550" t="s">
        <v>94</v>
      </c>
      <c r="C19" s="550" t="s">
        <v>740</v>
      </c>
      <c r="D19" s="571" t="s">
        <v>542</v>
      </c>
      <c r="E19" s="571" t="s">
        <v>1259</v>
      </c>
      <c r="F19" s="547">
        <v>87</v>
      </c>
      <c r="G19" s="545" t="s">
        <v>372</v>
      </c>
      <c r="H19" s="550" t="s">
        <v>408</v>
      </c>
      <c r="I19" s="2034">
        <v>35000</v>
      </c>
      <c r="J19" s="2034">
        <v>35000</v>
      </c>
      <c r="K19" s="563">
        <v>0</v>
      </c>
      <c r="L19" s="2035">
        <v>1</v>
      </c>
      <c r="M19" s="2035">
        <v>1</v>
      </c>
      <c r="N19" s="563">
        <v>1</v>
      </c>
      <c r="O19" s="563"/>
      <c r="P19" s="563"/>
      <c r="Q19" s="563"/>
      <c r="R19" s="563"/>
      <c r="S19" s="563" t="s">
        <v>438</v>
      </c>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D19" s="286"/>
      <c r="CE19" s="286"/>
      <c r="CF19" s="286"/>
      <c r="CG19" s="286"/>
      <c r="CH19" s="286"/>
    </row>
    <row r="20" spans="1:86" s="272" customFormat="1" ht="37.5" customHeight="1" thickBot="1">
      <c r="A20" s="545" t="s">
        <v>451</v>
      </c>
      <c r="B20" s="545" t="s">
        <v>94</v>
      </c>
      <c r="C20" s="545" t="s">
        <v>157</v>
      </c>
      <c r="D20" s="571" t="s">
        <v>1260</v>
      </c>
      <c r="E20" s="571" t="s">
        <v>1261</v>
      </c>
      <c r="F20" s="547">
        <v>156</v>
      </c>
      <c r="G20" s="545" t="s">
        <v>372</v>
      </c>
      <c r="H20" s="550" t="s">
        <v>408</v>
      </c>
      <c r="I20" s="2034">
        <v>20000</v>
      </c>
      <c r="J20" s="2034">
        <v>20000</v>
      </c>
      <c r="K20" s="547">
        <v>0</v>
      </c>
      <c r="L20" s="2035">
        <v>1</v>
      </c>
      <c r="M20" s="2035">
        <v>1</v>
      </c>
      <c r="N20" s="570">
        <v>1</v>
      </c>
      <c r="O20" s="547"/>
      <c r="P20" s="547"/>
      <c r="Q20" s="547"/>
      <c r="R20" s="547"/>
      <c r="S20" s="547" t="s">
        <v>438</v>
      </c>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D20" s="286"/>
      <c r="CE20" s="286"/>
      <c r="CF20" s="286"/>
      <c r="CG20" s="286"/>
      <c r="CH20" s="286"/>
    </row>
    <row r="21" spans="1:86" s="272" customFormat="1" ht="30.75" customHeight="1" thickBot="1">
      <c r="A21" s="545" t="s">
        <v>451</v>
      </c>
      <c r="B21" s="545" t="s">
        <v>94</v>
      </c>
      <c r="C21" s="545" t="s">
        <v>157</v>
      </c>
      <c r="D21" s="571" t="s">
        <v>1262</v>
      </c>
      <c r="E21" s="571" t="s">
        <v>1207</v>
      </c>
      <c r="F21" s="547">
        <v>394</v>
      </c>
      <c r="G21" s="545" t="s">
        <v>372</v>
      </c>
      <c r="H21" s="545" t="s">
        <v>408</v>
      </c>
      <c r="I21" s="2034">
        <v>10000</v>
      </c>
      <c r="J21" s="2034">
        <v>10000</v>
      </c>
      <c r="K21" s="563">
        <v>0</v>
      </c>
      <c r="L21" s="2035">
        <v>1</v>
      </c>
      <c r="M21" s="2035">
        <v>1</v>
      </c>
      <c r="N21" s="563">
        <v>1</v>
      </c>
      <c r="O21" s="563"/>
      <c r="P21" s="563"/>
      <c r="Q21" s="563"/>
      <c r="R21" s="563"/>
      <c r="S21" s="563" t="s">
        <v>438</v>
      </c>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D21" s="286"/>
      <c r="CE21" s="286"/>
      <c r="CF21" s="286"/>
      <c r="CG21" s="286"/>
      <c r="CH21" s="286"/>
    </row>
    <row r="22" spans="1:86" s="272" customFormat="1" ht="25.5" customHeight="1" thickBot="1">
      <c r="A22" s="545" t="s">
        <v>451</v>
      </c>
      <c r="B22" s="545" t="s">
        <v>94</v>
      </c>
      <c r="C22" s="545" t="s">
        <v>157</v>
      </c>
      <c r="D22" s="571" t="s">
        <v>1263</v>
      </c>
      <c r="E22" s="571" t="s">
        <v>1264</v>
      </c>
      <c r="F22" s="547">
        <v>138</v>
      </c>
      <c r="G22" s="545" t="s">
        <v>372</v>
      </c>
      <c r="H22" s="545" t="s">
        <v>408</v>
      </c>
      <c r="I22" s="2034">
        <v>32000</v>
      </c>
      <c r="J22" s="2034">
        <v>32000</v>
      </c>
      <c r="K22" s="563">
        <v>0</v>
      </c>
      <c r="L22" s="2035">
        <v>1</v>
      </c>
      <c r="M22" s="2035">
        <v>1</v>
      </c>
      <c r="N22" s="563">
        <v>1</v>
      </c>
      <c r="O22" s="563"/>
      <c r="P22" s="563"/>
      <c r="Q22" s="563"/>
      <c r="R22" s="563"/>
      <c r="S22" s="563" t="s">
        <v>438</v>
      </c>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D22" s="286"/>
      <c r="CE22" s="286"/>
      <c r="CF22" s="286"/>
      <c r="CG22" s="286"/>
      <c r="CH22" s="286"/>
    </row>
    <row r="23" spans="1:86" s="272" customFormat="1" ht="30.75" customHeight="1" thickBot="1">
      <c r="A23" s="545" t="s">
        <v>451</v>
      </c>
      <c r="B23" s="545" t="s">
        <v>94</v>
      </c>
      <c r="C23" s="545" t="s">
        <v>157</v>
      </c>
      <c r="D23" s="571" t="s">
        <v>1265</v>
      </c>
      <c r="E23" s="571" t="s">
        <v>1266</v>
      </c>
      <c r="F23" s="547">
        <v>287</v>
      </c>
      <c r="G23" s="545" t="s">
        <v>372</v>
      </c>
      <c r="H23" s="545" t="s">
        <v>408</v>
      </c>
      <c r="I23" s="2034">
        <v>12000</v>
      </c>
      <c r="J23" s="2034">
        <v>12000</v>
      </c>
      <c r="K23" s="563">
        <v>0</v>
      </c>
      <c r="L23" s="2035">
        <v>1</v>
      </c>
      <c r="M23" s="2035">
        <v>1</v>
      </c>
      <c r="N23" s="563">
        <v>1</v>
      </c>
      <c r="O23" s="563"/>
      <c r="P23" s="563"/>
      <c r="Q23" s="563"/>
      <c r="R23" s="563"/>
      <c r="S23" s="563" t="s">
        <v>438</v>
      </c>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D23" s="286"/>
      <c r="CE23" s="286"/>
      <c r="CF23" s="286"/>
      <c r="CG23" s="286"/>
      <c r="CH23" s="286"/>
    </row>
    <row r="24" spans="1:86" ht="19.5" customHeight="1">
      <c r="I24" s="1414">
        <f>SUM(I5:I23)</f>
        <v>713500</v>
      </c>
    </row>
    <row r="25" spans="1:86">
      <c r="I25" s="2037"/>
    </row>
    <row r="26" spans="1:86">
      <c r="I26" s="2037"/>
    </row>
    <row r="27" spans="1:86">
      <c r="I27" s="2037"/>
    </row>
  </sheetData>
  <dataConsolidate/>
  <mergeCells count="25">
    <mergeCell ref="A1:S1"/>
    <mergeCell ref="A3:A4"/>
    <mergeCell ref="B3:B4"/>
    <mergeCell ref="C3:C4"/>
    <mergeCell ref="D3:E3"/>
    <mergeCell ref="N3:S3"/>
    <mergeCell ref="F3:F4"/>
    <mergeCell ref="G3:G4"/>
    <mergeCell ref="H3:H4"/>
    <mergeCell ref="L3:M3"/>
    <mergeCell ref="S16:S17"/>
    <mergeCell ref="O16:O17"/>
    <mergeCell ref="P16:P17"/>
    <mergeCell ref="Q16:Q17"/>
    <mergeCell ref="G16:G17"/>
    <mergeCell ref="N16:N17"/>
    <mergeCell ref="H16:H17"/>
    <mergeCell ref="K16:K17"/>
    <mergeCell ref="R16:R17"/>
    <mergeCell ref="J16:J17"/>
    <mergeCell ref="A16:A17"/>
    <mergeCell ref="B16:B17"/>
    <mergeCell ref="C16:C17"/>
    <mergeCell ref="D16:D17"/>
    <mergeCell ref="I16:I17"/>
  </mergeCells>
  <phoneticPr fontId="55" type="noConversion"/>
  <dataValidations count="7">
    <dataValidation type="whole" allowBlank="1" showInputMessage="1" showErrorMessage="1" errorTitle="DİKKATT !!!!" error="BU BÖLÜME BİR İŞ SAYISINI GÖSTEREN BİR RAKAM GİRMELİSİNİZ_x000a_KÖYDES_x000a_" sqref="N2:R4 N24:R65536">
      <formula1>0</formula1>
      <formula2>10</formula2>
    </dataValidation>
    <dataValidation type="list" allowBlank="1" showInputMessage="1" showErrorMessage="1" errorTitle="DİKKAT !!!" error="LÜTFEN YANDA AÇILAN OK ARACILIĞIYLA UYGUN SEÇENEĞİ GİRİN_x000a_KÖYDES" sqref="H2:H4 H24:H65536">
      <formula1>$CL$5:$CL$7</formula1>
    </dataValidation>
    <dataValidation type="list" allowBlank="1" showInputMessage="1" showErrorMessage="1" errorTitle="LÜTFEN DİKKAT !!!!" error="GİRİDİĞİNİZ DEĞER AŞAĞIDAKİLERDEN BİRİSİ OLMALIDIR &quot;Y&quot; , &quot;D.E&quot; ,&quot;EK&quot;" sqref="A2:A4 A24:A65536">
      <formula1>$CM$5:$CM$7</formula1>
    </dataValidation>
    <dataValidation type="list" allowBlank="1" showInputMessage="1" showErrorMessage="1" errorTitle="DİKKAT !!!!" error="LÜTFEN YANDA AÇILAN OK ARACILIĞIYLA UYGUN SEÇENEĞİ GİRİN_x000a_KÖYDES" sqref="G2:G4 G24:G65536">
      <formula1>$CK$5:$CK$7</formula1>
    </dataValidation>
    <dataValidation type="list" allowBlank="1" showInputMessage="1" showErrorMessage="1" errorTitle="DİKKAT !!!!" error="LÜTFEN YANDA AÇILAN OK ARACILIĞIYLA UYGUN SEÇENEĞİ GİRİN_x000a_KÖYDES" sqref="G18:G23 G5:G15">
      <formula1>$CN$5:$CN$10</formula1>
    </dataValidation>
    <dataValidation type="list" allowBlank="1" showInputMessage="1" showErrorMessage="1" errorTitle="DİKKAT !!!" error="LÜTFEN YANDA AÇILAN OK ARACILIĞIYLA UYGUN SEÇENEĞİ GİRİN_x000a_KÖYDES" sqref="H18:H23 H5:H16">
      <formula1>$CO$5:$CO$10</formula1>
    </dataValidation>
    <dataValidation type="list" allowBlank="1" showInputMessage="1" showErrorMessage="1" errorTitle="LÜTFEN DİKKAT !!!!" error="GİRİDİĞİNİZ DEĞER AŞAĞIDAKİLERDEN BİRİSİ OLMALIDIR &quot;Y&quot; , &quot;D.E&quot; ,&quot;EK&quot;" sqref="A5:A16 A18:A21">
      <formula1>$CP$5:$CP$10</formula1>
    </dataValidation>
  </dataValidations>
  <pageMargins left="0.17" right="0.17" top="0.71" bottom="0.5" header="0.5" footer="0.34"/>
  <pageSetup paperSize="9" scale="6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tabColor theme="6" tint="-0.249977111117893"/>
  </sheetPr>
  <dimension ref="A1:CA268"/>
  <sheetViews>
    <sheetView zoomScale="75" zoomScaleNormal="100" zoomScaleSheetLayoutView="100" workbookViewId="0">
      <pane xSplit="11" ySplit="4" topLeftCell="L104" activePane="bottomRight" state="frozen"/>
      <selection pane="topRight" activeCell="L1" sqref="L1"/>
      <selection pane="bottomLeft" activeCell="A5" sqref="A5"/>
      <selection pane="bottomRight" activeCell="A5" sqref="A5:A120"/>
    </sheetView>
  </sheetViews>
  <sheetFormatPr defaultRowHeight="12.75"/>
  <cols>
    <col min="1" max="1" width="5.5703125" style="204" customWidth="1"/>
    <col min="2" max="2" width="11.42578125" style="204" customWidth="1"/>
    <col min="3" max="3" width="14.140625" style="204" customWidth="1"/>
    <col min="4" max="4" width="12.5703125" style="204" customWidth="1"/>
    <col min="5" max="5" width="32.42578125" style="204" bestFit="1" customWidth="1"/>
    <col min="6" max="6" width="19.42578125" style="204" customWidth="1"/>
    <col min="7" max="7" width="7.42578125" style="205" customWidth="1"/>
    <col min="8" max="8" width="15.28515625" style="204" customWidth="1"/>
    <col min="9" max="9" width="17.85546875" style="302" customWidth="1"/>
    <col min="10" max="10" width="11.7109375" style="303" customWidth="1"/>
    <col min="11" max="11" width="15.7109375" style="304" customWidth="1"/>
    <col min="12" max="12" width="11.7109375" style="302" customWidth="1"/>
    <col min="13" max="13" width="8.85546875" style="204" customWidth="1"/>
    <col min="14" max="14" width="7.85546875" style="204" customWidth="1"/>
    <col min="15" max="15" width="8.140625" style="204" customWidth="1"/>
    <col min="16" max="16" width="8.5703125" style="302" customWidth="1"/>
    <col min="17" max="18" width="9.140625" style="209"/>
    <col min="19" max="19" width="7.140625" style="302" customWidth="1"/>
    <col min="20" max="21" width="7.85546875" style="302" customWidth="1"/>
    <col min="22" max="22" width="8" style="204" customWidth="1"/>
    <col min="23" max="23" width="7.140625" style="204" customWidth="1"/>
    <col min="24" max="24" width="6.7109375" style="210" customWidth="1"/>
    <col min="25" max="25" width="8" style="211" customWidth="1"/>
    <col min="26" max="26" width="7.42578125" style="212" customWidth="1"/>
    <col min="27" max="27" width="9.140625" style="210"/>
    <col min="28" max="28" width="7.5703125" style="212" customWidth="1"/>
    <col min="29" max="29" width="7.28515625" style="204" customWidth="1"/>
    <col min="30" max="30" width="8.7109375" style="212" customWidth="1"/>
    <col min="31" max="31" width="16.42578125" style="204" customWidth="1"/>
    <col min="32" max="47" width="9.140625" style="249"/>
    <col min="48" max="48" width="10" style="249" customWidth="1"/>
    <col min="49" max="49" width="9.140625" style="249"/>
    <col min="50" max="50" width="10.7109375" style="301" bestFit="1" customWidth="1"/>
    <col min="51" max="51" width="10.7109375" style="249" bestFit="1" customWidth="1"/>
    <col min="52" max="79" width="9.140625" style="249"/>
    <col min="80" max="16384" width="9.140625" style="204"/>
  </cols>
  <sheetData>
    <row r="1" spans="1:79" ht="46.5" customHeight="1" thickBot="1">
      <c r="A1" s="3834" t="s">
        <v>92</v>
      </c>
      <c r="B1" s="3835"/>
      <c r="C1" s="3835"/>
      <c r="D1" s="3835"/>
      <c r="E1" s="3835"/>
      <c r="F1" s="3835"/>
      <c r="G1" s="3835"/>
      <c r="H1" s="3835"/>
      <c r="I1" s="3835"/>
      <c r="J1" s="3835"/>
      <c r="K1" s="3835"/>
      <c r="L1" s="3835"/>
      <c r="M1" s="3835"/>
      <c r="N1" s="3835"/>
      <c r="O1" s="3835"/>
      <c r="P1" s="3835"/>
      <c r="Q1" s="3835"/>
      <c r="R1" s="3835"/>
      <c r="S1" s="3835"/>
      <c r="T1" s="3835"/>
      <c r="U1" s="3835"/>
      <c r="V1" s="3835"/>
      <c r="W1" s="3835"/>
      <c r="X1" s="3835"/>
      <c r="Y1" s="3835"/>
      <c r="Z1" s="3835"/>
      <c r="AA1" s="3835"/>
      <c r="AB1" s="3835"/>
      <c r="AC1" s="3835"/>
      <c r="AD1" s="3835"/>
      <c r="AE1" s="3836"/>
    </row>
    <row r="2" spans="1:79" ht="31.5" customHeight="1" thickBot="1"/>
    <row r="3" spans="1:79" s="205" customFormat="1" ht="40.5" customHeight="1" thickBot="1">
      <c r="A3" s="3800" t="s">
        <v>445</v>
      </c>
      <c r="B3" s="3810" t="s">
        <v>13</v>
      </c>
      <c r="C3" s="3804" t="s">
        <v>2277</v>
      </c>
      <c r="D3" s="3806" t="s">
        <v>446</v>
      </c>
      <c r="E3" s="3804" t="s">
        <v>423</v>
      </c>
      <c r="F3" s="3804"/>
      <c r="G3" s="3805" t="s">
        <v>2263</v>
      </c>
      <c r="H3" s="3808" t="s">
        <v>953</v>
      </c>
      <c r="I3" s="3802" t="s">
        <v>447</v>
      </c>
      <c r="J3" s="390" t="s">
        <v>2357</v>
      </c>
      <c r="K3" s="391" t="s">
        <v>2358</v>
      </c>
      <c r="L3" s="390" t="s">
        <v>2359</v>
      </c>
      <c r="M3" s="398" t="s">
        <v>425</v>
      </c>
      <c r="N3" s="398" t="s">
        <v>2273</v>
      </c>
      <c r="O3" s="398" t="s">
        <v>12</v>
      </c>
      <c r="P3" s="398" t="s">
        <v>2274</v>
      </c>
      <c r="Q3" s="399" t="s">
        <v>2275</v>
      </c>
      <c r="R3" s="399" t="s">
        <v>448</v>
      </c>
      <c r="S3" s="398" t="s">
        <v>426</v>
      </c>
      <c r="T3" s="398" t="s">
        <v>427</v>
      </c>
      <c r="U3" s="400" t="s">
        <v>1415</v>
      </c>
      <c r="V3" s="3807" t="s">
        <v>428</v>
      </c>
      <c r="W3" s="3807"/>
      <c r="X3" s="3809" t="s">
        <v>429</v>
      </c>
      <c r="Y3" s="3809"/>
      <c r="Z3" s="3799" t="s">
        <v>16</v>
      </c>
      <c r="AA3" s="3799"/>
      <c r="AB3" s="3799"/>
      <c r="AC3" s="3799"/>
      <c r="AD3" s="3799"/>
      <c r="AE3" s="3799"/>
      <c r="AS3" s="273"/>
      <c r="AU3" s="249"/>
      <c r="AV3" s="249"/>
      <c r="AW3" s="249"/>
      <c r="AX3" s="301"/>
      <c r="AY3" s="249"/>
    </row>
    <row r="4" spans="1:79" s="205" customFormat="1" ht="45.75" customHeight="1" thickBot="1">
      <c r="A4" s="3801"/>
      <c r="B4" s="3810"/>
      <c r="C4" s="3804"/>
      <c r="D4" s="3806"/>
      <c r="E4" s="388" t="s">
        <v>430</v>
      </c>
      <c r="F4" s="388" t="s">
        <v>431</v>
      </c>
      <c r="G4" s="3805"/>
      <c r="H4" s="3808"/>
      <c r="I4" s="3803"/>
      <c r="J4" s="392" t="s">
        <v>1416</v>
      </c>
      <c r="K4" s="404" t="s">
        <v>1417</v>
      </c>
      <c r="L4" s="392" t="s">
        <v>1414</v>
      </c>
      <c r="M4" s="401" t="s">
        <v>434</v>
      </c>
      <c r="N4" s="401" t="s">
        <v>434</v>
      </c>
      <c r="O4" s="401" t="s">
        <v>434</v>
      </c>
      <c r="P4" s="402" t="s">
        <v>434</v>
      </c>
      <c r="Q4" s="402" t="s">
        <v>434</v>
      </c>
      <c r="R4" s="403" t="s">
        <v>954</v>
      </c>
      <c r="S4" s="402" t="s">
        <v>434</v>
      </c>
      <c r="T4" s="402" t="s">
        <v>434</v>
      </c>
      <c r="U4" s="403" t="s">
        <v>2280</v>
      </c>
      <c r="V4" s="398" t="s">
        <v>449</v>
      </c>
      <c r="W4" s="398" t="s">
        <v>450</v>
      </c>
      <c r="X4" s="396" t="s">
        <v>436</v>
      </c>
      <c r="Y4" s="397" t="s">
        <v>437</v>
      </c>
      <c r="Z4" s="393" t="s">
        <v>438</v>
      </c>
      <c r="AA4" s="394" t="s">
        <v>439</v>
      </c>
      <c r="AB4" s="394" t="s">
        <v>440</v>
      </c>
      <c r="AC4" s="394" t="s">
        <v>441</v>
      </c>
      <c r="AD4" s="394" t="s">
        <v>442</v>
      </c>
      <c r="AE4" s="395" t="s">
        <v>443</v>
      </c>
      <c r="AU4" s="249"/>
      <c r="AV4" s="249"/>
      <c r="AW4" s="249"/>
      <c r="AX4" s="301"/>
      <c r="AY4" s="249"/>
    </row>
    <row r="5" spans="1:79" s="272" customFormat="1" ht="30" customHeight="1" thickBot="1">
      <c r="A5" s="545" t="s">
        <v>451</v>
      </c>
      <c r="B5" s="545" t="s">
        <v>94</v>
      </c>
      <c r="C5" s="545" t="s">
        <v>95</v>
      </c>
      <c r="D5" s="547"/>
      <c r="E5" s="571" t="s">
        <v>1267</v>
      </c>
      <c r="F5" s="571" t="s">
        <v>1268</v>
      </c>
      <c r="G5" s="547"/>
      <c r="H5" s="545" t="s">
        <v>717</v>
      </c>
      <c r="I5" s="545" t="s">
        <v>2274</v>
      </c>
      <c r="J5" s="583">
        <v>80000</v>
      </c>
      <c r="K5" s="2059">
        <v>80000</v>
      </c>
      <c r="L5" s="2060">
        <f>J5-K5</f>
        <v>0</v>
      </c>
      <c r="M5" s="547"/>
      <c r="N5" s="547"/>
      <c r="O5" s="547"/>
      <c r="P5" s="547"/>
      <c r="Q5" s="547"/>
      <c r="R5" s="547"/>
      <c r="S5" s="547">
        <v>2</v>
      </c>
      <c r="T5" s="547"/>
      <c r="U5" s="547"/>
      <c r="V5" s="547"/>
      <c r="W5" s="547"/>
      <c r="X5" s="2035">
        <v>1</v>
      </c>
      <c r="Y5" s="2035">
        <v>1</v>
      </c>
      <c r="Z5" s="2061">
        <v>1</v>
      </c>
      <c r="AA5" s="547"/>
      <c r="AB5" s="547"/>
      <c r="AC5" s="547"/>
      <c r="AD5" s="547"/>
      <c r="AE5" s="545" t="s">
        <v>438</v>
      </c>
      <c r="AF5" s="271"/>
      <c r="AG5" s="271"/>
      <c r="AH5" s="271"/>
      <c r="AI5" s="271"/>
      <c r="AJ5" s="271"/>
      <c r="AK5" s="271"/>
      <c r="AL5" s="271"/>
      <c r="AM5" s="271"/>
      <c r="AN5" s="271"/>
      <c r="AO5" s="271"/>
      <c r="AP5" s="271"/>
      <c r="AQ5" s="271"/>
      <c r="AR5" s="271"/>
      <c r="AS5" s="271"/>
      <c r="AT5" s="271"/>
      <c r="AU5" s="271"/>
      <c r="AV5" s="271" t="s">
        <v>451</v>
      </c>
      <c r="AW5" s="271" t="s">
        <v>9</v>
      </c>
      <c r="AX5" s="305" t="s">
        <v>425</v>
      </c>
      <c r="AY5" s="271"/>
      <c r="AZ5" s="271"/>
      <c r="BA5" s="271"/>
      <c r="BB5" s="271"/>
      <c r="BC5" s="271"/>
      <c r="BD5" s="584"/>
      <c r="BE5" s="271"/>
      <c r="BF5" s="271"/>
      <c r="BG5" s="271"/>
      <c r="BH5" s="271"/>
      <c r="BI5" s="271"/>
      <c r="BJ5" s="271"/>
      <c r="BK5" s="271"/>
      <c r="BL5" s="271"/>
      <c r="BM5" s="271"/>
      <c r="BN5" s="271"/>
      <c r="BO5" s="271"/>
      <c r="BP5" s="271"/>
      <c r="BQ5" s="271"/>
      <c r="BR5" s="271"/>
      <c r="BS5" s="271"/>
      <c r="BT5" s="271"/>
      <c r="BU5" s="271"/>
      <c r="BV5" s="271"/>
      <c r="BW5" s="271"/>
      <c r="BX5" s="271"/>
      <c r="BY5" s="271"/>
      <c r="BZ5" s="271"/>
      <c r="CA5" s="271"/>
    </row>
    <row r="6" spans="1:79" s="272" customFormat="1" ht="30" customHeight="1" thickBot="1">
      <c r="A6" s="545" t="s">
        <v>451</v>
      </c>
      <c r="B6" s="545" t="s">
        <v>94</v>
      </c>
      <c r="C6" s="545" t="s">
        <v>95</v>
      </c>
      <c r="D6" s="547"/>
      <c r="E6" s="571" t="s">
        <v>1269</v>
      </c>
      <c r="F6" s="571" t="s">
        <v>1270</v>
      </c>
      <c r="G6" s="547"/>
      <c r="H6" s="545" t="s">
        <v>717</v>
      </c>
      <c r="I6" s="545" t="s">
        <v>2274</v>
      </c>
      <c r="J6" s="583">
        <v>80000</v>
      </c>
      <c r="K6" s="2059">
        <v>80000</v>
      </c>
      <c r="L6" s="2060">
        <f t="shared" ref="L6:L37" si="0">J6-K6</f>
        <v>0</v>
      </c>
      <c r="M6" s="547"/>
      <c r="N6" s="547"/>
      <c r="O6" s="547"/>
      <c r="P6" s="547"/>
      <c r="Q6" s="547"/>
      <c r="R6" s="547"/>
      <c r="S6" s="547">
        <v>2</v>
      </c>
      <c r="T6" s="547"/>
      <c r="U6" s="547"/>
      <c r="V6" s="547"/>
      <c r="W6" s="547"/>
      <c r="X6" s="2035">
        <v>1</v>
      </c>
      <c r="Y6" s="2035">
        <v>1</v>
      </c>
      <c r="Z6" s="2061">
        <v>1</v>
      </c>
      <c r="AA6" s="547"/>
      <c r="AB6" s="547"/>
      <c r="AC6" s="547"/>
      <c r="AD6" s="547"/>
      <c r="AE6" s="545" t="s">
        <v>438</v>
      </c>
      <c r="AF6" s="271"/>
      <c r="AG6" s="271"/>
      <c r="AH6" s="271"/>
      <c r="AI6" s="271"/>
      <c r="AJ6" s="271"/>
      <c r="AK6" s="271"/>
      <c r="AL6" s="271"/>
      <c r="AM6" s="271"/>
      <c r="AN6" s="271"/>
      <c r="AO6" s="271"/>
      <c r="AP6" s="271"/>
      <c r="AQ6" s="271"/>
      <c r="AR6" s="271"/>
      <c r="AS6" s="271"/>
      <c r="AT6" s="271"/>
      <c r="AU6" s="271"/>
      <c r="AV6" s="271" t="s">
        <v>10</v>
      </c>
      <c r="AW6" s="271" t="s">
        <v>964</v>
      </c>
      <c r="AX6" s="305" t="s">
        <v>2273</v>
      </c>
      <c r="AY6" s="271"/>
      <c r="AZ6" s="271"/>
      <c r="BA6" s="271"/>
      <c r="BB6" s="271"/>
      <c r="BC6" s="271"/>
      <c r="BD6" s="584"/>
      <c r="BE6" s="271"/>
      <c r="BF6" s="271"/>
      <c r="BG6" s="271"/>
      <c r="BH6" s="271"/>
      <c r="BI6" s="271"/>
      <c r="BJ6" s="271"/>
      <c r="BK6" s="271"/>
      <c r="BL6" s="271"/>
      <c r="BM6" s="271"/>
      <c r="BN6" s="271"/>
      <c r="BO6" s="271"/>
      <c r="BP6" s="271"/>
      <c r="BQ6" s="271"/>
      <c r="BR6" s="271"/>
      <c r="BS6" s="271"/>
      <c r="BT6" s="271"/>
      <c r="BU6" s="271"/>
      <c r="BV6" s="271"/>
      <c r="BW6" s="271"/>
      <c r="BX6" s="271"/>
      <c r="BY6" s="271"/>
      <c r="BZ6" s="271"/>
      <c r="CA6" s="271"/>
    </row>
    <row r="7" spans="1:79" s="272" customFormat="1" ht="30" customHeight="1" thickBot="1">
      <c r="A7" s="545" t="s">
        <v>451</v>
      </c>
      <c r="B7" s="545" t="s">
        <v>94</v>
      </c>
      <c r="C7" s="545" t="s">
        <v>95</v>
      </c>
      <c r="D7" s="547"/>
      <c r="E7" s="571" t="s">
        <v>1271</v>
      </c>
      <c r="F7" s="571" t="s">
        <v>1272</v>
      </c>
      <c r="G7" s="547"/>
      <c r="H7" s="545" t="s">
        <v>717</v>
      </c>
      <c r="I7" s="545" t="s">
        <v>2274</v>
      </c>
      <c r="J7" s="583">
        <v>40000</v>
      </c>
      <c r="K7" s="2059">
        <v>40000</v>
      </c>
      <c r="L7" s="2060">
        <f t="shared" si="0"/>
        <v>0</v>
      </c>
      <c r="M7" s="547"/>
      <c r="N7" s="547"/>
      <c r="O7" s="547"/>
      <c r="P7" s="547"/>
      <c r="Q7" s="547"/>
      <c r="R7" s="547"/>
      <c r="S7" s="547">
        <v>1</v>
      </c>
      <c r="T7" s="547"/>
      <c r="U7" s="547"/>
      <c r="V7" s="547"/>
      <c r="W7" s="547"/>
      <c r="X7" s="2035">
        <v>1</v>
      </c>
      <c r="Y7" s="2035">
        <v>1</v>
      </c>
      <c r="Z7" s="2061">
        <v>1</v>
      </c>
      <c r="AA7" s="547"/>
      <c r="AB7" s="547"/>
      <c r="AC7" s="547"/>
      <c r="AD7" s="547"/>
      <c r="AE7" s="545" t="s">
        <v>438</v>
      </c>
      <c r="AF7" s="271"/>
      <c r="AG7" s="271"/>
      <c r="AH7" s="271"/>
      <c r="AI7" s="271"/>
      <c r="AJ7" s="271"/>
      <c r="AK7" s="271"/>
      <c r="AL7" s="271"/>
      <c r="AM7" s="271"/>
      <c r="AN7" s="271"/>
      <c r="AO7" s="271"/>
      <c r="AP7" s="271"/>
      <c r="AQ7" s="271"/>
      <c r="AR7" s="271"/>
      <c r="AS7" s="271"/>
      <c r="AT7" s="271"/>
      <c r="AU7" s="271"/>
      <c r="AV7" s="271" t="s">
        <v>415</v>
      </c>
      <c r="AW7" s="271" t="s">
        <v>2268</v>
      </c>
      <c r="AX7" s="305" t="s">
        <v>12</v>
      </c>
      <c r="AY7" s="271"/>
      <c r="AZ7" s="271"/>
      <c r="BA7" s="271"/>
      <c r="BB7" s="271"/>
      <c r="BC7" s="271"/>
      <c r="BD7" s="584"/>
      <c r="BE7" s="271"/>
      <c r="BF7" s="271"/>
      <c r="BG7" s="271"/>
      <c r="BH7" s="271"/>
      <c r="BI7" s="271"/>
      <c r="BJ7" s="271"/>
      <c r="BK7" s="271"/>
      <c r="BL7" s="271"/>
      <c r="BM7" s="271"/>
      <c r="BN7" s="271"/>
      <c r="BO7" s="271"/>
      <c r="BP7" s="271"/>
      <c r="BQ7" s="271"/>
      <c r="BR7" s="271"/>
      <c r="BS7" s="271"/>
      <c r="BT7" s="271"/>
      <c r="BU7" s="271"/>
      <c r="BV7" s="271"/>
      <c r="BW7" s="271"/>
      <c r="BX7" s="271"/>
      <c r="BY7" s="271"/>
      <c r="BZ7" s="271"/>
      <c r="CA7" s="271"/>
    </row>
    <row r="8" spans="1:79" s="272" customFormat="1" ht="30" customHeight="1" thickBot="1">
      <c r="A8" s="545" t="s">
        <v>451</v>
      </c>
      <c r="B8" s="545" t="s">
        <v>94</v>
      </c>
      <c r="C8" s="545" t="s">
        <v>95</v>
      </c>
      <c r="D8" s="547"/>
      <c r="E8" s="571" t="s">
        <v>1273</v>
      </c>
      <c r="F8" s="571" t="s">
        <v>1274</v>
      </c>
      <c r="G8" s="547"/>
      <c r="H8" s="545" t="s">
        <v>717</v>
      </c>
      <c r="I8" s="545" t="s">
        <v>2274</v>
      </c>
      <c r="J8" s="583">
        <v>40000</v>
      </c>
      <c r="K8" s="2059">
        <v>40000</v>
      </c>
      <c r="L8" s="2060">
        <f t="shared" si="0"/>
        <v>0</v>
      </c>
      <c r="M8" s="547"/>
      <c r="N8" s="547"/>
      <c r="O8" s="547"/>
      <c r="P8" s="547"/>
      <c r="Q8" s="547"/>
      <c r="R8" s="547"/>
      <c r="S8" s="547">
        <v>1</v>
      </c>
      <c r="T8" s="547"/>
      <c r="U8" s="547"/>
      <c r="V8" s="547"/>
      <c r="W8" s="547"/>
      <c r="X8" s="2035">
        <v>1</v>
      </c>
      <c r="Y8" s="2035">
        <v>1</v>
      </c>
      <c r="Z8" s="2061">
        <v>1</v>
      </c>
      <c r="AA8" s="547"/>
      <c r="AB8" s="547"/>
      <c r="AC8" s="547"/>
      <c r="AD8" s="547"/>
      <c r="AE8" s="545" t="s">
        <v>438</v>
      </c>
      <c r="AF8" s="271"/>
      <c r="AG8" s="271"/>
      <c r="AH8" s="271"/>
      <c r="AI8" s="271"/>
      <c r="AJ8" s="271"/>
      <c r="AK8" s="271"/>
      <c r="AL8" s="271"/>
      <c r="AM8" s="271"/>
      <c r="AN8" s="271"/>
      <c r="AO8" s="271"/>
      <c r="AP8" s="271"/>
      <c r="AQ8" s="271"/>
      <c r="AR8" s="271"/>
      <c r="AS8" s="271"/>
      <c r="AT8" s="271"/>
      <c r="AU8" s="271"/>
      <c r="AV8" s="271"/>
      <c r="AW8" s="271"/>
      <c r="AX8" s="305" t="s">
        <v>2274</v>
      </c>
      <c r="AY8" s="271"/>
      <c r="AZ8" s="271"/>
      <c r="BA8" s="271"/>
      <c r="BB8" s="271"/>
      <c r="BC8" s="271"/>
      <c r="BD8" s="584"/>
      <c r="BE8" s="271"/>
      <c r="BF8" s="271"/>
      <c r="BG8" s="271"/>
      <c r="BH8" s="271"/>
      <c r="BI8" s="271"/>
      <c r="BJ8" s="271"/>
      <c r="BK8" s="271"/>
      <c r="BL8" s="271"/>
      <c r="BM8" s="271"/>
      <c r="BN8" s="271"/>
      <c r="BO8" s="271"/>
      <c r="BP8" s="271"/>
      <c r="BQ8" s="271"/>
      <c r="BR8" s="271"/>
      <c r="BS8" s="271"/>
      <c r="BT8" s="271"/>
      <c r="BU8" s="271"/>
      <c r="BV8" s="271"/>
      <c r="BW8" s="271"/>
      <c r="BX8" s="271"/>
      <c r="BY8" s="271"/>
      <c r="BZ8" s="271"/>
      <c r="CA8" s="271"/>
    </row>
    <row r="9" spans="1:79" s="272" customFormat="1" ht="30" customHeight="1" thickBot="1">
      <c r="A9" s="545" t="s">
        <v>451</v>
      </c>
      <c r="B9" s="545" t="s">
        <v>94</v>
      </c>
      <c r="C9" s="545" t="s">
        <v>95</v>
      </c>
      <c r="D9" s="547"/>
      <c r="E9" s="571" t="s">
        <v>1275</v>
      </c>
      <c r="F9" s="571" t="s">
        <v>1276</v>
      </c>
      <c r="G9" s="547"/>
      <c r="H9" s="545" t="s">
        <v>717</v>
      </c>
      <c r="I9" s="545" t="s">
        <v>2274</v>
      </c>
      <c r="J9" s="583">
        <v>80000</v>
      </c>
      <c r="K9" s="2059">
        <v>80000</v>
      </c>
      <c r="L9" s="2060">
        <f t="shared" si="0"/>
        <v>0</v>
      </c>
      <c r="M9" s="547"/>
      <c r="N9" s="547"/>
      <c r="O9" s="547"/>
      <c r="P9" s="547"/>
      <c r="Q9" s="547"/>
      <c r="R9" s="547"/>
      <c r="S9" s="547">
        <v>2</v>
      </c>
      <c r="T9" s="547"/>
      <c r="U9" s="547"/>
      <c r="V9" s="547"/>
      <c r="W9" s="547"/>
      <c r="X9" s="2035">
        <v>1</v>
      </c>
      <c r="Y9" s="2035">
        <v>1</v>
      </c>
      <c r="Z9" s="2061">
        <v>1</v>
      </c>
      <c r="AA9" s="547"/>
      <c r="AB9" s="547"/>
      <c r="AC9" s="547"/>
      <c r="AD9" s="547"/>
      <c r="AE9" s="545" t="s">
        <v>438</v>
      </c>
      <c r="AF9" s="271"/>
      <c r="AG9" s="271"/>
      <c r="AH9" s="271"/>
      <c r="AI9" s="271"/>
      <c r="AJ9" s="271"/>
      <c r="AK9" s="271"/>
      <c r="AL9" s="271"/>
      <c r="AM9" s="271"/>
      <c r="AN9" s="271"/>
      <c r="AO9" s="271"/>
      <c r="AP9" s="271"/>
      <c r="AQ9" s="271"/>
      <c r="AR9" s="271"/>
      <c r="AS9" s="271"/>
      <c r="AT9" s="271"/>
      <c r="AU9" s="271"/>
      <c r="AV9" s="271"/>
      <c r="AW9" s="271"/>
      <c r="AX9" s="305" t="s">
        <v>2275</v>
      </c>
      <c r="AY9" s="271"/>
      <c r="AZ9" s="271"/>
      <c r="BA9" s="271"/>
      <c r="BB9" s="271"/>
      <c r="BC9" s="271"/>
      <c r="BD9" s="584"/>
      <c r="BE9" s="271"/>
      <c r="BF9" s="271"/>
      <c r="BG9" s="271"/>
      <c r="BH9" s="271"/>
      <c r="BI9" s="271"/>
      <c r="BJ9" s="271"/>
      <c r="BK9" s="271"/>
      <c r="BL9" s="271"/>
      <c r="BM9" s="271"/>
      <c r="BN9" s="271"/>
      <c r="BO9" s="271"/>
      <c r="BP9" s="271"/>
      <c r="BQ9" s="271"/>
      <c r="BR9" s="271"/>
      <c r="BS9" s="271"/>
      <c r="BT9" s="271"/>
      <c r="BU9" s="271"/>
      <c r="BV9" s="271"/>
      <c r="BW9" s="271"/>
      <c r="BX9" s="271"/>
      <c r="BY9" s="271"/>
      <c r="BZ9" s="271"/>
      <c r="CA9" s="271"/>
    </row>
    <row r="10" spans="1:79" s="272" customFormat="1" ht="30" customHeight="1" thickBot="1">
      <c r="A10" s="545" t="s">
        <v>451</v>
      </c>
      <c r="B10" s="545" t="s">
        <v>94</v>
      </c>
      <c r="C10" s="545" t="s">
        <v>95</v>
      </c>
      <c r="D10" s="547"/>
      <c r="E10" s="571" t="s">
        <v>2183</v>
      </c>
      <c r="F10" s="571" t="s">
        <v>2184</v>
      </c>
      <c r="G10" s="547"/>
      <c r="H10" s="545" t="s">
        <v>717</v>
      </c>
      <c r="I10" s="545" t="s">
        <v>2274</v>
      </c>
      <c r="J10" s="583">
        <v>40000</v>
      </c>
      <c r="K10" s="2059">
        <v>40000</v>
      </c>
      <c r="L10" s="2060">
        <f t="shared" si="0"/>
        <v>0</v>
      </c>
      <c r="M10" s="547"/>
      <c r="N10" s="547"/>
      <c r="O10" s="547"/>
      <c r="P10" s="547"/>
      <c r="Q10" s="547"/>
      <c r="R10" s="547"/>
      <c r="S10" s="547">
        <v>1</v>
      </c>
      <c r="T10" s="547"/>
      <c r="U10" s="547"/>
      <c r="V10" s="547"/>
      <c r="W10" s="547"/>
      <c r="X10" s="2035">
        <v>1</v>
      </c>
      <c r="Y10" s="2035">
        <v>1</v>
      </c>
      <c r="Z10" s="2061">
        <v>1</v>
      </c>
      <c r="AA10" s="547"/>
      <c r="AB10" s="547"/>
      <c r="AC10" s="547"/>
      <c r="AD10" s="547"/>
      <c r="AE10" s="545" t="s">
        <v>438</v>
      </c>
      <c r="AF10" s="271"/>
      <c r="AG10" s="271"/>
      <c r="AH10" s="271"/>
      <c r="AI10" s="271"/>
      <c r="AJ10" s="271"/>
      <c r="AK10" s="271"/>
      <c r="AL10" s="271"/>
      <c r="AM10" s="271"/>
      <c r="AN10" s="271"/>
      <c r="AO10" s="271"/>
      <c r="AP10" s="271"/>
      <c r="AQ10" s="271"/>
      <c r="AR10" s="271"/>
      <c r="AS10" s="271"/>
      <c r="AT10" s="271"/>
      <c r="AU10" s="271"/>
      <c r="AV10" s="271"/>
      <c r="AW10" s="271"/>
      <c r="AX10" s="305" t="s">
        <v>448</v>
      </c>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row>
    <row r="11" spans="1:79" s="272" customFormat="1" ht="30" customHeight="1" thickBot="1">
      <c r="A11" s="545" t="s">
        <v>451</v>
      </c>
      <c r="B11" s="545" t="s">
        <v>94</v>
      </c>
      <c r="C11" s="545" t="s">
        <v>95</v>
      </c>
      <c r="D11" s="547"/>
      <c r="E11" s="571" t="s">
        <v>2197</v>
      </c>
      <c r="F11" s="571" t="s">
        <v>2198</v>
      </c>
      <c r="G11" s="547"/>
      <c r="H11" s="545" t="s">
        <v>717</v>
      </c>
      <c r="I11" s="545" t="s">
        <v>1857</v>
      </c>
      <c r="J11" s="583">
        <v>50000</v>
      </c>
      <c r="K11" s="2059">
        <v>50000</v>
      </c>
      <c r="L11" s="2060">
        <f t="shared" si="0"/>
        <v>0</v>
      </c>
      <c r="M11" s="547"/>
      <c r="N11" s="547"/>
      <c r="O11" s="547"/>
      <c r="P11" s="547"/>
      <c r="Q11" s="547"/>
      <c r="R11" s="547"/>
      <c r="S11" s="547"/>
      <c r="T11" s="547">
        <v>2.5</v>
      </c>
      <c r="U11" s="547"/>
      <c r="V11" s="547"/>
      <c r="W11" s="547"/>
      <c r="X11" s="2035">
        <v>1</v>
      </c>
      <c r="Y11" s="2035">
        <v>1</v>
      </c>
      <c r="Z11" s="2061">
        <v>1</v>
      </c>
      <c r="AA11" s="547"/>
      <c r="AB11" s="547"/>
      <c r="AC11" s="547"/>
      <c r="AD11" s="547"/>
      <c r="AE11" s="545" t="s">
        <v>438</v>
      </c>
      <c r="AF11" s="271"/>
      <c r="AG11" s="271"/>
      <c r="AH11" s="271"/>
      <c r="AI11" s="271"/>
      <c r="AJ11" s="271"/>
      <c r="AK11" s="271"/>
      <c r="AL11" s="271"/>
      <c r="AM11" s="271"/>
      <c r="AN11" s="271"/>
      <c r="AO11" s="271"/>
      <c r="AP11" s="271"/>
      <c r="AQ11" s="271"/>
      <c r="AR11" s="271"/>
      <c r="AS11" s="271"/>
      <c r="AT11" s="271"/>
      <c r="AU11" s="271"/>
      <c r="AV11" s="271"/>
      <c r="AW11" s="271"/>
      <c r="AX11" s="305" t="s">
        <v>426</v>
      </c>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row>
    <row r="12" spans="1:79" s="272" customFormat="1" ht="30" customHeight="1" thickBot="1">
      <c r="A12" s="545" t="s">
        <v>451</v>
      </c>
      <c r="B12" s="545" t="s">
        <v>94</v>
      </c>
      <c r="C12" s="545" t="s">
        <v>95</v>
      </c>
      <c r="D12" s="547"/>
      <c r="E12" s="571" t="s">
        <v>2199</v>
      </c>
      <c r="F12" s="571" t="s">
        <v>881</v>
      </c>
      <c r="G12" s="547"/>
      <c r="H12" s="545" t="s">
        <v>717</v>
      </c>
      <c r="I12" s="545" t="s">
        <v>1857</v>
      </c>
      <c r="J12" s="583">
        <v>80000</v>
      </c>
      <c r="K12" s="2059">
        <v>80000</v>
      </c>
      <c r="L12" s="2060">
        <f t="shared" si="0"/>
        <v>0</v>
      </c>
      <c r="M12" s="547"/>
      <c r="N12" s="547"/>
      <c r="O12" s="547"/>
      <c r="P12" s="547"/>
      <c r="Q12" s="547"/>
      <c r="R12" s="547"/>
      <c r="S12" s="547"/>
      <c r="T12" s="547">
        <v>4</v>
      </c>
      <c r="U12" s="547"/>
      <c r="V12" s="547"/>
      <c r="W12" s="547"/>
      <c r="X12" s="2035">
        <v>1</v>
      </c>
      <c r="Y12" s="2035">
        <v>1</v>
      </c>
      <c r="Z12" s="2061">
        <v>1</v>
      </c>
      <c r="AA12" s="547"/>
      <c r="AB12" s="547"/>
      <c r="AC12" s="547"/>
      <c r="AD12" s="547"/>
      <c r="AE12" s="545" t="s">
        <v>438</v>
      </c>
      <c r="AF12" s="271"/>
      <c r="AG12" s="271"/>
      <c r="AH12" s="271"/>
      <c r="AI12" s="271"/>
      <c r="AJ12" s="271"/>
      <c r="AK12" s="271"/>
      <c r="AL12" s="271"/>
      <c r="AM12" s="271"/>
      <c r="AN12" s="271"/>
      <c r="AO12" s="271"/>
      <c r="AP12" s="271"/>
      <c r="AQ12" s="271"/>
      <c r="AR12" s="271"/>
      <c r="AS12" s="271"/>
      <c r="AT12" s="271"/>
      <c r="AU12" s="271"/>
      <c r="AV12" s="271"/>
      <c r="AW12" s="271"/>
      <c r="AX12" s="305" t="s">
        <v>427</v>
      </c>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row>
    <row r="13" spans="1:79" s="272" customFormat="1" ht="30" customHeight="1" thickBot="1">
      <c r="A13" s="545" t="s">
        <v>451</v>
      </c>
      <c r="B13" s="545" t="s">
        <v>94</v>
      </c>
      <c r="C13" s="545" t="s">
        <v>95</v>
      </c>
      <c r="D13" s="547"/>
      <c r="E13" s="571" t="s">
        <v>882</v>
      </c>
      <c r="F13" s="571" t="s">
        <v>883</v>
      </c>
      <c r="G13" s="547"/>
      <c r="H13" s="545" t="s">
        <v>717</v>
      </c>
      <c r="I13" s="545" t="s">
        <v>1857</v>
      </c>
      <c r="J13" s="583">
        <v>80000</v>
      </c>
      <c r="K13" s="2059">
        <v>80000</v>
      </c>
      <c r="L13" s="2060">
        <f t="shared" si="0"/>
        <v>0</v>
      </c>
      <c r="M13" s="547"/>
      <c r="N13" s="547"/>
      <c r="O13" s="547"/>
      <c r="P13" s="547"/>
      <c r="Q13" s="547"/>
      <c r="R13" s="547"/>
      <c r="S13" s="547"/>
      <c r="T13" s="547">
        <v>4</v>
      </c>
      <c r="U13" s="547"/>
      <c r="V13" s="547"/>
      <c r="W13" s="547"/>
      <c r="X13" s="2035">
        <v>1</v>
      </c>
      <c r="Y13" s="2035">
        <v>1</v>
      </c>
      <c r="Z13" s="2061">
        <v>1</v>
      </c>
      <c r="AA13" s="547"/>
      <c r="AB13" s="547"/>
      <c r="AC13" s="547"/>
      <c r="AD13" s="547"/>
      <c r="AE13" s="545" t="s">
        <v>438</v>
      </c>
      <c r="AF13" s="271"/>
      <c r="AG13" s="271"/>
      <c r="AH13" s="271"/>
      <c r="AI13" s="271"/>
      <c r="AJ13" s="271"/>
      <c r="AK13" s="271"/>
      <c r="AL13" s="271"/>
      <c r="AM13" s="271"/>
      <c r="AN13" s="271"/>
      <c r="AO13" s="271"/>
      <c r="AP13" s="271"/>
      <c r="AQ13" s="271"/>
      <c r="AR13" s="271"/>
      <c r="AS13" s="271"/>
      <c r="AT13" s="271"/>
      <c r="AU13" s="271"/>
      <c r="AV13" s="271"/>
      <c r="AW13" s="271"/>
      <c r="AX13" s="305" t="s">
        <v>2279</v>
      </c>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row>
    <row r="14" spans="1:79" s="272" customFormat="1" ht="30" customHeight="1" thickBot="1">
      <c r="A14" s="545" t="s">
        <v>451</v>
      </c>
      <c r="B14" s="545" t="s">
        <v>94</v>
      </c>
      <c r="C14" s="545" t="s">
        <v>95</v>
      </c>
      <c r="D14" s="547"/>
      <c r="E14" s="571" t="s">
        <v>884</v>
      </c>
      <c r="F14" s="571" t="s">
        <v>885</v>
      </c>
      <c r="G14" s="547"/>
      <c r="H14" s="545" t="s">
        <v>717</v>
      </c>
      <c r="I14" s="545" t="s">
        <v>1857</v>
      </c>
      <c r="J14" s="583">
        <v>80000</v>
      </c>
      <c r="K14" s="2059">
        <v>80000</v>
      </c>
      <c r="L14" s="2060">
        <f t="shared" si="0"/>
        <v>0</v>
      </c>
      <c r="M14" s="547"/>
      <c r="N14" s="547"/>
      <c r="O14" s="547"/>
      <c r="P14" s="547"/>
      <c r="Q14" s="547"/>
      <c r="R14" s="547"/>
      <c r="S14" s="547"/>
      <c r="T14" s="547">
        <v>4</v>
      </c>
      <c r="U14" s="547"/>
      <c r="V14" s="547"/>
      <c r="W14" s="547"/>
      <c r="X14" s="2035">
        <v>1</v>
      </c>
      <c r="Y14" s="2035">
        <v>1</v>
      </c>
      <c r="Z14" s="2061">
        <v>1</v>
      </c>
      <c r="AA14" s="547"/>
      <c r="AB14" s="547"/>
      <c r="AC14" s="547"/>
      <c r="AD14" s="547"/>
      <c r="AE14" s="545" t="s">
        <v>438</v>
      </c>
      <c r="AF14" s="271"/>
      <c r="AG14" s="271"/>
      <c r="AH14" s="271"/>
      <c r="AI14" s="271"/>
      <c r="AJ14" s="271"/>
      <c r="AK14" s="271"/>
      <c r="AL14" s="271"/>
      <c r="AM14" s="271"/>
      <c r="AN14" s="271"/>
      <c r="AO14" s="271"/>
      <c r="AP14" s="271"/>
      <c r="AQ14" s="271"/>
      <c r="AR14" s="271"/>
      <c r="AS14" s="271"/>
      <c r="AT14" s="271"/>
      <c r="AU14" s="271"/>
      <c r="AV14" s="271"/>
      <c r="AW14" s="271"/>
      <c r="AX14" s="305" t="s">
        <v>11</v>
      </c>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row>
    <row r="15" spans="1:79" s="272" customFormat="1" ht="30" customHeight="1" thickBot="1">
      <c r="A15" s="545" t="s">
        <v>451</v>
      </c>
      <c r="B15" s="545" t="s">
        <v>94</v>
      </c>
      <c r="C15" s="545" t="s">
        <v>95</v>
      </c>
      <c r="D15" s="547"/>
      <c r="E15" s="571" t="s">
        <v>886</v>
      </c>
      <c r="F15" s="571" t="s">
        <v>887</v>
      </c>
      <c r="G15" s="547"/>
      <c r="H15" s="545" t="s">
        <v>717</v>
      </c>
      <c r="I15" s="545" t="s">
        <v>1857</v>
      </c>
      <c r="J15" s="583">
        <v>40000</v>
      </c>
      <c r="K15" s="2059">
        <v>40000</v>
      </c>
      <c r="L15" s="2060">
        <f t="shared" si="0"/>
        <v>0</v>
      </c>
      <c r="M15" s="547"/>
      <c r="N15" s="547"/>
      <c r="O15" s="547"/>
      <c r="P15" s="547"/>
      <c r="Q15" s="547"/>
      <c r="R15" s="547"/>
      <c r="S15" s="547"/>
      <c r="T15" s="547">
        <v>2</v>
      </c>
      <c r="U15" s="547"/>
      <c r="V15" s="547"/>
      <c r="W15" s="547"/>
      <c r="X15" s="2035">
        <v>1</v>
      </c>
      <c r="Y15" s="2035">
        <v>1</v>
      </c>
      <c r="Z15" s="2061">
        <v>1</v>
      </c>
      <c r="AA15" s="547"/>
      <c r="AB15" s="547"/>
      <c r="AC15" s="547"/>
      <c r="AD15" s="547"/>
      <c r="AE15" s="545" t="s">
        <v>438</v>
      </c>
      <c r="AF15" s="271"/>
      <c r="AG15" s="271"/>
      <c r="AH15" s="271"/>
      <c r="AI15" s="271"/>
      <c r="AJ15" s="271"/>
      <c r="AK15" s="271"/>
      <c r="AL15" s="271"/>
      <c r="AM15" s="271"/>
      <c r="AN15" s="271"/>
      <c r="AO15" s="271"/>
      <c r="AP15" s="271"/>
      <c r="AQ15" s="271"/>
      <c r="AR15" s="271"/>
      <c r="AS15" s="271"/>
      <c r="AT15" s="271"/>
      <c r="AU15" s="271"/>
      <c r="AV15" s="271"/>
      <c r="AW15" s="271"/>
      <c r="AX15" s="305"/>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row>
    <row r="16" spans="1:79" s="272" customFormat="1" ht="30" customHeight="1" thickBot="1">
      <c r="A16" s="545" t="s">
        <v>451</v>
      </c>
      <c r="B16" s="545" t="s">
        <v>94</v>
      </c>
      <c r="C16" s="545" t="s">
        <v>95</v>
      </c>
      <c r="D16" s="547"/>
      <c r="E16" s="571" t="s">
        <v>174</v>
      </c>
      <c r="F16" s="571"/>
      <c r="G16" s="547"/>
      <c r="H16" s="545" t="s">
        <v>12</v>
      </c>
      <c r="I16" s="545" t="s">
        <v>2274</v>
      </c>
      <c r="J16" s="583">
        <v>30000</v>
      </c>
      <c r="K16" s="2059">
        <v>30000</v>
      </c>
      <c r="L16" s="2060">
        <f t="shared" si="0"/>
        <v>0</v>
      </c>
      <c r="M16" s="547"/>
      <c r="N16" s="547"/>
      <c r="O16" s="547"/>
      <c r="P16" s="547"/>
      <c r="Q16" s="547"/>
      <c r="R16" s="547"/>
      <c r="S16" s="547"/>
      <c r="T16" s="547"/>
      <c r="U16" s="547"/>
      <c r="V16" s="547"/>
      <c r="W16" s="547"/>
      <c r="X16" s="2035">
        <v>1</v>
      </c>
      <c r="Y16" s="2035">
        <v>1</v>
      </c>
      <c r="Z16" s="2061">
        <v>1</v>
      </c>
      <c r="AA16" s="547"/>
      <c r="AB16" s="547"/>
      <c r="AC16" s="547"/>
      <c r="AD16" s="547"/>
      <c r="AE16" s="545" t="s">
        <v>438</v>
      </c>
      <c r="AF16" s="271"/>
      <c r="AG16" s="271"/>
      <c r="AH16" s="271"/>
      <c r="AI16" s="271"/>
      <c r="AJ16" s="271"/>
      <c r="AK16" s="271"/>
      <c r="AL16" s="271"/>
      <c r="AM16" s="271"/>
      <c r="AN16" s="271"/>
      <c r="AO16" s="271"/>
      <c r="AP16" s="271"/>
      <c r="AQ16" s="271"/>
      <c r="AR16" s="271"/>
      <c r="AS16" s="271"/>
      <c r="AT16" s="271"/>
      <c r="AU16" s="271"/>
      <c r="AV16" s="271"/>
      <c r="AW16" s="271"/>
      <c r="AX16" s="305"/>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row>
    <row r="17" spans="1:79" s="272" customFormat="1" ht="30" customHeight="1" thickBot="1">
      <c r="A17" s="545" t="s">
        <v>451</v>
      </c>
      <c r="B17" s="545" t="s">
        <v>94</v>
      </c>
      <c r="C17" s="545" t="s">
        <v>95</v>
      </c>
      <c r="D17" s="547"/>
      <c r="E17" s="571" t="s">
        <v>1476</v>
      </c>
      <c r="F17" s="571" t="s">
        <v>1477</v>
      </c>
      <c r="G17" s="547"/>
      <c r="H17" s="545" t="s">
        <v>717</v>
      </c>
      <c r="I17" s="545" t="s">
        <v>2274</v>
      </c>
      <c r="J17" s="583">
        <v>60000</v>
      </c>
      <c r="K17" s="2059">
        <v>60000</v>
      </c>
      <c r="L17" s="2060">
        <f t="shared" si="0"/>
        <v>0</v>
      </c>
      <c r="M17" s="547"/>
      <c r="N17" s="547"/>
      <c r="O17" s="547"/>
      <c r="P17" s="547"/>
      <c r="Q17" s="547"/>
      <c r="R17" s="547"/>
      <c r="S17" s="547">
        <v>1.5</v>
      </c>
      <c r="T17" s="547"/>
      <c r="U17" s="547"/>
      <c r="V17" s="547"/>
      <c r="W17" s="547"/>
      <c r="X17" s="2035">
        <v>1</v>
      </c>
      <c r="Y17" s="2035">
        <v>1</v>
      </c>
      <c r="Z17" s="2061">
        <v>1</v>
      </c>
      <c r="AA17" s="547"/>
      <c r="AB17" s="547"/>
      <c r="AC17" s="547"/>
      <c r="AD17" s="547"/>
      <c r="AE17" s="545" t="s">
        <v>438</v>
      </c>
      <c r="AF17" s="271"/>
      <c r="AG17" s="271"/>
      <c r="AH17" s="271"/>
      <c r="AI17" s="271"/>
      <c r="AJ17" s="271"/>
      <c r="AK17" s="271"/>
      <c r="AL17" s="271"/>
      <c r="AM17" s="271"/>
      <c r="AN17" s="271"/>
      <c r="AO17" s="271"/>
      <c r="AP17" s="271"/>
      <c r="AQ17" s="271"/>
      <c r="AR17" s="271"/>
      <c r="AS17" s="271"/>
      <c r="AT17" s="271"/>
      <c r="AU17" s="271"/>
      <c r="AV17" s="271"/>
      <c r="AW17" s="271"/>
      <c r="AX17" s="305"/>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row>
    <row r="18" spans="1:79" s="272" customFormat="1" ht="30" customHeight="1" thickBot="1">
      <c r="A18" s="545" t="s">
        <v>451</v>
      </c>
      <c r="B18" s="545" t="s">
        <v>94</v>
      </c>
      <c r="C18" s="545" t="s">
        <v>95</v>
      </c>
      <c r="D18" s="547"/>
      <c r="E18" s="571" t="s">
        <v>1478</v>
      </c>
      <c r="F18" s="571" t="s">
        <v>1479</v>
      </c>
      <c r="G18" s="547"/>
      <c r="H18" s="545" t="s">
        <v>717</v>
      </c>
      <c r="I18" s="545" t="s">
        <v>2274</v>
      </c>
      <c r="J18" s="583">
        <v>60000</v>
      </c>
      <c r="K18" s="2059">
        <v>60000</v>
      </c>
      <c r="L18" s="2060">
        <f t="shared" si="0"/>
        <v>0</v>
      </c>
      <c r="M18" s="547"/>
      <c r="N18" s="547"/>
      <c r="O18" s="547"/>
      <c r="P18" s="547"/>
      <c r="Q18" s="547"/>
      <c r="R18" s="547"/>
      <c r="S18" s="547">
        <v>1.5</v>
      </c>
      <c r="T18" s="547"/>
      <c r="U18" s="547"/>
      <c r="V18" s="547"/>
      <c r="W18" s="547"/>
      <c r="X18" s="2035">
        <v>1</v>
      </c>
      <c r="Y18" s="2035">
        <v>1</v>
      </c>
      <c r="Z18" s="2061">
        <v>1</v>
      </c>
      <c r="AA18" s="547"/>
      <c r="AB18" s="547"/>
      <c r="AC18" s="547"/>
      <c r="AD18" s="547"/>
      <c r="AE18" s="545" t="s">
        <v>438</v>
      </c>
      <c r="AF18" s="271"/>
      <c r="AG18" s="271"/>
      <c r="AH18" s="271"/>
      <c r="AI18" s="271"/>
      <c r="AJ18" s="271"/>
      <c r="AK18" s="271"/>
      <c r="AL18" s="271"/>
      <c r="AM18" s="271"/>
      <c r="AN18" s="271"/>
      <c r="AO18" s="271"/>
      <c r="AP18" s="271"/>
      <c r="AQ18" s="271"/>
      <c r="AR18" s="271"/>
      <c r="AS18" s="271"/>
      <c r="AT18" s="271"/>
      <c r="AU18" s="271"/>
      <c r="AV18" s="271"/>
      <c r="AW18" s="271"/>
      <c r="AX18" s="305"/>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row>
    <row r="19" spans="1:79" s="272" customFormat="1" ht="30" customHeight="1" thickBot="1">
      <c r="A19" s="545" t="s">
        <v>451</v>
      </c>
      <c r="B19" s="545" t="s">
        <v>94</v>
      </c>
      <c r="C19" s="545" t="s">
        <v>95</v>
      </c>
      <c r="D19" s="547"/>
      <c r="E19" s="571" t="s">
        <v>1480</v>
      </c>
      <c r="F19" s="571" t="s">
        <v>2111</v>
      </c>
      <c r="G19" s="547"/>
      <c r="H19" s="545" t="s">
        <v>717</v>
      </c>
      <c r="I19" s="545" t="s">
        <v>2274</v>
      </c>
      <c r="J19" s="583">
        <v>100000</v>
      </c>
      <c r="K19" s="2059">
        <v>100000</v>
      </c>
      <c r="L19" s="2060">
        <f t="shared" si="0"/>
        <v>0</v>
      </c>
      <c r="M19" s="547"/>
      <c r="N19" s="547"/>
      <c r="O19" s="547"/>
      <c r="P19" s="547"/>
      <c r="Q19" s="547"/>
      <c r="R19" s="547"/>
      <c r="S19" s="547">
        <v>2.5</v>
      </c>
      <c r="T19" s="547"/>
      <c r="U19" s="547"/>
      <c r="V19" s="547"/>
      <c r="W19" s="547"/>
      <c r="X19" s="2035">
        <v>1</v>
      </c>
      <c r="Y19" s="2035">
        <v>1</v>
      </c>
      <c r="Z19" s="2061">
        <v>1</v>
      </c>
      <c r="AA19" s="547"/>
      <c r="AB19" s="547"/>
      <c r="AC19" s="547"/>
      <c r="AD19" s="547"/>
      <c r="AE19" s="545" t="s">
        <v>438</v>
      </c>
      <c r="AF19" s="271"/>
      <c r="AG19" s="271"/>
      <c r="AH19" s="271"/>
      <c r="AI19" s="271"/>
      <c r="AJ19" s="271"/>
      <c r="AK19" s="271"/>
      <c r="AL19" s="271"/>
      <c r="AM19" s="271"/>
      <c r="AN19" s="271"/>
      <c r="AO19" s="271"/>
      <c r="AP19" s="271"/>
      <c r="AQ19" s="271"/>
      <c r="AR19" s="271"/>
      <c r="AS19" s="271"/>
      <c r="AT19" s="271"/>
      <c r="AU19" s="271"/>
      <c r="AV19" s="271"/>
      <c r="AW19" s="271"/>
      <c r="AX19" s="305"/>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row>
    <row r="20" spans="1:79" s="272" customFormat="1" ht="30" customHeight="1" thickBot="1">
      <c r="A20" s="545" t="s">
        <v>451</v>
      </c>
      <c r="B20" s="545" t="s">
        <v>94</v>
      </c>
      <c r="C20" s="545" t="s">
        <v>95</v>
      </c>
      <c r="D20" s="547"/>
      <c r="E20" s="571" t="s">
        <v>1481</v>
      </c>
      <c r="F20" s="571" t="s">
        <v>1482</v>
      </c>
      <c r="G20" s="547"/>
      <c r="H20" s="545" t="s">
        <v>717</v>
      </c>
      <c r="I20" s="545" t="s">
        <v>2274</v>
      </c>
      <c r="J20" s="583">
        <v>20000</v>
      </c>
      <c r="K20" s="2059">
        <v>20000</v>
      </c>
      <c r="L20" s="2060">
        <f t="shared" si="0"/>
        <v>0</v>
      </c>
      <c r="M20" s="547"/>
      <c r="N20" s="547"/>
      <c r="O20" s="547"/>
      <c r="P20" s="547"/>
      <c r="Q20" s="547"/>
      <c r="R20" s="547"/>
      <c r="S20" s="547">
        <v>0.5</v>
      </c>
      <c r="T20" s="547"/>
      <c r="U20" s="547"/>
      <c r="V20" s="547"/>
      <c r="W20" s="547"/>
      <c r="X20" s="2035">
        <v>1</v>
      </c>
      <c r="Y20" s="2035">
        <v>1</v>
      </c>
      <c r="Z20" s="2061">
        <v>1</v>
      </c>
      <c r="AA20" s="547"/>
      <c r="AB20" s="547"/>
      <c r="AC20" s="547"/>
      <c r="AD20" s="547"/>
      <c r="AE20" s="545" t="s">
        <v>438</v>
      </c>
      <c r="AF20" s="271"/>
      <c r="AG20" s="271"/>
      <c r="AH20" s="271"/>
      <c r="AI20" s="271"/>
      <c r="AJ20" s="271"/>
      <c r="AK20" s="271"/>
      <c r="AL20" s="271"/>
      <c r="AM20" s="271"/>
      <c r="AN20" s="271"/>
      <c r="AO20" s="271"/>
      <c r="AP20" s="271"/>
      <c r="AQ20" s="271"/>
      <c r="AR20" s="271"/>
      <c r="AS20" s="271"/>
      <c r="AT20" s="271"/>
      <c r="AU20" s="271"/>
      <c r="AV20" s="271"/>
      <c r="AW20" s="271"/>
      <c r="AX20" s="305"/>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row>
    <row r="21" spans="1:79" s="272" customFormat="1" ht="30" customHeight="1" thickBot="1">
      <c r="A21" s="545" t="s">
        <v>451</v>
      </c>
      <c r="B21" s="545" t="s">
        <v>94</v>
      </c>
      <c r="C21" s="545" t="s">
        <v>95</v>
      </c>
      <c r="D21" s="547"/>
      <c r="E21" s="571" t="s">
        <v>1483</v>
      </c>
      <c r="F21" s="571" t="s">
        <v>1484</v>
      </c>
      <c r="G21" s="547"/>
      <c r="H21" s="545" t="s">
        <v>717</v>
      </c>
      <c r="I21" s="545" t="s">
        <v>2274</v>
      </c>
      <c r="J21" s="583">
        <v>60000</v>
      </c>
      <c r="K21" s="2059">
        <v>60000</v>
      </c>
      <c r="L21" s="2060">
        <f t="shared" si="0"/>
        <v>0</v>
      </c>
      <c r="M21" s="547"/>
      <c r="N21" s="547"/>
      <c r="O21" s="547"/>
      <c r="P21" s="547"/>
      <c r="Q21" s="547"/>
      <c r="R21" s="547"/>
      <c r="S21" s="547">
        <v>1.5</v>
      </c>
      <c r="T21" s="547"/>
      <c r="U21" s="547"/>
      <c r="V21" s="547"/>
      <c r="W21" s="547"/>
      <c r="X21" s="2035">
        <v>1</v>
      </c>
      <c r="Y21" s="2035">
        <v>1</v>
      </c>
      <c r="Z21" s="2061">
        <v>1</v>
      </c>
      <c r="AA21" s="547"/>
      <c r="AB21" s="547"/>
      <c r="AC21" s="547"/>
      <c r="AD21" s="547"/>
      <c r="AE21" s="545" t="s">
        <v>438</v>
      </c>
      <c r="AF21" s="271"/>
      <c r="AG21" s="271"/>
      <c r="AH21" s="271"/>
      <c r="AI21" s="271"/>
      <c r="AJ21" s="271"/>
      <c r="AK21" s="271"/>
      <c r="AL21" s="271"/>
      <c r="AM21" s="271"/>
      <c r="AN21" s="271"/>
      <c r="AO21" s="271"/>
      <c r="AP21" s="271"/>
      <c r="AQ21" s="271"/>
      <c r="AR21" s="271"/>
      <c r="AS21" s="271"/>
      <c r="AT21" s="271"/>
      <c r="AU21" s="271"/>
      <c r="AV21" s="271"/>
      <c r="AW21" s="271"/>
      <c r="AX21" s="305"/>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row>
    <row r="22" spans="1:79" s="272" customFormat="1" ht="30" customHeight="1" thickBot="1">
      <c r="A22" s="545" t="s">
        <v>451</v>
      </c>
      <c r="B22" s="545" t="s">
        <v>94</v>
      </c>
      <c r="C22" s="545" t="s">
        <v>95</v>
      </c>
      <c r="D22" s="547"/>
      <c r="E22" s="571" t="s">
        <v>674</v>
      </c>
      <c r="F22" s="571" t="s">
        <v>2109</v>
      </c>
      <c r="G22" s="547"/>
      <c r="H22" s="545" t="s">
        <v>717</v>
      </c>
      <c r="I22" s="545" t="s">
        <v>2274</v>
      </c>
      <c r="J22" s="583">
        <v>80000</v>
      </c>
      <c r="K22" s="2059">
        <v>80000</v>
      </c>
      <c r="L22" s="2060">
        <f t="shared" si="0"/>
        <v>0</v>
      </c>
      <c r="M22" s="547"/>
      <c r="N22" s="547"/>
      <c r="O22" s="547"/>
      <c r="P22" s="547"/>
      <c r="Q22" s="547"/>
      <c r="R22" s="547"/>
      <c r="S22" s="547">
        <v>2</v>
      </c>
      <c r="T22" s="547"/>
      <c r="U22" s="547"/>
      <c r="V22" s="547"/>
      <c r="W22" s="547"/>
      <c r="X22" s="2035">
        <v>1</v>
      </c>
      <c r="Y22" s="2035">
        <v>1</v>
      </c>
      <c r="Z22" s="2061">
        <v>1</v>
      </c>
      <c r="AA22" s="547"/>
      <c r="AB22" s="547"/>
      <c r="AC22" s="547"/>
      <c r="AD22" s="547"/>
      <c r="AE22" s="545" t="s">
        <v>438</v>
      </c>
      <c r="AF22" s="271"/>
      <c r="AG22" s="271"/>
      <c r="AH22" s="271"/>
      <c r="AI22" s="271"/>
      <c r="AJ22" s="271"/>
      <c r="AK22" s="271"/>
      <c r="AL22" s="271"/>
      <c r="AM22" s="271"/>
      <c r="AN22" s="271"/>
      <c r="AO22" s="271"/>
      <c r="AP22" s="271"/>
      <c r="AQ22" s="271"/>
      <c r="AR22" s="271"/>
      <c r="AS22" s="271"/>
      <c r="AT22" s="271"/>
      <c r="AU22" s="271"/>
      <c r="AV22" s="271"/>
      <c r="AW22" s="271"/>
      <c r="AX22" s="305"/>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row>
    <row r="23" spans="1:79" s="272" customFormat="1" ht="30" customHeight="1" thickBot="1">
      <c r="A23" s="545" t="s">
        <v>451</v>
      </c>
      <c r="B23" s="545" t="s">
        <v>94</v>
      </c>
      <c r="C23" s="545" t="s">
        <v>95</v>
      </c>
      <c r="D23" s="547"/>
      <c r="E23" s="571" t="s">
        <v>675</v>
      </c>
      <c r="F23" s="571" t="s">
        <v>1172</v>
      </c>
      <c r="G23" s="547"/>
      <c r="H23" s="545" t="s">
        <v>717</v>
      </c>
      <c r="I23" s="545" t="s">
        <v>2274</v>
      </c>
      <c r="J23" s="583">
        <v>40000</v>
      </c>
      <c r="K23" s="2059">
        <v>40000</v>
      </c>
      <c r="L23" s="2060">
        <f t="shared" si="0"/>
        <v>0</v>
      </c>
      <c r="M23" s="547"/>
      <c r="N23" s="547"/>
      <c r="O23" s="547"/>
      <c r="P23" s="547"/>
      <c r="Q23" s="547"/>
      <c r="R23" s="547"/>
      <c r="S23" s="547">
        <v>1</v>
      </c>
      <c r="T23" s="547"/>
      <c r="U23" s="547"/>
      <c r="V23" s="547"/>
      <c r="W23" s="547"/>
      <c r="X23" s="2035">
        <v>1</v>
      </c>
      <c r="Y23" s="2035">
        <v>1</v>
      </c>
      <c r="Z23" s="2061">
        <v>1</v>
      </c>
      <c r="AA23" s="547"/>
      <c r="AB23" s="547"/>
      <c r="AC23" s="547"/>
      <c r="AD23" s="547"/>
      <c r="AE23" s="545" t="s">
        <v>438</v>
      </c>
      <c r="AF23" s="271"/>
      <c r="AG23" s="271"/>
      <c r="AH23" s="271"/>
      <c r="AI23" s="271"/>
      <c r="AJ23" s="271"/>
      <c r="AK23" s="271"/>
      <c r="AL23" s="271"/>
      <c r="AM23" s="271"/>
      <c r="AN23" s="271"/>
      <c r="AO23" s="271"/>
      <c r="AP23" s="271"/>
      <c r="AQ23" s="271"/>
      <c r="AR23" s="271"/>
      <c r="AS23" s="271"/>
      <c r="AT23" s="271"/>
      <c r="AU23" s="271"/>
      <c r="AV23" s="271"/>
      <c r="AW23" s="271"/>
      <c r="AX23" s="305"/>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row>
    <row r="24" spans="1:79" s="272" customFormat="1" ht="30" customHeight="1" thickBot="1">
      <c r="A24" s="545" t="s">
        <v>451</v>
      </c>
      <c r="B24" s="545" t="s">
        <v>94</v>
      </c>
      <c r="C24" s="545" t="s">
        <v>95</v>
      </c>
      <c r="D24" s="547"/>
      <c r="E24" s="571" t="s">
        <v>1098</v>
      </c>
      <c r="F24" s="571" t="s">
        <v>1099</v>
      </c>
      <c r="G24" s="547"/>
      <c r="H24" s="545" t="s">
        <v>717</v>
      </c>
      <c r="I24" s="545" t="s">
        <v>2274</v>
      </c>
      <c r="J24" s="583">
        <v>80000</v>
      </c>
      <c r="K24" s="2059">
        <v>80000</v>
      </c>
      <c r="L24" s="2060">
        <f t="shared" si="0"/>
        <v>0</v>
      </c>
      <c r="M24" s="547"/>
      <c r="N24" s="547"/>
      <c r="O24" s="547"/>
      <c r="P24" s="547"/>
      <c r="Q24" s="547"/>
      <c r="R24" s="547"/>
      <c r="S24" s="547">
        <v>2</v>
      </c>
      <c r="T24" s="547"/>
      <c r="U24" s="547"/>
      <c r="V24" s="547"/>
      <c r="W24" s="547"/>
      <c r="X24" s="2035">
        <v>1</v>
      </c>
      <c r="Y24" s="2035">
        <v>1</v>
      </c>
      <c r="Z24" s="2061">
        <v>1</v>
      </c>
      <c r="AA24" s="547"/>
      <c r="AB24" s="547"/>
      <c r="AC24" s="547"/>
      <c r="AD24" s="547"/>
      <c r="AE24" s="545" t="s">
        <v>438</v>
      </c>
      <c r="AF24" s="271"/>
      <c r="AG24" s="271"/>
      <c r="AH24" s="271"/>
      <c r="AI24" s="271"/>
      <c r="AJ24" s="271"/>
      <c r="AK24" s="271"/>
      <c r="AL24" s="271"/>
      <c r="AM24" s="271"/>
      <c r="AN24" s="271"/>
      <c r="AO24" s="271"/>
      <c r="AP24" s="271"/>
      <c r="AQ24" s="271"/>
      <c r="AR24" s="271"/>
      <c r="AS24" s="271"/>
      <c r="AT24" s="271"/>
      <c r="AU24" s="271"/>
      <c r="AV24" s="271"/>
      <c r="AW24" s="271"/>
      <c r="AX24" s="305"/>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row>
    <row r="25" spans="1:79" s="272" customFormat="1" ht="30" customHeight="1" thickBot="1">
      <c r="A25" s="545" t="s">
        <v>451</v>
      </c>
      <c r="B25" s="545" t="s">
        <v>94</v>
      </c>
      <c r="C25" s="545" t="s">
        <v>95</v>
      </c>
      <c r="D25" s="547"/>
      <c r="E25" s="571" t="s">
        <v>1100</v>
      </c>
      <c r="F25" s="571" t="s">
        <v>1101</v>
      </c>
      <c r="G25" s="547"/>
      <c r="H25" s="545" t="s">
        <v>717</v>
      </c>
      <c r="I25" s="545" t="s">
        <v>2274</v>
      </c>
      <c r="J25" s="583">
        <v>80000</v>
      </c>
      <c r="K25" s="2059">
        <v>80000</v>
      </c>
      <c r="L25" s="2060">
        <f t="shared" si="0"/>
        <v>0</v>
      </c>
      <c r="M25" s="547"/>
      <c r="N25" s="547"/>
      <c r="O25" s="547"/>
      <c r="P25" s="547"/>
      <c r="Q25" s="547"/>
      <c r="R25" s="547"/>
      <c r="S25" s="547">
        <v>2</v>
      </c>
      <c r="T25" s="547"/>
      <c r="U25" s="547"/>
      <c r="V25" s="547"/>
      <c r="W25" s="547"/>
      <c r="X25" s="2035">
        <v>1</v>
      </c>
      <c r="Y25" s="2035">
        <v>1</v>
      </c>
      <c r="Z25" s="2061">
        <v>1</v>
      </c>
      <c r="AA25" s="547"/>
      <c r="AB25" s="547"/>
      <c r="AC25" s="547"/>
      <c r="AD25" s="547"/>
      <c r="AE25" s="545" t="s">
        <v>438</v>
      </c>
      <c r="AF25" s="271"/>
      <c r="AG25" s="271"/>
      <c r="AH25" s="271"/>
      <c r="AI25" s="271"/>
      <c r="AJ25" s="271"/>
      <c r="AK25" s="271"/>
      <c r="AL25" s="271"/>
      <c r="AM25" s="271"/>
      <c r="AN25" s="271"/>
      <c r="AO25" s="271"/>
      <c r="AP25" s="271"/>
      <c r="AQ25" s="271"/>
      <c r="AR25" s="271"/>
      <c r="AS25" s="271"/>
      <c r="AT25" s="271"/>
      <c r="AU25" s="271"/>
      <c r="AV25" s="271"/>
      <c r="AW25" s="271"/>
      <c r="AX25" s="305"/>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row>
    <row r="26" spans="1:79" s="272" customFormat="1" ht="30" customHeight="1" thickBot="1">
      <c r="A26" s="545" t="s">
        <v>451</v>
      </c>
      <c r="B26" s="545" t="s">
        <v>94</v>
      </c>
      <c r="C26" s="545" t="s">
        <v>95</v>
      </c>
      <c r="D26" s="547"/>
      <c r="E26" s="571" t="s">
        <v>1157</v>
      </c>
      <c r="F26" s="571" t="s">
        <v>1158</v>
      </c>
      <c r="G26" s="547"/>
      <c r="H26" s="545" t="s">
        <v>717</v>
      </c>
      <c r="I26" s="545" t="s">
        <v>2274</v>
      </c>
      <c r="J26" s="583">
        <v>40000</v>
      </c>
      <c r="K26" s="2059">
        <v>40000</v>
      </c>
      <c r="L26" s="2060">
        <f t="shared" si="0"/>
        <v>0</v>
      </c>
      <c r="M26" s="547"/>
      <c r="N26" s="547"/>
      <c r="O26" s="547"/>
      <c r="P26" s="547"/>
      <c r="Q26" s="547"/>
      <c r="R26" s="547"/>
      <c r="S26" s="547">
        <v>1</v>
      </c>
      <c r="T26" s="547"/>
      <c r="U26" s="547"/>
      <c r="V26" s="547"/>
      <c r="W26" s="547"/>
      <c r="X26" s="2035">
        <v>1</v>
      </c>
      <c r="Y26" s="2035">
        <v>1</v>
      </c>
      <c r="Z26" s="2061">
        <v>1</v>
      </c>
      <c r="AA26" s="547"/>
      <c r="AB26" s="547"/>
      <c r="AC26" s="547"/>
      <c r="AD26" s="547"/>
      <c r="AE26" s="545" t="s">
        <v>438</v>
      </c>
      <c r="AF26" s="271"/>
      <c r="AG26" s="271"/>
      <c r="AH26" s="271"/>
      <c r="AI26" s="271"/>
      <c r="AJ26" s="271"/>
      <c r="AK26" s="271"/>
      <c r="AL26" s="271"/>
      <c r="AM26" s="271"/>
      <c r="AN26" s="271"/>
      <c r="AO26" s="271"/>
      <c r="AP26" s="271"/>
      <c r="AQ26" s="271"/>
      <c r="AR26" s="271"/>
      <c r="AS26" s="271"/>
      <c r="AT26" s="271"/>
      <c r="AU26" s="271"/>
      <c r="AV26" s="271"/>
      <c r="AW26" s="271"/>
      <c r="AX26" s="305"/>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row>
    <row r="27" spans="1:79" s="272" customFormat="1" ht="30" customHeight="1" thickBot="1">
      <c r="A27" s="545" t="s">
        <v>451</v>
      </c>
      <c r="B27" s="545" t="s">
        <v>94</v>
      </c>
      <c r="C27" s="545" t="s">
        <v>95</v>
      </c>
      <c r="D27" s="547"/>
      <c r="E27" s="571" t="s">
        <v>1159</v>
      </c>
      <c r="F27" s="571" t="s">
        <v>101</v>
      </c>
      <c r="G27" s="547"/>
      <c r="H27" s="545" t="s">
        <v>717</v>
      </c>
      <c r="I27" s="545" t="s">
        <v>2274</v>
      </c>
      <c r="J27" s="583">
        <v>80000</v>
      </c>
      <c r="K27" s="2059">
        <v>80000</v>
      </c>
      <c r="L27" s="2060">
        <f t="shared" si="0"/>
        <v>0</v>
      </c>
      <c r="M27" s="547"/>
      <c r="N27" s="547"/>
      <c r="O27" s="547"/>
      <c r="P27" s="547"/>
      <c r="Q27" s="547"/>
      <c r="R27" s="547"/>
      <c r="S27" s="547">
        <v>2</v>
      </c>
      <c r="T27" s="547"/>
      <c r="U27" s="547"/>
      <c r="V27" s="547"/>
      <c r="W27" s="547"/>
      <c r="X27" s="2035">
        <v>1</v>
      </c>
      <c r="Y27" s="2035">
        <v>1</v>
      </c>
      <c r="Z27" s="2061">
        <v>1</v>
      </c>
      <c r="AA27" s="547"/>
      <c r="AB27" s="547"/>
      <c r="AC27" s="547"/>
      <c r="AD27" s="547"/>
      <c r="AE27" s="545" t="s">
        <v>438</v>
      </c>
      <c r="AF27" s="271"/>
      <c r="AG27" s="271"/>
      <c r="AH27" s="271"/>
      <c r="AI27" s="271"/>
      <c r="AJ27" s="271"/>
      <c r="AK27" s="271"/>
      <c r="AL27" s="271"/>
      <c r="AM27" s="271"/>
      <c r="AN27" s="271"/>
      <c r="AO27" s="271"/>
      <c r="AP27" s="271"/>
      <c r="AQ27" s="271"/>
      <c r="AR27" s="271"/>
      <c r="AS27" s="271"/>
      <c r="AT27" s="271"/>
      <c r="AU27" s="271"/>
      <c r="AV27" s="271"/>
      <c r="AW27" s="271"/>
      <c r="AX27" s="305"/>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row>
    <row r="28" spans="1:79" s="272" customFormat="1" ht="30" customHeight="1" thickBot="1">
      <c r="A28" s="545" t="s">
        <v>451</v>
      </c>
      <c r="B28" s="545" t="s">
        <v>94</v>
      </c>
      <c r="C28" s="545" t="s">
        <v>95</v>
      </c>
      <c r="D28" s="547"/>
      <c r="E28" s="571" t="s">
        <v>1160</v>
      </c>
      <c r="F28" s="571" t="s">
        <v>1161</v>
      </c>
      <c r="G28" s="547"/>
      <c r="H28" s="545" t="s">
        <v>717</v>
      </c>
      <c r="I28" s="545" t="s">
        <v>2274</v>
      </c>
      <c r="J28" s="583">
        <v>80000</v>
      </c>
      <c r="K28" s="2059">
        <v>80000</v>
      </c>
      <c r="L28" s="2060">
        <f t="shared" si="0"/>
        <v>0</v>
      </c>
      <c r="M28" s="547"/>
      <c r="N28" s="547"/>
      <c r="O28" s="547"/>
      <c r="P28" s="547"/>
      <c r="Q28" s="547"/>
      <c r="R28" s="547"/>
      <c r="S28" s="547">
        <v>2</v>
      </c>
      <c r="T28" s="547"/>
      <c r="U28" s="547"/>
      <c r="V28" s="547"/>
      <c r="W28" s="547"/>
      <c r="X28" s="2035">
        <v>1</v>
      </c>
      <c r="Y28" s="2035">
        <v>1</v>
      </c>
      <c r="Z28" s="2061">
        <v>1</v>
      </c>
      <c r="AA28" s="547"/>
      <c r="AB28" s="547"/>
      <c r="AC28" s="547"/>
      <c r="AD28" s="547"/>
      <c r="AE28" s="545" t="s">
        <v>438</v>
      </c>
      <c r="AF28" s="271"/>
      <c r="AG28" s="271"/>
      <c r="AH28" s="271"/>
      <c r="AI28" s="271"/>
      <c r="AJ28" s="271"/>
      <c r="AK28" s="271"/>
      <c r="AL28" s="271"/>
      <c r="AM28" s="271"/>
      <c r="AN28" s="271"/>
      <c r="AO28" s="271"/>
      <c r="AP28" s="271"/>
      <c r="AQ28" s="271"/>
      <c r="AR28" s="271"/>
      <c r="AS28" s="271"/>
      <c r="AT28" s="271"/>
      <c r="AU28" s="271"/>
      <c r="AV28" s="271"/>
      <c r="AW28" s="271"/>
      <c r="AX28" s="305"/>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row>
    <row r="29" spans="1:79" s="272" customFormat="1" ht="30" customHeight="1" thickBot="1">
      <c r="A29" s="545" t="s">
        <v>451</v>
      </c>
      <c r="B29" s="545" t="s">
        <v>94</v>
      </c>
      <c r="C29" s="545" t="s">
        <v>95</v>
      </c>
      <c r="D29" s="547"/>
      <c r="E29" s="571" t="s">
        <v>1162</v>
      </c>
      <c r="F29" s="571" t="s">
        <v>1163</v>
      </c>
      <c r="G29" s="547"/>
      <c r="H29" s="545" t="s">
        <v>717</v>
      </c>
      <c r="I29" s="545" t="s">
        <v>1857</v>
      </c>
      <c r="J29" s="583">
        <v>74086</v>
      </c>
      <c r="K29" s="2059">
        <v>74086</v>
      </c>
      <c r="L29" s="2060">
        <f t="shared" si="0"/>
        <v>0</v>
      </c>
      <c r="M29" s="547"/>
      <c r="N29" s="547"/>
      <c r="O29" s="547"/>
      <c r="P29" s="547"/>
      <c r="Q29" s="547"/>
      <c r="R29" s="547"/>
      <c r="S29" s="547"/>
      <c r="T29" s="547">
        <v>3</v>
      </c>
      <c r="U29" s="547"/>
      <c r="V29" s="547"/>
      <c r="W29" s="547"/>
      <c r="X29" s="2035">
        <v>1</v>
      </c>
      <c r="Y29" s="2035">
        <v>1</v>
      </c>
      <c r="Z29" s="2061">
        <v>1</v>
      </c>
      <c r="AA29" s="547"/>
      <c r="AB29" s="547"/>
      <c r="AC29" s="547"/>
      <c r="AD29" s="547"/>
      <c r="AE29" s="545" t="s">
        <v>438</v>
      </c>
      <c r="AF29" s="271"/>
      <c r="AG29" s="271"/>
      <c r="AH29" s="271"/>
      <c r="AI29" s="271"/>
      <c r="AJ29" s="271"/>
      <c r="AK29" s="271"/>
      <c r="AL29" s="271"/>
      <c r="AM29" s="271"/>
      <c r="AN29" s="271"/>
      <c r="AO29" s="271"/>
      <c r="AP29" s="271"/>
      <c r="AQ29" s="271"/>
      <c r="AR29" s="271"/>
      <c r="AS29" s="271"/>
      <c r="AT29" s="271"/>
      <c r="AU29" s="271"/>
      <c r="AV29" s="271"/>
      <c r="AW29" s="271"/>
      <c r="AX29" s="305"/>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row>
    <row r="30" spans="1:79" s="272" customFormat="1" ht="30" customHeight="1" thickBot="1">
      <c r="A30" s="545" t="s">
        <v>451</v>
      </c>
      <c r="B30" s="545" t="s">
        <v>94</v>
      </c>
      <c r="C30" s="545" t="s">
        <v>95</v>
      </c>
      <c r="D30" s="547"/>
      <c r="E30" s="571" t="s">
        <v>1164</v>
      </c>
      <c r="F30" s="571" t="s">
        <v>1165</v>
      </c>
      <c r="G30" s="547"/>
      <c r="H30" s="545" t="s">
        <v>717</v>
      </c>
      <c r="I30" s="545" t="s">
        <v>1857</v>
      </c>
      <c r="J30" s="583">
        <v>40000</v>
      </c>
      <c r="K30" s="2059">
        <v>40000</v>
      </c>
      <c r="L30" s="2060">
        <f t="shared" si="0"/>
        <v>0</v>
      </c>
      <c r="M30" s="547"/>
      <c r="N30" s="547"/>
      <c r="O30" s="547"/>
      <c r="P30" s="547"/>
      <c r="Q30" s="547"/>
      <c r="R30" s="547"/>
      <c r="S30" s="547"/>
      <c r="T30" s="547">
        <v>2</v>
      </c>
      <c r="U30" s="547"/>
      <c r="V30" s="547"/>
      <c r="W30" s="547"/>
      <c r="X30" s="2035">
        <v>1</v>
      </c>
      <c r="Y30" s="2035">
        <v>1</v>
      </c>
      <c r="Z30" s="2061">
        <v>1</v>
      </c>
      <c r="AA30" s="547"/>
      <c r="AB30" s="547"/>
      <c r="AC30" s="547"/>
      <c r="AD30" s="547"/>
      <c r="AE30" s="545" t="s">
        <v>438</v>
      </c>
      <c r="AF30" s="271"/>
      <c r="AG30" s="271"/>
      <c r="AH30" s="271"/>
      <c r="AI30" s="271"/>
      <c r="AJ30" s="271"/>
      <c r="AK30" s="271"/>
      <c r="AL30" s="271"/>
      <c r="AM30" s="271"/>
      <c r="AN30" s="271"/>
      <c r="AO30" s="271"/>
      <c r="AP30" s="271"/>
      <c r="AQ30" s="271"/>
      <c r="AR30" s="271"/>
      <c r="AS30" s="271"/>
      <c r="AT30" s="271"/>
      <c r="AU30" s="271"/>
      <c r="AV30" s="271"/>
      <c r="AW30" s="271"/>
      <c r="AX30" s="305"/>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row>
    <row r="31" spans="1:79" s="272" customFormat="1" ht="30" customHeight="1" thickBot="1">
      <c r="A31" s="545" t="s">
        <v>451</v>
      </c>
      <c r="B31" s="545" t="s">
        <v>94</v>
      </c>
      <c r="C31" s="545" t="s">
        <v>95</v>
      </c>
      <c r="D31" s="547"/>
      <c r="E31" s="571" t="s">
        <v>1166</v>
      </c>
      <c r="F31" s="571" t="s">
        <v>1167</v>
      </c>
      <c r="G31" s="547"/>
      <c r="H31" s="545" t="s">
        <v>717</v>
      </c>
      <c r="I31" s="545" t="s">
        <v>1857</v>
      </c>
      <c r="J31" s="583">
        <v>40000</v>
      </c>
      <c r="K31" s="2059">
        <v>40000</v>
      </c>
      <c r="L31" s="2060">
        <f t="shared" si="0"/>
        <v>0</v>
      </c>
      <c r="M31" s="547"/>
      <c r="N31" s="547"/>
      <c r="O31" s="547"/>
      <c r="P31" s="547"/>
      <c r="Q31" s="547"/>
      <c r="R31" s="547"/>
      <c r="S31" s="547"/>
      <c r="T31" s="547">
        <v>2</v>
      </c>
      <c r="U31" s="547"/>
      <c r="V31" s="547"/>
      <c r="W31" s="547"/>
      <c r="X31" s="2035">
        <v>1</v>
      </c>
      <c r="Y31" s="2035">
        <v>1</v>
      </c>
      <c r="Z31" s="2061">
        <v>1</v>
      </c>
      <c r="AA31" s="547"/>
      <c r="AB31" s="547"/>
      <c r="AC31" s="547"/>
      <c r="AD31" s="547"/>
      <c r="AE31" s="545" t="s">
        <v>438</v>
      </c>
      <c r="AF31" s="271"/>
      <c r="AG31" s="271"/>
      <c r="AH31" s="271"/>
      <c r="AI31" s="271"/>
      <c r="AJ31" s="271"/>
      <c r="AK31" s="271"/>
      <c r="AL31" s="271"/>
      <c r="AM31" s="271"/>
      <c r="AN31" s="271"/>
      <c r="AO31" s="271"/>
      <c r="AP31" s="271"/>
      <c r="AQ31" s="271"/>
      <c r="AR31" s="271"/>
      <c r="AS31" s="271"/>
      <c r="AT31" s="271"/>
      <c r="AU31" s="271"/>
      <c r="AV31" s="271"/>
      <c r="AW31" s="271"/>
      <c r="AX31" s="305"/>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row>
    <row r="32" spans="1:79" s="272" customFormat="1" ht="30" customHeight="1" thickBot="1">
      <c r="A32" s="545" t="s">
        <v>451</v>
      </c>
      <c r="B32" s="545" t="s">
        <v>94</v>
      </c>
      <c r="C32" s="545" t="s">
        <v>95</v>
      </c>
      <c r="D32" s="547"/>
      <c r="E32" s="571" t="s">
        <v>1168</v>
      </c>
      <c r="F32" s="571" t="s">
        <v>1169</v>
      </c>
      <c r="G32" s="547"/>
      <c r="H32" s="545" t="s">
        <v>717</v>
      </c>
      <c r="I32" s="545" t="s">
        <v>1857</v>
      </c>
      <c r="J32" s="583">
        <v>60000</v>
      </c>
      <c r="K32" s="2059">
        <v>60000</v>
      </c>
      <c r="L32" s="2060">
        <f t="shared" si="0"/>
        <v>0</v>
      </c>
      <c r="M32" s="547"/>
      <c r="N32" s="547"/>
      <c r="O32" s="547"/>
      <c r="P32" s="547"/>
      <c r="Q32" s="547"/>
      <c r="R32" s="547"/>
      <c r="S32" s="547"/>
      <c r="T32" s="547">
        <v>3</v>
      </c>
      <c r="U32" s="547"/>
      <c r="V32" s="547"/>
      <c r="W32" s="547"/>
      <c r="X32" s="2035">
        <v>1</v>
      </c>
      <c r="Y32" s="2035">
        <v>1</v>
      </c>
      <c r="Z32" s="2061">
        <v>1</v>
      </c>
      <c r="AA32" s="547"/>
      <c r="AB32" s="547"/>
      <c r="AC32" s="547"/>
      <c r="AD32" s="547"/>
      <c r="AE32" s="545" t="s">
        <v>438</v>
      </c>
      <c r="AF32" s="271"/>
      <c r="AG32" s="271"/>
      <c r="AH32" s="271"/>
      <c r="AI32" s="271"/>
      <c r="AJ32" s="271"/>
      <c r="AK32" s="271"/>
      <c r="AL32" s="271"/>
      <c r="AM32" s="271"/>
      <c r="AN32" s="271"/>
      <c r="AO32" s="271"/>
      <c r="AP32" s="271"/>
      <c r="AQ32" s="271"/>
      <c r="AR32" s="271"/>
      <c r="AS32" s="271"/>
      <c r="AT32" s="271"/>
      <c r="AU32" s="271"/>
      <c r="AV32" s="271"/>
      <c r="AW32" s="271"/>
      <c r="AX32" s="305"/>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row>
    <row r="33" spans="1:79" s="272" customFormat="1" ht="30" customHeight="1" thickBot="1">
      <c r="A33" s="545" t="s">
        <v>451</v>
      </c>
      <c r="B33" s="545" t="s">
        <v>94</v>
      </c>
      <c r="C33" s="545" t="s">
        <v>95</v>
      </c>
      <c r="D33" s="547"/>
      <c r="E33" s="571" t="s">
        <v>254</v>
      </c>
      <c r="F33" s="571" t="s">
        <v>255</v>
      </c>
      <c r="G33" s="547"/>
      <c r="H33" s="545" t="s">
        <v>717</v>
      </c>
      <c r="I33" s="545" t="s">
        <v>1857</v>
      </c>
      <c r="J33" s="583">
        <v>60000</v>
      </c>
      <c r="K33" s="2059">
        <v>60000</v>
      </c>
      <c r="L33" s="2060">
        <f t="shared" si="0"/>
        <v>0</v>
      </c>
      <c r="M33" s="547"/>
      <c r="N33" s="547"/>
      <c r="O33" s="547"/>
      <c r="P33" s="547"/>
      <c r="Q33" s="547"/>
      <c r="R33" s="547"/>
      <c r="S33" s="547"/>
      <c r="T33" s="547">
        <v>3</v>
      </c>
      <c r="U33" s="547"/>
      <c r="V33" s="547"/>
      <c r="W33" s="547"/>
      <c r="X33" s="2035">
        <v>1</v>
      </c>
      <c r="Y33" s="2035">
        <v>1</v>
      </c>
      <c r="Z33" s="2061">
        <v>1</v>
      </c>
      <c r="AA33" s="547"/>
      <c r="AB33" s="547"/>
      <c r="AC33" s="547"/>
      <c r="AD33" s="547"/>
      <c r="AE33" s="545" t="s">
        <v>438</v>
      </c>
      <c r="AF33" s="271"/>
      <c r="AG33" s="271"/>
      <c r="AH33" s="271"/>
      <c r="AI33" s="271"/>
      <c r="AJ33" s="271"/>
      <c r="AK33" s="271"/>
      <c r="AL33" s="271"/>
      <c r="AM33" s="271"/>
      <c r="AN33" s="271"/>
      <c r="AO33" s="271"/>
      <c r="AP33" s="271"/>
      <c r="AQ33" s="271"/>
      <c r="AR33" s="271"/>
      <c r="AS33" s="271"/>
      <c r="AT33" s="271"/>
      <c r="AU33" s="271"/>
      <c r="AV33" s="271"/>
      <c r="AW33" s="271"/>
      <c r="AX33" s="305"/>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row>
    <row r="34" spans="1:79" s="272" customFormat="1" ht="30" customHeight="1" thickBot="1">
      <c r="A34" s="545" t="s">
        <v>451</v>
      </c>
      <c r="B34" s="545" t="s">
        <v>94</v>
      </c>
      <c r="C34" s="545" t="s">
        <v>95</v>
      </c>
      <c r="D34" s="547"/>
      <c r="E34" s="571" t="s">
        <v>256</v>
      </c>
      <c r="F34" s="571" t="s">
        <v>257</v>
      </c>
      <c r="G34" s="547"/>
      <c r="H34" s="545" t="s">
        <v>717</v>
      </c>
      <c r="I34" s="545" t="s">
        <v>1857</v>
      </c>
      <c r="J34" s="583">
        <v>60000</v>
      </c>
      <c r="K34" s="2059">
        <v>60000</v>
      </c>
      <c r="L34" s="2060">
        <f t="shared" si="0"/>
        <v>0</v>
      </c>
      <c r="M34" s="547"/>
      <c r="N34" s="547"/>
      <c r="O34" s="547"/>
      <c r="P34" s="547"/>
      <c r="Q34" s="547"/>
      <c r="R34" s="547"/>
      <c r="S34" s="547"/>
      <c r="T34" s="547">
        <v>3</v>
      </c>
      <c r="U34" s="547"/>
      <c r="V34" s="547"/>
      <c r="W34" s="547"/>
      <c r="X34" s="2035">
        <v>1</v>
      </c>
      <c r="Y34" s="2035">
        <v>1</v>
      </c>
      <c r="Z34" s="2061">
        <v>1</v>
      </c>
      <c r="AA34" s="547"/>
      <c r="AB34" s="547"/>
      <c r="AC34" s="547"/>
      <c r="AD34" s="547"/>
      <c r="AE34" s="545" t="s">
        <v>438</v>
      </c>
      <c r="AF34" s="271"/>
      <c r="AG34" s="271"/>
      <c r="AH34" s="271"/>
      <c r="AI34" s="271"/>
      <c r="AJ34" s="271"/>
      <c r="AK34" s="271"/>
      <c r="AL34" s="271"/>
      <c r="AM34" s="271"/>
      <c r="AN34" s="271"/>
      <c r="AO34" s="271"/>
      <c r="AP34" s="271"/>
      <c r="AQ34" s="271"/>
      <c r="AR34" s="271"/>
      <c r="AS34" s="271"/>
      <c r="AT34" s="271"/>
      <c r="AU34" s="271"/>
      <c r="AV34" s="271"/>
      <c r="AW34" s="271"/>
      <c r="AX34" s="305"/>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row>
    <row r="35" spans="1:79" s="272" customFormat="1" ht="30" customHeight="1" thickBot="1">
      <c r="A35" s="545" t="s">
        <v>451</v>
      </c>
      <c r="B35" s="545" t="s">
        <v>94</v>
      </c>
      <c r="C35" s="545" t="s">
        <v>95</v>
      </c>
      <c r="D35" s="547"/>
      <c r="E35" s="571" t="s">
        <v>258</v>
      </c>
      <c r="F35" s="571" t="s">
        <v>259</v>
      </c>
      <c r="G35" s="547"/>
      <c r="H35" s="545" t="s">
        <v>717</v>
      </c>
      <c r="I35" s="545" t="s">
        <v>1857</v>
      </c>
      <c r="J35" s="583">
        <v>60000</v>
      </c>
      <c r="K35" s="2059">
        <v>60000</v>
      </c>
      <c r="L35" s="2060">
        <f t="shared" si="0"/>
        <v>0</v>
      </c>
      <c r="M35" s="547"/>
      <c r="N35" s="547"/>
      <c r="O35" s="547"/>
      <c r="P35" s="547"/>
      <c r="Q35" s="547"/>
      <c r="R35" s="547"/>
      <c r="S35" s="547"/>
      <c r="T35" s="547">
        <v>3</v>
      </c>
      <c r="U35" s="547"/>
      <c r="V35" s="547"/>
      <c r="W35" s="547"/>
      <c r="X35" s="2035">
        <v>1</v>
      </c>
      <c r="Y35" s="2035">
        <v>1</v>
      </c>
      <c r="Z35" s="2061">
        <v>1</v>
      </c>
      <c r="AA35" s="547"/>
      <c r="AB35" s="547"/>
      <c r="AC35" s="547"/>
      <c r="AD35" s="547"/>
      <c r="AE35" s="545" t="s">
        <v>438</v>
      </c>
      <c r="AF35" s="271"/>
      <c r="AG35" s="271"/>
      <c r="AH35" s="271"/>
      <c r="AI35" s="271"/>
      <c r="AJ35" s="271"/>
      <c r="AK35" s="271"/>
      <c r="AL35" s="271"/>
      <c r="AM35" s="271"/>
      <c r="AN35" s="271"/>
      <c r="AO35" s="271"/>
      <c r="AP35" s="271"/>
      <c r="AQ35" s="271"/>
      <c r="AR35" s="271"/>
      <c r="AS35" s="271"/>
      <c r="AT35" s="271"/>
      <c r="AU35" s="271"/>
      <c r="AV35" s="271"/>
      <c r="AW35" s="271"/>
      <c r="AX35" s="305"/>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row>
    <row r="36" spans="1:79" s="272" customFormat="1" ht="30" customHeight="1" thickBot="1">
      <c r="A36" s="545" t="s">
        <v>451</v>
      </c>
      <c r="B36" s="545" t="s">
        <v>94</v>
      </c>
      <c r="C36" s="545" t="s">
        <v>95</v>
      </c>
      <c r="D36" s="547"/>
      <c r="E36" s="571" t="s">
        <v>267</v>
      </c>
      <c r="F36" s="571" t="s">
        <v>268</v>
      </c>
      <c r="G36" s="547"/>
      <c r="H36" s="545" t="s">
        <v>717</v>
      </c>
      <c r="I36" s="545" t="s">
        <v>1857</v>
      </c>
      <c r="J36" s="583">
        <v>40000</v>
      </c>
      <c r="K36" s="2059">
        <v>40000</v>
      </c>
      <c r="L36" s="2060">
        <f t="shared" si="0"/>
        <v>0</v>
      </c>
      <c r="M36" s="547"/>
      <c r="N36" s="547"/>
      <c r="O36" s="547"/>
      <c r="P36" s="547"/>
      <c r="Q36" s="547"/>
      <c r="R36" s="547"/>
      <c r="S36" s="547"/>
      <c r="T36" s="547">
        <v>2</v>
      </c>
      <c r="U36" s="547"/>
      <c r="V36" s="547"/>
      <c r="W36" s="547"/>
      <c r="X36" s="2035">
        <v>1</v>
      </c>
      <c r="Y36" s="2035">
        <v>1</v>
      </c>
      <c r="Z36" s="2061">
        <v>1</v>
      </c>
      <c r="AA36" s="547"/>
      <c r="AB36" s="547"/>
      <c r="AC36" s="547"/>
      <c r="AD36" s="547"/>
      <c r="AE36" s="545" t="s">
        <v>438</v>
      </c>
      <c r="AF36" s="271"/>
      <c r="AG36" s="271"/>
      <c r="AH36" s="271"/>
      <c r="AI36" s="271"/>
      <c r="AJ36" s="271"/>
      <c r="AK36" s="271"/>
      <c r="AL36" s="271"/>
      <c r="AM36" s="271"/>
      <c r="AN36" s="271"/>
      <c r="AO36" s="271"/>
      <c r="AP36" s="271"/>
      <c r="AQ36" s="271"/>
      <c r="AR36" s="271"/>
      <c r="AS36" s="271"/>
      <c r="AT36" s="271"/>
      <c r="AU36" s="271"/>
      <c r="AV36" s="271"/>
      <c r="AW36" s="271"/>
      <c r="AX36" s="305"/>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row>
    <row r="37" spans="1:79" s="272" customFormat="1" ht="30" customHeight="1" thickBot="1">
      <c r="A37" s="545" t="s">
        <v>451</v>
      </c>
      <c r="B37" s="545" t="s">
        <v>94</v>
      </c>
      <c r="C37" s="545" t="s">
        <v>95</v>
      </c>
      <c r="D37" s="547"/>
      <c r="E37" s="571" t="s">
        <v>269</v>
      </c>
      <c r="F37" s="571" t="s">
        <v>270</v>
      </c>
      <c r="G37" s="547"/>
      <c r="H37" s="545" t="s">
        <v>717</v>
      </c>
      <c r="I37" s="545" t="s">
        <v>1857</v>
      </c>
      <c r="J37" s="583">
        <v>60000</v>
      </c>
      <c r="K37" s="2059">
        <v>60000</v>
      </c>
      <c r="L37" s="2060">
        <f t="shared" si="0"/>
        <v>0</v>
      </c>
      <c r="M37" s="547"/>
      <c r="N37" s="547"/>
      <c r="O37" s="547"/>
      <c r="P37" s="547"/>
      <c r="Q37" s="547"/>
      <c r="R37" s="547"/>
      <c r="S37" s="547"/>
      <c r="T37" s="547">
        <v>3</v>
      </c>
      <c r="U37" s="547"/>
      <c r="V37" s="547"/>
      <c r="W37" s="547"/>
      <c r="Z37" s="2061">
        <v>1</v>
      </c>
      <c r="AA37" s="547"/>
      <c r="AB37" s="547"/>
      <c r="AC37" s="547"/>
      <c r="AD37" s="547"/>
      <c r="AE37" s="545" t="s">
        <v>438</v>
      </c>
      <c r="AF37" s="271"/>
      <c r="AG37" s="271"/>
      <c r="AH37" s="271"/>
      <c r="AI37" s="271"/>
      <c r="AJ37" s="271"/>
      <c r="AK37" s="271"/>
      <c r="AL37" s="271"/>
      <c r="AM37" s="271"/>
      <c r="AN37" s="271"/>
      <c r="AO37" s="271"/>
      <c r="AP37" s="271"/>
      <c r="AQ37" s="271"/>
      <c r="AR37" s="271"/>
      <c r="AS37" s="271"/>
      <c r="AT37" s="271"/>
      <c r="AU37" s="271"/>
      <c r="AV37" s="271"/>
      <c r="AW37" s="271"/>
      <c r="AX37" s="305"/>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row>
    <row r="38" spans="1:79" s="272" customFormat="1" ht="30" customHeight="1" thickBot="1">
      <c r="A38" s="3920" t="s">
        <v>451</v>
      </c>
      <c r="B38" s="3920" t="s">
        <v>94</v>
      </c>
      <c r="C38" s="3920" t="s">
        <v>2081</v>
      </c>
      <c r="D38" s="3920"/>
      <c r="E38" s="3920" t="s">
        <v>888</v>
      </c>
      <c r="F38" s="571" t="s">
        <v>889</v>
      </c>
      <c r="G38" s="547"/>
      <c r="H38" s="3920" t="s">
        <v>717</v>
      </c>
      <c r="I38" s="3920" t="s">
        <v>1857</v>
      </c>
      <c r="J38" s="3924">
        <v>110000</v>
      </c>
      <c r="K38" s="3925">
        <v>110000</v>
      </c>
      <c r="L38" s="3921">
        <f>J38-K38</f>
        <v>0</v>
      </c>
      <c r="M38" s="3920"/>
      <c r="N38" s="3920"/>
      <c r="O38" s="3920"/>
      <c r="P38" s="3920"/>
      <c r="Q38" s="3920"/>
      <c r="R38" s="3920"/>
      <c r="S38" s="3920"/>
      <c r="T38" s="3914">
        <v>4.4000000000000004</v>
      </c>
      <c r="U38" s="3920"/>
      <c r="V38" s="3920"/>
      <c r="W38" s="3920"/>
      <c r="Z38" s="3915">
        <v>1</v>
      </c>
      <c r="AA38" s="3920"/>
      <c r="AB38" s="3920"/>
      <c r="AC38" s="3915"/>
      <c r="AD38" s="3914"/>
      <c r="AE38" s="3920" t="s">
        <v>438</v>
      </c>
      <c r="AF38" s="271"/>
      <c r="AG38" s="271"/>
      <c r="AH38" s="271"/>
      <c r="AI38" s="271"/>
      <c r="AJ38" s="271"/>
      <c r="AK38" s="271"/>
      <c r="AL38" s="271"/>
      <c r="AM38" s="271"/>
      <c r="AN38" s="271"/>
      <c r="AO38" s="271"/>
      <c r="AP38" s="271"/>
      <c r="AQ38" s="271"/>
      <c r="AR38" s="271"/>
      <c r="AS38" s="271"/>
      <c r="AT38" s="271"/>
      <c r="AU38" s="271"/>
      <c r="AV38" s="271"/>
      <c r="AW38" s="271"/>
      <c r="AX38" s="305"/>
      <c r="AY38" s="271"/>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row>
    <row r="39" spans="1:79" s="272" customFormat="1" ht="30" customHeight="1" thickBot="1">
      <c r="A39" s="3920"/>
      <c r="B39" s="3920"/>
      <c r="C39" s="3920"/>
      <c r="D39" s="3920"/>
      <c r="E39" s="3920"/>
      <c r="F39" s="571" t="s">
        <v>890</v>
      </c>
      <c r="G39" s="547"/>
      <c r="H39" s="3920"/>
      <c r="I39" s="3920"/>
      <c r="J39" s="3924"/>
      <c r="K39" s="3926"/>
      <c r="L39" s="3922"/>
      <c r="M39" s="3920"/>
      <c r="N39" s="3920"/>
      <c r="O39" s="3920"/>
      <c r="P39" s="3920"/>
      <c r="Q39" s="3920"/>
      <c r="R39" s="3920"/>
      <c r="S39" s="3920"/>
      <c r="T39" s="3914"/>
      <c r="U39" s="3920"/>
      <c r="V39" s="3920"/>
      <c r="W39" s="3920"/>
      <c r="Z39" s="3916"/>
      <c r="AA39" s="3920"/>
      <c r="AB39" s="3920"/>
      <c r="AC39" s="3916"/>
      <c r="AD39" s="3914"/>
      <c r="AE39" s="3920"/>
      <c r="AF39" s="271"/>
      <c r="AG39" s="271"/>
      <c r="AH39" s="271"/>
      <c r="AI39" s="271"/>
      <c r="AJ39" s="271"/>
      <c r="AK39" s="271"/>
      <c r="AL39" s="271"/>
      <c r="AM39" s="271"/>
      <c r="AN39" s="271"/>
      <c r="AO39" s="271"/>
      <c r="AP39" s="271"/>
      <c r="AQ39" s="271"/>
      <c r="AR39" s="271"/>
      <c r="AS39" s="271"/>
      <c r="AT39" s="271"/>
      <c r="AU39" s="271"/>
      <c r="AV39" s="271"/>
      <c r="AW39" s="271"/>
      <c r="AX39" s="305"/>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row>
    <row r="40" spans="1:79" s="272" customFormat="1" ht="30" customHeight="1" thickBot="1">
      <c r="A40" s="3920"/>
      <c r="B40" s="3920"/>
      <c r="C40" s="3920"/>
      <c r="D40" s="3920"/>
      <c r="E40" s="3920"/>
      <c r="F40" s="571" t="s">
        <v>891</v>
      </c>
      <c r="G40" s="547"/>
      <c r="H40" s="3920"/>
      <c r="I40" s="3920"/>
      <c r="J40" s="3924"/>
      <c r="K40" s="3927"/>
      <c r="L40" s="3923"/>
      <c r="M40" s="3920"/>
      <c r="N40" s="3920"/>
      <c r="O40" s="3920"/>
      <c r="P40" s="3920"/>
      <c r="Q40" s="3920"/>
      <c r="R40" s="3920"/>
      <c r="S40" s="3920"/>
      <c r="T40" s="3914"/>
      <c r="U40" s="3920"/>
      <c r="V40" s="3920"/>
      <c r="W40" s="3920"/>
      <c r="Z40" s="3917"/>
      <c r="AA40" s="3920"/>
      <c r="AB40" s="3920"/>
      <c r="AC40" s="3917"/>
      <c r="AD40" s="3914"/>
      <c r="AE40" s="3920"/>
      <c r="AF40" s="271"/>
      <c r="AG40" s="271"/>
      <c r="AH40" s="271"/>
      <c r="AI40" s="271"/>
      <c r="AJ40" s="271"/>
      <c r="AK40" s="271"/>
      <c r="AL40" s="271"/>
      <c r="AM40" s="271"/>
      <c r="AN40" s="271"/>
      <c r="AO40" s="271"/>
      <c r="AP40" s="271"/>
      <c r="AQ40" s="271"/>
      <c r="AR40" s="271"/>
      <c r="AS40" s="271"/>
      <c r="AT40" s="271"/>
      <c r="AU40" s="271"/>
      <c r="AV40" s="271"/>
      <c r="AW40" s="271"/>
      <c r="AX40" s="305"/>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row>
    <row r="41" spans="1:79" s="272" customFormat="1" ht="30" customHeight="1" thickBot="1">
      <c r="A41" s="3889" t="s">
        <v>451</v>
      </c>
      <c r="B41" s="3889" t="s">
        <v>94</v>
      </c>
      <c r="C41" s="3889" t="s">
        <v>2081</v>
      </c>
      <c r="D41" s="3889"/>
      <c r="E41" s="3889" t="s">
        <v>271</v>
      </c>
      <c r="F41" s="571" t="s">
        <v>889</v>
      </c>
      <c r="G41" s="547"/>
      <c r="H41" s="3889" t="s">
        <v>717</v>
      </c>
      <c r="I41" s="3889" t="s">
        <v>2274</v>
      </c>
      <c r="J41" s="3912">
        <v>65000</v>
      </c>
      <c r="K41" s="3912">
        <v>65000</v>
      </c>
      <c r="L41" s="3921">
        <f>J41-K41</f>
        <v>0</v>
      </c>
      <c r="M41" s="3912"/>
      <c r="N41" s="3912"/>
      <c r="O41" s="3912"/>
      <c r="P41" s="3912"/>
      <c r="Q41" s="3912"/>
      <c r="R41" s="3912"/>
      <c r="S41" s="3918">
        <v>4.4000000000000004</v>
      </c>
      <c r="T41" s="3912"/>
      <c r="U41" s="3912"/>
      <c r="V41" s="3912"/>
      <c r="W41" s="3912"/>
      <c r="Z41" s="3912">
        <v>1</v>
      </c>
      <c r="AA41" s="3912"/>
      <c r="AB41" s="3912"/>
      <c r="AC41" s="3912"/>
      <c r="AD41" s="3912"/>
      <c r="AE41" s="3889" t="s">
        <v>438</v>
      </c>
      <c r="AF41" s="271"/>
      <c r="AG41" s="271"/>
      <c r="AH41" s="271"/>
      <c r="AI41" s="271"/>
      <c r="AJ41" s="271"/>
      <c r="AK41" s="271"/>
      <c r="AL41" s="271"/>
      <c r="AM41" s="271"/>
      <c r="AN41" s="271"/>
      <c r="AO41" s="271"/>
      <c r="AP41" s="271"/>
      <c r="AQ41" s="271"/>
      <c r="AR41" s="271"/>
      <c r="AS41" s="271"/>
      <c r="AT41" s="271"/>
      <c r="AU41" s="271"/>
      <c r="AV41" s="271"/>
      <c r="AW41" s="271"/>
      <c r="AX41" s="305"/>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row>
    <row r="42" spans="1:79" s="272" customFormat="1" ht="30" customHeight="1" thickBot="1">
      <c r="A42" s="3891"/>
      <c r="B42" s="3891"/>
      <c r="C42" s="3891"/>
      <c r="D42" s="3891"/>
      <c r="E42" s="3891"/>
      <c r="F42" s="571" t="s">
        <v>891</v>
      </c>
      <c r="G42" s="547"/>
      <c r="H42" s="3891"/>
      <c r="I42" s="3891"/>
      <c r="J42" s="3913"/>
      <c r="K42" s="3913"/>
      <c r="L42" s="3923"/>
      <c r="M42" s="3913"/>
      <c r="N42" s="3913"/>
      <c r="O42" s="3913"/>
      <c r="P42" s="3913"/>
      <c r="Q42" s="3913"/>
      <c r="R42" s="3913"/>
      <c r="S42" s="3919"/>
      <c r="T42" s="3913"/>
      <c r="U42" s="3913"/>
      <c r="V42" s="3913"/>
      <c r="W42" s="3913"/>
      <c r="X42" s="2035">
        <v>1</v>
      </c>
      <c r="Y42" s="2035">
        <v>1</v>
      </c>
      <c r="Z42" s="3913"/>
      <c r="AA42" s="3913"/>
      <c r="AB42" s="3913"/>
      <c r="AC42" s="3913"/>
      <c r="AD42" s="3913"/>
      <c r="AE42" s="3891"/>
      <c r="AF42" s="271"/>
      <c r="AG42" s="271"/>
      <c r="AH42" s="271"/>
      <c r="AI42" s="271"/>
      <c r="AJ42" s="271"/>
      <c r="AK42" s="271"/>
      <c r="AL42" s="271"/>
      <c r="AM42" s="271"/>
      <c r="AN42" s="271"/>
      <c r="AO42" s="271"/>
      <c r="AP42" s="271"/>
      <c r="AQ42" s="271"/>
      <c r="AR42" s="271"/>
      <c r="AS42" s="271"/>
      <c r="AT42" s="271"/>
      <c r="AU42" s="271"/>
      <c r="AV42" s="271"/>
      <c r="AW42" s="271"/>
      <c r="AX42" s="305"/>
      <c r="AY42" s="271"/>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row>
    <row r="43" spans="1:79" s="272" customFormat="1" ht="30" customHeight="1" thickBot="1">
      <c r="A43" s="3915" t="s">
        <v>451</v>
      </c>
      <c r="B43" s="3915" t="s">
        <v>94</v>
      </c>
      <c r="C43" s="3915" t="s">
        <v>2081</v>
      </c>
      <c r="D43" s="3915"/>
      <c r="E43" s="3915" t="s">
        <v>272</v>
      </c>
      <c r="F43" s="571" t="s">
        <v>273</v>
      </c>
      <c r="G43" s="3883"/>
      <c r="H43" s="3889" t="s">
        <v>717</v>
      </c>
      <c r="I43" s="3889" t="s">
        <v>1857</v>
      </c>
      <c r="J43" s="3912">
        <v>85000</v>
      </c>
      <c r="K43" s="3912">
        <v>85000</v>
      </c>
      <c r="L43" s="3921">
        <f>J43-K43</f>
        <v>0</v>
      </c>
      <c r="M43" s="3912"/>
      <c r="N43" s="3912"/>
      <c r="O43" s="3912"/>
      <c r="P43" s="3912"/>
      <c r="Q43" s="3912"/>
      <c r="R43" s="3912"/>
      <c r="S43" s="3912"/>
      <c r="T43" s="3918">
        <v>5.3</v>
      </c>
      <c r="U43" s="3912"/>
      <c r="V43" s="3912"/>
      <c r="W43" s="3912"/>
      <c r="X43" s="2035">
        <v>1</v>
      </c>
      <c r="Y43" s="2035">
        <v>1</v>
      </c>
      <c r="Z43" s="3912">
        <v>1</v>
      </c>
      <c r="AA43" s="3912"/>
      <c r="AB43" s="3912"/>
      <c r="AC43" s="3912"/>
      <c r="AD43" s="3912"/>
      <c r="AE43" s="3933" t="s">
        <v>438</v>
      </c>
      <c r="AF43" s="271"/>
      <c r="AG43" s="271"/>
      <c r="AH43" s="271"/>
      <c r="AI43" s="271"/>
      <c r="AJ43" s="271"/>
      <c r="AK43" s="271"/>
      <c r="AL43" s="271"/>
      <c r="AM43" s="271"/>
      <c r="AN43" s="271"/>
      <c r="AO43" s="271"/>
      <c r="AP43" s="271"/>
      <c r="AQ43" s="271"/>
      <c r="AR43" s="271"/>
      <c r="AS43" s="271"/>
      <c r="AT43" s="271"/>
      <c r="AU43" s="271"/>
      <c r="AV43" s="271"/>
      <c r="AW43" s="271"/>
      <c r="AX43" s="305"/>
      <c r="AY43" s="271"/>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row>
    <row r="44" spans="1:79" s="272" customFormat="1" ht="30" customHeight="1" thickBot="1">
      <c r="A44" s="3917"/>
      <c r="B44" s="3917"/>
      <c r="C44" s="3917"/>
      <c r="D44" s="3917"/>
      <c r="E44" s="3917"/>
      <c r="F44" s="571" t="s">
        <v>2016</v>
      </c>
      <c r="G44" s="3885"/>
      <c r="H44" s="3891"/>
      <c r="I44" s="3891"/>
      <c r="J44" s="3913"/>
      <c r="K44" s="3913"/>
      <c r="L44" s="3923"/>
      <c r="M44" s="3913"/>
      <c r="N44" s="3913"/>
      <c r="O44" s="3913"/>
      <c r="P44" s="3913"/>
      <c r="Q44" s="3913"/>
      <c r="R44" s="3913"/>
      <c r="S44" s="3913"/>
      <c r="T44" s="3919"/>
      <c r="U44" s="3913"/>
      <c r="V44" s="3913"/>
      <c r="W44" s="3913"/>
      <c r="X44" s="2035">
        <v>1</v>
      </c>
      <c r="Y44" s="2035">
        <v>1</v>
      </c>
      <c r="Z44" s="3913"/>
      <c r="AA44" s="3913"/>
      <c r="AB44" s="3913"/>
      <c r="AC44" s="3913"/>
      <c r="AD44" s="3913"/>
      <c r="AE44" s="3934"/>
      <c r="AF44" s="271"/>
      <c r="AG44" s="271"/>
      <c r="AH44" s="271"/>
      <c r="AI44" s="271"/>
      <c r="AJ44" s="271"/>
      <c r="AK44" s="271"/>
      <c r="AL44" s="271"/>
      <c r="AM44" s="271"/>
      <c r="AN44" s="271"/>
      <c r="AO44" s="271"/>
      <c r="AP44" s="271"/>
      <c r="AQ44" s="271"/>
      <c r="AR44" s="271"/>
      <c r="AS44" s="271"/>
      <c r="AT44" s="271"/>
      <c r="AU44" s="271"/>
      <c r="AV44" s="271"/>
      <c r="AW44" s="271"/>
      <c r="AX44" s="305"/>
      <c r="AY44" s="271"/>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row>
    <row r="45" spans="1:79" s="272" customFormat="1" ht="30" customHeight="1" thickBot="1">
      <c r="A45" s="3846" t="s">
        <v>451</v>
      </c>
      <c r="B45" s="3845" t="s">
        <v>94</v>
      </c>
      <c r="C45" s="3845" t="s">
        <v>2374</v>
      </c>
      <c r="D45" s="3845"/>
      <c r="E45" s="3920" t="s">
        <v>892</v>
      </c>
      <c r="F45" s="571" t="s">
        <v>893</v>
      </c>
      <c r="G45" s="547"/>
      <c r="H45" s="3846" t="s">
        <v>717</v>
      </c>
      <c r="I45" s="3846" t="s">
        <v>1857</v>
      </c>
      <c r="J45" s="3862">
        <v>150000</v>
      </c>
      <c r="K45" s="3930">
        <v>177695.6</v>
      </c>
      <c r="L45" s="3929">
        <f>J45-K45</f>
        <v>-27695.600000000006</v>
      </c>
      <c r="M45" s="3845"/>
      <c r="N45" s="3845"/>
      <c r="O45" s="3845"/>
      <c r="P45" s="3845"/>
      <c r="Q45" s="3845"/>
      <c r="R45" s="3845"/>
      <c r="S45" s="3845"/>
      <c r="T45" s="3845">
        <v>6</v>
      </c>
      <c r="U45" s="3845"/>
      <c r="V45" s="3845"/>
      <c r="W45" s="3845"/>
      <c r="X45" s="2035">
        <v>1</v>
      </c>
      <c r="Y45" s="2035">
        <v>1</v>
      </c>
      <c r="Z45" s="3866">
        <v>1</v>
      </c>
      <c r="AA45" s="3845"/>
      <c r="AB45" s="3845"/>
      <c r="AC45" s="3845"/>
      <c r="AD45" s="3845"/>
      <c r="AE45" s="3846" t="s">
        <v>438</v>
      </c>
      <c r="AF45" s="271"/>
      <c r="AG45" s="271"/>
      <c r="AH45" s="271"/>
      <c r="AI45" s="271"/>
      <c r="AJ45" s="271"/>
      <c r="AK45" s="271"/>
      <c r="AL45" s="271"/>
      <c r="AM45" s="271"/>
      <c r="AN45" s="271"/>
      <c r="AO45" s="271"/>
      <c r="AP45" s="271"/>
      <c r="AQ45" s="271"/>
      <c r="AR45" s="271"/>
      <c r="AS45" s="271"/>
      <c r="AT45" s="271"/>
      <c r="AU45" s="271"/>
      <c r="AV45" s="271"/>
      <c r="AW45" s="271"/>
      <c r="AX45" s="305"/>
      <c r="AY45" s="271"/>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row>
    <row r="46" spans="1:79" s="272" customFormat="1" ht="30" customHeight="1" thickBot="1">
      <c r="A46" s="3846"/>
      <c r="B46" s="3845"/>
      <c r="C46" s="3845"/>
      <c r="D46" s="3845"/>
      <c r="E46" s="3920"/>
      <c r="F46" s="571" t="s">
        <v>894</v>
      </c>
      <c r="G46" s="547"/>
      <c r="H46" s="3846"/>
      <c r="I46" s="3846"/>
      <c r="J46" s="3862"/>
      <c r="K46" s="3930"/>
      <c r="L46" s="3929"/>
      <c r="M46" s="3845"/>
      <c r="N46" s="3845"/>
      <c r="O46" s="3845"/>
      <c r="P46" s="3845"/>
      <c r="Q46" s="3845"/>
      <c r="R46" s="3845"/>
      <c r="S46" s="3845"/>
      <c r="T46" s="3845"/>
      <c r="U46" s="3845"/>
      <c r="V46" s="3845"/>
      <c r="W46" s="3845"/>
      <c r="X46" s="2035">
        <v>1</v>
      </c>
      <c r="Y46" s="2035">
        <v>1</v>
      </c>
      <c r="Z46" s="3866"/>
      <c r="AA46" s="3845"/>
      <c r="AB46" s="3845"/>
      <c r="AC46" s="3845"/>
      <c r="AD46" s="3845"/>
      <c r="AE46" s="3846"/>
      <c r="AF46" s="271"/>
      <c r="AG46" s="271"/>
      <c r="AH46" s="271"/>
      <c r="AI46" s="271"/>
      <c r="AJ46" s="271"/>
      <c r="AK46" s="271"/>
      <c r="AL46" s="271"/>
      <c r="AM46" s="271"/>
      <c r="AN46" s="271"/>
      <c r="AO46" s="271"/>
      <c r="AP46" s="271"/>
      <c r="AQ46" s="271"/>
      <c r="AR46" s="271"/>
      <c r="AS46" s="271"/>
      <c r="AT46" s="271"/>
      <c r="AU46" s="271"/>
      <c r="AV46" s="271"/>
      <c r="AW46" s="271"/>
      <c r="AX46" s="305"/>
      <c r="AY46" s="271"/>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row>
    <row r="47" spans="1:79" s="272" customFormat="1" ht="30" customHeight="1" thickBot="1">
      <c r="A47" s="3846"/>
      <c r="B47" s="3845"/>
      <c r="C47" s="3845"/>
      <c r="D47" s="3845"/>
      <c r="E47" s="3920"/>
      <c r="F47" s="571" t="s">
        <v>895</v>
      </c>
      <c r="G47" s="547"/>
      <c r="H47" s="3846"/>
      <c r="I47" s="3846"/>
      <c r="J47" s="3862"/>
      <c r="K47" s="3930"/>
      <c r="L47" s="3929"/>
      <c r="M47" s="3845"/>
      <c r="N47" s="3845"/>
      <c r="O47" s="3845"/>
      <c r="P47" s="3845"/>
      <c r="Q47" s="3845"/>
      <c r="R47" s="3845"/>
      <c r="S47" s="3845"/>
      <c r="T47" s="3845"/>
      <c r="U47" s="3845"/>
      <c r="V47" s="3845"/>
      <c r="W47" s="3845"/>
      <c r="X47" s="2035">
        <v>1</v>
      </c>
      <c r="Y47" s="2035">
        <v>1</v>
      </c>
      <c r="Z47" s="3866"/>
      <c r="AA47" s="3845"/>
      <c r="AB47" s="3845"/>
      <c r="AC47" s="3845"/>
      <c r="AD47" s="3845"/>
      <c r="AE47" s="3846"/>
      <c r="AF47" s="271"/>
      <c r="AG47" s="271"/>
      <c r="AH47" s="271"/>
      <c r="AI47" s="271"/>
      <c r="AJ47" s="271"/>
      <c r="AK47" s="271"/>
      <c r="AL47" s="271"/>
      <c r="AM47" s="271"/>
      <c r="AN47" s="271"/>
      <c r="AO47" s="271"/>
      <c r="AP47" s="271"/>
      <c r="AQ47" s="271"/>
      <c r="AR47" s="271"/>
      <c r="AS47" s="271"/>
      <c r="AT47" s="271"/>
      <c r="AU47" s="271"/>
      <c r="AV47" s="271"/>
      <c r="AW47" s="271"/>
      <c r="AX47" s="305"/>
      <c r="AY47" s="271"/>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row>
    <row r="48" spans="1:79" s="272" customFormat="1" ht="30" customHeight="1" thickBot="1">
      <c r="A48" s="3846"/>
      <c r="B48" s="3845"/>
      <c r="C48" s="3845"/>
      <c r="D48" s="3845"/>
      <c r="E48" s="3920"/>
      <c r="F48" s="571" t="s">
        <v>896</v>
      </c>
      <c r="G48" s="547"/>
      <c r="H48" s="3846"/>
      <c r="I48" s="3846"/>
      <c r="J48" s="3862"/>
      <c r="K48" s="3930"/>
      <c r="L48" s="3929"/>
      <c r="M48" s="3845"/>
      <c r="N48" s="3845"/>
      <c r="O48" s="3845"/>
      <c r="P48" s="3845"/>
      <c r="Q48" s="3845"/>
      <c r="R48" s="3845"/>
      <c r="S48" s="3845"/>
      <c r="T48" s="3845"/>
      <c r="U48" s="3845"/>
      <c r="V48" s="3845"/>
      <c r="W48" s="3845"/>
      <c r="X48" s="2035">
        <v>1</v>
      </c>
      <c r="Y48" s="2035">
        <v>1</v>
      </c>
      <c r="Z48" s="3866"/>
      <c r="AA48" s="3845"/>
      <c r="AB48" s="3845"/>
      <c r="AC48" s="3845"/>
      <c r="AD48" s="3845"/>
      <c r="AE48" s="3846"/>
      <c r="AF48" s="271"/>
      <c r="AG48" s="271"/>
      <c r="AH48" s="271"/>
      <c r="AI48" s="271"/>
      <c r="AJ48" s="271"/>
      <c r="AK48" s="271"/>
      <c r="AL48" s="271"/>
      <c r="AM48" s="271"/>
      <c r="AN48" s="271"/>
      <c r="AO48" s="271"/>
      <c r="AP48" s="271"/>
      <c r="AQ48" s="271"/>
      <c r="AR48" s="271"/>
      <c r="AS48" s="271"/>
      <c r="AT48" s="271"/>
      <c r="AU48" s="271"/>
      <c r="AV48" s="271"/>
      <c r="AW48" s="271"/>
      <c r="AX48" s="305"/>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row>
    <row r="49" spans="1:79" s="272" customFormat="1" ht="30" customHeight="1" thickBot="1">
      <c r="A49" s="3846"/>
      <c r="B49" s="3845"/>
      <c r="C49" s="3845"/>
      <c r="D49" s="3845"/>
      <c r="E49" s="3920"/>
      <c r="F49" s="571" t="s">
        <v>897</v>
      </c>
      <c r="G49" s="547"/>
      <c r="H49" s="3846"/>
      <c r="I49" s="3846"/>
      <c r="J49" s="3862"/>
      <c r="K49" s="3930"/>
      <c r="L49" s="3929"/>
      <c r="M49" s="3845"/>
      <c r="N49" s="3845"/>
      <c r="O49" s="3845"/>
      <c r="P49" s="3845"/>
      <c r="Q49" s="3845"/>
      <c r="R49" s="3845"/>
      <c r="S49" s="3845"/>
      <c r="T49" s="3845"/>
      <c r="U49" s="3845"/>
      <c r="V49" s="3845"/>
      <c r="W49" s="3845"/>
      <c r="X49" s="2035">
        <v>1</v>
      </c>
      <c r="Y49" s="2035">
        <v>1</v>
      </c>
      <c r="Z49" s="3866"/>
      <c r="AA49" s="3845"/>
      <c r="AB49" s="3845"/>
      <c r="AC49" s="3845"/>
      <c r="AD49" s="3845"/>
      <c r="AE49" s="3846"/>
      <c r="AF49" s="271"/>
      <c r="AG49" s="271"/>
      <c r="AH49" s="271"/>
      <c r="AI49" s="271"/>
      <c r="AJ49" s="271"/>
      <c r="AK49" s="271"/>
      <c r="AL49" s="271"/>
      <c r="AM49" s="271"/>
      <c r="AN49" s="271"/>
      <c r="AO49" s="271"/>
      <c r="AP49" s="271"/>
      <c r="AQ49" s="271"/>
      <c r="AR49" s="271"/>
      <c r="AS49" s="271"/>
      <c r="AT49" s="271"/>
      <c r="AU49" s="271"/>
      <c r="AV49" s="271"/>
      <c r="AW49" s="271"/>
      <c r="AX49" s="305"/>
      <c r="AY49" s="271"/>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row>
    <row r="50" spans="1:79" s="272" customFormat="1" ht="30" customHeight="1" thickBot="1">
      <c r="A50" s="545" t="s">
        <v>451</v>
      </c>
      <c r="B50" s="545" t="s">
        <v>94</v>
      </c>
      <c r="C50" s="545" t="s">
        <v>2374</v>
      </c>
      <c r="D50" s="547"/>
      <c r="E50" s="571" t="s">
        <v>174</v>
      </c>
      <c r="F50" s="571"/>
      <c r="G50" s="547"/>
      <c r="H50" s="545" t="s">
        <v>12</v>
      </c>
      <c r="I50" s="545" t="s">
        <v>2274</v>
      </c>
      <c r="J50" s="583">
        <v>14000</v>
      </c>
      <c r="K50" s="2060">
        <v>14000</v>
      </c>
      <c r="L50" s="2060">
        <f t="shared" ref="L50:L57" si="1">J50-K50</f>
        <v>0</v>
      </c>
      <c r="M50" s="547"/>
      <c r="N50" s="547"/>
      <c r="O50" s="547"/>
      <c r="P50" s="547"/>
      <c r="Q50" s="547"/>
      <c r="R50" s="547"/>
      <c r="S50" s="547"/>
      <c r="T50" s="547"/>
      <c r="U50" s="547"/>
      <c r="V50" s="547"/>
      <c r="W50" s="547"/>
      <c r="X50" s="2035">
        <v>1</v>
      </c>
      <c r="Y50" s="2035">
        <v>1</v>
      </c>
      <c r="Z50" s="2061">
        <v>1</v>
      </c>
      <c r="AA50" s="547"/>
      <c r="AB50" s="547"/>
      <c r="AC50" s="547"/>
      <c r="AD50" s="547"/>
      <c r="AE50" s="545" t="s">
        <v>438</v>
      </c>
      <c r="AF50" s="271"/>
      <c r="AG50" s="271"/>
      <c r="AH50" s="271"/>
      <c r="AI50" s="271"/>
      <c r="AJ50" s="271"/>
      <c r="AK50" s="271"/>
      <c r="AL50" s="271"/>
      <c r="AM50" s="271"/>
      <c r="AN50" s="271"/>
      <c r="AO50" s="271"/>
      <c r="AP50" s="271"/>
      <c r="AQ50" s="271"/>
      <c r="AR50" s="271"/>
      <c r="AS50" s="271"/>
      <c r="AT50" s="271"/>
      <c r="AU50" s="271"/>
      <c r="AV50" s="271"/>
      <c r="AW50" s="271"/>
      <c r="AX50" s="305"/>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row>
    <row r="51" spans="1:79" s="272" customFormat="1" ht="30" customHeight="1" thickBot="1">
      <c r="A51" s="545" t="s">
        <v>451</v>
      </c>
      <c r="B51" s="545" t="s">
        <v>94</v>
      </c>
      <c r="C51" s="545" t="s">
        <v>2374</v>
      </c>
      <c r="D51" s="547"/>
      <c r="E51" s="571" t="s">
        <v>898</v>
      </c>
      <c r="F51" s="571" t="s">
        <v>491</v>
      </c>
      <c r="G51" s="547"/>
      <c r="H51" s="545" t="s">
        <v>12</v>
      </c>
      <c r="I51" s="545" t="s">
        <v>1857</v>
      </c>
      <c r="J51" s="583">
        <v>20000</v>
      </c>
      <c r="K51" s="2060">
        <v>27245</v>
      </c>
      <c r="L51" s="2060">
        <f t="shared" si="1"/>
        <v>-7245</v>
      </c>
      <c r="M51" s="547"/>
      <c r="N51" s="547"/>
      <c r="O51" s="547"/>
      <c r="P51" s="547"/>
      <c r="Q51" s="547"/>
      <c r="R51" s="547"/>
      <c r="S51" s="547"/>
      <c r="T51" s="547"/>
      <c r="U51" s="547"/>
      <c r="V51" s="547"/>
      <c r="W51" s="547"/>
      <c r="X51" s="2035">
        <v>1</v>
      </c>
      <c r="Y51" s="2035">
        <v>1</v>
      </c>
      <c r="Z51" s="2061">
        <v>1</v>
      </c>
      <c r="AA51" s="547"/>
      <c r="AB51" s="547"/>
      <c r="AC51" s="547"/>
      <c r="AD51" s="547"/>
      <c r="AE51" s="545" t="s">
        <v>438</v>
      </c>
      <c r="AF51" s="271"/>
      <c r="AG51" s="271"/>
      <c r="AH51" s="271"/>
      <c r="AI51" s="271"/>
      <c r="AJ51" s="271"/>
      <c r="AK51" s="271"/>
      <c r="AL51" s="271"/>
      <c r="AM51" s="271"/>
      <c r="AN51" s="271"/>
      <c r="AO51" s="271"/>
      <c r="AP51" s="271"/>
      <c r="AQ51" s="271"/>
      <c r="AR51" s="271"/>
      <c r="AS51" s="271"/>
      <c r="AT51" s="271"/>
      <c r="AU51" s="271"/>
      <c r="AV51" s="271"/>
      <c r="AW51" s="271"/>
      <c r="AX51" s="305"/>
      <c r="AY51" s="271"/>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row>
    <row r="52" spans="1:79" s="272" customFormat="1" ht="30" customHeight="1" thickBot="1">
      <c r="A52" s="545" t="s">
        <v>451</v>
      </c>
      <c r="B52" s="545" t="s">
        <v>94</v>
      </c>
      <c r="C52" s="545" t="s">
        <v>2374</v>
      </c>
      <c r="D52" s="547"/>
      <c r="E52" s="571" t="s">
        <v>899</v>
      </c>
      <c r="F52" s="571" t="s">
        <v>2200</v>
      </c>
      <c r="G52" s="547"/>
      <c r="H52" s="545" t="s">
        <v>717</v>
      </c>
      <c r="I52" s="545" t="s">
        <v>11</v>
      </c>
      <c r="J52" s="583">
        <v>12000</v>
      </c>
      <c r="K52" s="583">
        <v>12000</v>
      </c>
      <c r="L52" s="2060">
        <f t="shared" si="1"/>
        <v>0</v>
      </c>
      <c r="M52" s="547"/>
      <c r="N52" s="547"/>
      <c r="O52" s="547"/>
      <c r="P52" s="547"/>
      <c r="Q52" s="547"/>
      <c r="R52" s="547"/>
      <c r="S52" s="547"/>
      <c r="T52" s="547"/>
      <c r="U52" s="547"/>
      <c r="V52" s="547">
        <v>1</v>
      </c>
      <c r="W52" s="547"/>
      <c r="X52" s="2035">
        <v>1</v>
      </c>
      <c r="Y52" s="2035">
        <v>1</v>
      </c>
      <c r="Z52" s="2061">
        <v>1</v>
      </c>
      <c r="AA52" s="547"/>
      <c r="AB52" s="547"/>
      <c r="AC52" s="547"/>
      <c r="AD52" s="547"/>
      <c r="AE52" s="545" t="s">
        <v>438</v>
      </c>
      <c r="AF52" s="271"/>
      <c r="AG52" s="271"/>
      <c r="AH52" s="271"/>
      <c r="AI52" s="271"/>
      <c r="AJ52" s="271"/>
      <c r="AK52" s="271"/>
      <c r="AL52" s="271"/>
      <c r="AM52" s="271"/>
      <c r="AN52" s="271"/>
      <c r="AO52" s="271"/>
      <c r="AP52" s="271"/>
      <c r="AQ52" s="271"/>
      <c r="AR52" s="271"/>
      <c r="AS52" s="271"/>
      <c r="AT52" s="271"/>
      <c r="AU52" s="271"/>
      <c r="AV52" s="271"/>
      <c r="AW52" s="271"/>
      <c r="AX52" s="305"/>
      <c r="AY52" s="271"/>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row>
    <row r="53" spans="1:79" s="272" customFormat="1" ht="30" customHeight="1" thickBot="1">
      <c r="A53" s="545" t="s">
        <v>451</v>
      </c>
      <c r="B53" s="545" t="s">
        <v>94</v>
      </c>
      <c r="C53" s="545" t="s">
        <v>2374</v>
      </c>
      <c r="D53" s="547"/>
      <c r="E53" s="571" t="s">
        <v>2201</v>
      </c>
      <c r="F53" s="571" t="s">
        <v>2202</v>
      </c>
      <c r="G53" s="547"/>
      <c r="H53" s="545" t="s">
        <v>717</v>
      </c>
      <c r="I53" s="545" t="s">
        <v>489</v>
      </c>
      <c r="J53" s="583">
        <v>45000</v>
      </c>
      <c r="K53" s="583">
        <v>45000</v>
      </c>
      <c r="L53" s="2060">
        <f t="shared" si="1"/>
        <v>0</v>
      </c>
      <c r="M53" s="547"/>
      <c r="N53" s="547"/>
      <c r="O53" s="547"/>
      <c r="P53" s="547"/>
      <c r="Q53" s="547"/>
      <c r="R53" s="547"/>
      <c r="S53" s="547"/>
      <c r="T53" s="547"/>
      <c r="U53" s="547"/>
      <c r="V53" s="547">
        <v>1</v>
      </c>
      <c r="W53" s="547"/>
      <c r="X53" s="2035">
        <v>1</v>
      </c>
      <c r="Y53" s="2035">
        <v>1</v>
      </c>
      <c r="Z53" s="2061">
        <v>1</v>
      </c>
      <c r="AA53" s="547"/>
      <c r="AB53" s="547"/>
      <c r="AC53" s="547"/>
      <c r="AD53" s="547"/>
      <c r="AE53" s="545" t="s">
        <v>438</v>
      </c>
      <c r="AF53" s="271"/>
      <c r="AG53" s="271"/>
      <c r="AH53" s="271"/>
      <c r="AI53" s="271"/>
      <c r="AJ53" s="271"/>
      <c r="AK53" s="271"/>
      <c r="AL53" s="271"/>
      <c r="AM53" s="271"/>
      <c r="AN53" s="271"/>
      <c r="AO53" s="271"/>
      <c r="AP53" s="271"/>
      <c r="AQ53" s="271"/>
      <c r="AR53" s="271"/>
      <c r="AS53" s="271"/>
      <c r="AT53" s="271"/>
      <c r="AU53" s="271"/>
      <c r="AV53" s="271"/>
      <c r="AW53" s="271"/>
      <c r="AX53" s="305"/>
      <c r="AY53" s="271"/>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row>
    <row r="54" spans="1:79" s="272" customFormat="1" ht="30" customHeight="1" thickBot="1">
      <c r="A54" s="545" t="s">
        <v>451</v>
      </c>
      <c r="B54" s="545" t="s">
        <v>94</v>
      </c>
      <c r="C54" s="545" t="s">
        <v>2374</v>
      </c>
      <c r="D54" s="547"/>
      <c r="E54" s="571" t="s">
        <v>2203</v>
      </c>
      <c r="F54" s="571" t="s">
        <v>2235</v>
      </c>
      <c r="G54" s="547"/>
      <c r="H54" s="545" t="s">
        <v>717</v>
      </c>
      <c r="I54" s="545" t="s">
        <v>11</v>
      </c>
      <c r="J54" s="583">
        <v>15000</v>
      </c>
      <c r="K54" s="583">
        <v>15000</v>
      </c>
      <c r="L54" s="2060">
        <f t="shared" si="1"/>
        <v>0</v>
      </c>
      <c r="M54" s="547"/>
      <c r="N54" s="547"/>
      <c r="O54" s="547"/>
      <c r="P54" s="547"/>
      <c r="Q54" s="547"/>
      <c r="R54" s="547"/>
      <c r="S54" s="547"/>
      <c r="T54" s="547"/>
      <c r="U54" s="547"/>
      <c r="V54" s="547">
        <v>1</v>
      </c>
      <c r="W54" s="547"/>
      <c r="X54" s="2035">
        <v>1</v>
      </c>
      <c r="Y54" s="2035">
        <v>1</v>
      </c>
      <c r="Z54" s="2061">
        <v>1</v>
      </c>
      <c r="AA54" s="547"/>
      <c r="AB54" s="547"/>
      <c r="AC54" s="547"/>
      <c r="AD54" s="547"/>
      <c r="AE54" s="545" t="s">
        <v>438</v>
      </c>
      <c r="AF54" s="271"/>
      <c r="AG54" s="271"/>
      <c r="AH54" s="271"/>
      <c r="AI54" s="271"/>
      <c r="AJ54" s="271"/>
      <c r="AK54" s="271"/>
      <c r="AL54" s="271"/>
      <c r="AM54" s="271"/>
      <c r="AN54" s="271"/>
      <c r="AO54" s="271"/>
      <c r="AP54" s="271"/>
      <c r="AQ54" s="271"/>
      <c r="AR54" s="271"/>
      <c r="AS54" s="271"/>
      <c r="AT54" s="271"/>
      <c r="AU54" s="271"/>
      <c r="AV54" s="271"/>
      <c r="AW54" s="271"/>
      <c r="AX54" s="305"/>
      <c r="AY54" s="271"/>
      <c r="AZ54" s="271"/>
      <c r="BA54" s="271"/>
      <c r="BB54" s="271"/>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A54" s="271"/>
    </row>
    <row r="55" spans="1:79" s="272" customFormat="1" ht="30" customHeight="1" thickBot="1">
      <c r="A55" s="545" t="s">
        <v>451</v>
      </c>
      <c r="B55" s="545" t="s">
        <v>94</v>
      </c>
      <c r="C55" s="545" t="s">
        <v>2374</v>
      </c>
      <c r="D55" s="547"/>
      <c r="E55" s="571" t="s">
        <v>2236</v>
      </c>
      <c r="F55" s="571" t="s">
        <v>897</v>
      </c>
      <c r="G55" s="547"/>
      <c r="H55" s="545" t="s">
        <v>717</v>
      </c>
      <c r="I55" s="545" t="s">
        <v>11</v>
      </c>
      <c r="J55" s="583">
        <v>20000</v>
      </c>
      <c r="K55" s="2060">
        <v>20000</v>
      </c>
      <c r="L55" s="2060">
        <f t="shared" si="1"/>
        <v>0</v>
      </c>
      <c r="M55" s="547"/>
      <c r="N55" s="547"/>
      <c r="O55" s="547"/>
      <c r="P55" s="547"/>
      <c r="Q55" s="547"/>
      <c r="R55" s="547"/>
      <c r="S55" s="547"/>
      <c r="T55" s="547"/>
      <c r="U55" s="547"/>
      <c r="V55" s="547">
        <v>1</v>
      </c>
      <c r="W55" s="547"/>
      <c r="X55" s="2035">
        <v>1</v>
      </c>
      <c r="Y55" s="2035">
        <v>1</v>
      </c>
      <c r="Z55" s="2061">
        <v>1</v>
      </c>
      <c r="AA55" s="547"/>
      <c r="AB55" s="547"/>
      <c r="AC55" s="547"/>
      <c r="AD55" s="547"/>
      <c r="AE55" s="545" t="s">
        <v>438</v>
      </c>
      <c r="AF55" s="271"/>
      <c r="AG55" s="271"/>
      <c r="AH55" s="271"/>
      <c r="AI55" s="271"/>
      <c r="AJ55" s="271"/>
      <c r="AK55" s="271"/>
      <c r="AL55" s="271"/>
      <c r="AM55" s="271"/>
      <c r="AN55" s="271"/>
      <c r="AO55" s="271"/>
      <c r="AP55" s="271"/>
      <c r="AQ55" s="271"/>
      <c r="AR55" s="271"/>
      <c r="AS55" s="271"/>
      <c r="AT55" s="271"/>
      <c r="AU55" s="271"/>
      <c r="AV55" s="271"/>
      <c r="AW55" s="271"/>
      <c r="AX55" s="305"/>
      <c r="AY55" s="271"/>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row>
    <row r="56" spans="1:79" s="272" customFormat="1" ht="30" customHeight="1" thickBot="1">
      <c r="A56" s="545" t="s">
        <v>451</v>
      </c>
      <c r="B56" s="545" t="s">
        <v>94</v>
      </c>
      <c r="C56" s="545" t="s">
        <v>2374</v>
      </c>
      <c r="D56" s="547"/>
      <c r="E56" s="571" t="s">
        <v>2237</v>
      </c>
      <c r="F56" s="571" t="s">
        <v>2238</v>
      </c>
      <c r="G56" s="547"/>
      <c r="H56" s="545" t="s">
        <v>717</v>
      </c>
      <c r="I56" s="545" t="s">
        <v>11</v>
      </c>
      <c r="J56" s="583">
        <v>4000</v>
      </c>
      <c r="K56" s="2060">
        <v>5938.31</v>
      </c>
      <c r="L56" s="2060">
        <f t="shared" si="1"/>
        <v>-1938.3100000000004</v>
      </c>
      <c r="M56" s="547"/>
      <c r="N56" s="547"/>
      <c r="O56" s="547"/>
      <c r="P56" s="547"/>
      <c r="Q56" s="547"/>
      <c r="R56" s="547"/>
      <c r="S56" s="547"/>
      <c r="T56" s="547"/>
      <c r="U56" s="547"/>
      <c r="V56" s="547">
        <v>1</v>
      </c>
      <c r="W56" s="547"/>
      <c r="X56" s="2035">
        <v>1</v>
      </c>
      <c r="Y56" s="2035">
        <v>1</v>
      </c>
      <c r="Z56" s="2061">
        <v>1</v>
      </c>
      <c r="AA56" s="547"/>
      <c r="AB56" s="547"/>
      <c r="AC56" s="547"/>
      <c r="AD56" s="547"/>
      <c r="AE56" s="545" t="s">
        <v>438</v>
      </c>
      <c r="AF56" s="271"/>
      <c r="AG56" s="271"/>
      <c r="AH56" s="271"/>
      <c r="AI56" s="271"/>
      <c r="AJ56" s="271"/>
      <c r="AK56" s="271"/>
      <c r="AL56" s="271"/>
      <c r="AM56" s="271"/>
      <c r="AN56" s="271"/>
      <c r="AO56" s="271"/>
      <c r="AP56" s="271"/>
      <c r="AQ56" s="271"/>
      <c r="AR56" s="271"/>
      <c r="AS56" s="271"/>
      <c r="AT56" s="271"/>
      <c r="AU56" s="271"/>
      <c r="AV56" s="271"/>
      <c r="AW56" s="271"/>
      <c r="AX56" s="305"/>
      <c r="AY56" s="271"/>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row>
    <row r="57" spans="1:79" s="272" customFormat="1" ht="30" customHeight="1" thickBot="1">
      <c r="A57" s="545" t="s">
        <v>451</v>
      </c>
      <c r="B57" s="545" t="s">
        <v>94</v>
      </c>
      <c r="C57" s="545" t="s">
        <v>2374</v>
      </c>
      <c r="D57" s="547"/>
      <c r="E57" s="571" t="s">
        <v>274</v>
      </c>
      <c r="F57" s="571" t="s">
        <v>275</v>
      </c>
      <c r="G57" s="547"/>
      <c r="H57" s="545" t="s">
        <v>717</v>
      </c>
      <c r="I57" s="545" t="s">
        <v>2274</v>
      </c>
      <c r="J57" s="583">
        <v>150000</v>
      </c>
      <c r="K57" s="583">
        <v>150000</v>
      </c>
      <c r="L57" s="2060">
        <f t="shared" si="1"/>
        <v>0</v>
      </c>
      <c r="M57" s="547"/>
      <c r="N57" s="547"/>
      <c r="O57" s="547"/>
      <c r="P57" s="547"/>
      <c r="Q57" s="547"/>
      <c r="R57" s="547"/>
      <c r="S57" s="547">
        <v>5</v>
      </c>
      <c r="T57" s="547"/>
      <c r="U57" s="547"/>
      <c r="V57" s="547"/>
      <c r="W57" s="547"/>
      <c r="X57" s="2035">
        <v>1</v>
      </c>
      <c r="Y57" s="2035">
        <v>1</v>
      </c>
      <c r="Z57" s="2061">
        <v>1</v>
      </c>
      <c r="AA57" s="547"/>
      <c r="AB57" s="547"/>
      <c r="AC57" s="547"/>
      <c r="AD57" s="547"/>
      <c r="AE57" s="545" t="s">
        <v>438</v>
      </c>
      <c r="AF57" s="271"/>
      <c r="AG57" s="271"/>
      <c r="AH57" s="271"/>
      <c r="AI57" s="271"/>
      <c r="AJ57" s="271"/>
      <c r="AK57" s="271"/>
      <c r="AL57" s="271"/>
      <c r="AM57" s="271"/>
      <c r="AN57" s="271"/>
      <c r="AO57" s="271"/>
      <c r="AP57" s="271"/>
      <c r="AQ57" s="271"/>
      <c r="AR57" s="271"/>
      <c r="AS57" s="271"/>
      <c r="AT57" s="271"/>
      <c r="AU57" s="271"/>
      <c r="AV57" s="271"/>
      <c r="AW57" s="271"/>
      <c r="AX57" s="305"/>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row>
    <row r="58" spans="1:79" s="272" customFormat="1" ht="30" customHeight="1" thickBot="1">
      <c r="A58" s="3886" t="s">
        <v>451</v>
      </c>
      <c r="B58" s="3886" t="s">
        <v>94</v>
      </c>
      <c r="C58" s="3886" t="s">
        <v>2374</v>
      </c>
      <c r="D58" s="3886"/>
      <c r="E58" s="3889" t="s">
        <v>276</v>
      </c>
      <c r="F58" s="571" t="s">
        <v>277</v>
      </c>
      <c r="G58" s="3883"/>
      <c r="H58" s="3886" t="s">
        <v>717</v>
      </c>
      <c r="I58" s="3886" t="s">
        <v>2274</v>
      </c>
      <c r="J58" s="3895">
        <v>80000</v>
      </c>
      <c r="K58" s="3895">
        <v>80000</v>
      </c>
      <c r="L58" s="3898">
        <v>0</v>
      </c>
      <c r="M58" s="3906"/>
      <c r="N58" s="3906"/>
      <c r="O58" s="3906"/>
      <c r="P58" s="3906"/>
      <c r="Q58" s="3906"/>
      <c r="R58" s="3906"/>
      <c r="S58" s="3904">
        <v>2</v>
      </c>
      <c r="T58" s="3906"/>
      <c r="U58" s="3906"/>
      <c r="V58" s="3906"/>
      <c r="W58" s="3906"/>
      <c r="X58" s="2035">
        <v>1</v>
      </c>
      <c r="Y58" s="2035">
        <v>1</v>
      </c>
      <c r="Z58" s="3908">
        <v>1</v>
      </c>
      <c r="AA58" s="3906"/>
      <c r="AB58" s="3906"/>
      <c r="AC58" s="3906"/>
      <c r="AD58" s="3904"/>
      <c r="AE58" s="3931" t="s">
        <v>438</v>
      </c>
      <c r="AF58" s="271"/>
      <c r="AG58" s="271"/>
      <c r="AH58" s="271"/>
      <c r="AI58" s="271"/>
      <c r="AJ58" s="271"/>
      <c r="AK58" s="271"/>
      <c r="AL58" s="271"/>
      <c r="AM58" s="271"/>
      <c r="AN58" s="271"/>
      <c r="AO58" s="271"/>
      <c r="AP58" s="271"/>
      <c r="AQ58" s="271"/>
      <c r="AR58" s="271"/>
      <c r="AS58" s="271"/>
      <c r="AT58" s="271"/>
      <c r="AU58" s="271"/>
      <c r="AV58" s="271"/>
      <c r="AW58" s="271"/>
      <c r="AX58" s="305"/>
      <c r="AY58" s="271"/>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row>
    <row r="59" spans="1:79" s="272" customFormat="1" ht="30" customHeight="1" thickBot="1">
      <c r="A59" s="3888"/>
      <c r="B59" s="3888"/>
      <c r="C59" s="3888"/>
      <c r="D59" s="3888"/>
      <c r="E59" s="3891"/>
      <c r="F59" s="571" t="s">
        <v>278</v>
      </c>
      <c r="G59" s="3885"/>
      <c r="H59" s="3888"/>
      <c r="I59" s="3888"/>
      <c r="J59" s="3897"/>
      <c r="K59" s="3897"/>
      <c r="L59" s="3928"/>
      <c r="M59" s="3907"/>
      <c r="N59" s="3907"/>
      <c r="O59" s="3907"/>
      <c r="P59" s="3907"/>
      <c r="Q59" s="3907"/>
      <c r="R59" s="3907"/>
      <c r="S59" s="3905"/>
      <c r="T59" s="3907"/>
      <c r="U59" s="3907"/>
      <c r="V59" s="3907"/>
      <c r="W59" s="3907"/>
      <c r="X59" s="2035">
        <v>1</v>
      </c>
      <c r="Y59" s="2035">
        <v>1</v>
      </c>
      <c r="Z59" s="3909"/>
      <c r="AA59" s="3907"/>
      <c r="AB59" s="3907"/>
      <c r="AC59" s="3907"/>
      <c r="AD59" s="3905"/>
      <c r="AE59" s="3932"/>
      <c r="AF59" s="271"/>
      <c r="AG59" s="271"/>
      <c r="AH59" s="271"/>
      <c r="AI59" s="271"/>
      <c r="AJ59" s="271"/>
      <c r="AK59" s="271"/>
      <c r="AL59" s="271"/>
      <c r="AM59" s="271"/>
      <c r="AN59" s="271"/>
      <c r="AO59" s="271"/>
      <c r="AP59" s="271"/>
      <c r="AQ59" s="271"/>
      <c r="AR59" s="271"/>
      <c r="AS59" s="271"/>
      <c r="AT59" s="271"/>
      <c r="AU59" s="271"/>
      <c r="AV59" s="271"/>
      <c r="AW59" s="271"/>
      <c r="AX59" s="305"/>
      <c r="AY59" s="271"/>
      <c r="AZ59" s="271"/>
      <c r="BA59" s="271"/>
      <c r="BB59" s="271"/>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A59" s="271"/>
    </row>
    <row r="60" spans="1:79" s="272" customFormat="1" ht="30" customHeight="1" thickBot="1">
      <c r="A60" s="545" t="s">
        <v>451</v>
      </c>
      <c r="B60" s="545" t="s">
        <v>94</v>
      </c>
      <c r="C60" s="545" t="s">
        <v>2374</v>
      </c>
      <c r="D60" s="547"/>
      <c r="E60" s="571" t="s">
        <v>279</v>
      </c>
      <c r="F60" s="571" t="s">
        <v>280</v>
      </c>
      <c r="G60" s="547"/>
      <c r="H60" s="545" t="s">
        <v>717</v>
      </c>
      <c r="I60" s="545" t="s">
        <v>1857</v>
      </c>
      <c r="J60" s="583">
        <v>40000</v>
      </c>
      <c r="K60" s="583">
        <v>40000</v>
      </c>
      <c r="L60" s="2060">
        <f>J60-K60</f>
        <v>0</v>
      </c>
      <c r="M60" s="547"/>
      <c r="N60" s="547"/>
      <c r="O60" s="547"/>
      <c r="P60" s="547"/>
      <c r="Q60" s="547"/>
      <c r="R60" s="547"/>
      <c r="S60" s="547"/>
      <c r="T60" s="547">
        <v>2</v>
      </c>
      <c r="U60" s="547"/>
      <c r="V60" s="547"/>
      <c r="W60" s="547"/>
      <c r="X60" s="2035">
        <v>1</v>
      </c>
      <c r="Y60" s="2035">
        <v>1</v>
      </c>
      <c r="Z60" s="2061">
        <v>1</v>
      </c>
      <c r="AA60" s="547"/>
      <c r="AB60" s="547"/>
      <c r="AC60" s="547"/>
      <c r="AD60" s="547"/>
      <c r="AE60" s="545" t="s">
        <v>438</v>
      </c>
      <c r="AF60" s="271"/>
      <c r="AG60" s="271"/>
      <c r="AH60" s="271"/>
      <c r="AI60" s="271"/>
      <c r="AJ60" s="271"/>
      <c r="AK60" s="271"/>
      <c r="AL60" s="271"/>
      <c r="AM60" s="271"/>
      <c r="AN60" s="271"/>
      <c r="AO60" s="271"/>
      <c r="AP60" s="271"/>
      <c r="AQ60" s="271"/>
      <c r="AR60" s="271"/>
      <c r="AS60" s="271"/>
      <c r="AT60" s="271"/>
      <c r="AU60" s="271"/>
      <c r="AV60" s="271"/>
      <c r="AW60" s="271"/>
      <c r="AX60" s="305"/>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row>
    <row r="61" spans="1:79" s="272" customFormat="1" ht="30" customHeight="1" thickBot="1">
      <c r="A61" s="3886" t="s">
        <v>451</v>
      </c>
      <c r="B61" s="3886" t="s">
        <v>94</v>
      </c>
      <c r="C61" s="3886" t="s">
        <v>2374</v>
      </c>
      <c r="D61" s="3886"/>
      <c r="E61" s="3910" t="s">
        <v>281</v>
      </c>
      <c r="F61" s="571" t="s">
        <v>282</v>
      </c>
      <c r="G61" s="3886"/>
      <c r="H61" s="3886" t="s">
        <v>717</v>
      </c>
      <c r="I61" s="3886" t="s">
        <v>1857</v>
      </c>
      <c r="J61" s="3895">
        <v>40000</v>
      </c>
      <c r="K61" s="3895">
        <v>40000</v>
      </c>
      <c r="L61" s="3898">
        <f>J61-K61</f>
        <v>0</v>
      </c>
      <c r="M61" s="3906"/>
      <c r="N61" s="3906"/>
      <c r="O61" s="3906"/>
      <c r="P61" s="3906"/>
      <c r="Q61" s="3906"/>
      <c r="R61" s="3906"/>
      <c r="S61" s="3906"/>
      <c r="T61" s="3904">
        <v>2</v>
      </c>
      <c r="U61" s="3906"/>
      <c r="V61" s="3906"/>
      <c r="W61" s="3906"/>
      <c r="X61" s="2035">
        <v>1</v>
      </c>
      <c r="Y61" s="2035">
        <v>1</v>
      </c>
      <c r="Z61" s="3908">
        <v>1</v>
      </c>
      <c r="AA61" s="3906"/>
      <c r="AB61" s="3906"/>
      <c r="AC61" s="3906"/>
      <c r="AD61" s="3904"/>
      <c r="AE61" s="3886" t="s">
        <v>438</v>
      </c>
      <c r="AF61" s="271"/>
      <c r="AG61" s="271"/>
      <c r="AH61" s="271"/>
      <c r="AI61" s="271"/>
      <c r="AJ61" s="271"/>
      <c r="AK61" s="271"/>
      <c r="AL61" s="271"/>
      <c r="AM61" s="271"/>
      <c r="AN61" s="271"/>
      <c r="AO61" s="271"/>
      <c r="AP61" s="271"/>
      <c r="AQ61" s="271"/>
      <c r="AR61" s="271"/>
      <c r="AS61" s="271"/>
      <c r="AT61" s="271"/>
      <c r="AU61" s="271"/>
      <c r="AV61" s="271"/>
      <c r="AW61" s="271"/>
      <c r="AX61" s="305"/>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row>
    <row r="62" spans="1:79" s="272" customFormat="1" ht="30" customHeight="1" thickBot="1">
      <c r="A62" s="3888"/>
      <c r="B62" s="3888"/>
      <c r="C62" s="3888"/>
      <c r="D62" s="3888"/>
      <c r="E62" s="3911"/>
      <c r="F62" s="571" t="s">
        <v>283</v>
      </c>
      <c r="G62" s="3888"/>
      <c r="H62" s="3888"/>
      <c r="I62" s="3888"/>
      <c r="J62" s="3897"/>
      <c r="K62" s="3897"/>
      <c r="L62" s="3900"/>
      <c r="M62" s="3907"/>
      <c r="N62" s="3907"/>
      <c r="O62" s="3907"/>
      <c r="P62" s="3907"/>
      <c r="Q62" s="3907"/>
      <c r="R62" s="3907"/>
      <c r="S62" s="3907"/>
      <c r="T62" s="3905"/>
      <c r="U62" s="3907"/>
      <c r="V62" s="3907"/>
      <c r="W62" s="3907"/>
      <c r="X62" s="2035">
        <v>1</v>
      </c>
      <c r="Y62" s="2035">
        <v>1</v>
      </c>
      <c r="Z62" s="3909"/>
      <c r="AA62" s="3907"/>
      <c r="AB62" s="3907"/>
      <c r="AC62" s="3907"/>
      <c r="AD62" s="3905"/>
      <c r="AE62" s="3888"/>
      <c r="AF62" s="271"/>
      <c r="AG62" s="271"/>
      <c r="AH62" s="271"/>
      <c r="AI62" s="271"/>
      <c r="AJ62" s="271"/>
      <c r="AK62" s="271"/>
      <c r="AL62" s="271"/>
      <c r="AM62" s="271"/>
      <c r="AN62" s="271"/>
      <c r="AO62" s="271"/>
      <c r="AP62" s="271"/>
      <c r="AQ62" s="271"/>
      <c r="AR62" s="271"/>
      <c r="AS62" s="271"/>
      <c r="AT62" s="271"/>
      <c r="AU62" s="271"/>
      <c r="AV62" s="271"/>
      <c r="AW62" s="271"/>
      <c r="AX62" s="305"/>
      <c r="AY62" s="271"/>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row>
    <row r="63" spans="1:79" s="272" customFormat="1" ht="30" customHeight="1" thickBot="1">
      <c r="A63" s="585" t="s">
        <v>451</v>
      </c>
      <c r="B63" s="585" t="s">
        <v>94</v>
      </c>
      <c r="C63" s="585" t="s">
        <v>2374</v>
      </c>
      <c r="D63" s="585"/>
      <c r="E63" s="586" t="s">
        <v>284</v>
      </c>
      <c r="F63" s="571" t="s">
        <v>285</v>
      </c>
      <c r="G63" s="585"/>
      <c r="H63" s="585" t="s">
        <v>717</v>
      </c>
      <c r="I63" s="585" t="s">
        <v>1857</v>
      </c>
      <c r="J63" s="588">
        <v>120000</v>
      </c>
      <c r="K63" s="588">
        <v>120000</v>
      </c>
      <c r="L63" s="2060">
        <f>J63-K63</f>
        <v>0</v>
      </c>
      <c r="M63" s="587"/>
      <c r="N63" s="587"/>
      <c r="O63" s="587"/>
      <c r="P63" s="587"/>
      <c r="Q63" s="587"/>
      <c r="R63" s="587"/>
      <c r="S63" s="587"/>
      <c r="T63" s="589">
        <v>6</v>
      </c>
      <c r="U63" s="587"/>
      <c r="V63" s="587"/>
      <c r="W63" s="587"/>
      <c r="X63" s="2035">
        <v>1</v>
      </c>
      <c r="Y63" s="2035">
        <v>1</v>
      </c>
      <c r="Z63" s="2062">
        <v>1</v>
      </c>
      <c r="AA63" s="587"/>
      <c r="AB63" s="587"/>
      <c r="AC63" s="587"/>
      <c r="AD63" s="589"/>
      <c r="AE63" s="585" t="s">
        <v>438</v>
      </c>
      <c r="AF63" s="271"/>
      <c r="AG63" s="271"/>
      <c r="AH63" s="271"/>
      <c r="AI63" s="271"/>
      <c r="AJ63" s="271"/>
      <c r="AK63" s="271"/>
      <c r="AL63" s="271"/>
      <c r="AM63" s="271"/>
      <c r="AN63" s="271"/>
      <c r="AO63" s="271"/>
      <c r="AP63" s="271"/>
      <c r="AQ63" s="271"/>
      <c r="AR63" s="271"/>
      <c r="AS63" s="271"/>
      <c r="AT63" s="271"/>
      <c r="AU63" s="271"/>
      <c r="AV63" s="271"/>
      <c r="AW63" s="271"/>
      <c r="AX63" s="305"/>
      <c r="AY63" s="271"/>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row>
    <row r="64" spans="1:79" s="272" customFormat="1" ht="30" customHeight="1" thickBot="1">
      <c r="A64" s="585" t="s">
        <v>451</v>
      </c>
      <c r="B64" s="585" t="s">
        <v>94</v>
      </c>
      <c r="C64" s="585" t="s">
        <v>2374</v>
      </c>
      <c r="D64" s="585"/>
      <c r="E64" s="586" t="s">
        <v>286</v>
      </c>
      <c r="F64" s="571" t="s">
        <v>287</v>
      </c>
      <c r="G64" s="585"/>
      <c r="H64" s="585" t="s">
        <v>717</v>
      </c>
      <c r="I64" s="585" t="s">
        <v>1240</v>
      </c>
      <c r="J64" s="588">
        <v>50000</v>
      </c>
      <c r="K64" s="588">
        <v>50000</v>
      </c>
      <c r="L64" s="2060">
        <f t="shared" ref="L64:L78" si="2">J64-K64</f>
        <v>0</v>
      </c>
      <c r="M64" s="587"/>
      <c r="N64" s="587"/>
      <c r="O64" s="587"/>
      <c r="P64" s="587"/>
      <c r="Q64" s="587"/>
      <c r="R64" s="589">
        <v>2000</v>
      </c>
      <c r="S64" s="587"/>
      <c r="T64" s="589"/>
      <c r="U64" s="587"/>
      <c r="V64" s="587"/>
      <c r="W64" s="587"/>
      <c r="X64" s="2035">
        <v>1</v>
      </c>
      <c r="Y64" s="2035">
        <v>1</v>
      </c>
      <c r="Z64" s="2062">
        <v>1</v>
      </c>
      <c r="AA64" s="587"/>
      <c r="AB64" s="547"/>
      <c r="AC64" s="587"/>
      <c r="AD64" s="589"/>
      <c r="AE64" s="585" t="s">
        <v>438</v>
      </c>
      <c r="AF64" s="271"/>
      <c r="AG64" s="271"/>
      <c r="AH64" s="271"/>
      <c r="AI64" s="271"/>
      <c r="AJ64" s="271"/>
      <c r="AK64" s="271"/>
      <c r="AL64" s="271"/>
      <c r="AM64" s="271"/>
      <c r="AN64" s="271"/>
      <c r="AO64" s="271"/>
      <c r="AP64" s="271"/>
      <c r="AQ64" s="271"/>
      <c r="AR64" s="271"/>
      <c r="AS64" s="271"/>
      <c r="AT64" s="271"/>
      <c r="AU64" s="271"/>
      <c r="AV64" s="271"/>
      <c r="AW64" s="271"/>
      <c r="AX64" s="305"/>
      <c r="AY64" s="271"/>
      <c r="AZ64" s="271"/>
      <c r="BA64" s="271"/>
      <c r="BB64" s="271"/>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A64" s="271"/>
    </row>
    <row r="65" spans="1:79" s="272" customFormat="1" ht="30" customHeight="1" thickBot="1">
      <c r="A65" s="545" t="s">
        <v>451</v>
      </c>
      <c r="B65" s="545" t="s">
        <v>94</v>
      </c>
      <c r="C65" s="545" t="s">
        <v>2374</v>
      </c>
      <c r="D65" s="547"/>
      <c r="E65" s="571" t="s">
        <v>1241</v>
      </c>
      <c r="F65" s="571" t="s">
        <v>1242</v>
      </c>
      <c r="G65" s="547"/>
      <c r="H65" s="545" t="s">
        <v>717</v>
      </c>
      <c r="I65" s="545" t="s">
        <v>1240</v>
      </c>
      <c r="J65" s="583">
        <v>50000</v>
      </c>
      <c r="K65" s="583">
        <v>50000</v>
      </c>
      <c r="L65" s="2060">
        <f t="shared" si="2"/>
        <v>0</v>
      </c>
      <c r="M65" s="547"/>
      <c r="N65" s="547"/>
      <c r="O65" s="547"/>
      <c r="P65" s="547"/>
      <c r="Q65" s="547"/>
      <c r="R65" s="547">
        <v>2000</v>
      </c>
      <c r="S65" s="547"/>
      <c r="T65" s="547"/>
      <c r="U65" s="547"/>
      <c r="V65" s="547"/>
      <c r="W65" s="547"/>
      <c r="X65" s="2035">
        <v>1</v>
      </c>
      <c r="Y65" s="2035">
        <v>1</v>
      </c>
      <c r="Z65" s="2061">
        <v>1</v>
      </c>
      <c r="AA65" s="547"/>
      <c r="AB65" s="547"/>
      <c r="AC65" s="547"/>
      <c r="AD65" s="547"/>
      <c r="AE65" s="545" t="s">
        <v>438</v>
      </c>
      <c r="AF65" s="271"/>
      <c r="AG65" s="271"/>
      <c r="AH65" s="271"/>
      <c r="AI65" s="271"/>
      <c r="AJ65" s="271"/>
      <c r="AK65" s="271"/>
      <c r="AL65" s="271"/>
      <c r="AM65" s="271"/>
      <c r="AN65" s="271"/>
      <c r="AO65" s="271"/>
      <c r="AP65" s="271"/>
      <c r="AQ65" s="271"/>
      <c r="AR65" s="271"/>
      <c r="AS65" s="271"/>
      <c r="AT65" s="271"/>
      <c r="AU65" s="271"/>
      <c r="AV65" s="271"/>
      <c r="AW65" s="271"/>
      <c r="AX65" s="305"/>
      <c r="AY65" s="271"/>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row>
    <row r="66" spans="1:79" s="272" customFormat="1" ht="30" customHeight="1" thickBot="1">
      <c r="A66" s="545" t="s">
        <v>451</v>
      </c>
      <c r="B66" s="545" t="s">
        <v>94</v>
      </c>
      <c r="C66" s="545" t="s">
        <v>2374</v>
      </c>
      <c r="D66" s="547"/>
      <c r="E66" s="571" t="s">
        <v>1243</v>
      </c>
      <c r="F66" s="571" t="s">
        <v>1208</v>
      </c>
      <c r="G66" s="547"/>
      <c r="H66" s="545" t="s">
        <v>717</v>
      </c>
      <c r="I66" s="545" t="s">
        <v>1240</v>
      </c>
      <c r="J66" s="583">
        <v>30000</v>
      </c>
      <c r="K66" s="583">
        <v>30000</v>
      </c>
      <c r="L66" s="2060">
        <f t="shared" si="2"/>
        <v>0</v>
      </c>
      <c r="M66" s="547"/>
      <c r="N66" s="547"/>
      <c r="O66" s="547"/>
      <c r="P66" s="547"/>
      <c r="Q66" s="547"/>
      <c r="R66" s="547">
        <v>1250</v>
      </c>
      <c r="S66" s="547"/>
      <c r="T66" s="547"/>
      <c r="U66" s="547"/>
      <c r="V66" s="547"/>
      <c r="W66" s="547"/>
      <c r="X66" s="2035">
        <v>1</v>
      </c>
      <c r="Y66" s="2035">
        <v>1</v>
      </c>
      <c r="Z66" s="2061">
        <v>1</v>
      </c>
      <c r="AA66" s="547"/>
      <c r="AB66" s="547"/>
      <c r="AC66" s="547"/>
      <c r="AD66" s="547"/>
      <c r="AE66" s="545" t="s">
        <v>438</v>
      </c>
      <c r="AF66" s="271"/>
      <c r="AG66" s="271"/>
      <c r="AH66" s="271"/>
      <c r="AI66" s="271"/>
      <c r="AJ66" s="271"/>
      <c r="AK66" s="271"/>
      <c r="AL66" s="271"/>
      <c r="AM66" s="271"/>
      <c r="AN66" s="271"/>
      <c r="AO66" s="271"/>
      <c r="AP66" s="271"/>
      <c r="AQ66" s="271"/>
      <c r="AR66" s="271"/>
      <c r="AS66" s="271"/>
      <c r="AT66" s="271"/>
      <c r="AU66" s="271"/>
      <c r="AV66" s="271"/>
      <c r="AW66" s="271"/>
      <c r="AX66" s="305"/>
      <c r="AY66" s="271"/>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row>
    <row r="67" spans="1:79" s="272" customFormat="1" ht="30" customHeight="1" thickBot="1">
      <c r="A67" s="545" t="s">
        <v>451</v>
      </c>
      <c r="B67" s="545" t="s">
        <v>94</v>
      </c>
      <c r="C67" s="545" t="s">
        <v>2381</v>
      </c>
      <c r="D67" s="547"/>
      <c r="E67" s="571" t="s">
        <v>2239</v>
      </c>
      <c r="F67" s="571" t="s">
        <v>2240</v>
      </c>
      <c r="G67" s="547"/>
      <c r="H67" s="545" t="s">
        <v>717</v>
      </c>
      <c r="I67" s="545" t="s">
        <v>2274</v>
      </c>
      <c r="J67" s="583">
        <v>220000</v>
      </c>
      <c r="K67" s="2059">
        <v>220000</v>
      </c>
      <c r="L67" s="2060">
        <f t="shared" si="2"/>
        <v>0</v>
      </c>
      <c r="M67" s="547"/>
      <c r="N67" s="547"/>
      <c r="O67" s="547"/>
      <c r="P67" s="547"/>
      <c r="Q67" s="547"/>
      <c r="R67" s="547"/>
      <c r="S67" s="547">
        <v>5</v>
      </c>
      <c r="T67" s="547"/>
      <c r="U67" s="547"/>
      <c r="V67" s="547"/>
      <c r="W67" s="547"/>
      <c r="X67" s="2035">
        <v>1</v>
      </c>
      <c r="Y67" s="2035">
        <v>1</v>
      </c>
      <c r="Z67" s="2061">
        <v>1</v>
      </c>
      <c r="AA67" s="547"/>
      <c r="AB67" s="547"/>
      <c r="AC67" s="547"/>
      <c r="AD67" s="547"/>
      <c r="AE67" s="545" t="s">
        <v>438</v>
      </c>
      <c r="AF67" s="271"/>
      <c r="AG67" s="271"/>
      <c r="AH67" s="271"/>
      <c r="AI67" s="271"/>
      <c r="AJ67" s="271"/>
      <c r="AK67" s="271"/>
      <c r="AL67" s="271"/>
      <c r="AM67" s="271"/>
      <c r="AN67" s="271"/>
      <c r="AO67" s="271"/>
      <c r="AP67" s="271"/>
      <c r="AQ67" s="271"/>
      <c r="AR67" s="271"/>
      <c r="AS67" s="271"/>
      <c r="AT67" s="271"/>
      <c r="AU67" s="271"/>
      <c r="AV67" s="271"/>
      <c r="AW67" s="271"/>
      <c r="AX67" s="305"/>
      <c r="AY67" s="271"/>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row>
    <row r="68" spans="1:79" s="272" customFormat="1" ht="30" customHeight="1" thickBot="1">
      <c r="A68" s="545" t="s">
        <v>451</v>
      </c>
      <c r="B68" s="545" t="s">
        <v>94</v>
      </c>
      <c r="C68" s="545" t="s">
        <v>2381</v>
      </c>
      <c r="D68" s="547"/>
      <c r="E68" s="571" t="s">
        <v>2241</v>
      </c>
      <c r="F68" s="571" t="s">
        <v>2242</v>
      </c>
      <c r="G68" s="547"/>
      <c r="H68" s="545" t="s">
        <v>717</v>
      </c>
      <c r="I68" s="545" t="s">
        <v>2274</v>
      </c>
      <c r="J68" s="583">
        <v>150000</v>
      </c>
      <c r="K68" s="2059">
        <v>150000</v>
      </c>
      <c r="L68" s="2060">
        <f t="shared" si="2"/>
        <v>0</v>
      </c>
      <c r="M68" s="547"/>
      <c r="N68" s="547"/>
      <c r="O68" s="547"/>
      <c r="P68" s="547"/>
      <c r="Q68" s="547"/>
      <c r="R68" s="547"/>
      <c r="S68" s="547">
        <v>3</v>
      </c>
      <c r="T68" s="547"/>
      <c r="U68" s="547"/>
      <c r="V68" s="547"/>
      <c r="W68" s="547"/>
      <c r="X68" s="2035">
        <v>1</v>
      </c>
      <c r="Y68" s="2035">
        <v>1</v>
      </c>
      <c r="Z68" s="2061">
        <v>1</v>
      </c>
      <c r="AA68" s="547"/>
      <c r="AB68" s="547"/>
      <c r="AC68" s="547"/>
      <c r="AD68" s="547"/>
      <c r="AE68" s="545" t="s">
        <v>438</v>
      </c>
      <c r="AF68" s="271"/>
      <c r="AG68" s="271"/>
      <c r="AH68" s="271"/>
      <c r="AI68" s="271"/>
      <c r="AJ68" s="271"/>
      <c r="AK68" s="271"/>
      <c r="AL68" s="271"/>
      <c r="AM68" s="271"/>
      <c r="AN68" s="271"/>
      <c r="AO68" s="271"/>
      <c r="AP68" s="271"/>
      <c r="AQ68" s="271"/>
      <c r="AR68" s="271"/>
      <c r="AS68" s="271"/>
      <c r="AT68" s="271"/>
      <c r="AU68" s="271"/>
      <c r="AV68" s="271"/>
      <c r="AW68" s="271"/>
      <c r="AX68" s="305"/>
      <c r="AY68" s="271"/>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row>
    <row r="69" spans="1:79" s="272" customFormat="1" ht="30" customHeight="1" thickBot="1">
      <c r="A69" s="545" t="s">
        <v>451</v>
      </c>
      <c r="B69" s="545" t="s">
        <v>94</v>
      </c>
      <c r="C69" s="545" t="s">
        <v>2381</v>
      </c>
      <c r="D69" s="547"/>
      <c r="E69" s="571" t="s">
        <v>2243</v>
      </c>
      <c r="F69" s="571" t="s">
        <v>2244</v>
      </c>
      <c r="G69" s="547"/>
      <c r="H69" s="545" t="s">
        <v>717</v>
      </c>
      <c r="I69" s="545" t="s">
        <v>2274</v>
      </c>
      <c r="J69" s="583">
        <v>75000</v>
      </c>
      <c r="K69" s="2059">
        <v>75000</v>
      </c>
      <c r="L69" s="2060">
        <f t="shared" si="2"/>
        <v>0</v>
      </c>
      <c r="M69" s="547"/>
      <c r="N69" s="547"/>
      <c r="O69" s="547"/>
      <c r="P69" s="547"/>
      <c r="Q69" s="547"/>
      <c r="R69" s="547"/>
      <c r="S69" s="547">
        <v>1.5</v>
      </c>
      <c r="T69" s="547"/>
      <c r="U69" s="547"/>
      <c r="V69" s="547"/>
      <c r="W69" s="547"/>
      <c r="X69" s="2035">
        <v>1</v>
      </c>
      <c r="Y69" s="2035">
        <v>1</v>
      </c>
      <c r="Z69" s="2061">
        <v>1</v>
      </c>
      <c r="AA69" s="547"/>
      <c r="AB69" s="547"/>
      <c r="AC69" s="547"/>
      <c r="AD69" s="547"/>
      <c r="AE69" s="545" t="s">
        <v>438</v>
      </c>
      <c r="AF69" s="271"/>
      <c r="AG69" s="271"/>
      <c r="AH69" s="271"/>
      <c r="AI69" s="271"/>
      <c r="AJ69" s="271"/>
      <c r="AK69" s="271"/>
      <c r="AL69" s="271"/>
      <c r="AM69" s="271"/>
      <c r="AN69" s="271"/>
      <c r="AO69" s="271"/>
      <c r="AP69" s="271"/>
      <c r="AQ69" s="271"/>
      <c r="AR69" s="271"/>
      <c r="AS69" s="271"/>
      <c r="AT69" s="271"/>
      <c r="AU69" s="271"/>
      <c r="AV69" s="271"/>
      <c r="AW69" s="271"/>
      <c r="AX69" s="305"/>
      <c r="AY69" s="271"/>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row>
    <row r="70" spans="1:79" s="272" customFormat="1" ht="30" customHeight="1" thickBot="1">
      <c r="A70" s="545" t="s">
        <v>451</v>
      </c>
      <c r="B70" s="545" t="s">
        <v>94</v>
      </c>
      <c r="C70" s="545" t="s">
        <v>2381</v>
      </c>
      <c r="D70" s="547"/>
      <c r="E70" s="571" t="s">
        <v>1209</v>
      </c>
      <c r="F70" s="571" t="s">
        <v>1210</v>
      </c>
      <c r="G70" s="547"/>
      <c r="H70" s="545" t="s">
        <v>717</v>
      </c>
      <c r="I70" s="545" t="s">
        <v>2274</v>
      </c>
      <c r="J70" s="583">
        <v>90000</v>
      </c>
      <c r="K70" s="2059">
        <v>90000</v>
      </c>
      <c r="L70" s="2060">
        <f t="shared" si="2"/>
        <v>0</v>
      </c>
      <c r="M70" s="547"/>
      <c r="N70" s="547"/>
      <c r="O70" s="547"/>
      <c r="P70" s="547"/>
      <c r="Q70" s="547"/>
      <c r="R70" s="547"/>
      <c r="S70" s="547">
        <v>2</v>
      </c>
      <c r="T70" s="547"/>
      <c r="U70" s="547"/>
      <c r="V70" s="547"/>
      <c r="W70" s="547"/>
      <c r="X70" s="2035">
        <v>1</v>
      </c>
      <c r="Y70" s="2035">
        <v>1</v>
      </c>
      <c r="Z70" s="2061">
        <v>1</v>
      </c>
      <c r="AA70" s="547"/>
      <c r="AB70" s="547"/>
      <c r="AC70" s="547"/>
      <c r="AD70" s="547"/>
      <c r="AE70" s="545" t="s">
        <v>438</v>
      </c>
      <c r="AF70" s="271"/>
      <c r="AG70" s="271"/>
      <c r="AH70" s="271"/>
      <c r="AI70" s="271"/>
      <c r="AJ70" s="271"/>
      <c r="AK70" s="271"/>
      <c r="AL70" s="271"/>
      <c r="AM70" s="271"/>
      <c r="AN70" s="271"/>
      <c r="AO70" s="271"/>
      <c r="AP70" s="271"/>
      <c r="AQ70" s="271"/>
      <c r="AR70" s="271"/>
      <c r="AS70" s="271"/>
      <c r="AT70" s="271"/>
      <c r="AU70" s="271"/>
      <c r="AV70" s="271"/>
      <c r="AW70" s="271"/>
      <c r="AX70" s="305"/>
      <c r="AY70" s="271"/>
      <c r="AZ70" s="271"/>
      <c r="BA70" s="271"/>
      <c r="BB70" s="271"/>
      <c r="BC70" s="271"/>
      <c r="BD70" s="271"/>
      <c r="BE70" s="271"/>
      <c r="BF70" s="271"/>
      <c r="BG70" s="271"/>
      <c r="BH70" s="271"/>
      <c r="BI70" s="271"/>
      <c r="BJ70" s="271"/>
      <c r="BK70" s="271"/>
      <c r="BL70" s="271"/>
      <c r="BM70" s="271"/>
      <c r="BN70" s="271"/>
      <c r="BO70" s="271"/>
      <c r="BP70" s="271"/>
      <c r="BQ70" s="271"/>
      <c r="BR70" s="271"/>
      <c r="BS70" s="271"/>
      <c r="BT70" s="271"/>
      <c r="BU70" s="271"/>
      <c r="BV70" s="271"/>
      <c r="BW70" s="271"/>
      <c r="BX70" s="271"/>
      <c r="BY70" s="271"/>
      <c r="BZ70" s="271"/>
      <c r="CA70" s="271"/>
    </row>
    <row r="71" spans="1:79" s="272" customFormat="1" ht="30" customHeight="1" thickBot="1">
      <c r="A71" s="545" t="s">
        <v>451</v>
      </c>
      <c r="B71" s="545" t="s">
        <v>94</v>
      </c>
      <c r="C71" s="545" t="s">
        <v>2381</v>
      </c>
      <c r="D71" s="547"/>
      <c r="E71" s="571" t="s">
        <v>1211</v>
      </c>
      <c r="F71" s="571" t="s">
        <v>1212</v>
      </c>
      <c r="G71" s="547"/>
      <c r="H71" s="545" t="s">
        <v>717</v>
      </c>
      <c r="I71" s="545" t="s">
        <v>2274</v>
      </c>
      <c r="J71" s="583">
        <v>45000</v>
      </c>
      <c r="K71" s="2059">
        <v>45000</v>
      </c>
      <c r="L71" s="2060">
        <f t="shared" si="2"/>
        <v>0</v>
      </c>
      <c r="M71" s="547"/>
      <c r="N71" s="547"/>
      <c r="O71" s="547"/>
      <c r="P71" s="547"/>
      <c r="Q71" s="547"/>
      <c r="R71" s="547"/>
      <c r="S71" s="547">
        <v>1</v>
      </c>
      <c r="T71" s="547"/>
      <c r="U71" s="547"/>
      <c r="V71" s="547"/>
      <c r="W71" s="547"/>
      <c r="X71" s="2035">
        <v>1</v>
      </c>
      <c r="Y71" s="2035">
        <v>1</v>
      </c>
      <c r="Z71" s="2061">
        <v>1</v>
      </c>
      <c r="AA71" s="547"/>
      <c r="AB71" s="547"/>
      <c r="AC71" s="547"/>
      <c r="AD71" s="547"/>
      <c r="AE71" s="545" t="s">
        <v>438</v>
      </c>
      <c r="AF71" s="271"/>
      <c r="AG71" s="271"/>
      <c r="AH71" s="271"/>
      <c r="AI71" s="271"/>
      <c r="AJ71" s="271"/>
      <c r="AK71" s="271"/>
      <c r="AL71" s="271"/>
      <c r="AM71" s="271"/>
      <c r="AN71" s="271"/>
      <c r="AO71" s="271"/>
      <c r="AP71" s="271"/>
      <c r="AQ71" s="271"/>
      <c r="AR71" s="271"/>
      <c r="AS71" s="271"/>
      <c r="AT71" s="271"/>
      <c r="AU71" s="271"/>
      <c r="AV71" s="271"/>
      <c r="AW71" s="271"/>
      <c r="AX71" s="305"/>
      <c r="AY71" s="271"/>
      <c r="AZ71" s="271"/>
      <c r="BA71" s="271"/>
      <c r="BB71" s="271"/>
      <c r="BC71" s="271"/>
      <c r="BD71" s="271"/>
      <c r="BE71" s="271"/>
      <c r="BF71" s="271"/>
      <c r="BG71" s="271"/>
      <c r="BH71" s="271"/>
      <c r="BI71" s="271"/>
      <c r="BJ71" s="271"/>
      <c r="BK71" s="271"/>
      <c r="BL71" s="271"/>
      <c r="BM71" s="271"/>
      <c r="BN71" s="271"/>
      <c r="BO71" s="271"/>
      <c r="BP71" s="271"/>
      <c r="BQ71" s="271"/>
      <c r="BR71" s="271"/>
      <c r="BS71" s="271"/>
      <c r="BT71" s="271"/>
      <c r="BU71" s="271"/>
      <c r="BV71" s="271"/>
      <c r="BW71" s="271"/>
      <c r="BX71" s="271"/>
      <c r="BY71" s="271"/>
      <c r="BZ71" s="271"/>
      <c r="CA71" s="271"/>
    </row>
    <row r="72" spans="1:79" s="272" customFormat="1" ht="30" customHeight="1" thickBot="1">
      <c r="A72" s="545" t="s">
        <v>451</v>
      </c>
      <c r="B72" s="545" t="s">
        <v>94</v>
      </c>
      <c r="C72" s="545" t="s">
        <v>2381</v>
      </c>
      <c r="D72" s="547"/>
      <c r="E72" s="571" t="s">
        <v>1213</v>
      </c>
      <c r="F72" s="571" t="s">
        <v>1214</v>
      </c>
      <c r="G72" s="547"/>
      <c r="H72" s="545" t="s">
        <v>717</v>
      </c>
      <c r="I72" s="545" t="s">
        <v>2274</v>
      </c>
      <c r="J72" s="583">
        <v>134000</v>
      </c>
      <c r="K72" s="583">
        <v>134000</v>
      </c>
      <c r="L72" s="2060">
        <f t="shared" si="2"/>
        <v>0</v>
      </c>
      <c r="M72" s="547"/>
      <c r="N72" s="547"/>
      <c r="O72" s="547"/>
      <c r="P72" s="547"/>
      <c r="Q72" s="547"/>
      <c r="R72" s="547"/>
      <c r="S72" s="547">
        <v>3</v>
      </c>
      <c r="T72" s="547"/>
      <c r="U72" s="547"/>
      <c r="V72" s="547"/>
      <c r="W72" s="547"/>
      <c r="X72" s="2035">
        <v>1</v>
      </c>
      <c r="Y72" s="2035">
        <v>1</v>
      </c>
      <c r="Z72" s="2061">
        <v>1</v>
      </c>
      <c r="AA72" s="547"/>
      <c r="AB72" s="547"/>
      <c r="AC72" s="547"/>
      <c r="AD72" s="547"/>
      <c r="AE72" s="545" t="s">
        <v>438</v>
      </c>
      <c r="AF72" s="271"/>
      <c r="AG72" s="271"/>
      <c r="AH72" s="271"/>
      <c r="AI72" s="271"/>
      <c r="AJ72" s="271"/>
      <c r="AK72" s="271"/>
      <c r="AL72" s="271"/>
      <c r="AM72" s="271"/>
      <c r="AN72" s="271"/>
      <c r="AO72" s="271"/>
      <c r="AP72" s="271"/>
      <c r="AQ72" s="271"/>
      <c r="AR72" s="271"/>
      <c r="AS72" s="271"/>
      <c r="AT72" s="271"/>
      <c r="AU72" s="271"/>
      <c r="AV72" s="271"/>
      <c r="AW72" s="271"/>
      <c r="AX72" s="305"/>
      <c r="AY72" s="271"/>
      <c r="AZ72" s="271"/>
      <c r="BA72" s="271"/>
      <c r="BB72" s="271"/>
      <c r="BC72" s="271"/>
      <c r="BD72" s="271"/>
      <c r="BE72" s="271"/>
      <c r="BF72" s="271"/>
      <c r="BG72" s="271"/>
      <c r="BH72" s="271"/>
      <c r="BI72" s="271"/>
      <c r="BJ72" s="271"/>
      <c r="BK72" s="271"/>
      <c r="BL72" s="271"/>
      <c r="BM72" s="271"/>
      <c r="BN72" s="271"/>
      <c r="BO72" s="271"/>
      <c r="BP72" s="271"/>
      <c r="BQ72" s="271"/>
      <c r="BR72" s="271"/>
      <c r="BS72" s="271"/>
      <c r="BT72" s="271"/>
      <c r="BU72" s="271"/>
      <c r="BV72" s="271"/>
      <c r="BW72" s="271"/>
      <c r="BX72" s="271"/>
      <c r="BY72" s="271"/>
      <c r="BZ72" s="271"/>
      <c r="CA72" s="271"/>
    </row>
    <row r="73" spans="1:79" s="272" customFormat="1" ht="30" customHeight="1" thickBot="1">
      <c r="A73" s="545" t="s">
        <v>451</v>
      </c>
      <c r="B73" s="545" t="s">
        <v>94</v>
      </c>
      <c r="C73" s="545" t="s">
        <v>2381</v>
      </c>
      <c r="D73" s="547"/>
      <c r="E73" s="571" t="s">
        <v>1215</v>
      </c>
      <c r="F73" s="571" t="s">
        <v>1216</v>
      </c>
      <c r="G73" s="547"/>
      <c r="H73" s="545" t="s">
        <v>717</v>
      </c>
      <c r="I73" s="545" t="s">
        <v>2274</v>
      </c>
      <c r="J73" s="583">
        <v>134500</v>
      </c>
      <c r="K73" s="583">
        <v>134500</v>
      </c>
      <c r="L73" s="2060">
        <f t="shared" si="2"/>
        <v>0</v>
      </c>
      <c r="M73" s="547"/>
      <c r="N73" s="547"/>
      <c r="O73" s="547"/>
      <c r="P73" s="547"/>
      <c r="Q73" s="547"/>
      <c r="R73" s="547"/>
      <c r="S73" s="547">
        <v>3</v>
      </c>
      <c r="T73" s="547"/>
      <c r="U73" s="547"/>
      <c r="V73" s="547"/>
      <c r="W73" s="547"/>
      <c r="X73" s="2035">
        <v>1</v>
      </c>
      <c r="Y73" s="2035">
        <v>1</v>
      </c>
      <c r="Z73" s="2061">
        <v>1</v>
      </c>
      <c r="AA73" s="547"/>
      <c r="AB73" s="547"/>
      <c r="AC73" s="547"/>
      <c r="AD73" s="547"/>
      <c r="AE73" s="545" t="s">
        <v>438</v>
      </c>
      <c r="AF73" s="271"/>
      <c r="AG73" s="271"/>
      <c r="AH73" s="271"/>
      <c r="AI73" s="271"/>
      <c r="AJ73" s="271"/>
      <c r="AK73" s="271"/>
      <c r="AL73" s="271"/>
      <c r="AM73" s="271"/>
      <c r="AN73" s="271"/>
      <c r="AO73" s="271"/>
      <c r="AP73" s="271"/>
      <c r="AQ73" s="271"/>
      <c r="AR73" s="271"/>
      <c r="AS73" s="271"/>
      <c r="AT73" s="271"/>
      <c r="AU73" s="271"/>
      <c r="AV73" s="271"/>
      <c r="AW73" s="271"/>
      <c r="AX73" s="305"/>
      <c r="AY73" s="271"/>
      <c r="AZ73" s="271"/>
      <c r="BA73" s="271"/>
      <c r="BB73" s="271"/>
      <c r="BC73" s="271"/>
      <c r="BD73" s="271"/>
      <c r="BE73" s="271"/>
      <c r="BF73" s="271"/>
      <c r="BG73" s="271"/>
      <c r="BH73" s="271"/>
      <c r="BI73" s="271"/>
      <c r="BJ73" s="271"/>
      <c r="BK73" s="271"/>
      <c r="BL73" s="271"/>
      <c r="BM73" s="271"/>
      <c r="BN73" s="271"/>
      <c r="BO73" s="271"/>
      <c r="BP73" s="271"/>
      <c r="BQ73" s="271"/>
      <c r="BR73" s="271"/>
      <c r="BS73" s="271"/>
      <c r="BT73" s="271"/>
      <c r="BU73" s="271"/>
      <c r="BV73" s="271"/>
      <c r="BW73" s="271"/>
      <c r="BX73" s="271"/>
      <c r="BY73" s="271"/>
      <c r="BZ73" s="271"/>
      <c r="CA73" s="271"/>
    </row>
    <row r="74" spans="1:79" s="272" customFormat="1" ht="30" customHeight="1" thickBot="1">
      <c r="A74" s="545" t="s">
        <v>451</v>
      </c>
      <c r="B74" s="545" t="s">
        <v>94</v>
      </c>
      <c r="C74" s="545" t="s">
        <v>2381</v>
      </c>
      <c r="D74" s="547"/>
      <c r="E74" s="571" t="s">
        <v>405</v>
      </c>
      <c r="F74" s="571" t="s">
        <v>406</v>
      </c>
      <c r="G74" s="547"/>
      <c r="H74" s="545" t="s">
        <v>717</v>
      </c>
      <c r="I74" s="545" t="s">
        <v>2274</v>
      </c>
      <c r="J74" s="583">
        <v>90000</v>
      </c>
      <c r="K74" s="2059">
        <v>90000</v>
      </c>
      <c r="L74" s="2060">
        <f t="shared" si="2"/>
        <v>0</v>
      </c>
      <c r="M74" s="547"/>
      <c r="N74" s="547"/>
      <c r="O74" s="547"/>
      <c r="P74" s="547"/>
      <c r="Q74" s="547"/>
      <c r="R74" s="547"/>
      <c r="S74" s="547">
        <v>2</v>
      </c>
      <c r="T74" s="547"/>
      <c r="U74" s="547"/>
      <c r="V74" s="547"/>
      <c r="W74" s="547"/>
      <c r="X74" s="2035">
        <v>1</v>
      </c>
      <c r="Y74" s="2035">
        <v>1</v>
      </c>
      <c r="Z74" s="2061">
        <v>1</v>
      </c>
      <c r="AA74" s="547"/>
      <c r="AB74" s="547"/>
      <c r="AC74" s="547"/>
      <c r="AD74" s="547"/>
      <c r="AE74" s="545" t="s">
        <v>438</v>
      </c>
      <c r="AF74" s="271"/>
      <c r="AG74" s="271"/>
      <c r="AH74" s="271"/>
      <c r="AI74" s="271"/>
      <c r="AJ74" s="271"/>
      <c r="AK74" s="271"/>
      <c r="AL74" s="271"/>
      <c r="AM74" s="271"/>
      <c r="AN74" s="271"/>
      <c r="AO74" s="271"/>
      <c r="AP74" s="271"/>
      <c r="AQ74" s="271"/>
      <c r="AR74" s="271"/>
      <c r="AS74" s="271"/>
      <c r="AT74" s="271"/>
      <c r="AU74" s="271"/>
      <c r="AV74" s="271"/>
      <c r="AW74" s="271"/>
      <c r="AX74" s="305"/>
      <c r="AY74" s="271"/>
      <c r="AZ74" s="271"/>
      <c r="BA74" s="271"/>
      <c r="BB74" s="271"/>
      <c r="BC74" s="271"/>
      <c r="BD74" s="271"/>
      <c r="BE74" s="271"/>
      <c r="BF74" s="271"/>
      <c r="BG74" s="271"/>
      <c r="BH74" s="271"/>
      <c r="BI74" s="271"/>
      <c r="BJ74" s="271"/>
      <c r="BK74" s="271"/>
      <c r="BL74" s="271"/>
      <c r="BM74" s="271"/>
      <c r="BN74" s="271"/>
      <c r="BO74" s="271"/>
      <c r="BP74" s="271"/>
      <c r="BQ74" s="271"/>
      <c r="BR74" s="271"/>
      <c r="BS74" s="271"/>
      <c r="BT74" s="271"/>
      <c r="BU74" s="271"/>
      <c r="BV74" s="271"/>
      <c r="BW74" s="271"/>
      <c r="BX74" s="271"/>
      <c r="BY74" s="271"/>
      <c r="BZ74" s="271"/>
      <c r="CA74" s="271"/>
    </row>
    <row r="75" spans="1:79" s="272" customFormat="1" ht="30" customHeight="1" thickBot="1">
      <c r="A75" s="545" t="s">
        <v>451</v>
      </c>
      <c r="B75" s="545" t="s">
        <v>94</v>
      </c>
      <c r="C75" s="545" t="s">
        <v>2381</v>
      </c>
      <c r="D75" s="547"/>
      <c r="E75" s="571" t="s">
        <v>1217</v>
      </c>
      <c r="F75" s="571" t="s">
        <v>1218</v>
      </c>
      <c r="G75" s="547"/>
      <c r="H75" s="545" t="s">
        <v>717</v>
      </c>
      <c r="I75" s="545" t="s">
        <v>2274</v>
      </c>
      <c r="J75" s="583">
        <v>45000</v>
      </c>
      <c r="K75" s="2059">
        <v>45000</v>
      </c>
      <c r="L75" s="2060">
        <f t="shared" si="2"/>
        <v>0</v>
      </c>
      <c r="M75" s="547"/>
      <c r="N75" s="547"/>
      <c r="O75" s="547"/>
      <c r="P75" s="547"/>
      <c r="Q75" s="547"/>
      <c r="R75" s="547"/>
      <c r="S75" s="547">
        <v>1</v>
      </c>
      <c r="T75" s="547"/>
      <c r="U75" s="547"/>
      <c r="V75" s="547"/>
      <c r="W75" s="547"/>
      <c r="X75" s="2035">
        <v>1</v>
      </c>
      <c r="Y75" s="2035">
        <v>1</v>
      </c>
      <c r="Z75" s="2061">
        <v>1</v>
      </c>
      <c r="AA75" s="547"/>
      <c r="AB75" s="547"/>
      <c r="AC75" s="547"/>
      <c r="AD75" s="547"/>
      <c r="AE75" s="545" t="s">
        <v>438</v>
      </c>
      <c r="AF75" s="271"/>
      <c r="AG75" s="271"/>
      <c r="AH75" s="271"/>
      <c r="AI75" s="271"/>
      <c r="AJ75" s="271"/>
      <c r="AK75" s="271"/>
      <c r="AL75" s="271"/>
      <c r="AM75" s="271"/>
      <c r="AN75" s="271"/>
      <c r="AO75" s="271"/>
      <c r="AP75" s="271"/>
      <c r="AQ75" s="271"/>
      <c r="AR75" s="271"/>
      <c r="AS75" s="271"/>
      <c r="AT75" s="271"/>
      <c r="AU75" s="271"/>
      <c r="AV75" s="271"/>
      <c r="AW75" s="271"/>
      <c r="AX75" s="305"/>
      <c r="AY75" s="271"/>
      <c r="AZ75" s="271"/>
      <c r="BA75" s="271"/>
      <c r="BB75" s="271"/>
      <c r="BC75" s="271"/>
      <c r="BD75" s="271"/>
      <c r="BE75" s="271"/>
      <c r="BF75" s="271"/>
      <c r="BG75" s="271"/>
      <c r="BH75" s="271"/>
      <c r="BI75" s="271"/>
      <c r="BJ75" s="271"/>
      <c r="BK75" s="271"/>
      <c r="BL75" s="271"/>
      <c r="BM75" s="271"/>
      <c r="BN75" s="271"/>
      <c r="BO75" s="271"/>
      <c r="BP75" s="271"/>
      <c r="BQ75" s="271"/>
      <c r="BR75" s="271"/>
      <c r="BS75" s="271"/>
      <c r="BT75" s="271"/>
      <c r="BU75" s="271"/>
      <c r="BV75" s="271"/>
      <c r="BW75" s="271"/>
      <c r="BX75" s="271"/>
      <c r="BY75" s="271"/>
      <c r="BZ75" s="271"/>
      <c r="CA75" s="271"/>
    </row>
    <row r="76" spans="1:79" s="272" customFormat="1" ht="30" customHeight="1" thickBot="1">
      <c r="A76" s="545" t="s">
        <v>451</v>
      </c>
      <c r="B76" s="545" t="s">
        <v>94</v>
      </c>
      <c r="C76" s="545" t="s">
        <v>2381</v>
      </c>
      <c r="D76" s="547"/>
      <c r="E76" s="571" t="s">
        <v>1219</v>
      </c>
      <c r="F76" s="571" t="s">
        <v>1220</v>
      </c>
      <c r="G76" s="547"/>
      <c r="H76" s="545" t="s">
        <v>717</v>
      </c>
      <c r="I76" s="545" t="s">
        <v>2274</v>
      </c>
      <c r="J76" s="583">
        <v>45000</v>
      </c>
      <c r="K76" s="2059">
        <v>45000</v>
      </c>
      <c r="L76" s="2060">
        <f t="shared" si="2"/>
        <v>0</v>
      </c>
      <c r="M76" s="547"/>
      <c r="N76" s="547"/>
      <c r="O76" s="547"/>
      <c r="P76" s="547"/>
      <c r="Q76" s="547"/>
      <c r="R76" s="547"/>
      <c r="S76" s="547">
        <v>1</v>
      </c>
      <c r="T76" s="547"/>
      <c r="U76" s="547"/>
      <c r="V76" s="547"/>
      <c r="W76" s="547"/>
      <c r="X76" s="2035">
        <v>1</v>
      </c>
      <c r="Y76" s="2035">
        <v>1</v>
      </c>
      <c r="Z76" s="2061">
        <v>1</v>
      </c>
      <c r="AA76" s="547"/>
      <c r="AB76" s="547"/>
      <c r="AC76" s="547"/>
      <c r="AD76" s="547"/>
      <c r="AE76" s="545" t="s">
        <v>438</v>
      </c>
      <c r="AF76" s="271"/>
      <c r="AG76" s="271"/>
      <c r="AH76" s="271"/>
      <c r="AI76" s="271"/>
      <c r="AJ76" s="271"/>
      <c r="AK76" s="271"/>
      <c r="AL76" s="271"/>
      <c r="AM76" s="271"/>
      <c r="AN76" s="271"/>
      <c r="AO76" s="271"/>
      <c r="AP76" s="271"/>
      <c r="AQ76" s="271"/>
      <c r="AR76" s="271"/>
      <c r="AS76" s="271"/>
      <c r="AT76" s="271"/>
      <c r="AU76" s="271"/>
      <c r="AV76" s="271"/>
      <c r="AW76" s="271"/>
      <c r="AX76" s="305"/>
      <c r="AY76" s="271"/>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row>
    <row r="77" spans="1:79" s="272" customFormat="1" ht="30" customHeight="1" thickBot="1">
      <c r="A77" s="545" t="s">
        <v>451</v>
      </c>
      <c r="B77" s="545" t="s">
        <v>94</v>
      </c>
      <c r="C77" s="545" t="s">
        <v>2381</v>
      </c>
      <c r="D77" s="547"/>
      <c r="E77" s="571" t="s">
        <v>344</v>
      </c>
      <c r="F77" s="571" t="s">
        <v>345</v>
      </c>
      <c r="G77" s="547"/>
      <c r="H77" s="545" t="s">
        <v>717</v>
      </c>
      <c r="I77" s="545" t="s">
        <v>1857</v>
      </c>
      <c r="J77" s="583">
        <v>115000</v>
      </c>
      <c r="K77" s="2059">
        <v>115000</v>
      </c>
      <c r="L77" s="2060">
        <f t="shared" si="2"/>
        <v>0</v>
      </c>
      <c r="M77" s="547"/>
      <c r="N77" s="547"/>
      <c r="O77" s="547"/>
      <c r="P77" s="547"/>
      <c r="Q77" s="547"/>
      <c r="R77" s="547"/>
      <c r="S77" s="547"/>
      <c r="T77" s="547">
        <v>4.5999999999999996</v>
      </c>
      <c r="U77" s="547"/>
      <c r="V77" s="547"/>
      <c r="W77" s="547"/>
      <c r="X77" s="2035">
        <v>1</v>
      </c>
      <c r="Y77" s="2035">
        <v>1</v>
      </c>
      <c r="Z77" s="2061">
        <v>1</v>
      </c>
      <c r="AA77" s="547"/>
      <c r="AB77" s="547"/>
      <c r="AC77" s="547"/>
      <c r="AD77" s="547"/>
      <c r="AE77" s="545" t="s">
        <v>438</v>
      </c>
      <c r="AF77" s="271"/>
      <c r="AG77" s="271"/>
      <c r="AH77" s="271"/>
      <c r="AI77" s="271"/>
      <c r="AJ77" s="271"/>
      <c r="AK77" s="271"/>
      <c r="AL77" s="271"/>
      <c r="AM77" s="271"/>
      <c r="AN77" s="271"/>
      <c r="AO77" s="271"/>
      <c r="AP77" s="271"/>
      <c r="AQ77" s="271"/>
      <c r="AR77" s="271"/>
      <c r="AS77" s="271"/>
      <c r="AT77" s="271"/>
      <c r="AU77" s="271"/>
      <c r="AV77" s="271"/>
      <c r="AW77" s="271"/>
      <c r="AX77" s="305"/>
      <c r="AY77" s="271"/>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row>
    <row r="78" spans="1:79" s="272" customFormat="1" ht="30" customHeight="1" thickBot="1">
      <c r="A78" s="545" t="s">
        <v>451</v>
      </c>
      <c r="B78" s="545" t="s">
        <v>94</v>
      </c>
      <c r="C78" s="545" t="s">
        <v>1021</v>
      </c>
      <c r="D78" s="547"/>
      <c r="E78" s="571" t="s">
        <v>2245</v>
      </c>
      <c r="F78" s="571" t="s">
        <v>2246</v>
      </c>
      <c r="G78" s="547"/>
      <c r="H78" s="545" t="s">
        <v>717</v>
      </c>
      <c r="I78" s="545" t="s">
        <v>1857</v>
      </c>
      <c r="J78" s="583">
        <v>60000</v>
      </c>
      <c r="K78" s="2059">
        <v>60000</v>
      </c>
      <c r="L78" s="2060">
        <f t="shared" si="2"/>
        <v>0</v>
      </c>
      <c r="M78" s="547"/>
      <c r="N78" s="547"/>
      <c r="O78" s="547"/>
      <c r="P78" s="547"/>
      <c r="Q78" s="547"/>
      <c r="R78" s="547"/>
      <c r="S78" s="547"/>
      <c r="T78" s="547">
        <v>3.4</v>
      </c>
      <c r="U78" s="547"/>
      <c r="V78" s="547"/>
      <c r="W78" s="547"/>
      <c r="X78" s="2035">
        <v>1</v>
      </c>
      <c r="Y78" s="2035">
        <v>1</v>
      </c>
      <c r="Z78" s="2061">
        <v>1</v>
      </c>
      <c r="AA78" s="547"/>
      <c r="AB78" s="547"/>
      <c r="AC78" s="547"/>
      <c r="AD78" s="547"/>
      <c r="AE78" s="545" t="s">
        <v>438</v>
      </c>
      <c r="AF78" s="271"/>
      <c r="AG78" s="271"/>
      <c r="AH78" s="271"/>
      <c r="AI78" s="271"/>
      <c r="AJ78" s="271"/>
      <c r="AK78" s="271"/>
      <c r="AL78" s="271"/>
      <c r="AM78" s="271"/>
      <c r="AN78" s="271"/>
      <c r="AO78" s="271"/>
      <c r="AP78" s="271"/>
      <c r="AQ78" s="271"/>
      <c r="AR78" s="271"/>
      <c r="AS78" s="271"/>
      <c r="AT78" s="271"/>
      <c r="AU78" s="271"/>
      <c r="AV78" s="271"/>
      <c r="AW78" s="271"/>
      <c r="AX78" s="305"/>
      <c r="AY78" s="271"/>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row>
    <row r="79" spans="1:79" s="272" customFormat="1" ht="30" customHeight="1" thickBot="1">
      <c r="A79" s="3886" t="s">
        <v>451</v>
      </c>
      <c r="B79" s="3886" t="s">
        <v>94</v>
      </c>
      <c r="C79" s="3886" t="s">
        <v>1021</v>
      </c>
      <c r="D79" s="3883"/>
      <c r="E79" s="3910" t="s">
        <v>402</v>
      </c>
      <c r="F79" s="571" t="s">
        <v>403</v>
      </c>
      <c r="G79" s="3883"/>
      <c r="H79" s="3886" t="s">
        <v>717</v>
      </c>
      <c r="I79" s="3886" t="s">
        <v>2274</v>
      </c>
      <c r="J79" s="3895">
        <v>150000</v>
      </c>
      <c r="K79" s="3901">
        <v>150000</v>
      </c>
      <c r="L79" s="3898">
        <f>J79-K79</f>
        <v>0</v>
      </c>
      <c r="M79" s="3886"/>
      <c r="N79" s="3886"/>
      <c r="O79" s="3886"/>
      <c r="P79" s="3886"/>
      <c r="Q79" s="3886"/>
      <c r="R79" s="3886"/>
      <c r="S79" s="3883">
        <v>7</v>
      </c>
      <c r="T79" s="3886"/>
      <c r="U79" s="3886"/>
      <c r="V79" s="3886"/>
      <c r="W79" s="3886"/>
      <c r="X79" s="2035">
        <v>1</v>
      </c>
      <c r="Y79" s="2035">
        <v>1</v>
      </c>
      <c r="Z79" s="3892">
        <v>1</v>
      </c>
      <c r="AA79" s="3886"/>
      <c r="AB79" s="3886"/>
      <c r="AC79" s="3886"/>
      <c r="AD79" s="3886"/>
      <c r="AE79" s="3886" t="s">
        <v>438</v>
      </c>
      <c r="AF79" s="271"/>
      <c r="AG79" s="271"/>
      <c r="AH79" s="271"/>
      <c r="AI79" s="271"/>
      <c r="AJ79" s="271"/>
      <c r="AK79" s="271"/>
      <c r="AL79" s="271"/>
      <c r="AM79" s="271"/>
      <c r="AN79" s="271"/>
      <c r="AO79" s="271"/>
      <c r="AP79" s="271"/>
      <c r="AQ79" s="271"/>
      <c r="AR79" s="271"/>
      <c r="AS79" s="271"/>
      <c r="AT79" s="271"/>
      <c r="AU79" s="271"/>
      <c r="AV79" s="271"/>
      <c r="AW79" s="271"/>
      <c r="AX79" s="305"/>
      <c r="AY79" s="271"/>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row>
    <row r="80" spans="1:79" s="272" customFormat="1" ht="30" customHeight="1" thickBot="1">
      <c r="A80" s="3888"/>
      <c r="B80" s="3888"/>
      <c r="C80" s="3888"/>
      <c r="D80" s="3885"/>
      <c r="E80" s="3911"/>
      <c r="F80" s="571" t="s">
        <v>404</v>
      </c>
      <c r="G80" s="3885"/>
      <c r="H80" s="3888"/>
      <c r="I80" s="3888"/>
      <c r="J80" s="3897"/>
      <c r="K80" s="3903"/>
      <c r="L80" s="3928"/>
      <c r="M80" s="3888"/>
      <c r="N80" s="3888"/>
      <c r="O80" s="3888"/>
      <c r="P80" s="3888"/>
      <c r="Q80" s="3888"/>
      <c r="R80" s="3888"/>
      <c r="S80" s="3885"/>
      <c r="T80" s="3888"/>
      <c r="U80" s="3888"/>
      <c r="V80" s="3888"/>
      <c r="W80" s="3888"/>
      <c r="X80" s="2035">
        <v>1</v>
      </c>
      <c r="Y80" s="2035">
        <v>1</v>
      </c>
      <c r="Z80" s="3894"/>
      <c r="AA80" s="3888"/>
      <c r="AB80" s="3888"/>
      <c r="AC80" s="3888"/>
      <c r="AD80" s="3888"/>
      <c r="AE80" s="3888"/>
      <c r="AF80" s="271"/>
      <c r="AG80" s="271"/>
      <c r="AH80" s="271"/>
      <c r="AI80" s="271"/>
      <c r="AJ80" s="271"/>
      <c r="AK80" s="271"/>
      <c r="AL80" s="271"/>
      <c r="AM80" s="271"/>
      <c r="AN80" s="271"/>
      <c r="AO80" s="271"/>
      <c r="AP80" s="271"/>
      <c r="AQ80" s="271"/>
      <c r="AR80" s="271"/>
      <c r="AS80" s="271"/>
      <c r="AT80" s="271"/>
      <c r="AU80" s="271"/>
      <c r="AV80" s="271"/>
      <c r="AW80" s="271"/>
      <c r="AX80" s="305"/>
      <c r="AY80" s="271"/>
      <c r="AZ80" s="271"/>
      <c r="BA80" s="271"/>
      <c r="BB80" s="271"/>
      <c r="BC80" s="271"/>
      <c r="BD80" s="271"/>
      <c r="BE80" s="271"/>
      <c r="BF80" s="271"/>
      <c r="BG80" s="271"/>
      <c r="BH80" s="271"/>
      <c r="BI80" s="271"/>
      <c r="BJ80" s="271"/>
      <c r="BK80" s="271"/>
      <c r="BL80" s="271"/>
      <c r="BM80" s="271"/>
      <c r="BN80" s="271"/>
      <c r="BO80" s="271"/>
      <c r="BP80" s="271"/>
      <c r="BQ80" s="271"/>
      <c r="BR80" s="271"/>
      <c r="BS80" s="271"/>
      <c r="BT80" s="271"/>
      <c r="BU80" s="271"/>
      <c r="BV80" s="271"/>
      <c r="BW80" s="271"/>
      <c r="BX80" s="271"/>
      <c r="BY80" s="271"/>
      <c r="BZ80" s="271"/>
      <c r="CA80" s="271"/>
    </row>
    <row r="81" spans="1:79" s="272" customFormat="1" ht="30" customHeight="1" thickBot="1">
      <c r="A81" s="545" t="s">
        <v>451</v>
      </c>
      <c r="B81" s="545" t="s">
        <v>94</v>
      </c>
      <c r="C81" s="545" t="s">
        <v>1030</v>
      </c>
      <c r="D81" s="547"/>
      <c r="E81" s="571" t="s">
        <v>2247</v>
      </c>
      <c r="F81" s="571" t="s">
        <v>2248</v>
      </c>
      <c r="G81" s="547"/>
      <c r="H81" s="545" t="s">
        <v>717</v>
      </c>
      <c r="I81" s="545" t="s">
        <v>2274</v>
      </c>
      <c r="J81" s="583">
        <v>25000</v>
      </c>
      <c r="K81" s="2059">
        <v>25000</v>
      </c>
      <c r="L81" s="2060">
        <f>J81-K81</f>
        <v>0</v>
      </c>
      <c r="M81" s="547"/>
      <c r="N81" s="547"/>
      <c r="O81" s="547"/>
      <c r="P81" s="547"/>
      <c r="Q81" s="547"/>
      <c r="R81" s="547"/>
      <c r="S81" s="547">
        <v>5.5</v>
      </c>
      <c r="T81" s="547"/>
      <c r="U81" s="547"/>
      <c r="V81" s="547"/>
      <c r="W81" s="547"/>
      <c r="X81" s="2035">
        <v>1</v>
      </c>
      <c r="Y81" s="2035">
        <v>1</v>
      </c>
      <c r="Z81" s="2061">
        <v>1</v>
      </c>
      <c r="AA81" s="547"/>
      <c r="AB81" s="547"/>
      <c r="AC81" s="547"/>
      <c r="AD81" s="547"/>
      <c r="AE81" s="545" t="s">
        <v>438</v>
      </c>
      <c r="AF81" s="271"/>
      <c r="AG81" s="271"/>
      <c r="AH81" s="271"/>
      <c r="AI81" s="271"/>
      <c r="AJ81" s="271"/>
      <c r="AK81" s="271"/>
      <c r="AL81" s="271"/>
      <c r="AM81" s="271"/>
      <c r="AN81" s="271"/>
      <c r="AO81" s="271"/>
      <c r="AP81" s="271"/>
      <c r="AQ81" s="271"/>
      <c r="AR81" s="271"/>
      <c r="AS81" s="271"/>
      <c r="AT81" s="271"/>
      <c r="AU81" s="271"/>
      <c r="AV81" s="271"/>
      <c r="AW81" s="271"/>
      <c r="AX81" s="305"/>
      <c r="AY81" s="271"/>
      <c r="AZ81" s="271"/>
      <c r="BA81" s="271"/>
      <c r="BB81" s="271"/>
      <c r="BC81" s="271"/>
      <c r="BD81" s="271"/>
      <c r="BE81" s="271"/>
      <c r="BF81" s="271"/>
      <c r="BG81" s="271"/>
      <c r="BH81" s="271"/>
      <c r="BI81" s="271"/>
      <c r="BJ81" s="271"/>
      <c r="BK81" s="271"/>
      <c r="BL81" s="271"/>
      <c r="BM81" s="271"/>
      <c r="BN81" s="271"/>
      <c r="BO81" s="271"/>
      <c r="BP81" s="271"/>
      <c r="BQ81" s="271"/>
      <c r="BR81" s="271"/>
      <c r="BS81" s="271"/>
      <c r="BT81" s="271"/>
      <c r="BU81" s="271"/>
      <c r="BV81" s="271"/>
      <c r="BW81" s="271"/>
      <c r="BX81" s="271"/>
      <c r="BY81" s="271"/>
      <c r="BZ81" s="271"/>
      <c r="CA81" s="271"/>
    </row>
    <row r="82" spans="1:79" s="272" customFormat="1" ht="30" customHeight="1" thickBot="1">
      <c r="A82" s="545" t="s">
        <v>451</v>
      </c>
      <c r="B82" s="545" t="s">
        <v>94</v>
      </c>
      <c r="C82" s="545" t="s">
        <v>1030</v>
      </c>
      <c r="D82" s="547"/>
      <c r="E82" s="571" t="s">
        <v>2249</v>
      </c>
      <c r="F82" s="571" t="s">
        <v>2248</v>
      </c>
      <c r="G82" s="547"/>
      <c r="H82" s="545" t="s">
        <v>717</v>
      </c>
      <c r="I82" s="545" t="s">
        <v>1857</v>
      </c>
      <c r="J82" s="583">
        <v>45000</v>
      </c>
      <c r="K82" s="2059">
        <v>45000</v>
      </c>
      <c r="L82" s="2060">
        <f>J82-K82</f>
        <v>0</v>
      </c>
      <c r="M82" s="547"/>
      <c r="N82" s="547"/>
      <c r="O82" s="547"/>
      <c r="P82" s="547"/>
      <c r="Q82" s="547"/>
      <c r="R82" s="547"/>
      <c r="S82" s="547"/>
      <c r="T82" s="547">
        <v>3</v>
      </c>
      <c r="U82" s="547"/>
      <c r="V82" s="547"/>
      <c r="W82" s="547"/>
      <c r="X82" s="2035">
        <v>1</v>
      </c>
      <c r="Y82" s="2035">
        <v>1</v>
      </c>
      <c r="Z82" s="2061">
        <v>1</v>
      </c>
      <c r="AA82" s="547"/>
      <c r="AB82" s="547"/>
      <c r="AC82" s="547"/>
      <c r="AD82" s="547"/>
      <c r="AE82" s="545" t="s">
        <v>438</v>
      </c>
      <c r="AF82" s="271"/>
      <c r="AG82" s="271"/>
      <c r="AH82" s="271"/>
      <c r="AI82" s="271"/>
      <c r="AJ82" s="271"/>
      <c r="AK82" s="271"/>
      <c r="AL82" s="271"/>
      <c r="AM82" s="271"/>
      <c r="AN82" s="271"/>
      <c r="AO82" s="271"/>
      <c r="AP82" s="271"/>
      <c r="AQ82" s="271"/>
      <c r="AR82" s="271"/>
      <c r="AS82" s="271"/>
      <c r="AT82" s="271"/>
      <c r="AU82" s="271"/>
      <c r="AV82" s="271"/>
      <c r="AW82" s="271"/>
      <c r="AX82" s="305"/>
      <c r="AY82" s="271"/>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271"/>
      <c r="CA82" s="271"/>
    </row>
    <row r="83" spans="1:79" s="272" customFormat="1" ht="30" customHeight="1" thickBot="1">
      <c r="A83" s="545" t="s">
        <v>451</v>
      </c>
      <c r="B83" s="545" t="s">
        <v>94</v>
      </c>
      <c r="C83" s="545" t="s">
        <v>1030</v>
      </c>
      <c r="D83" s="547"/>
      <c r="E83" s="571" t="s">
        <v>2250</v>
      </c>
      <c r="F83" s="571" t="s">
        <v>2251</v>
      </c>
      <c r="G83" s="547"/>
      <c r="H83" s="545" t="s">
        <v>717</v>
      </c>
      <c r="I83" s="545" t="s">
        <v>2274</v>
      </c>
      <c r="J83" s="583">
        <v>5000</v>
      </c>
      <c r="K83" s="2059">
        <v>5000</v>
      </c>
      <c r="L83" s="2060">
        <f>J83-K83</f>
        <v>0</v>
      </c>
      <c r="M83" s="547"/>
      <c r="N83" s="547"/>
      <c r="O83" s="547"/>
      <c r="P83" s="547"/>
      <c r="Q83" s="547"/>
      <c r="R83" s="547"/>
      <c r="S83" s="547">
        <v>2</v>
      </c>
      <c r="T83" s="547"/>
      <c r="U83" s="547"/>
      <c r="V83" s="547"/>
      <c r="W83" s="547"/>
      <c r="X83" s="2035">
        <v>1</v>
      </c>
      <c r="Y83" s="2035">
        <v>1</v>
      </c>
      <c r="Z83" s="2061">
        <v>1</v>
      </c>
      <c r="AA83" s="547"/>
      <c r="AB83" s="547"/>
      <c r="AC83" s="547"/>
      <c r="AD83" s="547"/>
      <c r="AE83" s="545" t="s">
        <v>438</v>
      </c>
      <c r="AF83" s="271"/>
      <c r="AG83" s="271"/>
      <c r="AH83" s="271"/>
      <c r="AI83" s="271"/>
      <c r="AJ83" s="271"/>
      <c r="AK83" s="271"/>
      <c r="AL83" s="271"/>
      <c r="AM83" s="271"/>
      <c r="AN83" s="271"/>
      <c r="AO83" s="271"/>
      <c r="AP83" s="271"/>
      <c r="AQ83" s="271"/>
      <c r="AR83" s="271"/>
      <c r="AS83" s="271"/>
      <c r="AT83" s="271"/>
      <c r="AU83" s="271"/>
      <c r="AV83" s="271"/>
      <c r="AW83" s="271"/>
      <c r="AX83" s="305"/>
      <c r="AY83" s="271"/>
      <c r="AZ83" s="271"/>
      <c r="BA83" s="271"/>
      <c r="BB83" s="271"/>
      <c r="BC83" s="271"/>
      <c r="BD83" s="271"/>
      <c r="BE83" s="271"/>
      <c r="BF83" s="271"/>
      <c r="BG83" s="271"/>
      <c r="BH83" s="271"/>
      <c r="BI83" s="271"/>
      <c r="BJ83" s="271"/>
      <c r="BK83" s="271"/>
      <c r="BL83" s="271"/>
      <c r="BM83" s="271"/>
      <c r="BN83" s="271"/>
      <c r="BO83" s="271"/>
      <c r="BP83" s="271"/>
      <c r="BQ83" s="271"/>
      <c r="BR83" s="271"/>
      <c r="BS83" s="271"/>
      <c r="BT83" s="271"/>
      <c r="BU83" s="271"/>
      <c r="BV83" s="271"/>
      <c r="BW83" s="271"/>
      <c r="BX83" s="271"/>
      <c r="BY83" s="271"/>
      <c r="BZ83" s="271"/>
      <c r="CA83" s="271"/>
    </row>
    <row r="84" spans="1:79" s="272" customFormat="1" ht="30" customHeight="1" thickBot="1">
      <c r="A84" s="545" t="s">
        <v>451</v>
      </c>
      <c r="B84" s="545" t="s">
        <v>94</v>
      </c>
      <c r="C84" s="545" t="s">
        <v>1030</v>
      </c>
      <c r="D84" s="547"/>
      <c r="E84" s="571" t="s">
        <v>2252</v>
      </c>
      <c r="F84" s="571" t="s">
        <v>2251</v>
      </c>
      <c r="G84" s="547"/>
      <c r="H84" s="545" t="s">
        <v>717</v>
      </c>
      <c r="I84" s="545" t="s">
        <v>1857</v>
      </c>
      <c r="J84" s="583">
        <v>10000</v>
      </c>
      <c r="K84" s="2059">
        <v>10000</v>
      </c>
      <c r="L84" s="2060">
        <f>J84-K84</f>
        <v>0</v>
      </c>
      <c r="M84" s="547"/>
      <c r="N84" s="547"/>
      <c r="O84" s="547"/>
      <c r="P84" s="547"/>
      <c r="Q84" s="547"/>
      <c r="R84" s="547"/>
      <c r="S84" s="547"/>
      <c r="T84" s="547">
        <v>0.3</v>
      </c>
      <c r="U84" s="547"/>
      <c r="V84" s="547"/>
      <c r="W84" s="547"/>
      <c r="X84" s="2035">
        <v>1</v>
      </c>
      <c r="Y84" s="2035">
        <v>1</v>
      </c>
      <c r="Z84" s="2061">
        <v>1</v>
      </c>
      <c r="AA84" s="547"/>
      <c r="AB84" s="547"/>
      <c r="AC84" s="547"/>
      <c r="AD84" s="547"/>
      <c r="AE84" s="545" t="s">
        <v>438</v>
      </c>
      <c r="AF84" s="271"/>
      <c r="AG84" s="271"/>
      <c r="AH84" s="271"/>
      <c r="AI84" s="271"/>
      <c r="AJ84" s="271"/>
      <c r="AK84" s="271"/>
      <c r="AL84" s="271"/>
      <c r="AM84" s="271"/>
      <c r="AN84" s="271"/>
      <c r="AO84" s="271"/>
      <c r="AP84" s="271"/>
      <c r="AQ84" s="271"/>
      <c r="AR84" s="271"/>
      <c r="AS84" s="271"/>
      <c r="AT84" s="271"/>
      <c r="AU84" s="271"/>
      <c r="AV84" s="271"/>
      <c r="AW84" s="271"/>
      <c r="AX84" s="305"/>
      <c r="AY84" s="271"/>
      <c r="AZ84" s="271"/>
      <c r="BA84" s="271"/>
      <c r="BB84" s="271"/>
      <c r="BC84" s="271"/>
      <c r="BD84" s="271"/>
      <c r="BE84" s="271"/>
      <c r="BF84" s="271"/>
      <c r="BG84" s="271"/>
      <c r="BH84" s="271"/>
      <c r="BI84" s="271"/>
      <c r="BJ84" s="271"/>
      <c r="BK84" s="271"/>
      <c r="BL84" s="271"/>
      <c r="BM84" s="271"/>
      <c r="BN84" s="271"/>
      <c r="BO84" s="271"/>
      <c r="BP84" s="271"/>
      <c r="BQ84" s="271"/>
      <c r="BR84" s="271"/>
      <c r="BS84" s="271"/>
      <c r="BT84" s="271"/>
      <c r="BU84" s="271"/>
      <c r="BV84" s="271"/>
      <c r="BW84" s="271"/>
      <c r="BX84" s="271"/>
      <c r="BY84" s="271"/>
      <c r="BZ84" s="271"/>
      <c r="CA84" s="271"/>
    </row>
    <row r="85" spans="1:79" s="272" customFormat="1" ht="30" customHeight="1" thickBot="1">
      <c r="A85" s="3846" t="s">
        <v>451</v>
      </c>
      <c r="B85" s="3846" t="s">
        <v>94</v>
      </c>
      <c r="C85" s="3846" t="s">
        <v>1030</v>
      </c>
      <c r="D85" s="3845"/>
      <c r="E85" s="3874" t="s">
        <v>2253</v>
      </c>
      <c r="F85" s="571" t="s">
        <v>2254</v>
      </c>
      <c r="G85" s="547"/>
      <c r="H85" s="3846" t="s">
        <v>717</v>
      </c>
      <c r="I85" s="3846" t="s">
        <v>2274</v>
      </c>
      <c r="J85" s="3862">
        <v>45000</v>
      </c>
      <c r="K85" s="3901">
        <v>45000</v>
      </c>
      <c r="L85" s="3898">
        <f>J85-K85</f>
        <v>0</v>
      </c>
      <c r="M85" s="3845"/>
      <c r="N85" s="3845"/>
      <c r="O85" s="3845"/>
      <c r="P85" s="3845"/>
      <c r="Q85" s="3845"/>
      <c r="R85" s="3845"/>
      <c r="S85" s="3845">
        <v>2.4</v>
      </c>
      <c r="T85" s="3845"/>
      <c r="U85" s="3845"/>
      <c r="V85" s="3845"/>
      <c r="W85" s="3845"/>
      <c r="X85" s="2035">
        <v>1</v>
      </c>
      <c r="Y85" s="2035">
        <v>1</v>
      </c>
      <c r="Z85" s="3866">
        <v>1</v>
      </c>
      <c r="AA85" s="3845"/>
      <c r="AB85" s="3845"/>
      <c r="AC85" s="3845"/>
      <c r="AD85" s="3845"/>
      <c r="AE85" s="3846" t="s">
        <v>438</v>
      </c>
      <c r="AF85" s="271"/>
      <c r="AG85" s="271"/>
      <c r="AH85" s="271"/>
      <c r="AI85" s="271"/>
      <c r="AJ85" s="271"/>
      <c r="AK85" s="271"/>
      <c r="AL85" s="271"/>
      <c r="AM85" s="271"/>
      <c r="AN85" s="271"/>
      <c r="AO85" s="271"/>
      <c r="AP85" s="271"/>
      <c r="AQ85" s="271"/>
      <c r="AR85" s="271"/>
      <c r="AS85" s="271"/>
      <c r="AT85" s="271"/>
      <c r="AU85" s="271"/>
      <c r="AV85" s="271"/>
      <c r="AW85" s="271"/>
      <c r="AX85" s="305"/>
      <c r="AY85" s="271"/>
      <c r="AZ85" s="271"/>
      <c r="BA85" s="271"/>
      <c r="BB85" s="271"/>
      <c r="BC85" s="271"/>
      <c r="BD85" s="271"/>
      <c r="BE85" s="271"/>
      <c r="BF85" s="271"/>
      <c r="BG85" s="271"/>
      <c r="BH85" s="271"/>
      <c r="BI85" s="271"/>
      <c r="BJ85" s="271"/>
      <c r="BK85" s="271"/>
      <c r="BL85" s="271"/>
      <c r="BM85" s="271"/>
      <c r="BN85" s="271"/>
      <c r="BO85" s="271"/>
      <c r="BP85" s="271"/>
      <c r="BQ85" s="271"/>
      <c r="BR85" s="271"/>
      <c r="BS85" s="271"/>
      <c r="BT85" s="271"/>
      <c r="BU85" s="271"/>
      <c r="BV85" s="271"/>
      <c r="BW85" s="271"/>
      <c r="BX85" s="271"/>
      <c r="BY85" s="271"/>
      <c r="BZ85" s="271"/>
      <c r="CA85" s="271"/>
    </row>
    <row r="86" spans="1:79" s="272" customFormat="1" ht="30" customHeight="1" thickBot="1">
      <c r="A86" s="3846"/>
      <c r="B86" s="3846"/>
      <c r="C86" s="3846"/>
      <c r="D86" s="3845"/>
      <c r="E86" s="3874"/>
      <c r="F86" s="571" t="s">
        <v>2255</v>
      </c>
      <c r="G86" s="547"/>
      <c r="H86" s="3846"/>
      <c r="I86" s="3846"/>
      <c r="J86" s="3862"/>
      <c r="K86" s="3903"/>
      <c r="L86" s="3900"/>
      <c r="M86" s="3845"/>
      <c r="N86" s="3845"/>
      <c r="O86" s="3845"/>
      <c r="P86" s="3845"/>
      <c r="Q86" s="3845"/>
      <c r="R86" s="3845"/>
      <c r="S86" s="3845"/>
      <c r="T86" s="3845"/>
      <c r="U86" s="3845"/>
      <c r="V86" s="3845"/>
      <c r="W86" s="3845"/>
      <c r="X86" s="2035">
        <v>1</v>
      </c>
      <c r="Y86" s="2035">
        <v>1</v>
      </c>
      <c r="Z86" s="3866"/>
      <c r="AA86" s="3845"/>
      <c r="AB86" s="3845"/>
      <c r="AC86" s="3845"/>
      <c r="AD86" s="3845"/>
      <c r="AE86" s="3846"/>
      <c r="AF86" s="271"/>
      <c r="AG86" s="271"/>
      <c r="AH86" s="271"/>
      <c r="AI86" s="271"/>
      <c r="AJ86" s="271"/>
      <c r="AK86" s="271"/>
      <c r="AL86" s="271"/>
      <c r="AM86" s="271"/>
      <c r="AN86" s="271"/>
      <c r="AO86" s="271"/>
      <c r="AP86" s="271"/>
      <c r="AQ86" s="271"/>
      <c r="AR86" s="271"/>
      <c r="AS86" s="271"/>
      <c r="AT86" s="271"/>
      <c r="AU86" s="271"/>
      <c r="AV86" s="271"/>
      <c r="AW86" s="271"/>
      <c r="AX86" s="305"/>
      <c r="AY86" s="271"/>
      <c r="AZ86" s="271"/>
      <c r="BA86" s="271"/>
      <c r="BB86" s="271"/>
      <c r="BC86" s="271"/>
      <c r="BD86" s="271"/>
      <c r="BE86" s="271"/>
      <c r="BF86" s="271"/>
      <c r="BG86" s="271"/>
      <c r="BH86" s="271"/>
      <c r="BI86" s="271"/>
      <c r="BJ86" s="271"/>
      <c r="BK86" s="271"/>
      <c r="BL86" s="271"/>
      <c r="BM86" s="271"/>
      <c r="BN86" s="271"/>
      <c r="BO86" s="271"/>
      <c r="BP86" s="271"/>
      <c r="BQ86" s="271"/>
      <c r="BR86" s="271"/>
      <c r="BS86" s="271"/>
      <c r="BT86" s="271"/>
      <c r="BU86" s="271"/>
      <c r="BV86" s="271"/>
      <c r="BW86" s="271"/>
      <c r="BX86" s="271"/>
      <c r="BY86" s="271"/>
      <c r="BZ86" s="271"/>
      <c r="CA86" s="271"/>
    </row>
    <row r="87" spans="1:79" s="272" customFormat="1" ht="30" customHeight="1" thickBot="1">
      <c r="A87" s="3846" t="s">
        <v>451</v>
      </c>
      <c r="B87" s="3846" t="s">
        <v>94</v>
      </c>
      <c r="C87" s="3846" t="s">
        <v>1030</v>
      </c>
      <c r="D87" s="3845"/>
      <c r="E87" s="3874" t="s">
        <v>2256</v>
      </c>
      <c r="F87" s="571" t="s">
        <v>2254</v>
      </c>
      <c r="G87" s="547"/>
      <c r="H87" s="3846" t="s">
        <v>717</v>
      </c>
      <c r="I87" s="3846" t="s">
        <v>1857</v>
      </c>
      <c r="J87" s="3862">
        <v>25000</v>
      </c>
      <c r="K87" s="3901">
        <v>25000</v>
      </c>
      <c r="L87" s="3898">
        <f>J87-K87</f>
        <v>0</v>
      </c>
      <c r="M87" s="3845"/>
      <c r="N87" s="3845"/>
      <c r="O87" s="3845"/>
      <c r="P87" s="3845"/>
      <c r="Q87" s="3845"/>
      <c r="R87" s="3845"/>
      <c r="S87" s="3845"/>
      <c r="T87" s="3845">
        <v>2.7</v>
      </c>
      <c r="U87" s="3845"/>
      <c r="V87" s="3845"/>
      <c r="W87" s="3845"/>
      <c r="X87" s="2035">
        <v>1</v>
      </c>
      <c r="Y87" s="2035">
        <v>1</v>
      </c>
      <c r="Z87" s="3866">
        <v>1</v>
      </c>
      <c r="AA87" s="3845"/>
      <c r="AB87" s="3845"/>
      <c r="AC87" s="3845"/>
      <c r="AD87" s="3845"/>
      <c r="AE87" s="3846" t="s">
        <v>438</v>
      </c>
      <c r="AF87" s="271"/>
      <c r="AG87" s="271"/>
      <c r="AH87" s="271"/>
      <c r="AI87" s="271"/>
      <c r="AJ87" s="271"/>
      <c r="AK87" s="271"/>
      <c r="AL87" s="271"/>
      <c r="AM87" s="271"/>
      <c r="AN87" s="271"/>
      <c r="AO87" s="271"/>
      <c r="AP87" s="271"/>
      <c r="AQ87" s="271"/>
      <c r="AR87" s="271"/>
      <c r="AS87" s="271"/>
      <c r="AT87" s="271"/>
      <c r="AU87" s="271"/>
      <c r="AV87" s="271"/>
      <c r="AW87" s="271"/>
      <c r="AX87" s="305"/>
      <c r="AY87" s="271"/>
      <c r="AZ87" s="271"/>
      <c r="BA87" s="271"/>
      <c r="BB87" s="271"/>
      <c r="BC87" s="271"/>
      <c r="BD87" s="271"/>
      <c r="BE87" s="271"/>
      <c r="BF87" s="271"/>
      <c r="BG87" s="271"/>
      <c r="BH87" s="271"/>
      <c r="BI87" s="271"/>
      <c r="BJ87" s="271"/>
      <c r="BK87" s="271"/>
      <c r="BL87" s="271"/>
      <c r="BM87" s="271"/>
      <c r="BN87" s="271"/>
      <c r="BO87" s="271"/>
      <c r="BP87" s="271"/>
      <c r="BQ87" s="271"/>
      <c r="BR87" s="271"/>
      <c r="BS87" s="271"/>
      <c r="BT87" s="271"/>
      <c r="BU87" s="271"/>
      <c r="BV87" s="271"/>
      <c r="BW87" s="271"/>
      <c r="BX87" s="271"/>
      <c r="BY87" s="271"/>
      <c r="BZ87" s="271"/>
      <c r="CA87" s="271"/>
    </row>
    <row r="88" spans="1:79" s="272" customFormat="1" ht="30" customHeight="1" thickBot="1">
      <c r="A88" s="3846"/>
      <c r="B88" s="3846"/>
      <c r="C88" s="3846"/>
      <c r="D88" s="3845"/>
      <c r="E88" s="3874"/>
      <c r="F88" s="571" t="s">
        <v>2255</v>
      </c>
      <c r="G88" s="547"/>
      <c r="H88" s="3846"/>
      <c r="I88" s="3846"/>
      <c r="J88" s="3862"/>
      <c r="K88" s="3903"/>
      <c r="L88" s="3900"/>
      <c r="M88" s="3845"/>
      <c r="N88" s="3845"/>
      <c r="O88" s="3845"/>
      <c r="P88" s="3845"/>
      <c r="Q88" s="3845"/>
      <c r="R88" s="3845"/>
      <c r="S88" s="3845"/>
      <c r="T88" s="3845"/>
      <c r="U88" s="3845"/>
      <c r="V88" s="3845"/>
      <c r="W88" s="3845"/>
      <c r="X88" s="2035">
        <v>1</v>
      </c>
      <c r="Y88" s="2035">
        <v>1</v>
      </c>
      <c r="Z88" s="3866"/>
      <c r="AA88" s="3845"/>
      <c r="AB88" s="3845"/>
      <c r="AC88" s="3845"/>
      <c r="AD88" s="3845"/>
      <c r="AE88" s="3846"/>
      <c r="AF88" s="271"/>
      <c r="AG88" s="271"/>
      <c r="AH88" s="271"/>
      <c r="AI88" s="271"/>
      <c r="AJ88" s="271"/>
      <c r="AK88" s="271"/>
      <c r="AL88" s="271"/>
      <c r="AM88" s="271"/>
      <c r="AN88" s="271"/>
      <c r="AO88" s="271"/>
      <c r="AP88" s="271"/>
      <c r="AQ88" s="271"/>
      <c r="AR88" s="271"/>
      <c r="AS88" s="271"/>
      <c r="AT88" s="271"/>
      <c r="AU88" s="271"/>
      <c r="AV88" s="271"/>
      <c r="AW88" s="271"/>
      <c r="AX88" s="305"/>
      <c r="AY88" s="271"/>
      <c r="AZ88" s="271"/>
      <c r="BA88" s="271"/>
      <c r="BB88" s="271"/>
      <c r="BC88" s="271"/>
      <c r="BD88" s="271"/>
      <c r="BE88" s="271"/>
      <c r="BF88" s="271"/>
      <c r="BG88" s="271"/>
      <c r="BH88" s="271"/>
      <c r="BI88" s="271"/>
      <c r="BJ88" s="271"/>
      <c r="BK88" s="271"/>
      <c r="BL88" s="271"/>
      <c r="BM88" s="271"/>
      <c r="BN88" s="271"/>
      <c r="BO88" s="271"/>
      <c r="BP88" s="271"/>
      <c r="BQ88" s="271"/>
      <c r="BR88" s="271"/>
      <c r="BS88" s="271"/>
      <c r="BT88" s="271"/>
      <c r="BU88" s="271"/>
      <c r="BV88" s="271"/>
      <c r="BW88" s="271"/>
      <c r="BX88" s="271"/>
      <c r="BY88" s="271"/>
      <c r="BZ88" s="271"/>
      <c r="CA88" s="271"/>
    </row>
    <row r="89" spans="1:79" s="272" customFormat="1" ht="30" customHeight="1" thickBot="1">
      <c r="A89" s="545" t="s">
        <v>451</v>
      </c>
      <c r="B89" s="545" t="s">
        <v>94</v>
      </c>
      <c r="C89" s="545" t="s">
        <v>1030</v>
      </c>
      <c r="D89" s="547"/>
      <c r="E89" s="571" t="s">
        <v>2257</v>
      </c>
      <c r="F89" s="571" t="s">
        <v>2258</v>
      </c>
      <c r="G89" s="547"/>
      <c r="H89" s="545" t="s">
        <v>717</v>
      </c>
      <c r="I89" s="545" t="s">
        <v>1857</v>
      </c>
      <c r="J89" s="583">
        <v>40000</v>
      </c>
      <c r="K89" s="2059">
        <v>40000</v>
      </c>
      <c r="L89" s="2060">
        <f>J89-K89</f>
        <v>0</v>
      </c>
      <c r="M89" s="547"/>
      <c r="N89" s="547"/>
      <c r="O89" s="547"/>
      <c r="P89" s="547"/>
      <c r="Q89" s="547"/>
      <c r="R89" s="547"/>
      <c r="S89" s="547"/>
      <c r="T89" s="547">
        <v>1.3</v>
      </c>
      <c r="U89" s="547"/>
      <c r="V89" s="547"/>
      <c r="W89" s="547"/>
      <c r="X89" s="2035">
        <v>1</v>
      </c>
      <c r="Y89" s="2035">
        <v>1</v>
      </c>
      <c r="Z89" s="2061">
        <v>1</v>
      </c>
      <c r="AA89" s="547"/>
      <c r="AB89" s="547"/>
      <c r="AC89" s="547"/>
      <c r="AD89" s="547"/>
      <c r="AE89" s="545" t="s">
        <v>438</v>
      </c>
      <c r="AF89" s="271"/>
      <c r="AG89" s="271"/>
      <c r="AH89" s="271"/>
      <c r="AI89" s="271"/>
      <c r="AJ89" s="271"/>
      <c r="AK89" s="271"/>
      <c r="AL89" s="271"/>
      <c r="AM89" s="271"/>
      <c r="AN89" s="271"/>
      <c r="AO89" s="271"/>
      <c r="AP89" s="271"/>
      <c r="AQ89" s="271"/>
      <c r="AR89" s="271"/>
      <c r="AS89" s="271"/>
      <c r="AT89" s="271"/>
      <c r="AU89" s="271"/>
      <c r="AV89" s="271"/>
      <c r="AW89" s="271"/>
      <c r="AX89" s="305"/>
      <c r="AY89" s="271"/>
      <c r="AZ89" s="271"/>
      <c r="BA89" s="271"/>
      <c r="BB89" s="271"/>
      <c r="BC89" s="271"/>
      <c r="BD89" s="271"/>
      <c r="BE89" s="271"/>
      <c r="BF89" s="271"/>
      <c r="BG89" s="271"/>
      <c r="BH89" s="271"/>
      <c r="BI89" s="271"/>
      <c r="BJ89" s="271"/>
      <c r="BK89" s="271"/>
      <c r="BL89" s="271"/>
      <c r="BM89" s="271"/>
      <c r="BN89" s="271"/>
      <c r="BO89" s="271"/>
      <c r="BP89" s="271"/>
      <c r="BQ89" s="271"/>
      <c r="BR89" s="271"/>
      <c r="BS89" s="271"/>
      <c r="BT89" s="271"/>
      <c r="BU89" s="271"/>
      <c r="BV89" s="271"/>
      <c r="BW89" s="271"/>
      <c r="BX89" s="271"/>
      <c r="BY89" s="271"/>
      <c r="BZ89" s="271"/>
      <c r="CA89" s="271"/>
    </row>
    <row r="90" spans="1:79" s="272" customFormat="1" ht="30" customHeight="1" thickBot="1">
      <c r="A90" s="545" t="s">
        <v>451</v>
      </c>
      <c r="B90" s="545" t="s">
        <v>94</v>
      </c>
      <c r="C90" s="545" t="s">
        <v>1030</v>
      </c>
      <c r="D90" s="547"/>
      <c r="E90" s="571" t="s">
        <v>922</v>
      </c>
      <c r="F90" s="571" t="s">
        <v>923</v>
      </c>
      <c r="G90" s="547"/>
      <c r="H90" s="545" t="s">
        <v>717</v>
      </c>
      <c r="I90" s="545" t="s">
        <v>2274</v>
      </c>
      <c r="J90" s="583">
        <v>105000</v>
      </c>
      <c r="K90" s="2059">
        <v>105000</v>
      </c>
      <c r="L90" s="2060">
        <f>J90-K90</f>
        <v>0</v>
      </c>
      <c r="M90" s="547"/>
      <c r="N90" s="547"/>
      <c r="O90" s="547"/>
      <c r="P90" s="547"/>
      <c r="Q90" s="547"/>
      <c r="R90" s="547"/>
      <c r="S90" s="547">
        <v>1.5</v>
      </c>
      <c r="T90" s="547"/>
      <c r="U90" s="547"/>
      <c r="V90" s="547"/>
      <c r="W90" s="547"/>
      <c r="X90" s="2035">
        <v>1</v>
      </c>
      <c r="Y90" s="2035">
        <v>1</v>
      </c>
      <c r="Z90" s="2061">
        <v>1</v>
      </c>
      <c r="AA90" s="547"/>
      <c r="AB90" s="547"/>
      <c r="AC90" s="547"/>
      <c r="AD90" s="547"/>
      <c r="AE90" s="545" t="s">
        <v>438</v>
      </c>
      <c r="AF90" s="271"/>
      <c r="AG90" s="271"/>
      <c r="AH90" s="271"/>
      <c r="AI90" s="271"/>
      <c r="AJ90" s="271"/>
      <c r="AK90" s="271"/>
      <c r="AL90" s="271"/>
      <c r="AM90" s="271"/>
      <c r="AN90" s="271"/>
      <c r="AO90" s="271"/>
      <c r="AP90" s="271"/>
      <c r="AQ90" s="271"/>
      <c r="AR90" s="271"/>
      <c r="AS90" s="271"/>
      <c r="AT90" s="271"/>
      <c r="AU90" s="271"/>
      <c r="AV90" s="271"/>
      <c r="AW90" s="271"/>
      <c r="AX90" s="305"/>
      <c r="AY90" s="271"/>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1"/>
    </row>
    <row r="91" spans="1:79" s="272" customFormat="1" ht="30" customHeight="1" thickBot="1">
      <c r="A91" s="545" t="s">
        <v>451</v>
      </c>
      <c r="B91" s="545" t="s">
        <v>94</v>
      </c>
      <c r="C91" s="545" t="s">
        <v>1030</v>
      </c>
      <c r="D91" s="547"/>
      <c r="E91" s="571" t="s">
        <v>174</v>
      </c>
      <c r="F91" s="571"/>
      <c r="G91" s="547"/>
      <c r="H91" s="545" t="s">
        <v>12</v>
      </c>
      <c r="I91" s="545" t="s">
        <v>2274</v>
      </c>
      <c r="J91" s="583">
        <v>50000</v>
      </c>
      <c r="K91" s="2059">
        <v>50000</v>
      </c>
      <c r="L91" s="2060">
        <f>J91-K91</f>
        <v>0</v>
      </c>
      <c r="M91" s="547"/>
      <c r="N91" s="547"/>
      <c r="O91" s="547"/>
      <c r="P91" s="547"/>
      <c r="Q91" s="547"/>
      <c r="R91" s="547"/>
      <c r="S91" s="547"/>
      <c r="T91" s="547"/>
      <c r="U91" s="547"/>
      <c r="V91" s="547"/>
      <c r="W91" s="547"/>
      <c r="X91" s="2035">
        <v>1</v>
      </c>
      <c r="Y91" s="2035">
        <v>1</v>
      </c>
      <c r="Z91" s="2061">
        <v>1</v>
      </c>
      <c r="AA91" s="547"/>
      <c r="AB91" s="547"/>
      <c r="AC91" s="547"/>
      <c r="AD91" s="547"/>
      <c r="AE91" s="545" t="s">
        <v>438</v>
      </c>
      <c r="AF91" s="271"/>
      <c r="AG91" s="271"/>
      <c r="AH91" s="271"/>
      <c r="AI91" s="271"/>
      <c r="AJ91" s="271"/>
      <c r="AK91" s="271"/>
      <c r="AL91" s="271"/>
      <c r="AM91" s="271"/>
      <c r="AN91" s="271"/>
      <c r="AO91" s="271"/>
      <c r="AP91" s="271"/>
      <c r="AQ91" s="271"/>
      <c r="AR91" s="271"/>
      <c r="AS91" s="271"/>
      <c r="AT91" s="271"/>
      <c r="AU91" s="271"/>
      <c r="AV91" s="271"/>
      <c r="AW91" s="271"/>
      <c r="AX91" s="305"/>
      <c r="AY91" s="271"/>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A91" s="271"/>
    </row>
    <row r="92" spans="1:79" s="272" customFormat="1" ht="30" customHeight="1" thickBot="1">
      <c r="A92" s="3886" t="s">
        <v>451</v>
      </c>
      <c r="B92" s="3886" t="s">
        <v>94</v>
      </c>
      <c r="C92" s="3886" t="s">
        <v>1030</v>
      </c>
      <c r="D92" s="3883"/>
      <c r="E92" s="3889" t="s">
        <v>288</v>
      </c>
      <c r="F92" s="571" t="s">
        <v>289</v>
      </c>
      <c r="G92" s="547"/>
      <c r="H92" s="3886" t="s">
        <v>717</v>
      </c>
      <c r="I92" s="3886" t="s">
        <v>2274</v>
      </c>
      <c r="J92" s="3895">
        <v>250000</v>
      </c>
      <c r="K92" s="3901">
        <v>250000</v>
      </c>
      <c r="L92" s="3898">
        <f>J92-K92</f>
        <v>0</v>
      </c>
      <c r="M92" s="3883"/>
      <c r="N92" s="3883"/>
      <c r="O92" s="3883"/>
      <c r="P92" s="3883"/>
      <c r="Q92" s="3883"/>
      <c r="R92" s="3883"/>
      <c r="S92" s="3883">
        <v>4.5999999999999996</v>
      </c>
      <c r="T92" s="3883"/>
      <c r="U92" s="3883"/>
      <c r="V92" s="3883"/>
      <c r="W92" s="3883"/>
      <c r="X92" s="2035">
        <v>1</v>
      </c>
      <c r="Y92" s="2035">
        <v>1</v>
      </c>
      <c r="Z92" s="3892">
        <v>1</v>
      </c>
      <c r="AA92" s="3883"/>
      <c r="AB92" s="3883"/>
      <c r="AC92" s="3883"/>
      <c r="AD92" s="3883"/>
      <c r="AE92" s="3886" t="s">
        <v>438</v>
      </c>
      <c r="AF92" s="271"/>
      <c r="AG92" s="271"/>
      <c r="AH92" s="271"/>
      <c r="AI92" s="271"/>
      <c r="AJ92" s="271"/>
      <c r="AK92" s="271"/>
      <c r="AL92" s="271"/>
      <c r="AM92" s="271"/>
      <c r="AN92" s="271"/>
      <c r="AO92" s="271"/>
      <c r="AP92" s="271"/>
      <c r="AQ92" s="271"/>
      <c r="AR92" s="271"/>
      <c r="AS92" s="271"/>
      <c r="AT92" s="271"/>
      <c r="AU92" s="271"/>
      <c r="AV92" s="271"/>
      <c r="AW92" s="271"/>
      <c r="AX92" s="305"/>
      <c r="AY92" s="271"/>
      <c r="AZ92" s="271"/>
      <c r="BA92" s="271"/>
      <c r="BB92" s="271"/>
      <c r="BC92" s="271"/>
      <c r="BD92" s="271"/>
      <c r="BE92" s="271"/>
      <c r="BF92" s="271"/>
      <c r="BG92" s="271"/>
      <c r="BH92" s="271"/>
      <c r="BI92" s="271"/>
      <c r="BJ92" s="271"/>
      <c r="BK92" s="271"/>
      <c r="BL92" s="271"/>
      <c r="BM92" s="271"/>
      <c r="BN92" s="271"/>
      <c r="BO92" s="271"/>
      <c r="BP92" s="271"/>
      <c r="BQ92" s="271"/>
      <c r="BR92" s="271"/>
      <c r="BS92" s="271"/>
      <c r="BT92" s="271"/>
      <c r="BU92" s="271"/>
      <c r="BV92" s="271"/>
      <c r="BW92" s="271"/>
      <c r="BX92" s="271"/>
      <c r="BY92" s="271"/>
      <c r="BZ92" s="271"/>
      <c r="CA92" s="271"/>
    </row>
    <row r="93" spans="1:79" s="272" customFormat="1" ht="30" customHeight="1" thickBot="1">
      <c r="A93" s="3887"/>
      <c r="B93" s="3887"/>
      <c r="C93" s="3887"/>
      <c r="D93" s="3884"/>
      <c r="E93" s="3890"/>
      <c r="F93" s="571" t="s">
        <v>290</v>
      </c>
      <c r="G93" s="547"/>
      <c r="H93" s="3887"/>
      <c r="I93" s="3887"/>
      <c r="J93" s="3896"/>
      <c r="K93" s="3902"/>
      <c r="L93" s="3899"/>
      <c r="M93" s="3884"/>
      <c r="N93" s="3884"/>
      <c r="O93" s="3884"/>
      <c r="P93" s="3884"/>
      <c r="Q93" s="3884"/>
      <c r="R93" s="3884"/>
      <c r="S93" s="3884"/>
      <c r="T93" s="3884"/>
      <c r="U93" s="3884"/>
      <c r="V93" s="3884"/>
      <c r="W93" s="3884"/>
      <c r="X93" s="2035">
        <v>1</v>
      </c>
      <c r="Y93" s="2035">
        <v>1</v>
      </c>
      <c r="Z93" s="3893"/>
      <c r="AA93" s="3884"/>
      <c r="AB93" s="3884"/>
      <c r="AC93" s="3884"/>
      <c r="AD93" s="3884"/>
      <c r="AE93" s="3887"/>
      <c r="AF93" s="271"/>
      <c r="AG93" s="271"/>
      <c r="AH93" s="271"/>
      <c r="AI93" s="271"/>
      <c r="AJ93" s="271"/>
      <c r="AK93" s="271"/>
      <c r="AL93" s="271"/>
      <c r="AM93" s="271"/>
      <c r="AN93" s="271"/>
      <c r="AO93" s="271"/>
      <c r="AP93" s="271"/>
      <c r="AQ93" s="271"/>
      <c r="AR93" s="271"/>
      <c r="AS93" s="271"/>
      <c r="AT93" s="271"/>
      <c r="AU93" s="271"/>
      <c r="AV93" s="271"/>
      <c r="AW93" s="271"/>
      <c r="AX93" s="305"/>
      <c r="AY93" s="271"/>
      <c r="AZ93" s="271"/>
      <c r="BA93" s="271"/>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A93" s="271"/>
    </row>
    <row r="94" spans="1:79" s="272" customFormat="1" ht="30" customHeight="1" thickBot="1">
      <c r="A94" s="3888"/>
      <c r="B94" s="3888"/>
      <c r="C94" s="3888"/>
      <c r="D94" s="3885"/>
      <c r="E94" s="3891"/>
      <c r="F94" s="571" t="s">
        <v>1566</v>
      </c>
      <c r="G94" s="547"/>
      <c r="H94" s="3888"/>
      <c r="I94" s="3888"/>
      <c r="J94" s="3897"/>
      <c r="K94" s="3903"/>
      <c r="L94" s="3900"/>
      <c r="M94" s="3885"/>
      <c r="N94" s="3885"/>
      <c r="O94" s="3885"/>
      <c r="P94" s="3885"/>
      <c r="Q94" s="3885"/>
      <c r="R94" s="3885"/>
      <c r="S94" s="3885"/>
      <c r="T94" s="3885"/>
      <c r="U94" s="3885"/>
      <c r="V94" s="3885"/>
      <c r="W94" s="3885"/>
      <c r="X94" s="2035">
        <v>1</v>
      </c>
      <c r="Y94" s="2035">
        <v>1</v>
      </c>
      <c r="Z94" s="3894"/>
      <c r="AA94" s="3885"/>
      <c r="AB94" s="3885"/>
      <c r="AC94" s="3885"/>
      <c r="AD94" s="3885"/>
      <c r="AE94" s="3888"/>
      <c r="AF94" s="271"/>
      <c r="AG94" s="271"/>
      <c r="AH94" s="271"/>
      <c r="AI94" s="271"/>
      <c r="AJ94" s="271"/>
      <c r="AK94" s="271"/>
      <c r="AL94" s="271"/>
      <c r="AM94" s="271"/>
      <c r="AN94" s="271"/>
      <c r="AO94" s="271"/>
      <c r="AP94" s="271"/>
      <c r="AQ94" s="271"/>
      <c r="AR94" s="271"/>
      <c r="AS94" s="271"/>
      <c r="AT94" s="271"/>
      <c r="AU94" s="271"/>
      <c r="AV94" s="271"/>
      <c r="AW94" s="271"/>
      <c r="AX94" s="305"/>
      <c r="AY94" s="271"/>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A94" s="271"/>
    </row>
    <row r="95" spans="1:79" s="272" customFormat="1" ht="30" customHeight="1" thickBot="1">
      <c r="A95" s="545" t="s">
        <v>451</v>
      </c>
      <c r="B95" s="545" t="s">
        <v>94</v>
      </c>
      <c r="C95" s="545" t="s">
        <v>1030</v>
      </c>
      <c r="D95" s="547"/>
      <c r="E95" s="571" t="s">
        <v>291</v>
      </c>
      <c r="F95" s="571" t="s">
        <v>292</v>
      </c>
      <c r="G95" s="547"/>
      <c r="H95" s="545" t="s">
        <v>717</v>
      </c>
      <c r="I95" s="545" t="s">
        <v>2274</v>
      </c>
      <c r="J95" s="583">
        <v>200000</v>
      </c>
      <c r="K95" s="2059">
        <v>200000</v>
      </c>
      <c r="L95" s="2060">
        <f>J95-K95</f>
        <v>0</v>
      </c>
      <c r="M95" s="547"/>
      <c r="N95" s="547"/>
      <c r="O95" s="547"/>
      <c r="P95" s="547"/>
      <c r="Q95" s="547"/>
      <c r="R95" s="547"/>
      <c r="S95" s="547">
        <v>4</v>
      </c>
      <c r="T95" s="547"/>
      <c r="U95" s="547"/>
      <c r="V95" s="547"/>
      <c r="W95" s="547"/>
      <c r="X95" s="2035">
        <v>1</v>
      </c>
      <c r="Y95" s="2035">
        <v>1</v>
      </c>
      <c r="Z95" s="2061">
        <v>1</v>
      </c>
      <c r="AA95" s="547"/>
      <c r="AB95" s="547"/>
      <c r="AC95" s="547"/>
      <c r="AD95" s="547"/>
      <c r="AE95" s="545" t="s">
        <v>438</v>
      </c>
      <c r="AF95" s="271"/>
      <c r="AG95" s="271"/>
      <c r="AH95" s="271"/>
      <c r="AI95" s="271"/>
      <c r="AJ95" s="271"/>
      <c r="AK95" s="271"/>
      <c r="AL95" s="271"/>
      <c r="AM95" s="271"/>
      <c r="AN95" s="271"/>
      <c r="AO95" s="271"/>
      <c r="AP95" s="271"/>
      <c r="AQ95" s="271"/>
      <c r="AR95" s="271"/>
      <c r="AS95" s="271"/>
      <c r="AT95" s="271"/>
      <c r="AU95" s="271"/>
      <c r="AV95" s="271"/>
      <c r="AW95" s="271"/>
      <c r="AX95" s="305"/>
      <c r="AY95" s="271"/>
      <c r="AZ95" s="271"/>
      <c r="BA95" s="271"/>
      <c r="BB95" s="271"/>
      <c r="BC95" s="271"/>
      <c r="BD95" s="271"/>
      <c r="BE95" s="271"/>
      <c r="BF95" s="271"/>
      <c r="BG95" s="271"/>
      <c r="BH95" s="271"/>
      <c r="BI95" s="271"/>
      <c r="BJ95" s="271"/>
      <c r="BK95" s="271"/>
      <c r="BL95" s="271"/>
      <c r="BM95" s="271"/>
      <c r="BN95" s="271"/>
      <c r="BO95" s="271"/>
      <c r="BP95" s="271"/>
      <c r="BQ95" s="271"/>
      <c r="BR95" s="271"/>
      <c r="BS95" s="271"/>
      <c r="BT95" s="271"/>
      <c r="BU95" s="271"/>
      <c r="BV95" s="271"/>
      <c r="BW95" s="271"/>
      <c r="BX95" s="271"/>
      <c r="BY95" s="271"/>
      <c r="BZ95" s="271"/>
      <c r="CA95" s="271"/>
    </row>
    <row r="96" spans="1:79" s="272" customFormat="1" ht="30" customHeight="1" thickBot="1">
      <c r="A96" s="545" t="s">
        <v>451</v>
      </c>
      <c r="B96" s="545" t="s">
        <v>94</v>
      </c>
      <c r="C96" s="545" t="s">
        <v>1030</v>
      </c>
      <c r="D96" s="547"/>
      <c r="E96" s="571" t="s">
        <v>293</v>
      </c>
      <c r="F96" s="571" t="s">
        <v>294</v>
      </c>
      <c r="G96" s="547"/>
      <c r="H96" s="545" t="s">
        <v>717</v>
      </c>
      <c r="I96" s="545" t="s">
        <v>1857</v>
      </c>
      <c r="J96" s="583">
        <v>20000</v>
      </c>
      <c r="K96" s="2059">
        <v>20000</v>
      </c>
      <c r="L96" s="2060">
        <f t="shared" ref="L96:L106" si="3">J96-K96</f>
        <v>0</v>
      </c>
      <c r="M96" s="547"/>
      <c r="N96" s="547"/>
      <c r="O96" s="547"/>
      <c r="P96" s="547"/>
      <c r="Q96" s="547"/>
      <c r="R96" s="547"/>
      <c r="S96" s="547"/>
      <c r="T96" s="547">
        <v>1</v>
      </c>
      <c r="U96" s="547"/>
      <c r="V96" s="547"/>
      <c r="W96" s="547"/>
      <c r="X96" s="2035">
        <v>1</v>
      </c>
      <c r="Y96" s="2035">
        <v>1</v>
      </c>
      <c r="Z96" s="2061">
        <v>1</v>
      </c>
      <c r="AA96" s="547"/>
      <c r="AB96" s="547"/>
      <c r="AC96" s="547"/>
      <c r="AD96" s="547"/>
      <c r="AE96" s="545" t="s">
        <v>438</v>
      </c>
      <c r="AF96" s="271"/>
      <c r="AG96" s="271"/>
      <c r="AH96" s="271"/>
      <c r="AI96" s="271"/>
      <c r="AJ96" s="271"/>
      <c r="AK96" s="271"/>
      <c r="AL96" s="271"/>
      <c r="AM96" s="271"/>
      <c r="AN96" s="271"/>
      <c r="AO96" s="271"/>
      <c r="AP96" s="271"/>
      <c r="AQ96" s="271"/>
      <c r="AR96" s="271"/>
      <c r="AS96" s="271"/>
      <c r="AT96" s="271"/>
      <c r="AU96" s="271"/>
      <c r="AV96" s="271"/>
      <c r="AW96" s="271"/>
      <c r="AX96" s="305"/>
      <c r="AY96" s="271"/>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271"/>
      <c r="BY96" s="271"/>
      <c r="BZ96" s="271"/>
      <c r="CA96" s="271"/>
    </row>
    <row r="97" spans="1:79" s="272" customFormat="1" ht="30" customHeight="1" thickBot="1">
      <c r="A97" s="545" t="s">
        <v>451</v>
      </c>
      <c r="B97" s="545" t="s">
        <v>94</v>
      </c>
      <c r="C97" s="545" t="s">
        <v>1030</v>
      </c>
      <c r="D97" s="547"/>
      <c r="E97" s="571" t="s">
        <v>295</v>
      </c>
      <c r="F97" s="571" t="s">
        <v>296</v>
      </c>
      <c r="G97" s="547"/>
      <c r="H97" s="545" t="s">
        <v>717</v>
      </c>
      <c r="I97" s="545" t="s">
        <v>2274</v>
      </c>
      <c r="J97" s="583">
        <v>20000</v>
      </c>
      <c r="K97" s="2059">
        <v>20000</v>
      </c>
      <c r="L97" s="2060">
        <f t="shared" si="3"/>
        <v>0</v>
      </c>
      <c r="M97" s="547"/>
      <c r="N97" s="547"/>
      <c r="O97" s="547"/>
      <c r="P97" s="547"/>
      <c r="Q97" s="547"/>
      <c r="R97" s="547"/>
      <c r="S97" s="547">
        <v>1</v>
      </c>
      <c r="T97" s="547"/>
      <c r="U97" s="547"/>
      <c r="V97" s="547"/>
      <c r="W97" s="547"/>
      <c r="X97" s="2035">
        <v>1</v>
      </c>
      <c r="Y97" s="2035">
        <v>1</v>
      </c>
      <c r="Z97" s="2061">
        <v>1</v>
      </c>
      <c r="AA97" s="547"/>
      <c r="AB97" s="547"/>
      <c r="AC97" s="547"/>
      <c r="AD97" s="547"/>
      <c r="AE97" s="545" t="s">
        <v>438</v>
      </c>
      <c r="AF97" s="271"/>
      <c r="AG97" s="271"/>
      <c r="AH97" s="271"/>
      <c r="AI97" s="271"/>
      <c r="AJ97" s="271"/>
      <c r="AK97" s="271"/>
      <c r="AL97" s="271"/>
      <c r="AM97" s="271"/>
      <c r="AN97" s="271"/>
      <c r="AO97" s="271"/>
      <c r="AP97" s="271"/>
      <c r="AQ97" s="271"/>
      <c r="AR97" s="271"/>
      <c r="AS97" s="271"/>
      <c r="AT97" s="271"/>
      <c r="AU97" s="271"/>
      <c r="AV97" s="271"/>
      <c r="AW97" s="271"/>
      <c r="AX97" s="305"/>
      <c r="AY97" s="271"/>
      <c r="AZ97" s="271"/>
      <c r="BA97" s="271"/>
      <c r="BB97" s="271"/>
      <c r="BC97" s="271"/>
      <c r="BD97" s="271"/>
      <c r="BE97" s="271"/>
      <c r="BF97" s="271"/>
      <c r="BG97" s="271"/>
      <c r="BH97" s="271"/>
      <c r="BI97" s="271"/>
      <c r="BJ97" s="271"/>
      <c r="BK97" s="271"/>
      <c r="BL97" s="271"/>
      <c r="BM97" s="271"/>
      <c r="BN97" s="271"/>
      <c r="BO97" s="271"/>
      <c r="BP97" s="271"/>
      <c r="BQ97" s="271"/>
      <c r="BR97" s="271"/>
      <c r="BS97" s="271"/>
      <c r="BT97" s="271"/>
      <c r="BU97" s="271"/>
      <c r="BV97" s="271"/>
      <c r="BW97" s="271"/>
      <c r="BX97" s="271"/>
      <c r="BY97" s="271"/>
      <c r="BZ97" s="271"/>
      <c r="CA97" s="271"/>
    </row>
    <row r="98" spans="1:79" s="272" customFormat="1" ht="30" customHeight="1" thickBot="1">
      <c r="A98" s="545" t="s">
        <v>451</v>
      </c>
      <c r="B98" s="545" t="s">
        <v>94</v>
      </c>
      <c r="C98" s="545" t="s">
        <v>728</v>
      </c>
      <c r="D98" s="547"/>
      <c r="E98" s="571" t="s">
        <v>924</v>
      </c>
      <c r="F98" s="571" t="s">
        <v>925</v>
      </c>
      <c r="G98" s="547"/>
      <c r="H98" s="545" t="s">
        <v>717</v>
      </c>
      <c r="I98" s="545" t="s">
        <v>1857</v>
      </c>
      <c r="J98" s="583">
        <v>100000</v>
      </c>
      <c r="K98" s="2059">
        <v>100000</v>
      </c>
      <c r="L98" s="2060">
        <f t="shared" si="3"/>
        <v>0</v>
      </c>
      <c r="M98" s="547"/>
      <c r="N98" s="547"/>
      <c r="O98" s="547"/>
      <c r="P98" s="547"/>
      <c r="Q98" s="547"/>
      <c r="R98" s="547"/>
      <c r="S98" s="547"/>
      <c r="T98" s="547">
        <v>6</v>
      </c>
      <c r="U98" s="547"/>
      <c r="V98" s="547"/>
      <c r="W98" s="547"/>
      <c r="X98" s="2035">
        <v>1</v>
      </c>
      <c r="Y98" s="2035">
        <v>1</v>
      </c>
      <c r="Z98" s="2061">
        <v>1</v>
      </c>
      <c r="AA98" s="547"/>
      <c r="AB98" s="547"/>
      <c r="AC98" s="547"/>
      <c r="AD98" s="547"/>
      <c r="AE98" s="545" t="s">
        <v>438</v>
      </c>
      <c r="AF98" s="271"/>
      <c r="AG98" s="271"/>
      <c r="AH98" s="271"/>
      <c r="AI98" s="271"/>
      <c r="AJ98" s="271"/>
      <c r="AK98" s="271"/>
      <c r="AL98" s="271"/>
      <c r="AM98" s="271"/>
      <c r="AN98" s="271"/>
      <c r="AO98" s="271"/>
      <c r="AP98" s="271"/>
      <c r="AQ98" s="271"/>
      <c r="AR98" s="271"/>
      <c r="AS98" s="271"/>
      <c r="AT98" s="271"/>
      <c r="AU98" s="271"/>
      <c r="AV98" s="271"/>
      <c r="AW98" s="271"/>
      <c r="AX98" s="305"/>
      <c r="AY98" s="271"/>
      <c r="AZ98" s="271"/>
      <c r="BA98" s="271"/>
      <c r="BB98" s="271"/>
      <c r="BC98" s="271"/>
      <c r="BD98" s="271"/>
      <c r="BE98" s="271"/>
      <c r="BF98" s="271"/>
      <c r="BG98" s="271"/>
      <c r="BH98" s="271"/>
      <c r="BI98" s="271"/>
      <c r="BJ98" s="271"/>
      <c r="BK98" s="271"/>
      <c r="BL98" s="271"/>
      <c r="BM98" s="271"/>
      <c r="BN98" s="271"/>
      <c r="BO98" s="271"/>
      <c r="BP98" s="271"/>
      <c r="BQ98" s="271"/>
      <c r="BR98" s="271"/>
      <c r="BS98" s="271"/>
      <c r="BT98" s="271"/>
      <c r="BU98" s="271"/>
      <c r="BV98" s="271"/>
      <c r="BW98" s="271"/>
      <c r="BX98" s="271"/>
      <c r="BY98" s="271"/>
      <c r="BZ98" s="271"/>
      <c r="CA98" s="271"/>
    </row>
    <row r="99" spans="1:79" s="272" customFormat="1" ht="30" customHeight="1" thickBot="1">
      <c r="A99" s="545" t="s">
        <v>451</v>
      </c>
      <c r="B99" s="545" t="s">
        <v>94</v>
      </c>
      <c r="C99" s="545" t="s">
        <v>728</v>
      </c>
      <c r="D99" s="547"/>
      <c r="E99" s="571" t="s">
        <v>926</v>
      </c>
      <c r="F99" s="571" t="s">
        <v>927</v>
      </c>
      <c r="G99" s="547"/>
      <c r="H99" s="545" t="s">
        <v>717</v>
      </c>
      <c r="I99" s="545" t="s">
        <v>1857</v>
      </c>
      <c r="J99" s="583">
        <v>40000</v>
      </c>
      <c r="K99" s="2059">
        <v>40000</v>
      </c>
      <c r="L99" s="2060">
        <f t="shared" si="3"/>
        <v>0</v>
      </c>
      <c r="M99" s="547"/>
      <c r="N99" s="547"/>
      <c r="O99" s="547"/>
      <c r="P99" s="547"/>
      <c r="Q99" s="547"/>
      <c r="R99" s="547"/>
      <c r="S99" s="547"/>
      <c r="T99" s="547">
        <v>2</v>
      </c>
      <c r="U99" s="547"/>
      <c r="V99" s="547"/>
      <c r="W99" s="547"/>
      <c r="X99" s="2035">
        <v>1</v>
      </c>
      <c r="Y99" s="2035">
        <v>1</v>
      </c>
      <c r="Z99" s="2061">
        <v>1</v>
      </c>
      <c r="AA99" s="547"/>
      <c r="AB99" s="547"/>
      <c r="AC99" s="547"/>
      <c r="AD99" s="547"/>
      <c r="AE99" s="545" t="s">
        <v>438</v>
      </c>
      <c r="AF99" s="271"/>
      <c r="AG99" s="271"/>
      <c r="AH99" s="271"/>
      <c r="AI99" s="271"/>
      <c r="AJ99" s="271"/>
      <c r="AK99" s="271"/>
      <c r="AL99" s="271"/>
      <c r="AM99" s="271"/>
      <c r="AN99" s="271"/>
      <c r="AO99" s="271"/>
      <c r="AP99" s="271"/>
      <c r="AQ99" s="271"/>
      <c r="AR99" s="271"/>
      <c r="AS99" s="271"/>
      <c r="AT99" s="271"/>
      <c r="AU99" s="271"/>
      <c r="AV99" s="271"/>
      <c r="AW99" s="271"/>
      <c r="AX99" s="305"/>
      <c r="AY99" s="271"/>
      <c r="AZ99" s="271"/>
      <c r="BA99" s="271"/>
      <c r="BB99" s="271"/>
      <c r="BC99" s="271"/>
      <c r="BD99" s="271"/>
      <c r="BE99" s="271"/>
      <c r="BF99" s="271"/>
      <c r="BG99" s="271"/>
      <c r="BH99" s="271"/>
      <c r="BI99" s="271"/>
      <c r="BJ99" s="271"/>
      <c r="BK99" s="271"/>
      <c r="BL99" s="271"/>
      <c r="BM99" s="271"/>
      <c r="BN99" s="271"/>
      <c r="BO99" s="271"/>
      <c r="BP99" s="271"/>
      <c r="BQ99" s="271"/>
      <c r="BR99" s="271"/>
      <c r="BS99" s="271"/>
      <c r="BT99" s="271"/>
      <c r="BU99" s="271"/>
      <c r="BV99" s="271"/>
      <c r="BW99" s="271"/>
      <c r="BX99" s="271"/>
      <c r="BY99" s="271"/>
      <c r="BZ99" s="271"/>
      <c r="CA99" s="271"/>
    </row>
    <row r="100" spans="1:79" s="272" customFormat="1" ht="30" customHeight="1" thickBot="1">
      <c r="A100" s="545" t="s">
        <v>451</v>
      </c>
      <c r="B100" s="545" t="s">
        <v>94</v>
      </c>
      <c r="C100" s="545" t="s">
        <v>728</v>
      </c>
      <c r="D100" s="547"/>
      <c r="E100" s="571" t="s">
        <v>928</v>
      </c>
      <c r="F100" s="571" t="s">
        <v>929</v>
      </c>
      <c r="G100" s="547"/>
      <c r="H100" s="545" t="s">
        <v>717</v>
      </c>
      <c r="I100" s="545" t="s">
        <v>1857</v>
      </c>
      <c r="J100" s="583">
        <v>20000</v>
      </c>
      <c r="K100" s="2059">
        <v>20000</v>
      </c>
      <c r="L100" s="2060">
        <f t="shared" si="3"/>
        <v>0</v>
      </c>
      <c r="M100" s="547"/>
      <c r="N100" s="547"/>
      <c r="O100" s="547"/>
      <c r="P100" s="547"/>
      <c r="Q100" s="547"/>
      <c r="R100" s="547"/>
      <c r="S100" s="547"/>
      <c r="T100" s="547">
        <v>1</v>
      </c>
      <c r="U100" s="547"/>
      <c r="V100" s="547"/>
      <c r="W100" s="547"/>
      <c r="X100" s="2035">
        <v>1</v>
      </c>
      <c r="Y100" s="2035">
        <v>1</v>
      </c>
      <c r="Z100" s="2061">
        <v>1</v>
      </c>
      <c r="AA100" s="547"/>
      <c r="AB100" s="547"/>
      <c r="AC100" s="547"/>
      <c r="AD100" s="547"/>
      <c r="AE100" s="545" t="s">
        <v>438</v>
      </c>
      <c r="AF100" s="271"/>
      <c r="AG100" s="271"/>
      <c r="AH100" s="271"/>
      <c r="AI100" s="271"/>
      <c r="AJ100" s="271"/>
      <c r="AK100" s="271"/>
      <c r="AL100" s="271"/>
      <c r="AM100" s="271"/>
      <c r="AN100" s="271"/>
      <c r="AO100" s="271"/>
      <c r="AP100" s="271"/>
      <c r="AQ100" s="271"/>
      <c r="AR100" s="271"/>
      <c r="AS100" s="271"/>
      <c r="AT100" s="271"/>
      <c r="AU100" s="271"/>
      <c r="AV100" s="271"/>
      <c r="AW100" s="271"/>
      <c r="AX100" s="305"/>
      <c r="AY100" s="271"/>
      <c r="AZ100" s="271"/>
      <c r="BA100" s="271"/>
      <c r="BB100" s="271"/>
      <c r="BC100" s="271"/>
      <c r="BD100" s="271"/>
      <c r="BE100" s="271"/>
      <c r="BF100" s="271"/>
      <c r="BG100" s="271"/>
      <c r="BH100" s="271"/>
      <c r="BI100" s="271"/>
      <c r="BJ100" s="271"/>
      <c r="BK100" s="271"/>
      <c r="BL100" s="271"/>
      <c r="BM100" s="271"/>
      <c r="BN100" s="271"/>
      <c r="BO100" s="271"/>
      <c r="BP100" s="271"/>
      <c r="BQ100" s="271"/>
      <c r="BR100" s="271"/>
      <c r="BS100" s="271"/>
      <c r="BT100" s="271"/>
      <c r="BU100" s="271"/>
      <c r="BV100" s="271"/>
      <c r="BW100" s="271"/>
      <c r="BX100" s="271"/>
      <c r="BY100" s="271"/>
      <c r="BZ100" s="271"/>
      <c r="CA100" s="271"/>
    </row>
    <row r="101" spans="1:79" s="272" customFormat="1" ht="30" customHeight="1" thickBot="1">
      <c r="A101" s="545" t="s">
        <v>451</v>
      </c>
      <c r="B101" s="545" t="s">
        <v>94</v>
      </c>
      <c r="C101" s="545" t="s">
        <v>728</v>
      </c>
      <c r="D101" s="547"/>
      <c r="E101" s="571" t="s">
        <v>930</v>
      </c>
      <c r="F101" s="571" t="s">
        <v>931</v>
      </c>
      <c r="G101" s="547"/>
      <c r="H101" s="545" t="s">
        <v>717</v>
      </c>
      <c r="I101" s="545" t="s">
        <v>1857</v>
      </c>
      <c r="J101" s="583">
        <v>30000</v>
      </c>
      <c r="K101" s="2059">
        <v>30000</v>
      </c>
      <c r="L101" s="2060">
        <f t="shared" si="3"/>
        <v>0</v>
      </c>
      <c r="M101" s="547"/>
      <c r="N101" s="547"/>
      <c r="O101" s="547"/>
      <c r="P101" s="547"/>
      <c r="Q101" s="547"/>
      <c r="R101" s="547"/>
      <c r="S101" s="547"/>
      <c r="T101" s="547">
        <v>1.5</v>
      </c>
      <c r="U101" s="547"/>
      <c r="V101" s="547"/>
      <c r="W101" s="547"/>
      <c r="X101" s="2035">
        <v>1</v>
      </c>
      <c r="Y101" s="2035">
        <v>1</v>
      </c>
      <c r="Z101" s="2061">
        <v>1</v>
      </c>
      <c r="AA101" s="547"/>
      <c r="AB101" s="547"/>
      <c r="AC101" s="547"/>
      <c r="AD101" s="547"/>
      <c r="AE101" s="545" t="s">
        <v>438</v>
      </c>
      <c r="AF101" s="271"/>
      <c r="AG101" s="271"/>
      <c r="AH101" s="271"/>
      <c r="AI101" s="271"/>
      <c r="AJ101" s="271"/>
      <c r="AK101" s="271"/>
      <c r="AL101" s="271"/>
      <c r="AM101" s="271"/>
      <c r="AN101" s="271"/>
      <c r="AO101" s="271"/>
      <c r="AP101" s="271"/>
      <c r="AQ101" s="271"/>
      <c r="AR101" s="271"/>
      <c r="AS101" s="271"/>
      <c r="AT101" s="271"/>
      <c r="AU101" s="271"/>
      <c r="AV101" s="271"/>
      <c r="AW101" s="271"/>
      <c r="AX101" s="305"/>
      <c r="AY101" s="271"/>
      <c r="AZ101" s="271"/>
      <c r="BA101" s="271"/>
      <c r="BB101" s="271"/>
      <c r="BC101" s="271"/>
      <c r="BD101" s="271"/>
      <c r="BE101" s="271"/>
      <c r="BF101" s="271"/>
      <c r="BG101" s="271"/>
      <c r="BH101" s="271"/>
      <c r="BI101" s="271"/>
      <c r="BJ101" s="271"/>
      <c r="BK101" s="271"/>
      <c r="BL101" s="271"/>
      <c r="BM101" s="271"/>
      <c r="BN101" s="271"/>
      <c r="BO101" s="271"/>
      <c r="BP101" s="271"/>
      <c r="BQ101" s="271"/>
      <c r="BR101" s="271"/>
      <c r="BS101" s="271"/>
      <c r="BT101" s="271"/>
      <c r="BU101" s="271"/>
      <c r="BV101" s="271"/>
      <c r="BW101" s="271"/>
      <c r="BX101" s="271"/>
      <c r="BY101" s="271"/>
      <c r="BZ101" s="271"/>
      <c r="CA101" s="271"/>
    </row>
    <row r="102" spans="1:79" s="272" customFormat="1" ht="30" customHeight="1" thickBot="1">
      <c r="A102" s="545" t="s">
        <v>451</v>
      </c>
      <c r="B102" s="545" t="s">
        <v>94</v>
      </c>
      <c r="C102" s="545" t="s">
        <v>728</v>
      </c>
      <c r="D102" s="547"/>
      <c r="E102" s="571" t="s">
        <v>932</v>
      </c>
      <c r="F102" s="571" t="s">
        <v>933</v>
      </c>
      <c r="G102" s="547"/>
      <c r="H102" s="545" t="s">
        <v>717</v>
      </c>
      <c r="I102" s="545" t="s">
        <v>1857</v>
      </c>
      <c r="J102" s="583">
        <v>30000</v>
      </c>
      <c r="K102" s="2059">
        <v>30000</v>
      </c>
      <c r="L102" s="2060">
        <f t="shared" si="3"/>
        <v>0</v>
      </c>
      <c r="M102" s="547"/>
      <c r="N102" s="547"/>
      <c r="O102" s="547"/>
      <c r="P102" s="547"/>
      <c r="Q102" s="547"/>
      <c r="R102" s="547"/>
      <c r="S102" s="547"/>
      <c r="T102" s="547">
        <v>1.5</v>
      </c>
      <c r="U102" s="547"/>
      <c r="V102" s="547"/>
      <c r="W102" s="547"/>
      <c r="X102" s="2035">
        <v>1</v>
      </c>
      <c r="Y102" s="2035">
        <v>1</v>
      </c>
      <c r="Z102" s="2061">
        <v>1</v>
      </c>
      <c r="AA102" s="547"/>
      <c r="AB102" s="547"/>
      <c r="AC102" s="547"/>
      <c r="AD102" s="547"/>
      <c r="AE102" s="545" t="s">
        <v>438</v>
      </c>
      <c r="AF102" s="271"/>
      <c r="AG102" s="271"/>
      <c r="AH102" s="271"/>
      <c r="AI102" s="271"/>
      <c r="AJ102" s="271"/>
      <c r="AK102" s="271"/>
      <c r="AL102" s="271"/>
      <c r="AM102" s="271"/>
      <c r="AN102" s="271"/>
      <c r="AO102" s="271"/>
      <c r="AP102" s="271"/>
      <c r="AQ102" s="271"/>
      <c r="AR102" s="271"/>
      <c r="AS102" s="271"/>
      <c r="AT102" s="271"/>
      <c r="AU102" s="271"/>
      <c r="AV102" s="271"/>
      <c r="AW102" s="271"/>
      <c r="AX102" s="305"/>
      <c r="AY102" s="271"/>
      <c r="AZ102" s="271"/>
      <c r="BA102" s="271"/>
      <c r="BB102" s="271"/>
      <c r="BC102" s="271"/>
      <c r="BD102" s="271"/>
      <c r="BE102" s="271"/>
      <c r="BF102" s="271"/>
      <c r="BG102" s="271"/>
      <c r="BH102" s="271"/>
      <c r="BI102" s="271"/>
      <c r="BJ102" s="271"/>
      <c r="BK102" s="271"/>
      <c r="BL102" s="271"/>
      <c r="BM102" s="271"/>
      <c r="BN102" s="271"/>
      <c r="BO102" s="271"/>
      <c r="BP102" s="271"/>
      <c r="BQ102" s="271"/>
      <c r="BR102" s="271"/>
      <c r="BS102" s="271"/>
      <c r="BT102" s="271"/>
      <c r="BU102" s="271"/>
      <c r="BV102" s="271"/>
      <c r="BW102" s="271"/>
      <c r="BX102" s="271"/>
      <c r="BY102" s="271"/>
      <c r="BZ102" s="271"/>
      <c r="CA102" s="271"/>
    </row>
    <row r="103" spans="1:79" s="272" customFormat="1" ht="30" customHeight="1" thickBot="1">
      <c r="A103" s="545" t="s">
        <v>451</v>
      </c>
      <c r="B103" s="545" t="s">
        <v>94</v>
      </c>
      <c r="C103" s="545" t="s">
        <v>728</v>
      </c>
      <c r="D103" s="547"/>
      <c r="E103" s="571" t="s">
        <v>1439</v>
      </c>
      <c r="F103" s="571" t="s">
        <v>2238</v>
      </c>
      <c r="G103" s="547"/>
      <c r="H103" s="545" t="s">
        <v>717</v>
      </c>
      <c r="I103" s="545" t="s">
        <v>1857</v>
      </c>
      <c r="J103" s="583">
        <v>40000</v>
      </c>
      <c r="K103" s="2059">
        <v>40000</v>
      </c>
      <c r="L103" s="2060">
        <f t="shared" si="3"/>
        <v>0</v>
      </c>
      <c r="M103" s="547"/>
      <c r="N103" s="547"/>
      <c r="O103" s="547"/>
      <c r="P103" s="547"/>
      <c r="Q103" s="547"/>
      <c r="R103" s="547"/>
      <c r="S103" s="547"/>
      <c r="T103" s="547">
        <v>1.5</v>
      </c>
      <c r="U103" s="547"/>
      <c r="V103" s="547"/>
      <c r="W103" s="547"/>
      <c r="X103" s="2035">
        <v>1</v>
      </c>
      <c r="Y103" s="2035">
        <v>1</v>
      </c>
      <c r="Z103" s="2061">
        <v>1</v>
      </c>
      <c r="AA103" s="547"/>
      <c r="AB103" s="547"/>
      <c r="AC103" s="547"/>
      <c r="AD103" s="547"/>
      <c r="AE103" s="545" t="s">
        <v>438</v>
      </c>
      <c r="AF103" s="271"/>
      <c r="AG103" s="271"/>
      <c r="AH103" s="271"/>
      <c r="AI103" s="271"/>
      <c r="AJ103" s="271"/>
      <c r="AK103" s="271"/>
      <c r="AL103" s="271"/>
      <c r="AM103" s="271"/>
      <c r="AN103" s="271"/>
      <c r="AO103" s="271"/>
      <c r="AP103" s="271"/>
      <c r="AQ103" s="271"/>
      <c r="AR103" s="271"/>
      <c r="AS103" s="271"/>
      <c r="AT103" s="271"/>
      <c r="AU103" s="271"/>
      <c r="AV103" s="271"/>
      <c r="AW103" s="271"/>
      <c r="AX103" s="305"/>
      <c r="AY103" s="271"/>
      <c r="AZ103" s="271"/>
      <c r="BA103" s="271"/>
      <c r="BB103" s="271"/>
      <c r="BC103" s="271"/>
      <c r="BD103" s="271"/>
      <c r="BE103" s="271"/>
      <c r="BF103" s="271"/>
      <c r="BG103" s="271"/>
      <c r="BH103" s="271"/>
      <c r="BI103" s="271"/>
      <c r="BJ103" s="271"/>
      <c r="BK103" s="271"/>
      <c r="BL103" s="271"/>
      <c r="BM103" s="271"/>
      <c r="BN103" s="271"/>
      <c r="BO103" s="271"/>
      <c r="BP103" s="271"/>
      <c r="BQ103" s="271"/>
      <c r="BR103" s="271"/>
      <c r="BS103" s="271"/>
      <c r="BT103" s="271"/>
      <c r="BU103" s="271"/>
      <c r="BV103" s="271"/>
      <c r="BW103" s="271"/>
      <c r="BX103" s="271"/>
      <c r="BY103" s="271"/>
      <c r="BZ103" s="271"/>
      <c r="CA103" s="271"/>
    </row>
    <row r="104" spans="1:79" s="272" customFormat="1" ht="30" customHeight="1" thickBot="1">
      <c r="A104" s="545" t="s">
        <v>451</v>
      </c>
      <c r="B104" s="545" t="s">
        <v>94</v>
      </c>
      <c r="C104" s="545" t="s">
        <v>728</v>
      </c>
      <c r="D104" s="547"/>
      <c r="E104" s="571" t="s">
        <v>1440</v>
      </c>
      <c r="F104" s="571" t="s">
        <v>1441</v>
      </c>
      <c r="G104" s="547"/>
      <c r="H104" s="545" t="s">
        <v>717</v>
      </c>
      <c r="I104" s="545" t="s">
        <v>1857</v>
      </c>
      <c r="J104" s="583">
        <v>70000</v>
      </c>
      <c r="K104" s="2059">
        <v>70000</v>
      </c>
      <c r="L104" s="2060">
        <f t="shared" si="3"/>
        <v>0</v>
      </c>
      <c r="M104" s="547"/>
      <c r="N104" s="547"/>
      <c r="O104" s="547"/>
      <c r="P104" s="547"/>
      <c r="Q104" s="547"/>
      <c r="R104" s="547"/>
      <c r="S104" s="547"/>
      <c r="T104" s="547">
        <v>2</v>
      </c>
      <c r="U104" s="547"/>
      <c r="V104" s="547"/>
      <c r="W104" s="547"/>
      <c r="X104" s="2035">
        <v>1</v>
      </c>
      <c r="Y104" s="2035">
        <v>1</v>
      </c>
      <c r="Z104" s="2061">
        <v>1</v>
      </c>
      <c r="AA104" s="547"/>
      <c r="AB104" s="547"/>
      <c r="AC104" s="547"/>
      <c r="AD104" s="547"/>
      <c r="AE104" s="545" t="s">
        <v>438</v>
      </c>
      <c r="AF104" s="271"/>
      <c r="AG104" s="271"/>
      <c r="AH104" s="271"/>
      <c r="AI104" s="271"/>
      <c r="AJ104" s="271"/>
      <c r="AK104" s="271"/>
      <c r="AL104" s="271"/>
      <c r="AM104" s="271"/>
      <c r="AN104" s="271"/>
      <c r="AO104" s="271"/>
      <c r="AP104" s="271"/>
      <c r="AQ104" s="271"/>
      <c r="AR104" s="271"/>
      <c r="AS104" s="271"/>
      <c r="AT104" s="271"/>
      <c r="AU104" s="271"/>
      <c r="AV104" s="271"/>
      <c r="AW104" s="271"/>
      <c r="AX104" s="305"/>
      <c r="AY104" s="271"/>
      <c r="AZ104" s="271"/>
      <c r="BA104" s="271"/>
      <c r="BB104" s="271"/>
      <c r="BC104" s="271"/>
      <c r="BD104" s="271"/>
      <c r="BE104" s="271"/>
      <c r="BF104" s="271"/>
      <c r="BG104" s="271"/>
      <c r="BH104" s="271"/>
      <c r="BI104" s="271"/>
      <c r="BJ104" s="271"/>
      <c r="BK104" s="271"/>
      <c r="BL104" s="271"/>
      <c r="BM104" s="271"/>
      <c r="BN104" s="271"/>
      <c r="BO104" s="271"/>
      <c r="BP104" s="271"/>
      <c r="BQ104" s="271"/>
      <c r="BR104" s="271"/>
      <c r="BS104" s="271"/>
      <c r="BT104" s="271"/>
      <c r="BU104" s="271"/>
      <c r="BV104" s="271"/>
      <c r="BW104" s="271"/>
      <c r="BX104" s="271"/>
      <c r="BY104" s="271"/>
      <c r="BZ104" s="271"/>
      <c r="CA104" s="271"/>
    </row>
    <row r="105" spans="1:79" s="272" customFormat="1" ht="30" customHeight="1" thickBot="1">
      <c r="A105" s="545" t="s">
        <v>451</v>
      </c>
      <c r="B105" s="545" t="s">
        <v>94</v>
      </c>
      <c r="C105" s="545" t="s">
        <v>728</v>
      </c>
      <c r="D105" s="547"/>
      <c r="E105" s="571" t="s">
        <v>297</v>
      </c>
      <c r="F105" s="571" t="s">
        <v>782</v>
      </c>
      <c r="G105" s="547"/>
      <c r="H105" s="545" t="s">
        <v>717</v>
      </c>
      <c r="I105" s="545" t="s">
        <v>2274</v>
      </c>
      <c r="J105" s="583">
        <v>45000</v>
      </c>
      <c r="K105" s="2059">
        <v>45000</v>
      </c>
      <c r="L105" s="2060">
        <f t="shared" si="3"/>
        <v>0</v>
      </c>
      <c r="M105" s="547"/>
      <c r="N105" s="547"/>
      <c r="O105" s="547"/>
      <c r="P105" s="547"/>
      <c r="Q105" s="547"/>
      <c r="R105" s="547"/>
      <c r="S105" s="547">
        <v>1</v>
      </c>
      <c r="T105" s="547"/>
      <c r="U105" s="547"/>
      <c r="V105" s="547"/>
      <c r="W105" s="547"/>
      <c r="X105" s="2035">
        <v>1</v>
      </c>
      <c r="Y105" s="2035">
        <v>1</v>
      </c>
      <c r="Z105" s="2061">
        <v>1</v>
      </c>
      <c r="AA105" s="547"/>
      <c r="AB105" s="547"/>
      <c r="AC105" s="547"/>
      <c r="AD105" s="547"/>
      <c r="AE105" s="545" t="s">
        <v>438</v>
      </c>
      <c r="AF105" s="271"/>
      <c r="AG105" s="271"/>
      <c r="AH105" s="271"/>
      <c r="AI105" s="271"/>
      <c r="AJ105" s="271"/>
      <c r="AK105" s="271"/>
      <c r="AL105" s="271"/>
      <c r="AM105" s="271"/>
      <c r="AN105" s="271"/>
      <c r="AO105" s="271"/>
      <c r="AP105" s="271"/>
      <c r="AQ105" s="271"/>
      <c r="AR105" s="271"/>
      <c r="AS105" s="271"/>
      <c r="AT105" s="271"/>
      <c r="AU105" s="271"/>
      <c r="AV105" s="271"/>
      <c r="AW105" s="271"/>
      <c r="AX105" s="305"/>
      <c r="AY105" s="271"/>
      <c r="AZ105" s="271"/>
      <c r="BA105" s="271"/>
      <c r="BB105" s="271"/>
      <c r="BC105" s="271"/>
      <c r="BD105" s="271"/>
      <c r="BE105" s="271"/>
      <c r="BF105" s="271"/>
      <c r="BG105" s="271"/>
      <c r="BH105" s="271"/>
      <c r="BI105" s="271"/>
      <c r="BJ105" s="271"/>
      <c r="BK105" s="271"/>
      <c r="BL105" s="271"/>
      <c r="BM105" s="271"/>
      <c r="BN105" s="271"/>
      <c r="BO105" s="271"/>
      <c r="BP105" s="271"/>
      <c r="BQ105" s="271"/>
      <c r="BR105" s="271"/>
      <c r="BS105" s="271"/>
      <c r="BT105" s="271"/>
      <c r="BU105" s="271"/>
      <c r="BV105" s="271"/>
      <c r="BW105" s="271"/>
      <c r="BX105" s="271"/>
      <c r="BY105" s="271"/>
      <c r="BZ105" s="271"/>
      <c r="CA105" s="271"/>
    </row>
    <row r="106" spans="1:79" s="272" customFormat="1" ht="30" customHeight="1" thickBot="1">
      <c r="A106" s="545" t="s">
        <v>451</v>
      </c>
      <c r="B106" s="545" t="s">
        <v>94</v>
      </c>
      <c r="C106" s="545" t="s">
        <v>728</v>
      </c>
      <c r="D106" s="547"/>
      <c r="E106" s="571" t="s">
        <v>298</v>
      </c>
      <c r="F106" s="571" t="s">
        <v>299</v>
      </c>
      <c r="G106" s="547"/>
      <c r="H106" s="545" t="s">
        <v>717</v>
      </c>
      <c r="I106" s="545" t="s">
        <v>2274</v>
      </c>
      <c r="J106" s="583">
        <v>160000</v>
      </c>
      <c r="K106" s="583">
        <v>160000</v>
      </c>
      <c r="L106" s="2060">
        <f t="shared" si="3"/>
        <v>0</v>
      </c>
      <c r="M106" s="547"/>
      <c r="N106" s="547"/>
      <c r="O106" s="547"/>
      <c r="P106" s="547"/>
      <c r="Q106" s="547"/>
      <c r="R106" s="547"/>
      <c r="S106" s="547">
        <v>3</v>
      </c>
      <c r="T106" s="547"/>
      <c r="U106" s="547"/>
      <c r="V106" s="547"/>
      <c r="W106" s="547"/>
      <c r="X106" s="2035">
        <v>1</v>
      </c>
      <c r="Y106" s="2035">
        <v>1</v>
      </c>
      <c r="Z106" s="2061">
        <v>1</v>
      </c>
      <c r="AA106" s="547"/>
      <c r="AB106" s="547"/>
      <c r="AC106" s="547"/>
      <c r="AD106" s="547"/>
      <c r="AE106" s="545" t="s">
        <v>438</v>
      </c>
      <c r="AF106" s="271"/>
      <c r="AG106" s="271"/>
      <c r="AH106" s="271"/>
      <c r="AI106" s="271"/>
      <c r="AJ106" s="271"/>
      <c r="AK106" s="271"/>
      <c r="AL106" s="271"/>
      <c r="AM106" s="271"/>
      <c r="AN106" s="271"/>
      <c r="AO106" s="271"/>
      <c r="AP106" s="271"/>
      <c r="AQ106" s="271"/>
      <c r="AR106" s="271"/>
      <c r="AS106" s="271"/>
      <c r="AT106" s="271"/>
      <c r="AU106" s="271"/>
      <c r="AV106" s="271"/>
      <c r="AW106" s="271"/>
      <c r="AX106" s="305"/>
      <c r="AY106" s="271"/>
      <c r="AZ106" s="271"/>
      <c r="BA106" s="271"/>
      <c r="BB106" s="271"/>
      <c r="BC106" s="271"/>
      <c r="BD106" s="271"/>
      <c r="BE106" s="271"/>
      <c r="BF106" s="271"/>
      <c r="BG106" s="271"/>
      <c r="BH106" s="271"/>
      <c r="BI106" s="271"/>
      <c r="BJ106" s="271"/>
      <c r="BK106" s="271"/>
      <c r="BL106" s="271"/>
      <c r="BM106" s="271"/>
      <c r="BN106" s="271"/>
      <c r="BO106" s="271"/>
      <c r="BP106" s="271"/>
      <c r="BQ106" s="271"/>
      <c r="BR106" s="271"/>
      <c r="BS106" s="271"/>
      <c r="BT106" s="271"/>
      <c r="BU106" s="271"/>
      <c r="BV106" s="271"/>
      <c r="BW106" s="271"/>
      <c r="BX106" s="271"/>
      <c r="BY106" s="271"/>
      <c r="BZ106" s="271"/>
      <c r="CA106" s="271"/>
    </row>
    <row r="107" spans="1:79" s="272" customFormat="1" ht="30" customHeight="1" thickBot="1">
      <c r="A107" s="3886" t="s">
        <v>451</v>
      </c>
      <c r="B107" s="3886" t="s">
        <v>94</v>
      </c>
      <c r="C107" s="3886" t="s">
        <v>728</v>
      </c>
      <c r="D107" s="3886"/>
      <c r="E107" s="3889" t="s">
        <v>223</v>
      </c>
      <c r="F107" s="571" t="s">
        <v>224</v>
      </c>
      <c r="G107" s="3883"/>
      <c r="H107" s="3886" t="s">
        <v>717</v>
      </c>
      <c r="I107" s="3886" t="s">
        <v>2274</v>
      </c>
      <c r="J107" s="3895">
        <v>450000</v>
      </c>
      <c r="K107" s="3895">
        <v>450000</v>
      </c>
      <c r="L107" s="3898">
        <f>J107-K107</f>
        <v>0</v>
      </c>
      <c r="M107" s="3883"/>
      <c r="N107" s="3883"/>
      <c r="O107" s="3883"/>
      <c r="P107" s="3883"/>
      <c r="Q107" s="3883"/>
      <c r="R107" s="3883"/>
      <c r="S107" s="3883">
        <v>10</v>
      </c>
      <c r="T107" s="3883"/>
      <c r="U107" s="3883"/>
      <c r="V107" s="3883"/>
      <c r="W107" s="3883"/>
      <c r="X107" s="2035">
        <v>1</v>
      </c>
      <c r="Y107" s="2035">
        <v>1</v>
      </c>
      <c r="Z107" s="3892">
        <v>1</v>
      </c>
      <c r="AA107" s="3883"/>
      <c r="AB107" s="3883"/>
      <c r="AC107" s="3883"/>
      <c r="AD107" s="3883"/>
      <c r="AE107" s="3886" t="s">
        <v>438</v>
      </c>
      <c r="AF107" s="271"/>
      <c r="AG107" s="271"/>
      <c r="AH107" s="271"/>
      <c r="AI107" s="271"/>
      <c r="AJ107" s="271"/>
      <c r="AK107" s="271"/>
      <c r="AL107" s="271"/>
      <c r="AM107" s="271"/>
      <c r="AN107" s="271"/>
      <c r="AO107" s="271"/>
      <c r="AP107" s="271"/>
      <c r="AQ107" s="271"/>
      <c r="AR107" s="271"/>
      <c r="AS107" s="271"/>
      <c r="AT107" s="271"/>
      <c r="AU107" s="271"/>
      <c r="AV107" s="271"/>
      <c r="AW107" s="271"/>
      <c r="AX107" s="305"/>
      <c r="AY107" s="271"/>
      <c r="AZ107" s="271"/>
      <c r="BA107" s="271"/>
      <c r="BB107" s="271"/>
      <c r="BC107" s="271"/>
      <c r="BD107" s="271"/>
      <c r="BE107" s="271"/>
      <c r="BF107" s="271"/>
      <c r="BG107" s="271"/>
      <c r="BH107" s="271"/>
      <c r="BI107" s="271"/>
      <c r="BJ107" s="271"/>
      <c r="BK107" s="271"/>
      <c r="BL107" s="271"/>
      <c r="BM107" s="271"/>
      <c r="BN107" s="271"/>
      <c r="BO107" s="271"/>
      <c r="BP107" s="271"/>
      <c r="BQ107" s="271"/>
      <c r="BR107" s="271"/>
      <c r="BS107" s="271"/>
      <c r="BT107" s="271"/>
      <c r="BU107" s="271"/>
      <c r="BV107" s="271"/>
      <c r="BW107" s="271"/>
      <c r="BX107" s="271"/>
      <c r="BY107" s="271"/>
      <c r="BZ107" s="271"/>
      <c r="CA107" s="271"/>
    </row>
    <row r="108" spans="1:79" s="272" customFormat="1" ht="30" customHeight="1" thickBot="1">
      <c r="A108" s="3887"/>
      <c r="B108" s="3887"/>
      <c r="C108" s="3887"/>
      <c r="D108" s="3887"/>
      <c r="E108" s="3890"/>
      <c r="F108" s="571" t="s">
        <v>225</v>
      </c>
      <c r="G108" s="3884"/>
      <c r="H108" s="3887"/>
      <c r="I108" s="3887"/>
      <c r="J108" s="3896"/>
      <c r="K108" s="3896"/>
      <c r="L108" s="3899"/>
      <c r="M108" s="3884"/>
      <c r="N108" s="3884"/>
      <c r="O108" s="3884"/>
      <c r="P108" s="3884"/>
      <c r="Q108" s="3884"/>
      <c r="R108" s="3884"/>
      <c r="S108" s="3884"/>
      <c r="T108" s="3884"/>
      <c r="U108" s="3884"/>
      <c r="V108" s="3884"/>
      <c r="W108" s="3884"/>
      <c r="X108" s="2035">
        <v>1</v>
      </c>
      <c r="Y108" s="2035">
        <v>1</v>
      </c>
      <c r="Z108" s="3893"/>
      <c r="AA108" s="3884"/>
      <c r="AB108" s="3884"/>
      <c r="AC108" s="3884"/>
      <c r="AD108" s="3884"/>
      <c r="AE108" s="3887"/>
      <c r="AF108" s="271"/>
      <c r="AG108" s="271"/>
      <c r="AH108" s="271"/>
      <c r="AI108" s="271"/>
      <c r="AJ108" s="271"/>
      <c r="AK108" s="271"/>
      <c r="AL108" s="271"/>
      <c r="AM108" s="271"/>
      <c r="AN108" s="271"/>
      <c r="AO108" s="271"/>
      <c r="AP108" s="271"/>
      <c r="AQ108" s="271"/>
      <c r="AR108" s="271"/>
      <c r="AS108" s="271"/>
      <c r="AT108" s="271"/>
      <c r="AU108" s="271"/>
      <c r="AV108" s="271"/>
      <c r="AW108" s="271"/>
      <c r="AX108" s="305"/>
      <c r="AY108" s="271"/>
      <c r="AZ108" s="271"/>
      <c r="BA108" s="271"/>
      <c r="BB108" s="271"/>
      <c r="BC108" s="271"/>
      <c r="BD108" s="271"/>
      <c r="BE108" s="271"/>
      <c r="BF108" s="271"/>
      <c r="BG108" s="271"/>
      <c r="BH108" s="271"/>
      <c r="BI108" s="271"/>
      <c r="BJ108" s="271"/>
      <c r="BK108" s="271"/>
      <c r="BL108" s="271"/>
      <c r="BM108" s="271"/>
      <c r="BN108" s="271"/>
      <c r="BO108" s="271"/>
      <c r="BP108" s="271"/>
      <c r="BQ108" s="271"/>
      <c r="BR108" s="271"/>
      <c r="BS108" s="271"/>
      <c r="BT108" s="271"/>
      <c r="BU108" s="271"/>
      <c r="BV108" s="271"/>
      <c r="BW108" s="271"/>
      <c r="BX108" s="271"/>
      <c r="BY108" s="271"/>
      <c r="BZ108" s="271"/>
      <c r="CA108" s="271"/>
    </row>
    <row r="109" spans="1:79" s="272" customFormat="1" ht="30" customHeight="1" thickBot="1">
      <c r="A109" s="3888"/>
      <c r="B109" s="3888"/>
      <c r="C109" s="3888"/>
      <c r="D109" s="3888"/>
      <c r="E109" s="3891"/>
      <c r="F109" s="571" t="s">
        <v>226</v>
      </c>
      <c r="G109" s="3885"/>
      <c r="H109" s="3888"/>
      <c r="I109" s="3888"/>
      <c r="J109" s="3897"/>
      <c r="K109" s="3897"/>
      <c r="L109" s="3900"/>
      <c r="M109" s="3885"/>
      <c r="N109" s="3885"/>
      <c r="O109" s="3885"/>
      <c r="P109" s="3885"/>
      <c r="Q109" s="3885"/>
      <c r="R109" s="3885"/>
      <c r="S109" s="3885"/>
      <c r="T109" s="3885"/>
      <c r="U109" s="3885"/>
      <c r="V109" s="3885"/>
      <c r="W109" s="3885"/>
      <c r="X109" s="2035">
        <v>1</v>
      </c>
      <c r="Y109" s="2035">
        <v>1</v>
      </c>
      <c r="Z109" s="3894"/>
      <c r="AA109" s="3885"/>
      <c r="AB109" s="3885"/>
      <c r="AC109" s="3885"/>
      <c r="AD109" s="3885"/>
      <c r="AE109" s="3888"/>
      <c r="AF109" s="271"/>
      <c r="AG109" s="271"/>
      <c r="AH109" s="271"/>
      <c r="AI109" s="271"/>
      <c r="AJ109" s="271"/>
      <c r="AK109" s="271"/>
      <c r="AL109" s="271"/>
      <c r="AM109" s="271"/>
      <c r="AN109" s="271"/>
      <c r="AO109" s="271"/>
      <c r="AP109" s="271"/>
      <c r="AQ109" s="271"/>
      <c r="AR109" s="271"/>
      <c r="AS109" s="271"/>
      <c r="AT109" s="271"/>
      <c r="AU109" s="271"/>
      <c r="AV109" s="271"/>
      <c r="AW109" s="271"/>
      <c r="AX109" s="305"/>
      <c r="AY109" s="271"/>
      <c r="AZ109" s="271"/>
      <c r="BA109" s="271"/>
      <c r="BB109" s="271"/>
      <c r="BC109" s="271"/>
      <c r="BD109" s="271"/>
      <c r="BE109" s="271"/>
      <c r="BF109" s="271"/>
      <c r="BG109" s="271"/>
      <c r="BH109" s="271"/>
      <c r="BI109" s="271"/>
      <c r="BJ109" s="271"/>
      <c r="BK109" s="271"/>
      <c r="BL109" s="271"/>
      <c r="BM109" s="271"/>
      <c r="BN109" s="271"/>
      <c r="BO109" s="271"/>
      <c r="BP109" s="271"/>
      <c r="BQ109" s="271"/>
      <c r="BR109" s="271"/>
      <c r="BS109" s="271"/>
      <c r="BT109" s="271"/>
      <c r="BU109" s="271"/>
      <c r="BV109" s="271"/>
      <c r="BW109" s="271"/>
      <c r="BX109" s="271"/>
      <c r="BY109" s="271"/>
      <c r="BZ109" s="271"/>
      <c r="CA109" s="271"/>
    </row>
    <row r="110" spans="1:79" s="272" customFormat="1" ht="30" customHeight="1" thickBot="1">
      <c r="A110" s="545" t="s">
        <v>451</v>
      </c>
      <c r="B110" s="545" t="s">
        <v>94</v>
      </c>
      <c r="C110" s="545" t="s">
        <v>728</v>
      </c>
      <c r="D110" s="547"/>
      <c r="E110" s="571" t="s">
        <v>227</v>
      </c>
      <c r="F110" s="571" t="s">
        <v>772</v>
      </c>
      <c r="G110" s="547"/>
      <c r="H110" s="545" t="s">
        <v>717</v>
      </c>
      <c r="I110" s="545" t="s">
        <v>2274</v>
      </c>
      <c r="J110" s="583">
        <v>46000</v>
      </c>
      <c r="K110" s="583">
        <v>46000</v>
      </c>
      <c r="L110" s="2060">
        <f t="shared" ref="L110:L116" si="4">J110-K110</f>
        <v>0</v>
      </c>
      <c r="M110" s="547"/>
      <c r="N110" s="547"/>
      <c r="O110" s="547"/>
      <c r="P110" s="547"/>
      <c r="Q110" s="547"/>
      <c r="R110" s="547"/>
      <c r="S110" s="547">
        <v>1</v>
      </c>
      <c r="T110" s="547"/>
      <c r="U110" s="547"/>
      <c r="V110" s="547"/>
      <c r="W110" s="547"/>
      <c r="X110" s="2035">
        <v>1</v>
      </c>
      <c r="Y110" s="2035">
        <v>1</v>
      </c>
      <c r="Z110" s="2061">
        <v>1</v>
      </c>
      <c r="AA110" s="547"/>
      <c r="AB110" s="547"/>
      <c r="AC110" s="547"/>
      <c r="AD110" s="547"/>
      <c r="AE110" s="545" t="s">
        <v>438</v>
      </c>
      <c r="AF110" s="271"/>
      <c r="AG110" s="271"/>
      <c r="AH110" s="271"/>
      <c r="AI110" s="271"/>
      <c r="AJ110" s="271"/>
      <c r="AK110" s="271"/>
      <c r="AL110" s="271"/>
      <c r="AM110" s="271"/>
      <c r="AN110" s="271"/>
      <c r="AO110" s="271"/>
      <c r="AP110" s="271"/>
      <c r="AQ110" s="271"/>
      <c r="AR110" s="271"/>
      <c r="AS110" s="271"/>
      <c r="AT110" s="271"/>
      <c r="AU110" s="271"/>
      <c r="AV110" s="271"/>
      <c r="AW110" s="271"/>
      <c r="AX110" s="305"/>
      <c r="AY110" s="271"/>
      <c r="AZ110" s="271"/>
      <c r="BA110" s="271"/>
      <c r="BB110" s="271"/>
      <c r="BC110" s="271"/>
      <c r="BD110" s="271"/>
      <c r="BE110" s="271"/>
      <c r="BF110" s="271"/>
      <c r="BG110" s="271"/>
      <c r="BH110" s="271"/>
      <c r="BI110" s="271"/>
      <c r="BJ110" s="271"/>
      <c r="BK110" s="271"/>
      <c r="BL110" s="271"/>
      <c r="BM110" s="271"/>
      <c r="BN110" s="271"/>
      <c r="BO110" s="271"/>
      <c r="BP110" s="271"/>
      <c r="BQ110" s="271"/>
      <c r="BR110" s="271"/>
      <c r="BS110" s="271"/>
      <c r="BT110" s="271"/>
      <c r="BU110" s="271"/>
      <c r="BV110" s="271"/>
      <c r="BW110" s="271"/>
      <c r="BX110" s="271"/>
      <c r="BY110" s="271"/>
      <c r="BZ110" s="271"/>
      <c r="CA110" s="271"/>
    </row>
    <row r="111" spans="1:79" s="272" customFormat="1" ht="30" customHeight="1" thickBot="1">
      <c r="A111" s="545" t="s">
        <v>1475</v>
      </c>
      <c r="B111" s="545" t="s">
        <v>94</v>
      </c>
      <c r="C111" s="545" t="s">
        <v>740</v>
      </c>
      <c r="D111" s="547"/>
      <c r="E111" s="571" t="s">
        <v>1473</v>
      </c>
      <c r="F111" s="571" t="s">
        <v>1474</v>
      </c>
      <c r="G111" s="547"/>
      <c r="H111" s="545" t="s">
        <v>717</v>
      </c>
      <c r="I111" s="545" t="s">
        <v>1857</v>
      </c>
      <c r="J111" s="583">
        <v>101500</v>
      </c>
      <c r="K111" s="583">
        <v>101500</v>
      </c>
      <c r="L111" s="2060">
        <f t="shared" si="4"/>
        <v>0</v>
      </c>
      <c r="M111" s="547"/>
      <c r="N111" s="547"/>
      <c r="O111" s="547"/>
      <c r="P111" s="547"/>
      <c r="Q111" s="547"/>
      <c r="R111" s="547"/>
      <c r="S111" s="547"/>
      <c r="T111" s="547">
        <v>8</v>
      </c>
      <c r="U111" s="547"/>
      <c r="V111" s="547"/>
      <c r="W111" s="547"/>
      <c r="X111" s="2035">
        <v>1</v>
      </c>
      <c r="Y111" s="2035">
        <v>1</v>
      </c>
      <c r="Z111" s="2061">
        <v>1</v>
      </c>
      <c r="AA111" s="547"/>
      <c r="AB111" s="547"/>
      <c r="AC111" s="547"/>
      <c r="AD111" s="547"/>
      <c r="AE111" s="545" t="s">
        <v>438</v>
      </c>
      <c r="AF111" s="271"/>
      <c r="AG111" s="271"/>
      <c r="AH111" s="271"/>
      <c r="AI111" s="271"/>
      <c r="AJ111" s="271"/>
      <c r="AK111" s="271"/>
      <c r="AL111" s="271"/>
      <c r="AM111" s="271"/>
      <c r="AN111" s="271"/>
      <c r="AO111" s="271"/>
      <c r="AP111" s="271"/>
      <c r="AQ111" s="271"/>
      <c r="AR111" s="271"/>
      <c r="AS111" s="271"/>
      <c r="AT111" s="271"/>
      <c r="AU111" s="271"/>
      <c r="AV111" s="271"/>
      <c r="AW111" s="271"/>
      <c r="AX111" s="305"/>
      <c r="AY111" s="271"/>
      <c r="AZ111" s="271"/>
      <c r="BA111" s="271"/>
      <c r="BB111" s="271"/>
      <c r="BC111" s="271"/>
      <c r="BD111" s="271"/>
      <c r="BE111" s="271"/>
      <c r="BF111" s="271"/>
      <c r="BG111" s="271"/>
      <c r="BH111" s="271"/>
      <c r="BI111" s="271"/>
      <c r="BJ111" s="271"/>
      <c r="BK111" s="271"/>
      <c r="BL111" s="271"/>
      <c r="BM111" s="271"/>
      <c r="BN111" s="271"/>
      <c r="BO111" s="271"/>
      <c r="BP111" s="271"/>
      <c r="BQ111" s="271"/>
      <c r="BR111" s="271"/>
      <c r="BS111" s="271"/>
      <c r="BT111" s="271"/>
      <c r="BU111" s="271"/>
      <c r="BV111" s="271"/>
      <c r="BW111" s="271"/>
      <c r="BX111" s="271"/>
      <c r="BY111" s="271"/>
      <c r="BZ111" s="271"/>
      <c r="CA111" s="271"/>
    </row>
    <row r="112" spans="1:79" s="272" customFormat="1" ht="30" customHeight="1" thickBot="1">
      <c r="A112" s="545" t="s">
        <v>451</v>
      </c>
      <c r="B112" s="545" t="s">
        <v>94</v>
      </c>
      <c r="C112" s="545" t="s">
        <v>740</v>
      </c>
      <c r="D112" s="547"/>
      <c r="E112" s="571" t="s">
        <v>773</v>
      </c>
      <c r="F112" s="571" t="s">
        <v>774</v>
      </c>
      <c r="G112" s="547"/>
      <c r="H112" s="545" t="s">
        <v>717</v>
      </c>
      <c r="I112" s="545" t="s">
        <v>1857</v>
      </c>
      <c r="J112" s="583">
        <v>25000</v>
      </c>
      <c r="K112" s="2059">
        <v>25000</v>
      </c>
      <c r="L112" s="2060">
        <f t="shared" si="4"/>
        <v>0</v>
      </c>
      <c r="M112" s="547"/>
      <c r="N112" s="547"/>
      <c r="O112" s="547"/>
      <c r="P112" s="547"/>
      <c r="Q112" s="547"/>
      <c r="R112" s="547"/>
      <c r="S112" s="547"/>
      <c r="T112" s="547">
        <v>1</v>
      </c>
      <c r="U112" s="547"/>
      <c r="V112" s="547"/>
      <c r="W112" s="547"/>
      <c r="X112" s="2035">
        <v>1</v>
      </c>
      <c r="Y112" s="2035">
        <v>1</v>
      </c>
      <c r="Z112" s="2061">
        <v>1</v>
      </c>
      <c r="AA112" s="547"/>
      <c r="AB112" s="547"/>
      <c r="AC112" s="547"/>
      <c r="AD112" s="547"/>
      <c r="AE112" s="545" t="s">
        <v>438</v>
      </c>
      <c r="AF112" s="271"/>
      <c r="AG112" s="271"/>
      <c r="AH112" s="271"/>
      <c r="AI112" s="271"/>
      <c r="AJ112" s="271"/>
      <c r="AK112" s="271"/>
      <c r="AL112" s="271"/>
      <c r="AM112" s="271"/>
      <c r="AN112" s="271"/>
      <c r="AO112" s="271"/>
      <c r="AP112" s="271"/>
      <c r="AQ112" s="271"/>
      <c r="AR112" s="271"/>
      <c r="AS112" s="271"/>
      <c r="AT112" s="271"/>
      <c r="AU112" s="271"/>
      <c r="AV112" s="271"/>
      <c r="AW112" s="271"/>
      <c r="AX112" s="305"/>
      <c r="AY112" s="271"/>
      <c r="AZ112" s="271"/>
      <c r="BA112" s="271"/>
      <c r="BB112" s="271"/>
      <c r="BC112" s="271"/>
      <c r="BD112" s="271"/>
      <c r="BE112" s="271"/>
      <c r="BF112" s="271"/>
      <c r="BG112" s="271"/>
      <c r="BH112" s="271"/>
      <c r="BI112" s="271"/>
      <c r="BJ112" s="271"/>
      <c r="BK112" s="271"/>
      <c r="BL112" s="271"/>
      <c r="BM112" s="271"/>
      <c r="BN112" s="271"/>
      <c r="BO112" s="271"/>
      <c r="BP112" s="271"/>
      <c r="BQ112" s="271"/>
      <c r="BR112" s="271"/>
      <c r="BS112" s="271"/>
      <c r="BT112" s="271"/>
      <c r="BU112" s="271"/>
      <c r="BV112" s="271"/>
      <c r="BW112" s="271"/>
      <c r="BX112" s="271"/>
      <c r="BY112" s="271"/>
      <c r="BZ112" s="271"/>
      <c r="CA112" s="271"/>
    </row>
    <row r="113" spans="1:79" s="272" customFormat="1" ht="30" customHeight="1" thickBot="1">
      <c r="A113" s="545" t="s">
        <v>451</v>
      </c>
      <c r="B113" s="545" t="s">
        <v>94</v>
      </c>
      <c r="C113" s="545" t="s">
        <v>740</v>
      </c>
      <c r="D113" s="547"/>
      <c r="E113" s="571" t="s">
        <v>775</v>
      </c>
      <c r="F113" s="571" t="s">
        <v>776</v>
      </c>
      <c r="G113" s="547"/>
      <c r="H113" s="545" t="s">
        <v>717</v>
      </c>
      <c r="I113" s="545" t="s">
        <v>1857</v>
      </c>
      <c r="J113" s="583">
        <v>125000</v>
      </c>
      <c r="K113" s="2059">
        <v>125000</v>
      </c>
      <c r="L113" s="2060">
        <f t="shared" si="4"/>
        <v>0</v>
      </c>
      <c r="M113" s="547"/>
      <c r="N113" s="547"/>
      <c r="O113" s="547"/>
      <c r="P113" s="547"/>
      <c r="Q113" s="547"/>
      <c r="R113" s="547"/>
      <c r="S113" s="547"/>
      <c r="T113" s="547">
        <v>5</v>
      </c>
      <c r="U113" s="547"/>
      <c r="V113" s="547"/>
      <c r="W113" s="547"/>
      <c r="X113" s="2035">
        <v>1</v>
      </c>
      <c r="Y113" s="2035">
        <v>1</v>
      </c>
      <c r="Z113" s="2061">
        <v>1</v>
      </c>
      <c r="AA113" s="547"/>
      <c r="AB113" s="547"/>
      <c r="AC113" s="547"/>
      <c r="AD113" s="547"/>
      <c r="AE113" s="545" t="s">
        <v>438</v>
      </c>
      <c r="AF113" s="271"/>
      <c r="AG113" s="271"/>
      <c r="AH113" s="271"/>
      <c r="AI113" s="271"/>
      <c r="AJ113" s="271"/>
      <c r="AK113" s="271"/>
      <c r="AL113" s="271"/>
      <c r="AM113" s="271"/>
      <c r="AN113" s="271"/>
      <c r="AO113" s="271"/>
      <c r="AP113" s="271"/>
      <c r="AQ113" s="271"/>
      <c r="AR113" s="271"/>
      <c r="AS113" s="271"/>
      <c r="AT113" s="271"/>
      <c r="AU113" s="271"/>
      <c r="AV113" s="271"/>
      <c r="AW113" s="271"/>
      <c r="AX113" s="305"/>
      <c r="AY113" s="271"/>
      <c r="AZ113" s="271"/>
      <c r="BA113" s="271"/>
      <c r="BB113" s="271"/>
      <c r="BC113" s="271"/>
      <c r="BD113" s="271"/>
      <c r="BE113" s="271"/>
      <c r="BF113" s="271"/>
      <c r="BG113" s="271"/>
      <c r="BH113" s="271"/>
      <c r="BI113" s="271"/>
      <c r="BJ113" s="271"/>
      <c r="BK113" s="271"/>
      <c r="BL113" s="271"/>
      <c r="BM113" s="271"/>
      <c r="BN113" s="271"/>
      <c r="BO113" s="271"/>
      <c r="BP113" s="271"/>
      <c r="BQ113" s="271"/>
      <c r="BR113" s="271"/>
      <c r="BS113" s="271"/>
      <c r="BT113" s="271"/>
      <c r="BU113" s="271"/>
      <c r="BV113" s="271"/>
      <c r="BW113" s="271"/>
      <c r="BX113" s="271"/>
      <c r="BY113" s="271"/>
      <c r="BZ113" s="271"/>
      <c r="CA113" s="271"/>
    </row>
    <row r="114" spans="1:79" s="272" customFormat="1" ht="30" customHeight="1" thickBot="1">
      <c r="A114" s="545" t="s">
        <v>451</v>
      </c>
      <c r="B114" s="545" t="s">
        <v>94</v>
      </c>
      <c r="C114" s="545" t="s">
        <v>740</v>
      </c>
      <c r="D114" s="547"/>
      <c r="E114" s="571" t="s">
        <v>1228</v>
      </c>
      <c r="F114" s="571" t="s">
        <v>1229</v>
      </c>
      <c r="G114" s="547"/>
      <c r="H114" s="545" t="s">
        <v>717</v>
      </c>
      <c r="I114" s="545" t="s">
        <v>1857</v>
      </c>
      <c r="J114" s="583">
        <v>100000</v>
      </c>
      <c r="K114" s="2059">
        <v>100000</v>
      </c>
      <c r="L114" s="2060">
        <f t="shared" si="4"/>
        <v>0</v>
      </c>
      <c r="M114" s="547"/>
      <c r="N114" s="547"/>
      <c r="O114" s="547"/>
      <c r="P114" s="547"/>
      <c r="Q114" s="547"/>
      <c r="R114" s="547"/>
      <c r="S114" s="547"/>
      <c r="T114" s="547">
        <v>4</v>
      </c>
      <c r="U114" s="547"/>
      <c r="V114" s="547"/>
      <c r="W114" s="547"/>
      <c r="X114" s="2035">
        <v>1</v>
      </c>
      <c r="Y114" s="2035">
        <v>1</v>
      </c>
      <c r="Z114" s="2061">
        <v>1</v>
      </c>
      <c r="AA114" s="547"/>
      <c r="AB114" s="547"/>
      <c r="AC114" s="547"/>
      <c r="AD114" s="547"/>
      <c r="AE114" s="545" t="s">
        <v>438</v>
      </c>
      <c r="AF114" s="271"/>
      <c r="AG114" s="271"/>
      <c r="AH114" s="271"/>
      <c r="AI114" s="271"/>
      <c r="AJ114" s="271"/>
      <c r="AK114" s="271"/>
      <c r="AL114" s="271"/>
      <c r="AM114" s="271"/>
      <c r="AN114" s="271"/>
      <c r="AO114" s="271"/>
      <c r="AP114" s="271"/>
      <c r="AQ114" s="271"/>
      <c r="AR114" s="271"/>
      <c r="AS114" s="271"/>
      <c r="AT114" s="271"/>
      <c r="AU114" s="271"/>
      <c r="AV114" s="271"/>
      <c r="AW114" s="271"/>
      <c r="AX114" s="305"/>
      <c r="AY114" s="271"/>
      <c r="AZ114" s="271"/>
      <c r="BA114" s="271"/>
      <c r="BB114" s="271"/>
      <c r="BC114" s="271"/>
      <c r="BD114" s="271"/>
      <c r="BE114" s="271"/>
      <c r="BF114" s="271"/>
      <c r="BG114" s="271"/>
      <c r="BH114" s="271"/>
      <c r="BI114" s="271"/>
      <c r="BJ114" s="271"/>
      <c r="BK114" s="271"/>
      <c r="BL114" s="271"/>
      <c r="BM114" s="271"/>
      <c r="BN114" s="271"/>
      <c r="BO114" s="271"/>
      <c r="BP114" s="271"/>
      <c r="BQ114" s="271"/>
      <c r="BR114" s="271"/>
      <c r="BS114" s="271"/>
      <c r="BT114" s="271"/>
      <c r="BU114" s="271"/>
      <c r="BV114" s="271"/>
      <c r="BW114" s="271"/>
      <c r="BX114" s="271"/>
      <c r="BY114" s="271"/>
      <c r="BZ114" s="271"/>
      <c r="CA114" s="271"/>
    </row>
    <row r="115" spans="1:79" s="272" customFormat="1" ht="30" customHeight="1" thickBot="1">
      <c r="A115" s="545" t="s">
        <v>451</v>
      </c>
      <c r="B115" s="545" t="s">
        <v>94</v>
      </c>
      <c r="C115" s="545" t="s">
        <v>157</v>
      </c>
      <c r="D115" s="547"/>
      <c r="E115" s="571" t="s">
        <v>174</v>
      </c>
      <c r="F115" s="571"/>
      <c r="G115" s="547"/>
      <c r="H115" s="545" t="s">
        <v>12</v>
      </c>
      <c r="I115" s="545" t="s">
        <v>2274</v>
      </c>
      <c r="J115" s="583">
        <v>44000</v>
      </c>
      <c r="K115" s="583">
        <v>44000</v>
      </c>
      <c r="L115" s="2060">
        <f t="shared" si="4"/>
        <v>0</v>
      </c>
      <c r="M115" s="547"/>
      <c r="N115" s="547"/>
      <c r="O115" s="547"/>
      <c r="P115" s="547"/>
      <c r="Q115" s="547"/>
      <c r="R115" s="547"/>
      <c r="S115" s="547"/>
      <c r="T115" s="547"/>
      <c r="U115" s="547"/>
      <c r="V115" s="547"/>
      <c r="W115" s="547"/>
      <c r="X115" s="2035">
        <v>1</v>
      </c>
      <c r="Y115" s="2035">
        <v>1</v>
      </c>
      <c r="Z115" s="2061">
        <v>1</v>
      </c>
      <c r="AA115" s="547"/>
      <c r="AB115" s="547"/>
      <c r="AC115" s="547"/>
      <c r="AD115" s="547"/>
      <c r="AE115" s="545" t="s">
        <v>438</v>
      </c>
      <c r="AF115" s="271"/>
      <c r="AG115" s="271"/>
      <c r="AH115" s="271"/>
      <c r="AI115" s="271"/>
      <c r="AJ115" s="271"/>
      <c r="AK115" s="271"/>
      <c r="AL115" s="271"/>
      <c r="AM115" s="271"/>
      <c r="AN115" s="271"/>
      <c r="AO115" s="271"/>
      <c r="AP115" s="271"/>
      <c r="AQ115" s="271"/>
      <c r="AR115" s="271"/>
      <c r="AS115" s="271"/>
      <c r="AT115" s="271"/>
      <c r="AU115" s="271"/>
      <c r="AV115" s="271"/>
      <c r="AW115" s="271"/>
      <c r="AX115" s="305"/>
      <c r="AY115" s="271"/>
      <c r="AZ115" s="271"/>
      <c r="BA115" s="271"/>
      <c r="BB115" s="271"/>
      <c r="BC115" s="271"/>
      <c r="BD115" s="271"/>
      <c r="BE115" s="271"/>
      <c r="BF115" s="271"/>
      <c r="BG115" s="271"/>
      <c r="BH115" s="271"/>
      <c r="BI115" s="271"/>
      <c r="BJ115" s="271"/>
      <c r="BK115" s="271"/>
      <c r="BL115" s="271"/>
      <c r="BM115" s="271"/>
      <c r="BN115" s="271"/>
      <c r="BO115" s="271"/>
      <c r="BP115" s="271"/>
      <c r="BQ115" s="271"/>
      <c r="BR115" s="271"/>
      <c r="BS115" s="271"/>
      <c r="BT115" s="271"/>
      <c r="BU115" s="271"/>
      <c r="BV115" s="271"/>
      <c r="BW115" s="271"/>
      <c r="BX115" s="271"/>
      <c r="BY115" s="271"/>
      <c r="BZ115" s="271"/>
      <c r="CA115" s="271"/>
    </row>
    <row r="116" spans="1:79" s="272" customFormat="1" ht="30" customHeight="1" thickBot="1">
      <c r="A116" s="3886" t="s">
        <v>451</v>
      </c>
      <c r="B116" s="3886" t="s">
        <v>94</v>
      </c>
      <c r="C116" s="3886" t="s">
        <v>157</v>
      </c>
      <c r="D116" s="3883"/>
      <c r="E116" s="3889" t="s">
        <v>1230</v>
      </c>
      <c r="F116" s="571" t="s">
        <v>225</v>
      </c>
      <c r="G116" s="3883"/>
      <c r="H116" s="3886" t="s">
        <v>717</v>
      </c>
      <c r="I116" s="3886" t="s">
        <v>1857</v>
      </c>
      <c r="J116" s="3895">
        <v>140000</v>
      </c>
      <c r="K116" s="3901">
        <v>140000</v>
      </c>
      <c r="L116" s="3898">
        <f t="shared" si="4"/>
        <v>0</v>
      </c>
      <c r="M116" s="3883"/>
      <c r="N116" s="3883"/>
      <c r="O116" s="3883"/>
      <c r="P116" s="3883"/>
      <c r="Q116" s="3883"/>
      <c r="R116" s="3883"/>
      <c r="S116" s="3883"/>
      <c r="T116" s="3883">
        <v>7</v>
      </c>
      <c r="U116" s="3883"/>
      <c r="V116" s="3883"/>
      <c r="W116" s="3883"/>
      <c r="X116" s="2035">
        <v>1</v>
      </c>
      <c r="Y116" s="2035">
        <v>1</v>
      </c>
      <c r="Z116" s="3892">
        <v>1</v>
      </c>
      <c r="AA116" s="3883"/>
      <c r="AB116" s="3883"/>
      <c r="AC116" s="3883"/>
      <c r="AD116" s="3883"/>
      <c r="AE116" s="3886" t="s">
        <v>438</v>
      </c>
      <c r="AF116" s="271"/>
      <c r="AG116" s="271"/>
      <c r="AH116" s="271"/>
      <c r="AI116" s="271"/>
      <c r="AJ116" s="271"/>
      <c r="AK116" s="271"/>
      <c r="AL116" s="271"/>
      <c r="AM116" s="271"/>
      <c r="AN116" s="271"/>
      <c r="AO116" s="271"/>
      <c r="AP116" s="271"/>
      <c r="AQ116" s="271"/>
      <c r="AR116" s="271"/>
      <c r="AS116" s="271"/>
      <c r="AT116" s="271"/>
      <c r="AU116" s="271"/>
      <c r="AV116" s="271"/>
      <c r="AW116" s="271"/>
      <c r="AX116" s="305"/>
      <c r="AY116" s="271"/>
      <c r="AZ116" s="271"/>
      <c r="BA116" s="271"/>
      <c r="BB116" s="271"/>
      <c r="BC116" s="271"/>
      <c r="BD116" s="271"/>
      <c r="BE116" s="271"/>
      <c r="BF116" s="271"/>
      <c r="BG116" s="271"/>
      <c r="BH116" s="271"/>
      <c r="BI116" s="271"/>
      <c r="BJ116" s="271"/>
      <c r="BK116" s="271"/>
      <c r="BL116" s="271"/>
      <c r="BM116" s="271"/>
      <c r="BN116" s="271"/>
      <c r="BO116" s="271"/>
      <c r="BP116" s="271"/>
      <c r="BQ116" s="271"/>
      <c r="BR116" s="271"/>
      <c r="BS116" s="271"/>
      <c r="BT116" s="271"/>
      <c r="BU116" s="271"/>
      <c r="BV116" s="271"/>
      <c r="BW116" s="271"/>
      <c r="BX116" s="271"/>
      <c r="BY116" s="271"/>
      <c r="BZ116" s="271"/>
      <c r="CA116" s="271"/>
    </row>
    <row r="117" spans="1:79" s="272" customFormat="1" ht="30" customHeight="1" thickBot="1">
      <c r="A117" s="3887"/>
      <c r="B117" s="3887"/>
      <c r="C117" s="3887"/>
      <c r="D117" s="3884"/>
      <c r="E117" s="3890"/>
      <c r="F117" s="571" t="s">
        <v>1231</v>
      </c>
      <c r="G117" s="3884"/>
      <c r="H117" s="3887"/>
      <c r="I117" s="3887"/>
      <c r="J117" s="3896"/>
      <c r="K117" s="3902"/>
      <c r="L117" s="3899"/>
      <c r="M117" s="3884"/>
      <c r="N117" s="3884"/>
      <c r="O117" s="3884"/>
      <c r="P117" s="3884"/>
      <c r="Q117" s="3884"/>
      <c r="R117" s="3884"/>
      <c r="S117" s="3884"/>
      <c r="T117" s="3884"/>
      <c r="U117" s="3884"/>
      <c r="V117" s="3884"/>
      <c r="W117" s="3884"/>
      <c r="X117" s="2035">
        <v>1</v>
      </c>
      <c r="Y117" s="2035">
        <v>1</v>
      </c>
      <c r="Z117" s="3893"/>
      <c r="AA117" s="3884"/>
      <c r="AB117" s="3884"/>
      <c r="AC117" s="3884"/>
      <c r="AD117" s="3884"/>
      <c r="AE117" s="3887"/>
      <c r="AF117" s="271"/>
      <c r="AG117" s="271"/>
      <c r="AH117" s="271"/>
      <c r="AI117" s="271"/>
      <c r="AJ117" s="271"/>
      <c r="AK117" s="271"/>
      <c r="AL117" s="271"/>
      <c r="AM117" s="271"/>
      <c r="AN117" s="271"/>
      <c r="AO117" s="271"/>
      <c r="AP117" s="271"/>
      <c r="AQ117" s="271"/>
      <c r="AR117" s="271"/>
      <c r="AS117" s="271"/>
      <c r="AT117" s="271"/>
      <c r="AU117" s="271"/>
      <c r="AV117" s="271"/>
      <c r="AW117" s="271"/>
      <c r="AX117" s="305"/>
      <c r="AY117" s="271"/>
      <c r="AZ117" s="271"/>
      <c r="BA117" s="271"/>
      <c r="BB117" s="271"/>
      <c r="BC117" s="271"/>
      <c r="BD117" s="271"/>
      <c r="BE117" s="271"/>
      <c r="BF117" s="271"/>
      <c r="BG117" s="271"/>
      <c r="BH117" s="271"/>
      <c r="BI117" s="271"/>
      <c r="BJ117" s="271"/>
      <c r="BK117" s="271"/>
      <c r="BL117" s="271"/>
      <c r="BM117" s="271"/>
      <c r="BN117" s="271"/>
      <c r="BO117" s="271"/>
      <c r="BP117" s="271"/>
      <c r="BQ117" s="271"/>
      <c r="BR117" s="271"/>
      <c r="BS117" s="271"/>
      <c r="BT117" s="271"/>
      <c r="BU117" s="271"/>
      <c r="BV117" s="271"/>
      <c r="BW117" s="271"/>
      <c r="BX117" s="271"/>
      <c r="BY117" s="271"/>
      <c r="BZ117" s="271"/>
      <c r="CA117" s="271"/>
    </row>
    <row r="118" spans="1:79" s="272" customFormat="1" ht="30" customHeight="1" thickBot="1">
      <c r="A118" s="3887"/>
      <c r="B118" s="3887"/>
      <c r="C118" s="3887"/>
      <c r="D118" s="3884"/>
      <c r="E118" s="3890"/>
      <c r="F118" s="571" t="s">
        <v>1261</v>
      </c>
      <c r="G118" s="3884"/>
      <c r="H118" s="3887"/>
      <c r="I118" s="3887"/>
      <c r="J118" s="3896"/>
      <c r="K118" s="3902"/>
      <c r="L118" s="3899"/>
      <c r="M118" s="3884"/>
      <c r="N118" s="3884"/>
      <c r="O118" s="3884"/>
      <c r="P118" s="3884"/>
      <c r="Q118" s="3884"/>
      <c r="R118" s="3884"/>
      <c r="S118" s="3884"/>
      <c r="T118" s="3884"/>
      <c r="U118" s="3884"/>
      <c r="V118" s="3884"/>
      <c r="W118" s="3884"/>
      <c r="X118" s="2035">
        <v>1</v>
      </c>
      <c r="Y118" s="2035">
        <v>1</v>
      </c>
      <c r="Z118" s="3893"/>
      <c r="AA118" s="3884"/>
      <c r="AB118" s="3884"/>
      <c r="AC118" s="3884"/>
      <c r="AD118" s="3884"/>
      <c r="AE118" s="3887"/>
      <c r="AF118" s="271"/>
      <c r="AG118" s="271"/>
      <c r="AH118" s="271"/>
      <c r="AI118" s="271"/>
      <c r="AJ118" s="271"/>
      <c r="AK118" s="271"/>
      <c r="AL118" s="271"/>
      <c r="AM118" s="271"/>
      <c r="AN118" s="271"/>
      <c r="AO118" s="271"/>
      <c r="AP118" s="271"/>
      <c r="AQ118" s="271"/>
      <c r="AR118" s="271"/>
      <c r="AS118" s="271"/>
      <c r="AT118" s="271"/>
      <c r="AU118" s="271"/>
      <c r="AV118" s="271"/>
      <c r="AW118" s="271"/>
      <c r="AX118" s="305"/>
      <c r="AY118" s="271"/>
      <c r="AZ118" s="271"/>
      <c r="BA118" s="271"/>
      <c r="BB118" s="271"/>
      <c r="BC118" s="271"/>
      <c r="BD118" s="271"/>
      <c r="BE118" s="271"/>
      <c r="BF118" s="271"/>
      <c r="BG118" s="271"/>
      <c r="BH118" s="271"/>
      <c r="BI118" s="271"/>
      <c r="BJ118" s="271"/>
      <c r="BK118" s="271"/>
      <c r="BL118" s="271"/>
      <c r="BM118" s="271"/>
      <c r="BN118" s="271"/>
      <c r="BO118" s="271"/>
      <c r="BP118" s="271"/>
      <c r="BQ118" s="271"/>
      <c r="BR118" s="271"/>
      <c r="BS118" s="271"/>
      <c r="BT118" s="271"/>
      <c r="BU118" s="271"/>
      <c r="BV118" s="271"/>
      <c r="BW118" s="271"/>
      <c r="BX118" s="271"/>
      <c r="BY118" s="271"/>
      <c r="BZ118" s="271"/>
      <c r="CA118" s="271"/>
    </row>
    <row r="119" spans="1:79" s="272" customFormat="1" ht="30" customHeight="1" thickBot="1">
      <c r="A119" s="3887"/>
      <c r="B119" s="3887"/>
      <c r="C119" s="3887"/>
      <c r="D119" s="3884"/>
      <c r="E119" s="3890"/>
      <c r="F119" s="571" t="s">
        <v>1232</v>
      </c>
      <c r="G119" s="3884"/>
      <c r="H119" s="3887"/>
      <c r="I119" s="3887"/>
      <c r="J119" s="3896"/>
      <c r="K119" s="3902"/>
      <c r="L119" s="3899"/>
      <c r="M119" s="3884"/>
      <c r="N119" s="3884"/>
      <c r="O119" s="3884"/>
      <c r="P119" s="3884"/>
      <c r="Q119" s="3884"/>
      <c r="R119" s="3884"/>
      <c r="S119" s="3884"/>
      <c r="T119" s="3884"/>
      <c r="U119" s="3884"/>
      <c r="V119" s="3884"/>
      <c r="W119" s="3884"/>
      <c r="X119" s="2035">
        <v>1</v>
      </c>
      <c r="Y119" s="2035">
        <v>1</v>
      </c>
      <c r="Z119" s="3893"/>
      <c r="AA119" s="3884"/>
      <c r="AB119" s="3884"/>
      <c r="AC119" s="3884"/>
      <c r="AD119" s="3884"/>
      <c r="AE119" s="3887"/>
      <c r="AF119" s="271"/>
      <c r="AG119" s="271"/>
      <c r="AH119" s="271"/>
      <c r="AI119" s="271"/>
      <c r="AJ119" s="271"/>
      <c r="AK119" s="271"/>
      <c r="AL119" s="271"/>
      <c r="AM119" s="271"/>
      <c r="AN119" s="271"/>
      <c r="AO119" s="271"/>
      <c r="AP119" s="271"/>
      <c r="AQ119" s="271"/>
      <c r="AR119" s="271"/>
      <c r="AS119" s="271"/>
      <c r="AT119" s="271"/>
      <c r="AU119" s="271"/>
      <c r="AV119" s="271"/>
      <c r="AW119" s="271"/>
      <c r="AX119" s="305"/>
      <c r="AY119" s="271"/>
      <c r="AZ119" s="271"/>
      <c r="BA119" s="271"/>
      <c r="BB119" s="271"/>
      <c r="BC119" s="271"/>
      <c r="BD119" s="271"/>
      <c r="BE119" s="271"/>
      <c r="BF119" s="271"/>
      <c r="BG119" s="271"/>
      <c r="BH119" s="271"/>
      <c r="BI119" s="271"/>
      <c r="BJ119" s="271"/>
      <c r="BK119" s="271"/>
      <c r="BL119" s="271"/>
      <c r="BM119" s="271"/>
      <c r="BN119" s="271"/>
      <c r="BO119" s="271"/>
      <c r="BP119" s="271"/>
      <c r="BQ119" s="271"/>
      <c r="BR119" s="271"/>
      <c r="BS119" s="271"/>
      <c r="BT119" s="271"/>
      <c r="BU119" s="271"/>
      <c r="BV119" s="271"/>
      <c r="BW119" s="271"/>
      <c r="BX119" s="271"/>
      <c r="BY119" s="271"/>
      <c r="BZ119" s="271"/>
      <c r="CA119" s="271"/>
    </row>
    <row r="120" spans="1:79" s="272" customFormat="1" ht="30" customHeight="1" thickBot="1">
      <c r="A120" s="3888"/>
      <c r="B120" s="3888"/>
      <c r="C120" s="3888"/>
      <c r="D120" s="3885"/>
      <c r="E120" s="3891"/>
      <c r="F120" s="571" t="s">
        <v>1207</v>
      </c>
      <c r="G120" s="3885"/>
      <c r="H120" s="3888"/>
      <c r="I120" s="3888"/>
      <c r="J120" s="3897"/>
      <c r="K120" s="3903"/>
      <c r="L120" s="3900"/>
      <c r="M120" s="3885"/>
      <c r="N120" s="3885"/>
      <c r="O120" s="3885"/>
      <c r="P120" s="3885"/>
      <c r="Q120" s="3885"/>
      <c r="R120" s="3885"/>
      <c r="S120" s="3885"/>
      <c r="T120" s="3885"/>
      <c r="U120" s="3885"/>
      <c r="V120" s="3885"/>
      <c r="W120" s="3885"/>
      <c r="X120" s="2035">
        <v>1</v>
      </c>
      <c r="Y120" s="2035">
        <v>1</v>
      </c>
      <c r="Z120" s="3894"/>
      <c r="AA120" s="3885"/>
      <c r="AB120" s="3885"/>
      <c r="AC120" s="3885"/>
      <c r="AD120" s="3885"/>
      <c r="AE120" s="3888"/>
      <c r="AF120" s="271"/>
      <c r="AG120" s="271"/>
      <c r="AH120" s="271"/>
      <c r="AI120" s="271"/>
      <c r="AJ120" s="271"/>
      <c r="AK120" s="271"/>
      <c r="AL120" s="271"/>
      <c r="AM120" s="271"/>
      <c r="AN120" s="271"/>
      <c r="AO120" s="271"/>
      <c r="AP120" s="271"/>
      <c r="AQ120" s="271"/>
      <c r="AR120" s="271"/>
      <c r="AS120" s="271"/>
      <c r="AT120" s="271"/>
      <c r="AU120" s="271"/>
      <c r="AV120" s="271"/>
      <c r="AW120" s="271"/>
      <c r="AX120" s="305"/>
      <c r="AY120" s="271"/>
      <c r="AZ120" s="271"/>
      <c r="BA120" s="271"/>
      <c r="BB120" s="271"/>
      <c r="BC120" s="271"/>
      <c r="BD120" s="271"/>
      <c r="BE120" s="271"/>
      <c r="BF120" s="271"/>
      <c r="BG120" s="271"/>
      <c r="BH120" s="271"/>
      <c r="BI120" s="271"/>
      <c r="BJ120" s="271"/>
      <c r="BK120" s="271"/>
      <c r="BL120" s="271"/>
      <c r="BM120" s="271"/>
      <c r="BN120" s="271"/>
      <c r="BO120" s="271"/>
      <c r="BP120" s="271"/>
      <c r="BQ120" s="271"/>
      <c r="BR120" s="271"/>
      <c r="BS120" s="271"/>
      <c r="BT120" s="271"/>
      <c r="BU120" s="271"/>
      <c r="BV120" s="271"/>
      <c r="BW120" s="271"/>
      <c r="BX120" s="271"/>
      <c r="BY120" s="271"/>
      <c r="BZ120" s="271"/>
      <c r="CA120" s="271"/>
    </row>
    <row r="121" spans="1:79" s="901" customFormat="1" ht="26.25" customHeight="1">
      <c r="A121" s="205">
        <f>COUNTIF(A5:A120,"Y")+COUNTIF(A5:A120,"EK")</f>
        <v>95</v>
      </c>
      <c r="B121" s="205"/>
      <c r="C121" s="205"/>
      <c r="D121" s="205"/>
      <c r="E121" s="205"/>
      <c r="F121" s="1923"/>
      <c r="G121" s="1923"/>
      <c r="H121" s="1923"/>
      <c r="I121" s="2065"/>
      <c r="J121" s="2066">
        <f t="shared" ref="J121:W121" si="5">SUM(J5:J120)</f>
        <v>6854086</v>
      </c>
      <c r="K121" s="2075">
        <f>SUM(K5:K120)</f>
        <v>6890964.9100000001</v>
      </c>
      <c r="L121" s="2075">
        <f t="shared" si="5"/>
        <v>-36878.910000000003</v>
      </c>
      <c r="M121" s="2068">
        <f>SUM(M5:M120)</f>
        <v>0</v>
      </c>
      <c r="N121" s="2068">
        <f t="shared" si="5"/>
        <v>0</v>
      </c>
      <c r="O121" s="2068">
        <f t="shared" si="5"/>
        <v>0</v>
      </c>
      <c r="P121" s="2068">
        <f t="shared" si="5"/>
        <v>0</v>
      </c>
      <c r="Q121" s="2068">
        <f t="shared" si="5"/>
        <v>0</v>
      </c>
      <c r="R121" s="2068">
        <f t="shared" si="5"/>
        <v>5250</v>
      </c>
      <c r="S121" s="2068">
        <f t="shared" si="5"/>
        <v>105.4</v>
      </c>
      <c r="T121" s="2068">
        <f t="shared" si="5"/>
        <v>122.99999999999999</v>
      </c>
      <c r="U121" s="2068">
        <f t="shared" si="5"/>
        <v>0</v>
      </c>
      <c r="V121" s="2068">
        <f t="shared" si="5"/>
        <v>5</v>
      </c>
      <c r="W121" s="2068">
        <f t="shared" si="5"/>
        <v>0</v>
      </c>
      <c r="X121" s="2063"/>
      <c r="Y121" s="2064"/>
      <c r="Z121" s="2063">
        <f>SUM(Z5:Z120)</f>
        <v>95</v>
      </c>
      <c r="AA121" s="2063">
        <f>SUM(AA5:AA120)</f>
        <v>0</v>
      </c>
      <c r="AB121" s="2063">
        <f>SUM(AB5:AB120)</f>
        <v>0</v>
      </c>
      <c r="AC121" s="2063"/>
      <c r="AD121" s="2063"/>
      <c r="AE121" s="2065"/>
      <c r="AX121" s="902"/>
    </row>
    <row r="122" spans="1:79" s="901" customFormat="1">
      <c r="F122" s="1923"/>
      <c r="G122" s="1923"/>
      <c r="H122" s="1923"/>
      <c r="I122" s="2038"/>
      <c r="J122" s="2039">
        <f>J121-(J16+J50+J51+J52+J53+J54+J55+J64+J65+J91+J115+J56+J66)</f>
        <v>6470086</v>
      </c>
      <c r="K122" s="2042"/>
      <c r="L122" s="2038"/>
      <c r="M122" s="1923"/>
      <c r="N122" s="1923"/>
      <c r="O122" s="1923"/>
      <c r="P122" s="2038"/>
      <c r="Q122" s="2039"/>
      <c r="R122" s="2039"/>
      <c r="S122" s="2038"/>
      <c r="T122" s="2038"/>
      <c r="U122" s="2038"/>
      <c r="V122" s="1923"/>
      <c r="W122" s="1923"/>
      <c r="X122" s="2040"/>
      <c r="Y122" s="2041"/>
      <c r="Z122" s="2040"/>
      <c r="AA122" s="899"/>
      <c r="AB122" s="899"/>
      <c r="AD122" s="899"/>
      <c r="AX122" s="902"/>
    </row>
    <row r="123" spans="1:79" s="901" customFormat="1">
      <c r="F123" s="1923"/>
      <c r="G123" s="1923"/>
      <c r="H123" s="1923"/>
      <c r="I123" s="2038"/>
      <c r="J123" s="2039">
        <f>J121-J122</f>
        <v>384000</v>
      </c>
      <c r="K123" s="2042"/>
      <c r="L123" s="2038"/>
      <c r="M123" s="1923"/>
      <c r="N123" s="1923"/>
      <c r="O123" s="1923"/>
      <c r="P123" s="2038"/>
      <c r="Q123" s="2039"/>
      <c r="R123" s="2039"/>
      <c r="S123" s="2038"/>
      <c r="T123" s="2038"/>
      <c r="U123" s="2038"/>
      <c r="V123" s="1923"/>
      <c r="W123" s="1923"/>
      <c r="X123" s="2040"/>
      <c r="Y123" s="2041"/>
      <c r="Z123" s="2040"/>
      <c r="AA123" s="899"/>
      <c r="AB123" s="899"/>
      <c r="AD123" s="899"/>
      <c r="AX123" s="902"/>
    </row>
    <row r="124" spans="1:79" s="901" customFormat="1">
      <c r="F124" s="1923"/>
      <c r="G124" s="1923"/>
      <c r="H124" s="1923"/>
      <c r="I124" s="2038"/>
      <c r="J124" s="2039">
        <f>J123-96000-130000</f>
        <v>158000</v>
      </c>
      <c r="K124" s="2042"/>
      <c r="L124" s="2038"/>
      <c r="M124" s="1923"/>
      <c r="N124" s="1923"/>
      <c r="O124" s="1923"/>
      <c r="P124" s="2038"/>
      <c r="Q124" s="2039"/>
      <c r="R124" s="2039"/>
      <c r="S124" s="2038"/>
      <c r="T124" s="2038"/>
      <c r="U124" s="2038"/>
      <c r="V124" s="1923"/>
      <c r="W124" s="1923"/>
      <c r="X124" s="2040"/>
      <c r="Y124" s="2041"/>
      <c r="Z124" s="2040"/>
      <c r="AA124" s="899"/>
      <c r="AB124" s="899"/>
      <c r="AD124" s="899"/>
      <c r="AX124" s="902"/>
    </row>
    <row r="125" spans="1:79" s="901" customFormat="1">
      <c r="F125" s="1923"/>
      <c r="G125" s="1923"/>
      <c r="H125" s="1923"/>
      <c r="I125" s="2038"/>
      <c r="J125" s="2043"/>
      <c r="K125" s="2042"/>
      <c r="L125" s="2038"/>
      <c r="M125" s="1923"/>
      <c r="N125" s="1923"/>
      <c r="O125" s="1923"/>
      <c r="P125" s="1923"/>
      <c r="Q125" s="1923"/>
      <c r="R125" s="1923"/>
      <c r="S125" s="1923"/>
      <c r="T125" s="1923"/>
      <c r="U125" s="1923"/>
      <c r="V125" s="1923"/>
      <c r="W125" s="1923"/>
      <c r="X125" s="2040"/>
      <c r="Y125" s="2041"/>
      <c r="Z125" s="2040"/>
      <c r="AA125" s="899"/>
      <c r="AB125" s="899"/>
      <c r="AD125" s="899"/>
      <c r="AX125" s="902"/>
    </row>
    <row r="126" spans="1:79" s="205" customFormat="1">
      <c r="A126" s="901"/>
      <c r="B126" s="901"/>
      <c r="C126" s="901"/>
      <c r="D126" s="901"/>
      <c r="E126" s="901"/>
      <c r="F126" s="1923"/>
      <c r="G126" s="1923"/>
      <c r="H126" s="2044" t="s">
        <v>1857</v>
      </c>
      <c r="I126" s="2045">
        <f>COUNTIF(I5:I120,"ASFALT")</f>
        <v>40</v>
      </c>
      <c r="J126" s="2045">
        <f>SUMIF(I5:I120,"ASFALT",J5:J120)</f>
        <v>2525586</v>
      </c>
      <c r="K126" s="2046"/>
      <c r="L126" s="2046" t="s">
        <v>2205</v>
      </c>
      <c r="M126" s="2046">
        <f t="shared" ref="M126:W126" si="6">SUMIF($AE$5:$AE$120,"BİTTİ",M$5:M$120)</f>
        <v>0</v>
      </c>
      <c r="N126" s="2046">
        <f t="shared" si="6"/>
        <v>0</v>
      </c>
      <c r="O126" s="2046">
        <f t="shared" si="6"/>
        <v>0</v>
      </c>
      <c r="P126" s="2046">
        <f t="shared" si="6"/>
        <v>0</v>
      </c>
      <c r="Q126" s="2046">
        <f t="shared" si="6"/>
        <v>0</v>
      </c>
      <c r="R126" s="2046">
        <f t="shared" si="6"/>
        <v>5250</v>
      </c>
      <c r="S126" s="2046">
        <f t="shared" si="6"/>
        <v>105.4</v>
      </c>
      <c r="T126" s="2046">
        <f t="shared" si="6"/>
        <v>122.99999999999999</v>
      </c>
      <c r="U126" s="2046">
        <f t="shared" si="6"/>
        <v>0</v>
      </c>
      <c r="V126" s="2046">
        <f t="shared" si="6"/>
        <v>5</v>
      </c>
      <c r="W126" s="2046">
        <f t="shared" si="6"/>
        <v>0</v>
      </c>
      <c r="X126" s="2040"/>
      <c r="Y126" s="2041"/>
      <c r="Z126" s="2040"/>
      <c r="AA126" s="735"/>
      <c r="AB126" s="735"/>
      <c r="AD126" s="735"/>
      <c r="AX126" s="1036"/>
    </row>
    <row r="127" spans="1:79" s="205" customFormat="1">
      <c r="F127" s="1923"/>
      <c r="G127" s="1923"/>
      <c r="H127" s="2046" t="s">
        <v>2206</v>
      </c>
      <c r="I127" s="2045">
        <f>COUNTIF(I5:I120,"STABİLİZE")</f>
        <v>47</v>
      </c>
      <c r="J127" s="2045">
        <f>SUMIF(I5:I120,"STABİLİZE",J5:J120)</f>
        <v>4102500</v>
      </c>
      <c r="K127" s="2046"/>
      <c r="L127" s="2046" t="s">
        <v>2207</v>
      </c>
      <c r="M127" s="2046">
        <f t="shared" ref="M127:W127" si="7">SUMIF($AE$5:$AE$120,"%70 DEVAM EDİYOR",M$5:M$120)</f>
        <v>0</v>
      </c>
      <c r="N127" s="2046">
        <f t="shared" si="7"/>
        <v>0</v>
      </c>
      <c r="O127" s="2046">
        <f t="shared" si="7"/>
        <v>0</v>
      </c>
      <c r="P127" s="2046">
        <f t="shared" si="7"/>
        <v>0</v>
      </c>
      <c r="Q127" s="2046">
        <f t="shared" si="7"/>
        <v>0</v>
      </c>
      <c r="R127" s="2046">
        <f t="shared" si="7"/>
        <v>0</v>
      </c>
      <c r="S127" s="2046">
        <f t="shared" si="7"/>
        <v>0</v>
      </c>
      <c r="T127" s="2046">
        <f t="shared" si="7"/>
        <v>0</v>
      </c>
      <c r="U127" s="2046">
        <f t="shared" si="7"/>
        <v>0</v>
      </c>
      <c r="V127" s="2046">
        <f t="shared" si="7"/>
        <v>0</v>
      </c>
      <c r="W127" s="2046">
        <f t="shared" si="7"/>
        <v>0</v>
      </c>
      <c r="X127" s="2040"/>
      <c r="Y127" s="2041"/>
      <c r="Z127" s="2040"/>
      <c r="AA127" s="735"/>
      <c r="AB127" s="735"/>
      <c r="AD127" s="735"/>
      <c r="AX127" s="1036"/>
    </row>
    <row r="128" spans="1:79" s="205" customFormat="1">
      <c r="F128" s="1923"/>
      <c r="G128" s="1923"/>
      <c r="H128" s="2046" t="s">
        <v>688</v>
      </c>
      <c r="I128" s="2045">
        <f>COUNTIF(I5:I120,"BETON")</f>
        <v>0</v>
      </c>
      <c r="J128" s="2045">
        <f>SUMIF(I5:I120,"BETON",J5:J120)</f>
        <v>0</v>
      </c>
      <c r="K128" s="2046"/>
      <c r="L128" s="2046" t="s">
        <v>2208</v>
      </c>
      <c r="M128" s="2046">
        <f t="shared" ref="M128:W128" si="8">SUMIF($AE$5:$AE$120,"DEVAM EDİYOR",M$5:M$120)</f>
        <v>0</v>
      </c>
      <c r="N128" s="2046">
        <f t="shared" si="8"/>
        <v>0</v>
      </c>
      <c r="O128" s="2046">
        <f t="shared" si="8"/>
        <v>0</v>
      </c>
      <c r="P128" s="2046">
        <f t="shared" si="8"/>
        <v>0</v>
      </c>
      <c r="Q128" s="2046">
        <f t="shared" si="8"/>
        <v>0</v>
      </c>
      <c r="R128" s="2046">
        <f t="shared" si="8"/>
        <v>0</v>
      </c>
      <c r="S128" s="2046">
        <f t="shared" si="8"/>
        <v>0</v>
      </c>
      <c r="T128" s="2046">
        <f t="shared" si="8"/>
        <v>0</v>
      </c>
      <c r="U128" s="2046">
        <f t="shared" si="8"/>
        <v>0</v>
      </c>
      <c r="V128" s="2046">
        <f t="shared" si="8"/>
        <v>0</v>
      </c>
      <c r="W128" s="2046">
        <f t="shared" si="8"/>
        <v>0</v>
      </c>
      <c r="X128" s="2040"/>
      <c r="Y128" s="2041"/>
      <c r="Z128" s="2040"/>
      <c r="AA128" s="735"/>
      <c r="AB128" s="735"/>
      <c r="AD128" s="735"/>
      <c r="AX128" s="1036"/>
    </row>
    <row r="129" spans="6:50" s="205" customFormat="1">
      <c r="F129" s="1923"/>
      <c r="G129" s="1923"/>
      <c r="H129" s="2046" t="s">
        <v>489</v>
      </c>
      <c r="I129" s="2045">
        <f>COUNTIF(I5:I120,"KÖPRÜ")</f>
        <v>1</v>
      </c>
      <c r="J129" s="2045">
        <f>SUMIF(I5:I120,"KÖPRÜ",J5:J120)</f>
        <v>45000</v>
      </c>
      <c r="K129" s="2046"/>
      <c r="L129" s="2047" t="s">
        <v>2209</v>
      </c>
      <c r="M129" s="2046">
        <f t="shared" ref="M129:W129" si="9">SUMIF($AE$5:$AE$120,"İHALE AŞAMASI",M$5:M$120)</f>
        <v>0</v>
      </c>
      <c r="N129" s="2046">
        <f t="shared" si="9"/>
        <v>0</v>
      </c>
      <c r="O129" s="2046">
        <f t="shared" si="9"/>
        <v>0</v>
      </c>
      <c r="P129" s="2046">
        <f t="shared" si="9"/>
        <v>0</v>
      </c>
      <c r="Q129" s="2046">
        <f t="shared" si="9"/>
        <v>0</v>
      </c>
      <c r="R129" s="2046">
        <f t="shared" si="9"/>
        <v>0</v>
      </c>
      <c r="S129" s="2046">
        <f t="shared" si="9"/>
        <v>0</v>
      </c>
      <c r="T129" s="2046">
        <f t="shared" si="9"/>
        <v>0</v>
      </c>
      <c r="U129" s="2046">
        <f t="shared" si="9"/>
        <v>0</v>
      </c>
      <c r="V129" s="2046">
        <f t="shared" si="9"/>
        <v>0</v>
      </c>
      <c r="W129" s="2046">
        <f t="shared" si="9"/>
        <v>0</v>
      </c>
      <c r="X129" s="2040"/>
      <c r="Y129" s="2041"/>
      <c r="Z129" s="2040"/>
      <c r="AA129" s="735"/>
      <c r="AB129" s="735"/>
      <c r="AD129" s="735"/>
      <c r="AX129" s="1036"/>
    </row>
    <row r="130" spans="6:50" s="205" customFormat="1">
      <c r="F130" s="1923"/>
      <c r="G130" s="1923"/>
      <c r="H130" s="2046" t="s">
        <v>11</v>
      </c>
      <c r="I130" s="2045">
        <f>COUNTIF(I5:I120,"MENFEZ")</f>
        <v>4</v>
      </c>
      <c r="J130" s="2045">
        <f>SUMIF(I5:I120,"MENFEZ",J5:J120)</f>
        <v>51000</v>
      </c>
      <c r="K130" s="2046"/>
      <c r="L130" s="2047" t="s">
        <v>2210</v>
      </c>
      <c r="M130" s="2046">
        <f t="shared" ref="M130:W130" si="10">SUMIF($AE$5:$AE$120,"BAŞLANMADI",M$5:M$120)</f>
        <v>0</v>
      </c>
      <c r="N130" s="2046">
        <f t="shared" si="10"/>
        <v>0</v>
      </c>
      <c r="O130" s="2046">
        <f t="shared" si="10"/>
        <v>0</v>
      </c>
      <c r="P130" s="2046">
        <f t="shared" si="10"/>
        <v>0</v>
      </c>
      <c r="Q130" s="2046">
        <f t="shared" si="10"/>
        <v>0</v>
      </c>
      <c r="R130" s="2048">
        <f t="shared" si="10"/>
        <v>0</v>
      </c>
      <c r="S130" s="2046">
        <f t="shared" si="10"/>
        <v>0</v>
      </c>
      <c r="T130" s="2046">
        <f t="shared" si="10"/>
        <v>0</v>
      </c>
      <c r="U130" s="2046">
        <f t="shared" si="10"/>
        <v>0</v>
      </c>
      <c r="V130" s="2046">
        <f t="shared" si="10"/>
        <v>0</v>
      </c>
      <c r="W130" s="2046">
        <f t="shared" si="10"/>
        <v>0</v>
      </c>
      <c r="X130" s="2040"/>
      <c r="Y130" s="2041"/>
      <c r="Z130" s="2040"/>
      <c r="AA130" s="735"/>
      <c r="AB130" s="735"/>
      <c r="AD130" s="735"/>
      <c r="AX130" s="1036"/>
    </row>
    <row r="131" spans="6:50" s="901" customFormat="1">
      <c r="F131" s="1923"/>
      <c r="G131" s="1923"/>
      <c r="H131" s="1923" t="s">
        <v>2223</v>
      </c>
      <c r="I131" s="2045">
        <f>COUNTIF(I5:I120,"DİĞER")</f>
        <v>3</v>
      </c>
      <c r="J131" s="2045">
        <f>SUMIF(I5:I120,"DİĞER",J5:J120)</f>
        <v>130000</v>
      </c>
      <c r="K131" s="2046"/>
      <c r="L131" s="2046"/>
      <c r="M131" s="2049">
        <f t="shared" ref="M131:S131" si="11">SUM(M126:M130)</f>
        <v>0</v>
      </c>
      <c r="N131" s="2049">
        <f t="shared" si="11"/>
        <v>0</v>
      </c>
      <c r="O131" s="2050">
        <f t="shared" si="11"/>
        <v>0</v>
      </c>
      <c r="P131" s="2050">
        <f t="shared" si="11"/>
        <v>0</v>
      </c>
      <c r="Q131" s="2050">
        <f t="shared" si="11"/>
        <v>0</v>
      </c>
      <c r="R131" s="2051">
        <f t="shared" si="11"/>
        <v>5250</v>
      </c>
      <c r="S131" s="2050">
        <f t="shared" si="11"/>
        <v>105.4</v>
      </c>
      <c r="T131" s="2050">
        <f>SUM(T126:T130)</f>
        <v>122.99999999999999</v>
      </c>
      <c r="U131" s="2050">
        <f>SUM(U126:U130)</f>
        <v>0</v>
      </c>
      <c r="V131" s="2050">
        <f>SUM(V126:V130)</f>
        <v>5</v>
      </c>
      <c r="W131" s="2050">
        <f>SUM(W126:W130)</f>
        <v>0</v>
      </c>
      <c r="X131" s="2040"/>
      <c r="Y131" s="2041"/>
      <c r="Z131" s="2040"/>
      <c r="AA131" s="899"/>
      <c r="AB131" s="899"/>
      <c r="AD131" s="899"/>
      <c r="AX131" s="902"/>
    </row>
    <row r="132" spans="6:50" s="901" customFormat="1">
      <c r="F132" s="1923"/>
      <c r="G132" s="1923"/>
      <c r="H132" s="2046"/>
      <c r="I132" s="2045"/>
      <c r="J132" s="2045"/>
      <c r="K132" s="2046"/>
      <c r="L132" s="2046"/>
      <c r="M132" s="2049"/>
      <c r="N132" s="2049"/>
      <c r="O132" s="2050"/>
      <c r="P132" s="2050"/>
      <c r="Q132" s="2050"/>
      <c r="R132" s="2050"/>
      <c r="S132" s="2050"/>
      <c r="T132" s="2038"/>
      <c r="U132" s="2038"/>
      <c r="V132" s="1923"/>
      <c r="W132" s="1923"/>
      <c r="X132" s="2040"/>
      <c r="Y132" s="2041"/>
      <c r="Z132" s="2040"/>
      <c r="AA132" s="899"/>
      <c r="AB132" s="899"/>
      <c r="AD132" s="899"/>
      <c r="AX132" s="902"/>
    </row>
    <row r="133" spans="6:50" s="901" customFormat="1">
      <c r="F133" s="1923"/>
      <c r="G133" s="1923"/>
      <c r="H133" s="2046" t="s">
        <v>19</v>
      </c>
      <c r="I133" s="2045">
        <f>SUM(I126:I132)</f>
        <v>95</v>
      </c>
      <c r="J133" s="2045">
        <f>SUM(J126:J131)</f>
        <v>6854086</v>
      </c>
      <c r="K133" s="2046"/>
      <c r="L133" s="2046"/>
      <c r="M133" s="2052"/>
      <c r="N133" s="2052"/>
      <c r="O133" s="2052"/>
      <c r="P133" s="2052"/>
      <c r="Q133" s="2052"/>
      <c r="R133" s="2052"/>
      <c r="S133" s="2052"/>
      <c r="T133" s="2038"/>
      <c r="U133" s="2038"/>
      <c r="V133" s="1923"/>
      <c r="W133" s="1923"/>
      <c r="X133" s="2040"/>
      <c r="Y133" s="2041"/>
      <c r="Z133" s="2040"/>
      <c r="AA133" s="899"/>
      <c r="AB133" s="899"/>
      <c r="AD133" s="899"/>
      <c r="AX133" s="902"/>
    </row>
    <row r="134" spans="6:50" s="901" customFormat="1">
      <c r="F134" s="1923"/>
      <c r="G134" s="1923"/>
      <c r="H134" s="2046"/>
      <c r="I134" s="2046"/>
      <c r="J134" s="2052" t="s">
        <v>2211</v>
      </c>
      <c r="K134" s="2052" t="s">
        <v>2204</v>
      </c>
      <c r="L134" s="2052" t="s">
        <v>2212</v>
      </c>
      <c r="M134" s="2052" t="s">
        <v>2204</v>
      </c>
      <c r="N134" s="2052" t="s">
        <v>2213</v>
      </c>
      <c r="O134" s="2052" t="s">
        <v>2214</v>
      </c>
      <c r="P134" s="2052" t="s">
        <v>1344</v>
      </c>
      <c r="Q134" s="2053" t="s">
        <v>2204</v>
      </c>
      <c r="R134" s="2052" t="s">
        <v>2225</v>
      </c>
      <c r="S134" s="2052" t="s">
        <v>2226</v>
      </c>
      <c r="T134" s="2038"/>
      <c r="U134" s="2038"/>
      <c r="V134" s="1923"/>
      <c r="W134" s="1923"/>
      <c r="X134" s="2040"/>
      <c r="Y134" s="2041"/>
      <c r="Z134" s="2040"/>
      <c r="AA134" s="899"/>
      <c r="AB134" s="899"/>
      <c r="AD134" s="899"/>
      <c r="AX134" s="902"/>
    </row>
    <row r="135" spans="6:50" s="901" customFormat="1">
      <c r="F135" s="1923"/>
      <c r="G135" s="1923"/>
      <c r="H135" s="2046"/>
      <c r="I135" s="2046" t="s">
        <v>716</v>
      </c>
      <c r="J135" s="2048">
        <f>COUNTIF(I5:I37,"ASFALT")+COUNTIF(I5:I37,"STABİLİZE")</f>
        <v>33</v>
      </c>
      <c r="K135" s="2054">
        <f>SUMIF($I$5:$I$37,"STABİLİZE",S5:S37)+SUMIF($I$5:$I$37,"ASFALT",T5:T37)</f>
        <v>69</v>
      </c>
      <c r="L135" s="2048">
        <f>COUNTIF($H$5:$H$37,"ONARIM")</f>
        <v>1</v>
      </c>
      <c r="M135" s="2054">
        <f>SUMIF($H$5:$H$37,"ONARIM",P5:P37)</f>
        <v>0</v>
      </c>
      <c r="N135" s="2048">
        <f>COUNTIF(M5:M37,"KÖPRÜ")</f>
        <v>0</v>
      </c>
      <c r="O135" s="2048">
        <f>COUNTIF(N5:N37,"MENFEZ")</f>
        <v>0</v>
      </c>
      <c r="P135" s="2048">
        <f>COUNTIF(E5:E37,"Muhtelif Köy Yolları Bakım ve Onarım")</f>
        <v>1</v>
      </c>
      <c r="Q135" s="2054">
        <f>SUMIF($E$5:$E$37,"Muhtelif Köy Yolları Bakım ve Onarım",O5:O37)</f>
        <v>0</v>
      </c>
      <c r="R135" s="2048">
        <f>COUNTIF(I5:I37,"DİĞER")</f>
        <v>0</v>
      </c>
      <c r="S135" s="2054">
        <f>SUMIF($I$5:$I$37,"DİĞER",R5:R37)</f>
        <v>0</v>
      </c>
      <c r="T135" s="2038"/>
      <c r="U135" s="2038"/>
      <c r="V135" s="1923"/>
      <c r="W135" s="1923"/>
      <c r="X135" s="2040"/>
      <c r="Y135" s="2041"/>
      <c r="Z135" s="2040"/>
      <c r="AA135" s="899"/>
      <c r="AB135" s="899"/>
      <c r="AD135" s="899"/>
      <c r="AX135" s="902"/>
    </row>
    <row r="136" spans="6:50" s="901" customFormat="1">
      <c r="F136" s="1923"/>
      <c r="G136" s="1923"/>
      <c r="H136" s="2046"/>
      <c r="I136" s="2046" t="s">
        <v>2215</v>
      </c>
      <c r="J136" s="2048">
        <f>COUNTIF($I$38:$I$44,"ASFALT")+COUNTIF(I38:I44,"STABİLİZE")</f>
        <v>3</v>
      </c>
      <c r="K136" s="2054">
        <f>SUMIF($I$38:$I$44,"STABİLİZE",S38:S44)+SUMIF($I$38:$I$44,"ASFALT",T38:T44)</f>
        <v>14.1</v>
      </c>
      <c r="L136" s="2048">
        <f>COUNTIF($H$38:$H$44,"ONARIM")</f>
        <v>0</v>
      </c>
      <c r="M136" s="2054">
        <f>SUMIF($H$38:$H$44,"ONARIM",P38:P44)</f>
        <v>0</v>
      </c>
      <c r="N136" s="2048">
        <f>COUNTIF($I$38:$I$44,"KÖPRÜ")</f>
        <v>0</v>
      </c>
      <c r="O136" s="2048">
        <f>COUNTIF($I$38:$I$44,"MENFEZ")</f>
        <v>0</v>
      </c>
      <c r="P136" s="2048">
        <f>COUNTIF($E$38:$E$44,"Muhtelif Köy Yolları Bakım ve Onarım")</f>
        <v>0</v>
      </c>
      <c r="Q136" s="2054">
        <f>SUMIF($E$38:$E$44,"Muhtelif Köy Yolları Bakım ve Onarım",O38:O44)</f>
        <v>0</v>
      </c>
      <c r="R136" s="2048">
        <f>COUNTIF($I$38:$I$44,"DİĞER")</f>
        <v>0</v>
      </c>
      <c r="S136" s="2054">
        <f>SUMIF($I$38:$I$44,"DİĞER",R38:R44)</f>
        <v>0</v>
      </c>
      <c r="T136" s="2038"/>
      <c r="U136" s="2038"/>
      <c r="V136" s="1923"/>
      <c r="W136" s="1923"/>
      <c r="X136" s="2040"/>
      <c r="Y136" s="2041"/>
      <c r="Z136" s="2040"/>
      <c r="AA136" s="899"/>
      <c r="AB136" s="899"/>
      <c r="AD136" s="899"/>
      <c r="AX136" s="902"/>
    </row>
    <row r="137" spans="6:50" s="901" customFormat="1">
      <c r="F137" s="1923"/>
      <c r="G137" s="1923"/>
      <c r="H137" s="2046"/>
      <c r="I137" s="2046" t="s">
        <v>2216</v>
      </c>
      <c r="J137" s="2048">
        <f>COUNTIF($I$45:$I$66,"ASFALT")+COUNTIF(I45:I66,"STABİLİZE")</f>
        <v>8</v>
      </c>
      <c r="K137" s="2054">
        <f>SUMIF($I$45:$I$66,"STABİLİZE",S45:S66)+SUMIF($I$45:$I$66,"ASFALT",T45:T66)</f>
        <v>23</v>
      </c>
      <c r="L137" s="2048">
        <f>COUNTIF($H$45:$H$66,"ONARIM")</f>
        <v>2</v>
      </c>
      <c r="M137" s="2054">
        <f>SUMIF($H$45:$H$66,"ONARIM",P45:P66)</f>
        <v>0</v>
      </c>
      <c r="N137" s="2048">
        <f>COUNTIF($I$45:$I$66,"KÖPRÜ")</f>
        <v>1</v>
      </c>
      <c r="O137" s="2048">
        <f>COUNTIF($I$45:$I$66,"MENFEZ")</f>
        <v>4</v>
      </c>
      <c r="P137" s="2048">
        <f>COUNTIF($E$45:$E$66,"Muhtelif Köy Yolları Bakım ve Onarım")</f>
        <v>1</v>
      </c>
      <c r="Q137" s="2054">
        <f>SUMIF($E$45:$E$66,"Muhtelif Köy Yolları Bakım ve Onarım",O45:O66)</f>
        <v>0</v>
      </c>
      <c r="R137" s="2048">
        <f>COUNTIF($I$45:$I$66,"DİĞER")</f>
        <v>3</v>
      </c>
      <c r="S137" s="2054">
        <f>SUMIF($I$45:$I$66,"DİĞER",R45:R66)</f>
        <v>5250</v>
      </c>
      <c r="T137" s="2038"/>
      <c r="U137" s="2038"/>
      <c r="V137" s="1923"/>
      <c r="W137" s="1923"/>
      <c r="X137" s="2040"/>
      <c r="Y137" s="2041"/>
      <c r="Z137" s="2040"/>
      <c r="AA137" s="899"/>
      <c r="AB137" s="899"/>
      <c r="AD137" s="899"/>
      <c r="AX137" s="902"/>
    </row>
    <row r="138" spans="6:50" s="901" customFormat="1">
      <c r="F138" s="1923"/>
      <c r="G138" s="1923"/>
      <c r="H138" s="2046"/>
      <c r="I138" s="2046" t="s">
        <v>2217</v>
      </c>
      <c r="J138" s="2048">
        <f>COUNTIF($I$67:$I$77,"ASFALT")+COUNTIF(I67:I77,"STABİLİZE")</f>
        <v>11</v>
      </c>
      <c r="K138" s="2054">
        <f>SUMIF($I$67:$I$77,"STABİLİZE",S67:S77)+SUMIF($I$67:$I$77,"ASFALT",T67:T77)</f>
        <v>27.1</v>
      </c>
      <c r="L138" s="2048">
        <f>COUNTIF($H$67:$H$77,"ONARIM")</f>
        <v>0</v>
      </c>
      <c r="M138" s="2054">
        <f>SUMIF($H$67:$H$77,"ONARIM",P67:P77)</f>
        <v>0</v>
      </c>
      <c r="N138" s="2048">
        <f>COUNTIF($I$67:$I$77,"KÖPRÜ")</f>
        <v>0</v>
      </c>
      <c r="O138" s="2048">
        <f>COUNTIF($I$67:$I$77,"MENFEZ")</f>
        <v>0</v>
      </c>
      <c r="P138" s="2048">
        <f>COUNTIF($E$67:$E$77,"Muhtelif Köy Yolları Bakım ve Onarım")</f>
        <v>0</v>
      </c>
      <c r="Q138" s="2054">
        <f>SUMIF($E$67:$E$77,"Muhtelif Köy Yolları Bakım ve Onarım",O67:O77)</f>
        <v>0</v>
      </c>
      <c r="R138" s="2048">
        <f>COUNTIF($I$67:$I$77,"DİĞER")</f>
        <v>0</v>
      </c>
      <c r="S138" s="2054">
        <f>SUMIF($I$67:$I$77,"DİĞER",R67:R77)</f>
        <v>0</v>
      </c>
      <c r="T138" s="2038"/>
      <c r="U138" s="2038"/>
      <c r="V138" s="1923"/>
      <c r="W138" s="1923"/>
      <c r="X138" s="2040"/>
      <c r="Y138" s="2041"/>
      <c r="Z138" s="2040"/>
      <c r="AA138" s="899"/>
      <c r="AB138" s="899"/>
      <c r="AD138" s="899"/>
      <c r="AX138" s="902"/>
    </row>
    <row r="139" spans="6:50" s="901" customFormat="1">
      <c r="F139" s="1923"/>
      <c r="G139" s="1923"/>
      <c r="H139" s="2046"/>
      <c r="I139" s="2046" t="s">
        <v>2218</v>
      </c>
      <c r="J139" s="2048">
        <f>COUNTIF($I$78:$I$80,"ASFALT")+COUNTIF(I78:I80,"STABİLİZE")</f>
        <v>2</v>
      </c>
      <c r="K139" s="2054">
        <f>SUMIF($I$78:$I$80,"STABİLİZE",S78:S80)+SUMIF($I$78:$I$80,"ASFALT",T78:T80)</f>
        <v>10.4</v>
      </c>
      <c r="L139" s="2048">
        <f>COUNTIF($H$78:$H$80,"ONARIM")</f>
        <v>0</v>
      </c>
      <c r="M139" s="2054">
        <f>SUMIF($H$78:$H$80,"ONARIM",P78:P80)</f>
        <v>0</v>
      </c>
      <c r="N139" s="2048">
        <f>COUNTIF($I$78:$I$80,"KÖPRÜ")</f>
        <v>0</v>
      </c>
      <c r="O139" s="2048">
        <f>COUNTIF($I$78:$I$80,"MENFEZ")</f>
        <v>0</v>
      </c>
      <c r="P139" s="2048">
        <f>COUNTIF($E$78:$E$80,"Muhtelif Köy Yolları Bakım ve Onarım")</f>
        <v>0</v>
      </c>
      <c r="Q139" s="2054">
        <f>SUMIF($E$78:$E$80,"Muhtelif Köy Yolları Bakım ve Onarım",O78:O80)</f>
        <v>0</v>
      </c>
      <c r="R139" s="2048">
        <f>COUNTIF($I$78:$I$80,"DİĞER")</f>
        <v>0</v>
      </c>
      <c r="S139" s="2054">
        <f>SUMIF($I$78:$I$80,"DİĞER",R78:R80)</f>
        <v>0</v>
      </c>
      <c r="T139" s="2038"/>
      <c r="U139" s="2038"/>
      <c r="V139" s="1923"/>
      <c r="W139" s="1923"/>
      <c r="X139" s="2040"/>
      <c r="Y139" s="2041"/>
      <c r="Z139" s="2040"/>
      <c r="AA139" s="899"/>
      <c r="AB139" s="899"/>
      <c r="AD139" s="899"/>
      <c r="AX139" s="902"/>
    </row>
    <row r="140" spans="6:50" s="901" customFormat="1">
      <c r="F140" s="1923"/>
      <c r="G140" s="1923"/>
      <c r="H140" s="2046"/>
      <c r="I140" s="2046" t="s">
        <v>2219</v>
      </c>
      <c r="J140" s="2048">
        <f>COUNTIF($I$81:$I$97,"ASFALT")+COUNTIF(I81:I97,"STABİLİZE")</f>
        <v>13</v>
      </c>
      <c r="K140" s="2054">
        <f>SUMIF($I$81:$I$97,"STABİLİZE",S81:S97)+SUMIF($I$81:$I$97,"ASFALT",T81:T97)</f>
        <v>29.3</v>
      </c>
      <c r="L140" s="2048">
        <f>COUNTIF($H$81:$H$97,"ONARIM")</f>
        <v>1</v>
      </c>
      <c r="M140" s="2054">
        <f>SUMIF($H$81:$H$97,"ONARIM",P81:P97)</f>
        <v>0</v>
      </c>
      <c r="N140" s="2048">
        <f>COUNTIF($I$81:$I$97,"KÖPRÜ")</f>
        <v>0</v>
      </c>
      <c r="O140" s="2048">
        <f>COUNTIF($I$81:$I$97,"MENFEZ")</f>
        <v>0</v>
      </c>
      <c r="P140" s="2048">
        <f>COUNTIF($E$81:$E$97,"Muhtelif Köy Yolları Bakım ve Onarım")</f>
        <v>1</v>
      </c>
      <c r="Q140" s="2054">
        <f>SUMIF($E$81:$E$97,"Muhtelif Köy Yolları Bakım ve Onarım",O81:O97)</f>
        <v>0</v>
      </c>
      <c r="R140" s="2048">
        <f>COUNTIF($I$81:$I$97,"DİĞER")</f>
        <v>0</v>
      </c>
      <c r="S140" s="2054">
        <f>SUMIF($I$81:$I$97,"DİĞER",R81:R97)</f>
        <v>0</v>
      </c>
      <c r="T140" s="2038"/>
      <c r="U140" s="2038"/>
      <c r="V140" s="1923"/>
      <c r="W140" s="1923"/>
      <c r="X140" s="2040"/>
      <c r="Y140" s="2041"/>
      <c r="Z140" s="2040"/>
      <c r="AA140" s="899"/>
      <c r="AB140" s="899"/>
      <c r="AD140" s="899"/>
      <c r="AX140" s="902"/>
    </row>
    <row r="141" spans="6:50" s="901" customFormat="1">
      <c r="F141" s="1923"/>
      <c r="G141" s="1923"/>
      <c r="H141" s="2046"/>
      <c r="I141" s="2046" t="s">
        <v>2220</v>
      </c>
      <c r="J141" s="2048">
        <f>COUNTIF($I$98:$I$110,"ASFALT")+COUNTIF(I98:I110,"STABİLİZE")</f>
        <v>11</v>
      </c>
      <c r="K141" s="2054">
        <f>SUMIF($I$98:$I$110,"STABİLİZE",S98:S110)+SUMIF($I$98:$I$110,"ASFALT",T98:T110)</f>
        <v>30.5</v>
      </c>
      <c r="L141" s="2048">
        <f>COUNTIF($H$98:$H$110,"ONARIM")</f>
        <v>0</v>
      </c>
      <c r="M141" s="2054">
        <f>SUMIF($H$98:$H$110,"ONARIM",P98:P110)</f>
        <v>0</v>
      </c>
      <c r="N141" s="2048">
        <f>COUNTIF($I$98:$I$110,"KÖPRÜ")</f>
        <v>0</v>
      </c>
      <c r="O141" s="2048">
        <f>COUNTIF($I$98:$I$110,"MENFEZ")</f>
        <v>0</v>
      </c>
      <c r="P141" s="2048">
        <f>COUNTIF($E$98:$E$110,"Muhtelif Köy Yolları Bakım ve Onarım")</f>
        <v>0</v>
      </c>
      <c r="Q141" s="2054">
        <f>SUMIF($E$98:$E110,"Muhtelif Köy Yolları Bakım ve Onarım",O98:O110)</f>
        <v>0</v>
      </c>
      <c r="R141" s="2048">
        <f>COUNTIF($I$98:$I$110,"DİĞER")</f>
        <v>0</v>
      </c>
      <c r="S141" s="2054">
        <f>SUMIF($I$98:$I$110,"DİĞER",R98:R110)</f>
        <v>0</v>
      </c>
      <c r="T141" s="2038"/>
      <c r="U141" s="2038"/>
      <c r="V141" s="1923"/>
      <c r="W141" s="1923"/>
      <c r="X141" s="2040"/>
      <c r="Y141" s="2041"/>
      <c r="Z141" s="2040"/>
      <c r="AA141" s="899"/>
      <c r="AB141" s="899"/>
      <c r="AD141" s="899"/>
      <c r="AX141" s="902"/>
    </row>
    <row r="142" spans="6:50" s="901" customFormat="1">
      <c r="F142" s="1923"/>
      <c r="G142" s="1923"/>
      <c r="H142" s="2046"/>
      <c r="I142" s="2046" t="s">
        <v>2221</v>
      </c>
      <c r="J142" s="2048">
        <f>COUNTIF($I$111:$I$114,"ASFALT")+COUNTIF(I111:I114,"STABİLİZE")</f>
        <v>4</v>
      </c>
      <c r="K142" s="2054">
        <f>SUMIF($I$111:$I$114,"STABİLİZE",S111:S114)+SUMIF($I$111:$I$114,"ASFALT",T111:T114)</f>
        <v>18</v>
      </c>
      <c r="L142" s="2048">
        <f>COUNTIF($H$111:$H$114,"ONARIM")</f>
        <v>0</v>
      </c>
      <c r="M142" s="2054">
        <f>SUMIF($H$111:$H$114,"ONARIM",P111:P114)</f>
        <v>0</v>
      </c>
      <c r="N142" s="2048">
        <f>COUNTIF($I$111:$I$114,"KÖPRÜ")</f>
        <v>0</v>
      </c>
      <c r="O142" s="2048">
        <f>COUNTIF($I$111:$I$114,"MENFEZ")</f>
        <v>0</v>
      </c>
      <c r="P142" s="2048">
        <f>COUNTIF($E$111:$E$114,"Muhtelif Köy Yolları Bakım ve Onarım")</f>
        <v>0</v>
      </c>
      <c r="Q142" s="2054">
        <f>SUMIF($E$111:$E114,"Muhtelif Köy Yolları Bakım ve Onarım",O111:O114)</f>
        <v>0</v>
      </c>
      <c r="R142" s="2048">
        <f>COUNTIF($I$111:$I$114,"DİĞER")</f>
        <v>0</v>
      </c>
      <c r="S142" s="2054">
        <f>SUMIF($I$111:$I$114,"DİĞER",R111:R114)</f>
        <v>0</v>
      </c>
      <c r="T142" s="2038"/>
      <c r="U142" s="2038"/>
      <c r="V142" s="1923"/>
      <c r="W142" s="1923"/>
      <c r="X142" s="2040"/>
      <c r="Y142" s="2041"/>
      <c r="Z142" s="2040"/>
      <c r="AA142" s="899"/>
      <c r="AB142" s="899"/>
      <c r="AD142" s="899"/>
      <c r="AX142" s="902"/>
    </row>
    <row r="143" spans="6:50" s="901" customFormat="1">
      <c r="F143" s="1923"/>
      <c r="G143" s="1923"/>
      <c r="H143" s="2046"/>
      <c r="I143" s="2046" t="s">
        <v>2222</v>
      </c>
      <c r="J143" s="2048">
        <f>COUNTIF($I$115:$I$120,"ASFALT")+COUNTIF(I115:I120,"STABİLİZE")</f>
        <v>2</v>
      </c>
      <c r="K143" s="2054">
        <f>SUMIF($I$115:$I$120,"STABİLİZE",S115:S120)+SUMIF($I$115:$I$120,"ASFALT",T115:T120)</f>
        <v>7</v>
      </c>
      <c r="L143" s="2048">
        <f>COUNTIF($H$115:$H$120,"ONARIM")</f>
        <v>1</v>
      </c>
      <c r="M143" s="2054">
        <f>SUMIF($H$115:$H$120,"ONARIM",P115:P120)</f>
        <v>0</v>
      </c>
      <c r="N143" s="2048">
        <f>COUNTIF($I$115:$I$120,"KÖPRÜ")</f>
        <v>0</v>
      </c>
      <c r="O143" s="2048">
        <f>COUNTIF($I$115:$I$120,"MENFEZ")</f>
        <v>0</v>
      </c>
      <c r="P143" s="2048">
        <f>COUNTIF($E$115:$E$120,"Muhtelif Köy Yolları Bakım ve Onarım")</f>
        <v>1</v>
      </c>
      <c r="Q143" s="2054">
        <f>SUMIF($E$115:$E$120,"Muhtelif Köy Yolları Bakım ve Onarım",O115:O120)</f>
        <v>0</v>
      </c>
      <c r="R143" s="2048">
        <f>COUNTIF($I$115:$I$120,"DİĞER")</f>
        <v>0</v>
      </c>
      <c r="S143" s="2054">
        <f>SUMIF($I$115:$I$120,"DİĞER",R115:R120)</f>
        <v>0</v>
      </c>
      <c r="T143" s="2038"/>
      <c r="U143" s="2038"/>
      <c r="V143" s="1923"/>
      <c r="W143" s="1923"/>
      <c r="X143" s="2040"/>
      <c r="Y143" s="2041"/>
      <c r="Z143" s="2040"/>
      <c r="AA143" s="899"/>
      <c r="AB143" s="899"/>
      <c r="AD143" s="899"/>
      <c r="AX143" s="902"/>
    </row>
    <row r="144" spans="6:50" s="901" customFormat="1">
      <c r="F144" s="1923"/>
      <c r="G144" s="1923"/>
      <c r="H144" s="2046"/>
      <c r="I144" s="2055" t="s">
        <v>19</v>
      </c>
      <c r="J144" s="2048">
        <f>SUM(J135:J143)-5</f>
        <v>82</v>
      </c>
      <c r="K144" s="2056">
        <f t="shared" ref="K144:Q144" si="12">SUM(K135:K143)</f>
        <v>228.4</v>
      </c>
      <c r="L144" s="2057">
        <f>SUM(L135:L143)</f>
        <v>5</v>
      </c>
      <c r="M144" s="2056">
        <f>SUM(M135:M143)</f>
        <v>0</v>
      </c>
      <c r="N144" s="2057">
        <f t="shared" si="12"/>
        <v>1</v>
      </c>
      <c r="O144" s="2057">
        <f t="shared" si="12"/>
        <v>4</v>
      </c>
      <c r="P144" s="2057">
        <f t="shared" si="12"/>
        <v>4</v>
      </c>
      <c r="Q144" s="2056">
        <f t="shared" si="12"/>
        <v>0</v>
      </c>
      <c r="R144" s="2058">
        <f>SUM(R135:R143)</f>
        <v>3</v>
      </c>
      <c r="S144" s="2056">
        <f>SUM(S135:S143)</f>
        <v>5250</v>
      </c>
      <c r="T144" s="2038"/>
      <c r="U144" s="2038"/>
      <c r="V144" s="1923"/>
      <c r="W144" s="1923"/>
      <c r="X144" s="2040"/>
      <c r="Y144" s="2041"/>
      <c r="Z144" s="2040"/>
      <c r="AA144" s="899"/>
      <c r="AB144" s="899"/>
      <c r="AD144" s="899"/>
      <c r="AX144" s="902"/>
    </row>
    <row r="145" spans="6:50" s="901" customFormat="1">
      <c r="F145" s="1923"/>
      <c r="G145" s="1923"/>
      <c r="H145" s="2046"/>
      <c r="I145" s="2046" t="s">
        <v>2224</v>
      </c>
      <c r="J145" s="2048">
        <f>J144+N144+O144+R144</f>
        <v>90</v>
      </c>
      <c r="K145" s="2054"/>
      <c r="L145" s="2046"/>
      <c r="M145" s="2052"/>
      <c r="N145" s="2052"/>
      <c r="O145" s="2052"/>
      <c r="P145" s="2052"/>
      <c r="Q145" s="2052"/>
      <c r="R145" s="2052"/>
      <c r="S145" s="2052"/>
      <c r="T145" s="2038"/>
      <c r="U145" s="2038"/>
      <c r="V145" s="1923"/>
      <c r="W145" s="1923"/>
      <c r="X145" s="2040"/>
      <c r="Y145" s="2041"/>
      <c r="Z145" s="2040"/>
      <c r="AA145" s="899"/>
      <c r="AB145" s="899"/>
      <c r="AD145" s="899"/>
      <c r="AX145" s="902"/>
    </row>
    <row r="146" spans="6:50" s="901" customFormat="1">
      <c r="F146" s="1923"/>
      <c r="G146" s="1923"/>
      <c r="H146" s="1923"/>
      <c r="I146" s="2038"/>
      <c r="J146" s="2043"/>
      <c r="K146" s="2042"/>
      <c r="L146" s="2038"/>
      <c r="M146" s="1923"/>
      <c r="N146" s="1923"/>
      <c r="O146" s="1923"/>
      <c r="P146" s="2038"/>
      <c r="Q146" s="2039"/>
      <c r="R146" s="2039"/>
      <c r="S146" s="2038"/>
      <c r="T146" s="2038"/>
      <c r="U146" s="2038"/>
      <c r="V146" s="1923"/>
      <c r="W146" s="1923"/>
      <c r="X146" s="2040"/>
      <c r="Y146" s="2041"/>
      <c r="Z146" s="2040"/>
      <c r="AA146" s="899"/>
      <c r="AB146" s="899"/>
      <c r="AD146" s="899"/>
      <c r="AX146" s="902"/>
    </row>
    <row r="147" spans="6:50" s="901" customFormat="1">
      <c r="F147" s="1923"/>
      <c r="G147" s="1923"/>
      <c r="H147" s="1923"/>
      <c r="I147" s="2038"/>
      <c r="J147" s="2043"/>
      <c r="K147" s="2042"/>
      <c r="L147" s="2038"/>
      <c r="M147" s="1923"/>
      <c r="N147" s="1923"/>
      <c r="O147" s="1923"/>
      <c r="P147" s="2038"/>
      <c r="Q147" s="2039"/>
      <c r="R147" s="2039"/>
      <c r="S147" s="2038"/>
      <c r="T147" s="2038"/>
      <c r="U147" s="2038"/>
      <c r="V147" s="1923"/>
      <c r="W147" s="1923"/>
      <c r="X147" s="2040"/>
      <c r="Y147" s="2041"/>
      <c r="Z147" s="2040"/>
      <c r="AA147" s="899"/>
      <c r="AB147" s="899"/>
      <c r="AD147" s="899"/>
      <c r="AX147" s="902"/>
    </row>
    <row r="148" spans="6:50" s="901" customFormat="1">
      <c r="F148" s="1923"/>
      <c r="G148" s="1923"/>
      <c r="H148" s="1923"/>
      <c r="I148" s="2038"/>
      <c r="J148" s="2043"/>
      <c r="K148" s="2042"/>
      <c r="L148" s="2038"/>
      <c r="M148" s="1923"/>
      <c r="N148" s="1923"/>
      <c r="O148" s="1923"/>
      <c r="P148" s="2038"/>
      <c r="Q148" s="2039"/>
      <c r="R148" s="2039"/>
      <c r="S148" s="2038"/>
      <c r="T148" s="2038"/>
      <c r="U148" s="2038"/>
      <c r="V148" s="1923"/>
      <c r="W148" s="1923"/>
      <c r="X148" s="2040"/>
      <c r="Y148" s="2041"/>
      <c r="Z148" s="2040"/>
      <c r="AA148" s="899"/>
      <c r="AB148" s="899"/>
      <c r="AD148" s="899"/>
      <c r="AX148" s="902"/>
    </row>
    <row r="149" spans="6:50" s="901" customFormat="1">
      <c r="I149" s="302"/>
      <c r="J149" s="303"/>
      <c r="K149" s="304"/>
      <c r="L149" s="302"/>
      <c r="P149" s="302"/>
      <c r="Q149" s="898"/>
      <c r="R149" s="898"/>
      <c r="S149" s="302"/>
      <c r="T149" s="302"/>
      <c r="U149" s="302"/>
      <c r="X149" s="899"/>
      <c r="Y149" s="900"/>
      <c r="Z149" s="899"/>
      <c r="AA149" s="899"/>
      <c r="AB149" s="899"/>
      <c r="AD149" s="899"/>
      <c r="AX149" s="902"/>
    </row>
    <row r="150" spans="6:50" s="901" customFormat="1">
      <c r="I150" s="302"/>
      <c r="J150" s="303"/>
      <c r="K150" s="304"/>
      <c r="L150" s="302"/>
      <c r="P150" s="302"/>
      <c r="Q150" s="898"/>
      <c r="R150" s="898"/>
      <c r="S150" s="302"/>
      <c r="T150" s="302"/>
      <c r="U150" s="302"/>
      <c r="X150" s="899"/>
      <c r="Y150" s="900"/>
      <c r="Z150" s="899"/>
      <c r="AA150" s="899"/>
      <c r="AB150" s="899"/>
      <c r="AD150" s="899"/>
      <c r="AX150" s="902"/>
    </row>
    <row r="151" spans="6:50" s="901" customFormat="1">
      <c r="I151" s="302"/>
      <c r="J151" s="303"/>
      <c r="K151" s="304"/>
      <c r="L151" s="302"/>
      <c r="P151" s="302"/>
      <c r="Q151" s="898"/>
      <c r="R151" s="898"/>
      <c r="S151" s="302"/>
      <c r="T151" s="302"/>
      <c r="U151" s="302"/>
      <c r="X151" s="899"/>
      <c r="Y151" s="900"/>
      <c r="Z151" s="899"/>
      <c r="AA151" s="899"/>
      <c r="AB151" s="899"/>
      <c r="AD151" s="899"/>
      <c r="AX151" s="902"/>
    </row>
    <row r="152" spans="6:50" s="901" customFormat="1">
      <c r="I152" s="302"/>
      <c r="J152" s="303"/>
      <c r="K152" s="304"/>
      <c r="L152" s="302"/>
      <c r="P152" s="302"/>
      <c r="Q152" s="898"/>
      <c r="R152" s="898"/>
      <c r="S152" s="302"/>
      <c r="T152" s="302"/>
      <c r="U152" s="302"/>
      <c r="X152" s="899"/>
      <c r="Y152" s="900"/>
      <c r="Z152" s="899"/>
      <c r="AA152" s="899"/>
      <c r="AB152" s="899"/>
      <c r="AD152" s="899"/>
      <c r="AX152" s="902"/>
    </row>
    <row r="153" spans="6:50" s="901" customFormat="1">
      <c r="I153" s="302"/>
      <c r="J153" s="303"/>
      <c r="K153" s="304"/>
      <c r="L153" s="302"/>
      <c r="P153" s="302"/>
      <c r="Q153" s="898"/>
      <c r="R153" s="898"/>
      <c r="S153" s="302"/>
      <c r="T153" s="302"/>
      <c r="U153" s="302"/>
      <c r="X153" s="899"/>
      <c r="Y153" s="900"/>
      <c r="Z153" s="899"/>
      <c r="AA153" s="899"/>
      <c r="AB153" s="899"/>
      <c r="AD153" s="899"/>
      <c r="AX153" s="902"/>
    </row>
    <row r="154" spans="6:50" s="901" customFormat="1">
      <c r="I154" s="302"/>
      <c r="J154" s="303"/>
      <c r="K154" s="304"/>
      <c r="L154" s="302"/>
      <c r="P154" s="302"/>
      <c r="Q154" s="898"/>
      <c r="R154" s="898"/>
      <c r="S154" s="302"/>
      <c r="T154" s="302"/>
      <c r="U154" s="302"/>
      <c r="X154" s="899"/>
      <c r="Y154" s="900"/>
      <c r="Z154" s="899"/>
      <c r="AA154" s="899"/>
      <c r="AB154" s="899"/>
      <c r="AD154" s="899"/>
      <c r="AX154" s="902"/>
    </row>
    <row r="155" spans="6:50" s="901" customFormat="1">
      <c r="I155" s="302"/>
      <c r="J155" s="303"/>
      <c r="K155" s="304"/>
      <c r="L155" s="302"/>
      <c r="P155" s="302"/>
      <c r="Q155" s="898"/>
      <c r="R155" s="898"/>
      <c r="S155" s="302"/>
      <c r="T155" s="302"/>
      <c r="U155" s="302"/>
      <c r="X155" s="899"/>
      <c r="Y155" s="900"/>
      <c r="Z155" s="899"/>
      <c r="AA155" s="899"/>
      <c r="AB155" s="899"/>
      <c r="AD155" s="899"/>
      <c r="AX155" s="902"/>
    </row>
    <row r="156" spans="6:50" s="901" customFormat="1">
      <c r="I156" s="302"/>
      <c r="J156" s="303"/>
      <c r="K156" s="304"/>
      <c r="L156" s="302"/>
      <c r="P156" s="302"/>
      <c r="Q156" s="898"/>
      <c r="R156" s="898"/>
      <c r="S156" s="302"/>
      <c r="T156" s="302"/>
      <c r="U156" s="302"/>
      <c r="X156" s="899"/>
      <c r="Y156" s="900"/>
      <c r="Z156" s="899"/>
      <c r="AA156" s="899"/>
      <c r="AB156" s="899"/>
      <c r="AD156" s="899"/>
      <c r="AX156" s="902"/>
    </row>
    <row r="157" spans="6:50" s="901" customFormat="1">
      <c r="I157" s="302"/>
      <c r="J157" s="303"/>
      <c r="K157" s="304"/>
      <c r="L157" s="302"/>
      <c r="P157" s="302"/>
      <c r="Q157" s="898"/>
      <c r="R157" s="898"/>
      <c r="S157" s="302"/>
      <c r="T157" s="302"/>
      <c r="U157" s="302"/>
      <c r="X157" s="899"/>
      <c r="Y157" s="900"/>
      <c r="Z157" s="899"/>
      <c r="AA157" s="899"/>
      <c r="AB157" s="899"/>
      <c r="AD157" s="899"/>
      <c r="AX157" s="902"/>
    </row>
    <row r="158" spans="6:50" s="901" customFormat="1">
      <c r="I158" s="302"/>
      <c r="J158" s="303"/>
      <c r="K158" s="304"/>
      <c r="L158" s="302"/>
      <c r="P158" s="302"/>
      <c r="Q158" s="898"/>
      <c r="R158" s="898"/>
      <c r="S158" s="302"/>
      <c r="T158" s="302"/>
      <c r="U158" s="302"/>
      <c r="X158" s="899"/>
      <c r="Y158" s="900"/>
      <c r="Z158" s="899"/>
      <c r="AA158" s="899"/>
      <c r="AB158" s="899"/>
      <c r="AD158" s="899"/>
      <c r="AX158" s="902"/>
    </row>
    <row r="159" spans="6:50" s="901" customFormat="1">
      <c r="I159" s="302"/>
      <c r="J159" s="303"/>
      <c r="K159" s="304"/>
      <c r="L159" s="302"/>
      <c r="P159" s="302"/>
      <c r="Q159" s="898"/>
      <c r="R159" s="898"/>
      <c r="S159" s="302"/>
      <c r="T159" s="302"/>
      <c r="U159" s="302"/>
      <c r="X159" s="899"/>
      <c r="Y159" s="900"/>
      <c r="Z159" s="899"/>
      <c r="AA159" s="899"/>
      <c r="AB159" s="899"/>
      <c r="AD159" s="899"/>
      <c r="AX159" s="902"/>
    </row>
    <row r="160" spans="6:50" s="901" customFormat="1">
      <c r="I160" s="302"/>
      <c r="J160" s="303"/>
      <c r="K160" s="304"/>
      <c r="L160" s="302"/>
      <c r="P160" s="302"/>
      <c r="Q160" s="898"/>
      <c r="R160" s="898"/>
      <c r="S160" s="302"/>
      <c r="T160" s="302"/>
      <c r="U160" s="302"/>
      <c r="X160" s="899"/>
      <c r="Y160" s="900"/>
      <c r="Z160" s="899"/>
      <c r="AA160" s="899"/>
      <c r="AB160" s="899"/>
      <c r="AD160" s="899"/>
      <c r="AX160" s="902"/>
    </row>
    <row r="161" spans="9:50" s="901" customFormat="1">
      <c r="I161" s="302"/>
      <c r="J161" s="303"/>
      <c r="K161" s="304"/>
      <c r="L161" s="302"/>
      <c r="P161" s="302"/>
      <c r="Q161" s="898"/>
      <c r="R161" s="898"/>
      <c r="S161" s="302"/>
      <c r="T161" s="302"/>
      <c r="U161" s="302"/>
      <c r="X161" s="899"/>
      <c r="Y161" s="900"/>
      <c r="Z161" s="899"/>
      <c r="AA161" s="899"/>
      <c r="AB161" s="899"/>
      <c r="AD161" s="899"/>
      <c r="AX161" s="902"/>
    </row>
    <row r="162" spans="9:50" s="901" customFormat="1">
      <c r="I162" s="302"/>
      <c r="J162" s="303"/>
      <c r="K162" s="304"/>
      <c r="L162" s="302"/>
      <c r="P162" s="302"/>
      <c r="Q162" s="898"/>
      <c r="R162" s="898"/>
      <c r="S162" s="302"/>
      <c r="T162" s="302"/>
      <c r="U162" s="302"/>
      <c r="X162" s="899"/>
      <c r="Y162" s="900"/>
      <c r="Z162" s="899"/>
      <c r="AA162" s="899"/>
      <c r="AB162" s="899"/>
      <c r="AD162" s="899"/>
      <c r="AX162" s="902"/>
    </row>
    <row r="163" spans="9:50" s="901" customFormat="1">
      <c r="I163" s="302"/>
      <c r="J163" s="303"/>
      <c r="K163" s="304"/>
      <c r="L163" s="302"/>
      <c r="P163" s="302"/>
      <c r="Q163" s="898"/>
      <c r="R163" s="898"/>
      <c r="S163" s="302"/>
      <c r="T163" s="302"/>
      <c r="U163" s="302"/>
      <c r="X163" s="899"/>
      <c r="Y163" s="900"/>
      <c r="Z163" s="899"/>
      <c r="AA163" s="899"/>
      <c r="AB163" s="899"/>
      <c r="AD163" s="899"/>
      <c r="AX163" s="902"/>
    </row>
    <row r="164" spans="9:50" s="901" customFormat="1">
      <c r="I164" s="302"/>
      <c r="J164" s="303"/>
      <c r="K164" s="304"/>
      <c r="L164" s="302"/>
      <c r="P164" s="302"/>
      <c r="Q164" s="898"/>
      <c r="R164" s="898"/>
      <c r="S164" s="302"/>
      <c r="T164" s="302"/>
      <c r="U164" s="302"/>
      <c r="X164" s="899"/>
      <c r="Y164" s="900"/>
      <c r="Z164" s="899"/>
      <c r="AA164" s="899"/>
      <c r="AB164" s="899"/>
      <c r="AD164" s="899"/>
      <c r="AX164" s="902"/>
    </row>
    <row r="165" spans="9:50" s="901" customFormat="1">
      <c r="I165" s="302"/>
      <c r="J165" s="303"/>
      <c r="K165" s="304"/>
      <c r="L165" s="302"/>
      <c r="P165" s="302"/>
      <c r="Q165" s="898"/>
      <c r="R165" s="898"/>
      <c r="S165" s="302"/>
      <c r="T165" s="302"/>
      <c r="U165" s="302"/>
      <c r="X165" s="899"/>
      <c r="Y165" s="900"/>
      <c r="Z165" s="899"/>
      <c r="AA165" s="899"/>
      <c r="AB165" s="899"/>
      <c r="AD165" s="899"/>
      <c r="AX165" s="902"/>
    </row>
    <row r="166" spans="9:50" s="901" customFormat="1">
      <c r="I166" s="302"/>
      <c r="J166" s="303"/>
      <c r="K166" s="304"/>
      <c r="L166" s="302"/>
      <c r="P166" s="302"/>
      <c r="Q166" s="898"/>
      <c r="R166" s="898"/>
      <c r="S166" s="302"/>
      <c r="T166" s="302"/>
      <c r="U166" s="302"/>
      <c r="X166" s="899"/>
      <c r="Y166" s="900"/>
      <c r="Z166" s="899"/>
      <c r="AA166" s="899"/>
      <c r="AB166" s="899"/>
      <c r="AD166" s="899"/>
      <c r="AX166" s="902"/>
    </row>
    <row r="167" spans="9:50" s="901" customFormat="1">
      <c r="I167" s="302"/>
      <c r="J167" s="303"/>
      <c r="K167" s="304"/>
      <c r="L167" s="302"/>
      <c r="P167" s="302"/>
      <c r="Q167" s="898"/>
      <c r="R167" s="898"/>
      <c r="S167" s="302"/>
      <c r="T167" s="302"/>
      <c r="U167" s="302"/>
      <c r="X167" s="899"/>
      <c r="Y167" s="900"/>
      <c r="Z167" s="899"/>
      <c r="AA167" s="899"/>
      <c r="AB167" s="899"/>
      <c r="AD167" s="899"/>
      <c r="AX167" s="902"/>
    </row>
    <row r="168" spans="9:50" s="901" customFormat="1">
      <c r="I168" s="302"/>
      <c r="J168" s="303"/>
      <c r="K168" s="304"/>
      <c r="L168" s="302"/>
      <c r="P168" s="302"/>
      <c r="Q168" s="898"/>
      <c r="R168" s="898"/>
      <c r="S168" s="302"/>
      <c r="T168" s="302"/>
      <c r="U168" s="302"/>
      <c r="X168" s="899"/>
      <c r="Y168" s="900"/>
      <c r="Z168" s="899"/>
      <c r="AA168" s="899"/>
      <c r="AB168" s="899"/>
      <c r="AD168" s="899"/>
      <c r="AX168" s="902"/>
    </row>
    <row r="169" spans="9:50" s="901" customFormat="1">
      <c r="I169" s="302"/>
      <c r="J169" s="303"/>
      <c r="K169" s="304"/>
      <c r="L169" s="302"/>
      <c r="P169" s="302"/>
      <c r="Q169" s="898"/>
      <c r="R169" s="898"/>
      <c r="S169" s="302"/>
      <c r="T169" s="302"/>
      <c r="U169" s="302"/>
      <c r="X169" s="899"/>
      <c r="Y169" s="900"/>
      <c r="Z169" s="899"/>
      <c r="AA169" s="899"/>
      <c r="AB169" s="899"/>
      <c r="AD169" s="899"/>
      <c r="AX169" s="902"/>
    </row>
    <row r="170" spans="9:50" s="901" customFormat="1">
      <c r="I170" s="302"/>
      <c r="J170" s="303"/>
      <c r="K170" s="304"/>
      <c r="L170" s="302"/>
      <c r="P170" s="302"/>
      <c r="Q170" s="898"/>
      <c r="R170" s="898"/>
      <c r="S170" s="302"/>
      <c r="T170" s="302"/>
      <c r="U170" s="302"/>
      <c r="X170" s="899"/>
      <c r="Y170" s="900"/>
      <c r="Z170" s="899"/>
      <c r="AA170" s="899"/>
      <c r="AB170" s="899"/>
      <c r="AD170" s="899"/>
      <c r="AX170" s="902"/>
    </row>
    <row r="171" spans="9:50" s="901" customFormat="1">
      <c r="I171" s="302"/>
      <c r="J171" s="303"/>
      <c r="K171" s="304"/>
      <c r="L171" s="302"/>
      <c r="P171" s="302"/>
      <c r="Q171" s="898"/>
      <c r="R171" s="898"/>
      <c r="S171" s="302"/>
      <c r="T171" s="302"/>
      <c r="U171" s="302"/>
      <c r="X171" s="899"/>
      <c r="Y171" s="900"/>
      <c r="Z171" s="899"/>
      <c r="AA171" s="899"/>
      <c r="AB171" s="899"/>
      <c r="AD171" s="899"/>
      <c r="AX171" s="902"/>
    </row>
    <row r="172" spans="9:50" s="901" customFormat="1">
      <c r="I172" s="302"/>
      <c r="J172" s="303"/>
      <c r="K172" s="304"/>
      <c r="L172" s="302"/>
      <c r="P172" s="302"/>
      <c r="Q172" s="898"/>
      <c r="R172" s="898"/>
      <c r="S172" s="302"/>
      <c r="T172" s="302"/>
      <c r="U172" s="302"/>
      <c r="X172" s="899"/>
      <c r="Y172" s="900"/>
      <c r="Z172" s="899"/>
      <c r="AA172" s="899"/>
      <c r="AB172" s="899"/>
      <c r="AD172" s="899"/>
      <c r="AX172" s="902"/>
    </row>
    <row r="173" spans="9:50" s="901" customFormat="1">
      <c r="I173" s="302"/>
      <c r="J173" s="303"/>
      <c r="K173" s="304"/>
      <c r="L173" s="302"/>
      <c r="P173" s="302"/>
      <c r="Q173" s="898"/>
      <c r="R173" s="898"/>
      <c r="S173" s="302"/>
      <c r="T173" s="302"/>
      <c r="U173" s="302"/>
      <c r="X173" s="899"/>
      <c r="Y173" s="900"/>
      <c r="Z173" s="899"/>
      <c r="AA173" s="899"/>
      <c r="AB173" s="899"/>
      <c r="AD173" s="899"/>
      <c r="AX173" s="902"/>
    </row>
    <row r="174" spans="9:50" s="901" customFormat="1">
      <c r="I174" s="302"/>
      <c r="J174" s="303"/>
      <c r="K174" s="304"/>
      <c r="L174" s="302"/>
      <c r="P174" s="302"/>
      <c r="Q174" s="898"/>
      <c r="R174" s="898"/>
      <c r="S174" s="302"/>
      <c r="T174" s="302"/>
      <c r="U174" s="302"/>
      <c r="X174" s="899"/>
      <c r="Y174" s="900"/>
      <c r="Z174" s="899"/>
      <c r="AA174" s="899"/>
      <c r="AB174" s="899"/>
      <c r="AD174" s="899"/>
      <c r="AX174" s="902"/>
    </row>
    <row r="175" spans="9:50" s="901" customFormat="1">
      <c r="I175" s="302"/>
      <c r="J175" s="303"/>
      <c r="K175" s="304"/>
      <c r="L175" s="302"/>
      <c r="P175" s="302"/>
      <c r="Q175" s="898"/>
      <c r="R175" s="898"/>
      <c r="S175" s="302"/>
      <c r="T175" s="302"/>
      <c r="U175" s="302"/>
      <c r="X175" s="899"/>
      <c r="Y175" s="900"/>
      <c r="Z175" s="899"/>
      <c r="AA175" s="899"/>
      <c r="AB175" s="899"/>
      <c r="AD175" s="899"/>
      <c r="AX175" s="902"/>
    </row>
    <row r="176" spans="9:50" s="901" customFormat="1">
      <c r="I176" s="302"/>
      <c r="J176" s="303"/>
      <c r="K176" s="304"/>
      <c r="L176" s="302"/>
      <c r="P176" s="302"/>
      <c r="Q176" s="898"/>
      <c r="R176" s="898"/>
      <c r="S176" s="302"/>
      <c r="T176" s="302"/>
      <c r="U176" s="302"/>
      <c r="X176" s="899"/>
      <c r="Y176" s="900"/>
      <c r="Z176" s="899"/>
      <c r="AA176" s="899"/>
      <c r="AB176" s="899"/>
      <c r="AD176" s="899"/>
      <c r="AX176" s="902"/>
    </row>
    <row r="177" spans="9:50" s="901" customFormat="1">
      <c r="I177" s="302"/>
      <c r="J177" s="303"/>
      <c r="K177" s="304"/>
      <c r="L177" s="302"/>
      <c r="P177" s="302"/>
      <c r="Q177" s="898"/>
      <c r="R177" s="898"/>
      <c r="S177" s="302"/>
      <c r="T177" s="302"/>
      <c r="U177" s="302"/>
      <c r="X177" s="899"/>
      <c r="Y177" s="900"/>
      <c r="Z177" s="899"/>
      <c r="AA177" s="899"/>
      <c r="AB177" s="899"/>
      <c r="AD177" s="899"/>
      <c r="AX177" s="902"/>
    </row>
    <row r="178" spans="9:50" s="901" customFormat="1">
      <c r="I178" s="302"/>
      <c r="J178" s="303"/>
      <c r="K178" s="304"/>
      <c r="L178" s="302"/>
      <c r="P178" s="302"/>
      <c r="Q178" s="898"/>
      <c r="R178" s="898"/>
      <c r="S178" s="302"/>
      <c r="T178" s="302"/>
      <c r="U178" s="302"/>
      <c r="X178" s="899"/>
      <c r="Y178" s="900"/>
      <c r="Z178" s="899"/>
      <c r="AA178" s="899"/>
      <c r="AB178" s="899"/>
      <c r="AD178" s="899"/>
      <c r="AX178" s="902"/>
    </row>
    <row r="179" spans="9:50" s="901" customFormat="1">
      <c r="I179" s="302"/>
      <c r="J179" s="303"/>
      <c r="K179" s="304"/>
      <c r="L179" s="302"/>
      <c r="P179" s="302"/>
      <c r="Q179" s="898"/>
      <c r="R179" s="898"/>
      <c r="S179" s="302"/>
      <c r="T179" s="302"/>
      <c r="U179" s="302"/>
      <c r="X179" s="899"/>
      <c r="Y179" s="900"/>
      <c r="Z179" s="899"/>
      <c r="AA179" s="899"/>
      <c r="AB179" s="899"/>
      <c r="AD179" s="899"/>
      <c r="AX179" s="902"/>
    </row>
    <row r="180" spans="9:50" s="901" customFormat="1">
      <c r="I180" s="302"/>
      <c r="J180" s="303"/>
      <c r="K180" s="304"/>
      <c r="L180" s="302"/>
      <c r="P180" s="302"/>
      <c r="Q180" s="898"/>
      <c r="R180" s="898"/>
      <c r="S180" s="302"/>
      <c r="T180" s="302"/>
      <c r="U180" s="302"/>
      <c r="X180" s="899"/>
      <c r="Y180" s="900"/>
      <c r="Z180" s="899"/>
      <c r="AA180" s="899"/>
      <c r="AB180" s="899"/>
      <c r="AD180" s="899"/>
      <c r="AX180" s="902"/>
    </row>
    <row r="181" spans="9:50" s="901" customFormat="1">
      <c r="I181" s="302"/>
      <c r="J181" s="303"/>
      <c r="K181" s="304"/>
      <c r="L181" s="302"/>
      <c r="P181" s="302"/>
      <c r="Q181" s="898"/>
      <c r="R181" s="898"/>
      <c r="S181" s="302"/>
      <c r="T181" s="302"/>
      <c r="U181" s="302"/>
      <c r="X181" s="899"/>
      <c r="Y181" s="900"/>
      <c r="Z181" s="899"/>
      <c r="AA181" s="899"/>
      <c r="AB181" s="899"/>
      <c r="AD181" s="899"/>
      <c r="AX181" s="902"/>
    </row>
    <row r="182" spans="9:50" s="901" customFormat="1">
      <c r="I182" s="302"/>
      <c r="J182" s="303"/>
      <c r="K182" s="304"/>
      <c r="L182" s="302"/>
      <c r="P182" s="302"/>
      <c r="Q182" s="898"/>
      <c r="R182" s="898"/>
      <c r="S182" s="302"/>
      <c r="T182" s="302"/>
      <c r="U182" s="302"/>
      <c r="X182" s="899"/>
      <c r="Y182" s="900"/>
      <c r="Z182" s="899"/>
      <c r="AA182" s="899"/>
      <c r="AB182" s="899"/>
      <c r="AD182" s="899"/>
      <c r="AX182" s="902"/>
    </row>
    <row r="183" spans="9:50" s="901" customFormat="1">
      <c r="I183" s="302"/>
      <c r="J183" s="303"/>
      <c r="K183" s="304"/>
      <c r="L183" s="302"/>
      <c r="P183" s="302"/>
      <c r="Q183" s="898"/>
      <c r="R183" s="898"/>
      <c r="S183" s="302"/>
      <c r="T183" s="302"/>
      <c r="U183" s="302"/>
      <c r="X183" s="899"/>
      <c r="Y183" s="900"/>
      <c r="Z183" s="899"/>
      <c r="AA183" s="899"/>
      <c r="AB183" s="899"/>
      <c r="AD183" s="899"/>
      <c r="AX183" s="902"/>
    </row>
    <row r="184" spans="9:50" s="901" customFormat="1">
      <c r="I184" s="302"/>
      <c r="J184" s="303"/>
      <c r="K184" s="304"/>
      <c r="L184" s="302"/>
      <c r="P184" s="302"/>
      <c r="Q184" s="898"/>
      <c r="R184" s="898"/>
      <c r="S184" s="302"/>
      <c r="T184" s="302"/>
      <c r="U184" s="302"/>
      <c r="X184" s="899"/>
      <c r="Y184" s="900"/>
      <c r="Z184" s="899"/>
      <c r="AA184" s="899"/>
      <c r="AB184" s="899"/>
      <c r="AD184" s="899"/>
      <c r="AX184" s="902"/>
    </row>
    <row r="185" spans="9:50" s="901" customFormat="1">
      <c r="I185" s="302"/>
      <c r="J185" s="303"/>
      <c r="K185" s="304"/>
      <c r="L185" s="302"/>
      <c r="P185" s="302"/>
      <c r="Q185" s="898"/>
      <c r="R185" s="898"/>
      <c r="S185" s="302"/>
      <c r="T185" s="302"/>
      <c r="U185" s="302"/>
      <c r="X185" s="899"/>
      <c r="Y185" s="900"/>
      <c r="Z185" s="899"/>
      <c r="AA185" s="899"/>
      <c r="AB185" s="899"/>
      <c r="AD185" s="899"/>
      <c r="AX185" s="902"/>
    </row>
    <row r="186" spans="9:50" s="901" customFormat="1">
      <c r="I186" s="302"/>
      <c r="J186" s="303"/>
      <c r="K186" s="304"/>
      <c r="L186" s="302"/>
      <c r="P186" s="302"/>
      <c r="Q186" s="898"/>
      <c r="R186" s="898"/>
      <c r="S186" s="302"/>
      <c r="T186" s="302"/>
      <c r="U186" s="302"/>
      <c r="X186" s="899"/>
      <c r="Y186" s="900"/>
      <c r="Z186" s="899"/>
      <c r="AA186" s="899"/>
      <c r="AB186" s="899"/>
      <c r="AD186" s="899"/>
      <c r="AX186" s="902"/>
    </row>
    <row r="187" spans="9:50" s="901" customFormat="1">
      <c r="I187" s="302"/>
      <c r="J187" s="303"/>
      <c r="K187" s="304"/>
      <c r="L187" s="302"/>
      <c r="P187" s="302"/>
      <c r="Q187" s="898"/>
      <c r="R187" s="898"/>
      <c r="S187" s="302"/>
      <c r="T187" s="302"/>
      <c r="U187" s="302"/>
      <c r="X187" s="899"/>
      <c r="Y187" s="900"/>
      <c r="Z187" s="899"/>
      <c r="AA187" s="899"/>
      <c r="AB187" s="899"/>
      <c r="AD187" s="899"/>
      <c r="AX187" s="902"/>
    </row>
    <row r="188" spans="9:50" s="901" customFormat="1">
      <c r="I188" s="302"/>
      <c r="J188" s="303"/>
      <c r="K188" s="304"/>
      <c r="L188" s="302"/>
      <c r="P188" s="302"/>
      <c r="Q188" s="898"/>
      <c r="R188" s="898"/>
      <c r="S188" s="302"/>
      <c r="T188" s="302"/>
      <c r="U188" s="302"/>
      <c r="X188" s="899"/>
      <c r="Y188" s="900"/>
      <c r="Z188" s="899"/>
      <c r="AA188" s="899"/>
      <c r="AB188" s="899"/>
      <c r="AD188" s="899"/>
      <c r="AX188" s="902"/>
    </row>
    <row r="189" spans="9:50" s="901" customFormat="1">
      <c r="I189" s="302"/>
      <c r="J189" s="303"/>
      <c r="K189" s="304"/>
      <c r="L189" s="302"/>
      <c r="P189" s="302"/>
      <c r="Q189" s="898"/>
      <c r="R189" s="898"/>
      <c r="S189" s="302"/>
      <c r="T189" s="302"/>
      <c r="U189" s="302"/>
      <c r="X189" s="899"/>
      <c r="Y189" s="900"/>
      <c r="Z189" s="899"/>
      <c r="AA189" s="899"/>
      <c r="AB189" s="899"/>
      <c r="AD189" s="899"/>
      <c r="AX189" s="902"/>
    </row>
    <row r="190" spans="9:50" s="901" customFormat="1">
      <c r="I190" s="302"/>
      <c r="J190" s="303"/>
      <c r="K190" s="304"/>
      <c r="L190" s="302"/>
      <c r="P190" s="302"/>
      <c r="Q190" s="898"/>
      <c r="R190" s="898"/>
      <c r="S190" s="302"/>
      <c r="T190" s="302"/>
      <c r="U190" s="302"/>
      <c r="X190" s="899"/>
      <c r="Y190" s="900"/>
      <c r="Z190" s="899"/>
      <c r="AA190" s="899"/>
      <c r="AB190" s="899"/>
      <c r="AD190" s="899"/>
      <c r="AX190" s="902"/>
    </row>
    <row r="191" spans="9:50" s="901" customFormat="1">
      <c r="I191" s="302"/>
      <c r="J191" s="303"/>
      <c r="K191" s="304"/>
      <c r="L191" s="302"/>
      <c r="P191" s="302"/>
      <c r="Q191" s="898"/>
      <c r="R191" s="898"/>
      <c r="S191" s="302"/>
      <c r="T191" s="302"/>
      <c r="U191" s="302"/>
      <c r="X191" s="899"/>
      <c r="Y191" s="900"/>
      <c r="Z191" s="899"/>
      <c r="AA191" s="899"/>
      <c r="AB191" s="899"/>
      <c r="AD191" s="899"/>
      <c r="AX191" s="902"/>
    </row>
    <row r="192" spans="9:50" s="901" customFormat="1">
      <c r="I192" s="302"/>
      <c r="J192" s="303"/>
      <c r="K192" s="304"/>
      <c r="L192" s="302"/>
      <c r="P192" s="302"/>
      <c r="Q192" s="898"/>
      <c r="R192" s="898"/>
      <c r="S192" s="302"/>
      <c r="T192" s="302"/>
      <c r="U192" s="302"/>
      <c r="X192" s="899"/>
      <c r="Y192" s="900"/>
      <c r="Z192" s="899"/>
      <c r="AA192" s="899"/>
      <c r="AB192" s="899"/>
      <c r="AD192" s="899"/>
      <c r="AX192" s="902"/>
    </row>
    <row r="193" spans="9:50" s="901" customFormat="1">
      <c r="I193" s="302"/>
      <c r="J193" s="303"/>
      <c r="K193" s="304"/>
      <c r="L193" s="302"/>
      <c r="P193" s="302"/>
      <c r="Q193" s="898"/>
      <c r="R193" s="898"/>
      <c r="S193" s="302"/>
      <c r="T193" s="302"/>
      <c r="U193" s="302"/>
      <c r="X193" s="899"/>
      <c r="Y193" s="900"/>
      <c r="Z193" s="899"/>
      <c r="AA193" s="899"/>
      <c r="AB193" s="899"/>
      <c r="AD193" s="899"/>
      <c r="AX193" s="902"/>
    </row>
    <row r="194" spans="9:50" s="901" customFormat="1">
      <c r="I194" s="302"/>
      <c r="J194" s="303"/>
      <c r="K194" s="304"/>
      <c r="L194" s="302"/>
      <c r="P194" s="302"/>
      <c r="Q194" s="898"/>
      <c r="R194" s="898"/>
      <c r="S194" s="302"/>
      <c r="T194" s="302"/>
      <c r="U194" s="302"/>
      <c r="X194" s="899"/>
      <c r="Y194" s="900"/>
      <c r="Z194" s="899"/>
      <c r="AA194" s="899"/>
      <c r="AB194" s="899"/>
      <c r="AD194" s="899"/>
      <c r="AX194" s="902"/>
    </row>
    <row r="195" spans="9:50" s="901" customFormat="1">
      <c r="I195" s="302"/>
      <c r="J195" s="303"/>
      <c r="K195" s="304"/>
      <c r="L195" s="302"/>
      <c r="P195" s="302"/>
      <c r="Q195" s="898"/>
      <c r="R195" s="898"/>
      <c r="S195" s="302"/>
      <c r="T195" s="302"/>
      <c r="U195" s="302"/>
      <c r="X195" s="899"/>
      <c r="Y195" s="900"/>
      <c r="Z195" s="899"/>
      <c r="AA195" s="899"/>
      <c r="AB195" s="899"/>
      <c r="AD195" s="899"/>
      <c r="AX195" s="902"/>
    </row>
    <row r="196" spans="9:50" s="901" customFormat="1">
      <c r="I196" s="302"/>
      <c r="J196" s="303"/>
      <c r="K196" s="304"/>
      <c r="L196" s="302"/>
      <c r="P196" s="302"/>
      <c r="Q196" s="898"/>
      <c r="R196" s="898"/>
      <c r="S196" s="302"/>
      <c r="T196" s="302"/>
      <c r="U196" s="302"/>
      <c r="X196" s="899"/>
      <c r="Y196" s="900"/>
      <c r="Z196" s="899"/>
      <c r="AA196" s="899"/>
      <c r="AB196" s="899"/>
      <c r="AD196" s="899"/>
      <c r="AX196" s="902"/>
    </row>
    <row r="197" spans="9:50" s="901" customFormat="1">
      <c r="I197" s="302"/>
      <c r="J197" s="303"/>
      <c r="K197" s="304"/>
      <c r="L197" s="302"/>
      <c r="P197" s="302"/>
      <c r="Q197" s="898"/>
      <c r="R197" s="898"/>
      <c r="S197" s="302"/>
      <c r="T197" s="302"/>
      <c r="U197" s="302"/>
      <c r="X197" s="899"/>
      <c r="Y197" s="900"/>
      <c r="Z197" s="899"/>
      <c r="AA197" s="899"/>
      <c r="AB197" s="899"/>
      <c r="AD197" s="899"/>
      <c r="AX197" s="902"/>
    </row>
    <row r="198" spans="9:50" s="901" customFormat="1">
      <c r="I198" s="302"/>
      <c r="J198" s="303"/>
      <c r="K198" s="304"/>
      <c r="L198" s="302"/>
      <c r="P198" s="302"/>
      <c r="Q198" s="898"/>
      <c r="R198" s="898"/>
      <c r="S198" s="302"/>
      <c r="T198" s="302"/>
      <c r="U198" s="302"/>
      <c r="X198" s="899"/>
      <c r="Y198" s="900"/>
      <c r="Z198" s="899"/>
      <c r="AA198" s="899"/>
      <c r="AB198" s="899"/>
      <c r="AD198" s="899"/>
      <c r="AX198" s="902"/>
    </row>
    <row r="199" spans="9:50" s="901" customFormat="1">
      <c r="I199" s="302"/>
      <c r="J199" s="303"/>
      <c r="K199" s="304"/>
      <c r="L199" s="302"/>
      <c r="P199" s="302"/>
      <c r="Q199" s="898"/>
      <c r="R199" s="898"/>
      <c r="S199" s="302"/>
      <c r="T199" s="302"/>
      <c r="U199" s="302"/>
      <c r="X199" s="899"/>
      <c r="Y199" s="900"/>
      <c r="Z199" s="899"/>
      <c r="AA199" s="899"/>
      <c r="AB199" s="899"/>
      <c r="AD199" s="899"/>
      <c r="AX199" s="902"/>
    </row>
    <row r="200" spans="9:50" s="901" customFormat="1">
      <c r="I200" s="302"/>
      <c r="J200" s="303"/>
      <c r="K200" s="304"/>
      <c r="L200" s="302"/>
      <c r="P200" s="302"/>
      <c r="Q200" s="898"/>
      <c r="R200" s="898"/>
      <c r="S200" s="302"/>
      <c r="T200" s="302"/>
      <c r="U200" s="302"/>
      <c r="X200" s="899"/>
      <c r="Y200" s="900"/>
      <c r="Z200" s="899"/>
      <c r="AA200" s="899"/>
      <c r="AB200" s="899"/>
      <c r="AD200" s="899"/>
      <c r="AX200" s="902"/>
    </row>
    <row r="201" spans="9:50" s="901" customFormat="1">
      <c r="I201" s="302"/>
      <c r="J201" s="303"/>
      <c r="K201" s="304"/>
      <c r="L201" s="302"/>
      <c r="P201" s="302"/>
      <c r="Q201" s="898"/>
      <c r="R201" s="898"/>
      <c r="S201" s="302"/>
      <c r="T201" s="302"/>
      <c r="U201" s="302"/>
      <c r="X201" s="899"/>
      <c r="Y201" s="900"/>
      <c r="Z201" s="899"/>
      <c r="AA201" s="899"/>
      <c r="AB201" s="899"/>
      <c r="AD201" s="899"/>
      <c r="AX201" s="902"/>
    </row>
    <row r="202" spans="9:50" s="901" customFormat="1">
      <c r="I202" s="302"/>
      <c r="J202" s="303"/>
      <c r="K202" s="304"/>
      <c r="L202" s="302"/>
      <c r="P202" s="302"/>
      <c r="Q202" s="898"/>
      <c r="R202" s="898"/>
      <c r="S202" s="302"/>
      <c r="T202" s="302"/>
      <c r="U202" s="302"/>
      <c r="X202" s="899"/>
      <c r="Y202" s="900"/>
      <c r="Z202" s="899"/>
      <c r="AA202" s="899"/>
      <c r="AB202" s="899"/>
      <c r="AD202" s="899"/>
      <c r="AX202" s="902"/>
    </row>
    <row r="203" spans="9:50" s="901" customFormat="1">
      <c r="I203" s="302"/>
      <c r="J203" s="303"/>
      <c r="K203" s="304"/>
      <c r="L203" s="302"/>
      <c r="P203" s="302"/>
      <c r="Q203" s="898"/>
      <c r="R203" s="898"/>
      <c r="S203" s="302"/>
      <c r="T203" s="302"/>
      <c r="U203" s="302"/>
      <c r="X203" s="899"/>
      <c r="Y203" s="900"/>
      <c r="Z203" s="899"/>
      <c r="AA203" s="899"/>
      <c r="AB203" s="899"/>
      <c r="AD203" s="899"/>
      <c r="AX203" s="902"/>
    </row>
    <row r="204" spans="9:50" s="901" customFormat="1">
      <c r="I204" s="302"/>
      <c r="J204" s="303"/>
      <c r="K204" s="304"/>
      <c r="L204" s="302"/>
      <c r="P204" s="302"/>
      <c r="Q204" s="898"/>
      <c r="R204" s="898"/>
      <c r="S204" s="302"/>
      <c r="T204" s="302"/>
      <c r="U204" s="302"/>
      <c r="X204" s="899"/>
      <c r="Y204" s="900"/>
      <c r="Z204" s="899"/>
      <c r="AA204" s="899"/>
      <c r="AB204" s="899"/>
      <c r="AD204" s="899"/>
      <c r="AX204" s="902"/>
    </row>
    <row r="205" spans="9:50" s="901" customFormat="1">
      <c r="I205" s="302"/>
      <c r="J205" s="303"/>
      <c r="K205" s="304"/>
      <c r="L205" s="302"/>
      <c r="P205" s="302"/>
      <c r="Q205" s="898"/>
      <c r="R205" s="898"/>
      <c r="S205" s="302"/>
      <c r="T205" s="302"/>
      <c r="U205" s="302"/>
      <c r="X205" s="899"/>
      <c r="Y205" s="900"/>
      <c r="Z205" s="899"/>
      <c r="AA205" s="899"/>
      <c r="AB205" s="899"/>
      <c r="AD205" s="899"/>
      <c r="AX205" s="902"/>
    </row>
    <row r="206" spans="9:50" s="901" customFormat="1">
      <c r="I206" s="302"/>
      <c r="J206" s="303"/>
      <c r="K206" s="304"/>
      <c r="L206" s="302"/>
      <c r="P206" s="302"/>
      <c r="Q206" s="898"/>
      <c r="R206" s="898"/>
      <c r="S206" s="302"/>
      <c r="T206" s="302"/>
      <c r="U206" s="302"/>
      <c r="X206" s="899"/>
      <c r="Y206" s="900"/>
      <c r="Z206" s="899"/>
      <c r="AA206" s="899"/>
      <c r="AB206" s="899"/>
      <c r="AD206" s="899"/>
      <c r="AX206" s="902"/>
    </row>
    <row r="207" spans="9:50" s="901" customFormat="1">
      <c r="I207" s="302"/>
      <c r="J207" s="303"/>
      <c r="K207" s="304"/>
      <c r="L207" s="302"/>
      <c r="P207" s="302"/>
      <c r="Q207" s="898"/>
      <c r="R207" s="898"/>
      <c r="S207" s="302"/>
      <c r="T207" s="302"/>
      <c r="U207" s="302"/>
      <c r="X207" s="899"/>
      <c r="Y207" s="900"/>
      <c r="Z207" s="899"/>
      <c r="AA207" s="899"/>
      <c r="AB207" s="899"/>
      <c r="AD207" s="899"/>
      <c r="AX207" s="902"/>
    </row>
    <row r="208" spans="9:50" s="901" customFormat="1">
      <c r="I208" s="302"/>
      <c r="J208" s="303"/>
      <c r="K208" s="304"/>
      <c r="L208" s="302"/>
      <c r="P208" s="302"/>
      <c r="Q208" s="898"/>
      <c r="R208" s="898"/>
      <c r="S208" s="302"/>
      <c r="T208" s="302"/>
      <c r="U208" s="302"/>
      <c r="X208" s="899"/>
      <c r="Y208" s="900"/>
      <c r="Z208" s="899"/>
      <c r="AA208" s="899"/>
      <c r="AB208" s="899"/>
      <c r="AD208" s="899"/>
      <c r="AX208" s="902"/>
    </row>
    <row r="209" spans="9:50" s="901" customFormat="1">
      <c r="I209" s="302"/>
      <c r="J209" s="303"/>
      <c r="K209" s="304"/>
      <c r="L209" s="302"/>
      <c r="P209" s="302"/>
      <c r="Q209" s="898"/>
      <c r="R209" s="898"/>
      <c r="S209" s="302"/>
      <c r="T209" s="302"/>
      <c r="U209" s="302"/>
      <c r="X209" s="899"/>
      <c r="Y209" s="900"/>
      <c r="Z209" s="899"/>
      <c r="AA209" s="899"/>
      <c r="AB209" s="899"/>
      <c r="AD209" s="899"/>
      <c r="AX209" s="902"/>
    </row>
    <row r="210" spans="9:50" s="901" customFormat="1">
      <c r="I210" s="302"/>
      <c r="J210" s="303"/>
      <c r="K210" s="304"/>
      <c r="L210" s="302"/>
      <c r="P210" s="302"/>
      <c r="Q210" s="898"/>
      <c r="R210" s="898"/>
      <c r="S210" s="302"/>
      <c r="T210" s="302"/>
      <c r="U210" s="302"/>
      <c r="X210" s="899"/>
      <c r="Y210" s="900"/>
      <c r="Z210" s="899"/>
      <c r="AA210" s="899"/>
      <c r="AB210" s="899"/>
      <c r="AD210" s="899"/>
      <c r="AX210" s="902"/>
    </row>
    <row r="211" spans="9:50" s="901" customFormat="1">
      <c r="I211" s="302"/>
      <c r="J211" s="303"/>
      <c r="K211" s="304"/>
      <c r="L211" s="302"/>
      <c r="P211" s="302"/>
      <c r="Q211" s="898"/>
      <c r="R211" s="898"/>
      <c r="S211" s="302"/>
      <c r="T211" s="302"/>
      <c r="U211" s="302"/>
      <c r="X211" s="899"/>
      <c r="Y211" s="900"/>
      <c r="Z211" s="899"/>
      <c r="AA211" s="899"/>
      <c r="AB211" s="899"/>
      <c r="AD211" s="899"/>
      <c r="AX211" s="902"/>
    </row>
    <row r="212" spans="9:50" s="901" customFormat="1">
      <c r="I212" s="302"/>
      <c r="J212" s="303"/>
      <c r="K212" s="304"/>
      <c r="L212" s="302"/>
      <c r="P212" s="302"/>
      <c r="Q212" s="898"/>
      <c r="R212" s="898"/>
      <c r="S212" s="302"/>
      <c r="T212" s="302"/>
      <c r="U212" s="302"/>
      <c r="X212" s="899"/>
      <c r="Y212" s="900"/>
      <c r="Z212" s="899"/>
      <c r="AA212" s="899"/>
      <c r="AB212" s="899"/>
      <c r="AD212" s="899"/>
      <c r="AX212" s="902"/>
    </row>
    <row r="213" spans="9:50" s="901" customFormat="1">
      <c r="I213" s="302"/>
      <c r="J213" s="303"/>
      <c r="K213" s="304"/>
      <c r="L213" s="302"/>
      <c r="P213" s="302"/>
      <c r="Q213" s="898"/>
      <c r="R213" s="898"/>
      <c r="S213" s="302"/>
      <c r="T213" s="302"/>
      <c r="U213" s="302"/>
      <c r="X213" s="899"/>
      <c r="Y213" s="900"/>
      <c r="Z213" s="899"/>
      <c r="AA213" s="899"/>
      <c r="AB213" s="899"/>
      <c r="AD213" s="899"/>
      <c r="AX213" s="902"/>
    </row>
    <row r="214" spans="9:50" s="901" customFormat="1">
      <c r="I214" s="302"/>
      <c r="J214" s="303"/>
      <c r="K214" s="304"/>
      <c r="L214" s="302"/>
      <c r="P214" s="302"/>
      <c r="Q214" s="898"/>
      <c r="R214" s="898"/>
      <c r="S214" s="302"/>
      <c r="T214" s="302"/>
      <c r="U214" s="302"/>
      <c r="X214" s="899"/>
      <c r="Y214" s="900"/>
      <c r="Z214" s="899"/>
      <c r="AA214" s="899"/>
      <c r="AB214" s="899"/>
      <c r="AD214" s="899"/>
      <c r="AX214" s="902"/>
    </row>
    <row r="215" spans="9:50" s="901" customFormat="1">
      <c r="I215" s="302"/>
      <c r="J215" s="303"/>
      <c r="K215" s="304"/>
      <c r="L215" s="302"/>
      <c r="P215" s="302"/>
      <c r="Q215" s="898"/>
      <c r="R215" s="898"/>
      <c r="S215" s="302"/>
      <c r="T215" s="302"/>
      <c r="U215" s="302"/>
      <c r="X215" s="899"/>
      <c r="Y215" s="900"/>
      <c r="Z215" s="899"/>
      <c r="AA215" s="899"/>
      <c r="AB215" s="899"/>
      <c r="AD215" s="899"/>
      <c r="AX215" s="902"/>
    </row>
    <row r="216" spans="9:50" s="901" customFormat="1">
      <c r="I216" s="302"/>
      <c r="J216" s="303"/>
      <c r="K216" s="304"/>
      <c r="L216" s="302"/>
      <c r="P216" s="302"/>
      <c r="Q216" s="898"/>
      <c r="R216" s="898"/>
      <c r="S216" s="302"/>
      <c r="T216" s="302"/>
      <c r="U216" s="302"/>
      <c r="X216" s="899"/>
      <c r="Y216" s="900"/>
      <c r="Z216" s="899"/>
      <c r="AA216" s="899"/>
      <c r="AB216" s="899"/>
      <c r="AD216" s="899"/>
      <c r="AX216" s="902"/>
    </row>
    <row r="217" spans="9:50" s="901" customFormat="1">
      <c r="I217" s="302"/>
      <c r="J217" s="303"/>
      <c r="K217" s="304"/>
      <c r="L217" s="302"/>
      <c r="P217" s="302"/>
      <c r="Q217" s="898"/>
      <c r="R217" s="898"/>
      <c r="S217" s="302"/>
      <c r="T217" s="302"/>
      <c r="U217" s="302"/>
      <c r="X217" s="899"/>
      <c r="Y217" s="900"/>
      <c r="Z217" s="899"/>
      <c r="AA217" s="899"/>
      <c r="AB217" s="899"/>
      <c r="AD217" s="899"/>
      <c r="AX217" s="902"/>
    </row>
    <row r="218" spans="9:50" s="901" customFormat="1">
      <c r="I218" s="302"/>
      <c r="J218" s="303"/>
      <c r="K218" s="304"/>
      <c r="L218" s="302"/>
      <c r="P218" s="302"/>
      <c r="Q218" s="898"/>
      <c r="R218" s="898"/>
      <c r="S218" s="302"/>
      <c r="T218" s="302"/>
      <c r="U218" s="302"/>
      <c r="X218" s="899"/>
      <c r="Y218" s="900"/>
      <c r="Z218" s="899"/>
      <c r="AA218" s="899"/>
      <c r="AB218" s="899"/>
      <c r="AD218" s="899"/>
      <c r="AX218" s="902"/>
    </row>
    <row r="219" spans="9:50" s="901" customFormat="1">
      <c r="I219" s="302"/>
      <c r="J219" s="303"/>
      <c r="K219" s="304"/>
      <c r="L219" s="302"/>
      <c r="P219" s="302"/>
      <c r="Q219" s="898"/>
      <c r="R219" s="898"/>
      <c r="S219" s="302"/>
      <c r="T219" s="302"/>
      <c r="U219" s="302"/>
      <c r="X219" s="899"/>
      <c r="Y219" s="900"/>
      <c r="Z219" s="899"/>
      <c r="AA219" s="899"/>
      <c r="AB219" s="899"/>
      <c r="AD219" s="899"/>
      <c r="AX219" s="902"/>
    </row>
    <row r="220" spans="9:50" s="901" customFormat="1">
      <c r="I220" s="302"/>
      <c r="J220" s="303"/>
      <c r="K220" s="304"/>
      <c r="L220" s="302"/>
      <c r="P220" s="302"/>
      <c r="Q220" s="898"/>
      <c r="R220" s="898"/>
      <c r="S220" s="302"/>
      <c r="T220" s="302"/>
      <c r="U220" s="302"/>
      <c r="X220" s="899"/>
      <c r="Y220" s="900"/>
      <c r="Z220" s="899"/>
      <c r="AA220" s="899"/>
      <c r="AB220" s="899"/>
      <c r="AD220" s="899"/>
      <c r="AX220" s="902"/>
    </row>
    <row r="221" spans="9:50" s="901" customFormat="1">
      <c r="I221" s="302"/>
      <c r="J221" s="303"/>
      <c r="K221" s="304"/>
      <c r="L221" s="302"/>
      <c r="P221" s="302"/>
      <c r="Q221" s="898"/>
      <c r="R221" s="898"/>
      <c r="S221" s="302"/>
      <c r="T221" s="302"/>
      <c r="U221" s="302"/>
      <c r="X221" s="899"/>
      <c r="Y221" s="900"/>
      <c r="Z221" s="899"/>
      <c r="AA221" s="899"/>
      <c r="AB221" s="899"/>
      <c r="AD221" s="899"/>
      <c r="AX221" s="902"/>
    </row>
    <row r="222" spans="9:50" s="901" customFormat="1">
      <c r="I222" s="302"/>
      <c r="J222" s="303"/>
      <c r="K222" s="304"/>
      <c r="L222" s="302"/>
      <c r="P222" s="302"/>
      <c r="Q222" s="898"/>
      <c r="R222" s="898"/>
      <c r="S222" s="302"/>
      <c r="T222" s="302"/>
      <c r="U222" s="302"/>
      <c r="X222" s="899"/>
      <c r="Y222" s="900"/>
      <c r="Z222" s="899"/>
      <c r="AA222" s="899"/>
      <c r="AB222" s="899"/>
      <c r="AD222" s="899"/>
      <c r="AX222" s="902"/>
    </row>
    <row r="223" spans="9:50" s="901" customFormat="1">
      <c r="I223" s="302"/>
      <c r="J223" s="303"/>
      <c r="K223" s="304"/>
      <c r="L223" s="302"/>
      <c r="P223" s="302"/>
      <c r="Q223" s="898"/>
      <c r="R223" s="898"/>
      <c r="S223" s="302"/>
      <c r="T223" s="302"/>
      <c r="U223" s="302"/>
      <c r="X223" s="899"/>
      <c r="Y223" s="900"/>
      <c r="Z223" s="899"/>
      <c r="AA223" s="899"/>
      <c r="AB223" s="899"/>
      <c r="AD223" s="899"/>
      <c r="AX223" s="902"/>
    </row>
    <row r="224" spans="9:50" s="901" customFormat="1">
      <c r="I224" s="302"/>
      <c r="J224" s="303"/>
      <c r="K224" s="304"/>
      <c r="L224" s="302"/>
      <c r="P224" s="302"/>
      <c r="Q224" s="898"/>
      <c r="R224" s="898"/>
      <c r="S224" s="302"/>
      <c r="T224" s="302"/>
      <c r="U224" s="302"/>
      <c r="X224" s="899"/>
      <c r="Y224" s="900"/>
      <c r="Z224" s="899"/>
      <c r="AA224" s="899"/>
      <c r="AB224" s="899"/>
      <c r="AD224" s="899"/>
      <c r="AX224" s="902"/>
    </row>
    <row r="225" spans="9:50" s="901" customFormat="1">
      <c r="I225" s="302"/>
      <c r="J225" s="303"/>
      <c r="K225" s="304"/>
      <c r="L225" s="302"/>
      <c r="P225" s="302"/>
      <c r="Q225" s="898"/>
      <c r="R225" s="898"/>
      <c r="S225" s="302"/>
      <c r="T225" s="302"/>
      <c r="U225" s="302"/>
      <c r="X225" s="899"/>
      <c r="Y225" s="900"/>
      <c r="Z225" s="899"/>
      <c r="AA225" s="899"/>
      <c r="AB225" s="899"/>
      <c r="AD225" s="899"/>
      <c r="AX225" s="902"/>
    </row>
    <row r="226" spans="9:50" s="901" customFormat="1">
      <c r="I226" s="302"/>
      <c r="J226" s="303"/>
      <c r="K226" s="304"/>
      <c r="L226" s="302"/>
      <c r="P226" s="302"/>
      <c r="Q226" s="898"/>
      <c r="R226" s="898"/>
      <c r="S226" s="302"/>
      <c r="T226" s="302"/>
      <c r="U226" s="302"/>
      <c r="X226" s="899"/>
      <c r="Y226" s="900"/>
      <c r="Z226" s="899"/>
      <c r="AA226" s="899"/>
      <c r="AB226" s="899"/>
      <c r="AD226" s="899"/>
      <c r="AX226" s="902"/>
    </row>
    <row r="227" spans="9:50" s="901" customFormat="1">
      <c r="I227" s="302"/>
      <c r="J227" s="303"/>
      <c r="K227" s="304"/>
      <c r="L227" s="302"/>
      <c r="P227" s="302"/>
      <c r="Q227" s="898"/>
      <c r="R227" s="898"/>
      <c r="S227" s="302"/>
      <c r="T227" s="302"/>
      <c r="U227" s="302"/>
      <c r="X227" s="899"/>
      <c r="Y227" s="900"/>
      <c r="Z227" s="899"/>
      <c r="AA227" s="899"/>
      <c r="AB227" s="899"/>
      <c r="AD227" s="899"/>
      <c r="AX227" s="902"/>
    </row>
    <row r="228" spans="9:50" s="901" customFormat="1">
      <c r="I228" s="302"/>
      <c r="J228" s="303"/>
      <c r="K228" s="304"/>
      <c r="L228" s="302"/>
      <c r="P228" s="302"/>
      <c r="Q228" s="898"/>
      <c r="R228" s="898"/>
      <c r="S228" s="302"/>
      <c r="T228" s="302"/>
      <c r="U228" s="302"/>
      <c r="X228" s="899"/>
      <c r="Y228" s="900"/>
      <c r="Z228" s="899"/>
      <c r="AA228" s="899"/>
      <c r="AB228" s="899"/>
      <c r="AD228" s="899"/>
      <c r="AX228" s="902"/>
    </row>
    <row r="229" spans="9:50" s="901" customFormat="1">
      <c r="I229" s="302"/>
      <c r="J229" s="303"/>
      <c r="K229" s="304"/>
      <c r="L229" s="302"/>
      <c r="P229" s="302"/>
      <c r="Q229" s="898"/>
      <c r="R229" s="898"/>
      <c r="S229" s="302"/>
      <c r="T229" s="302"/>
      <c r="U229" s="302"/>
      <c r="X229" s="899"/>
      <c r="Y229" s="900"/>
      <c r="Z229" s="899"/>
      <c r="AA229" s="899"/>
      <c r="AB229" s="899"/>
      <c r="AD229" s="899"/>
      <c r="AX229" s="902"/>
    </row>
    <row r="230" spans="9:50" s="901" customFormat="1">
      <c r="I230" s="302"/>
      <c r="J230" s="303"/>
      <c r="K230" s="304"/>
      <c r="L230" s="302"/>
      <c r="P230" s="302"/>
      <c r="Q230" s="898"/>
      <c r="R230" s="898"/>
      <c r="S230" s="302"/>
      <c r="T230" s="302"/>
      <c r="U230" s="302"/>
      <c r="X230" s="899"/>
      <c r="Y230" s="900"/>
      <c r="Z230" s="899"/>
      <c r="AA230" s="899"/>
      <c r="AB230" s="899"/>
      <c r="AD230" s="899"/>
      <c r="AX230" s="902"/>
    </row>
    <row r="231" spans="9:50" s="901" customFormat="1">
      <c r="I231" s="302"/>
      <c r="J231" s="303"/>
      <c r="K231" s="304"/>
      <c r="L231" s="302"/>
      <c r="P231" s="302"/>
      <c r="Q231" s="898"/>
      <c r="R231" s="898"/>
      <c r="S231" s="302"/>
      <c r="T231" s="302"/>
      <c r="U231" s="302"/>
      <c r="X231" s="899"/>
      <c r="Y231" s="900"/>
      <c r="Z231" s="899"/>
      <c r="AA231" s="899"/>
      <c r="AB231" s="899"/>
      <c r="AD231" s="899"/>
      <c r="AX231" s="902"/>
    </row>
    <row r="232" spans="9:50" s="901" customFormat="1">
      <c r="I232" s="302"/>
      <c r="J232" s="303"/>
      <c r="K232" s="304"/>
      <c r="L232" s="302"/>
      <c r="P232" s="302"/>
      <c r="Q232" s="898"/>
      <c r="R232" s="898"/>
      <c r="S232" s="302"/>
      <c r="T232" s="302"/>
      <c r="U232" s="302"/>
      <c r="X232" s="899"/>
      <c r="Y232" s="900"/>
      <c r="Z232" s="899"/>
      <c r="AA232" s="899"/>
      <c r="AB232" s="899"/>
      <c r="AD232" s="899"/>
      <c r="AX232" s="902"/>
    </row>
    <row r="233" spans="9:50" s="901" customFormat="1">
      <c r="I233" s="302"/>
      <c r="J233" s="303"/>
      <c r="K233" s="304"/>
      <c r="L233" s="302"/>
      <c r="P233" s="302"/>
      <c r="Q233" s="898"/>
      <c r="R233" s="898"/>
      <c r="S233" s="302"/>
      <c r="T233" s="302"/>
      <c r="U233" s="302"/>
      <c r="X233" s="899"/>
      <c r="Y233" s="900"/>
      <c r="Z233" s="899"/>
      <c r="AA233" s="899"/>
      <c r="AB233" s="899"/>
      <c r="AD233" s="899"/>
      <c r="AX233" s="902"/>
    </row>
    <row r="234" spans="9:50" s="901" customFormat="1">
      <c r="I234" s="302"/>
      <c r="J234" s="303"/>
      <c r="K234" s="304"/>
      <c r="L234" s="302"/>
      <c r="P234" s="302"/>
      <c r="Q234" s="898"/>
      <c r="R234" s="898"/>
      <c r="S234" s="302"/>
      <c r="T234" s="302"/>
      <c r="U234" s="302"/>
      <c r="X234" s="899"/>
      <c r="Y234" s="900"/>
      <c r="Z234" s="899"/>
      <c r="AA234" s="899"/>
      <c r="AB234" s="899"/>
      <c r="AD234" s="899"/>
      <c r="AX234" s="902"/>
    </row>
    <row r="235" spans="9:50" s="901" customFormat="1">
      <c r="I235" s="302"/>
      <c r="J235" s="303"/>
      <c r="K235" s="304"/>
      <c r="L235" s="302"/>
      <c r="P235" s="302"/>
      <c r="Q235" s="898"/>
      <c r="R235" s="898"/>
      <c r="S235" s="302"/>
      <c r="T235" s="302"/>
      <c r="U235" s="302"/>
      <c r="X235" s="899"/>
      <c r="Y235" s="900"/>
      <c r="Z235" s="899"/>
      <c r="AA235" s="899"/>
      <c r="AB235" s="899"/>
      <c r="AD235" s="899"/>
      <c r="AX235" s="902"/>
    </row>
    <row r="236" spans="9:50" s="901" customFormat="1">
      <c r="I236" s="302"/>
      <c r="J236" s="303"/>
      <c r="K236" s="304"/>
      <c r="L236" s="302"/>
      <c r="P236" s="302"/>
      <c r="Q236" s="898"/>
      <c r="R236" s="898"/>
      <c r="S236" s="302"/>
      <c r="T236" s="302"/>
      <c r="U236" s="302"/>
      <c r="X236" s="899"/>
      <c r="Y236" s="900"/>
      <c r="Z236" s="899"/>
      <c r="AA236" s="899"/>
      <c r="AB236" s="899"/>
      <c r="AD236" s="899"/>
      <c r="AX236" s="902"/>
    </row>
    <row r="237" spans="9:50" s="901" customFormat="1">
      <c r="I237" s="302"/>
      <c r="J237" s="303"/>
      <c r="K237" s="304"/>
      <c r="L237" s="302"/>
      <c r="P237" s="302"/>
      <c r="Q237" s="898"/>
      <c r="R237" s="898"/>
      <c r="S237" s="302"/>
      <c r="T237" s="302"/>
      <c r="U237" s="302"/>
      <c r="X237" s="899"/>
      <c r="Y237" s="900"/>
      <c r="Z237" s="899"/>
      <c r="AA237" s="899"/>
      <c r="AB237" s="899"/>
      <c r="AD237" s="899"/>
      <c r="AX237" s="902"/>
    </row>
    <row r="238" spans="9:50" s="901" customFormat="1">
      <c r="I238" s="302"/>
      <c r="J238" s="303"/>
      <c r="K238" s="304"/>
      <c r="L238" s="302"/>
      <c r="P238" s="302"/>
      <c r="Q238" s="898"/>
      <c r="R238" s="898"/>
      <c r="S238" s="302"/>
      <c r="T238" s="302"/>
      <c r="U238" s="302"/>
      <c r="X238" s="899"/>
      <c r="Y238" s="900"/>
      <c r="Z238" s="899"/>
      <c r="AA238" s="899"/>
      <c r="AB238" s="899"/>
      <c r="AD238" s="899"/>
      <c r="AX238" s="902"/>
    </row>
    <row r="239" spans="9:50" s="901" customFormat="1">
      <c r="I239" s="302"/>
      <c r="J239" s="303"/>
      <c r="K239" s="304"/>
      <c r="L239" s="302"/>
      <c r="P239" s="302"/>
      <c r="Q239" s="898"/>
      <c r="R239" s="898"/>
      <c r="S239" s="302"/>
      <c r="T239" s="302"/>
      <c r="U239" s="302"/>
      <c r="X239" s="899"/>
      <c r="Y239" s="900"/>
      <c r="Z239" s="899"/>
      <c r="AA239" s="899"/>
      <c r="AB239" s="899"/>
      <c r="AD239" s="899"/>
      <c r="AX239" s="902"/>
    </row>
    <row r="240" spans="9:50" s="901" customFormat="1">
      <c r="I240" s="302"/>
      <c r="J240" s="303"/>
      <c r="K240" s="304"/>
      <c r="L240" s="302"/>
      <c r="P240" s="302"/>
      <c r="Q240" s="898"/>
      <c r="R240" s="898"/>
      <c r="S240" s="302"/>
      <c r="T240" s="302"/>
      <c r="U240" s="302"/>
      <c r="X240" s="899"/>
      <c r="Y240" s="900"/>
      <c r="Z240" s="899"/>
      <c r="AA240" s="899"/>
      <c r="AB240" s="899"/>
      <c r="AD240" s="899"/>
      <c r="AX240" s="902"/>
    </row>
    <row r="241" spans="9:50" s="901" customFormat="1">
      <c r="I241" s="302"/>
      <c r="J241" s="303"/>
      <c r="K241" s="304"/>
      <c r="L241" s="302"/>
      <c r="P241" s="302"/>
      <c r="Q241" s="898"/>
      <c r="R241" s="898"/>
      <c r="S241" s="302"/>
      <c r="T241" s="302"/>
      <c r="U241" s="302"/>
      <c r="X241" s="899"/>
      <c r="Y241" s="900"/>
      <c r="Z241" s="899"/>
      <c r="AA241" s="899"/>
      <c r="AB241" s="899"/>
      <c r="AD241" s="899"/>
      <c r="AX241" s="902"/>
    </row>
    <row r="242" spans="9:50" s="901" customFormat="1">
      <c r="I242" s="302"/>
      <c r="J242" s="303"/>
      <c r="K242" s="304"/>
      <c r="L242" s="302"/>
      <c r="P242" s="302"/>
      <c r="Q242" s="898"/>
      <c r="R242" s="898"/>
      <c r="S242" s="302"/>
      <c r="T242" s="302"/>
      <c r="U242" s="302"/>
      <c r="X242" s="899"/>
      <c r="Y242" s="900"/>
      <c r="Z242" s="899"/>
      <c r="AA242" s="899"/>
      <c r="AB242" s="899"/>
      <c r="AD242" s="899"/>
      <c r="AX242" s="902"/>
    </row>
    <row r="243" spans="9:50" s="901" customFormat="1">
      <c r="I243" s="302"/>
      <c r="J243" s="303"/>
      <c r="K243" s="304"/>
      <c r="L243" s="302"/>
      <c r="P243" s="302"/>
      <c r="Q243" s="898"/>
      <c r="R243" s="898"/>
      <c r="S243" s="302"/>
      <c r="T243" s="302"/>
      <c r="U243" s="302"/>
      <c r="X243" s="899"/>
      <c r="Y243" s="900"/>
      <c r="Z243" s="899"/>
      <c r="AA243" s="899"/>
      <c r="AB243" s="899"/>
      <c r="AD243" s="899"/>
      <c r="AX243" s="902"/>
    </row>
    <row r="244" spans="9:50" s="901" customFormat="1">
      <c r="I244" s="302"/>
      <c r="J244" s="303"/>
      <c r="K244" s="304"/>
      <c r="L244" s="302"/>
      <c r="P244" s="302"/>
      <c r="Q244" s="898"/>
      <c r="R244" s="898"/>
      <c r="S244" s="302"/>
      <c r="T244" s="302"/>
      <c r="U244" s="302"/>
      <c r="X244" s="899"/>
      <c r="Y244" s="900"/>
      <c r="Z244" s="899"/>
      <c r="AA244" s="899"/>
      <c r="AB244" s="899"/>
      <c r="AD244" s="899"/>
      <c r="AX244" s="902"/>
    </row>
    <row r="245" spans="9:50" s="901" customFormat="1">
      <c r="I245" s="302"/>
      <c r="J245" s="303"/>
      <c r="K245" s="304"/>
      <c r="L245" s="302"/>
      <c r="P245" s="302"/>
      <c r="Q245" s="898"/>
      <c r="R245" s="898"/>
      <c r="S245" s="302"/>
      <c r="T245" s="302"/>
      <c r="U245" s="302"/>
      <c r="X245" s="899"/>
      <c r="Y245" s="900"/>
      <c r="Z245" s="899"/>
      <c r="AA245" s="899"/>
      <c r="AB245" s="899"/>
      <c r="AD245" s="899"/>
      <c r="AX245" s="902"/>
    </row>
    <row r="246" spans="9:50" s="901" customFormat="1">
      <c r="I246" s="302"/>
      <c r="J246" s="303"/>
      <c r="K246" s="304"/>
      <c r="L246" s="302"/>
      <c r="P246" s="302"/>
      <c r="Q246" s="898"/>
      <c r="R246" s="898"/>
      <c r="S246" s="302"/>
      <c r="T246" s="302"/>
      <c r="U246" s="302"/>
      <c r="X246" s="899"/>
      <c r="Y246" s="900"/>
      <c r="Z246" s="899"/>
      <c r="AA246" s="899"/>
      <c r="AB246" s="899"/>
      <c r="AD246" s="899"/>
      <c r="AX246" s="902"/>
    </row>
    <row r="247" spans="9:50" s="901" customFormat="1">
      <c r="I247" s="302"/>
      <c r="J247" s="303"/>
      <c r="K247" s="304"/>
      <c r="L247" s="302"/>
      <c r="P247" s="302"/>
      <c r="Q247" s="898"/>
      <c r="R247" s="898"/>
      <c r="S247" s="302"/>
      <c r="T247" s="302"/>
      <c r="U247" s="302"/>
      <c r="X247" s="899"/>
      <c r="Y247" s="900"/>
      <c r="Z247" s="899"/>
      <c r="AA247" s="899"/>
      <c r="AB247" s="899"/>
      <c r="AD247" s="899"/>
      <c r="AX247" s="902"/>
    </row>
    <row r="248" spans="9:50" s="901" customFormat="1">
      <c r="I248" s="302"/>
      <c r="J248" s="303"/>
      <c r="K248" s="304"/>
      <c r="L248" s="302"/>
      <c r="P248" s="302"/>
      <c r="Q248" s="898"/>
      <c r="R248" s="898"/>
      <c r="S248" s="302"/>
      <c r="T248" s="302"/>
      <c r="U248" s="302"/>
      <c r="X248" s="899"/>
      <c r="Y248" s="900"/>
      <c r="Z248" s="899"/>
      <c r="AA248" s="899"/>
      <c r="AB248" s="899"/>
      <c r="AD248" s="899"/>
      <c r="AX248" s="902"/>
    </row>
    <row r="249" spans="9:50" s="901" customFormat="1">
      <c r="I249" s="302"/>
      <c r="J249" s="303"/>
      <c r="K249" s="304"/>
      <c r="L249" s="302"/>
      <c r="P249" s="302"/>
      <c r="Q249" s="898"/>
      <c r="R249" s="898"/>
      <c r="S249" s="302"/>
      <c r="T249" s="302"/>
      <c r="U249" s="302"/>
      <c r="X249" s="899"/>
      <c r="Y249" s="900"/>
      <c r="Z249" s="899"/>
      <c r="AA249" s="899"/>
      <c r="AB249" s="899"/>
      <c r="AD249" s="899"/>
      <c r="AX249" s="902"/>
    </row>
    <row r="250" spans="9:50" s="901" customFormat="1">
      <c r="I250" s="302"/>
      <c r="J250" s="303"/>
      <c r="K250" s="304"/>
      <c r="L250" s="302"/>
      <c r="P250" s="302"/>
      <c r="Q250" s="898"/>
      <c r="R250" s="898"/>
      <c r="S250" s="302"/>
      <c r="T250" s="302"/>
      <c r="U250" s="302"/>
      <c r="X250" s="899"/>
      <c r="Y250" s="900"/>
      <c r="Z250" s="899"/>
      <c r="AA250" s="899"/>
      <c r="AB250" s="899"/>
      <c r="AD250" s="899"/>
      <c r="AX250" s="902"/>
    </row>
    <row r="251" spans="9:50" s="901" customFormat="1">
      <c r="I251" s="302"/>
      <c r="J251" s="303"/>
      <c r="K251" s="304"/>
      <c r="L251" s="302"/>
      <c r="P251" s="302"/>
      <c r="Q251" s="898"/>
      <c r="R251" s="898"/>
      <c r="S251" s="302"/>
      <c r="T251" s="302"/>
      <c r="U251" s="302"/>
      <c r="X251" s="899"/>
      <c r="Y251" s="900"/>
      <c r="Z251" s="899"/>
      <c r="AA251" s="899"/>
      <c r="AB251" s="899"/>
      <c r="AD251" s="899"/>
      <c r="AX251" s="902"/>
    </row>
    <row r="252" spans="9:50" s="901" customFormat="1">
      <c r="I252" s="302"/>
      <c r="J252" s="303"/>
      <c r="K252" s="304"/>
      <c r="L252" s="302"/>
      <c r="P252" s="302"/>
      <c r="Q252" s="898"/>
      <c r="R252" s="898"/>
      <c r="S252" s="302"/>
      <c r="T252" s="302"/>
      <c r="U252" s="302"/>
      <c r="X252" s="899"/>
      <c r="Y252" s="900"/>
      <c r="Z252" s="899"/>
      <c r="AA252" s="899"/>
      <c r="AB252" s="899"/>
      <c r="AD252" s="899"/>
      <c r="AX252" s="902"/>
    </row>
    <row r="253" spans="9:50" s="901" customFormat="1">
      <c r="I253" s="302"/>
      <c r="J253" s="303"/>
      <c r="K253" s="304"/>
      <c r="L253" s="302"/>
      <c r="P253" s="302"/>
      <c r="Q253" s="898"/>
      <c r="R253" s="898"/>
      <c r="S253" s="302"/>
      <c r="T253" s="302"/>
      <c r="U253" s="302"/>
      <c r="X253" s="899"/>
      <c r="Y253" s="900"/>
      <c r="Z253" s="899"/>
      <c r="AA253" s="899"/>
      <c r="AB253" s="899"/>
      <c r="AD253" s="899"/>
      <c r="AX253" s="902"/>
    </row>
    <row r="254" spans="9:50" s="901" customFormat="1">
      <c r="I254" s="302"/>
      <c r="J254" s="303"/>
      <c r="K254" s="304"/>
      <c r="L254" s="302"/>
      <c r="P254" s="302"/>
      <c r="Q254" s="898"/>
      <c r="R254" s="898"/>
      <c r="S254" s="302"/>
      <c r="T254" s="302"/>
      <c r="U254" s="302"/>
      <c r="X254" s="899"/>
      <c r="Y254" s="900"/>
      <c r="Z254" s="899"/>
      <c r="AA254" s="899"/>
      <c r="AB254" s="899"/>
      <c r="AD254" s="899"/>
      <c r="AX254" s="902"/>
    </row>
    <row r="255" spans="9:50" s="901" customFormat="1">
      <c r="I255" s="302"/>
      <c r="J255" s="303"/>
      <c r="K255" s="304"/>
      <c r="L255" s="302"/>
      <c r="P255" s="302"/>
      <c r="Q255" s="898"/>
      <c r="R255" s="898"/>
      <c r="S255" s="302"/>
      <c r="T255" s="302"/>
      <c r="U255" s="302"/>
      <c r="X255" s="899"/>
      <c r="Y255" s="900"/>
      <c r="Z255" s="899"/>
      <c r="AA255" s="899"/>
      <c r="AB255" s="899"/>
      <c r="AD255" s="899"/>
      <c r="AX255" s="902"/>
    </row>
    <row r="256" spans="9:50" s="901" customFormat="1">
      <c r="I256" s="302"/>
      <c r="J256" s="303"/>
      <c r="K256" s="304"/>
      <c r="L256" s="302"/>
      <c r="P256" s="302"/>
      <c r="Q256" s="898"/>
      <c r="R256" s="898"/>
      <c r="S256" s="302"/>
      <c r="T256" s="302"/>
      <c r="U256" s="302"/>
      <c r="X256" s="899"/>
      <c r="Y256" s="900"/>
      <c r="Z256" s="899"/>
      <c r="AA256" s="899"/>
      <c r="AB256" s="899"/>
      <c r="AD256" s="899"/>
      <c r="AX256" s="902"/>
    </row>
    <row r="257" spans="9:50" s="901" customFormat="1">
      <c r="I257" s="302"/>
      <c r="J257" s="303"/>
      <c r="K257" s="304"/>
      <c r="L257" s="302"/>
      <c r="P257" s="302"/>
      <c r="Q257" s="898"/>
      <c r="R257" s="898"/>
      <c r="S257" s="302"/>
      <c r="T257" s="302"/>
      <c r="U257" s="302"/>
      <c r="X257" s="899"/>
      <c r="Y257" s="900"/>
      <c r="Z257" s="899"/>
      <c r="AA257" s="899"/>
      <c r="AB257" s="899"/>
      <c r="AD257" s="899"/>
      <c r="AX257" s="902"/>
    </row>
    <row r="258" spans="9:50" s="901" customFormat="1">
      <c r="I258" s="302"/>
      <c r="J258" s="303"/>
      <c r="K258" s="304"/>
      <c r="L258" s="302"/>
      <c r="P258" s="302"/>
      <c r="Q258" s="898"/>
      <c r="R258" s="898"/>
      <c r="S258" s="302"/>
      <c r="T258" s="302"/>
      <c r="U258" s="302"/>
      <c r="X258" s="899"/>
      <c r="Y258" s="900"/>
      <c r="Z258" s="899"/>
      <c r="AA258" s="899"/>
      <c r="AB258" s="899"/>
      <c r="AD258" s="899"/>
      <c r="AX258" s="902"/>
    </row>
    <row r="259" spans="9:50" s="901" customFormat="1">
      <c r="I259" s="302"/>
      <c r="J259" s="303"/>
      <c r="K259" s="304"/>
      <c r="L259" s="302"/>
      <c r="P259" s="302"/>
      <c r="Q259" s="898"/>
      <c r="R259" s="898"/>
      <c r="S259" s="302"/>
      <c r="T259" s="302"/>
      <c r="U259" s="302"/>
      <c r="X259" s="899"/>
      <c r="Y259" s="900"/>
      <c r="Z259" s="899"/>
      <c r="AA259" s="899"/>
      <c r="AB259" s="899"/>
      <c r="AD259" s="899"/>
      <c r="AX259" s="902"/>
    </row>
    <row r="260" spans="9:50" s="901" customFormat="1">
      <c r="I260" s="302"/>
      <c r="J260" s="303"/>
      <c r="K260" s="304"/>
      <c r="L260" s="302"/>
      <c r="P260" s="302"/>
      <c r="Q260" s="898"/>
      <c r="R260" s="898"/>
      <c r="S260" s="302"/>
      <c r="T260" s="302"/>
      <c r="U260" s="302"/>
      <c r="X260" s="899"/>
      <c r="Y260" s="900"/>
      <c r="Z260" s="899"/>
      <c r="AA260" s="899"/>
      <c r="AB260" s="899"/>
      <c r="AD260" s="899"/>
      <c r="AX260" s="902"/>
    </row>
    <row r="261" spans="9:50" s="901" customFormat="1">
      <c r="I261" s="302"/>
      <c r="J261" s="303"/>
      <c r="K261" s="304"/>
      <c r="L261" s="302"/>
      <c r="P261" s="302"/>
      <c r="Q261" s="898"/>
      <c r="R261" s="898"/>
      <c r="S261" s="302"/>
      <c r="T261" s="302"/>
      <c r="U261" s="302"/>
      <c r="X261" s="899"/>
      <c r="Y261" s="900"/>
      <c r="Z261" s="899"/>
      <c r="AA261" s="899"/>
      <c r="AB261" s="899"/>
      <c r="AD261" s="899"/>
      <c r="AX261" s="902"/>
    </row>
    <row r="262" spans="9:50" s="901" customFormat="1">
      <c r="I262" s="302"/>
      <c r="J262" s="303"/>
      <c r="K262" s="304"/>
      <c r="L262" s="302"/>
      <c r="P262" s="302"/>
      <c r="Q262" s="898"/>
      <c r="R262" s="898"/>
      <c r="S262" s="302"/>
      <c r="T262" s="302"/>
      <c r="U262" s="302"/>
      <c r="X262" s="899"/>
      <c r="Y262" s="900"/>
      <c r="Z262" s="899"/>
      <c r="AA262" s="899"/>
      <c r="AB262" s="899"/>
      <c r="AD262" s="899"/>
      <c r="AX262" s="902"/>
    </row>
    <row r="263" spans="9:50" s="901" customFormat="1">
      <c r="I263" s="302"/>
      <c r="J263" s="303"/>
      <c r="K263" s="304"/>
      <c r="L263" s="302"/>
      <c r="P263" s="302"/>
      <c r="Q263" s="898"/>
      <c r="R263" s="898"/>
      <c r="S263" s="302"/>
      <c r="T263" s="302"/>
      <c r="U263" s="302"/>
      <c r="X263" s="899"/>
      <c r="Y263" s="900"/>
      <c r="Z263" s="899"/>
      <c r="AA263" s="899"/>
      <c r="AB263" s="899"/>
      <c r="AD263" s="899"/>
      <c r="AX263" s="902"/>
    </row>
    <row r="264" spans="9:50" s="901" customFormat="1">
      <c r="I264" s="302"/>
      <c r="J264" s="303"/>
      <c r="K264" s="304"/>
      <c r="L264" s="302"/>
      <c r="P264" s="302"/>
      <c r="Q264" s="898"/>
      <c r="R264" s="898"/>
      <c r="S264" s="302"/>
      <c r="T264" s="302"/>
      <c r="U264" s="302"/>
      <c r="X264" s="899"/>
      <c r="Y264" s="900"/>
      <c r="Z264" s="899"/>
      <c r="AA264" s="899"/>
      <c r="AB264" s="899"/>
      <c r="AD264" s="899"/>
      <c r="AX264" s="902"/>
    </row>
    <row r="265" spans="9:50" s="901" customFormat="1">
      <c r="I265" s="302"/>
      <c r="J265" s="303"/>
      <c r="K265" s="304"/>
      <c r="L265" s="302"/>
      <c r="P265" s="302"/>
      <c r="Q265" s="898"/>
      <c r="R265" s="898"/>
      <c r="S265" s="302"/>
      <c r="T265" s="302"/>
      <c r="U265" s="302"/>
      <c r="X265" s="899"/>
      <c r="Y265" s="900"/>
      <c r="Z265" s="899"/>
      <c r="AA265" s="899"/>
      <c r="AB265" s="899"/>
      <c r="AD265" s="899"/>
      <c r="AX265" s="902"/>
    </row>
    <row r="266" spans="9:50" s="901" customFormat="1">
      <c r="I266" s="302"/>
      <c r="J266" s="303"/>
      <c r="K266" s="304"/>
      <c r="L266" s="302"/>
      <c r="P266" s="302"/>
      <c r="Q266" s="898"/>
      <c r="R266" s="898"/>
      <c r="S266" s="302"/>
      <c r="T266" s="302"/>
      <c r="U266" s="302"/>
      <c r="X266" s="899"/>
      <c r="Y266" s="900"/>
      <c r="Z266" s="899"/>
      <c r="AA266" s="899"/>
      <c r="AB266" s="899"/>
      <c r="AD266" s="899"/>
      <c r="AX266" s="902"/>
    </row>
    <row r="267" spans="9:50" s="901" customFormat="1">
      <c r="I267" s="302"/>
      <c r="J267" s="303"/>
      <c r="K267" s="304"/>
      <c r="L267" s="302"/>
      <c r="P267" s="302"/>
      <c r="Q267" s="898"/>
      <c r="R267" s="898"/>
      <c r="S267" s="302"/>
      <c r="T267" s="302"/>
      <c r="U267" s="302"/>
      <c r="X267" s="899"/>
      <c r="Y267" s="900"/>
      <c r="Z267" s="899"/>
      <c r="AA267" s="899"/>
      <c r="AB267" s="899"/>
      <c r="AD267" s="899"/>
      <c r="AX267" s="902"/>
    </row>
    <row r="268" spans="9:50" s="901" customFormat="1">
      <c r="I268" s="302"/>
      <c r="J268" s="303"/>
      <c r="K268" s="304"/>
      <c r="L268" s="302"/>
      <c r="P268" s="302"/>
      <c r="Q268" s="898"/>
      <c r="R268" s="898"/>
      <c r="S268" s="302"/>
      <c r="T268" s="302"/>
      <c r="U268" s="302"/>
      <c r="X268" s="899"/>
      <c r="Y268" s="900"/>
      <c r="Z268" s="899"/>
      <c r="AA268" s="899"/>
      <c r="AB268" s="899"/>
      <c r="AD268" s="899"/>
      <c r="AX268" s="902"/>
    </row>
  </sheetData>
  <mergeCells count="342">
    <mergeCell ref="A1:AE1"/>
    <mergeCell ref="Z79:Z80"/>
    <mergeCell ref="V79:V80"/>
    <mergeCell ref="T79:T80"/>
    <mergeCell ref="W79:W80"/>
    <mergeCell ref="AD85:AD86"/>
    <mergeCell ref="U85:U86"/>
    <mergeCell ref="V85:V86"/>
    <mergeCell ref="W85:W86"/>
    <mergeCell ref="AC58:AC59"/>
    <mergeCell ref="AB61:AB62"/>
    <mergeCell ref="U38:U40"/>
    <mergeCell ref="V38:V40"/>
    <mergeCell ref="U41:U42"/>
    <mergeCell ref="V43:V44"/>
    <mergeCell ref="AA45:AA49"/>
    <mergeCell ref="AA58:AA59"/>
    <mergeCell ref="W45:W49"/>
    <mergeCell ref="Z45:Z49"/>
    <mergeCell ref="AC41:AC42"/>
    <mergeCell ref="AA41:AA42"/>
    <mergeCell ref="W38:W40"/>
    <mergeCell ref="W41:W42"/>
    <mergeCell ref="AB38:AB40"/>
    <mergeCell ref="AE58:AE59"/>
    <mergeCell ref="AE38:AE40"/>
    <mergeCell ref="AD45:AD49"/>
    <mergeCell ref="AE41:AE42"/>
    <mergeCell ref="AE45:AE49"/>
    <mergeCell ref="AD41:AD42"/>
    <mergeCell ref="AD38:AD40"/>
    <mergeCell ref="AE43:AE44"/>
    <mergeCell ref="AB45:AB49"/>
    <mergeCell ref="AC45:AC49"/>
    <mergeCell ref="AD58:AD59"/>
    <mergeCell ref="AC43:AC44"/>
    <mergeCell ref="AD43:AD44"/>
    <mergeCell ref="R85:R86"/>
    <mergeCell ref="Q87:Q88"/>
    <mergeCell ref="AB41:AB42"/>
    <mergeCell ref="Z41:Z42"/>
    <mergeCell ref="AA38:AA40"/>
    <mergeCell ref="R41:R42"/>
    <mergeCell ref="S43:S44"/>
    <mergeCell ref="R43:R44"/>
    <mergeCell ref="V41:V42"/>
    <mergeCell ref="U43:U44"/>
    <mergeCell ref="W43:W44"/>
    <mergeCell ref="T43:T44"/>
    <mergeCell ref="U87:U88"/>
    <mergeCell ref="R87:R88"/>
    <mergeCell ref="V87:V88"/>
    <mergeCell ref="T87:T88"/>
    <mergeCell ref="S87:S88"/>
    <mergeCell ref="AB58:AB59"/>
    <mergeCell ref="AA79:AA80"/>
    <mergeCell ref="AB79:AB80"/>
    <mergeCell ref="AA61:AA62"/>
    <mergeCell ref="Z87:Z88"/>
    <mergeCell ref="AA87:AA88"/>
    <mergeCell ref="AB87:AB88"/>
    <mergeCell ref="E87:E88"/>
    <mergeCell ref="H87:H88"/>
    <mergeCell ref="J41:J42"/>
    <mergeCell ref="M43:M44"/>
    <mergeCell ref="L79:L80"/>
    <mergeCell ref="K85:K86"/>
    <mergeCell ref="I87:I88"/>
    <mergeCell ref="K87:K88"/>
    <mergeCell ref="J87:J88"/>
    <mergeCell ref="L87:L88"/>
    <mergeCell ref="K61:K62"/>
    <mergeCell ref="M61:M62"/>
    <mergeCell ref="K58:K59"/>
    <mergeCell ref="M45:M49"/>
    <mergeCell ref="L61:L62"/>
    <mergeCell ref="L45:L49"/>
    <mergeCell ref="K45:K49"/>
    <mergeCell ref="M58:M59"/>
    <mergeCell ref="I45:I49"/>
    <mergeCell ref="J45:J49"/>
    <mergeCell ref="H41:H42"/>
    <mergeCell ref="I41:I42"/>
    <mergeCell ref="I58:I59"/>
    <mergeCell ref="G43:G44"/>
    <mergeCell ref="A87:A88"/>
    <mergeCell ref="B87:B88"/>
    <mergeCell ref="C87:C88"/>
    <mergeCell ref="D87:D88"/>
    <mergeCell ref="E58:E59"/>
    <mergeCell ref="H45:H49"/>
    <mergeCell ref="A85:A86"/>
    <mergeCell ref="B85:B86"/>
    <mergeCell ref="C85:C86"/>
    <mergeCell ref="G61:G62"/>
    <mergeCell ref="G58:G59"/>
    <mergeCell ref="H58:H59"/>
    <mergeCell ref="D85:D86"/>
    <mergeCell ref="A79:A80"/>
    <mergeCell ref="B79:B80"/>
    <mergeCell ref="C79:C80"/>
    <mergeCell ref="G79:G80"/>
    <mergeCell ref="E85:E86"/>
    <mergeCell ref="C58:C59"/>
    <mergeCell ref="A61:A62"/>
    <mergeCell ref="B61:B62"/>
    <mergeCell ref="C61:C62"/>
    <mergeCell ref="A45:A49"/>
    <mergeCell ref="B45:B49"/>
    <mergeCell ref="H43:H44"/>
    <mergeCell ref="I43:I44"/>
    <mergeCell ref="J85:J86"/>
    <mergeCell ref="M79:M80"/>
    <mergeCell ref="O85:O86"/>
    <mergeCell ref="J79:J80"/>
    <mergeCell ref="O79:O80"/>
    <mergeCell ref="K79:K80"/>
    <mergeCell ref="N79:N80"/>
    <mergeCell ref="L85:L86"/>
    <mergeCell ref="M85:M86"/>
    <mergeCell ref="I85:I86"/>
    <mergeCell ref="H85:H86"/>
    <mergeCell ref="H79:H80"/>
    <mergeCell ref="I79:I80"/>
    <mergeCell ref="J43:J44"/>
    <mergeCell ref="K43:K44"/>
    <mergeCell ref="L43:L44"/>
    <mergeCell ref="L58:L59"/>
    <mergeCell ref="J58:J59"/>
    <mergeCell ref="N85:N86"/>
    <mergeCell ref="N45:N49"/>
    <mergeCell ref="O45:O49"/>
    <mergeCell ref="O61:O62"/>
    <mergeCell ref="A58:A59"/>
    <mergeCell ref="B58:B59"/>
    <mergeCell ref="D38:D40"/>
    <mergeCell ref="A43:A44"/>
    <mergeCell ref="B43:B44"/>
    <mergeCell ref="A41:A42"/>
    <mergeCell ref="C43:C44"/>
    <mergeCell ref="A38:A40"/>
    <mergeCell ref="B38:B40"/>
    <mergeCell ref="C38:C40"/>
    <mergeCell ref="D41:D42"/>
    <mergeCell ref="B41:B42"/>
    <mergeCell ref="D45:D49"/>
    <mergeCell ref="E79:E80"/>
    <mergeCell ref="D79:D80"/>
    <mergeCell ref="C41:C42"/>
    <mergeCell ref="C45:C49"/>
    <mergeCell ref="E45:E49"/>
    <mergeCell ref="E41:E42"/>
    <mergeCell ref="D43:D44"/>
    <mergeCell ref="E43:E44"/>
    <mergeCell ref="D58:D59"/>
    <mergeCell ref="D61:D62"/>
    <mergeCell ref="E38:E40"/>
    <mergeCell ref="H38:H40"/>
    <mergeCell ref="R38:R40"/>
    <mergeCell ref="Q38:Q40"/>
    <mergeCell ref="P38:P40"/>
    <mergeCell ref="I38:I40"/>
    <mergeCell ref="J38:J40"/>
    <mergeCell ref="K38:K40"/>
    <mergeCell ref="Z3:AE3"/>
    <mergeCell ref="X3:Y3"/>
    <mergeCell ref="Z38:Z40"/>
    <mergeCell ref="P41:P42"/>
    <mergeCell ref="Q41:Q42"/>
    <mergeCell ref="T38:T40"/>
    <mergeCell ref="T41:T42"/>
    <mergeCell ref="AC38:AC40"/>
    <mergeCell ref="S41:S42"/>
    <mergeCell ref="S38:S40"/>
    <mergeCell ref="K41:K42"/>
    <mergeCell ref="O38:O40"/>
    <mergeCell ref="L38:L40"/>
    <mergeCell ref="N38:N40"/>
    <mergeCell ref="M38:M40"/>
    <mergeCell ref="O41:O42"/>
    <mergeCell ref="N41:N42"/>
    <mergeCell ref="M41:M42"/>
    <mergeCell ref="L41:L42"/>
    <mergeCell ref="A3:A4"/>
    <mergeCell ref="B3:B4"/>
    <mergeCell ref="C3:C4"/>
    <mergeCell ref="D3:D4"/>
    <mergeCell ref="E3:F3"/>
    <mergeCell ref="V3:W3"/>
    <mergeCell ref="I3:I4"/>
    <mergeCell ref="G3:G4"/>
    <mergeCell ref="H3:H4"/>
    <mergeCell ref="Q43:Q44"/>
    <mergeCell ref="O43:O44"/>
    <mergeCell ref="P43:P44"/>
    <mergeCell ref="AB43:AB44"/>
    <mergeCell ref="Z43:Z44"/>
    <mergeCell ref="AA43:AA44"/>
    <mergeCell ref="N58:N59"/>
    <mergeCell ref="S58:S59"/>
    <mergeCell ref="N43:N44"/>
    <mergeCell ref="P58:P59"/>
    <mergeCell ref="Q58:Q59"/>
    <mergeCell ref="U45:U49"/>
    <mergeCell ref="V45:V49"/>
    <mergeCell ref="T45:T49"/>
    <mergeCell ref="Q45:Q49"/>
    <mergeCell ref="R45:R49"/>
    <mergeCell ref="P45:P49"/>
    <mergeCell ref="S45:S49"/>
    <mergeCell ref="T58:T59"/>
    <mergeCell ref="R58:R59"/>
    <mergeCell ref="P61:P62"/>
    <mergeCell ref="S61:S62"/>
    <mergeCell ref="N61:N62"/>
    <mergeCell ref="J61:J62"/>
    <mergeCell ref="I61:I62"/>
    <mergeCell ref="H61:H62"/>
    <mergeCell ref="E61:E62"/>
    <mergeCell ref="V61:V62"/>
    <mergeCell ref="U61:U62"/>
    <mergeCell ref="Q61:Q62"/>
    <mergeCell ref="M92:M94"/>
    <mergeCell ref="N92:N94"/>
    <mergeCell ref="O92:O94"/>
    <mergeCell ref="Z61:Z62"/>
    <mergeCell ref="O58:O59"/>
    <mergeCell ref="U58:U59"/>
    <mergeCell ref="T61:T62"/>
    <mergeCell ref="R61:R62"/>
    <mergeCell ref="W58:W59"/>
    <mergeCell ref="V58:V59"/>
    <mergeCell ref="Z58:Z59"/>
    <mergeCell ref="M87:M88"/>
    <mergeCell ref="P85:P86"/>
    <mergeCell ref="Q85:Q86"/>
    <mergeCell ref="P87:P88"/>
    <mergeCell ref="O87:O88"/>
    <mergeCell ref="N87:N88"/>
    <mergeCell ref="U79:U80"/>
    <mergeCell ref="T85:T86"/>
    <mergeCell ref="P79:P80"/>
    <mergeCell ref="S85:S86"/>
    <mergeCell ref="Q79:Q80"/>
    <mergeCell ref="R79:R80"/>
    <mergeCell ref="S79:S80"/>
    <mergeCell ref="AD61:AD62"/>
    <mergeCell ref="AE92:AE94"/>
    <mergeCell ref="AC92:AC94"/>
    <mergeCell ref="AE87:AE88"/>
    <mergeCell ref="AE85:AE86"/>
    <mergeCell ref="AC85:AC86"/>
    <mergeCell ref="AD92:AD94"/>
    <mergeCell ref="Z92:Z94"/>
    <mergeCell ref="U92:U94"/>
    <mergeCell ref="W92:W94"/>
    <mergeCell ref="AB92:AB94"/>
    <mergeCell ref="AA92:AA94"/>
    <mergeCell ref="AC61:AC62"/>
    <mergeCell ref="AE79:AE80"/>
    <mergeCell ref="AC79:AC80"/>
    <mergeCell ref="AD79:AD80"/>
    <mergeCell ref="AE61:AE62"/>
    <mergeCell ref="AD87:AD88"/>
    <mergeCell ref="AC87:AC88"/>
    <mergeCell ref="Z85:Z86"/>
    <mergeCell ref="AB85:AB86"/>
    <mergeCell ref="AA85:AA86"/>
    <mergeCell ref="W87:W88"/>
    <mergeCell ref="W61:W62"/>
    <mergeCell ref="R107:R109"/>
    <mergeCell ref="S107:S109"/>
    <mergeCell ref="V92:V94"/>
    <mergeCell ref="T107:T109"/>
    <mergeCell ref="A107:A109"/>
    <mergeCell ref="H107:H109"/>
    <mergeCell ref="I107:I109"/>
    <mergeCell ref="G107:G109"/>
    <mergeCell ref="E107:E109"/>
    <mergeCell ref="A92:A94"/>
    <mergeCell ref="H92:H94"/>
    <mergeCell ref="I92:I94"/>
    <mergeCell ref="J92:J94"/>
    <mergeCell ref="E92:E94"/>
    <mergeCell ref="B92:B94"/>
    <mergeCell ref="C92:C94"/>
    <mergeCell ref="D92:D94"/>
    <mergeCell ref="R92:R94"/>
    <mergeCell ref="S92:S94"/>
    <mergeCell ref="T92:T94"/>
    <mergeCell ref="K92:K94"/>
    <mergeCell ref="P92:P94"/>
    <mergeCell ref="Q92:Q94"/>
    <mergeCell ref="L92:L94"/>
    <mergeCell ref="U107:U109"/>
    <mergeCell ref="P107:P109"/>
    <mergeCell ref="W107:W109"/>
    <mergeCell ref="O107:O109"/>
    <mergeCell ref="B116:B120"/>
    <mergeCell ref="D107:D109"/>
    <mergeCell ref="C107:C109"/>
    <mergeCell ref="N107:N109"/>
    <mergeCell ref="J116:J120"/>
    <mergeCell ref="K116:K120"/>
    <mergeCell ref="L116:L120"/>
    <mergeCell ref="M107:M109"/>
    <mergeCell ref="B107:B109"/>
    <mergeCell ref="J107:J109"/>
    <mergeCell ref="O116:O120"/>
    <mergeCell ref="P116:P120"/>
    <mergeCell ref="M116:M120"/>
    <mergeCell ref="V116:V120"/>
    <mergeCell ref="U116:U120"/>
    <mergeCell ref="T116:T120"/>
    <mergeCell ref="Q116:Q120"/>
    <mergeCell ref="R116:R120"/>
    <mergeCell ref="S116:S120"/>
    <mergeCell ref="V107:V109"/>
    <mergeCell ref="AD107:AD109"/>
    <mergeCell ref="AE107:AE109"/>
    <mergeCell ref="A116:A120"/>
    <mergeCell ref="G116:G120"/>
    <mergeCell ref="H116:H120"/>
    <mergeCell ref="I116:I120"/>
    <mergeCell ref="E116:E120"/>
    <mergeCell ref="D116:D120"/>
    <mergeCell ref="C116:C120"/>
    <mergeCell ref="N116:N120"/>
    <mergeCell ref="W116:W120"/>
    <mergeCell ref="AD116:AD120"/>
    <mergeCell ref="AE116:AE120"/>
    <mergeCell ref="Z116:Z120"/>
    <mergeCell ref="AA116:AA120"/>
    <mergeCell ref="AB116:AB120"/>
    <mergeCell ref="AC116:AC120"/>
    <mergeCell ref="AC107:AC109"/>
    <mergeCell ref="Z107:Z109"/>
    <mergeCell ref="AA107:AA109"/>
    <mergeCell ref="AB107:AB109"/>
    <mergeCell ref="K107:K109"/>
    <mergeCell ref="L107:L109"/>
    <mergeCell ref="Q107:Q109"/>
  </mergeCells>
  <phoneticPr fontId="0" type="noConversion"/>
  <dataValidations count="14">
    <dataValidation type="list" allowBlank="1" showInputMessage="1" showErrorMessage="1" errorTitle="HATA !!!!!!!!!!!!!!" error="LÜTFEN İŞİN NİTELİĞİNİ YANDA AÇILAN OKLA SEÇİN !!!!!!!!!!!!!!!_x000a_KÖYDES" sqref="I630:I65536 I2">
      <formula1>$AX$5:$AX$11</formula1>
    </dataValidation>
    <dataValidation type="decimal" allowBlank="1" showInputMessage="1" showErrorMessage="1" errorTitle="DİKKATT" error="GİRDİĞİNİZ UZUNLUĞUN Km CİNSİNDEN  VE BİR SAYI OLDUĞUNU UNUTMAYIN LÜTFEN VERİNİZİ KONTROL EDİN_x000a_KÖYDES" sqref="Z79:AD80 M133:R133 M126:S132 M145:R145 M146:S65536 Z107:AD109 M122:U124 N81:P84 U2 Q2:R2 Q4:R4 S2:T40 M2:P40 U5:U40 U45:U57 M50:P57 S50:T57 S60:U60 M60:P60 M65:M84 N65:P78 Q69:R78 S65:U78 T126:W131 Q81:U91 M89:M120 N89:P91 Z85:AC88 N95:U106 Z92:AD94 N110:U115 T132:U65536 N79:W80 V85:W88 N92:W94 N107:W109 N116:W120 Z116:AD120">
      <formula1>0</formula1>
      <formula2>2000</formula2>
    </dataValidation>
    <dataValidation type="list" allowBlank="1" showInputMessage="1" showErrorMessage="1" errorTitle="YANLIŞ DEĞER" error="LÜTFEN TANIMLANAN BİR PARAMETRE GİRİN!!!!!!!!!!!!!!_x000a_(YENİ, STND. GEL. YADA ONARIM SEÇENEKLERİNDEN BİRİSİ" sqref="H2:H4 H146:H65536 H121:H125">
      <formula1>$AW$5:$AW$7</formula1>
    </dataValidation>
    <dataValidation type="list" allowBlank="1" showInputMessage="1" showErrorMessage="1" errorTitle="LÜTFEN DİKKAT!!!!" error="ŞU 3 DEĞERDEN BİRİSİNİ GİRMELİSİNİZ  &quot;Y&quot; &quot;D.E&quot; , &quot;EK&quot; " sqref="A122:A65536 A2:A4">
      <formula1>$AY$5:$AY$7</formula1>
    </dataValidation>
    <dataValidation type="list" allowBlank="1" showInputMessage="1" showErrorMessage="1" sqref="I121:I125 I146:I629">
      <formula1>$AX$5:$AX$14</formula1>
    </dataValidation>
    <dataValidation allowBlank="1" showInputMessage="1" showErrorMessage="1" errorTitle="LÜTFEN DİKKAT!!!!" error="ŞU 3 DEĞERDEN BİRİSİNİ GİRMELİSİNİZ  &quot;Y&quot; &quot;D.E&quot; , &quot;EK&quot; " sqref="A105:A114 A116:A121 A17:A37 A92:A97 A41:A43 A57:A66 A70:A77 A79:A80 A1"/>
    <dataValidation type="list" allowBlank="1" showInputMessage="1" showErrorMessage="1" errorTitle="YANLIŞ DEĞER" error="LÜTFEN TANIMLANAN BİR PARAMETRE GİRİN!!!!!!!!!!!!!!_x000a_(YENİ, STND. GEL. YADA ONARIM SEÇENEKLERİNDEN BİRİSİ" sqref="H98:H104 H134:H145 H5:H16 H38:H40 H45:H56 H67:H69 H78 H81:H91 H115">
      <formula1>$BB$5:$BB$7</formula1>
    </dataValidation>
    <dataValidation type="list" allowBlank="1" showInputMessage="1" showErrorMessage="1" errorTitle="LÜTFEN DİKKAT!!!!" error="ŞU 3 DEĞERDEN BİRİSİNİ GİRMELİSİNİZ  &quot;Y&quot; &quot;D.E&quot; , &quot;EK&quot; " sqref="A115 A5:A16 A38:A40 A45:A56 A67:A69 A78 A81:A91 A98:A104">
      <formula1>$BD$5:$BD$7</formula1>
    </dataValidation>
    <dataValidation allowBlank="1" showInputMessage="1" showErrorMessage="1" errorTitle="HATA !!!!!!!!!!!!!!" error="LÜTFEN İŞİN NİTELİĞİNİ YANDA AÇILAN OKLA SEÇİN !!!!!!!!!!!!!!!_x000a_KÖYDES" sqref="I3:I120"/>
    <dataValidation allowBlank="1" showInputMessage="1" showErrorMessage="1" errorTitle="DİKKATT" error="GİRDİĞİNİZ UZUNLUĞUN Km CİNSİNDEN  VE BİR SAYI OLDUĞUNU UNUTMAYIN LÜTFEN VERİNİZİ KONTROL EDİN_x000a_KÖYDES" sqref="U3:U4 M125:W125"/>
    <dataValidation allowBlank="1" showInputMessage="1" showErrorMessage="1" errorTitle="YANLIŞ DEĞER" error="LÜTFEN TANIMLANAN BİR PARAMETRE GİRİN!!!!!!!!!!!!!!_x000a_(YENİ, STND. GEL. YADA ONARIM SEÇENEKLERİNDEN BİRİSİ" sqref="H132:H133 H126:H130"/>
    <dataValidation type="decimal" allowBlank="1" showInputMessage="1" errorTitle="DİKKATT" error="GİRDİĞİNİZ UZUNLUĞUN Km CİNSİNDEN  VE BİR SAYI OLDUĞUNU UNUTMAYIN LÜTFEN VERİNİZİ KONTROL EDİN_x000a_KÖYDES" sqref="R144 O134:S134">
      <formula1>0</formula1>
      <formula2>2000</formula2>
    </dataValidation>
    <dataValidation allowBlank="1" showInputMessage="1" errorTitle="HATA !!!!!!!!!!!!!!" error="LÜTFEN İŞİN NİTELİĞİNİ YANDA AÇILAN OKLA SEÇİN !!!!!!!!!!!!!!!_x000a_KÖYDES" sqref="I133:I145"/>
    <dataValidation type="decimal" allowBlank="1" showInputMessage="1" showErrorMessage="1" errorTitle="DİKKATT" error="GİRDİĞİNİZ UZUNLUĞUN Km CİNSİNDEN OLDUĞUNU VE BİR SAYI OLDUĞUNU UNUTMAYIN LÜTFEN VERİNİZİ KONTROL EDİN_x000a_KÖYDES" sqref="S145 S133">
      <formula1>0</formula1>
      <formula2>2000</formula2>
    </dataValidation>
  </dataValidations>
  <pageMargins left="0.4" right="0.17" top="0.68" bottom="0.59" header="0.63" footer="0.63"/>
  <pageSetup paperSize="9" scale="40" orientation="landscape" r:id="rId1"/>
  <headerFooter alignWithMargins="0"/>
  <colBreaks count="1" manualBreakCount="1">
    <brk id="31"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tabColor theme="6" tint="-0.249977111117893"/>
  </sheetPr>
  <dimension ref="A1:CH90"/>
  <sheetViews>
    <sheetView zoomScale="95" zoomScaleNormal="100" zoomScaleSheetLayoutView="75" workbookViewId="0">
      <selection sqref="A1:S1"/>
    </sheetView>
  </sheetViews>
  <sheetFormatPr defaultRowHeight="12.75"/>
  <cols>
    <col min="1" max="1" width="8.42578125" style="204" bestFit="1" customWidth="1"/>
    <col min="2" max="2" width="10.140625" style="204" customWidth="1"/>
    <col min="3" max="3" width="14.140625" style="204" customWidth="1"/>
    <col min="4" max="4" width="35.85546875" style="204" bestFit="1" customWidth="1"/>
    <col min="5" max="5" width="18.85546875" style="204" customWidth="1"/>
    <col min="6" max="6" width="10.42578125" style="204" customWidth="1"/>
    <col min="7" max="7" width="13.7109375" style="204" customWidth="1"/>
    <col min="8" max="8" width="12" style="204" customWidth="1"/>
    <col min="9" max="9" width="12" style="244" customWidth="1"/>
    <col min="10" max="10" width="11.42578125" style="245" customWidth="1"/>
    <col min="11" max="11" width="12" style="244" customWidth="1"/>
    <col min="12" max="12" width="7.7109375" style="246" customWidth="1"/>
    <col min="13" max="13" width="8" style="204" customWidth="1"/>
    <col min="14" max="14" width="5.42578125" style="204" customWidth="1"/>
    <col min="15" max="15" width="8.140625" style="204" customWidth="1"/>
    <col min="16" max="16" width="5.7109375" style="204" customWidth="1"/>
    <col min="17" max="17" width="5.5703125" style="204" customWidth="1"/>
    <col min="18" max="18" width="8.85546875" style="204" customWidth="1"/>
    <col min="19" max="19" width="24.7109375" style="204" customWidth="1"/>
    <col min="20" max="79" width="9.140625" style="249"/>
    <col min="80" max="81" width="9.140625" style="204"/>
    <col min="82" max="82" width="9.140625" style="249"/>
    <col min="83" max="83" width="10.42578125" style="249" customWidth="1"/>
    <col min="84" max="84" width="10.28515625" style="249" customWidth="1"/>
    <col min="85" max="86" width="9.140625" style="249"/>
    <col min="87" max="88" width="9.140625" style="204"/>
    <col min="89" max="92" width="0" style="204" hidden="1" customWidth="1"/>
    <col min="93" max="16384" width="9.140625" style="204"/>
  </cols>
  <sheetData>
    <row r="1" spans="1:86" s="205" customFormat="1" ht="36" customHeight="1" thickBot="1">
      <c r="A1" s="3834" t="s">
        <v>78</v>
      </c>
      <c r="B1" s="3835"/>
      <c r="C1" s="3835"/>
      <c r="D1" s="3835"/>
      <c r="E1" s="3835"/>
      <c r="F1" s="3835"/>
      <c r="G1" s="3835"/>
      <c r="H1" s="3835"/>
      <c r="I1" s="3835"/>
      <c r="J1" s="3835"/>
      <c r="K1" s="3835"/>
      <c r="L1" s="3835"/>
      <c r="M1" s="3835"/>
      <c r="N1" s="3835"/>
      <c r="O1" s="3835"/>
      <c r="P1" s="3835"/>
      <c r="Q1" s="3835"/>
      <c r="R1" s="3835"/>
      <c r="S1" s="3836"/>
      <c r="T1" s="249"/>
      <c r="CD1" s="249"/>
      <c r="CE1" s="249"/>
      <c r="CF1" s="249"/>
      <c r="CG1" s="249"/>
      <c r="CH1" s="249"/>
    </row>
    <row r="2" spans="1:86" s="205" customFormat="1" ht="13.5" thickBot="1">
      <c r="I2" s="277"/>
      <c r="J2" s="278"/>
      <c r="K2" s="277"/>
      <c r="T2" s="249"/>
      <c r="CD2" s="249"/>
      <c r="CE2" s="249"/>
      <c r="CF2" s="249"/>
      <c r="CG2" s="249"/>
      <c r="CH2" s="249"/>
    </row>
    <row r="3" spans="1:86" s="205" customFormat="1" ht="40.5" customHeight="1" thickBot="1">
      <c r="A3" s="3800" t="s">
        <v>445</v>
      </c>
      <c r="B3" s="3810" t="s">
        <v>13</v>
      </c>
      <c r="C3" s="3804" t="s">
        <v>2277</v>
      </c>
      <c r="D3" s="3804" t="s">
        <v>423</v>
      </c>
      <c r="E3" s="3804"/>
      <c r="F3" s="3841" t="s">
        <v>2276</v>
      </c>
      <c r="G3" s="3808" t="s">
        <v>411</v>
      </c>
      <c r="H3" s="3808" t="s">
        <v>412</v>
      </c>
      <c r="I3" s="390" t="s">
        <v>2357</v>
      </c>
      <c r="J3" s="391" t="s">
        <v>2358</v>
      </c>
      <c r="K3" s="390" t="s">
        <v>2359</v>
      </c>
      <c r="L3" s="3809" t="s">
        <v>429</v>
      </c>
      <c r="M3" s="3809"/>
      <c r="N3" s="3799" t="s">
        <v>16</v>
      </c>
      <c r="O3" s="3799"/>
      <c r="P3" s="3799"/>
      <c r="Q3" s="3799"/>
      <c r="R3" s="3799"/>
      <c r="S3" s="3799"/>
      <c r="T3" s="249"/>
      <c r="CD3" s="249"/>
      <c r="CE3" s="249"/>
      <c r="CF3" s="249"/>
      <c r="CG3" s="249"/>
      <c r="CH3" s="249"/>
    </row>
    <row r="4" spans="1:86" s="205" customFormat="1" ht="39.75" customHeight="1" thickBot="1">
      <c r="A4" s="3801"/>
      <c r="B4" s="3810"/>
      <c r="C4" s="3804"/>
      <c r="D4" s="388" t="s">
        <v>430</v>
      </c>
      <c r="E4" s="389" t="s">
        <v>410</v>
      </c>
      <c r="F4" s="3841"/>
      <c r="G4" s="3808"/>
      <c r="H4" s="3808"/>
      <c r="I4" s="392" t="s">
        <v>1416</v>
      </c>
      <c r="J4" s="404" t="s">
        <v>1417</v>
      </c>
      <c r="K4" s="392" t="s">
        <v>1414</v>
      </c>
      <c r="L4" s="396" t="s">
        <v>436</v>
      </c>
      <c r="M4" s="397" t="s">
        <v>437</v>
      </c>
      <c r="N4" s="393" t="s">
        <v>438</v>
      </c>
      <c r="O4" s="394" t="s">
        <v>439</v>
      </c>
      <c r="P4" s="394" t="s">
        <v>440</v>
      </c>
      <c r="Q4" s="394" t="s">
        <v>441</v>
      </c>
      <c r="R4" s="394" t="s">
        <v>442</v>
      </c>
      <c r="S4" s="395" t="s">
        <v>443</v>
      </c>
      <c r="T4" s="249"/>
      <c r="CD4" s="249"/>
      <c r="CE4" s="249"/>
      <c r="CF4" s="249"/>
      <c r="CG4" s="249"/>
      <c r="CH4" s="249"/>
    </row>
    <row r="5" spans="1:86" s="280" customFormat="1" ht="42" customHeight="1" thickBot="1">
      <c r="A5" s="545" t="s">
        <v>451</v>
      </c>
      <c r="B5" s="545" t="s">
        <v>94</v>
      </c>
      <c r="C5" s="545" t="s">
        <v>95</v>
      </c>
      <c r="D5" s="571" t="s">
        <v>1442</v>
      </c>
      <c r="E5" s="571" t="s">
        <v>1443</v>
      </c>
      <c r="F5" s="547">
        <v>283</v>
      </c>
      <c r="G5" s="545" t="s">
        <v>372</v>
      </c>
      <c r="H5" s="550" t="s">
        <v>408</v>
      </c>
      <c r="I5" s="583">
        <v>175000</v>
      </c>
      <c r="J5" s="2059">
        <v>175000</v>
      </c>
      <c r="K5" s="2069">
        <f t="shared" ref="K5:K15" si="0">I5-J5</f>
        <v>0</v>
      </c>
      <c r="L5" s="2070">
        <v>1</v>
      </c>
      <c r="M5" s="2070">
        <v>1</v>
      </c>
      <c r="N5" s="2071">
        <v>1</v>
      </c>
      <c r="O5" s="547"/>
      <c r="P5" s="547"/>
      <c r="Q5" s="547"/>
      <c r="R5" s="547"/>
      <c r="S5" s="547" t="s">
        <v>438</v>
      </c>
      <c r="T5" s="271">
        <v>1</v>
      </c>
      <c r="CD5" s="271" t="s">
        <v>451</v>
      </c>
      <c r="CE5" s="271" t="s">
        <v>2266</v>
      </c>
      <c r="CF5" s="271" t="s">
        <v>408</v>
      </c>
      <c r="CG5" s="271"/>
      <c r="CH5" s="271"/>
    </row>
    <row r="6" spans="1:86" s="272" customFormat="1" ht="42" customHeight="1" thickBot="1">
      <c r="A6" s="545" t="s">
        <v>451</v>
      </c>
      <c r="B6" s="545" t="s">
        <v>94</v>
      </c>
      <c r="C6" s="545" t="s">
        <v>95</v>
      </c>
      <c r="D6" s="571" t="s">
        <v>1258</v>
      </c>
      <c r="E6" s="571"/>
      <c r="F6" s="547"/>
      <c r="G6" s="545" t="s">
        <v>12</v>
      </c>
      <c r="H6" s="550"/>
      <c r="I6" s="583">
        <v>25000</v>
      </c>
      <c r="J6" s="2059">
        <v>25000</v>
      </c>
      <c r="K6" s="2069">
        <f t="shared" si="0"/>
        <v>0</v>
      </c>
      <c r="L6" s="2070">
        <v>1</v>
      </c>
      <c r="M6" s="2070">
        <v>1</v>
      </c>
      <c r="N6" s="2071">
        <v>1</v>
      </c>
      <c r="O6" s="547"/>
      <c r="P6" s="547"/>
      <c r="Q6" s="547"/>
      <c r="R6" s="547"/>
      <c r="S6" s="547" t="s">
        <v>438</v>
      </c>
      <c r="T6" s="271">
        <v>2</v>
      </c>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D6" s="271" t="s">
        <v>10</v>
      </c>
      <c r="CE6" s="271" t="s">
        <v>965</v>
      </c>
      <c r="CF6" s="271" t="s">
        <v>409</v>
      </c>
      <c r="CG6" s="271"/>
      <c r="CH6" s="271"/>
    </row>
    <row r="7" spans="1:86" s="272" customFormat="1" ht="42" customHeight="1" thickBot="1">
      <c r="A7" s="545" t="s">
        <v>451</v>
      </c>
      <c r="B7" s="545" t="s">
        <v>94</v>
      </c>
      <c r="C7" s="545" t="s">
        <v>2374</v>
      </c>
      <c r="D7" s="571" t="s">
        <v>1444</v>
      </c>
      <c r="E7" s="571" t="s">
        <v>1445</v>
      </c>
      <c r="F7" s="547">
        <v>26</v>
      </c>
      <c r="G7" s="545" t="s">
        <v>372</v>
      </c>
      <c r="H7" s="550" t="s">
        <v>408</v>
      </c>
      <c r="I7" s="583">
        <v>33000</v>
      </c>
      <c r="J7" s="2059">
        <v>15831</v>
      </c>
      <c r="K7" s="2069">
        <f t="shared" si="0"/>
        <v>17169</v>
      </c>
      <c r="L7" s="2070">
        <v>1</v>
      </c>
      <c r="M7" s="2070">
        <v>1</v>
      </c>
      <c r="N7" s="2071">
        <v>1</v>
      </c>
      <c r="O7" s="547"/>
      <c r="P7" s="547"/>
      <c r="Q7" s="547"/>
      <c r="R7" s="547"/>
      <c r="S7" s="547" t="s">
        <v>438</v>
      </c>
      <c r="T7" s="271">
        <v>1</v>
      </c>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D7" s="271" t="s">
        <v>415</v>
      </c>
      <c r="CE7" s="271" t="s">
        <v>2268</v>
      </c>
      <c r="CF7" s="271" t="s">
        <v>414</v>
      </c>
      <c r="CG7" s="271"/>
      <c r="CH7" s="271"/>
    </row>
    <row r="8" spans="1:86" s="272" customFormat="1" ht="42" customHeight="1" thickBot="1">
      <c r="A8" s="545" t="s">
        <v>451</v>
      </c>
      <c r="B8" s="545" t="s">
        <v>94</v>
      </c>
      <c r="C8" s="545" t="s">
        <v>2374</v>
      </c>
      <c r="D8" s="571" t="s">
        <v>1446</v>
      </c>
      <c r="E8" s="571" t="s">
        <v>1447</v>
      </c>
      <c r="F8" s="547">
        <v>49</v>
      </c>
      <c r="G8" s="545" t="s">
        <v>372</v>
      </c>
      <c r="H8" s="550" t="s">
        <v>408</v>
      </c>
      <c r="I8" s="583">
        <v>32000</v>
      </c>
      <c r="J8" s="2059">
        <v>38167</v>
      </c>
      <c r="K8" s="2069">
        <f t="shared" si="0"/>
        <v>-6167</v>
      </c>
      <c r="L8" s="2070">
        <v>1</v>
      </c>
      <c r="M8" s="2070">
        <v>1</v>
      </c>
      <c r="N8" s="2071">
        <v>1</v>
      </c>
      <c r="O8" s="547"/>
      <c r="P8" s="547"/>
      <c r="Q8" s="547"/>
      <c r="R8" s="547"/>
      <c r="S8" s="547" t="s">
        <v>438</v>
      </c>
      <c r="T8" s="271">
        <v>1</v>
      </c>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D8" s="271"/>
      <c r="CE8" s="271"/>
      <c r="CF8" s="271"/>
      <c r="CG8" s="271"/>
      <c r="CH8" s="271"/>
    </row>
    <row r="9" spans="1:86" s="272" customFormat="1" ht="42" customHeight="1" thickBot="1">
      <c r="A9" s="545" t="s">
        <v>451</v>
      </c>
      <c r="B9" s="545" t="s">
        <v>94</v>
      </c>
      <c r="C9" s="545" t="s">
        <v>2374</v>
      </c>
      <c r="D9" s="571" t="s">
        <v>1448</v>
      </c>
      <c r="E9" s="571" t="s">
        <v>1449</v>
      </c>
      <c r="F9" s="547">
        <v>26</v>
      </c>
      <c r="G9" s="545" t="s">
        <v>372</v>
      </c>
      <c r="H9" s="550" t="s">
        <v>408</v>
      </c>
      <c r="I9" s="583">
        <v>60000</v>
      </c>
      <c r="J9" s="2060">
        <v>37835.620000000003</v>
      </c>
      <c r="K9" s="2069">
        <f t="shared" si="0"/>
        <v>22164.379999999997</v>
      </c>
      <c r="L9" s="2070">
        <v>1</v>
      </c>
      <c r="M9" s="2070">
        <v>1</v>
      </c>
      <c r="N9" s="2071">
        <v>1</v>
      </c>
      <c r="O9" s="547"/>
      <c r="P9" s="547"/>
      <c r="Q9" s="547"/>
      <c r="R9" s="547"/>
      <c r="S9" s="547" t="s">
        <v>438</v>
      </c>
      <c r="T9" s="271">
        <v>1</v>
      </c>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D9" s="271"/>
      <c r="CE9" s="271"/>
      <c r="CF9" s="271"/>
      <c r="CG9" s="271"/>
      <c r="CH9" s="271"/>
    </row>
    <row r="10" spans="1:86" s="272" customFormat="1" ht="42" customHeight="1" thickBot="1">
      <c r="A10" s="545" t="s">
        <v>451</v>
      </c>
      <c r="B10" s="545" t="s">
        <v>94</v>
      </c>
      <c r="C10" s="545" t="s">
        <v>2374</v>
      </c>
      <c r="D10" s="571" t="s">
        <v>1450</v>
      </c>
      <c r="E10" s="571" t="s">
        <v>1451</v>
      </c>
      <c r="F10" s="547">
        <v>26</v>
      </c>
      <c r="G10" s="545" t="s">
        <v>372</v>
      </c>
      <c r="H10" s="550" t="s">
        <v>408</v>
      </c>
      <c r="I10" s="583">
        <v>25000</v>
      </c>
      <c r="J10" s="2059">
        <v>23166</v>
      </c>
      <c r="K10" s="2069">
        <f t="shared" si="0"/>
        <v>1834</v>
      </c>
      <c r="L10" s="2070">
        <v>1</v>
      </c>
      <c r="M10" s="2070">
        <v>1</v>
      </c>
      <c r="N10" s="2071">
        <v>1</v>
      </c>
      <c r="O10" s="547"/>
      <c r="P10" s="547"/>
      <c r="Q10" s="547"/>
      <c r="R10" s="547"/>
      <c r="S10" s="547" t="s">
        <v>438</v>
      </c>
      <c r="T10" s="271">
        <v>1</v>
      </c>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D10" s="271"/>
      <c r="CE10" s="271"/>
      <c r="CF10" s="271"/>
      <c r="CG10" s="271"/>
      <c r="CH10" s="271"/>
    </row>
    <row r="11" spans="1:86" s="272" customFormat="1" ht="42" customHeight="1" thickBot="1">
      <c r="A11" s="545" t="s">
        <v>451</v>
      </c>
      <c r="B11" s="545" t="s">
        <v>94</v>
      </c>
      <c r="C11" s="545" t="s">
        <v>2374</v>
      </c>
      <c r="D11" s="571" t="s">
        <v>1258</v>
      </c>
      <c r="E11" s="571"/>
      <c r="F11" s="547"/>
      <c r="G11" s="545" t="s">
        <v>12</v>
      </c>
      <c r="H11" s="550" t="s">
        <v>408</v>
      </c>
      <c r="I11" s="583">
        <v>55000</v>
      </c>
      <c r="J11" s="2059">
        <v>55000</v>
      </c>
      <c r="K11" s="2069">
        <f t="shared" si="0"/>
        <v>0</v>
      </c>
      <c r="L11" s="2070">
        <v>1</v>
      </c>
      <c r="M11" s="2070">
        <v>1</v>
      </c>
      <c r="N11" s="2071">
        <v>1</v>
      </c>
      <c r="O11" s="547"/>
      <c r="P11" s="547"/>
      <c r="Q11" s="547"/>
      <c r="R11" s="547"/>
      <c r="S11" s="547" t="s">
        <v>438</v>
      </c>
      <c r="T11" s="271">
        <v>2</v>
      </c>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D11" s="271"/>
      <c r="CE11" s="271"/>
      <c r="CF11" s="271"/>
      <c r="CG11" s="271"/>
      <c r="CH11" s="271"/>
    </row>
    <row r="12" spans="1:86" s="272" customFormat="1" ht="72" customHeight="1" thickBot="1">
      <c r="A12" s="545" t="s">
        <v>451</v>
      </c>
      <c r="B12" s="545" t="s">
        <v>94</v>
      </c>
      <c r="C12" s="545" t="s">
        <v>2374</v>
      </c>
      <c r="D12" s="571" t="s">
        <v>1233</v>
      </c>
      <c r="E12" s="571" t="s">
        <v>1234</v>
      </c>
      <c r="F12" s="547">
        <v>38</v>
      </c>
      <c r="G12" s="545"/>
      <c r="H12" s="550"/>
      <c r="I12" s="583"/>
      <c r="J12" s="2059"/>
      <c r="K12" s="2069">
        <f t="shared" si="0"/>
        <v>0</v>
      </c>
      <c r="L12" s="2070">
        <v>1</v>
      </c>
      <c r="M12" s="2070">
        <v>1</v>
      </c>
      <c r="N12" s="2071"/>
      <c r="O12" s="547"/>
      <c r="P12" s="547"/>
      <c r="Q12" s="547"/>
      <c r="R12" s="547"/>
      <c r="S12" s="2588" t="s">
        <v>81</v>
      </c>
      <c r="T12" s="271">
        <v>1</v>
      </c>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D12" s="271"/>
      <c r="CE12" s="271"/>
      <c r="CF12" s="271"/>
      <c r="CG12" s="271"/>
      <c r="CH12" s="271"/>
    </row>
    <row r="13" spans="1:86" s="272" customFormat="1" ht="76.5" customHeight="1" thickBot="1">
      <c r="A13" s="545" t="s">
        <v>451</v>
      </c>
      <c r="B13" s="545" t="s">
        <v>94</v>
      </c>
      <c r="C13" s="545" t="s">
        <v>2374</v>
      </c>
      <c r="D13" s="571" t="s">
        <v>1258</v>
      </c>
      <c r="E13" s="571"/>
      <c r="F13" s="547"/>
      <c r="G13" s="545"/>
      <c r="H13" s="550"/>
      <c r="I13" s="583"/>
      <c r="J13" s="2059"/>
      <c r="K13" s="2069">
        <f t="shared" si="0"/>
        <v>0</v>
      </c>
      <c r="L13" s="2070">
        <v>1</v>
      </c>
      <c r="M13" s="2070">
        <v>1</v>
      </c>
      <c r="N13" s="2071"/>
      <c r="O13" s="547"/>
      <c r="P13" s="547"/>
      <c r="Q13" s="547"/>
      <c r="R13" s="547"/>
      <c r="S13" s="2588" t="s">
        <v>81</v>
      </c>
      <c r="T13" s="271">
        <v>2</v>
      </c>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D13" s="271"/>
      <c r="CE13" s="271"/>
      <c r="CF13" s="271"/>
      <c r="CG13" s="271"/>
      <c r="CH13" s="271"/>
    </row>
    <row r="14" spans="1:86" s="272" customFormat="1" ht="42" customHeight="1" thickBot="1">
      <c r="A14" s="545" t="s">
        <v>451</v>
      </c>
      <c r="B14" s="545" t="s">
        <v>94</v>
      </c>
      <c r="C14" s="545" t="s">
        <v>1021</v>
      </c>
      <c r="D14" s="571" t="s">
        <v>1452</v>
      </c>
      <c r="E14" s="571" t="s">
        <v>1453</v>
      </c>
      <c r="F14" s="547">
        <v>92</v>
      </c>
      <c r="G14" s="545" t="s">
        <v>372</v>
      </c>
      <c r="H14" s="550" t="s">
        <v>408</v>
      </c>
      <c r="I14" s="583">
        <v>50000</v>
      </c>
      <c r="J14" s="2060">
        <v>50000</v>
      </c>
      <c r="K14" s="2069">
        <f t="shared" si="0"/>
        <v>0</v>
      </c>
      <c r="L14" s="2070">
        <v>1</v>
      </c>
      <c r="M14" s="2070">
        <v>1</v>
      </c>
      <c r="N14" s="2071">
        <v>1</v>
      </c>
      <c r="O14" s="547"/>
      <c r="P14" s="547"/>
      <c r="Q14" s="547"/>
      <c r="R14" s="547"/>
      <c r="S14" s="547" t="s">
        <v>438</v>
      </c>
      <c r="T14" s="271">
        <v>1</v>
      </c>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D14" s="271"/>
      <c r="CE14" s="271"/>
      <c r="CF14" s="271"/>
      <c r="CG14" s="271"/>
      <c r="CH14" s="271"/>
    </row>
    <row r="15" spans="1:86" s="272" customFormat="1" ht="42" customHeight="1" thickBot="1">
      <c r="A15" s="3846" t="s">
        <v>451</v>
      </c>
      <c r="B15" s="3846" t="s">
        <v>94</v>
      </c>
      <c r="C15" s="3846" t="s">
        <v>1030</v>
      </c>
      <c r="D15" s="3920" t="s">
        <v>1454</v>
      </c>
      <c r="E15" s="571" t="s">
        <v>1455</v>
      </c>
      <c r="F15" s="3883">
        <v>104</v>
      </c>
      <c r="G15" s="3846" t="s">
        <v>372</v>
      </c>
      <c r="H15" s="3846" t="s">
        <v>408</v>
      </c>
      <c r="I15" s="3862">
        <v>50000</v>
      </c>
      <c r="J15" s="3864">
        <v>50000</v>
      </c>
      <c r="K15" s="3936">
        <f t="shared" si="0"/>
        <v>0</v>
      </c>
      <c r="L15" s="2070">
        <v>1</v>
      </c>
      <c r="M15" s="2070">
        <v>1</v>
      </c>
      <c r="N15" s="3864">
        <v>1</v>
      </c>
      <c r="O15" s="3854"/>
      <c r="P15" s="3854"/>
      <c r="Q15" s="3854"/>
      <c r="R15" s="3845"/>
      <c r="S15" s="3845" t="s">
        <v>438</v>
      </c>
      <c r="T15" s="271">
        <v>1</v>
      </c>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D15" s="271"/>
      <c r="CE15" s="271"/>
      <c r="CF15" s="271"/>
      <c r="CG15" s="271"/>
      <c r="CH15" s="271"/>
    </row>
    <row r="16" spans="1:86" s="272" customFormat="1" ht="42" customHeight="1" thickBot="1">
      <c r="A16" s="3846"/>
      <c r="B16" s="3846"/>
      <c r="C16" s="3846"/>
      <c r="D16" s="3920"/>
      <c r="E16" s="571" t="s">
        <v>1456</v>
      </c>
      <c r="F16" s="3885"/>
      <c r="G16" s="3846"/>
      <c r="H16" s="3846"/>
      <c r="I16" s="3862"/>
      <c r="J16" s="3864"/>
      <c r="K16" s="3936"/>
      <c r="L16" s="2070">
        <v>1</v>
      </c>
      <c r="M16" s="2070">
        <v>1</v>
      </c>
      <c r="N16" s="3864"/>
      <c r="O16" s="3854"/>
      <c r="P16" s="3854"/>
      <c r="Q16" s="3854"/>
      <c r="R16" s="3845"/>
      <c r="S16" s="3845"/>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D16" s="271"/>
      <c r="CE16" s="271"/>
      <c r="CF16" s="271"/>
      <c r="CG16" s="271"/>
      <c r="CH16" s="271"/>
    </row>
    <row r="17" spans="1:86" s="272" customFormat="1" ht="42" customHeight="1" thickBot="1">
      <c r="A17" s="545" t="s">
        <v>451</v>
      </c>
      <c r="B17" s="545" t="s">
        <v>94</v>
      </c>
      <c r="C17" s="545" t="s">
        <v>1030</v>
      </c>
      <c r="D17" s="571" t="s">
        <v>1258</v>
      </c>
      <c r="E17" s="571"/>
      <c r="F17" s="547">
        <v>43</v>
      </c>
      <c r="G17" s="545" t="s">
        <v>12</v>
      </c>
      <c r="H17" s="550"/>
      <c r="I17" s="583">
        <v>50000</v>
      </c>
      <c r="J17" s="2059">
        <v>50000</v>
      </c>
      <c r="K17" s="2069">
        <f>I17-J17</f>
        <v>0</v>
      </c>
      <c r="L17" s="2070">
        <v>1</v>
      </c>
      <c r="M17" s="2070">
        <v>1</v>
      </c>
      <c r="N17" s="2071">
        <v>1</v>
      </c>
      <c r="O17" s="547"/>
      <c r="P17" s="547"/>
      <c r="Q17" s="547"/>
      <c r="R17" s="547"/>
      <c r="S17" s="547" t="s">
        <v>438</v>
      </c>
      <c r="T17" s="271">
        <v>2</v>
      </c>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D17" s="271"/>
      <c r="CE17" s="271"/>
      <c r="CF17" s="271"/>
      <c r="CG17" s="271"/>
      <c r="CH17" s="271"/>
    </row>
    <row r="18" spans="1:86" s="272" customFormat="1" ht="42" customHeight="1" thickBot="1">
      <c r="A18" s="3886" t="s">
        <v>451</v>
      </c>
      <c r="B18" s="3846" t="s">
        <v>94</v>
      </c>
      <c r="C18" s="3846" t="s">
        <v>1030</v>
      </c>
      <c r="D18" s="3920" t="s">
        <v>1454</v>
      </c>
      <c r="E18" s="571" t="s">
        <v>1455</v>
      </c>
      <c r="F18" s="3883">
        <v>104</v>
      </c>
      <c r="G18" s="3846" t="s">
        <v>372</v>
      </c>
      <c r="H18" s="3846" t="s">
        <v>408</v>
      </c>
      <c r="I18" s="3862">
        <v>50000</v>
      </c>
      <c r="J18" s="3864">
        <v>50000</v>
      </c>
      <c r="K18" s="3936">
        <f>I18-J18</f>
        <v>0</v>
      </c>
      <c r="L18" s="2070">
        <v>1</v>
      </c>
      <c r="M18" s="2070">
        <v>1</v>
      </c>
      <c r="N18" s="3864">
        <v>1</v>
      </c>
      <c r="O18" s="3854"/>
      <c r="P18" s="3854"/>
      <c r="Q18" s="3854"/>
      <c r="R18" s="3845"/>
      <c r="S18" s="3845" t="s">
        <v>438</v>
      </c>
      <c r="T18" s="3935">
        <v>1</v>
      </c>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D18" s="271"/>
      <c r="CE18" s="271"/>
      <c r="CF18" s="271"/>
      <c r="CG18" s="271"/>
      <c r="CH18" s="271"/>
    </row>
    <row r="19" spans="1:86" s="272" customFormat="1" ht="42" customHeight="1" thickBot="1">
      <c r="A19" s="3888"/>
      <c r="B19" s="3846"/>
      <c r="C19" s="3846"/>
      <c r="D19" s="3920"/>
      <c r="E19" s="571" t="s">
        <v>1456</v>
      </c>
      <c r="F19" s="3885"/>
      <c r="G19" s="3846"/>
      <c r="H19" s="3846"/>
      <c r="I19" s="3862"/>
      <c r="J19" s="3864"/>
      <c r="K19" s="3936"/>
      <c r="L19" s="2070">
        <v>1</v>
      </c>
      <c r="M19" s="2070">
        <v>1</v>
      </c>
      <c r="N19" s="3864"/>
      <c r="O19" s="3854"/>
      <c r="P19" s="3854"/>
      <c r="Q19" s="3854"/>
      <c r="R19" s="3845"/>
      <c r="S19" s="3845"/>
      <c r="T19" s="3935"/>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D19" s="271"/>
      <c r="CE19" s="271"/>
      <c r="CF19" s="271"/>
      <c r="CG19" s="271"/>
      <c r="CH19" s="271"/>
    </row>
    <row r="20" spans="1:86" s="272" customFormat="1" ht="42" customHeight="1" thickBot="1">
      <c r="A20" s="545" t="s">
        <v>451</v>
      </c>
      <c r="B20" s="545" t="s">
        <v>94</v>
      </c>
      <c r="C20" s="545" t="s">
        <v>1030</v>
      </c>
      <c r="D20" s="571" t="s">
        <v>1235</v>
      </c>
      <c r="E20" s="571" t="s">
        <v>323</v>
      </c>
      <c r="F20" s="547">
        <v>220</v>
      </c>
      <c r="G20" s="545" t="s">
        <v>372</v>
      </c>
      <c r="H20" s="550" t="s">
        <v>408</v>
      </c>
      <c r="I20" s="583">
        <v>120000</v>
      </c>
      <c r="J20" s="583">
        <v>120000</v>
      </c>
      <c r="K20" s="2069">
        <f>I20-J20</f>
        <v>0</v>
      </c>
      <c r="L20" s="2070">
        <v>1</v>
      </c>
      <c r="M20" s="2070">
        <v>1</v>
      </c>
      <c r="N20" s="2071">
        <v>1</v>
      </c>
      <c r="O20" s="547"/>
      <c r="P20" s="547"/>
      <c r="Q20" s="547"/>
      <c r="R20" s="547"/>
      <c r="S20" s="547" t="s">
        <v>438</v>
      </c>
      <c r="T20" s="271">
        <v>1</v>
      </c>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D20" s="271"/>
      <c r="CE20" s="271"/>
      <c r="CF20" s="271"/>
      <c r="CG20" s="271"/>
      <c r="CH20" s="271"/>
    </row>
    <row r="21" spans="1:86" s="272" customFormat="1" ht="42" customHeight="1" thickBot="1">
      <c r="A21" s="545" t="s">
        <v>451</v>
      </c>
      <c r="B21" s="545" t="s">
        <v>94</v>
      </c>
      <c r="C21" s="545" t="s">
        <v>728</v>
      </c>
      <c r="D21" s="571" t="s">
        <v>1457</v>
      </c>
      <c r="E21" s="571" t="s">
        <v>1458</v>
      </c>
      <c r="F21" s="547">
        <v>77</v>
      </c>
      <c r="G21" s="545" t="s">
        <v>372</v>
      </c>
      <c r="H21" s="550" t="s">
        <v>408</v>
      </c>
      <c r="I21" s="583">
        <v>70000</v>
      </c>
      <c r="J21" s="2059">
        <v>70000</v>
      </c>
      <c r="K21" s="2069">
        <f t="shared" ref="K21:K35" si="1">I21-J21</f>
        <v>0</v>
      </c>
      <c r="L21" s="2070">
        <v>1</v>
      </c>
      <c r="M21" s="2070">
        <v>1</v>
      </c>
      <c r="N21" s="2071">
        <v>1</v>
      </c>
      <c r="O21" s="547"/>
      <c r="P21" s="547"/>
      <c r="Q21" s="547"/>
      <c r="R21" s="547"/>
      <c r="S21" s="547" t="s">
        <v>438</v>
      </c>
      <c r="T21" s="271">
        <v>1</v>
      </c>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D21" s="271"/>
      <c r="CE21" s="271"/>
      <c r="CF21" s="271"/>
      <c r="CG21" s="271"/>
      <c r="CH21" s="271"/>
    </row>
    <row r="22" spans="1:86" s="272" customFormat="1" ht="42" customHeight="1" thickBot="1">
      <c r="A22" s="545" t="s">
        <v>451</v>
      </c>
      <c r="B22" s="545" t="s">
        <v>94</v>
      </c>
      <c r="C22" s="545" t="s">
        <v>728</v>
      </c>
      <c r="D22" s="571" t="s">
        <v>1459</v>
      </c>
      <c r="E22" s="571" t="s">
        <v>1460</v>
      </c>
      <c r="F22" s="547">
        <v>73</v>
      </c>
      <c r="G22" s="545" t="s">
        <v>372</v>
      </c>
      <c r="H22" s="550" t="s">
        <v>408</v>
      </c>
      <c r="I22" s="583">
        <v>60000</v>
      </c>
      <c r="J22" s="2059">
        <v>60000</v>
      </c>
      <c r="K22" s="2069">
        <f t="shared" si="1"/>
        <v>0</v>
      </c>
      <c r="L22" s="2070">
        <v>1</v>
      </c>
      <c r="M22" s="2070">
        <v>1</v>
      </c>
      <c r="N22" s="2071">
        <v>1</v>
      </c>
      <c r="O22" s="547"/>
      <c r="P22" s="547"/>
      <c r="Q22" s="547"/>
      <c r="R22" s="547"/>
      <c r="S22" s="547" t="s">
        <v>438</v>
      </c>
      <c r="T22" s="271">
        <v>1</v>
      </c>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D22" s="271"/>
      <c r="CE22" s="271"/>
      <c r="CF22" s="271"/>
      <c r="CG22" s="271"/>
      <c r="CH22" s="271"/>
    </row>
    <row r="23" spans="1:86" s="272" customFormat="1" ht="42" customHeight="1" thickBot="1">
      <c r="A23" s="545" t="s">
        <v>451</v>
      </c>
      <c r="B23" s="545" t="s">
        <v>94</v>
      </c>
      <c r="C23" s="545" t="s">
        <v>728</v>
      </c>
      <c r="D23" s="571" t="s">
        <v>1461</v>
      </c>
      <c r="E23" s="571" t="s">
        <v>1462</v>
      </c>
      <c r="F23" s="547">
        <v>108</v>
      </c>
      <c r="G23" s="545" t="s">
        <v>372</v>
      </c>
      <c r="H23" s="550" t="s">
        <v>408</v>
      </c>
      <c r="I23" s="583">
        <v>5000</v>
      </c>
      <c r="J23" s="2059">
        <v>5000</v>
      </c>
      <c r="K23" s="2069">
        <f t="shared" si="1"/>
        <v>0</v>
      </c>
      <c r="L23" s="2070">
        <v>1</v>
      </c>
      <c r="M23" s="2070">
        <v>1</v>
      </c>
      <c r="N23" s="2071">
        <v>1</v>
      </c>
      <c r="O23" s="547"/>
      <c r="P23" s="547"/>
      <c r="Q23" s="547"/>
      <c r="R23" s="547"/>
      <c r="S23" s="547" t="s">
        <v>438</v>
      </c>
      <c r="T23" s="271">
        <v>1</v>
      </c>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D23" s="271"/>
      <c r="CE23" s="271"/>
      <c r="CF23" s="271"/>
      <c r="CG23" s="271"/>
      <c r="CH23" s="271"/>
    </row>
    <row r="24" spans="1:86" s="272" customFormat="1" ht="42" customHeight="1" thickBot="1">
      <c r="A24" s="545" t="s">
        <v>451</v>
      </c>
      <c r="B24" s="545" t="s">
        <v>94</v>
      </c>
      <c r="C24" s="545" t="s">
        <v>728</v>
      </c>
      <c r="D24" s="571" t="s">
        <v>1463</v>
      </c>
      <c r="E24" s="571" t="s">
        <v>1464</v>
      </c>
      <c r="F24" s="547">
        <v>130</v>
      </c>
      <c r="G24" s="545" t="s">
        <v>372</v>
      </c>
      <c r="H24" s="550" t="s">
        <v>408</v>
      </c>
      <c r="I24" s="583">
        <v>5000</v>
      </c>
      <c r="J24" s="2059">
        <v>5000</v>
      </c>
      <c r="K24" s="2069">
        <f t="shared" si="1"/>
        <v>0</v>
      </c>
      <c r="L24" s="2070">
        <v>1</v>
      </c>
      <c r="M24" s="2070">
        <v>1</v>
      </c>
      <c r="N24" s="2071">
        <v>1</v>
      </c>
      <c r="O24" s="547"/>
      <c r="P24" s="547"/>
      <c r="Q24" s="547"/>
      <c r="R24" s="547"/>
      <c r="S24" s="547" t="s">
        <v>438</v>
      </c>
      <c r="T24" s="271">
        <v>1</v>
      </c>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D24" s="271"/>
      <c r="CE24" s="271"/>
      <c r="CF24" s="271"/>
      <c r="CG24" s="271"/>
      <c r="CH24" s="271"/>
    </row>
    <row r="25" spans="1:86" s="272" customFormat="1" ht="42" customHeight="1" thickBot="1">
      <c r="A25" s="545" t="s">
        <v>451</v>
      </c>
      <c r="B25" s="545" t="s">
        <v>94</v>
      </c>
      <c r="C25" s="545" t="s">
        <v>728</v>
      </c>
      <c r="D25" s="571" t="s">
        <v>1465</v>
      </c>
      <c r="E25" s="571" t="s">
        <v>1466</v>
      </c>
      <c r="F25" s="547">
        <v>87</v>
      </c>
      <c r="G25" s="545" t="s">
        <v>372</v>
      </c>
      <c r="H25" s="550" t="s">
        <v>408</v>
      </c>
      <c r="I25" s="583">
        <v>5000</v>
      </c>
      <c r="J25" s="2059">
        <v>5000</v>
      </c>
      <c r="K25" s="2069">
        <f t="shared" si="1"/>
        <v>0</v>
      </c>
      <c r="L25" s="2070">
        <v>1</v>
      </c>
      <c r="M25" s="2070">
        <v>1</v>
      </c>
      <c r="N25" s="2071">
        <v>1</v>
      </c>
      <c r="O25" s="547"/>
      <c r="P25" s="547"/>
      <c r="Q25" s="547"/>
      <c r="R25" s="547"/>
      <c r="S25" s="547" t="s">
        <v>438</v>
      </c>
      <c r="T25" s="271">
        <v>1</v>
      </c>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D25" s="271"/>
      <c r="CE25" s="271"/>
      <c r="CF25" s="271"/>
      <c r="CG25" s="271"/>
      <c r="CH25" s="271"/>
    </row>
    <row r="26" spans="1:86" s="272" customFormat="1" ht="42" customHeight="1" thickBot="1">
      <c r="A26" s="545" t="s">
        <v>415</v>
      </c>
      <c r="B26" s="545" t="s">
        <v>94</v>
      </c>
      <c r="C26" s="545" t="s">
        <v>728</v>
      </c>
      <c r="D26" s="571" t="s">
        <v>1309</v>
      </c>
      <c r="E26" s="571" t="s">
        <v>1310</v>
      </c>
      <c r="F26" s="547">
        <v>214</v>
      </c>
      <c r="G26" s="545" t="s">
        <v>372</v>
      </c>
      <c r="H26" s="550" t="s">
        <v>408</v>
      </c>
      <c r="I26" s="583">
        <v>8000</v>
      </c>
      <c r="J26" s="2059">
        <v>8000</v>
      </c>
      <c r="K26" s="2069">
        <f t="shared" si="1"/>
        <v>0</v>
      </c>
      <c r="L26" s="2070">
        <v>1</v>
      </c>
      <c r="M26" s="2070">
        <v>1</v>
      </c>
      <c r="N26" s="2071">
        <v>1</v>
      </c>
      <c r="O26" s="547"/>
      <c r="P26" s="547"/>
      <c r="Q26" s="547"/>
      <c r="R26" s="547"/>
      <c r="S26" s="547" t="s">
        <v>438</v>
      </c>
      <c r="T26" s="271">
        <v>1</v>
      </c>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D26" s="271"/>
      <c r="CE26" s="271"/>
      <c r="CF26" s="271"/>
      <c r="CG26" s="271"/>
      <c r="CH26" s="271"/>
    </row>
    <row r="27" spans="1:86" s="272" customFormat="1" ht="42" customHeight="1" thickBot="1">
      <c r="A27" s="545" t="s">
        <v>415</v>
      </c>
      <c r="B27" s="545" t="s">
        <v>94</v>
      </c>
      <c r="C27" s="545" t="s">
        <v>728</v>
      </c>
      <c r="D27" s="571" t="s">
        <v>1311</v>
      </c>
      <c r="E27" s="571" t="s">
        <v>1312</v>
      </c>
      <c r="F27" s="547">
        <v>98</v>
      </c>
      <c r="G27" s="545" t="s">
        <v>372</v>
      </c>
      <c r="H27" s="550" t="s">
        <v>408</v>
      </c>
      <c r="I27" s="583">
        <v>8000</v>
      </c>
      <c r="J27" s="2059">
        <v>8000</v>
      </c>
      <c r="K27" s="2069">
        <f t="shared" si="1"/>
        <v>0</v>
      </c>
      <c r="L27" s="2070">
        <v>1</v>
      </c>
      <c r="M27" s="2070">
        <v>1</v>
      </c>
      <c r="N27" s="2071">
        <v>1</v>
      </c>
      <c r="O27" s="547"/>
      <c r="P27" s="547"/>
      <c r="Q27" s="547"/>
      <c r="R27" s="547"/>
      <c r="S27" s="547" t="s">
        <v>438</v>
      </c>
      <c r="T27" s="271">
        <v>1</v>
      </c>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D27" s="271"/>
      <c r="CE27" s="271"/>
      <c r="CF27" s="271"/>
      <c r="CG27" s="271"/>
      <c r="CH27" s="271"/>
    </row>
    <row r="28" spans="1:86" s="272" customFormat="1" ht="42" customHeight="1" thickBot="1">
      <c r="A28" s="545" t="s">
        <v>415</v>
      </c>
      <c r="B28" s="545" t="s">
        <v>94</v>
      </c>
      <c r="C28" s="545" t="s">
        <v>728</v>
      </c>
      <c r="D28" s="571" t="s">
        <v>1313</v>
      </c>
      <c r="E28" s="571" t="s">
        <v>1314</v>
      </c>
      <c r="F28" s="547">
        <v>112</v>
      </c>
      <c r="G28" s="545" t="s">
        <v>372</v>
      </c>
      <c r="H28" s="550" t="s">
        <v>408</v>
      </c>
      <c r="I28" s="583">
        <v>15000</v>
      </c>
      <c r="J28" s="2059">
        <v>15000</v>
      </c>
      <c r="K28" s="2069">
        <f t="shared" si="1"/>
        <v>0</v>
      </c>
      <c r="L28" s="2070">
        <v>1</v>
      </c>
      <c r="M28" s="2070">
        <v>1</v>
      </c>
      <c r="N28" s="2071">
        <v>1</v>
      </c>
      <c r="O28" s="547"/>
      <c r="P28" s="547"/>
      <c r="Q28" s="547"/>
      <c r="R28" s="547"/>
      <c r="S28" s="547" t="s">
        <v>438</v>
      </c>
      <c r="T28" s="271">
        <v>1</v>
      </c>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D28" s="271"/>
      <c r="CE28" s="271"/>
      <c r="CF28" s="271"/>
      <c r="CG28" s="271"/>
      <c r="CH28" s="271"/>
    </row>
    <row r="29" spans="1:86" s="272" customFormat="1" ht="42" customHeight="1" thickBot="1">
      <c r="A29" s="545" t="s">
        <v>415</v>
      </c>
      <c r="B29" s="545" t="s">
        <v>94</v>
      </c>
      <c r="C29" s="545" t="s">
        <v>728</v>
      </c>
      <c r="D29" s="571" t="s">
        <v>1315</v>
      </c>
      <c r="E29" s="571" t="s">
        <v>1316</v>
      </c>
      <c r="F29" s="547">
        <v>115</v>
      </c>
      <c r="G29" s="545" t="s">
        <v>372</v>
      </c>
      <c r="H29" s="550" t="s">
        <v>408</v>
      </c>
      <c r="I29" s="583">
        <v>4000</v>
      </c>
      <c r="J29" s="2059">
        <v>4000</v>
      </c>
      <c r="K29" s="2069">
        <f t="shared" si="1"/>
        <v>0</v>
      </c>
      <c r="L29" s="2070">
        <v>1</v>
      </c>
      <c r="M29" s="2070">
        <v>1</v>
      </c>
      <c r="N29" s="2071">
        <v>1</v>
      </c>
      <c r="O29" s="547"/>
      <c r="P29" s="547"/>
      <c r="Q29" s="547"/>
      <c r="R29" s="547"/>
      <c r="S29" s="547" t="s">
        <v>438</v>
      </c>
      <c r="T29" s="271">
        <v>1</v>
      </c>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D29" s="271"/>
      <c r="CE29" s="271"/>
      <c r="CF29" s="271"/>
      <c r="CG29" s="271"/>
      <c r="CH29" s="271"/>
    </row>
    <row r="30" spans="1:86" s="272" customFormat="1" ht="42" customHeight="1" thickBot="1">
      <c r="A30" s="545" t="s">
        <v>451</v>
      </c>
      <c r="B30" s="545" t="s">
        <v>94</v>
      </c>
      <c r="C30" s="545" t="s">
        <v>728</v>
      </c>
      <c r="D30" s="571" t="s">
        <v>1236</v>
      </c>
      <c r="E30" s="571" t="s">
        <v>299</v>
      </c>
      <c r="F30" s="547">
        <v>97</v>
      </c>
      <c r="G30" s="545" t="s">
        <v>372</v>
      </c>
      <c r="H30" s="550" t="s">
        <v>408</v>
      </c>
      <c r="I30" s="583">
        <v>30000</v>
      </c>
      <c r="J30" s="2059">
        <v>30000</v>
      </c>
      <c r="K30" s="2069">
        <f t="shared" si="1"/>
        <v>0</v>
      </c>
      <c r="L30" s="2070">
        <v>1</v>
      </c>
      <c r="M30" s="2070">
        <v>1</v>
      </c>
      <c r="N30" s="2071">
        <v>1</v>
      </c>
      <c r="O30" s="547"/>
      <c r="P30" s="547"/>
      <c r="Q30" s="547"/>
      <c r="R30" s="547"/>
      <c r="S30" s="547" t="s">
        <v>438</v>
      </c>
      <c r="T30" s="271">
        <v>1</v>
      </c>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D30" s="271"/>
      <c r="CE30" s="271"/>
      <c r="CF30" s="271"/>
      <c r="CG30" s="271"/>
      <c r="CH30" s="271"/>
    </row>
    <row r="31" spans="1:86" s="272" customFormat="1" ht="42" customHeight="1" thickBot="1">
      <c r="A31" s="545" t="s">
        <v>451</v>
      </c>
      <c r="B31" s="545" t="s">
        <v>94</v>
      </c>
      <c r="C31" s="545" t="s">
        <v>728</v>
      </c>
      <c r="D31" s="571" t="s">
        <v>1237</v>
      </c>
      <c r="E31" s="571" t="s">
        <v>1238</v>
      </c>
      <c r="F31" s="547">
        <v>181</v>
      </c>
      <c r="G31" s="545" t="s">
        <v>372</v>
      </c>
      <c r="H31" s="550" t="s">
        <v>408</v>
      </c>
      <c r="I31" s="583">
        <v>30000</v>
      </c>
      <c r="J31" s="2059">
        <v>30000</v>
      </c>
      <c r="K31" s="2069">
        <f t="shared" si="1"/>
        <v>0</v>
      </c>
      <c r="L31" s="2070">
        <v>1</v>
      </c>
      <c r="M31" s="2070">
        <v>1</v>
      </c>
      <c r="N31" s="2071">
        <v>1</v>
      </c>
      <c r="O31" s="547"/>
      <c r="P31" s="547"/>
      <c r="Q31" s="547"/>
      <c r="R31" s="547"/>
      <c r="S31" s="547" t="s">
        <v>438</v>
      </c>
      <c r="T31" s="271">
        <v>1</v>
      </c>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D31" s="271"/>
      <c r="CE31" s="271"/>
      <c r="CF31" s="271"/>
      <c r="CG31" s="271"/>
      <c r="CH31" s="271"/>
    </row>
    <row r="32" spans="1:86" s="272" customFormat="1" ht="42" customHeight="1" thickBot="1">
      <c r="A32" s="545" t="s">
        <v>451</v>
      </c>
      <c r="B32" s="545" t="s">
        <v>94</v>
      </c>
      <c r="C32" s="545" t="s">
        <v>728</v>
      </c>
      <c r="D32" s="571" t="s">
        <v>1239</v>
      </c>
      <c r="E32" s="571" t="s">
        <v>788</v>
      </c>
      <c r="F32" s="547">
        <v>56</v>
      </c>
      <c r="G32" s="545" t="s">
        <v>372</v>
      </c>
      <c r="H32" s="550" t="s">
        <v>408</v>
      </c>
      <c r="I32" s="583">
        <v>40000</v>
      </c>
      <c r="J32" s="2059">
        <v>40000</v>
      </c>
      <c r="K32" s="2069">
        <f t="shared" si="1"/>
        <v>0</v>
      </c>
      <c r="L32" s="2070">
        <v>1</v>
      </c>
      <c r="M32" s="2070">
        <v>1</v>
      </c>
      <c r="N32" s="2071">
        <v>1</v>
      </c>
      <c r="O32" s="547"/>
      <c r="P32" s="547"/>
      <c r="Q32" s="547"/>
      <c r="R32" s="547"/>
      <c r="S32" s="547" t="s">
        <v>438</v>
      </c>
      <c r="T32" s="271">
        <v>1</v>
      </c>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D32" s="271"/>
      <c r="CE32" s="271"/>
      <c r="CF32" s="271"/>
      <c r="CG32" s="271"/>
      <c r="CH32" s="271"/>
    </row>
    <row r="33" spans="1:86" s="272" customFormat="1" ht="35.25" customHeight="1" thickBot="1">
      <c r="A33" s="545" t="s">
        <v>451</v>
      </c>
      <c r="B33" s="545" t="s">
        <v>94</v>
      </c>
      <c r="C33" s="545" t="s">
        <v>740</v>
      </c>
      <c r="D33" s="571" t="s">
        <v>542</v>
      </c>
      <c r="E33" s="571" t="s">
        <v>1467</v>
      </c>
      <c r="F33" s="547">
        <v>39</v>
      </c>
      <c r="G33" s="545" t="s">
        <v>372</v>
      </c>
      <c r="H33" s="550" t="s">
        <v>414</v>
      </c>
      <c r="I33" s="583">
        <v>80000</v>
      </c>
      <c r="J33" s="2059">
        <v>80000</v>
      </c>
      <c r="K33" s="2069">
        <f t="shared" si="1"/>
        <v>0</v>
      </c>
      <c r="L33" s="2070">
        <v>1</v>
      </c>
      <c r="M33" s="2070">
        <v>1</v>
      </c>
      <c r="N33" s="2071">
        <v>1</v>
      </c>
      <c r="O33" s="547"/>
      <c r="P33" s="547"/>
      <c r="Q33" s="547"/>
      <c r="R33" s="547"/>
      <c r="S33" s="547" t="s">
        <v>438</v>
      </c>
      <c r="T33" s="271">
        <v>1</v>
      </c>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D33" s="271"/>
      <c r="CE33" s="271"/>
      <c r="CF33" s="271"/>
      <c r="CG33" s="271"/>
      <c r="CH33" s="271"/>
    </row>
    <row r="34" spans="1:86" s="272" customFormat="1" ht="37.5" customHeight="1" thickBot="1">
      <c r="A34" s="545" t="s">
        <v>451</v>
      </c>
      <c r="B34" s="545" t="s">
        <v>94</v>
      </c>
      <c r="C34" s="545" t="s">
        <v>740</v>
      </c>
      <c r="D34" s="571" t="s">
        <v>1468</v>
      </c>
      <c r="E34" s="571" t="s">
        <v>1469</v>
      </c>
      <c r="F34" s="547">
        <v>203</v>
      </c>
      <c r="G34" s="545" t="s">
        <v>372</v>
      </c>
      <c r="H34" s="550" t="s">
        <v>408</v>
      </c>
      <c r="I34" s="583">
        <v>95000</v>
      </c>
      <c r="J34" s="2059">
        <v>95000</v>
      </c>
      <c r="K34" s="2069">
        <f t="shared" si="1"/>
        <v>0</v>
      </c>
      <c r="L34" s="2070">
        <v>1</v>
      </c>
      <c r="M34" s="2070">
        <v>1</v>
      </c>
      <c r="N34" s="2071">
        <v>1</v>
      </c>
      <c r="O34" s="547"/>
      <c r="P34" s="547"/>
      <c r="Q34" s="547"/>
      <c r="R34" s="547"/>
      <c r="S34" s="547" t="s">
        <v>438</v>
      </c>
      <c r="T34" s="271">
        <v>1</v>
      </c>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D34" s="271"/>
      <c r="CE34" s="271"/>
      <c r="CF34" s="271"/>
      <c r="CG34" s="271"/>
      <c r="CH34" s="271"/>
    </row>
    <row r="35" spans="1:86" s="272" customFormat="1" ht="33.75" customHeight="1" thickBot="1">
      <c r="A35" s="545" t="s">
        <v>451</v>
      </c>
      <c r="B35" s="545" t="s">
        <v>94</v>
      </c>
      <c r="C35" s="545" t="s">
        <v>157</v>
      </c>
      <c r="D35" s="571" t="s">
        <v>1258</v>
      </c>
      <c r="E35" s="571"/>
      <c r="F35" s="547"/>
      <c r="G35" s="545" t="s">
        <v>12</v>
      </c>
      <c r="H35" s="550"/>
      <c r="I35" s="583">
        <v>45000</v>
      </c>
      <c r="J35" s="2059">
        <v>45000</v>
      </c>
      <c r="K35" s="2069">
        <f t="shared" si="1"/>
        <v>0</v>
      </c>
      <c r="L35" s="2070">
        <v>1</v>
      </c>
      <c r="M35" s="2070">
        <v>1</v>
      </c>
      <c r="N35" s="2071">
        <v>1</v>
      </c>
      <c r="O35" s="547"/>
      <c r="P35" s="547"/>
      <c r="Q35" s="547"/>
      <c r="R35" s="547"/>
      <c r="S35" s="547" t="s">
        <v>438</v>
      </c>
      <c r="T35" s="271">
        <v>2</v>
      </c>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D35" s="271"/>
      <c r="CE35" s="271"/>
      <c r="CF35" s="271"/>
      <c r="CG35" s="271"/>
      <c r="CH35" s="271"/>
    </row>
    <row r="36" spans="1:86" s="249" customFormat="1" ht="24.75" customHeight="1">
      <c r="A36" s="249">
        <f>COUNTIF(A5:A35,"Y")+COUNTIF(A5:A35,"EK")</f>
        <v>29</v>
      </c>
      <c r="B36" s="1408"/>
      <c r="C36" s="1408"/>
      <c r="D36" s="1408"/>
      <c r="E36" s="1408"/>
      <c r="F36" s="1408"/>
      <c r="G36" s="1408"/>
      <c r="H36" s="2065"/>
      <c r="I36" s="2072">
        <f>SUM(I5:I35)</f>
        <v>1225000</v>
      </c>
      <c r="J36" s="2073">
        <f>SUM(J5:J35)</f>
        <v>1189999.6200000001</v>
      </c>
      <c r="K36" s="2073">
        <f>SUM(K5:K35)</f>
        <v>35000.379999999997</v>
      </c>
      <c r="L36" s="2074"/>
      <c r="M36" s="2074"/>
      <c r="N36" s="2065">
        <f>SUM(N5:N35)</f>
        <v>27</v>
      </c>
      <c r="O36" s="2065">
        <f>SUM(O5:O35)</f>
        <v>0</v>
      </c>
      <c r="P36" s="2065">
        <f>SUM(P5:P35)</f>
        <v>0</v>
      </c>
      <c r="Q36" s="2065">
        <f>SUM(Q5:Q35)</f>
        <v>0</v>
      </c>
      <c r="R36" s="2065">
        <f>SUM(R5:R35)</f>
        <v>0</v>
      </c>
      <c r="S36" s="2065"/>
      <c r="T36" s="249">
        <f>COUNTIF(T5:T35,1)+COUNTIF(T5:T35,2)</f>
        <v>29</v>
      </c>
    </row>
    <row r="37" spans="1:86" s="249" customFormat="1">
      <c r="E37" s="249" t="s">
        <v>2234</v>
      </c>
      <c r="F37" s="249">
        <f>SUMIF(S5:S35,"BİTTİ",F5:F35)</f>
        <v>2563</v>
      </c>
      <c r="I37" s="881"/>
      <c r="J37" s="882"/>
      <c r="K37" s="881"/>
    </row>
    <row r="38" spans="1:86" s="249" customFormat="1">
      <c r="I38" s="881"/>
      <c r="J38" s="882"/>
    </row>
    <row r="39" spans="1:86" s="249" customFormat="1">
      <c r="B39" s="596"/>
      <c r="C39" s="596" t="s">
        <v>2227</v>
      </c>
      <c r="D39" s="596" t="s">
        <v>2228</v>
      </c>
      <c r="I39" s="881"/>
      <c r="J39" s="882"/>
      <c r="K39" s="881"/>
    </row>
    <row r="40" spans="1:86" s="249" customFormat="1">
      <c r="B40" s="596" t="s">
        <v>716</v>
      </c>
      <c r="C40" s="596">
        <f>COUNTIF((T5:T6),1)</f>
        <v>1</v>
      </c>
      <c r="D40" s="596">
        <f>COUNTIF((T5:T6),2)</f>
        <v>1</v>
      </c>
      <c r="I40" s="881"/>
      <c r="J40" s="882"/>
      <c r="K40" s="881"/>
    </row>
    <row r="41" spans="1:86" s="249" customFormat="1">
      <c r="B41" s="596" t="s">
        <v>2229</v>
      </c>
      <c r="C41" s="596">
        <f>COUNTIF((T7:T13),1)</f>
        <v>5</v>
      </c>
      <c r="D41" s="596">
        <f>COUNTIF((T7:T13),2)</f>
        <v>2</v>
      </c>
      <c r="I41" s="881"/>
      <c r="J41" s="882"/>
      <c r="K41" s="881"/>
    </row>
    <row r="42" spans="1:86" s="249" customFormat="1">
      <c r="B42" s="596" t="s">
        <v>2230</v>
      </c>
      <c r="C42" s="596">
        <f>COUNTIF((T14:T14),1)</f>
        <v>1</v>
      </c>
      <c r="D42" s="596">
        <f>COUNTIF((T14:T14),2)</f>
        <v>0</v>
      </c>
      <c r="H42" s="881"/>
      <c r="I42" s="881"/>
      <c r="J42" s="882"/>
      <c r="K42" s="881"/>
    </row>
    <row r="43" spans="1:86" s="249" customFormat="1">
      <c r="B43" s="596" t="s">
        <v>2231</v>
      </c>
      <c r="C43" s="596">
        <f>COUNTIF((T15:T20),1)</f>
        <v>3</v>
      </c>
      <c r="D43" s="596">
        <f>COUNTIF((T15:T20),2)</f>
        <v>1</v>
      </c>
      <c r="H43" s="881"/>
      <c r="I43" s="881"/>
      <c r="J43" s="882"/>
      <c r="K43" s="881"/>
    </row>
    <row r="44" spans="1:86" s="249" customFormat="1">
      <c r="B44" s="596" t="s">
        <v>728</v>
      </c>
      <c r="C44" s="596">
        <f>COUNTIF((T21:T32),1)</f>
        <v>12</v>
      </c>
      <c r="D44" s="596">
        <f>COUNTIF((T21:T32),2)</f>
        <v>0</v>
      </c>
      <c r="H44" s="881"/>
      <c r="I44" s="881"/>
      <c r="J44" s="882"/>
      <c r="K44" s="881"/>
    </row>
    <row r="45" spans="1:86" s="249" customFormat="1">
      <c r="B45" s="596" t="s">
        <v>2232</v>
      </c>
      <c r="C45" s="596">
        <f>COUNTIF((T33:T34),1)</f>
        <v>2</v>
      </c>
      <c r="D45" s="596">
        <f>COUNTIF((T33:T34),2)</f>
        <v>0</v>
      </c>
      <c r="I45" s="881"/>
      <c r="J45" s="882"/>
      <c r="K45" s="881"/>
    </row>
    <row r="46" spans="1:86" s="249" customFormat="1">
      <c r="B46" s="596" t="s">
        <v>2233</v>
      </c>
      <c r="C46" s="596">
        <f>COUNTIF((T35:T35),"1")</f>
        <v>0</v>
      </c>
      <c r="D46" s="596">
        <f>COUNTIF((T35:T35),"2")</f>
        <v>1</v>
      </c>
      <c r="I46" s="881"/>
      <c r="J46" s="882"/>
      <c r="K46" s="881"/>
    </row>
    <row r="47" spans="1:86" s="249" customFormat="1">
      <c r="B47" s="596"/>
      <c r="C47" s="596">
        <f>SUM(C40:C46)</f>
        <v>24</v>
      </c>
      <c r="D47" s="596">
        <f>SUM(D40:D46)</f>
        <v>5</v>
      </c>
      <c r="I47" s="881"/>
      <c r="J47" s="882"/>
      <c r="K47" s="881"/>
    </row>
    <row r="48" spans="1:86" s="249" customFormat="1">
      <c r="I48" s="881"/>
      <c r="J48" s="882"/>
      <c r="K48" s="881"/>
    </row>
    <row r="49" spans="9:11" s="249" customFormat="1">
      <c r="I49" s="881"/>
      <c r="J49" s="882"/>
      <c r="K49" s="881"/>
    </row>
    <row r="50" spans="9:11" s="249" customFormat="1">
      <c r="I50" s="881"/>
      <c r="J50" s="882"/>
      <c r="K50" s="881"/>
    </row>
    <row r="51" spans="9:11" s="249" customFormat="1">
      <c r="I51" s="881"/>
      <c r="J51" s="882"/>
      <c r="K51" s="881"/>
    </row>
    <row r="52" spans="9:11" s="249" customFormat="1">
      <c r="I52" s="881"/>
      <c r="J52" s="882"/>
      <c r="K52" s="881"/>
    </row>
    <row r="53" spans="9:11" s="249" customFormat="1">
      <c r="I53" s="881"/>
      <c r="J53" s="882"/>
      <c r="K53" s="881"/>
    </row>
    <row r="54" spans="9:11" s="249" customFormat="1">
      <c r="I54" s="881"/>
      <c r="J54" s="882"/>
      <c r="K54" s="881"/>
    </row>
    <row r="55" spans="9:11" s="249" customFormat="1">
      <c r="I55" s="881"/>
      <c r="J55" s="882"/>
      <c r="K55" s="881"/>
    </row>
    <row r="56" spans="9:11" s="249" customFormat="1">
      <c r="I56" s="881"/>
      <c r="J56" s="882"/>
      <c r="K56" s="881"/>
    </row>
    <row r="57" spans="9:11" s="249" customFormat="1">
      <c r="I57" s="881"/>
      <c r="J57" s="882"/>
      <c r="K57" s="881"/>
    </row>
    <row r="58" spans="9:11" s="205" customFormat="1">
      <c r="I58" s="277"/>
      <c r="J58" s="278"/>
      <c r="K58" s="277"/>
    </row>
    <row r="59" spans="9:11" s="205" customFormat="1">
      <c r="I59" s="277"/>
      <c r="J59" s="278"/>
      <c r="K59" s="277"/>
    </row>
    <row r="60" spans="9:11" s="205" customFormat="1">
      <c r="I60" s="277"/>
      <c r="J60" s="278"/>
      <c r="K60" s="277"/>
    </row>
    <row r="61" spans="9:11" s="205" customFormat="1">
      <c r="I61" s="277"/>
      <c r="J61" s="278"/>
      <c r="K61" s="277"/>
    </row>
    <row r="62" spans="9:11" s="205" customFormat="1">
      <c r="I62" s="277"/>
      <c r="J62" s="278"/>
      <c r="K62" s="277"/>
    </row>
    <row r="63" spans="9:11" s="205" customFormat="1">
      <c r="I63" s="277"/>
      <c r="J63" s="278"/>
      <c r="K63" s="277"/>
    </row>
    <row r="64" spans="9:11" s="205" customFormat="1">
      <c r="I64" s="277"/>
      <c r="J64" s="278"/>
      <c r="K64" s="277"/>
    </row>
    <row r="65" spans="9:20" s="205" customFormat="1">
      <c r="I65" s="277"/>
      <c r="J65" s="278"/>
      <c r="K65" s="277"/>
    </row>
    <row r="66" spans="9:20" s="205" customFormat="1">
      <c r="I66" s="277"/>
      <c r="J66" s="278"/>
      <c r="K66" s="277"/>
    </row>
    <row r="67" spans="9:20" s="205" customFormat="1">
      <c r="I67" s="277"/>
      <c r="J67" s="278"/>
      <c r="K67" s="277"/>
    </row>
    <row r="68" spans="9:20" s="205" customFormat="1">
      <c r="I68" s="277"/>
      <c r="J68" s="278"/>
      <c r="K68" s="277"/>
    </row>
    <row r="69" spans="9:20" s="205" customFormat="1">
      <c r="I69" s="277"/>
      <c r="J69" s="278"/>
      <c r="K69" s="277"/>
    </row>
    <row r="70" spans="9:20" s="205" customFormat="1">
      <c r="I70" s="277"/>
      <c r="J70" s="278"/>
      <c r="K70" s="277"/>
    </row>
    <row r="71" spans="9:20" s="205" customFormat="1">
      <c r="I71" s="277"/>
      <c r="J71" s="278"/>
      <c r="K71" s="277"/>
    </row>
    <row r="72" spans="9:20" s="205" customFormat="1">
      <c r="I72" s="277"/>
      <c r="J72" s="278"/>
      <c r="K72" s="277"/>
    </row>
    <row r="73" spans="9:20" s="205" customFormat="1">
      <c r="I73" s="277"/>
      <c r="J73" s="278"/>
      <c r="K73" s="277"/>
    </row>
    <row r="74" spans="9:20" s="205" customFormat="1">
      <c r="I74" s="277"/>
      <c r="J74" s="278"/>
      <c r="K74" s="277"/>
      <c r="T74" s="249"/>
    </row>
    <row r="75" spans="9:20" s="205" customFormat="1">
      <c r="I75" s="277"/>
      <c r="J75" s="278"/>
      <c r="K75" s="277"/>
      <c r="T75" s="249"/>
    </row>
    <row r="76" spans="9:20" s="205" customFormat="1">
      <c r="I76" s="277"/>
      <c r="J76" s="278"/>
      <c r="K76" s="277"/>
      <c r="T76" s="249"/>
    </row>
    <row r="77" spans="9:20" s="205" customFormat="1">
      <c r="I77" s="277"/>
      <c r="J77" s="278"/>
      <c r="K77" s="277"/>
      <c r="T77" s="249"/>
    </row>
    <row r="78" spans="9:20" s="205" customFormat="1">
      <c r="I78" s="277"/>
      <c r="J78" s="278"/>
      <c r="K78" s="277"/>
      <c r="T78" s="249"/>
    </row>
    <row r="79" spans="9:20" s="205" customFormat="1">
      <c r="I79" s="277"/>
      <c r="J79" s="278"/>
      <c r="K79" s="277"/>
      <c r="T79" s="249"/>
    </row>
    <row r="80" spans="9:20" s="205" customFormat="1">
      <c r="I80" s="277"/>
      <c r="J80" s="278"/>
      <c r="K80" s="277"/>
      <c r="T80" s="249"/>
    </row>
    <row r="81" spans="9:20" s="205" customFormat="1">
      <c r="I81" s="277"/>
      <c r="J81" s="278"/>
      <c r="K81" s="277"/>
      <c r="T81" s="249"/>
    </row>
    <row r="82" spans="9:20" s="205" customFormat="1">
      <c r="I82" s="277"/>
      <c r="J82" s="278"/>
      <c r="K82" s="277"/>
      <c r="T82" s="249"/>
    </row>
    <row r="83" spans="9:20" s="205" customFormat="1">
      <c r="I83" s="277"/>
      <c r="J83" s="278"/>
      <c r="K83" s="277"/>
      <c r="T83" s="249"/>
    </row>
    <row r="84" spans="9:20" s="205" customFormat="1">
      <c r="I84" s="277"/>
      <c r="J84" s="278"/>
      <c r="K84" s="277"/>
      <c r="T84" s="249"/>
    </row>
    <row r="85" spans="9:20" s="205" customFormat="1">
      <c r="I85" s="277"/>
      <c r="J85" s="278"/>
      <c r="K85" s="277"/>
      <c r="T85" s="249"/>
    </row>
    <row r="86" spans="9:20" s="205" customFormat="1">
      <c r="I86" s="277"/>
      <c r="J86" s="278"/>
      <c r="K86" s="277"/>
      <c r="T86" s="249"/>
    </row>
    <row r="87" spans="9:20" s="205" customFormat="1">
      <c r="I87" s="277"/>
      <c r="J87" s="278"/>
      <c r="K87" s="277"/>
      <c r="T87" s="249"/>
    </row>
    <row r="88" spans="9:20" s="205" customFormat="1">
      <c r="I88" s="277"/>
      <c r="J88" s="278"/>
      <c r="K88" s="277"/>
      <c r="T88" s="249"/>
    </row>
    <row r="89" spans="9:20" s="205" customFormat="1">
      <c r="I89" s="277"/>
      <c r="J89" s="278"/>
      <c r="K89" s="277"/>
      <c r="T89" s="249"/>
    </row>
    <row r="90" spans="9:20" s="205" customFormat="1">
      <c r="I90" s="277"/>
      <c r="J90" s="278"/>
      <c r="K90" s="277"/>
      <c r="T90" s="249"/>
    </row>
  </sheetData>
  <dataConsolidate/>
  <mergeCells count="43">
    <mergeCell ref="N15:N16"/>
    <mergeCell ref="S15:S16"/>
    <mergeCell ref="O15:O16"/>
    <mergeCell ref="P15:P16"/>
    <mergeCell ref="Q15:Q16"/>
    <mergeCell ref="R15:R16"/>
    <mergeCell ref="A1:S1"/>
    <mergeCell ref="A3:A4"/>
    <mergeCell ref="B3:B4"/>
    <mergeCell ref="C3:C4"/>
    <mergeCell ref="D3:E3"/>
    <mergeCell ref="F3:F4"/>
    <mergeCell ref="G3:G4"/>
    <mergeCell ref="L3:M3"/>
    <mergeCell ref="N3:S3"/>
    <mergeCell ref="K18:K19"/>
    <mergeCell ref="I15:I16"/>
    <mergeCell ref="H3:H4"/>
    <mergeCell ref="B18:B19"/>
    <mergeCell ref="C18:C19"/>
    <mergeCell ref="D18:D19"/>
    <mergeCell ref="G15:G16"/>
    <mergeCell ref="H15:H16"/>
    <mergeCell ref="C15:C16"/>
    <mergeCell ref="D15:D16"/>
    <mergeCell ref="K15:K16"/>
    <mergeCell ref="A18:A19"/>
    <mergeCell ref="F18:F19"/>
    <mergeCell ref="G18:G19"/>
    <mergeCell ref="H18:H19"/>
    <mergeCell ref="J15:J16"/>
    <mergeCell ref="I18:I19"/>
    <mergeCell ref="J18:J19"/>
    <mergeCell ref="F15:F16"/>
    <mergeCell ref="A15:A16"/>
    <mergeCell ref="B15:B16"/>
    <mergeCell ref="N18:N19"/>
    <mergeCell ref="T18:T19"/>
    <mergeCell ref="Q18:Q19"/>
    <mergeCell ref="R18:R19"/>
    <mergeCell ref="S18:S19"/>
    <mergeCell ref="O18:O19"/>
    <mergeCell ref="P18:P19"/>
  </mergeCells>
  <phoneticPr fontId="0" type="noConversion"/>
  <dataValidations count="9">
    <dataValidation type="list" allowBlank="1" showInputMessage="1" showErrorMessage="1" errorTitle="DİKKAT !!!" error="LÜTFEN YANDA AÇILAN OK ARACILIĞIYLA UYGUN SEÇENEĞİ GİRİN_x000a_KÖYDES" sqref="G42:G44 H45:H65536 H2:H4 H36:H40">
      <formula1>$CL$5:$CL$7</formula1>
    </dataValidation>
    <dataValidation type="list" allowBlank="1" showInputMessage="1" showErrorMessage="1" errorTitle="DİKKAT !!!!" error="LÜTFEN YANDA AÇILAN OK ARACILIĞIYLA UYGUN SEÇENEĞİ GİRİN_x000a_KÖYDES" sqref="F42:F44 G45:G65536 G2:G4 G36:G40">
      <formula1>$CK$5:$CK$7</formula1>
    </dataValidation>
    <dataValidation type="whole" allowBlank="1" showInputMessage="1" showErrorMessage="1" errorTitle="DİKKATT !!!!" error="BU BÖLÜME BİR İŞ SAYISINI GÖSTEREN BİR RAKAM GİRMELİSİNİZ_x000a_KÖYDES_x000a_" sqref="N2:R4 N36:R65536">
      <formula1>0</formula1>
      <formula2>10</formula2>
    </dataValidation>
    <dataValidation type="list" allowBlank="1" showInputMessage="1" showErrorMessage="1" errorTitle="LÜTFEN DİKKAT !!!!" error="GİRİDİĞİNİZ DEĞER AŞAĞIDAKİLERDEN BİRİSİ OLMALIDIR &quot;Y&quot; , &quot;D.E&quot; ,&quot;EK&quot;" sqref="A2:A3 A37:A65536">
      <formula1>$CM$5:$CM$7</formula1>
    </dataValidation>
    <dataValidation type="list" allowBlank="1" showInputMessage="1" showErrorMessage="1" errorTitle="DİKKAT !!!!" error="LÜTFEN YANDA AÇILAN OK ARACILIĞIYLA UYGUN SEÇENEĞİ GİRİN_x000a_KÖYDES" sqref="G5:G11 G14:G19 G33:G35 G21:G25">
      <formula1>$CN$5:$CN$8</formula1>
    </dataValidation>
    <dataValidation type="list" allowBlank="1" showInputMessage="1" showErrorMessage="1" errorTitle="DİKKAT !!!" error="LÜTFEN YANDA AÇILAN OK ARACILIĞIYLA UYGUN SEÇENEĞİ GİRİN_x000a_KÖYDES" sqref="H21:H25 H14:H19 H33:H35 H5:H10">
      <formula1>$CO$5:$CO$8</formula1>
    </dataValidation>
    <dataValidation type="list" allowBlank="1" showInputMessage="1" showErrorMessage="1" errorTitle="LÜTFEN DİKKAT !!!!" error="GİRİDİĞİNİZ DEĞER AŞAĞIDAKİLERDEN BİRİSİ OLMALIDIR &quot;Y&quot; , &quot;D.E&quot; ,&quot;EK&quot;" sqref="A5:A11 A14:A17 A33:A35 A21:A25">
      <formula1>$CP$5:$CP$8</formula1>
    </dataValidation>
    <dataValidation allowBlank="1" showInputMessage="1" showErrorMessage="1" errorTitle="LÜTFEN DİKKAT !!!!" error="GİRİDİĞİNİZ DEĞER AŞAĞIDAKİLERDEN BİRİSİ OLMALIDIR &quot;Y&quot; , &quot;D.E&quot; ,&quot;EK&quot;" sqref="A12:A13 A18:A20 A30:A32"/>
    <dataValidation allowBlank="1" showInputMessage="1" showErrorMessage="1" errorTitle="LÜTFEN DİKKAT!!!!" error="ŞU 3 DEĞERDEN BİRİSİNİ GİRMELİSİNİZ  &quot;Y&quot; &quot;D.E&quot; , &quot;EK&quot; " sqref="A36"/>
  </dataValidations>
  <pageMargins left="0.17" right="0.17" top="0.71" bottom="0.5" header="0.5" footer="0.34"/>
  <pageSetup paperSize="9" scale="6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J146"/>
  <sheetViews>
    <sheetView view="pageBreakPreview" zoomScale="75" zoomScaleNormal="100" zoomScaleSheetLayoutView="75" workbookViewId="0">
      <selection sqref="A1:U1"/>
    </sheetView>
  </sheetViews>
  <sheetFormatPr defaultRowHeight="12.75"/>
  <cols>
    <col min="1" max="1" width="6" style="204" customWidth="1"/>
    <col min="2" max="2" width="10.140625" style="204" customWidth="1"/>
    <col min="3" max="3" width="14.140625" style="204" customWidth="1"/>
    <col min="4" max="4" width="18.140625" style="204" customWidth="1"/>
    <col min="5" max="5" width="15.85546875" style="204" customWidth="1"/>
    <col min="6" max="6" width="10.42578125" style="204" customWidth="1"/>
    <col min="7" max="7" width="13.7109375" style="204" customWidth="1"/>
    <col min="8" max="8" width="12" style="204" customWidth="1"/>
    <col min="9" max="9" width="12" style="244" customWidth="1"/>
    <col min="10" max="10" width="10.28515625" style="245" customWidth="1"/>
    <col min="11" max="11" width="13.28515625" style="244" customWidth="1"/>
    <col min="12" max="13" width="12" style="244" customWidth="1"/>
    <col min="14" max="14" width="6.7109375" style="246" customWidth="1"/>
    <col min="15" max="15" width="6.85546875" style="204" customWidth="1"/>
    <col min="16" max="16" width="6" style="204" customWidth="1"/>
    <col min="17" max="17" width="8.140625" style="204" customWidth="1"/>
    <col min="18" max="18" width="5.7109375" style="204" customWidth="1"/>
    <col min="19" max="19" width="5.5703125" style="204" customWidth="1"/>
    <col min="20" max="20" width="8.85546875" style="204" customWidth="1"/>
    <col min="21" max="21" width="24.7109375" style="204" customWidth="1"/>
    <col min="22" max="81" width="9.140625" style="249"/>
    <col min="82" max="83" width="9.140625" style="204"/>
    <col min="84" max="84" width="9.140625" style="249"/>
    <col min="85" max="85" width="10.42578125" style="249" customWidth="1"/>
    <col min="86" max="86" width="10.28515625" style="249" customWidth="1"/>
    <col min="87" max="88" width="9.140625" style="249"/>
    <col min="89" max="90" width="9.140625" style="204"/>
    <col min="91" max="94" width="0" style="204" hidden="1" customWidth="1"/>
    <col min="95" max="16384" width="9.140625" style="204"/>
  </cols>
  <sheetData>
    <row r="1" spans="1:88" s="205" customFormat="1" ht="18">
      <c r="A1" s="3937" t="s">
        <v>2355</v>
      </c>
      <c r="B1" s="3937"/>
      <c r="C1" s="3937"/>
      <c r="D1" s="3937"/>
      <c r="E1" s="3937"/>
      <c r="F1" s="3937"/>
      <c r="G1" s="3937"/>
      <c r="H1" s="3937"/>
      <c r="I1" s="3937"/>
      <c r="J1" s="3937"/>
      <c r="K1" s="3937"/>
      <c r="L1" s="3937"/>
      <c r="M1" s="3937"/>
      <c r="N1" s="3937"/>
      <c r="O1" s="3937"/>
      <c r="P1" s="3937"/>
      <c r="Q1" s="3937"/>
      <c r="R1" s="3937"/>
      <c r="S1" s="3937"/>
      <c r="T1" s="3937"/>
      <c r="U1" s="3937"/>
      <c r="CF1" s="249"/>
      <c r="CG1" s="249"/>
      <c r="CH1" s="249"/>
      <c r="CI1" s="249"/>
      <c r="CJ1" s="249"/>
    </row>
    <row r="2" spans="1:88" s="205" customFormat="1" ht="13.5" thickBot="1">
      <c r="I2" s="277"/>
      <c r="J2" s="278"/>
      <c r="K2" s="277"/>
      <c r="L2" s="277"/>
      <c r="M2" s="277"/>
      <c r="CF2" s="249"/>
      <c r="CG2" s="249"/>
      <c r="CH2" s="249"/>
      <c r="CI2" s="249"/>
      <c r="CJ2" s="249"/>
    </row>
    <row r="3" spans="1:88" s="205" customFormat="1" ht="40.5" customHeight="1" thickBot="1">
      <c r="A3" s="3800" t="s">
        <v>445</v>
      </c>
      <c r="B3" s="3810" t="s">
        <v>13</v>
      </c>
      <c r="C3" s="3804" t="s">
        <v>2277</v>
      </c>
      <c r="D3" s="3804" t="s">
        <v>423</v>
      </c>
      <c r="E3" s="3804"/>
      <c r="F3" s="3841" t="s">
        <v>2276</v>
      </c>
      <c r="G3" s="3808" t="s">
        <v>411</v>
      </c>
      <c r="H3" s="3808" t="s">
        <v>412</v>
      </c>
      <c r="I3" s="390" t="s">
        <v>2357</v>
      </c>
      <c r="J3" s="391" t="s">
        <v>2358</v>
      </c>
      <c r="K3" s="390" t="s">
        <v>2359</v>
      </c>
      <c r="L3" s="3938" t="s">
        <v>1865</v>
      </c>
      <c r="M3" s="3938" t="s">
        <v>972</v>
      </c>
      <c r="N3" s="3809" t="s">
        <v>429</v>
      </c>
      <c r="O3" s="3809"/>
      <c r="P3" s="3799" t="s">
        <v>16</v>
      </c>
      <c r="Q3" s="3799"/>
      <c r="R3" s="3799"/>
      <c r="S3" s="3799"/>
      <c r="T3" s="3799"/>
      <c r="U3" s="3799"/>
      <c r="CF3" s="249"/>
      <c r="CG3" s="249"/>
      <c r="CH3" s="249"/>
      <c r="CI3" s="249"/>
      <c r="CJ3" s="249"/>
    </row>
    <row r="4" spans="1:88" s="205" customFormat="1" ht="41.25" customHeight="1" thickBot="1">
      <c r="A4" s="3801"/>
      <c r="B4" s="3810"/>
      <c r="C4" s="3804"/>
      <c r="D4" s="388" t="s">
        <v>430</v>
      </c>
      <c r="E4" s="389" t="s">
        <v>410</v>
      </c>
      <c r="F4" s="3841"/>
      <c r="G4" s="3808"/>
      <c r="H4" s="3808"/>
      <c r="I4" s="392" t="s">
        <v>1416</v>
      </c>
      <c r="J4" s="404" t="s">
        <v>1417</v>
      </c>
      <c r="K4" s="392" t="s">
        <v>1414</v>
      </c>
      <c r="L4" s="3939"/>
      <c r="M4" s="3939"/>
      <c r="N4" s="396" t="s">
        <v>436</v>
      </c>
      <c r="O4" s="397" t="s">
        <v>437</v>
      </c>
      <c r="P4" s="393" t="s">
        <v>438</v>
      </c>
      <c r="Q4" s="394" t="s">
        <v>439</v>
      </c>
      <c r="R4" s="394" t="s">
        <v>440</v>
      </c>
      <c r="S4" s="394" t="s">
        <v>441</v>
      </c>
      <c r="T4" s="394" t="s">
        <v>442</v>
      </c>
      <c r="U4" s="395" t="s">
        <v>443</v>
      </c>
      <c r="CF4" s="249"/>
      <c r="CG4" s="249"/>
      <c r="CH4" s="249"/>
      <c r="CI4" s="249"/>
      <c r="CJ4" s="249"/>
    </row>
    <row r="5" spans="1:88" s="280" customFormat="1" ht="42" customHeight="1" thickBot="1">
      <c r="A5" s="279"/>
      <c r="B5" s="274"/>
      <c r="C5" s="247"/>
      <c r="D5" s="247"/>
      <c r="E5" s="247"/>
      <c r="F5" s="247"/>
      <c r="G5" s="247"/>
      <c r="H5" s="247"/>
      <c r="I5" s="275"/>
      <c r="J5" s="248"/>
      <c r="K5" s="214"/>
      <c r="L5" s="214"/>
      <c r="M5" s="214"/>
      <c r="N5" s="270"/>
      <c r="O5" s="214"/>
      <c r="P5" s="270"/>
      <c r="Q5" s="270"/>
      <c r="R5" s="270"/>
      <c r="S5" s="270"/>
      <c r="T5" s="270"/>
      <c r="U5" s="270"/>
      <c r="CF5" s="271" t="s">
        <v>451</v>
      </c>
      <c r="CG5" s="271" t="s">
        <v>2266</v>
      </c>
      <c r="CH5" s="271" t="s">
        <v>408</v>
      </c>
      <c r="CI5" s="271"/>
      <c r="CJ5" s="271"/>
    </row>
    <row r="6" spans="1:88" s="272" customFormat="1" ht="42" customHeight="1" thickBot="1">
      <c r="A6" s="216"/>
      <c r="B6" s="274"/>
      <c r="C6" s="247"/>
      <c r="D6" s="247"/>
      <c r="E6" s="247"/>
      <c r="F6" s="247"/>
      <c r="G6" s="247"/>
      <c r="H6" s="247"/>
      <c r="I6" s="275"/>
      <c r="J6" s="213"/>
      <c r="K6" s="214"/>
      <c r="L6" s="214"/>
      <c r="M6" s="214"/>
      <c r="N6" s="276"/>
      <c r="O6" s="214"/>
      <c r="P6" s="270"/>
      <c r="Q6" s="270"/>
      <c r="R6" s="270"/>
      <c r="S6" s="270"/>
      <c r="T6" s="270"/>
      <c r="U6" s="270"/>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F6" s="271" t="s">
        <v>10</v>
      </c>
      <c r="CG6" s="271" t="s">
        <v>965</v>
      </c>
      <c r="CH6" s="271" t="s">
        <v>409</v>
      </c>
      <c r="CI6" s="271"/>
      <c r="CJ6" s="271"/>
    </row>
    <row r="7" spans="1:88" s="272" customFormat="1" ht="42" customHeight="1" thickBot="1">
      <c r="A7" s="216"/>
      <c r="B7" s="274"/>
      <c r="C7" s="247"/>
      <c r="D7" s="247"/>
      <c r="E7" s="247"/>
      <c r="F7" s="247"/>
      <c r="G7" s="247"/>
      <c r="H7" s="247"/>
      <c r="I7" s="275"/>
      <c r="J7" s="213"/>
      <c r="K7" s="214"/>
      <c r="L7" s="214"/>
      <c r="M7" s="214"/>
      <c r="N7" s="276"/>
      <c r="O7" s="214"/>
      <c r="P7" s="270"/>
      <c r="Q7" s="270"/>
      <c r="R7" s="270"/>
      <c r="S7" s="270"/>
      <c r="T7" s="270"/>
      <c r="U7" s="270"/>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F7" s="271" t="s">
        <v>415</v>
      </c>
      <c r="CG7" s="271" t="s">
        <v>2268</v>
      </c>
      <c r="CH7" s="271" t="s">
        <v>414</v>
      </c>
      <c r="CI7" s="271"/>
      <c r="CJ7" s="271"/>
    </row>
    <row r="8" spans="1:88" s="272" customFormat="1" ht="42" customHeight="1" thickBot="1">
      <c r="A8" s="216"/>
      <c r="B8" s="274"/>
      <c r="C8" s="247"/>
      <c r="D8" s="247"/>
      <c r="E8" s="247"/>
      <c r="F8" s="247"/>
      <c r="G8" s="247"/>
      <c r="H8" s="247"/>
      <c r="I8" s="275"/>
      <c r="J8" s="213"/>
      <c r="K8" s="214"/>
      <c r="L8" s="214"/>
      <c r="M8" s="214"/>
      <c r="N8" s="276"/>
      <c r="O8" s="214"/>
      <c r="P8" s="270"/>
      <c r="Q8" s="270"/>
      <c r="R8" s="270"/>
      <c r="S8" s="270"/>
      <c r="T8" s="270"/>
      <c r="U8" s="270"/>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F8" s="271"/>
      <c r="CG8" s="271"/>
      <c r="CH8" s="271"/>
      <c r="CI8" s="271"/>
      <c r="CJ8" s="271"/>
    </row>
    <row r="9" spans="1:88" s="272" customFormat="1" ht="42" customHeight="1" thickBot="1">
      <c r="A9" s="216"/>
      <c r="B9" s="274"/>
      <c r="C9" s="247"/>
      <c r="D9" s="247"/>
      <c r="E9" s="247"/>
      <c r="F9" s="247"/>
      <c r="G9" s="247"/>
      <c r="H9" s="247"/>
      <c r="I9" s="275"/>
      <c r="J9" s="213"/>
      <c r="K9" s="214"/>
      <c r="L9" s="214"/>
      <c r="M9" s="214"/>
      <c r="N9" s="276"/>
      <c r="O9" s="214"/>
      <c r="P9" s="270"/>
      <c r="Q9" s="270"/>
      <c r="R9" s="270"/>
      <c r="S9" s="270"/>
      <c r="T9" s="270"/>
      <c r="U9" s="270"/>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F9" s="271"/>
      <c r="CG9" s="271"/>
      <c r="CH9" s="271"/>
      <c r="CI9" s="271"/>
      <c r="CJ9" s="271"/>
    </row>
    <row r="10" spans="1:88" s="272" customFormat="1" ht="42" customHeight="1" thickBot="1">
      <c r="A10" s="216"/>
      <c r="B10" s="274"/>
      <c r="C10" s="247"/>
      <c r="D10" s="247"/>
      <c r="E10" s="247"/>
      <c r="F10" s="247"/>
      <c r="G10" s="247"/>
      <c r="H10" s="247"/>
      <c r="I10" s="275"/>
      <c r="J10" s="213"/>
      <c r="K10" s="214"/>
      <c r="L10" s="214"/>
      <c r="M10" s="214"/>
      <c r="N10" s="276"/>
      <c r="O10" s="214"/>
      <c r="P10" s="270"/>
      <c r="Q10" s="270"/>
      <c r="R10" s="270"/>
      <c r="S10" s="270"/>
      <c r="T10" s="270"/>
      <c r="U10" s="270"/>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F10" s="271"/>
      <c r="CG10" s="271"/>
      <c r="CH10" s="271"/>
      <c r="CI10" s="271"/>
      <c r="CJ10" s="271"/>
    </row>
    <row r="11" spans="1:88" s="272" customFormat="1" ht="42" customHeight="1" thickBot="1">
      <c r="A11" s="216"/>
      <c r="B11" s="274"/>
      <c r="C11" s="247"/>
      <c r="D11" s="247"/>
      <c r="E11" s="247"/>
      <c r="F11" s="247"/>
      <c r="G11" s="247"/>
      <c r="H11" s="247"/>
      <c r="I11" s="275"/>
      <c r="J11" s="213"/>
      <c r="K11" s="214"/>
      <c r="L11" s="214"/>
      <c r="M11" s="214"/>
      <c r="N11" s="276"/>
      <c r="O11" s="214"/>
      <c r="P11" s="270"/>
      <c r="Q11" s="270"/>
      <c r="R11" s="270"/>
      <c r="S11" s="270"/>
      <c r="T11" s="270"/>
      <c r="U11" s="270"/>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F11" s="271"/>
      <c r="CG11" s="271"/>
      <c r="CH11" s="271"/>
      <c r="CI11" s="271"/>
      <c r="CJ11" s="271"/>
    </row>
    <row r="12" spans="1:88" s="272" customFormat="1" ht="42" customHeight="1" thickBot="1">
      <c r="A12" s="216"/>
      <c r="B12" s="274"/>
      <c r="C12" s="247"/>
      <c r="D12" s="247"/>
      <c r="E12" s="247"/>
      <c r="F12" s="247"/>
      <c r="G12" s="247"/>
      <c r="H12" s="247"/>
      <c r="I12" s="275"/>
      <c r="J12" s="213"/>
      <c r="K12" s="214"/>
      <c r="L12" s="214"/>
      <c r="M12" s="214"/>
      <c r="N12" s="276"/>
      <c r="O12" s="214"/>
      <c r="P12" s="270"/>
      <c r="Q12" s="270"/>
      <c r="R12" s="270"/>
      <c r="S12" s="270"/>
      <c r="T12" s="270"/>
      <c r="U12" s="270"/>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F12" s="271"/>
      <c r="CG12" s="271"/>
      <c r="CH12" s="271"/>
      <c r="CI12" s="271"/>
      <c r="CJ12" s="271"/>
    </row>
    <row r="13" spans="1:88" s="272" customFormat="1" ht="42" customHeight="1" thickBot="1">
      <c r="A13" s="216"/>
      <c r="B13" s="274"/>
      <c r="C13" s="247"/>
      <c r="D13" s="247"/>
      <c r="E13" s="247"/>
      <c r="F13" s="247"/>
      <c r="G13" s="247"/>
      <c r="H13" s="247"/>
      <c r="I13" s="275"/>
      <c r="J13" s="213"/>
      <c r="K13" s="214"/>
      <c r="L13" s="214"/>
      <c r="M13" s="214"/>
      <c r="N13" s="276"/>
      <c r="O13" s="214"/>
      <c r="P13" s="270"/>
      <c r="Q13" s="270"/>
      <c r="R13" s="270"/>
      <c r="S13" s="270"/>
      <c r="T13" s="270"/>
      <c r="U13" s="270"/>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F13" s="271"/>
      <c r="CG13" s="271"/>
      <c r="CH13" s="271"/>
      <c r="CI13" s="271"/>
      <c r="CJ13" s="271"/>
    </row>
    <row r="14" spans="1:88" s="272" customFormat="1" ht="42" customHeight="1" thickBot="1">
      <c r="A14" s="216"/>
      <c r="B14" s="274"/>
      <c r="C14" s="247"/>
      <c r="D14" s="247"/>
      <c r="E14" s="247"/>
      <c r="F14" s="247"/>
      <c r="G14" s="247"/>
      <c r="H14" s="247"/>
      <c r="I14" s="275"/>
      <c r="J14" s="213"/>
      <c r="K14" s="214"/>
      <c r="L14" s="214"/>
      <c r="M14" s="214"/>
      <c r="N14" s="276"/>
      <c r="O14" s="214"/>
      <c r="P14" s="270"/>
      <c r="Q14" s="270"/>
      <c r="R14" s="270"/>
      <c r="S14" s="270"/>
      <c r="T14" s="270"/>
      <c r="U14" s="270"/>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F14" s="271"/>
      <c r="CG14" s="271"/>
      <c r="CH14" s="271"/>
      <c r="CI14" s="271"/>
      <c r="CJ14" s="271"/>
    </row>
    <row r="15" spans="1:88" s="272" customFormat="1" ht="42" customHeight="1" thickBot="1">
      <c r="A15" s="216"/>
      <c r="B15" s="274"/>
      <c r="C15" s="247"/>
      <c r="D15" s="247"/>
      <c r="E15" s="247"/>
      <c r="F15" s="247"/>
      <c r="G15" s="247"/>
      <c r="H15" s="247"/>
      <c r="I15" s="275"/>
      <c r="J15" s="213"/>
      <c r="K15" s="214"/>
      <c r="L15" s="214"/>
      <c r="M15" s="214"/>
      <c r="N15" s="276"/>
      <c r="O15" s="214"/>
      <c r="P15" s="270"/>
      <c r="Q15" s="270"/>
      <c r="R15" s="270"/>
      <c r="S15" s="270"/>
      <c r="T15" s="270"/>
      <c r="U15" s="270"/>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F15" s="271"/>
      <c r="CG15" s="271"/>
      <c r="CH15" s="271"/>
      <c r="CI15" s="271"/>
      <c r="CJ15" s="271"/>
    </row>
    <row r="16" spans="1:88" s="272" customFormat="1" ht="42" customHeight="1" thickBot="1">
      <c r="A16" s="216"/>
      <c r="B16" s="274"/>
      <c r="C16" s="247"/>
      <c r="D16" s="247"/>
      <c r="E16" s="247"/>
      <c r="F16" s="247"/>
      <c r="G16" s="247"/>
      <c r="H16" s="247"/>
      <c r="I16" s="275"/>
      <c r="J16" s="213"/>
      <c r="K16" s="214"/>
      <c r="L16" s="214"/>
      <c r="M16" s="214"/>
      <c r="N16" s="276"/>
      <c r="O16" s="214"/>
      <c r="P16" s="270"/>
      <c r="Q16" s="270"/>
      <c r="R16" s="270"/>
      <c r="S16" s="270"/>
      <c r="T16" s="270"/>
      <c r="U16" s="270"/>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F16" s="271"/>
      <c r="CG16" s="271"/>
      <c r="CH16" s="271"/>
      <c r="CI16" s="271"/>
      <c r="CJ16" s="271"/>
    </row>
    <row r="17" spans="1:88" s="272" customFormat="1" ht="42" customHeight="1" thickBot="1">
      <c r="A17" s="216"/>
      <c r="B17" s="274"/>
      <c r="C17" s="247"/>
      <c r="D17" s="247"/>
      <c r="E17" s="247"/>
      <c r="F17" s="247"/>
      <c r="G17" s="247"/>
      <c r="H17" s="247"/>
      <c r="I17" s="275"/>
      <c r="J17" s="213"/>
      <c r="K17" s="214"/>
      <c r="L17" s="214"/>
      <c r="M17" s="214"/>
      <c r="N17" s="276"/>
      <c r="O17" s="214"/>
      <c r="P17" s="270"/>
      <c r="Q17" s="270"/>
      <c r="R17" s="270"/>
      <c r="S17" s="270"/>
      <c r="T17" s="270"/>
      <c r="U17" s="270"/>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F17" s="271"/>
      <c r="CG17" s="271"/>
      <c r="CH17" s="271"/>
      <c r="CI17" s="271"/>
      <c r="CJ17" s="271"/>
    </row>
    <row r="18" spans="1:88" s="272" customFormat="1" ht="42" customHeight="1" thickBot="1">
      <c r="A18" s="216"/>
      <c r="B18" s="274"/>
      <c r="C18" s="247"/>
      <c r="D18" s="247"/>
      <c r="E18" s="247"/>
      <c r="F18" s="247"/>
      <c r="G18" s="247"/>
      <c r="H18" s="247"/>
      <c r="I18" s="275"/>
      <c r="J18" s="213"/>
      <c r="K18" s="214"/>
      <c r="L18" s="214"/>
      <c r="M18" s="214"/>
      <c r="N18" s="276"/>
      <c r="O18" s="214"/>
      <c r="P18" s="270"/>
      <c r="Q18" s="270"/>
      <c r="R18" s="270"/>
      <c r="S18" s="270"/>
      <c r="T18" s="270"/>
      <c r="U18" s="270"/>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F18" s="271"/>
      <c r="CG18" s="271"/>
      <c r="CH18" s="271"/>
      <c r="CI18" s="271"/>
      <c r="CJ18" s="271"/>
    </row>
    <row r="19" spans="1:88" s="272" customFormat="1" ht="42" customHeight="1" thickBot="1">
      <c r="A19" s="216"/>
      <c r="B19" s="274"/>
      <c r="C19" s="247"/>
      <c r="D19" s="247"/>
      <c r="E19" s="247"/>
      <c r="F19" s="247"/>
      <c r="G19" s="247"/>
      <c r="H19" s="247"/>
      <c r="I19" s="275"/>
      <c r="J19" s="213"/>
      <c r="K19" s="214"/>
      <c r="L19" s="214"/>
      <c r="M19" s="214"/>
      <c r="N19" s="276"/>
      <c r="O19" s="214"/>
      <c r="P19" s="270"/>
      <c r="Q19" s="270"/>
      <c r="R19" s="270"/>
      <c r="S19" s="270"/>
      <c r="T19" s="270"/>
      <c r="U19" s="270"/>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F19" s="271"/>
      <c r="CG19" s="271"/>
      <c r="CH19" s="271"/>
      <c r="CI19" s="271"/>
      <c r="CJ19" s="271"/>
    </row>
    <row r="20" spans="1:88" s="272" customFormat="1" ht="42" customHeight="1" thickBot="1">
      <c r="A20" s="216"/>
      <c r="B20" s="274"/>
      <c r="C20" s="247"/>
      <c r="D20" s="247"/>
      <c r="E20" s="247"/>
      <c r="F20" s="247"/>
      <c r="G20" s="247"/>
      <c r="H20" s="247"/>
      <c r="I20" s="275"/>
      <c r="J20" s="213"/>
      <c r="K20" s="214"/>
      <c r="L20" s="214"/>
      <c r="M20" s="214"/>
      <c r="N20" s="276"/>
      <c r="O20" s="214"/>
      <c r="P20" s="270"/>
      <c r="Q20" s="270"/>
      <c r="R20" s="270"/>
      <c r="S20" s="270"/>
      <c r="T20" s="270"/>
      <c r="U20" s="270"/>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F20" s="271"/>
      <c r="CG20" s="271"/>
      <c r="CH20" s="271"/>
      <c r="CI20" s="271"/>
      <c r="CJ20" s="271"/>
    </row>
    <row r="21" spans="1:88" s="272" customFormat="1" ht="42" customHeight="1" thickBot="1">
      <c r="A21" s="216"/>
      <c r="B21" s="274"/>
      <c r="C21" s="247"/>
      <c r="D21" s="247"/>
      <c r="E21" s="247"/>
      <c r="F21" s="247"/>
      <c r="G21" s="247"/>
      <c r="H21" s="247"/>
      <c r="I21" s="275"/>
      <c r="J21" s="213"/>
      <c r="K21" s="214"/>
      <c r="L21" s="214"/>
      <c r="M21" s="214"/>
      <c r="N21" s="276"/>
      <c r="O21" s="214"/>
      <c r="P21" s="270"/>
      <c r="Q21" s="270"/>
      <c r="R21" s="270"/>
      <c r="S21" s="270"/>
      <c r="T21" s="270"/>
      <c r="U21" s="270"/>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F21" s="271"/>
      <c r="CG21" s="271"/>
      <c r="CH21" s="271"/>
      <c r="CI21" s="271"/>
      <c r="CJ21" s="271"/>
    </row>
    <row r="22" spans="1:88" s="272" customFormat="1" ht="42" customHeight="1" thickBot="1">
      <c r="A22" s="216"/>
      <c r="B22" s="274"/>
      <c r="C22" s="247"/>
      <c r="D22" s="247"/>
      <c r="E22" s="247"/>
      <c r="F22" s="247"/>
      <c r="G22" s="247"/>
      <c r="H22" s="247"/>
      <c r="I22" s="275"/>
      <c r="J22" s="213"/>
      <c r="K22" s="214"/>
      <c r="L22" s="214"/>
      <c r="M22" s="214"/>
      <c r="N22" s="276"/>
      <c r="O22" s="214"/>
      <c r="P22" s="270"/>
      <c r="Q22" s="270"/>
      <c r="R22" s="270"/>
      <c r="S22" s="270"/>
      <c r="T22" s="270"/>
      <c r="U22" s="270"/>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F22" s="271"/>
      <c r="CG22" s="271"/>
      <c r="CH22" s="271"/>
      <c r="CI22" s="271"/>
      <c r="CJ22" s="271"/>
    </row>
    <row r="23" spans="1:88" s="272" customFormat="1" ht="42" customHeight="1" thickBot="1">
      <c r="A23" s="216"/>
      <c r="B23" s="274"/>
      <c r="C23" s="247"/>
      <c r="D23" s="247"/>
      <c r="E23" s="247"/>
      <c r="F23" s="247"/>
      <c r="G23" s="247"/>
      <c r="H23" s="247"/>
      <c r="I23" s="275"/>
      <c r="J23" s="213"/>
      <c r="K23" s="214"/>
      <c r="L23" s="214"/>
      <c r="M23" s="214"/>
      <c r="N23" s="276"/>
      <c r="O23" s="214"/>
      <c r="P23" s="270"/>
      <c r="Q23" s="270"/>
      <c r="R23" s="270"/>
      <c r="S23" s="270"/>
      <c r="T23" s="270"/>
      <c r="U23" s="270"/>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F23" s="271"/>
      <c r="CG23" s="271"/>
      <c r="CH23" s="271"/>
      <c r="CI23" s="271"/>
      <c r="CJ23" s="271"/>
    </row>
    <row r="24" spans="1:88" s="272" customFormat="1" ht="42" customHeight="1" thickBot="1">
      <c r="A24" s="216"/>
      <c r="B24" s="274"/>
      <c r="C24" s="247"/>
      <c r="D24" s="247"/>
      <c r="E24" s="247"/>
      <c r="F24" s="247"/>
      <c r="G24" s="247"/>
      <c r="H24" s="247"/>
      <c r="I24" s="275"/>
      <c r="J24" s="213"/>
      <c r="K24" s="214"/>
      <c r="L24" s="214"/>
      <c r="M24" s="214"/>
      <c r="N24" s="276"/>
      <c r="O24" s="214"/>
      <c r="P24" s="270"/>
      <c r="Q24" s="270"/>
      <c r="R24" s="270"/>
      <c r="S24" s="270"/>
      <c r="T24" s="270"/>
      <c r="U24" s="270"/>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F24" s="271"/>
      <c r="CG24" s="271"/>
      <c r="CH24" s="271"/>
      <c r="CI24" s="271"/>
      <c r="CJ24" s="271"/>
    </row>
    <row r="25" spans="1:88" s="272" customFormat="1" ht="42" customHeight="1" thickBot="1">
      <c r="A25" s="216"/>
      <c r="B25" s="274"/>
      <c r="C25" s="247"/>
      <c r="D25" s="247"/>
      <c r="E25" s="247"/>
      <c r="F25" s="247"/>
      <c r="G25" s="247"/>
      <c r="H25" s="247"/>
      <c r="I25" s="275"/>
      <c r="J25" s="213"/>
      <c r="K25" s="214"/>
      <c r="L25" s="214"/>
      <c r="M25" s="214"/>
      <c r="N25" s="276"/>
      <c r="O25" s="214"/>
      <c r="P25" s="270"/>
      <c r="Q25" s="270"/>
      <c r="R25" s="270"/>
      <c r="S25" s="270"/>
      <c r="T25" s="270"/>
      <c r="U25" s="270"/>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F25" s="271"/>
      <c r="CG25" s="271"/>
      <c r="CH25" s="271"/>
      <c r="CI25" s="271"/>
      <c r="CJ25" s="271"/>
    </row>
    <row r="26" spans="1:88" s="272" customFormat="1" ht="42" customHeight="1" thickBot="1">
      <c r="A26" s="216"/>
      <c r="B26" s="274"/>
      <c r="C26" s="247"/>
      <c r="D26" s="247"/>
      <c r="E26" s="247"/>
      <c r="F26" s="247"/>
      <c r="G26" s="247"/>
      <c r="H26" s="247"/>
      <c r="I26" s="275"/>
      <c r="J26" s="213"/>
      <c r="K26" s="214"/>
      <c r="L26" s="214"/>
      <c r="M26" s="214"/>
      <c r="N26" s="276"/>
      <c r="O26" s="214"/>
      <c r="P26" s="270"/>
      <c r="Q26" s="270"/>
      <c r="R26" s="270"/>
      <c r="S26" s="270"/>
      <c r="T26" s="270"/>
      <c r="U26" s="270"/>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F26" s="271"/>
      <c r="CG26" s="271"/>
      <c r="CH26" s="271"/>
      <c r="CI26" s="271"/>
      <c r="CJ26" s="271"/>
    </row>
    <row r="27" spans="1:88" s="272" customFormat="1" ht="42" customHeight="1" thickBot="1">
      <c r="A27" s="216"/>
      <c r="B27" s="274"/>
      <c r="C27" s="247"/>
      <c r="D27" s="247"/>
      <c r="E27" s="247"/>
      <c r="F27" s="247"/>
      <c r="G27" s="247"/>
      <c r="H27" s="247"/>
      <c r="I27" s="275"/>
      <c r="J27" s="213"/>
      <c r="K27" s="214"/>
      <c r="L27" s="214"/>
      <c r="M27" s="214"/>
      <c r="N27" s="276"/>
      <c r="O27" s="214"/>
      <c r="P27" s="270"/>
      <c r="Q27" s="270"/>
      <c r="R27" s="270"/>
      <c r="S27" s="270"/>
      <c r="T27" s="270"/>
      <c r="U27" s="270"/>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F27" s="271"/>
      <c r="CG27" s="271"/>
      <c r="CH27" s="271"/>
      <c r="CI27" s="271"/>
      <c r="CJ27" s="271"/>
    </row>
    <row r="28" spans="1:88" s="272" customFormat="1" ht="42" customHeight="1" thickBot="1">
      <c r="A28" s="216"/>
      <c r="B28" s="274"/>
      <c r="C28" s="247"/>
      <c r="D28" s="247"/>
      <c r="E28" s="247"/>
      <c r="F28" s="247"/>
      <c r="G28" s="247"/>
      <c r="H28" s="247"/>
      <c r="I28" s="275"/>
      <c r="J28" s="213"/>
      <c r="K28" s="214"/>
      <c r="L28" s="214"/>
      <c r="M28" s="214"/>
      <c r="N28" s="276"/>
      <c r="O28" s="214"/>
      <c r="P28" s="270"/>
      <c r="Q28" s="270"/>
      <c r="R28" s="270"/>
      <c r="S28" s="270"/>
      <c r="T28" s="270"/>
      <c r="U28" s="270"/>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F28" s="271"/>
      <c r="CG28" s="271"/>
      <c r="CH28" s="271"/>
      <c r="CI28" s="271"/>
      <c r="CJ28" s="271"/>
    </row>
    <row r="29" spans="1:88" s="272" customFormat="1" ht="42" customHeight="1" thickBot="1">
      <c r="A29" s="216"/>
      <c r="B29" s="274"/>
      <c r="C29" s="247"/>
      <c r="D29" s="247"/>
      <c r="E29" s="247"/>
      <c r="F29" s="247"/>
      <c r="G29" s="247"/>
      <c r="H29" s="247"/>
      <c r="I29" s="275"/>
      <c r="J29" s="213"/>
      <c r="K29" s="214"/>
      <c r="L29" s="214"/>
      <c r="M29" s="214"/>
      <c r="N29" s="276"/>
      <c r="O29" s="214"/>
      <c r="P29" s="270"/>
      <c r="Q29" s="270"/>
      <c r="R29" s="270"/>
      <c r="S29" s="270"/>
      <c r="T29" s="270"/>
      <c r="U29" s="270"/>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F29" s="271"/>
      <c r="CG29" s="271"/>
      <c r="CH29" s="271"/>
      <c r="CI29" s="271"/>
      <c r="CJ29" s="271"/>
    </row>
    <row r="30" spans="1:88" s="272" customFormat="1" ht="42" customHeight="1" thickBot="1">
      <c r="A30" s="216"/>
      <c r="B30" s="274"/>
      <c r="C30" s="247"/>
      <c r="D30" s="247"/>
      <c r="E30" s="247"/>
      <c r="F30" s="247"/>
      <c r="G30" s="247"/>
      <c r="H30" s="247"/>
      <c r="I30" s="275"/>
      <c r="J30" s="213"/>
      <c r="K30" s="214"/>
      <c r="L30" s="214"/>
      <c r="M30" s="214"/>
      <c r="N30" s="276"/>
      <c r="O30" s="214"/>
      <c r="P30" s="270"/>
      <c r="Q30" s="270"/>
      <c r="R30" s="270"/>
      <c r="S30" s="270"/>
      <c r="T30" s="270"/>
      <c r="U30" s="270"/>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F30" s="271"/>
      <c r="CG30" s="271"/>
      <c r="CH30" s="271"/>
      <c r="CI30" s="271"/>
      <c r="CJ30" s="271"/>
    </row>
    <row r="31" spans="1:88" s="272" customFormat="1" ht="42" customHeight="1" thickBot="1">
      <c r="A31" s="216"/>
      <c r="B31" s="274"/>
      <c r="C31" s="247"/>
      <c r="D31" s="247"/>
      <c r="E31" s="247"/>
      <c r="F31" s="247"/>
      <c r="G31" s="247"/>
      <c r="H31" s="247"/>
      <c r="I31" s="275"/>
      <c r="J31" s="213"/>
      <c r="K31" s="214"/>
      <c r="L31" s="214"/>
      <c r="M31" s="214"/>
      <c r="N31" s="276"/>
      <c r="O31" s="214"/>
      <c r="P31" s="270"/>
      <c r="Q31" s="270"/>
      <c r="R31" s="270"/>
      <c r="S31" s="270"/>
      <c r="T31" s="270"/>
      <c r="U31" s="270"/>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F31" s="271"/>
      <c r="CG31" s="271"/>
      <c r="CH31" s="271"/>
      <c r="CI31" s="271"/>
      <c r="CJ31" s="271"/>
    </row>
    <row r="32" spans="1:88" s="272" customFormat="1" ht="42" customHeight="1" thickBot="1">
      <c r="A32" s="216"/>
      <c r="B32" s="274"/>
      <c r="C32" s="247"/>
      <c r="D32" s="247"/>
      <c r="E32" s="247"/>
      <c r="F32" s="247"/>
      <c r="G32" s="247"/>
      <c r="H32" s="247"/>
      <c r="I32" s="275"/>
      <c r="J32" s="213"/>
      <c r="K32" s="214"/>
      <c r="L32" s="214"/>
      <c r="M32" s="214"/>
      <c r="N32" s="276"/>
      <c r="O32" s="214"/>
      <c r="P32" s="270"/>
      <c r="Q32" s="270"/>
      <c r="R32" s="270"/>
      <c r="S32" s="270"/>
      <c r="T32" s="270"/>
      <c r="U32" s="270"/>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F32" s="271"/>
      <c r="CG32" s="271"/>
      <c r="CH32" s="271"/>
      <c r="CI32" s="271"/>
      <c r="CJ32" s="271"/>
    </row>
    <row r="33" spans="1:88" s="272" customFormat="1" ht="42" customHeight="1" thickBot="1">
      <c r="A33" s="216"/>
      <c r="B33" s="274"/>
      <c r="C33" s="247"/>
      <c r="D33" s="247"/>
      <c r="E33" s="247"/>
      <c r="F33" s="247"/>
      <c r="G33" s="247"/>
      <c r="H33" s="247"/>
      <c r="I33" s="275"/>
      <c r="J33" s="213"/>
      <c r="K33" s="214"/>
      <c r="L33" s="214"/>
      <c r="M33" s="214"/>
      <c r="N33" s="276"/>
      <c r="O33" s="214"/>
      <c r="P33" s="270"/>
      <c r="Q33" s="270"/>
      <c r="R33" s="270"/>
      <c r="S33" s="270"/>
      <c r="T33" s="270"/>
      <c r="U33" s="270"/>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F33" s="271"/>
      <c r="CG33" s="271"/>
      <c r="CH33" s="271"/>
      <c r="CI33" s="271"/>
      <c r="CJ33" s="271"/>
    </row>
    <row r="34" spans="1:88" s="272" customFormat="1" ht="42" customHeight="1" thickBot="1">
      <c r="A34" s="216"/>
      <c r="B34" s="274"/>
      <c r="C34" s="247"/>
      <c r="D34" s="247"/>
      <c r="E34" s="247"/>
      <c r="F34" s="247"/>
      <c r="G34" s="247"/>
      <c r="H34" s="247"/>
      <c r="I34" s="275"/>
      <c r="J34" s="213"/>
      <c r="K34" s="214"/>
      <c r="L34" s="214"/>
      <c r="M34" s="214"/>
      <c r="N34" s="276"/>
      <c r="O34" s="214"/>
      <c r="P34" s="270"/>
      <c r="Q34" s="270"/>
      <c r="R34" s="270"/>
      <c r="S34" s="270"/>
      <c r="T34" s="270"/>
      <c r="U34" s="270"/>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F34" s="271"/>
      <c r="CG34" s="271"/>
      <c r="CH34" s="271"/>
      <c r="CI34" s="271"/>
      <c r="CJ34" s="271"/>
    </row>
    <row r="35" spans="1:88" s="272" customFormat="1" ht="42" customHeight="1" thickBot="1">
      <c r="A35" s="216"/>
      <c r="B35" s="274"/>
      <c r="C35" s="247"/>
      <c r="D35" s="247"/>
      <c r="E35" s="247"/>
      <c r="F35" s="247"/>
      <c r="G35" s="247"/>
      <c r="H35" s="247"/>
      <c r="I35" s="275"/>
      <c r="J35" s="213"/>
      <c r="K35" s="214"/>
      <c r="L35" s="214"/>
      <c r="M35" s="214"/>
      <c r="N35" s="276"/>
      <c r="O35" s="214"/>
      <c r="P35" s="270"/>
      <c r="Q35" s="270"/>
      <c r="R35" s="270"/>
      <c r="S35" s="270"/>
      <c r="T35" s="270"/>
      <c r="U35" s="270"/>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F35" s="271"/>
      <c r="CG35" s="271"/>
      <c r="CH35" s="271"/>
      <c r="CI35" s="271"/>
      <c r="CJ35" s="271"/>
    </row>
    <row r="36" spans="1:88" s="272" customFormat="1" ht="42" customHeight="1" thickBot="1">
      <c r="A36" s="216"/>
      <c r="B36" s="274"/>
      <c r="C36" s="247"/>
      <c r="D36" s="247"/>
      <c r="E36" s="247"/>
      <c r="F36" s="247"/>
      <c r="G36" s="247"/>
      <c r="H36" s="247"/>
      <c r="I36" s="275"/>
      <c r="J36" s="213"/>
      <c r="K36" s="214"/>
      <c r="L36" s="214"/>
      <c r="M36" s="214"/>
      <c r="N36" s="276"/>
      <c r="O36" s="214"/>
      <c r="P36" s="270"/>
      <c r="Q36" s="270"/>
      <c r="R36" s="270"/>
      <c r="S36" s="270"/>
      <c r="T36" s="270"/>
      <c r="U36" s="270"/>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F36" s="271"/>
      <c r="CG36" s="271"/>
      <c r="CH36" s="271"/>
      <c r="CI36" s="271"/>
      <c r="CJ36" s="271"/>
    </row>
    <row r="37" spans="1:88" s="272" customFormat="1" ht="42" customHeight="1" thickBot="1">
      <c r="A37" s="216"/>
      <c r="B37" s="274"/>
      <c r="C37" s="247"/>
      <c r="D37" s="247"/>
      <c r="E37" s="247"/>
      <c r="F37" s="247"/>
      <c r="G37" s="247"/>
      <c r="H37" s="247"/>
      <c r="I37" s="275"/>
      <c r="J37" s="213"/>
      <c r="K37" s="214"/>
      <c r="L37" s="214"/>
      <c r="M37" s="214"/>
      <c r="N37" s="276"/>
      <c r="O37" s="214"/>
      <c r="P37" s="270"/>
      <c r="Q37" s="270"/>
      <c r="R37" s="270"/>
      <c r="S37" s="270"/>
      <c r="T37" s="270"/>
      <c r="U37" s="270"/>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F37" s="271"/>
      <c r="CG37" s="271"/>
      <c r="CH37" s="271"/>
      <c r="CI37" s="271"/>
      <c r="CJ37" s="271"/>
    </row>
    <row r="38" spans="1:88" s="272" customFormat="1" ht="42" customHeight="1" thickBot="1">
      <c r="A38" s="216"/>
      <c r="B38" s="274"/>
      <c r="C38" s="247"/>
      <c r="D38" s="247"/>
      <c r="E38" s="247"/>
      <c r="F38" s="247"/>
      <c r="G38" s="247"/>
      <c r="H38" s="247"/>
      <c r="I38" s="275"/>
      <c r="J38" s="213"/>
      <c r="K38" s="214"/>
      <c r="L38" s="214"/>
      <c r="M38" s="214"/>
      <c r="N38" s="276"/>
      <c r="O38" s="214"/>
      <c r="P38" s="270"/>
      <c r="Q38" s="270"/>
      <c r="R38" s="270"/>
      <c r="S38" s="270"/>
      <c r="T38" s="270"/>
      <c r="U38" s="270"/>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c r="CF38" s="271"/>
      <c r="CG38" s="271"/>
      <c r="CH38" s="271"/>
      <c r="CI38" s="271"/>
      <c r="CJ38" s="271"/>
    </row>
    <row r="39" spans="1:88" s="272" customFormat="1" ht="42" customHeight="1" thickBot="1">
      <c r="A39" s="216"/>
      <c r="B39" s="274"/>
      <c r="C39" s="247"/>
      <c r="D39" s="247"/>
      <c r="E39" s="247"/>
      <c r="F39" s="247"/>
      <c r="G39" s="247"/>
      <c r="H39" s="247"/>
      <c r="I39" s="275"/>
      <c r="J39" s="213"/>
      <c r="K39" s="214"/>
      <c r="L39" s="214"/>
      <c r="M39" s="214"/>
      <c r="N39" s="276"/>
      <c r="O39" s="214"/>
      <c r="P39" s="270"/>
      <c r="Q39" s="270"/>
      <c r="R39" s="270"/>
      <c r="S39" s="270"/>
      <c r="T39" s="270"/>
      <c r="U39" s="270"/>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F39" s="271"/>
      <c r="CG39" s="271"/>
      <c r="CH39" s="271"/>
      <c r="CI39" s="271"/>
      <c r="CJ39" s="271"/>
    </row>
    <row r="40" spans="1:88" s="272" customFormat="1" ht="42" customHeight="1" thickBot="1">
      <c r="A40" s="216"/>
      <c r="B40" s="274"/>
      <c r="C40" s="247"/>
      <c r="D40" s="247"/>
      <c r="E40" s="247"/>
      <c r="F40" s="247"/>
      <c r="G40" s="247"/>
      <c r="H40" s="247"/>
      <c r="I40" s="275"/>
      <c r="J40" s="213"/>
      <c r="K40" s="214"/>
      <c r="L40" s="214"/>
      <c r="M40" s="214"/>
      <c r="N40" s="276"/>
      <c r="O40" s="214"/>
      <c r="P40" s="270"/>
      <c r="Q40" s="270"/>
      <c r="R40" s="270"/>
      <c r="S40" s="270"/>
      <c r="T40" s="270"/>
      <c r="U40" s="270"/>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c r="CF40" s="271"/>
      <c r="CG40" s="271"/>
      <c r="CH40" s="271"/>
      <c r="CI40" s="271"/>
      <c r="CJ40" s="271"/>
    </row>
    <row r="41" spans="1:88" s="272" customFormat="1" ht="42" customHeight="1" thickBot="1">
      <c r="A41" s="216"/>
      <c r="B41" s="274"/>
      <c r="C41" s="247"/>
      <c r="D41" s="247"/>
      <c r="E41" s="247"/>
      <c r="F41" s="247"/>
      <c r="G41" s="247"/>
      <c r="H41" s="247"/>
      <c r="I41" s="275"/>
      <c r="J41" s="213"/>
      <c r="K41" s="214"/>
      <c r="L41" s="214"/>
      <c r="M41" s="214"/>
      <c r="N41" s="276"/>
      <c r="O41" s="214"/>
      <c r="P41" s="270"/>
      <c r="Q41" s="270"/>
      <c r="R41" s="270"/>
      <c r="S41" s="270"/>
      <c r="T41" s="270"/>
      <c r="U41" s="270"/>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c r="CF41" s="271"/>
      <c r="CG41" s="271"/>
      <c r="CH41" s="271"/>
      <c r="CI41" s="271"/>
      <c r="CJ41" s="271"/>
    </row>
    <row r="42" spans="1:88" s="272" customFormat="1" ht="42" customHeight="1" thickBot="1">
      <c r="A42" s="216"/>
      <c r="B42" s="274"/>
      <c r="C42" s="247"/>
      <c r="D42" s="247"/>
      <c r="E42" s="247"/>
      <c r="F42" s="247"/>
      <c r="G42" s="247"/>
      <c r="H42" s="247"/>
      <c r="I42" s="275"/>
      <c r="J42" s="213"/>
      <c r="K42" s="214"/>
      <c r="L42" s="214"/>
      <c r="M42" s="214"/>
      <c r="N42" s="276"/>
      <c r="O42" s="214"/>
      <c r="P42" s="270"/>
      <c r="Q42" s="270"/>
      <c r="R42" s="270"/>
      <c r="S42" s="270"/>
      <c r="T42" s="270"/>
      <c r="U42" s="270"/>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C42" s="271"/>
      <c r="CF42" s="271"/>
      <c r="CG42" s="271"/>
      <c r="CH42" s="271"/>
      <c r="CI42" s="271"/>
      <c r="CJ42" s="271"/>
    </row>
    <row r="43" spans="1:88" s="272" customFormat="1" ht="42" customHeight="1" thickBot="1">
      <c r="A43" s="216"/>
      <c r="B43" s="274"/>
      <c r="C43" s="247"/>
      <c r="D43" s="247"/>
      <c r="E43" s="247"/>
      <c r="F43" s="247"/>
      <c r="G43" s="247"/>
      <c r="H43" s="247"/>
      <c r="I43" s="275"/>
      <c r="J43" s="213"/>
      <c r="K43" s="214"/>
      <c r="L43" s="214"/>
      <c r="M43" s="214"/>
      <c r="N43" s="276"/>
      <c r="O43" s="214"/>
      <c r="P43" s="270"/>
      <c r="Q43" s="270"/>
      <c r="R43" s="270"/>
      <c r="S43" s="270"/>
      <c r="T43" s="270"/>
      <c r="U43" s="270"/>
      <c r="V43" s="271"/>
      <c r="W43" s="271"/>
      <c r="X43" s="271"/>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C43" s="271"/>
      <c r="CF43" s="271"/>
      <c r="CG43" s="271"/>
      <c r="CH43" s="271"/>
      <c r="CI43" s="271"/>
      <c r="CJ43" s="271"/>
    </row>
    <row r="44" spans="1:88" s="272" customFormat="1" ht="42" customHeight="1" thickBot="1">
      <c r="A44" s="216"/>
      <c r="B44" s="274"/>
      <c r="C44" s="247"/>
      <c r="D44" s="247"/>
      <c r="E44" s="247"/>
      <c r="F44" s="247"/>
      <c r="G44" s="247"/>
      <c r="H44" s="247"/>
      <c r="I44" s="275"/>
      <c r="J44" s="213"/>
      <c r="K44" s="214"/>
      <c r="L44" s="214"/>
      <c r="M44" s="214"/>
      <c r="N44" s="276"/>
      <c r="O44" s="214"/>
      <c r="P44" s="270"/>
      <c r="Q44" s="270"/>
      <c r="R44" s="270"/>
      <c r="S44" s="270"/>
      <c r="T44" s="270"/>
      <c r="U44" s="270"/>
      <c r="V44" s="271"/>
      <c r="W44" s="271"/>
      <c r="X44" s="271"/>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c r="CF44" s="271"/>
      <c r="CG44" s="271"/>
      <c r="CH44" s="271"/>
      <c r="CI44" s="271"/>
      <c r="CJ44" s="271"/>
    </row>
    <row r="45" spans="1:88" s="272" customFormat="1" ht="42" customHeight="1" thickBot="1">
      <c r="A45" s="216"/>
      <c r="B45" s="274"/>
      <c r="C45" s="247"/>
      <c r="D45" s="247"/>
      <c r="E45" s="247"/>
      <c r="F45" s="247"/>
      <c r="G45" s="247"/>
      <c r="H45" s="247"/>
      <c r="I45" s="275"/>
      <c r="J45" s="213"/>
      <c r="K45" s="214"/>
      <c r="L45" s="214"/>
      <c r="M45" s="214"/>
      <c r="N45" s="276"/>
      <c r="O45" s="214"/>
      <c r="P45" s="270"/>
      <c r="Q45" s="270"/>
      <c r="R45" s="270"/>
      <c r="S45" s="270"/>
      <c r="T45" s="270"/>
      <c r="U45" s="270"/>
      <c r="V45" s="271"/>
      <c r="W45" s="271"/>
      <c r="X45" s="271"/>
      <c r="Y45" s="271"/>
      <c r="Z45" s="271"/>
      <c r="AA45" s="271"/>
      <c r="AB45" s="271"/>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c r="CF45" s="271"/>
      <c r="CG45" s="271"/>
      <c r="CH45" s="271"/>
      <c r="CI45" s="271"/>
      <c r="CJ45" s="271"/>
    </row>
    <row r="46" spans="1:88" s="272" customFormat="1" ht="42" customHeight="1" thickBot="1">
      <c r="A46" s="216"/>
      <c r="B46" s="274"/>
      <c r="C46" s="247"/>
      <c r="D46" s="247"/>
      <c r="E46" s="247"/>
      <c r="F46" s="247"/>
      <c r="G46" s="247"/>
      <c r="H46" s="247"/>
      <c r="I46" s="275"/>
      <c r="J46" s="213"/>
      <c r="K46" s="214"/>
      <c r="L46" s="214"/>
      <c r="M46" s="214"/>
      <c r="N46" s="276"/>
      <c r="O46" s="214"/>
      <c r="P46" s="270"/>
      <c r="Q46" s="270"/>
      <c r="R46" s="270"/>
      <c r="S46" s="270"/>
      <c r="T46" s="270"/>
      <c r="U46" s="270"/>
      <c r="V46" s="271"/>
      <c r="W46" s="271"/>
      <c r="X46" s="271"/>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c r="CF46" s="271"/>
      <c r="CG46" s="271"/>
      <c r="CH46" s="271"/>
      <c r="CI46" s="271"/>
      <c r="CJ46" s="271"/>
    </row>
    <row r="47" spans="1:88" s="272" customFormat="1" ht="42" customHeight="1" thickBot="1">
      <c r="A47" s="216"/>
      <c r="B47" s="274"/>
      <c r="C47" s="247"/>
      <c r="D47" s="247"/>
      <c r="E47" s="247"/>
      <c r="F47" s="247"/>
      <c r="G47" s="247"/>
      <c r="H47" s="247"/>
      <c r="I47" s="275"/>
      <c r="J47" s="213"/>
      <c r="K47" s="214"/>
      <c r="L47" s="214"/>
      <c r="M47" s="214"/>
      <c r="N47" s="276"/>
      <c r="O47" s="214"/>
      <c r="P47" s="270"/>
      <c r="Q47" s="270"/>
      <c r="R47" s="270"/>
      <c r="S47" s="270"/>
      <c r="T47" s="270"/>
      <c r="U47" s="270"/>
      <c r="V47" s="271"/>
      <c r="W47" s="271"/>
      <c r="X47" s="271"/>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c r="CF47" s="271"/>
      <c r="CG47" s="271"/>
      <c r="CH47" s="271"/>
      <c r="CI47" s="271"/>
      <c r="CJ47" s="271"/>
    </row>
    <row r="48" spans="1:88" s="272" customFormat="1" ht="42" customHeight="1" thickBot="1">
      <c r="A48" s="216"/>
      <c r="B48" s="274"/>
      <c r="C48" s="247"/>
      <c r="D48" s="247"/>
      <c r="E48" s="247"/>
      <c r="F48" s="247"/>
      <c r="G48" s="247"/>
      <c r="H48" s="247"/>
      <c r="I48" s="275"/>
      <c r="J48" s="213"/>
      <c r="K48" s="214"/>
      <c r="L48" s="214"/>
      <c r="M48" s="214"/>
      <c r="N48" s="276"/>
      <c r="O48" s="214"/>
      <c r="P48" s="270"/>
      <c r="Q48" s="270"/>
      <c r="R48" s="270"/>
      <c r="S48" s="270"/>
      <c r="T48" s="270"/>
      <c r="U48" s="270"/>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F48" s="271"/>
      <c r="CG48" s="271"/>
      <c r="CH48" s="271"/>
      <c r="CI48" s="271"/>
      <c r="CJ48" s="271"/>
    </row>
    <row r="49" spans="1:88" s="272" customFormat="1" ht="42" customHeight="1" thickBot="1">
      <c r="A49" s="216"/>
      <c r="B49" s="274"/>
      <c r="C49" s="247"/>
      <c r="D49" s="247"/>
      <c r="E49" s="247"/>
      <c r="F49" s="247"/>
      <c r="G49" s="247"/>
      <c r="H49" s="247"/>
      <c r="I49" s="275"/>
      <c r="J49" s="213"/>
      <c r="K49" s="214"/>
      <c r="L49" s="214"/>
      <c r="M49" s="214"/>
      <c r="N49" s="276"/>
      <c r="O49" s="214"/>
      <c r="P49" s="270"/>
      <c r="Q49" s="270"/>
      <c r="R49" s="270"/>
      <c r="S49" s="270"/>
      <c r="T49" s="270"/>
      <c r="U49" s="270"/>
      <c r="V49" s="271"/>
      <c r="W49" s="271"/>
      <c r="X49" s="271"/>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c r="CF49" s="271"/>
      <c r="CG49" s="271"/>
      <c r="CH49" s="271"/>
      <c r="CI49" s="271"/>
      <c r="CJ49" s="271"/>
    </row>
    <row r="50" spans="1:88" s="272" customFormat="1" ht="42" customHeight="1" thickBot="1">
      <c r="A50" s="216"/>
      <c r="B50" s="274"/>
      <c r="C50" s="247"/>
      <c r="D50" s="247"/>
      <c r="E50" s="247"/>
      <c r="F50" s="247"/>
      <c r="G50" s="247"/>
      <c r="H50" s="247"/>
      <c r="I50" s="275"/>
      <c r="J50" s="213"/>
      <c r="K50" s="214"/>
      <c r="L50" s="214"/>
      <c r="M50" s="214"/>
      <c r="N50" s="276"/>
      <c r="O50" s="214"/>
      <c r="P50" s="270"/>
      <c r="Q50" s="270"/>
      <c r="R50" s="270"/>
      <c r="S50" s="270"/>
      <c r="T50" s="270"/>
      <c r="U50" s="270"/>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c r="CF50" s="271"/>
      <c r="CG50" s="271"/>
      <c r="CH50" s="271"/>
      <c r="CI50" s="271"/>
      <c r="CJ50" s="271"/>
    </row>
    <row r="51" spans="1:88" s="272" customFormat="1" ht="42" customHeight="1" thickBot="1">
      <c r="A51" s="216"/>
      <c r="B51" s="274"/>
      <c r="C51" s="247"/>
      <c r="D51" s="247"/>
      <c r="E51" s="247"/>
      <c r="F51" s="247"/>
      <c r="G51" s="247"/>
      <c r="H51" s="247"/>
      <c r="I51" s="275"/>
      <c r="J51" s="213"/>
      <c r="K51" s="214"/>
      <c r="L51" s="214"/>
      <c r="M51" s="214"/>
      <c r="N51" s="276"/>
      <c r="O51" s="214"/>
      <c r="P51" s="270"/>
      <c r="Q51" s="270"/>
      <c r="R51" s="270"/>
      <c r="S51" s="270"/>
      <c r="T51" s="270"/>
      <c r="U51" s="270"/>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c r="CF51" s="271"/>
      <c r="CG51" s="271"/>
      <c r="CH51" s="271"/>
      <c r="CI51" s="271"/>
      <c r="CJ51" s="271"/>
    </row>
    <row r="52" spans="1:88" s="272" customFormat="1" ht="42" customHeight="1" thickBot="1">
      <c r="A52" s="216"/>
      <c r="B52" s="274"/>
      <c r="C52" s="247"/>
      <c r="D52" s="247"/>
      <c r="E52" s="247"/>
      <c r="F52" s="247"/>
      <c r="G52" s="247"/>
      <c r="H52" s="247"/>
      <c r="I52" s="275"/>
      <c r="J52" s="213"/>
      <c r="K52" s="214"/>
      <c r="L52" s="214"/>
      <c r="M52" s="214"/>
      <c r="N52" s="276"/>
      <c r="O52" s="214"/>
      <c r="P52" s="270"/>
      <c r="Q52" s="270"/>
      <c r="R52" s="270"/>
      <c r="S52" s="270"/>
      <c r="T52" s="270"/>
      <c r="U52" s="270"/>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c r="CF52" s="271"/>
      <c r="CG52" s="271"/>
      <c r="CH52" s="271"/>
      <c r="CI52" s="271"/>
      <c r="CJ52" s="271"/>
    </row>
    <row r="53" spans="1:88" s="272" customFormat="1" ht="42" customHeight="1" thickBot="1">
      <c r="A53" s="216"/>
      <c r="B53" s="274"/>
      <c r="C53" s="247"/>
      <c r="D53" s="247"/>
      <c r="E53" s="247"/>
      <c r="F53" s="247"/>
      <c r="G53" s="247"/>
      <c r="H53" s="247"/>
      <c r="I53" s="275"/>
      <c r="J53" s="213"/>
      <c r="K53" s="214"/>
      <c r="L53" s="214"/>
      <c r="M53" s="214"/>
      <c r="N53" s="276"/>
      <c r="O53" s="214"/>
      <c r="P53" s="270"/>
      <c r="Q53" s="270"/>
      <c r="R53" s="270"/>
      <c r="S53" s="270"/>
      <c r="T53" s="270"/>
      <c r="U53" s="270"/>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c r="CF53" s="271"/>
      <c r="CG53" s="271"/>
      <c r="CH53" s="271"/>
      <c r="CI53" s="271"/>
      <c r="CJ53" s="271"/>
    </row>
    <row r="54" spans="1:88" s="272" customFormat="1" ht="42" customHeight="1" thickBot="1">
      <c r="A54" s="216"/>
      <c r="B54" s="274"/>
      <c r="C54" s="247"/>
      <c r="D54" s="247"/>
      <c r="E54" s="247"/>
      <c r="F54" s="247"/>
      <c r="G54" s="247"/>
      <c r="H54" s="247"/>
      <c r="I54" s="275"/>
      <c r="J54" s="213"/>
      <c r="K54" s="214"/>
      <c r="L54" s="214"/>
      <c r="M54" s="214"/>
      <c r="N54" s="276"/>
      <c r="O54" s="214"/>
      <c r="P54" s="270"/>
      <c r="Q54" s="270"/>
      <c r="R54" s="270"/>
      <c r="S54" s="270"/>
      <c r="T54" s="270"/>
      <c r="U54" s="270"/>
      <c r="V54" s="271"/>
      <c r="W54" s="271"/>
      <c r="X54" s="271"/>
      <c r="Y54" s="271"/>
      <c r="Z54" s="271"/>
      <c r="AA54" s="271"/>
      <c r="AB54" s="271"/>
      <c r="AC54" s="271"/>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c r="AZ54" s="271"/>
      <c r="BA54" s="271"/>
      <c r="BB54" s="271"/>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A54" s="271"/>
      <c r="CB54" s="271"/>
      <c r="CC54" s="271"/>
      <c r="CF54" s="271"/>
      <c r="CG54" s="271"/>
      <c r="CH54" s="271"/>
      <c r="CI54" s="271"/>
      <c r="CJ54" s="271"/>
    </row>
    <row r="55" spans="1:88" s="272" customFormat="1" ht="42" customHeight="1" thickBot="1">
      <c r="A55" s="216"/>
      <c r="B55" s="274"/>
      <c r="C55" s="247"/>
      <c r="D55" s="247"/>
      <c r="E55" s="247"/>
      <c r="F55" s="247"/>
      <c r="G55" s="247"/>
      <c r="H55" s="247"/>
      <c r="I55" s="275"/>
      <c r="J55" s="213"/>
      <c r="K55" s="214"/>
      <c r="L55" s="214"/>
      <c r="M55" s="214"/>
      <c r="N55" s="276"/>
      <c r="O55" s="214"/>
      <c r="P55" s="270"/>
      <c r="Q55" s="270"/>
      <c r="R55" s="270"/>
      <c r="S55" s="270"/>
      <c r="T55" s="270"/>
      <c r="U55" s="270"/>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c r="CC55" s="271"/>
      <c r="CF55" s="271"/>
      <c r="CG55" s="271"/>
      <c r="CH55" s="271"/>
      <c r="CI55" s="271"/>
      <c r="CJ55" s="271"/>
    </row>
    <row r="56" spans="1:88" s="272" customFormat="1" ht="42" customHeight="1" thickBot="1">
      <c r="A56" s="216"/>
      <c r="B56" s="274"/>
      <c r="C56" s="247"/>
      <c r="D56" s="247"/>
      <c r="E56" s="247"/>
      <c r="F56" s="247"/>
      <c r="G56" s="247"/>
      <c r="H56" s="247"/>
      <c r="I56" s="275"/>
      <c r="J56" s="213"/>
      <c r="K56" s="214"/>
      <c r="L56" s="214"/>
      <c r="M56" s="214"/>
      <c r="N56" s="276"/>
      <c r="O56" s="214"/>
      <c r="P56" s="270"/>
      <c r="Q56" s="270"/>
      <c r="R56" s="270"/>
      <c r="S56" s="270"/>
      <c r="T56" s="270"/>
      <c r="U56" s="270"/>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c r="CF56" s="271"/>
      <c r="CG56" s="271"/>
      <c r="CH56" s="271"/>
      <c r="CI56" s="271"/>
      <c r="CJ56" s="271"/>
    </row>
    <row r="57" spans="1:88" s="272" customFormat="1" ht="42" customHeight="1" thickBot="1">
      <c r="A57" s="216"/>
      <c r="B57" s="274"/>
      <c r="C57" s="247"/>
      <c r="D57" s="247"/>
      <c r="E57" s="247"/>
      <c r="F57" s="247"/>
      <c r="G57" s="247"/>
      <c r="H57" s="247"/>
      <c r="I57" s="275"/>
      <c r="J57" s="213"/>
      <c r="K57" s="214"/>
      <c r="L57" s="214"/>
      <c r="M57" s="214"/>
      <c r="N57" s="276"/>
      <c r="O57" s="214"/>
      <c r="P57" s="270"/>
      <c r="Q57" s="270"/>
      <c r="R57" s="270"/>
      <c r="S57" s="270"/>
      <c r="T57" s="270"/>
      <c r="U57" s="270"/>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c r="CF57" s="271"/>
      <c r="CG57" s="271"/>
      <c r="CH57" s="271"/>
      <c r="CI57" s="271"/>
      <c r="CJ57" s="271"/>
    </row>
    <row r="58" spans="1:88" s="272" customFormat="1" ht="42" customHeight="1" thickBot="1">
      <c r="A58" s="216"/>
      <c r="B58" s="274"/>
      <c r="C58" s="247"/>
      <c r="D58" s="247"/>
      <c r="E58" s="247"/>
      <c r="F58" s="247"/>
      <c r="G58" s="247"/>
      <c r="H58" s="247"/>
      <c r="I58" s="275"/>
      <c r="J58" s="213"/>
      <c r="K58" s="214"/>
      <c r="L58" s="214"/>
      <c r="M58" s="214"/>
      <c r="N58" s="276"/>
      <c r="O58" s="214"/>
      <c r="P58" s="270"/>
      <c r="Q58" s="270"/>
      <c r="R58" s="270"/>
      <c r="S58" s="270"/>
      <c r="T58" s="270"/>
      <c r="U58" s="270"/>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c r="CB58" s="271"/>
      <c r="CC58" s="271"/>
      <c r="CF58" s="271"/>
      <c r="CG58" s="271"/>
      <c r="CH58" s="271"/>
      <c r="CI58" s="271"/>
      <c r="CJ58" s="271"/>
    </row>
    <row r="59" spans="1:88" s="272" customFormat="1" ht="42" customHeight="1" thickBot="1">
      <c r="A59" s="216"/>
      <c r="B59" s="274"/>
      <c r="C59" s="247"/>
      <c r="D59" s="247"/>
      <c r="E59" s="247"/>
      <c r="F59" s="247"/>
      <c r="G59" s="247"/>
      <c r="H59" s="247"/>
      <c r="I59" s="275"/>
      <c r="J59" s="213"/>
      <c r="K59" s="214"/>
      <c r="L59" s="214"/>
      <c r="M59" s="214"/>
      <c r="N59" s="276"/>
      <c r="O59" s="214"/>
      <c r="P59" s="270"/>
      <c r="Q59" s="270"/>
      <c r="R59" s="270"/>
      <c r="S59" s="270"/>
      <c r="T59" s="270"/>
      <c r="U59" s="270"/>
      <c r="V59" s="271"/>
      <c r="W59" s="271"/>
      <c r="X59" s="271"/>
      <c r="Y59" s="271"/>
      <c r="Z59" s="271"/>
      <c r="AA59" s="271"/>
      <c r="AB59" s="271"/>
      <c r="AC59" s="271"/>
      <c r="AD59" s="271"/>
      <c r="AE59" s="271"/>
      <c r="AF59" s="271"/>
      <c r="AG59" s="271"/>
      <c r="AH59" s="271"/>
      <c r="AI59" s="271"/>
      <c r="AJ59" s="271"/>
      <c r="AK59" s="271"/>
      <c r="AL59" s="271"/>
      <c r="AM59" s="271"/>
      <c r="AN59" s="271"/>
      <c r="AO59" s="271"/>
      <c r="AP59" s="271"/>
      <c r="AQ59" s="271"/>
      <c r="AR59" s="271"/>
      <c r="AS59" s="271"/>
      <c r="AT59" s="271"/>
      <c r="AU59" s="271"/>
      <c r="AV59" s="271"/>
      <c r="AW59" s="271"/>
      <c r="AX59" s="271"/>
      <c r="AY59" s="271"/>
      <c r="AZ59" s="271"/>
      <c r="BA59" s="271"/>
      <c r="BB59" s="271"/>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A59" s="271"/>
      <c r="CB59" s="271"/>
      <c r="CC59" s="271"/>
      <c r="CF59" s="271"/>
      <c r="CG59" s="271"/>
      <c r="CH59" s="271"/>
      <c r="CI59" s="271"/>
      <c r="CJ59" s="271"/>
    </row>
    <row r="60" spans="1:88" s="272" customFormat="1" ht="42" customHeight="1" thickBot="1">
      <c r="A60" s="216"/>
      <c r="B60" s="274"/>
      <c r="C60" s="247"/>
      <c r="D60" s="247"/>
      <c r="E60" s="247"/>
      <c r="F60" s="247"/>
      <c r="G60" s="247"/>
      <c r="H60" s="247"/>
      <c r="I60" s="275"/>
      <c r="J60" s="213"/>
      <c r="K60" s="214"/>
      <c r="L60" s="214"/>
      <c r="M60" s="214"/>
      <c r="N60" s="276"/>
      <c r="O60" s="214"/>
      <c r="P60" s="270"/>
      <c r="Q60" s="270"/>
      <c r="R60" s="270"/>
      <c r="S60" s="270"/>
      <c r="T60" s="270"/>
      <c r="U60" s="270"/>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c r="CF60" s="271"/>
      <c r="CG60" s="271"/>
      <c r="CH60" s="271"/>
      <c r="CI60" s="271"/>
      <c r="CJ60" s="271"/>
    </row>
    <row r="61" spans="1:88" s="272" customFormat="1" ht="42" customHeight="1" thickBot="1">
      <c r="A61" s="216"/>
      <c r="B61" s="274"/>
      <c r="C61" s="247"/>
      <c r="D61" s="247"/>
      <c r="E61" s="247"/>
      <c r="F61" s="247"/>
      <c r="G61" s="247"/>
      <c r="H61" s="247"/>
      <c r="I61" s="275"/>
      <c r="J61" s="213"/>
      <c r="K61" s="214"/>
      <c r="L61" s="214"/>
      <c r="M61" s="214"/>
      <c r="N61" s="276"/>
      <c r="O61" s="214"/>
      <c r="P61" s="270"/>
      <c r="Q61" s="270"/>
      <c r="R61" s="270"/>
      <c r="S61" s="270"/>
      <c r="T61" s="270"/>
      <c r="U61" s="270"/>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c r="CF61" s="271"/>
      <c r="CG61" s="271"/>
      <c r="CH61" s="271"/>
      <c r="CI61" s="271"/>
      <c r="CJ61" s="271"/>
    </row>
    <row r="62" spans="1:88" s="272" customFormat="1" ht="42" customHeight="1" thickBot="1">
      <c r="A62" s="216"/>
      <c r="B62" s="274"/>
      <c r="C62" s="247"/>
      <c r="D62" s="247"/>
      <c r="E62" s="247"/>
      <c r="F62" s="247"/>
      <c r="G62" s="247"/>
      <c r="H62" s="247"/>
      <c r="I62" s="275"/>
      <c r="J62" s="213"/>
      <c r="K62" s="214"/>
      <c r="L62" s="214"/>
      <c r="M62" s="214"/>
      <c r="N62" s="276"/>
      <c r="O62" s="214"/>
      <c r="P62" s="270"/>
      <c r="Q62" s="270"/>
      <c r="R62" s="270"/>
      <c r="S62" s="270"/>
      <c r="T62" s="270"/>
      <c r="U62" s="270"/>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c r="CB62" s="271"/>
      <c r="CC62" s="271"/>
      <c r="CF62" s="271"/>
      <c r="CG62" s="271"/>
      <c r="CH62" s="271"/>
      <c r="CI62" s="271"/>
      <c r="CJ62" s="271"/>
    </row>
    <row r="63" spans="1:88" s="272" customFormat="1" ht="42" customHeight="1" thickBot="1">
      <c r="A63" s="216"/>
      <c r="B63" s="274"/>
      <c r="C63" s="247"/>
      <c r="D63" s="247"/>
      <c r="E63" s="247"/>
      <c r="F63" s="247"/>
      <c r="G63" s="247"/>
      <c r="H63" s="247"/>
      <c r="I63" s="275"/>
      <c r="J63" s="213"/>
      <c r="K63" s="214"/>
      <c r="L63" s="214"/>
      <c r="M63" s="214"/>
      <c r="N63" s="276"/>
      <c r="O63" s="214"/>
      <c r="P63" s="270"/>
      <c r="Q63" s="270"/>
      <c r="R63" s="270"/>
      <c r="S63" s="270"/>
      <c r="T63" s="270"/>
      <c r="U63" s="270"/>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c r="CB63" s="271"/>
      <c r="CC63" s="271"/>
      <c r="CF63" s="271"/>
      <c r="CG63" s="271"/>
      <c r="CH63" s="271"/>
      <c r="CI63" s="271"/>
      <c r="CJ63" s="271"/>
    </row>
    <row r="64" spans="1:88" s="272" customFormat="1" ht="42" customHeight="1" thickBot="1">
      <c r="A64" s="216"/>
      <c r="B64" s="274"/>
      <c r="C64" s="247"/>
      <c r="D64" s="247"/>
      <c r="E64" s="247"/>
      <c r="F64" s="247"/>
      <c r="G64" s="247"/>
      <c r="H64" s="247"/>
      <c r="I64" s="275"/>
      <c r="J64" s="213"/>
      <c r="K64" s="214"/>
      <c r="L64" s="214"/>
      <c r="M64" s="214"/>
      <c r="N64" s="276"/>
      <c r="O64" s="214"/>
      <c r="P64" s="270"/>
      <c r="Q64" s="270"/>
      <c r="R64" s="270"/>
      <c r="S64" s="270"/>
      <c r="T64" s="270"/>
      <c r="U64" s="270"/>
      <c r="V64" s="271"/>
      <c r="W64" s="271"/>
      <c r="X64" s="271"/>
      <c r="Y64" s="271"/>
      <c r="Z64" s="271"/>
      <c r="AA64" s="271"/>
      <c r="AB64" s="271"/>
      <c r="AC64" s="271"/>
      <c r="AD64" s="271"/>
      <c r="AE64" s="271"/>
      <c r="AF64" s="271"/>
      <c r="AG64" s="271"/>
      <c r="AH64" s="271"/>
      <c r="AI64" s="271"/>
      <c r="AJ64" s="271"/>
      <c r="AK64" s="271"/>
      <c r="AL64" s="271"/>
      <c r="AM64" s="271"/>
      <c r="AN64" s="271"/>
      <c r="AO64" s="271"/>
      <c r="AP64" s="271"/>
      <c r="AQ64" s="271"/>
      <c r="AR64" s="271"/>
      <c r="AS64" s="271"/>
      <c r="AT64" s="271"/>
      <c r="AU64" s="271"/>
      <c r="AV64" s="271"/>
      <c r="AW64" s="271"/>
      <c r="AX64" s="271"/>
      <c r="AY64" s="271"/>
      <c r="AZ64" s="271"/>
      <c r="BA64" s="271"/>
      <c r="BB64" s="271"/>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A64" s="271"/>
      <c r="CB64" s="271"/>
      <c r="CC64" s="271"/>
      <c r="CF64" s="271"/>
      <c r="CG64" s="271"/>
      <c r="CH64" s="271"/>
      <c r="CI64" s="271"/>
      <c r="CJ64" s="271"/>
    </row>
    <row r="65" spans="1:88" s="272" customFormat="1" ht="42" customHeight="1" thickBot="1">
      <c r="A65" s="216"/>
      <c r="B65" s="274"/>
      <c r="C65" s="247"/>
      <c r="D65" s="247"/>
      <c r="E65" s="247"/>
      <c r="F65" s="247"/>
      <c r="G65" s="247"/>
      <c r="H65" s="247"/>
      <c r="I65" s="275"/>
      <c r="J65" s="213"/>
      <c r="K65" s="214"/>
      <c r="L65" s="214"/>
      <c r="M65" s="214"/>
      <c r="N65" s="276"/>
      <c r="O65" s="214"/>
      <c r="P65" s="270"/>
      <c r="Q65" s="270"/>
      <c r="R65" s="270"/>
      <c r="S65" s="270"/>
      <c r="T65" s="270"/>
      <c r="U65" s="270"/>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c r="CB65" s="271"/>
      <c r="CC65" s="271"/>
      <c r="CF65" s="271"/>
      <c r="CG65" s="271"/>
      <c r="CH65" s="271"/>
      <c r="CI65" s="271"/>
      <c r="CJ65" s="271"/>
    </row>
    <row r="66" spans="1:88" s="272" customFormat="1" ht="42" customHeight="1" thickBot="1">
      <c r="A66" s="216"/>
      <c r="B66" s="274"/>
      <c r="C66" s="247"/>
      <c r="D66" s="247"/>
      <c r="E66" s="247"/>
      <c r="F66" s="247"/>
      <c r="G66" s="247"/>
      <c r="H66" s="247"/>
      <c r="I66" s="275"/>
      <c r="J66" s="213"/>
      <c r="K66" s="214"/>
      <c r="L66" s="214"/>
      <c r="M66" s="214"/>
      <c r="N66" s="276"/>
      <c r="O66" s="214"/>
      <c r="P66" s="270"/>
      <c r="Q66" s="270"/>
      <c r="R66" s="270"/>
      <c r="S66" s="270"/>
      <c r="T66" s="270"/>
      <c r="U66" s="270"/>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c r="CB66" s="271"/>
      <c r="CC66" s="271"/>
      <c r="CF66" s="271"/>
      <c r="CG66" s="271"/>
      <c r="CH66" s="271"/>
      <c r="CI66" s="271"/>
      <c r="CJ66" s="271"/>
    </row>
    <row r="67" spans="1:88" s="272" customFormat="1" ht="42" customHeight="1" thickBot="1">
      <c r="A67" s="216"/>
      <c r="B67" s="274"/>
      <c r="C67" s="247"/>
      <c r="D67" s="247"/>
      <c r="E67" s="247"/>
      <c r="F67" s="247"/>
      <c r="G67" s="247"/>
      <c r="H67" s="247"/>
      <c r="I67" s="275"/>
      <c r="J67" s="213"/>
      <c r="K67" s="214"/>
      <c r="L67" s="214"/>
      <c r="M67" s="214"/>
      <c r="N67" s="276"/>
      <c r="O67" s="214"/>
      <c r="P67" s="270"/>
      <c r="Q67" s="270"/>
      <c r="R67" s="270"/>
      <c r="S67" s="270"/>
      <c r="T67" s="270"/>
      <c r="U67" s="270"/>
      <c r="V67" s="271"/>
      <c r="W67" s="271"/>
      <c r="X67" s="271"/>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c r="CB67" s="271"/>
      <c r="CC67" s="271"/>
      <c r="CF67" s="271"/>
      <c r="CG67" s="271"/>
      <c r="CH67" s="271"/>
      <c r="CI67" s="271"/>
      <c r="CJ67" s="271"/>
    </row>
    <row r="68" spans="1:88" s="272" customFormat="1" ht="42" customHeight="1" thickBot="1">
      <c r="A68" s="216"/>
      <c r="B68" s="274"/>
      <c r="C68" s="247"/>
      <c r="D68" s="247"/>
      <c r="E68" s="247"/>
      <c r="F68" s="247"/>
      <c r="G68" s="247"/>
      <c r="H68" s="247"/>
      <c r="I68" s="275"/>
      <c r="J68" s="213"/>
      <c r="K68" s="214"/>
      <c r="L68" s="214"/>
      <c r="M68" s="214"/>
      <c r="N68" s="276"/>
      <c r="O68" s="214"/>
      <c r="P68" s="270"/>
      <c r="Q68" s="270"/>
      <c r="R68" s="270"/>
      <c r="S68" s="270"/>
      <c r="T68" s="270"/>
      <c r="U68" s="270"/>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c r="CB68" s="271"/>
      <c r="CC68" s="271"/>
      <c r="CF68" s="271"/>
      <c r="CG68" s="271"/>
      <c r="CH68" s="271"/>
      <c r="CI68" s="271"/>
      <c r="CJ68" s="271"/>
    </row>
    <row r="69" spans="1:88" s="272" customFormat="1" ht="42" customHeight="1" thickBot="1">
      <c r="A69" s="216"/>
      <c r="B69" s="274"/>
      <c r="C69" s="247"/>
      <c r="D69" s="247"/>
      <c r="E69" s="247"/>
      <c r="F69" s="247"/>
      <c r="G69" s="247"/>
      <c r="H69" s="247"/>
      <c r="I69" s="275"/>
      <c r="J69" s="213"/>
      <c r="K69" s="214"/>
      <c r="L69" s="214"/>
      <c r="M69" s="214"/>
      <c r="N69" s="276"/>
      <c r="O69" s="214"/>
      <c r="P69" s="270"/>
      <c r="Q69" s="270"/>
      <c r="R69" s="270"/>
      <c r="S69" s="270"/>
      <c r="T69" s="270"/>
      <c r="U69" s="270"/>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c r="CB69" s="271"/>
      <c r="CC69" s="271"/>
      <c r="CF69" s="271"/>
      <c r="CG69" s="271"/>
      <c r="CH69" s="271"/>
      <c r="CI69" s="271"/>
      <c r="CJ69" s="271"/>
    </row>
    <row r="70" spans="1:88" s="272" customFormat="1" ht="42" customHeight="1" thickBot="1">
      <c r="A70" s="216"/>
      <c r="B70" s="274"/>
      <c r="C70" s="247"/>
      <c r="D70" s="247"/>
      <c r="E70" s="247"/>
      <c r="F70" s="247"/>
      <c r="G70" s="247"/>
      <c r="H70" s="247"/>
      <c r="I70" s="275"/>
      <c r="J70" s="213"/>
      <c r="K70" s="214"/>
      <c r="L70" s="214"/>
      <c r="M70" s="214"/>
      <c r="N70" s="276"/>
      <c r="O70" s="214"/>
      <c r="P70" s="270"/>
      <c r="Q70" s="270"/>
      <c r="R70" s="270"/>
      <c r="S70" s="270"/>
      <c r="T70" s="270"/>
      <c r="U70" s="270"/>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1"/>
      <c r="BD70" s="271"/>
      <c r="BE70" s="271"/>
      <c r="BF70" s="271"/>
      <c r="BG70" s="271"/>
      <c r="BH70" s="271"/>
      <c r="BI70" s="271"/>
      <c r="BJ70" s="271"/>
      <c r="BK70" s="271"/>
      <c r="BL70" s="271"/>
      <c r="BM70" s="271"/>
      <c r="BN70" s="271"/>
      <c r="BO70" s="271"/>
      <c r="BP70" s="271"/>
      <c r="BQ70" s="271"/>
      <c r="BR70" s="271"/>
      <c r="BS70" s="271"/>
      <c r="BT70" s="271"/>
      <c r="BU70" s="271"/>
      <c r="BV70" s="271"/>
      <c r="BW70" s="271"/>
      <c r="BX70" s="271"/>
      <c r="BY70" s="271"/>
      <c r="BZ70" s="271"/>
      <c r="CA70" s="271"/>
      <c r="CB70" s="271"/>
      <c r="CC70" s="271"/>
      <c r="CF70" s="271"/>
      <c r="CG70" s="271"/>
      <c r="CH70" s="271"/>
      <c r="CI70" s="271"/>
      <c r="CJ70" s="271"/>
    </row>
    <row r="71" spans="1:88" s="272" customFormat="1" ht="42" customHeight="1" thickBot="1">
      <c r="A71" s="216"/>
      <c r="B71" s="274"/>
      <c r="C71" s="247"/>
      <c r="D71" s="247"/>
      <c r="E71" s="247"/>
      <c r="F71" s="247"/>
      <c r="G71" s="247"/>
      <c r="H71" s="247"/>
      <c r="I71" s="275"/>
      <c r="J71" s="213"/>
      <c r="K71" s="214"/>
      <c r="L71" s="214"/>
      <c r="M71" s="214"/>
      <c r="N71" s="276"/>
      <c r="O71" s="214"/>
      <c r="P71" s="270"/>
      <c r="Q71" s="270"/>
      <c r="R71" s="270"/>
      <c r="S71" s="270"/>
      <c r="T71" s="270"/>
      <c r="U71" s="270"/>
      <c r="V71" s="271"/>
      <c r="W71" s="271"/>
      <c r="X71" s="271"/>
      <c r="Y71" s="271"/>
      <c r="Z71" s="271"/>
      <c r="AA71" s="271"/>
      <c r="AB71" s="271"/>
      <c r="AC71" s="271"/>
      <c r="AD71" s="271"/>
      <c r="AE71" s="271"/>
      <c r="AF71" s="271"/>
      <c r="AG71" s="271"/>
      <c r="AH71" s="271"/>
      <c r="AI71" s="271"/>
      <c r="AJ71" s="271"/>
      <c r="AK71" s="271"/>
      <c r="AL71" s="271"/>
      <c r="AM71" s="271"/>
      <c r="AN71" s="271"/>
      <c r="AO71" s="271"/>
      <c r="AP71" s="271"/>
      <c r="AQ71" s="271"/>
      <c r="AR71" s="271"/>
      <c r="AS71" s="271"/>
      <c r="AT71" s="271"/>
      <c r="AU71" s="271"/>
      <c r="AV71" s="271"/>
      <c r="AW71" s="271"/>
      <c r="AX71" s="271"/>
      <c r="AY71" s="271"/>
      <c r="AZ71" s="271"/>
      <c r="BA71" s="271"/>
      <c r="BB71" s="271"/>
      <c r="BC71" s="271"/>
      <c r="BD71" s="271"/>
      <c r="BE71" s="271"/>
      <c r="BF71" s="271"/>
      <c r="BG71" s="271"/>
      <c r="BH71" s="271"/>
      <c r="BI71" s="271"/>
      <c r="BJ71" s="271"/>
      <c r="BK71" s="271"/>
      <c r="BL71" s="271"/>
      <c r="BM71" s="271"/>
      <c r="BN71" s="271"/>
      <c r="BO71" s="271"/>
      <c r="BP71" s="271"/>
      <c r="BQ71" s="271"/>
      <c r="BR71" s="271"/>
      <c r="BS71" s="271"/>
      <c r="BT71" s="271"/>
      <c r="BU71" s="271"/>
      <c r="BV71" s="271"/>
      <c r="BW71" s="271"/>
      <c r="BX71" s="271"/>
      <c r="BY71" s="271"/>
      <c r="BZ71" s="271"/>
      <c r="CA71" s="271"/>
      <c r="CB71" s="271"/>
      <c r="CC71" s="271"/>
      <c r="CF71" s="271"/>
      <c r="CG71" s="271"/>
      <c r="CH71" s="271"/>
      <c r="CI71" s="271"/>
      <c r="CJ71" s="271"/>
    </row>
    <row r="72" spans="1:88" s="272" customFormat="1" ht="42" customHeight="1" thickBot="1">
      <c r="A72" s="216"/>
      <c r="B72" s="274"/>
      <c r="C72" s="247"/>
      <c r="D72" s="247"/>
      <c r="E72" s="247"/>
      <c r="F72" s="247"/>
      <c r="G72" s="247"/>
      <c r="H72" s="247"/>
      <c r="I72" s="275"/>
      <c r="J72" s="213"/>
      <c r="K72" s="214"/>
      <c r="L72" s="214"/>
      <c r="M72" s="214"/>
      <c r="N72" s="276"/>
      <c r="O72" s="214"/>
      <c r="P72" s="270"/>
      <c r="Q72" s="270"/>
      <c r="R72" s="270"/>
      <c r="S72" s="270"/>
      <c r="T72" s="270"/>
      <c r="U72" s="270"/>
      <c r="V72" s="271"/>
      <c r="W72" s="271"/>
      <c r="X72" s="271"/>
      <c r="Y72" s="271"/>
      <c r="Z72" s="271"/>
      <c r="AA72" s="271"/>
      <c r="AB72" s="271"/>
      <c r="AC72" s="271"/>
      <c r="AD72" s="271"/>
      <c r="AE72" s="271"/>
      <c r="AF72" s="271"/>
      <c r="AG72" s="271"/>
      <c r="AH72" s="271"/>
      <c r="AI72" s="271"/>
      <c r="AJ72" s="271"/>
      <c r="AK72" s="271"/>
      <c r="AL72" s="271"/>
      <c r="AM72" s="271"/>
      <c r="AN72" s="271"/>
      <c r="AO72" s="271"/>
      <c r="AP72" s="271"/>
      <c r="AQ72" s="271"/>
      <c r="AR72" s="271"/>
      <c r="AS72" s="271"/>
      <c r="AT72" s="271"/>
      <c r="AU72" s="271"/>
      <c r="AV72" s="271"/>
      <c r="AW72" s="271"/>
      <c r="AX72" s="271"/>
      <c r="AY72" s="271"/>
      <c r="AZ72" s="271"/>
      <c r="BA72" s="271"/>
      <c r="BB72" s="271"/>
      <c r="BC72" s="271"/>
      <c r="BD72" s="271"/>
      <c r="BE72" s="271"/>
      <c r="BF72" s="271"/>
      <c r="BG72" s="271"/>
      <c r="BH72" s="271"/>
      <c r="BI72" s="271"/>
      <c r="BJ72" s="271"/>
      <c r="BK72" s="271"/>
      <c r="BL72" s="271"/>
      <c r="BM72" s="271"/>
      <c r="BN72" s="271"/>
      <c r="BO72" s="271"/>
      <c r="BP72" s="271"/>
      <c r="BQ72" s="271"/>
      <c r="BR72" s="271"/>
      <c r="BS72" s="271"/>
      <c r="BT72" s="271"/>
      <c r="BU72" s="271"/>
      <c r="BV72" s="271"/>
      <c r="BW72" s="271"/>
      <c r="BX72" s="271"/>
      <c r="BY72" s="271"/>
      <c r="BZ72" s="271"/>
      <c r="CA72" s="271"/>
      <c r="CB72" s="271"/>
      <c r="CC72" s="271"/>
      <c r="CF72" s="271"/>
      <c r="CG72" s="271"/>
      <c r="CH72" s="271"/>
      <c r="CI72" s="271"/>
      <c r="CJ72" s="271"/>
    </row>
    <row r="73" spans="1:88" s="272" customFormat="1" ht="42" customHeight="1" thickBot="1">
      <c r="A73" s="216"/>
      <c r="B73" s="274"/>
      <c r="C73" s="247"/>
      <c r="D73" s="247"/>
      <c r="E73" s="247"/>
      <c r="F73" s="247"/>
      <c r="G73" s="247"/>
      <c r="H73" s="247"/>
      <c r="I73" s="275"/>
      <c r="J73" s="213"/>
      <c r="K73" s="214"/>
      <c r="L73" s="214"/>
      <c r="M73" s="214"/>
      <c r="N73" s="276"/>
      <c r="O73" s="214"/>
      <c r="P73" s="270"/>
      <c r="Q73" s="270"/>
      <c r="R73" s="270"/>
      <c r="S73" s="270"/>
      <c r="T73" s="270"/>
      <c r="U73" s="270"/>
      <c r="V73" s="271"/>
      <c r="W73" s="271"/>
      <c r="X73" s="271"/>
      <c r="Y73" s="271"/>
      <c r="Z73" s="271"/>
      <c r="AA73" s="271"/>
      <c r="AB73" s="271"/>
      <c r="AC73" s="271"/>
      <c r="AD73" s="271"/>
      <c r="AE73" s="271"/>
      <c r="AF73" s="271"/>
      <c r="AG73" s="271"/>
      <c r="AH73" s="271"/>
      <c r="AI73" s="271"/>
      <c r="AJ73" s="271"/>
      <c r="AK73" s="271"/>
      <c r="AL73" s="271"/>
      <c r="AM73" s="271"/>
      <c r="AN73" s="271"/>
      <c r="AO73" s="271"/>
      <c r="AP73" s="271"/>
      <c r="AQ73" s="271"/>
      <c r="AR73" s="271"/>
      <c r="AS73" s="271"/>
      <c r="AT73" s="271"/>
      <c r="AU73" s="271"/>
      <c r="AV73" s="271"/>
      <c r="AW73" s="271"/>
      <c r="AX73" s="271"/>
      <c r="AY73" s="271"/>
      <c r="AZ73" s="271"/>
      <c r="BA73" s="271"/>
      <c r="BB73" s="271"/>
      <c r="BC73" s="271"/>
      <c r="BD73" s="271"/>
      <c r="BE73" s="271"/>
      <c r="BF73" s="271"/>
      <c r="BG73" s="271"/>
      <c r="BH73" s="271"/>
      <c r="BI73" s="271"/>
      <c r="BJ73" s="271"/>
      <c r="BK73" s="271"/>
      <c r="BL73" s="271"/>
      <c r="BM73" s="271"/>
      <c r="BN73" s="271"/>
      <c r="BO73" s="271"/>
      <c r="BP73" s="271"/>
      <c r="BQ73" s="271"/>
      <c r="BR73" s="271"/>
      <c r="BS73" s="271"/>
      <c r="BT73" s="271"/>
      <c r="BU73" s="271"/>
      <c r="BV73" s="271"/>
      <c r="BW73" s="271"/>
      <c r="BX73" s="271"/>
      <c r="BY73" s="271"/>
      <c r="BZ73" s="271"/>
      <c r="CA73" s="271"/>
      <c r="CB73" s="271"/>
      <c r="CC73" s="271"/>
      <c r="CF73" s="271"/>
      <c r="CG73" s="271"/>
      <c r="CH73" s="271"/>
      <c r="CI73" s="271"/>
      <c r="CJ73" s="271"/>
    </row>
    <row r="74" spans="1:88" s="272" customFormat="1" ht="42" customHeight="1" thickBot="1">
      <c r="A74" s="216"/>
      <c r="B74" s="274"/>
      <c r="C74" s="247"/>
      <c r="D74" s="247"/>
      <c r="E74" s="247"/>
      <c r="F74" s="247"/>
      <c r="G74" s="247"/>
      <c r="H74" s="247"/>
      <c r="I74" s="275"/>
      <c r="J74" s="213"/>
      <c r="K74" s="214"/>
      <c r="L74" s="214"/>
      <c r="M74" s="214"/>
      <c r="N74" s="276"/>
      <c r="O74" s="214"/>
      <c r="P74" s="270"/>
      <c r="Q74" s="270"/>
      <c r="R74" s="270"/>
      <c r="S74" s="270"/>
      <c r="T74" s="270"/>
      <c r="U74" s="270"/>
      <c r="V74" s="271"/>
      <c r="W74" s="271"/>
      <c r="X74" s="271"/>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c r="BB74" s="271"/>
      <c r="BC74" s="271"/>
      <c r="BD74" s="271"/>
      <c r="BE74" s="271"/>
      <c r="BF74" s="271"/>
      <c r="BG74" s="271"/>
      <c r="BH74" s="271"/>
      <c r="BI74" s="271"/>
      <c r="BJ74" s="271"/>
      <c r="BK74" s="271"/>
      <c r="BL74" s="271"/>
      <c r="BM74" s="271"/>
      <c r="BN74" s="271"/>
      <c r="BO74" s="271"/>
      <c r="BP74" s="271"/>
      <c r="BQ74" s="271"/>
      <c r="BR74" s="271"/>
      <c r="BS74" s="271"/>
      <c r="BT74" s="271"/>
      <c r="BU74" s="271"/>
      <c r="BV74" s="271"/>
      <c r="BW74" s="271"/>
      <c r="BX74" s="271"/>
      <c r="BY74" s="271"/>
      <c r="BZ74" s="271"/>
      <c r="CA74" s="271"/>
      <c r="CB74" s="271"/>
      <c r="CC74" s="271"/>
      <c r="CF74" s="271"/>
      <c r="CG74" s="271"/>
      <c r="CH74" s="271"/>
      <c r="CI74" s="271"/>
      <c r="CJ74" s="271"/>
    </row>
    <row r="75" spans="1:88" s="272" customFormat="1" ht="42" customHeight="1" thickBot="1">
      <c r="A75" s="216"/>
      <c r="B75" s="274"/>
      <c r="C75" s="247"/>
      <c r="D75" s="247"/>
      <c r="E75" s="247"/>
      <c r="F75" s="247"/>
      <c r="G75" s="247"/>
      <c r="H75" s="247"/>
      <c r="I75" s="275"/>
      <c r="J75" s="213"/>
      <c r="K75" s="214"/>
      <c r="L75" s="214"/>
      <c r="M75" s="214"/>
      <c r="N75" s="276"/>
      <c r="O75" s="214"/>
      <c r="P75" s="270"/>
      <c r="Q75" s="270"/>
      <c r="R75" s="270"/>
      <c r="S75" s="270"/>
      <c r="T75" s="270"/>
      <c r="U75" s="270"/>
      <c r="V75" s="271"/>
      <c r="W75" s="271"/>
      <c r="X75" s="271"/>
      <c r="Y75" s="271"/>
      <c r="Z75" s="271"/>
      <c r="AA75" s="271"/>
      <c r="AB75" s="271"/>
      <c r="AC75" s="271"/>
      <c r="AD75" s="271"/>
      <c r="AE75" s="271"/>
      <c r="AF75" s="271"/>
      <c r="AG75" s="271"/>
      <c r="AH75" s="271"/>
      <c r="AI75" s="271"/>
      <c r="AJ75" s="271"/>
      <c r="AK75" s="271"/>
      <c r="AL75" s="271"/>
      <c r="AM75" s="271"/>
      <c r="AN75" s="271"/>
      <c r="AO75" s="271"/>
      <c r="AP75" s="271"/>
      <c r="AQ75" s="271"/>
      <c r="AR75" s="271"/>
      <c r="AS75" s="271"/>
      <c r="AT75" s="271"/>
      <c r="AU75" s="271"/>
      <c r="AV75" s="271"/>
      <c r="AW75" s="271"/>
      <c r="AX75" s="271"/>
      <c r="AY75" s="271"/>
      <c r="AZ75" s="271"/>
      <c r="BA75" s="271"/>
      <c r="BB75" s="271"/>
      <c r="BC75" s="271"/>
      <c r="BD75" s="271"/>
      <c r="BE75" s="271"/>
      <c r="BF75" s="271"/>
      <c r="BG75" s="271"/>
      <c r="BH75" s="271"/>
      <c r="BI75" s="271"/>
      <c r="BJ75" s="271"/>
      <c r="BK75" s="271"/>
      <c r="BL75" s="271"/>
      <c r="BM75" s="271"/>
      <c r="BN75" s="271"/>
      <c r="BO75" s="271"/>
      <c r="BP75" s="271"/>
      <c r="BQ75" s="271"/>
      <c r="BR75" s="271"/>
      <c r="BS75" s="271"/>
      <c r="BT75" s="271"/>
      <c r="BU75" s="271"/>
      <c r="BV75" s="271"/>
      <c r="BW75" s="271"/>
      <c r="BX75" s="271"/>
      <c r="BY75" s="271"/>
      <c r="BZ75" s="271"/>
      <c r="CA75" s="271"/>
      <c r="CB75" s="271"/>
      <c r="CC75" s="271"/>
      <c r="CF75" s="271"/>
      <c r="CG75" s="271"/>
      <c r="CH75" s="271"/>
      <c r="CI75" s="271"/>
      <c r="CJ75" s="271"/>
    </row>
    <row r="76" spans="1:88" s="272" customFormat="1" ht="42" customHeight="1" thickBot="1">
      <c r="A76" s="216"/>
      <c r="B76" s="274"/>
      <c r="C76" s="247"/>
      <c r="D76" s="247"/>
      <c r="E76" s="247"/>
      <c r="F76" s="247"/>
      <c r="G76" s="247"/>
      <c r="H76" s="247"/>
      <c r="I76" s="275"/>
      <c r="J76" s="213"/>
      <c r="K76" s="214"/>
      <c r="L76" s="214"/>
      <c r="M76" s="214"/>
      <c r="N76" s="276"/>
      <c r="O76" s="214"/>
      <c r="P76" s="270"/>
      <c r="Q76" s="270"/>
      <c r="R76" s="270"/>
      <c r="S76" s="270"/>
      <c r="T76" s="270"/>
      <c r="U76" s="270"/>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c r="CB76" s="271"/>
      <c r="CC76" s="271"/>
      <c r="CF76" s="271"/>
      <c r="CG76" s="271"/>
      <c r="CH76" s="271"/>
      <c r="CI76" s="271"/>
      <c r="CJ76" s="271"/>
    </row>
    <row r="77" spans="1:88" s="272" customFormat="1" ht="42" customHeight="1" thickBot="1">
      <c r="A77" s="216"/>
      <c r="B77" s="274"/>
      <c r="C77" s="247"/>
      <c r="D77" s="247"/>
      <c r="E77" s="247"/>
      <c r="F77" s="247"/>
      <c r="G77" s="247"/>
      <c r="H77" s="247"/>
      <c r="I77" s="275"/>
      <c r="J77" s="213"/>
      <c r="K77" s="214"/>
      <c r="L77" s="214"/>
      <c r="M77" s="214"/>
      <c r="N77" s="276"/>
      <c r="O77" s="214"/>
      <c r="P77" s="270"/>
      <c r="Q77" s="270"/>
      <c r="R77" s="270"/>
      <c r="S77" s="270"/>
      <c r="T77" s="270"/>
      <c r="U77" s="270"/>
      <c r="V77" s="271"/>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c r="CB77" s="271"/>
      <c r="CC77" s="271"/>
      <c r="CF77" s="271"/>
      <c r="CG77" s="271"/>
      <c r="CH77" s="271"/>
      <c r="CI77" s="271"/>
      <c r="CJ77" s="271"/>
    </row>
    <row r="78" spans="1:88" s="272" customFormat="1" ht="42" customHeight="1" thickBot="1">
      <c r="A78" s="216"/>
      <c r="B78" s="274"/>
      <c r="C78" s="247"/>
      <c r="D78" s="247"/>
      <c r="E78" s="247"/>
      <c r="F78" s="247"/>
      <c r="G78" s="247"/>
      <c r="H78" s="247"/>
      <c r="I78" s="275"/>
      <c r="J78" s="213"/>
      <c r="K78" s="214"/>
      <c r="L78" s="214"/>
      <c r="M78" s="214"/>
      <c r="N78" s="276"/>
      <c r="O78" s="214"/>
      <c r="P78" s="270"/>
      <c r="Q78" s="270"/>
      <c r="R78" s="270"/>
      <c r="S78" s="270"/>
      <c r="T78" s="270"/>
      <c r="U78" s="270"/>
      <c r="V78" s="271"/>
      <c r="W78" s="271"/>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c r="CB78" s="271"/>
      <c r="CC78" s="271"/>
      <c r="CF78" s="271"/>
      <c r="CG78" s="271"/>
      <c r="CH78" s="271"/>
      <c r="CI78" s="271"/>
      <c r="CJ78" s="271"/>
    </row>
    <row r="79" spans="1:88" s="272" customFormat="1" ht="42" customHeight="1" thickBot="1">
      <c r="A79" s="216"/>
      <c r="B79" s="274"/>
      <c r="C79" s="247"/>
      <c r="D79" s="247"/>
      <c r="E79" s="247"/>
      <c r="F79" s="247"/>
      <c r="G79" s="247"/>
      <c r="H79" s="247"/>
      <c r="I79" s="275"/>
      <c r="J79" s="213"/>
      <c r="K79" s="214"/>
      <c r="L79" s="214"/>
      <c r="M79" s="214"/>
      <c r="N79" s="276"/>
      <c r="O79" s="214"/>
      <c r="P79" s="270"/>
      <c r="Q79" s="270"/>
      <c r="R79" s="270"/>
      <c r="S79" s="270"/>
      <c r="T79" s="270"/>
      <c r="U79" s="270"/>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c r="CB79" s="271"/>
      <c r="CC79" s="271"/>
      <c r="CF79" s="271"/>
      <c r="CG79" s="271"/>
      <c r="CH79" s="271"/>
      <c r="CI79" s="271"/>
      <c r="CJ79" s="271"/>
    </row>
    <row r="80" spans="1:88" s="272" customFormat="1" ht="42" customHeight="1" thickBot="1">
      <c r="A80" s="216"/>
      <c r="B80" s="274"/>
      <c r="C80" s="247"/>
      <c r="D80" s="247"/>
      <c r="E80" s="247"/>
      <c r="F80" s="247"/>
      <c r="G80" s="247"/>
      <c r="H80" s="247"/>
      <c r="I80" s="275"/>
      <c r="J80" s="213"/>
      <c r="K80" s="214"/>
      <c r="L80" s="214"/>
      <c r="M80" s="214"/>
      <c r="N80" s="276"/>
      <c r="O80" s="214"/>
      <c r="P80" s="270"/>
      <c r="Q80" s="270"/>
      <c r="R80" s="270"/>
      <c r="S80" s="270"/>
      <c r="T80" s="270"/>
      <c r="U80" s="270"/>
      <c r="V80" s="271"/>
      <c r="W80" s="271"/>
      <c r="X80" s="271"/>
      <c r="Y80" s="271"/>
      <c r="Z80" s="271"/>
      <c r="AA80" s="271"/>
      <c r="AB80" s="271"/>
      <c r="AC80" s="271"/>
      <c r="AD80" s="271"/>
      <c r="AE80" s="271"/>
      <c r="AF80" s="271"/>
      <c r="AG80" s="271"/>
      <c r="AH80" s="271"/>
      <c r="AI80" s="271"/>
      <c r="AJ80" s="271"/>
      <c r="AK80" s="271"/>
      <c r="AL80" s="271"/>
      <c r="AM80" s="271"/>
      <c r="AN80" s="271"/>
      <c r="AO80" s="271"/>
      <c r="AP80" s="271"/>
      <c r="AQ80" s="271"/>
      <c r="AR80" s="271"/>
      <c r="AS80" s="271"/>
      <c r="AT80" s="271"/>
      <c r="AU80" s="271"/>
      <c r="AV80" s="271"/>
      <c r="AW80" s="271"/>
      <c r="AX80" s="271"/>
      <c r="AY80" s="271"/>
      <c r="AZ80" s="271"/>
      <c r="BA80" s="271"/>
      <c r="BB80" s="271"/>
      <c r="BC80" s="271"/>
      <c r="BD80" s="271"/>
      <c r="BE80" s="271"/>
      <c r="BF80" s="271"/>
      <c r="BG80" s="271"/>
      <c r="BH80" s="271"/>
      <c r="BI80" s="271"/>
      <c r="BJ80" s="271"/>
      <c r="BK80" s="271"/>
      <c r="BL80" s="271"/>
      <c r="BM80" s="271"/>
      <c r="BN80" s="271"/>
      <c r="BO80" s="271"/>
      <c r="BP80" s="271"/>
      <c r="BQ80" s="271"/>
      <c r="BR80" s="271"/>
      <c r="BS80" s="271"/>
      <c r="BT80" s="271"/>
      <c r="BU80" s="271"/>
      <c r="BV80" s="271"/>
      <c r="BW80" s="271"/>
      <c r="BX80" s="271"/>
      <c r="BY80" s="271"/>
      <c r="BZ80" s="271"/>
      <c r="CA80" s="271"/>
      <c r="CB80" s="271"/>
      <c r="CC80" s="271"/>
      <c r="CF80" s="271"/>
      <c r="CG80" s="271"/>
      <c r="CH80" s="271"/>
      <c r="CI80" s="271"/>
      <c r="CJ80" s="271"/>
    </row>
    <row r="81" spans="1:88" s="272" customFormat="1" ht="42" customHeight="1" thickBot="1">
      <c r="A81" s="216"/>
      <c r="B81" s="274"/>
      <c r="C81" s="247"/>
      <c r="D81" s="247"/>
      <c r="E81" s="247"/>
      <c r="F81" s="247"/>
      <c r="G81" s="247"/>
      <c r="H81" s="247"/>
      <c r="I81" s="275"/>
      <c r="J81" s="213"/>
      <c r="K81" s="214"/>
      <c r="L81" s="214"/>
      <c r="M81" s="214"/>
      <c r="N81" s="276"/>
      <c r="O81" s="214"/>
      <c r="P81" s="270"/>
      <c r="Q81" s="270"/>
      <c r="R81" s="270"/>
      <c r="S81" s="270"/>
      <c r="T81" s="270"/>
      <c r="U81" s="270"/>
      <c r="V81" s="271"/>
      <c r="W81" s="271"/>
      <c r="X81" s="271"/>
      <c r="Y81" s="271"/>
      <c r="Z81" s="271"/>
      <c r="AA81" s="271"/>
      <c r="AB81" s="271"/>
      <c r="AC81" s="271"/>
      <c r="AD81" s="271"/>
      <c r="AE81" s="271"/>
      <c r="AF81" s="271"/>
      <c r="AG81" s="271"/>
      <c r="AH81" s="271"/>
      <c r="AI81" s="271"/>
      <c r="AJ81" s="271"/>
      <c r="AK81" s="271"/>
      <c r="AL81" s="271"/>
      <c r="AM81" s="271"/>
      <c r="AN81" s="271"/>
      <c r="AO81" s="271"/>
      <c r="AP81" s="271"/>
      <c r="AQ81" s="271"/>
      <c r="AR81" s="271"/>
      <c r="AS81" s="271"/>
      <c r="AT81" s="271"/>
      <c r="AU81" s="271"/>
      <c r="AV81" s="271"/>
      <c r="AW81" s="271"/>
      <c r="AX81" s="271"/>
      <c r="AY81" s="271"/>
      <c r="AZ81" s="271"/>
      <c r="BA81" s="271"/>
      <c r="BB81" s="271"/>
      <c r="BC81" s="271"/>
      <c r="BD81" s="271"/>
      <c r="BE81" s="271"/>
      <c r="BF81" s="271"/>
      <c r="BG81" s="271"/>
      <c r="BH81" s="271"/>
      <c r="BI81" s="271"/>
      <c r="BJ81" s="271"/>
      <c r="BK81" s="271"/>
      <c r="BL81" s="271"/>
      <c r="BM81" s="271"/>
      <c r="BN81" s="271"/>
      <c r="BO81" s="271"/>
      <c r="BP81" s="271"/>
      <c r="BQ81" s="271"/>
      <c r="BR81" s="271"/>
      <c r="BS81" s="271"/>
      <c r="BT81" s="271"/>
      <c r="BU81" s="271"/>
      <c r="BV81" s="271"/>
      <c r="BW81" s="271"/>
      <c r="BX81" s="271"/>
      <c r="BY81" s="271"/>
      <c r="BZ81" s="271"/>
      <c r="CA81" s="271"/>
      <c r="CB81" s="271"/>
      <c r="CC81" s="271"/>
      <c r="CF81" s="271"/>
      <c r="CG81" s="271"/>
      <c r="CH81" s="271"/>
      <c r="CI81" s="271"/>
      <c r="CJ81" s="271"/>
    </row>
    <row r="82" spans="1:88" s="272" customFormat="1" ht="42" customHeight="1" thickBot="1">
      <c r="A82" s="216"/>
      <c r="B82" s="274"/>
      <c r="C82" s="247"/>
      <c r="D82" s="247"/>
      <c r="E82" s="247"/>
      <c r="F82" s="247"/>
      <c r="G82" s="247"/>
      <c r="H82" s="247"/>
      <c r="I82" s="275"/>
      <c r="J82" s="213"/>
      <c r="K82" s="214"/>
      <c r="L82" s="214"/>
      <c r="M82" s="214"/>
      <c r="N82" s="276"/>
      <c r="O82" s="214"/>
      <c r="P82" s="270"/>
      <c r="Q82" s="270"/>
      <c r="R82" s="270"/>
      <c r="S82" s="270"/>
      <c r="T82" s="270"/>
      <c r="U82" s="270"/>
      <c r="V82" s="271"/>
      <c r="W82" s="271"/>
      <c r="X82" s="271"/>
      <c r="Y82" s="271"/>
      <c r="Z82" s="271"/>
      <c r="AA82" s="271"/>
      <c r="AB82" s="271"/>
      <c r="AC82" s="271"/>
      <c r="AD82" s="271"/>
      <c r="AE82" s="271"/>
      <c r="AF82" s="271"/>
      <c r="AG82" s="271"/>
      <c r="AH82" s="271"/>
      <c r="AI82" s="271"/>
      <c r="AJ82" s="271"/>
      <c r="AK82" s="271"/>
      <c r="AL82" s="271"/>
      <c r="AM82" s="271"/>
      <c r="AN82" s="271"/>
      <c r="AO82" s="271"/>
      <c r="AP82" s="271"/>
      <c r="AQ82" s="271"/>
      <c r="AR82" s="271"/>
      <c r="AS82" s="271"/>
      <c r="AT82" s="271"/>
      <c r="AU82" s="271"/>
      <c r="AV82" s="271"/>
      <c r="AW82" s="271"/>
      <c r="AX82" s="271"/>
      <c r="AY82" s="271"/>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271"/>
      <c r="CA82" s="271"/>
      <c r="CB82" s="271"/>
      <c r="CC82" s="271"/>
      <c r="CF82" s="271"/>
      <c r="CG82" s="271"/>
      <c r="CH82" s="271"/>
      <c r="CI82" s="271"/>
      <c r="CJ82" s="271"/>
    </row>
    <row r="83" spans="1:88" s="272" customFormat="1" ht="42" customHeight="1" thickBot="1">
      <c r="A83" s="216"/>
      <c r="B83" s="274"/>
      <c r="C83" s="247"/>
      <c r="D83" s="247"/>
      <c r="E83" s="247"/>
      <c r="F83" s="247"/>
      <c r="G83" s="247"/>
      <c r="H83" s="247"/>
      <c r="I83" s="275"/>
      <c r="J83" s="213"/>
      <c r="K83" s="214"/>
      <c r="L83" s="214"/>
      <c r="M83" s="214"/>
      <c r="N83" s="276"/>
      <c r="O83" s="214"/>
      <c r="P83" s="270"/>
      <c r="Q83" s="270"/>
      <c r="R83" s="270"/>
      <c r="S83" s="270"/>
      <c r="T83" s="270"/>
      <c r="U83" s="270"/>
      <c r="V83" s="271"/>
      <c r="W83" s="271"/>
      <c r="X83" s="271"/>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c r="AY83" s="271"/>
      <c r="AZ83" s="271"/>
      <c r="BA83" s="271"/>
      <c r="BB83" s="271"/>
      <c r="BC83" s="271"/>
      <c r="BD83" s="271"/>
      <c r="BE83" s="271"/>
      <c r="BF83" s="271"/>
      <c r="BG83" s="271"/>
      <c r="BH83" s="271"/>
      <c r="BI83" s="271"/>
      <c r="BJ83" s="271"/>
      <c r="BK83" s="271"/>
      <c r="BL83" s="271"/>
      <c r="BM83" s="271"/>
      <c r="BN83" s="271"/>
      <c r="BO83" s="271"/>
      <c r="BP83" s="271"/>
      <c r="BQ83" s="271"/>
      <c r="BR83" s="271"/>
      <c r="BS83" s="271"/>
      <c r="BT83" s="271"/>
      <c r="BU83" s="271"/>
      <c r="BV83" s="271"/>
      <c r="BW83" s="271"/>
      <c r="BX83" s="271"/>
      <c r="BY83" s="271"/>
      <c r="BZ83" s="271"/>
      <c r="CA83" s="271"/>
      <c r="CB83" s="271"/>
      <c r="CC83" s="271"/>
      <c r="CF83" s="271"/>
      <c r="CG83" s="271"/>
      <c r="CH83" s="271"/>
      <c r="CI83" s="271"/>
      <c r="CJ83" s="271"/>
    </row>
    <row r="84" spans="1:88" s="272" customFormat="1" ht="42" customHeight="1" thickBot="1">
      <c r="A84" s="216"/>
      <c r="B84" s="274"/>
      <c r="C84" s="247"/>
      <c r="D84" s="247"/>
      <c r="E84" s="247"/>
      <c r="F84" s="247"/>
      <c r="G84" s="247"/>
      <c r="H84" s="247"/>
      <c r="I84" s="275"/>
      <c r="J84" s="213"/>
      <c r="K84" s="214"/>
      <c r="L84" s="214"/>
      <c r="M84" s="214"/>
      <c r="N84" s="276"/>
      <c r="O84" s="214"/>
      <c r="P84" s="270"/>
      <c r="Q84" s="270"/>
      <c r="R84" s="270"/>
      <c r="S84" s="270"/>
      <c r="T84" s="270"/>
      <c r="U84" s="270"/>
      <c r="V84" s="271"/>
      <c r="W84" s="271"/>
      <c r="X84" s="271"/>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c r="AZ84" s="271"/>
      <c r="BA84" s="271"/>
      <c r="BB84" s="271"/>
      <c r="BC84" s="271"/>
      <c r="BD84" s="271"/>
      <c r="BE84" s="271"/>
      <c r="BF84" s="271"/>
      <c r="BG84" s="271"/>
      <c r="BH84" s="271"/>
      <c r="BI84" s="271"/>
      <c r="BJ84" s="271"/>
      <c r="BK84" s="271"/>
      <c r="BL84" s="271"/>
      <c r="BM84" s="271"/>
      <c r="BN84" s="271"/>
      <c r="BO84" s="271"/>
      <c r="BP84" s="271"/>
      <c r="BQ84" s="271"/>
      <c r="BR84" s="271"/>
      <c r="BS84" s="271"/>
      <c r="BT84" s="271"/>
      <c r="BU84" s="271"/>
      <c r="BV84" s="271"/>
      <c r="BW84" s="271"/>
      <c r="BX84" s="271"/>
      <c r="BY84" s="271"/>
      <c r="BZ84" s="271"/>
      <c r="CA84" s="271"/>
      <c r="CB84" s="271"/>
      <c r="CC84" s="271"/>
      <c r="CF84" s="271"/>
      <c r="CG84" s="271"/>
      <c r="CH84" s="271"/>
      <c r="CI84" s="271"/>
      <c r="CJ84" s="271"/>
    </row>
    <row r="85" spans="1:88" s="272" customFormat="1" ht="42" customHeight="1" thickBot="1">
      <c r="A85" s="216"/>
      <c r="B85" s="274"/>
      <c r="C85" s="247"/>
      <c r="D85" s="247"/>
      <c r="E85" s="247"/>
      <c r="F85" s="247"/>
      <c r="G85" s="247"/>
      <c r="H85" s="247"/>
      <c r="I85" s="275"/>
      <c r="J85" s="213"/>
      <c r="K85" s="214"/>
      <c r="L85" s="214"/>
      <c r="M85" s="214"/>
      <c r="N85" s="276"/>
      <c r="O85" s="214"/>
      <c r="P85" s="270"/>
      <c r="Q85" s="270"/>
      <c r="R85" s="270"/>
      <c r="S85" s="270"/>
      <c r="T85" s="270"/>
      <c r="U85" s="270"/>
      <c r="V85" s="271"/>
      <c r="W85" s="271"/>
      <c r="X85" s="271"/>
      <c r="Y85" s="271"/>
      <c r="Z85" s="271"/>
      <c r="AA85" s="271"/>
      <c r="AB85" s="271"/>
      <c r="AC85" s="271"/>
      <c r="AD85" s="271"/>
      <c r="AE85" s="271"/>
      <c r="AF85" s="271"/>
      <c r="AG85" s="271"/>
      <c r="AH85" s="271"/>
      <c r="AI85" s="271"/>
      <c r="AJ85" s="271"/>
      <c r="AK85" s="271"/>
      <c r="AL85" s="271"/>
      <c r="AM85" s="271"/>
      <c r="AN85" s="271"/>
      <c r="AO85" s="271"/>
      <c r="AP85" s="271"/>
      <c r="AQ85" s="271"/>
      <c r="AR85" s="271"/>
      <c r="AS85" s="271"/>
      <c r="AT85" s="271"/>
      <c r="AU85" s="271"/>
      <c r="AV85" s="271"/>
      <c r="AW85" s="271"/>
      <c r="AX85" s="271"/>
      <c r="AY85" s="271"/>
      <c r="AZ85" s="271"/>
      <c r="BA85" s="271"/>
      <c r="BB85" s="271"/>
      <c r="BC85" s="271"/>
      <c r="BD85" s="271"/>
      <c r="BE85" s="271"/>
      <c r="BF85" s="271"/>
      <c r="BG85" s="271"/>
      <c r="BH85" s="271"/>
      <c r="BI85" s="271"/>
      <c r="BJ85" s="271"/>
      <c r="BK85" s="271"/>
      <c r="BL85" s="271"/>
      <c r="BM85" s="271"/>
      <c r="BN85" s="271"/>
      <c r="BO85" s="271"/>
      <c r="BP85" s="271"/>
      <c r="BQ85" s="271"/>
      <c r="BR85" s="271"/>
      <c r="BS85" s="271"/>
      <c r="BT85" s="271"/>
      <c r="BU85" s="271"/>
      <c r="BV85" s="271"/>
      <c r="BW85" s="271"/>
      <c r="BX85" s="271"/>
      <c r="BY85" s="271"/>
      <c r="BZ85" s="271"/>
      <c r="CA85" s="271"/>
      <c r="CB85" s="271"/>
      <c r="CC85" s="271"/>
      <c r="CF85" s="271"/>
      <c r="CG85" s="271"/>
      <c r="CH85" s="271"/>
      <c r="CI85" s="271"/>
      <c r="CJ85" s="271"/>
    </row>
    <row r="86" spans="1:88" s="272" customFormat="1" ht="42" customHeight="1" thickBot="1">
      <c r="A86" s="216"/>
      <c r="B86" s="274"/>
      <c r="C86" s="247"/>
      <c r="D86" s="247"/>
      <c r="E86" s="247"/>
      <c r="F86" s="247"/>
      <c r="G86" s="247"/>
      <c r="H86" s="247"/>
      <c r="I86" s="275"/>
      <c r="J86" s="213"/>
      <c r="K86" s="214"/>
      <c r="L86" s="214"/>
      <c r="M86" s="214"/>
      <c r="N86" s="276"/>
      <c r="O86" s="214"/>
      <c r="P86" s="270"/>
      <c r="Q86" s="270"/>
      <c r="R86" s="270"/>
      <c r="S86" s="270"/>
      <c r="T86" s="270"/>
      <c r="U86" s="270"/>
      <c r="V86" s="271"/>
      <c r="W86" s="271"/>
      <c r="X86" s="271"/>
      <c r="Y86" s="271"/>
      <c r="Z86" s="271"/>
      <c r="AA86" s="271"/>
      <c r="AB86" s="271"/>
      <c r="AC86" s="271"/>
      <c r="AD86" s="271"/>
      <c r="AE86" s="271"/>
      <c r="AF86" s="271"/>
      <c r="AG86" s="271"/>
      <c r="AH86" s="271"/>
      <c r="AI86" s="271"/>
      <c r="AJ86" s="271"/>
      <c r="AK86" s="271"/>
      <c r="AL86" s="271"/>
      <c r="AM86" s="271"/>
      <c r="AN86" s="271"/>
      <c r="AO86" s="271"/>
      <c r="AP86" s="271"/>
      <c r="AQ86" s="271"/>
      <c r="AR86" s="271"/>
      <c r="AS86" s="271"/>
      <c r="AT86" s="271"/>
      <c r="AU86" s="271"/>
      <c r="AV86" s="271"/>
      <c r="AW86" s="271"/>
      <c r="AX86" s="271"/>
      <c r="AY86" s="271"/>
      <c r="AZ86" s="271"/>
      <c r="BA86" s="271"/>
      <c r="BB86" s="271"/>
      <c r="BC86" s="271"/>
      <c r="BD86" s="271"/>
      <c r="BE86" s="271"/>
      <c r="BF86" s="271"/>
      <c r="BG86" s="271"/>
      <c r="BH86" s="271"/>
      <c r="BI86" s="271"/>
      <c r="BJ86" s="271"/>
      <c r="BK86" s="271"/>
      <c r="BL86" s="271"/>
      <c r="BM86" s="271"/>
      <c r="BN86" s="271"/>
      <c r="BO86" s="271"/>
      <c r="BP86" s="271"/>
      <c r="BQ86" s="271"/>
      <c r="BR86" s="271"/>
      <c r="BS86" s="271"/>
      <c r="BT86" s="271"/>
      <c r="BU86" s="271"/>
      <c r="BV86" s="271"/>
      <c r="BW86" s="271"/>
      <c r="BX86" s="271"/>
      <c r="BY86" s="271"/>
      <c r="BZ86" s="271"/>
      <c r="CA86" s="271"/>
      <c r="CB86" s="271"/>
      <c r="CC86" s="271"/>
      <c r="CF86" s="271"/>
      <c r="CG86" s="271"/>
      <c r="CH86" s="271"/>
      <c r="CI86" s="271"/>
      <c r="CJ86" s="271"/>
    </row>
    <row r="87" spans="1:88" s="272" customFormat="1" ht="42" customHeight="1" thickBot="1">
      <c r="A87" s="216"/>
      <c r="B87" s="274"/>
      <c r="C87" s="247"/>
      <c r="D87" s="247"/>
      <c r="E87" s="247"/>
      <c r="F87" s="247"/>
      <c r="G87" s="247"/>
      <c r="H87" s="247"/>
      <c r="I87" s="275"/>
      <c r="J87" s="213"/>
      <c r="K87" s="214"/>
      <c r="L87" s="214"/>
      <c r="M87" s="214"/>
      <c r="N87" s="276"/>
      <c r="O87" s="214"/>
      <c r="P87" s="270"/>
      <c r="Q87" s="270"/>
      <c r="R87" s="270"/>
      <c r="S87" s="270"/>
      <c r="T87" s="270"/>
      <c r="U87" s="270"/>
      <c r="V87" s="271"/>
      <c r="W87" s="271"/>
      <c r="X87" s="271"/>
      <c r="Y87" s="271"/>
      <c r="Z87" s="271"/>
      <c r="AA87" s="271"/>
      <c r="AB87" s="271"/>
      <c r="AC87" s="271"/>
      <c r="AD87" s="271"/>
      <c r="AE87" s="271"/>
      <c r="AF87" s="271"/>
      <c r="AG87" s="271"/>
      <c r="AH87" s="271"/>
      <c r="AI87" s="271"/>
      <c r="AJ87" s="271"/>
      <c r="AK87" s="271"/>
      <c r="AL87" s="271"/>
      <c r="AM87" s="271"/>
      <c r="AN87" s="271"/>
      <c r="AO87" s="271"/>
      <c r="AP87" s="271"/>
      <c r="AQ87" s="271"/>
      <c r="AR87" s="271"/>
      <c r="AS87" s="271"/>
      <c r="AT87" s="271"/>
      <c r="AU87" s="271"/>
      <c r="AV87" s="271"/>
      <c r="AW87" s="271"/>
      <c r="AX87" s="271"/>
      <c r="AY87" s="271"/>
      <c r="AZ87" s="271"/>
      <c r="BA87" s="271"/>
      <c r="BB87" s="271"/>
      <c r="BC87" s="271"/>
      <c r="BD87" s="271"/>
      <c r="BE87" s="271"/>
      <c r="BF87" s="271"/>
      <c r="BG87" s="271"/>
      <c r="BH87" s="271"/>
      <c r="BI87" s="271"/>
      <c r="BJ87" s="271"/>
      <c r="BK87" s="271"/>
      <c r="BL87" s="271"/>
      <c r="BM87" s="271"/>
      <c r="BN87" s="271"/>
      <c r="BO87" s="271"/>
      <c r="BP87" s="271"/>
      <c r="BQ87" s="271"/>
      <c r="BR87" s="271"/>
      <c r="BS87" s="271"/>
      <c r="BT87" s="271"/>
      <c r="BU87" s="271"/>
      <c r="BV87" s="271"/>
      <c r="BW87" s="271"/>
      <c r="BX87" s="271"/>
      <c r="BY87" s="271"/>
      <c r="BZ87" s="271"/>
      <c r="CA87" s="271"/>
      <c r="CB87" s="271"/>
      <c r="CC87" s="271"/>
      <c r="CF87" s="271"/>
      <c r="CG87" s="271"/>
      <c r="CH87" s="271"/>
      <c r="CI87" s="271"/>
      <c r="CJ87" s="271"/>
    </row>
    <row r="88" spans="1:88" s="272" customFormat="1" ht="42" customHeight="1" thickBot="1">
      <c r="A88" s="216"/>
      <c r="B88" s="274"/>
      <c r="C88" s="247"/>
      <c r="D88" s="247"/>
      <c r="E88" s="247"/>
      <c r="F88" s="247"/>
      <c r="G88" s="247"/>
      <c r="H88" s="247"/>
      <c r="I88" s="275"/>
      <c r="J88" s="213"/>
      <c r="K88" s="214"/>
      <c r="L88" s="214"/>
      <c r="M88" s="214"/>
      <c r="N88" s="276"/>
      <c r="O88" s="214"/>
      <c r="P88" s="270"/>
      <c r="Q88" s="270"/>
      <c r="R88" s="270"/>
      <c r="S88" s="270"/>
      <c r="T88" s="270"/>
      <c r="U88" s="270"/>
      <c r="V88" s="271"/>
      <c r="W88" s="271"/>
      <c r="X88" s="271"/>
      <c r="Y88" s="271"/>
      <c r="Z88" s="271"/>
      <c r="AA88" s="271"/>
      <c r="AB88" s="271"/>
      <c r="AC88" s="271"/>
      <c r="AD88" s="271"/>
      <c r="AE88" s="271"/>
      <c r="AF88" s="271"/>
      <c r="AG88" s="271"/>
      <c r="AH88" s="271"/>
      <c r="AI88" s="271"/>
      <c r="AJ88" s="271"/>
      <c r="AK88" s="271"/>
      <c r="AL88" s="271"/>
      <c r="AM88" s="271"/>
      <c r="AN88" s="271"/>
      <c r="AO88" s="271"/>
      <c r="AP88" s="271"/>
      <c r="AQ88" s="271"/>
      <c r="AR88" s="271"/>
      <c r="AS88" s="271"/>
      <c r="AT88" s="271"/>
      <c r="AU88" s="271"/>
      <c r="AV88" s="271"/>
      <c r="AW88" s="271"/>
      <c r="AX88" s="271"/>
      <c r="AY88" s="271"/>
      <c r="AZ88" s="271"/>
      <c r="BA88" s="271"/>
      <c r="BB88" s="271"/>
      <c r="BC88" s="271"/>
      <c r="BD88" s="271"/>
      <c r="BE88" s="271"/>
      <c r="BF88" s="271"/>
      <c r="BG88" s="271"/>
      <c r="BH88" s="271"/>
      <c r="BI88" s="271"/>
      <c r="BJ88" s="271"/>
      <c r="BK88" s="271"/>
      <c r="BL88" s="271"/>
      <c r="BM88" s="271"/>
      <c r="BN88" s="271"/>
      <c r="BO88" s="271"/>
      <c r="BP88" s="271"/>
      <c r="BQ88" s="271"/>
      <c r="BR88" s="271"/>
      <c r="BS88" s="271"/>
      <c r="BT88" s="271"/>
      <c r="BU88" s="271"/>
      <c r="BV88" s="271"/>
      <c r="BW88" s="271"/>
      <c r="BX88" s="271"/>
      <c r="BY88" s="271"/>
      <c r="BZ88" s="271"/>
      <c r="CA88" s="271"/>
      <c r="CB88" s="271"/>
      <c r="CC88" s="271"/>
      <c r="CF88" s="271"/>
      <c r="CG88" s="271"/>
      <c r="CH88" s="271"/>
      <c r="CI88" s="271"/>
      <c r="CJ88" s="271"/>
    </row>
    <row r="89" spans="1:88" s="272" customFormat="1" ht="42" customHeight="1" thickBot="1">
      <c r="A89" s="216"/>
      <c r="B89" s="274"/>
      <c r="C89" s="247"/>
      <c r="D89" s="247"/>
      <c r="E89" s="247"/>
      <c r="F89" s="247"/>
      <c r="G89" s="247"/>
      <c r="H89" s="247"/>
      <c r="I89" s="275"/>
      <c r="J89" s="213"/>
      <c r="K89" s="214"/>
      <c r="L89" s="214"/>
      <c r="M89" s="214"/>
      <c r="N89" s="276"/>
      <c r="O89" s="214"/>
      <c r="P89" s="270"/>
      <c r="Q89" s="270"/>
      <c r="R89" s="270"/>
      <c r="S89" s="270"/>
      <c r="T89" s="270"/>
      <c r="U89" s="270"/>
      <c r="V89" s="271"/>
      <c r="W89" s="271"/>
      <c r="X89" s="271"/>
      <c r="Y89" s="271"/>
      <c r="Z89" s="271"/>
      <c r="AA89" s="271"/>
      <c r="AB89" s="271"/>
      <c r="AC89" s="271"/>
      <c r="AD89" s="271"/>
      <c r="AE89" s="271"/>
      <c r="AF89" s="271"/>
      <c r="AG89" s="271"/>
      <c r="AH89" s="271"/>
      <c r="AI89" s="271"/>
      <c r="AJ89" s="271"/>
      <c r="AK89" s="271"/>
      <c r="AL89" s="271"/>
      <c r="AM89" s="271"/>
      <c r="AN89" s="271"/>
      <c r="AO89" s="271"/>
      <c r="AP89" s="271"/>
      <c r="AQ89" s="271"/>
      <c r="AR89" s="271"/>
      <c r="AS89" s="271"/>
      <c r="AT89" s="271"/>
      <c r="AU89" s="271"/>
      <c r="AV89" s="271"/>
      <c r="AW89" s="271"/>
      <c r="AX89" s="271"/>
      <c r="AY89" s="271"/>
      <c r="AZ89" s="271"/>
      <c r="BA89" s="271"/>
      <c r="BB89" s="271"/>
      <c r="BC89" s="271"/>
      <c r="BD89" s="271"/>
      <c r="BE89" s="271"/>
      <c r="BF89" s="271"/>
      <c r="BG89" s="271"/>
      <c r="BH89" s="271"/>
      <c r="BI89" s="271"/>
      <c r="BJ89" s="271"/>
      <c r="BK89" s="271"/>
      <c r="BL89" s="271"/>
      <c r="BM89" s="271"/>
      <c r="BN89" s="271"/>
      <c r="BO89" s="271"/>
      <c r="BP89" s="271"/>
      <c r="BQ89" s="271"/>
      <c r="BR89" s="271"/>
      <c r="BS89" s="271"/>
      <c r="BT89" s="271"/>
      <c r="BU89" s="271"/>
      <c r="BV89" s="271"/>
      <c r="BW89" s="271"/>
      <c r="BX89" s="271"/>
      <c r="BY89" s="271"/>
      <c r="BZ89" s="271"/>
      <c r="CA89" s="271"/>
      <c r="CB89" s="271"/>
      <c r="CC89" s="271"/>
      <c r="CF89" s="271"/>
      <c r="CG89" s="271"/>
      <c r="CH89" s="271"/>
      <c r="CI89" s="271"/>
      <c r="CJ89" s="271"/>
    </row>
    <row r="90" spans="1:88" s="272" customFormat="1" ht="42" customHeight="1" thickBot="1">
      <c r="A90" s="216"/>
      <c r="B90" s="274"/>
      <c r="C90" s="247"/>
      <c r="D90" s="247"/>
      <c r="E90" s="247"/>
      <c r="F90" s="247"/>
      <c r="G90" s="247"/>
      <c r="H90" s="247"/>
      <c r="I90" s="275"/>
      <c r="J90" s="213"/>
      <c r="K90" s="214"/>
      <c r="L90" s="214"/>
      <c r="M90" s="214"/>
      <c r="N90" s="276"/>
      <c r="O90" s="214"/>
      <c r="P90" s="270"/>
      <c r="Q90" s="270"/>
      <c r="R90" s="270"/>
      <c r="S90" s="270"/>
      <c r="T90" s="270"/>
      <c r="U90" s="270"/>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c r="AY90" s="271"/>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1"/>
      <c r="CB90" s="271"/>
      <c r="CC90" s="271"/>
      <c r="CF90" s="271"/>
      <c r="CG90" s="271"/>
      <c r="CH90" s="271"/>
      <c r="CI90" s="271"/>
      <c r="CJ90" s="271"/>
    </row>
    <row r="91" spans="1:88" s="272" customFormat="1" ht="42" customHeight="1" thickBot="1">
      <c r="A91" s="216"/>
      <c r="B91" s="274"/>
      <c r="C91" s="247"/>
      <c r="D91" s="247"/>
      <c r="E91" s="247"/>
      <c r="F91" s="247"/>
      <c r="G91" s="247"/>
      <c r="H91" s="247"/>
      <c r="I91" s="275"/>
      <c r="J91" s="213"/>
      <c r="K91" s="214"/>
      <c r="L91" s="214"/>
      <c r="M91" s="214"/>
      <c r="N91" s="276"/>
      <c r="O91" s="214"/>
      <c r="P91" s="270"/>
      <c r="Q91" s="270"/>
      <c r="R91" s="270"/>
      <c r="S91" s="270"/>
      <c r="T91" s="270"/>
      <c r="U91" s="270"/>
      <c r="V91" s="271"/>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A91" s="271"/>
      <c r="CB91" s="271"/>
      <c r="CC91" s="271"/>
      <c r="CF91" s="271"/>
      <c r="CG91" s="271"/>
      <c r="CH91" s="271"/>
      <c r="CI91" s="271"/>
      <c r="CJ91" s="271"/>
    </row>
    <row r="92" spans="1:88" s="272" customFormat="1" ht="42" customHeight="1" thickBot="1">
      <c r="A92" s="216"/>
      <c r="B92" s="274"/>
      <c r="C92" s="247"/>
      <c r="D92" s="247"/>
      <c r="E92" s="247"/>
      <c r="F92" s="247"/>
      <c r="G92" s="247"/>
      <c r="H92" s="247"/>
      <c r="I92" s="275"/>
      <c r="J92" s="213"/>
      <c r="K92" s="214"/>
      <c r="L92" s="214"/>
      <c r="M92" s="214"/>
      <c r="N92" s="276"/>
      <c r="O92" s="214"/>
      <c r="P92" s="270"/>
      <c r="Q92" s="270"/>
      <c r="R92" s="270"/>
      <c r="S92" s="270"/>
      <c r="T92" s="270"/>
      <c r="U92" s="270"/>
      <c r="V92" s="271"/>
      <c r="W92" s="271"/>
      <c r="X92" s="271"/>
      <c r="Y92" s="271"/>
      <c r="Z92" s="271"/>
      <c r="AA92" s="271"/>
      <c r="AB92" s="271"/>
      <c r="AC92" s="271"/>
      <c r="AD92" s="271"/>
      <c r="AE92" s="271"/>
      <c r="AF92" s="271"/>
      <c r="AG92" s="271"/>
      <c r="AH92" s="271"/>
      <c r="AI92" s="271"/>
      <c r="AJ92" s="271"/>
      <c r="AK92" s="271"/>
      <c r="AL92" s="271"/>
      <c r="AM92" s="271"/>
      <c r="AN92" s="271"/>
      <c r="AO92" s="271"/>
      <c r="AP92" s="271"/>
      <c r="AQ92" s="271"/>
      <c r="AR92" s="271"/>
      <c r="AS92" s="271"/>
      <c r="AT92" s="271"/>
      <c r="AU92" s="271"/>
      <c r="AV92" s="271"/>
      <c r="AW92" s="271"/>
      <c r="AX92" s="271"/>
      <c r="AY92" s="271"/>
      <c r="AZ92" s="271"/>
      <c r="BA92" s="271"/>
      <c r="BB92" s="271"/>
      <c r="BC92" s="271"/>
      <c r="BD92" s="271"/>
      <c r="BE92" s="271"/>
      <c r="BF92" s="271"/>
      <c r="BG92" s="271"/>
      <c r="BH92" s="271"/>
      <c r="BI92" s="271"/>
      <c r="BJ92" s="271"/>
      <c r="BK92" s="271"/>
      <c r="BL92" s="271"/>
      <c r="BM92" s="271"/>
      <c r="BN92" s="271"/>
      <c r="BO92" s="271"/>
      <c r="BP92" s="271"/>
      <c r="BQ92" s="271"/>
      <c r="BR92" s="271"/>
      <c r="BS92" s="271"/>
      <c r="BT92" s="271"/>
      <c r="BU92" s="271"/>
      <c r="BV92" s="271"/>
      <c r="BW92" s="271"/>
      <c r="BX92" s="271"/>
      <c r="BY92" s="271"/>
      <c r="BZ92" s="271"/>
      <c r="CA92" s="271"/>
      <c r="CB92" s="271"/>
      <c r="CC92" s="271"/>
      <c r="CF92" s="271"/>
      <c r="CG92" s="271"/>
      <c r="CH92" s="271"/>
      <c r="CI92" s="271"/>
      <c r="CJ92" s="271"/>
    </row>
    <row r="93" spans="1:88" s="272" customFormat="1" ht="42" customHeight="1" thickBot="1">
      <c r="A93" s="216"/>
      <c r="B93" s="274"/>
      <c r="C93" s="247"/>
      <c r="D93" s="247"/>
      <c r="E93" s="247"/>
      <c r="F93" s="247"/>
      <c r="G93" s="247"/>
      <c r="H93" s="247"/>
      <c r="I93" s="275"/>
      <c r="J93" s="213"/>
      <c r="K93" s="214"/>
      <c r="L93" s="214"/>
      <c r="M93" s="214"/>
      <c r="N93" s="276"/>
      <c r="O93" s="214"/>
      <c r="P93" s="270"/>
      <c r="Q93" s="270"/>
      <c r="R93" s="270"/>
      <c r="S93" s="270"/>
      <c r="T93" s="270"/>
      <c r="U93" s="270"/>
      <c r="V93" s="271"/>
      <c r="W93" s="271"/>
      <c r="X93" s="271"/>
      <c r="Y93" s="271"/>
      <c r="Z93" s="271"/>
      <c r="AA93" s="271"/>
      <c r="AB93" s="271"/>
      <c r="AC93" s="271"/>
      <c r="AD93" s="271"/>
      <c r="AE93" s="271"/>
      <c r="AF93" s="271"/>
      <c r="AG93" s="271"/>
      <c r="AH93" s="271"/>
      <c r="AI93" s="271"/>
      <c r="AJ93" s="271"/>
      <c r="AK93" s="271"/>
      <c r="AL93" s="271"/>
      <c r="AM93" s="271"/>
      <c r="AN93" s="271"/>
      <c r="AO93" s="271"/>
      <c r="AP93" s="271"/>
      <c r="AQ93" s="271"/>
      <c r="AR93" s="271"/>
      <c r="AS93" s="271"/>
      <c r="AT93" s="271"/>
      <c r="AU93" s="271"/>
      <c r="AV93" s="271"/>
      <c r="AW93" s="271"/>
      <c r="AX93" s="271"/>
      <c r="AY93" s="271"/>
      <c r="AZ93" s="271"/>
      <c r="BA93" s="271"/>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A93" s="271"/>
      <c r="CB93" s="271"/>
      <c r="CC93" s="271"/>
      <c r="CF93" s="271"/>
      <c r="CG93" s="271"/>
      <c r="CH93" s="271"/>
      <c r="CI93" s="271"/>
      <c r="CJ93" s="271"/>
    </row>
    <row r="94" spans="1:88" s="272" customFormat="1" ht="42" customHeight="1" thickBot="1">
      <c r="A94" s="216"/>
      <c r="B94" s="274"/>
      <c r="C94" s="247"/>
      <c r="D94" s="247"/>
      <c r="E94" s="247"/>
      <c r="F94" s="247"/>
      <c r="G94" s="247"/>
      <c r="H94" s="247"/>
      <c r="I94" s="275"/>
      <c r="J94" s="213"/>
      <c r="K94" s="214"/>
      <c r="L94" s="214"/>
      <c r="M94" s="214"/>
      <c r="N94" s="276"/>
      <c r="O94" s="214"/>
      <c r="P94" s="270"/>
      <c r="Q94" s="270"/>
      <c r="R94" s="270"/>
      <c r="S94" s="270"/>
      <c r="T94" s="270"/>
      <c r="U94" s="270"/>
      <c r="V94" s="271"/>
      <c r="W94" s="271"/>
      <c r="X94" s="271"/>
      <c r="Y94" s="271"/>
      <c r="Z94" s="271"/>
      <c r="AA94" s="271"/>
      <c r="AB94" s="271"/>
      <c r="AC94" s="271"/>
      <c r="AD94" s="271"/>
      <c r="AE94" s="271"/>
      <c r="AF94" s="271"/>
      <c r="AG94" s="271"/>
      <c r="AH94" s="271"/>
      <c r="AI94" s="271"/>
      <c r="AJ94" s="271"/>
      <c r="AK94" s="271"/>
      <c r="AL94" s="271"/>
      <c r="AM94" s="271"/>
      <c r="AN94" s="271"/>
      <c r="AO94" s="271"/>
      <c r="AP94" s="271"/>
      <c r="AQ94" s="271"/>
      <c r="AR94" s="271"/>
      <c r="AS94" s="271"/>
      <c r="AT94" s="271"/>
      <c r="AU94" s="271"/>
      <c r="AV94" s="271"/>
      <c r="AW94" s="271"/>
      <c r="AX94" s="271"/>
      <c r="AY94" s="271"/>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A94" s="271"/>
      <c r="CB94" s="271"/>
      <c r="CC94" s="271"/>
      <c r="CF94" s="271"/>
      <c r="CG94" s="271"/>
      <c r="CH94" s="271"/>
      <c r="CI94" s="271"/>
      <c r="CJ94" s="271"/>
    </row>
    <row r="95" spans="1:88" s="272" customFormat="1" ht="42" customHeight="1" thickBot="1">
      <c r="A95" s="216"/>
      <c r="B95" s="274"/>
      <c r="C95" s="247"/>
      <c r="D95" s="247"/>
      <c r="E95" s="247"/>
      <c r="F95" s="247"/>
      <c r="G95" s="247"/>
      <c r="H95" s="247"/>
      <c r="I95" s="275"/>
      <c r="J95" s="213"/>
      <c r="K95" s="214"/>
      <c r="L95" s="214"/>
      <c r="M95" s="214"/>
      <c r="N95" s="276"/>
      <c r="O95" s="214"/>
      <c r="P95" s="270"/>
      <c r="Q95" s="270"/>
      <c r="R95" s="270"/>
      <c r="S95" s="270"/>
      <c r="T95" s="270"/>
      <c r="U95" s="270"/>
      <c r="V95" s="271"/>
      <c r="W95" s="271"/>
      <c r="X95" s="271"/>
      <c r="Y95" s="271"/>
      <c r="Z95" s="271"/>
      <c r="AA95" s="271"/>
      <c r="AB95" s="271"/>
      <c r="AC95" s="271"/>
      <c r="AD95" s="271"/>
      <c r="AE95" s="271"/>
      <c r="AF95" s="271"/>
      <c r="AG95" s="271"/>
      <c r="AH95" s="271"/>
      <c r="AI95" s="271"/>
      <c r="AJ95" s="271"/>
      <c r="AK95" s="271"/>
      <c r="AL95" s="271"/>
      <c r="AM95" s="271"/>
      <c r="AN95" s="271"/>
      <c r="AO95" s="271"/>
      <c r="AP95" s="271"/>
      <c r="AQ95" s="271"/>
      <c r="AR95" s="271"/>
      <c r="AS95" s="271"/>
      <c r="AT95" s="271"/>
      <c r="AU95" s="271"/>
      <c r="AV95" s="271"/>
      <c r="AW95" s="271"/>
      <c r="AX95" s="271"/>
      <c r="AY95" s="271"/>
      <c r="AZ95" s="271"/>
      <c r="BA95" s="271"/>
      <c r="BB95" s="271"/>
      <c r="BC95" s="271"/>
      <c r="BD95" s="271"/>
      <c r="BE95" s="271"/>
      <c r="BF95" s="271"/>
      <c r="BG95" s="271"/>
      <c r="BH95" s="271"/>
      <c r="BI95" s="271"/>
      <c r="BJ95" s="271"/>
      <c r="BK95" s="271"/>
      <c r="BL95" s="271"/>
      <c r="BM95" s="271"/>
      <c r="BN95" s="271"/>
      <c r="BO95" s="271"/>
      <c r="BP95" s="271"/>
      <c r="BQ95" s="271"/>
      <c r="BR95" s="271"/>
      <c r="BS95" s="271"/>
      <c r="BT95" s="271"/>
      <c r="BU95" s="271"/>
      <c r="BV95" s="271"/>
      <c r="BW95" s="271"/>
      <c r="BX95" s="271"/>
      <c r="BY95" s="271"/>
      <c r="BZ95" s="271"/>
      <c r="CA95" s="271"/>
      <c r="CB95" s="271"/>
      <c r="CC95" s="271"/>
      <c r="CF95" s="271"/>
      <c r="CG95" s="271"/>
      <c r="CH95" s="271"/>
      <c r="CI95" s="271"/>
      <c r="CJ95" s="271"/>
    </row>
    <row r="96" spans="1:88" s="272" customFormat="1" ht="42" customHeight="1" thickBot="1">
      <c r="A96" s="216"/>
      <c r="B96" s="274"/>
      <c r="C96" s="247"/>
      <c r="D96" s="247"/>
      <c r="E96" s="247"/>
      <c r="F96" s="247"/>
      <c r="G96" s="247"/>
      <c r="H96" s="247"/>
      <c r="I96" s="275"/>
      <c r="J96" s="213"/>
      <c r="K96" s="214"/>
      <c r="L96" s="214"/>
      <c r="M96" s="214"/>
      <c r="N96" s="276"/>
      <c r="O96" s="214"/>
      <c r="P96" s="270"/>
      <c r="Q96" s="270"/>
      <c r="R96" s="270"/>
      <c r="S96" s="270"/>
      <c r="T96" s="270"/>
      <c r="U96" s="270"/>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c r="AY96" s="271"/>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271"/>
      <c r="BY96" s="271"/>
      <c r="BZ96" s="271"/>
      <c r="CA96" s="271"/>
      <c r="CB96" s="271"/>
      <c r="CC96" s="271"/>
      <c r="CF96" s="271"/>
      <c r="CG96" s="271"/>
      <c r="CH96" s="271"/>
      <c r="CI96" s="271"/>
      <c r="CJ96" s="271"/>
    </row>
    <row r="97" spans="1:88" s="272" customFormat="1" ht="42" customHeight="1" thickBot="1">
      <c r="A97" s="216"/>
      <c r="B97" s="274"/>
      <c r="C97" s="247"/>
      <c r="D97" s="247"/>
      <c r="E97" s="247"/>
      <c r="F97" s="247"/>
      <c r="G97" s="247"/>
      <c r="H97" s="247"/>
      <c r="I97" s="275"/>
      <c r="J97" s="213"/>
      <c r="K97" s="214"/>
      <c r="L97" s="214"/>
      <c r="M97" s="214"/>
      <c r="N97" s="276"/>
      <c r="O97" s="214"/>
      <c r="P97" s="270"/>
      <c r="Q97" s="270"/>
      <c r="R97" s="270"/>
      <c r="S97" s="270"/>
      <c r="T97" s="270"/>
      <c r="U97" s="270"/>
      <c r="V97" s="271"/>
      <c r="W97" s="271"/>
      <c r="X97" s="271"/>
      <c r="Y97" s="271"/>
      <c r="Z97" s="271"/>
      <c r="AA97" s="271"/>
      <c r="AB97" s="271"/>
      <c r="AC97" s="271"/>
      <c r="AD97" s="271"/>
      <c r="AE97" s="271"/>
      <c r="AF97" s="271"/>
      <c r="AG97" s="271"/>
      <c r="AH97" s="271"/>
      <c r="AI97" s="271"/>
      <c r="AJ97" s="271"/>
      <c r="AK97" s="271"/>
      <c r="AL97" s="271"/>
      <c r="AM97" s="271"/>
      <c r="AN97" s="271"/>
      <c r="AO97" s="271"/>
      <c r="AP97" s="271"/>
      <c r="AQ97" s="271"/>
      <c r="AR97" s="271"/>
      <c r="AS97" s="271"/>
      <c r="AT97" s="271"/>
      <c r="AU97" s="271"/>
      <c r="AV97" s="271"/>
      <c r="AW97" s="271"/>
      <c r="AX97" s="271"/>
      <c r="AY97" s="271"/>
      <c r="AZ97" s="271"/>
      <c r="BA97" s="271"/>
      <c r="BB97" s="271"/>
      <c r="BC97" s="271"/>
      <c r="BD97" s="271"/>
      <c r="BE97" s="271"/>
      <c r="BF97" s="271"/>
      <c r="BG97" s="271"/>
      <c r="BH97" s="271"/>
      <c r="BI97" s="271"/>
      <c r="BJ97" s="271"/>
      <c r="BK97" s="271"/>
      <c r="BL97" s="271"/>
      <c r="BM97" s="271"/>
      <c r="BN97" s="271"/>
      <c r="BO97" s="271"/>
      <c r="BP97" s="271"/>
      <c r="BQ97" s="271"/>
      <c r="BR97" s="271"/>
      <c r="BS97" s="271"/>
      <c r="BT97" s="271"/>
      <c r="BU97" s="271"/>
      <c r="BV97" s="271"/>
      <c r="BW97" s="271"/>
      <c r="BX97" s="271"/>
      <c r="BY97" s="271"/>
      <c r="BZ97" s="271"/>
      <c r="CA97" s="271"/>
      <c r="CB97" s="271"/>
      <c r="CC97" s="271"/>
      <c r="CF97" s="271"/>
      <c r="CG97" s="271"/>
      <c r="CH97" s="271"/>
      <c r="CI97" s="271"/>
      <c r="CJ97" s="271"/>
    </row>
    <row r="98" spans="1:88" s="272" customFormat="1" ht="42" customHeight="1" thickBot="1">
      <c r="A98" s="216"/>
      <c r="B98" s="274"/>
      <c r="C98" s="247"/>
      <c r="D98" s="247"/>
      <c r="E98" s="247"/>
      <c r="F98" s="247"/>
      <c r="G98" s="247"/>
      <c r="H98" s="247"/>
      <c r="I98" s="275"/>
      <c r="J98" s="213"/>
      <c r="K98" s="214"/>
      <c r="L98" s="214"/>
      <c r="M98" s="214"/>
      <c r="N98" s="276"/>
      <c r="O98" s="214"/>
      <c r="P98" s="270"/>
      <c r="Q98" s="270"/>
      <c r="R98" s="270"/>
      <c r="S98" s="270"/>
      <c r="T98" s="270"/>
      <c r="U98" s="270"/>
      <c r="V98" s="271"/>
      <c r="W98" s="271"/>
      <c r="X98" s="271"/>
      <c r="Y98" s="271"/>
      <c r="Z98" s="271"/>
      <c r="AA98" s="271"/>
      <c r="AB98" s="271"/>
      <c r="AC98" s="271"/>
      <c r="AD98" s="271"/>
      <c r="AE98" s="271"/>
      <c r="AF98" s="271"/>
      <c r="AG98" s="271"/>
      <c r="AH98" s="271"/>
      <c r="AI98" s="271"/>
      <c r="AJ98" s="271"/>
      <c r="AK98" s="271"/>
      <c r="AL98" s="271"/>
      <c r="AM98" s="271"/>
      <c r="AN98" s="271"/>
      <c r="AO98" s="271"/>
      <c r="AP98" s="271"/>
      <c r="AQ98" s="271"/>
      <c r="AR98" s="271"/>
      <c r="AS98" s="271"/>
      <c r="AT98" s="271"/>
      <c r="AU98" s="271"/>
      <c r="AV98" s="271"/>
      <c r="AW98" s="271"/>
      <c r="AX98" s="271"/>
      <c r="AY98" s="271"/>
      <c r="AZ98" s="271"/>
      <c r="BA98" s="271"/>
      <c r="BB98" s="271"/>
      <c r="BC98" s="271"/>
      <c r="BD98" s="271"/>
      <c r="BE98" s="271"/>
      <c r="BF98" s="271"/>
      <c r="BG98" s="271"/>
      <c r="BH98" s="271"/>
      <c r="BI98" s="271"/>
      <c r="BJ98" s="271"/>
      <c r="BK98" s="271"/>
      <c r="BL98" s="271"/>
      <c r="BM98" s="271"/>
      <c r="BN98" s="271"/>
      <c r="BO98" s="271"/>
      <c r="BP98" s="271"/>
      <c r="BQ98" s="271"/>
      <c r="BR98" s="271"/>
      <c r="BS98" s="271"/>
      <c r="BT98" s="271"/>
      <c r="BU98" s="271"/>
      <c r="BV98" s="271"/>
      <c r="BW98" s="271"/>
      <c r="BX98" s="271"/>
      <c r="BY98" s="271"/>
      <c r="BZ98" s="271"/>
      <c r="CA98" s="271"/>
      <c r="CB98" s="271"/>
      <c r="CC98" s="271"/>
      <c r="CF98" s="271"/>
      <c r="CG98" s="271"/>
      <c r="CH98" s="271"/>
      <c r="CI98" s="271"/>
      <c r="CJ98" s="271"/>
    </row>
    <row r="99" spans="1:88" s="272" customFormat="1" ht="42" customHeight="1" thickBot="1">
      <c r="A99" s="216"/>
      <c r="B99" s="274"/>
      <c r="C99" s="247"/>
      <c r="D99" s="247"/>
      <c r="E99" s="247"/>
      <c r="F99" s="247"/>
      <c r="G99" s="247"/>
      <c r="H99" s="247"/>
      <c r="I99" s="275"/>
      <c r="J99" s="213"/>
      <c r="K99" s="214"/>
      <c r="L99" s="214"/>
      <c r="M99" s="214"/>
      <c r="N99" s="276"/>
      <c r="O99" s="214"/>
      <c r="P99" s="270"/>
      <c r="Q99" s="270"/>
      <c r="R99" s="270"/>
      <c r="S99" s="270"/>
      <c r="T99" s="270"/>
      <c r="U99" s="270"/>
      <c r="V99" s="271"/>
      <c r="W99" s="271"/>
      <c r="X99" s="271"/>
      <c r="Y99" s="271"/>
      <c r="Z99" s="271"/>
      <c r="AA99" s="271"/>
      <c r="AB99" s="271"/>
      <c r="AC99" s="271"/>
      <c r="AD99" s="271"/>
      <c r="AE99" s="271"/>
      <c r="AF99" s="271"/>
      <c r="AG99" s="271"/>
      <c r="AH99" s="271"/>
      <c r="AI99" s="271"/>
      <c r="AJ99" s="271"/>
      <c r="AK99" s="271"/>
      <c r="AL99" s="271"/>
      <c r="AM99" s="271"/>
      <c r="AN99" s="271"/>
      <c r="AO99" s="271"/>
      <c r="AP99" s="271"/>
      <c r="AQ99" s="271"/>
      <c r="AR99" s="271"/>
      <c r="AS99" s="271"/>
      <c r="AT99" s="271"/>
      <c r="AU99" s="271"/>
      <c r="AV99" s="271"/>
      <c r="AW99" s="271"/>
      <c r="AX99" s="271"/>
      <c r="AY99" s="271"/>
      <c r="AZ99" s="271"/>
      <c r="BA99" s="271"/>
      <c r="BB99" s="271"/>
      <c r="BC99" s="271"/>
      <c r="BD99" s="271"/>
      <c r="BE99" s="271"/>
      <c r="BF99" s="271"/>
      <c r="BG99" s="271"/>
      <c r="BH99" s="271"/>
      <c r="BI99" s="271"/>
      <c r="BJ99" s="271"/>
      <c r="BK99" s="271"/>
      <c r="BL99" s="271"/>
      <c r="BM99" s="271"/>
      <c r="BN99" s="271"/>
      <c r="BO99" s="271"/>
      <c r="BP99" s="271"/>
      <c r="BQ99" s="271"/>
      <c r="BR99" s="271"/>
      <c r="BS99" s="271"/>
      <c r="BT99" s="271"/>
      <c r="BU99" s="271"/>
      <c r="BV99" s="271"/>
      <c r="BW99" s="271"/>
      <c r="BX99" s="271"/>
      <c r="BY99" s="271"/>
      <c r="BZ99" s="271"/>
      <c r="CA99" s="271"/>
      <c r="CB99" s="271"/>
      <c r="CC99" s="271"/>
      <c r="CF99" s="271"/>
      <c r="CG99" s="271"/>
      <c r="CH99" s="271"/>
      <c r="CI99" s="271"/>
      <c r="CJ99" s="271"/>
    </row>
    <row r="100" spans="1:88" s="272" customFormat="1" ht="42" customHeight="1" thickBot="1">
      <c r="A100" s="216"/>
      <c r="B100" s="274"/>
      <c r="C100" s="247"/>
      <c r="D100" s="247"/>
      <c r="E100" s="247"/>
      <c r="F100" s="247"/>
      <c r="G100" s="247"/>
      <c r="H100" s="247"/>
      <c r="I100" s="275"/>
      <c r="J100" s="213"/>
      <c r="K100" s="214"/>
      <c r="L100" s="214"/>
      <c r="M100" s="214"/>
      <c r="N100" s="276"/>
      <c r="O100" s="214"/>
      <c r="P100" s="270"/>
      <c r="Q100" s="270"/>
      <c r="R100" s="270"/>
      <c r="S100" s="270"/>
      <c r="T100" s="270"/>
      <c r="U100" s="270"/>
      <c r="V100" s="271"/>
      <c r="W100" s="271"/>
      <c r="X100" s="271"/>
      <c r="Y100" s="271"/>
      <c r="Z100" s="271"/>
      <c r="AA100" s="271"/>
      <c r="AB100" s="271"/>
      <c r="AC100" s="271"/>
      <c r="AD100" s="271"/>
      <c r="AE100" s="271"/>
      <c r="AF100" s="271"/>
      <c r="AG100" s="271"/>
      <c r="AH100" s="271"/>
      <c r="AI100" s="271"/>
      <c r="AJ100" s="271"/>
      <c r="AK100" s="271"/>
      <c r="AL100" s="271"/>
      <c r="AM100" s="271"/>
      <c r="AN100" s="271"/>
      <c r="AO100" s="271"/>
      <c r="AP100" s="271"/>
      <c r="AQ100" s="271"/>
      <c r="AR100" s="271"/>
      <c r="AS100" s="271"/>
      <c r="AT100" s="271"/>
      <c r="AU100" s="271"/>
      <c r="AV100" s="271"/>
      <c r="AW100" s="271"/>
      <c r="AX100" s="271"/>
      <c r="AY100" s="271"/>
      <c r="AZ100" s="271"/>
      <c r="BA100" s="271"/>
      <c r="BB100" s="271"/>
      <c r="BC100" s="271"/>
      <c r="BD100" s="271"/>
      <c r="BE100" s="271"/>
      <c r="BF100" s="271"/>
      <c r="BG100" s="271"/>
      <c r="BH100" s="271"/>
      <c r="BI100" s="271"/>
      <c r="BJ100" s="271"/>
      <c r="BK100" s="271"/>
      <c r="BL100" s="271"/>
      <c r="BM100" s="271"/>
      <c r="BN100" s="271"/>
      <c r="BO100" s="271"/>
      <c r="BP100" s="271"/>
      <c r="BQ100" s="271"/>
      <c r="BR100" s="271"/>
      <c r="BS100" s="271"/>
      <c r="BT100" s="271"/>
      <c r="BU100" s="271"/>
      <c r="BV100" s="271"/>
      <c r="BW100" s="271"/>
      <c r="BX100" s="271"/>
      <c r="BY100" s="271"/>
      <c r="BZ100" s="271"/>
      <c r="CA100" s="271"/>
      <c r="CB100" s="271"/>
      <c r="CC100" s="271"/>
      <c r="CF100" s="271"/>
      <c r="CG100" s="271"/>
      <c r="CH100" s="271"/>
      <c r="CI100" s="271"/>
      <c r="CJ100" s="271"/>
    </row>
    <row r="101" spans="1:88" s="272" customFormat="1" ht="42" customHeight="1" thickBot="1">
      <c r="A101" s="216"/>
      <c r="B101" s="274"/>
      <c r="C101" s="247"/>
      <c r="D101" s="247"/>
      <c r="E101" s="247"/>
      <c r="F101" s="247"/>
      <c r="G101" s="247"/>
      <c r="H101" s="247"/>
      <c r="I101" s="275"/>
      <c r="J101" s="213"/>
      <c r="K101" s="214"/>
      <c r="L101" s="214"/>
      <c r="M101" s="214"/>
      <c r="N101" s="276"/>
      <c r="O101" s="214"/>
      <c r="P101" s="270"/>
      <c r="Q101" s="270"/>
      <c r="R101" s="270"/>
      <c r="S101" s="270"/>
      <c r="T101" s="270"/>
      <c r="U101" s="270"/>
      <c r="V101" s="271"/>
      <c r="W101" s="271"/>
      <c r="X101" s="271"/>
      <c r="Y101" s="271"/>
      <c r="Z101" s="271"/>
      <c r="AA101" s="271"/>
      <c r="AB101" s="271"/>
      <c r="AC101" s="271"/>
      <c r="AD101" s="271"/>
      <c r="AE101" s="271"/>
      <c r="AF101" s="271"/>
      <c r="AG101" s="271"/>
      <c r="AH101" s="271"/>
      <c r="AI101" s="271"/>
      <c r="AJ101" s="271"/>
      <c r="AK101" s="271"/>
      <c r="AL101" s="271"/>
      <c r="AM101" s="271"/>
      <c r="AN101" s="271"/>
      <c r="AO101" s="271"/>
      <c r="AP101" s="271"/>
      <c r="AQ101" s="271"/>
      <c r="AR101" s="271"/>
      <c r="AS101" s="271"/>
      <c r="AT101" s="271"/>
      <c r="AU101" s="271"/>
      <c r="AV101" s="271"/>
      <c r="AW101" s="271"/>
      <c r="AX101" s="271"/>
      <c r="AY101" s="271"/>
      <c r="AZ101" s="271"/>
      <c r="BA101" s="271"/>
      <c r="BB101" s="271"/>
      <c r="BC101" s="271"/>
      <c r="BD101" s="271"/>
      <c r="BE101" s="271"/>
      <c r="BF101" s="271"/>
      <c r="BG101" s="271"/>
      <c r="BH101" s="271"/>
      <c r="BI101" s="271"/>
      <c r="BJ101" s="271"/>
      <c r="BK101" s="271"/>
      <c r="BL101" s="271"/>
      <c r="BM101" s="271"/>
      <c r="BN101" s="271"/>
      <c r="BO101" s="271"/>
      <c r="BP101" s="271"/>
      <c r="BQ101" s="271"/>
      <c r="BR101" s="271"/>
      <c r="BS101" s="271"/>
      <c r="BT101" s="271"/>
      <c r="BU101" s="271"/>
      <c r="BV101" s="271"/>
      <c r="BW101" s="271"/>
      <c r="BX101" s="271"/>
      <c r="BY101" s="271"/>
      <c r="BZ101" s="271"/>
      <c r="CA101" s="271"/>
      <c r="CB101" s="271"/>
      <c r="CC101" s="271"/>
      <c r="CF101" s="271"/>
      <c r="CG101" s="271"/>
      <c r="CH101" s="271"/>
      <c r="CI101" s="271"/>
      <c r="CJ101" s="271"/>
    </row>
    <row r="102" spans="1:88" s="272" customFormat="1" ht="42" customHeight="1" thickBot="1">
      <c r="A102" s="216"/>
      <c r="B102" s="274"/>
      <c r="C102" s="247"/>
      <c r="D102" s="247"/>
      <c r="E102" s="247"/>
      <c r="F102" s="247"/>
      <c r="G102" s="247"/>
      <c r="H102" s="247"/>
      <c r="I102" s="275"/>
      <c r="J102" s="213"/>
      <c r="K102" s="214"/>
      <c r="L102" s="214"/>
      <c r="M102" s="214"/>
      <c r="N102" s="276"/>
      <c r="O102" s="214"/>
      <c r="P102" s="270"/>
      <c r="Q102" s="270"/>
      <c r="R102" s="270"/>
      <c r="S102" s="270"/>
      <c r="T102" s="270"/>
      <c r="U102" s="270"/>
      <c r="V102" s="271"/>
      <c r="W102" s="271"/>
      <c r="X102" s="271"/>
      <c r="Y102" s="271"/>
      <c r="Z102" s="271"/>
      <c r="AA102" s="271"/>
      <c r="AB102" s="271"/>
      <c r="AC102" s="271"/>
      <c r="AD102" s="271"/>
      <c r="AE102" s="271"/>
      <c r="AF102" s="271"/>
      <c r="AG102" s="271"/>
      <c r="AH102" s="271"/>
      <c r="AI102" s="271"/>
      <c r="AJ102" s="271"/>
      <c r="AK102" s="271"/>
      <c r="AL102" s="271"/>
      <c r="AM102" s="271"/>
      <c r="AN102" s="271"/>
      <c r="AO102" s="271"/>
      <c r="AP102" s="271"/>
      <c r="AQ102" s="271"/>
      <c r="AR102" s="271"/>
      <c r="AS102" s="271"/>
      <c r="AT102" s="271"/>
      <c r="AU102" s="271"/>
      <c r="AV102" s="271"/>
      <c r="AW102" s="271"/>
      <c r="AX102" s="271"/>
      <c r="AY102" s="271"/>
      <c r="AZ102" s="271"/>
      <c r="BA102" s="271"/>
      <c r="BB102" s="271"/>
      <c r="BC102" s="271"/>
      <c r="BD102" s="271"/>
      <c r="BE102" s="271"/>
      <c r="BF102" s="271"/>
      <c r="BG102" s="271"/>
      <c r="BH102" s="271"/>
      <c r="BI102" s="271"/>
      <c r="BJ102" s="271"/>
      <c r="BK102" s="271"/>
      <c r="BL102" s="271"/>
      <c r="BM102" s="271"/>
      <c r="BN102" s="271"/>
      <c r="BO102" s="271"/>
      <c r="BP102" s="271"/>
      <c r="BQ102" s="271"/>
      <c r="BR102" s="271"/>
      <c r="BS102" s="271"/>
      <c r="BT102" s="271"/>
      <c r="BU102" s="271"/>
      <c r="BV102" s="271"/>
      <c r="BW102" s="271"/>
      <c r="BX102" s="271"/>
      <c r="BY102" s="271"/>
      <c r="BZ102" s="271"/>
      <c r="CA102" s="271"/>
      <c r="CB102" s="271"/>
      <c r="CC102" s="271"/>
      <c r="CF102" s="271"/>
      <c r="CG102" s="271"/>
      <c r="CH102" s="271"/>
      <c r="CI102" s="271"/>
      <c r="CJ102" s="271"/>
    </row>
    <row r="103" spans="1:88" s="272" customFormat="1" ht="42" customHeight="1" thickBot="1">
      <c r="A103" s="216"/>
      <c r="B103" s="274"/>
      <c r="C103" s="247"/>
      <c r="D103" s="247"/>
      <c r="E103" s="247"/>
      <c r="F103" s="247"/>
      <c r="G103" s="247"/>
      <c r="H103" s="247"/>
      <c r="I103" s="275"/>
      <c r="J103" s="213"/>
      <c r="K103" s="214"/>
      <c r="L103" s="214"/>
      <c r="M103" s="214"/>
      <c r="N103" s="276"/>
      <c r="O103" s="214"/>
      <c r="P103" s="270"/>
      <c r="Q103" s="270"/>
      <c r="R103" s="270"/>
      <c r="S103" s="270"/>
      <c r="T103" s="270"/>
      <c r="U103" s="270"/>
      <c r="V103" s="271"/>
      <c r="W103" s="271"/>
      <c r="X103" s="271"/>
      <c r="Y103" s="271"/>
      <c r="Z103" s="271"/>
      <c r="AA103" s="271"/>
      <c r="AB103" s="271"/>
      <c r="AC103" s="271"/>
      <c r="AD103" s="271"/>
      <c r="AE103" s="271"/>
      <c r="AF103" s="271"/>
      <c r="AG103" s="271"/>
      <c r="AH103" s="271"/>
      <c r="AI103" s="271"/>
      <c r="AJ103" s="271"/>
      <c r="AK103" s="271"/>
      <c r="AL103" s="271"/>
      <c r="AM103" s="271"/>
      <c r="AN103" s="271"/>
      <c r="AO103" s="271"/>
      <c r="AP103" s="271"/>
      <c r="AQ103" s="271"/>
      <c r="AR103" s="271"/>
      <c r="AS103" s="271"/>
      <c r="AT103" s="271"/>
      <c r="AU103" s="271"/>
      <c r="AV103" s="271"/>
      <c r="AW103" s="271"/>
      <c r="AX103" s="271"/>
      <c r="AY103" s="271"/>
      <c r="AZ103" s="271"/>
      <c r="BA103" s="271"/>
      <c r="BB103" s="271"/>
      <c r="BC103" s="271"/>
      <c r="BD103" s="271"/>
      <c r="BE103" s="271"/>
      <c r="BF103" s="271"/>
      <c r="BG103" s="271"/>
      <c r="BH103" s="271"/>
      <c r="BI103" s="271"/>
      <c r="BJ103" s="271"/>
      <c r="BK103" s="271"/>
      <c r="BL103" s="271"/>
      <c r="BM103" s="271"/>
      <c r="BN103" s="271"/>
      <c r="BO103" s="271"/>
      <c r="BP103" s="271"/>
      <c r="BQ103" s="271"/>
      <c r="BR103" s="271"/>
      <c r="BS103" s="271"/>
      <c r="BT103" s="271"/>
      <c r="BU103" s="271"/>
      <c r="BV103" s="271"/>
      <c r="BW103" s="271"/>
      <c r="BX103" s="271"/>
      <c r="BY103" s="271"/>
      <c r="BZ103" s="271"/>
      <c r="CA103" s="271"/>
      <c r="CB103" s="271"/>
      <c r="CC103" s="271"/>
      <c r="CF103" s="271"/>
      <c r="CG103" s="271"/>
      <c r="CH103" s="271"/>
      <c r="CI103" s="271"/>
      <c r="CJ103" s="271"/>
    </row>
    <row r="104" spans="1:88" s="272" customFormat="1" ht="42" customHeight="1" thickBot="1">
      <c r="A104" s="216"/>
      <c r="B104" s="274"/>
      <c r="C104" s="247"/>
      <c r="D104" s="247"/>
      <c r="E104" s="247"/>
      <c r="F104" s="247"/>
      <c r="G104" s="247"/>
      <c r="H104" s="247"/>
      <c r="I104" s="275"/>
      <c r="J104" s="213"/>
      <c r="K104" s="214"/>
      <c r="L104" s="214"/>
      <c r="M104" s="214"/>
      <c r="N104" s="276"/>
      <c r="O104" s="214"/>
      <c r="P104" s="270"/>
      <c r="Q104" s="270"/>
      <c r="R104" s="270"/>
      <c r="S104" s="270"/>
      <c r="T104" s="270"/>
      <c r="U104" s="270"/>
      <c r="V104" s="271"/>
      <c r="W104" s="271"/>
      <c r="X104" s="271"/>
      <c r="Y104" s="271"/>
      <c r="Z104" s="271"/>
      <c r="AA104" s="271"/>
      <c r="AB104" s="271"/>
      <c r="AC104" s="271"/>
      <c r="AD104" s="271"/>
      <c r="AE104" s="271"/>
      <c r="AF104" s="271"/>
      <c r="AG104" s="271"/>
      <c r="AH104" s="271"/>
      <c r="AI104" s="271"/>
      <c r="AJ104" s="271"/>
      <c r="AK104" s="271"/>
      <c r="AL104" s="271"/>
      <c r="AM104" s="271"/>
      <c r="AN104" s="271"/>
      <c r="AO104" s="271"/>
      <c r="AP104" s="271"/>
      <c r="AQ104" s="271"/>
      <c r="AR104" s="271"/>
      <c r="AS104" s="271"/>
      <c r="AT104" s="271"/>
      <c r="AU104" s="271"/>
      <c r="AV104" s="271"/>
      <c r="AW104" s="271"/>
      <c r="AX104" s="271"/>
      <c r="AY104" s="271"/>
      <c r="AZ104" s="271"/>
      <c r="BA104" s="271"/>
      <c r="BB104" s="271"/>
      <c r="BC104" s="271"/>
      <c r="BD104" s="271"/>
      <c r="BE104" s="271"/>
      <c r="BF104" s="271"/>
      <c r="BG104" s="271"/>
      <c r="BH104" s="271"/>
      <c r="BI104" s="271"/>
      <c r="BJ104" s="271"/>
      <c r="BK104" s="271"/>
      <c r="BL104" s="271"/>
      <c r="BM104" s="271"/>
      <c r="BN104" s="271"/>
      <c r="BO104" s="271"/>
      <c r="BP104" s="271"/>
      <c r="BQ104" s="271"/>
      <c r="BR104" s="271"/>
      <c r="BS104" s="271"/>
      <c r="BT104" s="271"/>
      <c r="BU104" s="271"/>
      <c r="BV104" s="271"/>
      <c r="BW104" s="271"/>
      <c r="BX104" s="271"/>
      <c r="BY104" s="271"/>
      <c r="BZ104" s="271"/>
      <c r="CA104" s="271"/>
      <c r="CB104" s="271"/>
      <c r="CC104" s="271"/>
      <c r="CF104" s="271"/>
      <c r="CG104" s="271"/>
      <c r="CH104" s="271"/>
      <c r="CI104" s="271"/>
      <c r="CJ104" s="271"/>
    </row>
    <row r="105" spans="1:88" s="272" customFormat="1" ht="42" customHeight="1" thickBot="1">
      <c r="A105" s="216"/>
      <c r="B105" s="274"/>
      <c r="C105" s="247"/>
      <c r="D105" s="247"/>
      <c r="E105" s="247"/>
      <c r="F105" s="247"/>
      <c r="G105" s="247"/>
      <c r="H105" s="247"/>
      <c r="I105" s="275"/>
      <c r="J105" s="213"/>
      <c r="K105" s="214"/>
      <c r="L105" s="214"/>
      <c r="M105" s="214"/>
      <c r="N105" s="276"/>
      <c r="O105" s="214"/>
      <c r="P105" s="270"/>
      <c r="Q105" s="270"/>
      <c r="R105" s="270"/>
      <c r="S105" s="270"/>
      <c r="T105" s="270"/>
      <c r="U105" s="270"/>
      <c r="V105" s="271"/>
      <c r="W105" s="271"/>
      <c r="X105" s="271"/>
      <c r="Y105" s="271"/>
      <c r="Z105" s="271"/>
      <c r="AA105" s="271"/>
      <c r="AB105" s="271"/>
      <c r="AC105" s="271"/>
      <c r="AD105" s="271"/>
      <c r="AE105" s="271"/>
      <c r="AF105" s="271"/>
      <c r="AG105" s="271"/>
      <c r="AH105" s="271"/>
      <c r="AI105" s="271"/>
      <c r="AJ105" s="271"/>
      <c r="AK105" s="271"/>
      <c r="AL105" s="271"/>
      <c r="AM105" s="271"/>
      <c r="AN105" s="271"/>
      <c r="AO105" s="271"/>
      <c r="AP105" s="271"/>
      <c r="AQ105" s="271"/>
      <c r="AR105" s="271"/>
      <c r="AS105" s="271"/>
      <c r="AT105" s="271"/>
      <c r="AU105" s="271"/>
      <c r="AV105" s="271"/>
      <c r="AW105" s="271"/>
      <c r="AX105" s="271"/>
      <c r="AY105" s="271"/>
      <c r="AZ105" s="271"/>
      <c r="BA105" s="271"/>
      <c r="BB105" s="271"/>
      <c r="BC105" s="271"/>
      <c r="BD105" s="271"/>
      <c r="BE105" s="271"/>
      <c r="BF105" s="271"/>
      <c r="BG105" s="271"/>
      <c r="BH105" s="271"/>
      <c r="BI105" s="271"/>
      <c r="BJ105" s="271"/>
      <c r="BK105" s="271"/>
      <c r="BL105" s="271"/>
      <c r="BM105" s="271"/>
      <c r="BN105" s="271"/>
      <c r="BO105" s="271"/>
      <c r="BP105" s="271"/>
      <c r="BQ105" s="271"/>
      <c r="BR105" s="271"/>
      <c r="BS105" s="271"/>
      <c r="BT105" s="271"/>
      <c r="BU105" s="271"/>
      <c r="BV105" s="271"/>
      <c r="BW105" s="271"/>
      <c r="BX105" s="271"/>
      <c r="BY105" s="271"/>
      <c r="BZ105" s="271"/>
      <c r="CA105" s="271"/>
      <c r="CB105" s="271"/>
      <c r="CC105" s="271"/>
      <c r="CF105" s="271"/>
      <c r="CG105" s="271"/>
      <c r="CH105" s="271"/>
      <c r="CI105" s="271"/>
      <c r="CJ105" s="271"/>
    </row>
    <row r="106" spans="1:88" s="272" customFormat="1" ht="42" customHeight="1" thickBot="1">
      <c r="A106" s="216"/>
      <c r="B106" s="274"/>
      <c r="C106" s="247"/>
      <c r="D106" s="247"/>
      <c r="E106" s="247"/>
      <c r="F106" s="247"/>
      <c r="G106" s="247"/>
      <c r="H106" s="247"/>
      <c r="I106" s="275"/>
      <c r="J106" s="213"/>
      <c r="K106" s="214"/>
      <c r="L106" s="214"/>
      <c r="M106" s="214"/>
      <c r="N106" s="276"/>
      <c r="O106" s="214"/>
      <c r="P106" s="270"/>
      <c r="Q106" s="270"/>
      <c r="R106" s="270"/>
      <c r="S106" s="270"/>
      <c r="T106" s="270"/>
      <c r="U106" s="270"/>
      <c r="V106" s="271"/>
      <c r="W106" s="271"/>
      <c r="X106" s="271"/>
      <c r="Y106" s="271"/>
      <c r="Z106" s="271"/>
      <c r="AA106" s="271"/>
      <c r="AB106" s="271"/>
      <c r="AC106" s="271"/>
      <c r="AD106" s="271"/>
      <c r="AE106" s="271"/>
      <c r="AF106" s="271"/>
      <c r="AG106" s="271"/>
      <c r="AH106" s="271"/>
      <c r="AI106" s="271"/>
      <c r="AJ106" s="271"/>
      <c r="AK106" s="271"/>
      <c r="AL106" s="271"/>
      <c r="AM106" s="271"/>
      <c r="AN106" s="271"/>
      <c r="AO106" s="271"/>
      <c r="AP106" s="271"/>
      <c r="AQ106" s="271"/>
      <c r="AR106" s="271"/>
      <c r="AS106" s="271"/>
      <c r="AT106" s="271"/>
      <c r="AU106" s="271"/>
      <c r="AV106" s="271"/>
      <c r="AW106" s="271"/>
      <c r="AX106" s="271"/>
      <c r="AY106" s="271"/>
      <c r="AZ106" s="271"/>
      <c r="BA106" s="271"/>
      <c r="BB106" s="271"/>
      <c r="BC106" s="271"/>
      <c r="BD106" s="271"/>
      <c r="BE106" s="271"/>
      <c r="BF106" s="271"/>
      <c r="BG106" s="271"/>
      <c r="BH106" s="271"/>
      <c r="BI106" s="271"/>
      <c r="BJ106" s="271"/>
      <c r="BK106" s="271"/>
      <c r="BL106" s="271"/>
      <c r="BM106" s="271"/>
      <c r="BN106" s="271"/>
      <c r="BO106" s="271"/>
      <c r="BP106" s="271"/>
      <c r="BQ106" s="271"/>
      <c r="BR106" s="271"/>
      <c r="BS106" s="271"/>
      <c r="BT106" s="271"/>
      <c r="BU106" s="271"/>
      <c r="BV106" s="271"/>
      <c r="BW106" s="271"/>
      <c r="BX106" s="271"/>
      <c r="BY106" s="271"/>
      <c r="BZ106" s="271"/>
      <c r="CA106" s="271"/>
      <c r="CB106" s="271"/>
      <c r="CC106" s="271"/>
      <c r="CF106" s="271"/>
      <c r="CG106" s="271"/>
      <c r="CH106" s="271"/>
      <c r="CI106" s="271"/>
      <c r="CJ106" s="271"/>
    </row>
    <row r="107" spans="1:88" s="272" customFormat="1" ht="42" customHeight="1" thickBot="1">
      <c r="A107" s="216"/>
      <c r="B107" s="274"/>
      <c r="C107" s="247"/>
      <c r="D107" s="247"/>
      <c r="E107" s="247"/>
      <c r="F107" s="247"/>
      <c r="G107" s="247"/>
      <c r="H107" s="247"/>
      <c r="I107" s="275"/>
      <c r="J107" s="213"/>
      <c r="K107" s="214"/>
      <c r="L107" s="214"/>
      <c r="M107" s="214"/>
      <c r="N107" s="276"/>
      <c r="O107" s="214"/>
      <c r="P107" s="270"/>
      <c r="Q107" s="270"/>
      <c r="R107" s="270"/>
      <c r="S107" s="270"/>
      <c r="T107" s="270"/>
      <c r="U107" s="270"/>
      <c r="V107" s="271"/>
      <c r="W107" s="271"/>
      <c r="X107" s="271"/>
      <c r="Y107" s="271"/>
      <c r="Z107" s="271"/>
      <c r="AA107" s="271"/>
      <c r="AB107" s="271"/>
      <c r="AC107" s="271"/>
      <c r="AD107" s="271"/>
      <c r="AE107" s="271"/>
      <c r="AF107" s="271"/>
      <c r="AG107" s="271"/>
      <c r="AH107" s="271"/>
      <c r="AI107" s="271"/>
      <c r="AJ107" s="271"/>
      <c r="AK107" s="271"/>
      <c r="AL107" s="271"/>
      <c r="AM107" s="271"/>
      <c r="AN107" s="271"/>
      <c r="AO107" s="271"/>
      <c r="AP107" s="271"/>
      <c r="AQ107" s="271"/>
      <c r="AR107" s="271"/>
      <c r="AS107" s="271"/>
      <c r="AT107" s="271"/>
      <c r="AU107" s="271"/>
      <c r="AV107" s="271"/>
      <c r="AW107" s="271"/>
      <c r="AX107" s="271"/>
      <c r="AY107" s="271"/>
      <c r="AZ107" s="271"/>
      <c r="BA107" s="271"/>
      <c r="BB107" s="271"/>
      <c r="BC107" s="271"/>
      <c r="BD107" s="271"/>
      <c r="BE107" s="271"/>
      <c r="BF107" s="271"/>
      <c r="BG107" s="271"/>
      <c r="BH107" s="271"/>
      <c r="BI107" s="271"/>
      <c r="BJ107" s="271"/>
      <c r="BK107" s="271"/>
      <c r="BL107" s="271"/>
      <c r="BM107" s="271"/>
      <c r="BN107" s="271"/>
      <c r="BO107" s="271"/>
      <c r="BP107" s="271"/>
      <c r="BQ107" s="271"/>
      <c r="BR107" s="271"/>
      <c r="BS107" s="271"/>
      <c r="BT107" s="271"/>
      <c r="BU107" s="271"/>
      <c r="BV107" s="271"/>
      <c r="BW107" s="271"/>
      <c r="BX107" s="271"/>
      <c r="BY107" s="271"/>
      <c r="BZ107" s="271"/>
      <c r="CA107" s="271"/>
      <c r="CB107" s="271"/>
      <c r="CC107" s="271"/>
      <c r="CF107" s="271"/>
      <c r="CG107" s="271"/>
      <c r="CH107" s="271"/>
      <c r="CI107" s="271"/>
      <c r="CJ107" s="271"/>
    </row>
    <row r="108" spans="1:88" s="272" customFormat="1" ht="42" customHeight="1" thickBot="1">
      <c r="A108" s="216"/>
      <c r="B108" s="274"/>
      <c r="C108" s="247"/>
      <c r="D108" s="247"/>
      <c r="E108" s="247"/>
      <c r="F108" s="247"/>
      <c r="G108" s="247"/>
      <c r="H108" s="247"/>
      <c r="I108" s="275"/>
      <c r="J108" s="213"/>
      <c r="K108" s="214"/>
      <c r="L108" s="214"/>
      <c r="M108" s="214"/>
      <c r="N108" s="276"/>
      <c r="O108" s="214"/>
      <c r="P108" s="270"/>
      <c r="Q108" s="270"/>
      <c r="R108" s="270"/>
      <c r="S108" s="270"/>
      <c r="T108" s="270"/>
      <c r="U108" s="270"/>
      <c r="V108" s="271"/>
      <c r="W108" s="271"/>
      <c r="X108" s="271"/>
      <c r="Y108" s="271"/>
      <c r="Z108" s="271"/>
      <c r="AA108" s="271"/>
      <c r="AB108" s="271"/>
      <c r="AC108" s="271"/>
      <c r="AD108" s="271"/>
      <c r="AE108" s="271"/>
      <c r="AF108" s="271"/>
      <c r="AG108" s="271"/>
      <c r="AH108" s="271"/>
      <c r="AI108" s="271"/>
      <c r="AJ108" s="271"/>
      <c r="AK108" s="271"/>
      <c r="AL108" s="271"/>
      <c r="AM108" s="271"/>
      <c r="AN108" s="271"/>
      <c r="AO108" s="271"/>
      <c r="AP108" s="271"/>
      <c r="AQ108" s="271"/>
      <c r="AR108" s="271"/>
      <c r="AS108" s="271"/>
      <c r="AT108" s="271"/>
      <c r="AU108" s="271"/>
      <c r="AV108" s="271"/>
      <c r="AW108" s="271"/>
      <c r="AX108" s="271"/>
      <c r="AY108" s="271"/>
      <c r="AZ108" s="271"/>
      <c r="BA108" s="271"/>
      <c r="BB108" s="271"/>
      <c r="BC108" s="271"/>
      <c r="BD108" s="271"/>
      <c r="BE108" s="271"/>
      <c r="BF108" s="271"/>
      <c r="BG108" s="271"/>
      <c r="BH108" s="271"/>
      <c r="BI108" s="271"/>
      <c r="BJ108" s="271"/>
      <c r="BK108" s="271"/>
      <c r="BL108" s="271"/>
      <c r="BM108" s="271"/>
      <c r="BN108" s="271"/>
      <c r="BO108" s="271"/>
      <c r="BP108" s="271"/>
      <c r="BQ108" s="271"/>
      <c r="BR108" s="271"/>
      <c r="BS108" s="271"/>
      <c r="BT108" s="271"/>
      <c r="BU108" s="271"/>
      <c r="BV108" s="271"/>
      <c r="BW108" s="271"/>
      <c r="BX108" s="271"/>
      <c r="BY108" s="271"/>
      <c r="BZ108" s="271"/>
      <c r="CA108" s="271"/>
      <c r="CB108" s="271"/>
      <c r="CC108" s="271"/>
      <c r="CF108" s="271"/>
      <c r="CG108" s="271"/>
      <c r="CH108" s="271"/>
      <c r="CI108" s="271"/>
      <c r="CJ108" s="271"/>
    </row>
    <row r="109" spans="1:88" s="272" customFormat="1" ht="42" customHeight="1" thickBot="1">
      <c r="A109" s="216"/>
      <c r="B109" s="274"/>
      <c r="C109" s="247"/>
      <c r="D109" s="247"/>
      <c r="E109" s="247"/>
      <c r="F109" s="247"/>
      <c r="G109" s="247"/>
      <c r="H109" s="247"/>
      <c r="I109" s="275"/>
      <c r="J109" s="213"/>
      <c r="K109" s="214"/>
      <c r="L109" s="214"/>
      <c r="M109" s="214"/>
      <c r="N109" s="276"/>
      <c r="O109" s="214"/>
      <c r="P109" s="270"/>
      <c r="Q109" s="270"/>
      <c r="R109" s="270"/>
      <c r="S109" s="270"/>
      <c r="T109" s="270"/>
      <c r="U109" s="270"/>
      <c r="V109" s="271"/>
      <c r="W109" s="271"/>
      <c r="X109" s="271"/>
      <c r="Y109" s="271"/>
      <c r="Z109" s="271"/>
      <c r="AA109" s="271"/>
      <c r="AB109" s="271"/>
      <c r="AC109" s="271"/>
      <c r="AD109" s="271"/>
      <c r="AE109" s="271"/>
      <c r="AF109" s="271"/>
      <c r="AG109" s="271"/>
      <c r="AH109" s="271"/>
      <c r="AI109" s="271"/>
      <c r="AJ109" s="271"/>
      <c r="AK109" s="271"/>
      <c r="AL109" s="271"/>
      <c r="AM109" s="271"/>
      <c r="AN109" s="271"/>
      <c r="AO109" s="271"/>
      <c r="AP109" s="271"/>
      <c r="AQ109" s="271"/>
      <c r="AR109" s="271"/>
      <c r="AS109" s="271"/>
      <c r="AT109" s="271"/>
      <c r="AU109" s="271"/>
      <c r="AV109" s="271"/>
      <c r="AW109" s="271"/>
      <c r="AX109" s="271"/>
      <c r="AY109" s="271"/>
      <c r="AZ109" s="271"/>
      <c r="BA109" s="271"/>
      <c r="BB109" s="271"/>
      <c r="BC109" s="271"/>
      <c r="BD109" s="271"/>
      <c r="BE109" s="271"/>
      <c r="BF109" s="271"/>
      <c r="BG109" s="271"/>
      <c r="BH109" s="271"/>
      <c r="BI109" s="271"/>
      <c r="BJ109" s="271"/>
      <c r="BK109" s="271"/>
      <c r="BL109" s="271"/>
      <c r="BM109" s="271"/>
      <c r="BN109" s="271"/>
      <c r="BO109" s="271"/>
      <c r="BP109" s="271"/>
      <c r="BQ109" s="271"/>
      <c r="BR109" s="271"/>
      <c r="BS109" s="271"/>
      <c r="BT109" s="271"/>
      <c r="BU109" s="271"/>
      <c r="BV109" s="271"/>
      <c r="BW109" s="271"/>
      <c r="BX109" s="271"/>
      <c r="BY109" s="271"/>
      <c r="BZ109" s="271"/>
      <c r="CA109" s="271"/>
      <c r="CB109" s="271"/>
      <c r="CC109" s="271"/>
      <c r="CF109" s="271"/>
      <c r="CG109" s="271"/>
      <c r="CH109" s="271"/>
      <c r="CI109" s="271"/>
      <c r="CJ109" s="271"/>
    </row>
    <row r="110" spans="1:88" s="272" customFormat="1" ht="42" customHeight="1" thickBot="1">
      <c r="A110" s="216"/>
      <c r="B110" s="274"/>
      <c r="C110" s="247"/>
      <c r="D110" s="247"/>
      <c r="E110" s="247"/>
      <c r="F110" s="247"/>
      <c r="G110" s="247"/>
      <c r="H110" s="247"/>
      <c r="I110" s="275"/>
      <c r="J110" s="213"/>
      <c r="K110" s="214"/>
      <c r="L110" s="214"/>
      <c r="M110" s="214"/>
      <c r="N110" s="276"/>
      <c r="O110" s="214"/>
      <c r="P110" s="270"/>
      <c r="Q110" s="270"/>
      <c r="R110" s="270"/>
      <c r="S110" s="270"/>
      <c r="T110" s="270"/>
      <c r="U110" s="270"/>
      <c r="V110" s="271"/>
      <c r="W110" s="271"/>
      <c r="X110" s="271"/>
      <c r="Y110" s="271"/>
      <c r="Z110" s="271"/>
      <c r="AA110" s="271"/>
      <c r="AB110" s="271"/>
      <c r="AC110" s="271"/>
      <c r="AD110" s="271"/>
      <c r="AE110" s="271"/>
      <c r="AF110" s="271"/>
      <c r="AG110" s="271"/>
      <c r="AH110" s="271"/>
      <c r="AI110" s="271"/>
      <c r="AJ110" s="271"/>
      <c r="AK110" s="271"/>
      <c r="AL110" s="271"/>
      <c r="AM110" s="271"/>
      <c r="AN110" s="271"/>
      <c r="AO110" s="271"/>
      <c r="AP110" s="271"/>
      <c r="AQ110" s="271"/>
      <c r="AR110" s="271"/>
      <c r="AS110" s="271"/>
      <c r="AT110" s="271"/>
      <c r="AU110" s="271"/>
      <c r="AV110" s="271"/>
      <c r="AW110" s="271"/>
      <c r="AX110" s="271"/>
      <c r="AY110" s="271"/>
      <c r="AZ110" s="271"/>
      <c r="BA110" s="271"/>
      <c r="BB110" s="271"/>
      <c r="BC110" s="271"/>
      <c r="BD110" s="271"/>
      <c r="BE110" s="271"/>
      <c r="BF110" s="271"/>
      <c r="BG110" s="271"/>
      <c r="BH110" s="271"/>
      <c r="BI110" s="271"/>
      <c r="BJ110" s="271"/>
      <c r="BK110" s="271"/>
      <c r="BL110" s="271"/>
      <c r="BM110" s="271"/>
      <c r="BN110" s="271"/>
      <c r="BO110" s="271"/>
      <c r="BP110" s="271"/>
      <c r="BQ110" s="271"/>
      <c r="BR110" s="271"/>
      <c r="BS110" s="271"/>
      <c r="BT110" s="271"/>
      <c r="BU110" s="271"/>
      <c r="BV110" s="271"/>
      <c r="BW110" s="271"/>
      <c r="BX110" s="271"/>
      <c r="BY110" s="271"/>
      <c r="BZ110" s="271"/>
      <c r="CA110" s="271"/>
      <c r="CB110" s="271"/>
      <c r="CC110" s="271"/>
      <c r="CF110" s="271"/>
      <c r="CG110" s="271"/>
      <c r="CH110" s="271"/>
      <c r="CI110" s="271"/>
      <c r="CJ110" s="271"/>
    </row>
    <row r="111" spans="1:88" s="272" customFormat="1" ht="42" customHeight="1" thickBot="1">
      <c r="A111" s="216"/>
      <c r="B111" s="274"/>
      <c r="C111" s="247"/>
      <c r="D111" s="247"/>
      <c r="E111" s="247"/>
      <c r="F111" s="247"/>
      <c r="G111" s="247"/>
      <c r="H111" s="247"/>
      <c r="I111" s="275"/>
      <c r="J111" s="213"/>
      <c r="K111" s="214"/>
      <c r="L111" s="214"/>
      <c r="M111" s="214"/>
      <c r="N111" s="276"/>
      <c r="O111" s="214"/>
      <c r="P111" s="270"/>
      <c r="Q111" s="270"/>
      <c r="R111" s="270"/>
      <c r="S111" s="270"/>
      <c r="T111" s="270"/>
      <c r="U111" s="270"/>
      <c r="V111" s="271"/>
      <c r="W111" s="271"/>
      <c r="X111" s="271"/>
      <c r="Y111" s="271"/>
      <c r="Z111" s="271"/>
      <c r="AA111" s="271"/>
      <c r="AB111" s="271"/>
      <c r="AC111" s="271"/>
      <c r="AD111" s="271"/>
      <c r="AE111" s="271"/>
      <c r="AF111" s="271"/>
      <c r="AG111" s="271"/>
      <c r="AH111" s="271"/>
      <c r="AI111" s="271"/>
      <c r="AJ111" s="271"/>
      <c r="AK111" s="271"/>
      <c r="AL111" s="271"/>
      <c r="AM111" s="271"/>
      <c r="AN111" s="271"/>
      <c r="AO111" s="271"/>
      <c r="AP111" s="271"/>
      <c r="AQ111" s="271"/>
      <c r="AR111" s="271"/>
      <c r="AS111" s="271"/>
      <c r="AT111" s="271"/>
      <c r="AU111" s="271"/>
      <c r="AV111" s="271"/>
      <c r="AW111" s="271"/>
      <c r="AX111" s="271"/>
      <c r="AY111" s="271"/>
      <c r="AZ111" s="271"/>
      <c r="BA111" s="271"/>
      <c r="BB111" s="271"/>
      <c r="BC111" s="271"/>
      <c r="BD111" s="271"/>
      <c r="BE111" s="271"/>
      <c r="BF111" s="271"/>
      <c r="BG111" s="271"/>
      <c r="BH111" s="271"/>
      <c r="BI111" s="271"/>
      <c r="BJ111" s="271"/>
      <c r="BK111" s="271"/>
      <c r="BL111" s="271"/>
      <c r="BM111" s="271"/>
      <c r="BN111" s="271"/>
      <c r="BO111" s="271"/>
      <c r="BP111" s="271"/>
      <c r="BQ111" s="271"/>
      <c r="BR111" s="271"/>
      <c r="BS111" s="271"/>
      <c r="BT111" s="271"/>
      <c r="BU111" s="271"/>
      <c r="BV111" s="271"/>
      <c r="BW111" s="271"/>
      <c r="BX111" s="271"/>
      <c r="BY111" s="271"/>
      <c r="BZ111" s="271"/>
      <c r="CA111" s="271"/>
      <c r="CB111" s="271"/>
      <c r="CC111" s="271"/>
      <c r="CF111" s="271"/>
      <c r="CG111" s="271"/>
      <c r="CH111" s="271"/>
      <c r="CI111" s="271"/>
      <c r="CJ111" s="271"/>
    </row>
    <row r="112" spans="1:88" s="272" customFormat="1" ht="42" customHeight="1" thickBot="1">
      <c r="A112" s="216"/>
      <c r="B112" s="274"/>
      <c r="C112" s="247"/>
      <c r="D112" s="247"/>
      <c r="E112" s="247"/>
      <c r="F112" s="247"/>
      <c r="G112" s="247"/>
      <c r="H112" s="247"/>
      <c r="I112" s="275"/>
      <c r="J112" s="213"/>
      <c r="K112" s="214"/>
      <c r="L112" s="214"/>
      <c r="M112" s="214"/>
      <c r="N112" s="276"/>
      <c r="O112" s="214"/>
      <c r="P112" s="270"/>
      <c r="Q112" s="270"/>
      <c r="R112" s="270"/>
      <c r="S112" s="270"/>
      <c r="T112" s="270"/>
      <c r="U112" s="270"/>
      <c r="V112" s="271"/>
      <c r="W112" s="271"/>
      <c r="X112" s="271"/>
      <c r="Y112" s="271"/>
      <c r="Z112" s="271"/>
      <c r="AA112" s="271"/>
      <c r="AB112" s="271"/>
      <c r="AC112" s="271"/>
      <c r="AD112" s="271"/>
      <c r="AE112" s="271"/>
      <c r="AF112" s="271"/>
      <c r="AG112" s="271"/>
      <c r="AH112" s="271"/>
      <c r="AI112" s="271"/>
      <c r="AJ112" s="271"/>
      <c r="AK112" s="271"/>
      <c r="AL112" s="271"/>
      <c r="AM112" s="271"/>
      <c r="AN112" s="271"/>
      <c r="AO112" s="271"/>
      <c r="AP112" s="271"/>
      <c r="AQ112" s="271"/>
      <c r="AR112" s="271"/>
      <c r="AS112" s="271"/>
      <c r="AT112" s="271"/>
      <c r="AU112" s="271"/>
      <c r="AV112" s="271"/>
      <c r="AW112" s="271"/>
      <c r="AX112" s="271"/>
      <c r="AY112" s="271"/>
      <c r="AZ112" s="271"/>
      <c r="BA112" s="271"/>
      <c r="BB112" s="271"/>
      <c r="BC112" s="271"/>
      <c r="BD112" s="271"/>
      <c r="BE112" s="271"/>
      <c r="BF112" s="271"/>
      <c r="BG112" s="271"/>
      <c r="BH112" s="271"/>
      <c r="BI112" s="271"/>
      <c r="BJ112" s="271"/>
      <c r="BK112" s="271"/>
      <c r="BL112" s="271"/>
      <c r="BM112" s="271"/>
      <c r="BN112" s="271"/>
      <c r="BO112" s="271"/>
      <c r="BP112" s="271"/>
      <c r="BQ112" s="271"/>
      <c r="BR112" s="271"/>
      <c r="BS112" s="271"/>
      <c r="BT112" s="271"/>
      <c r="BU112" s="271"/>
      <c r="BV112" s="271"/>
      <c r="BW112" s="271"/>
      <c r="BX112" s="271"/>
      <c r="BY112" s="271"/>
      <c r="BZ112" s="271"/>
      <c r="CA112" s="271"/>
      <c r="CB112" s="271"/>
      <c r="CC112" s="271"/>
      <c r="CF112" s="271"/>
      <c r="CG112" s="271"/>
      <c r="CH112" s="271"/>
      <c r="CI112" s="271"/>
      <c r="CJ112" s="271"/>
    </row>
    <row r="113" spans="1:88" s="272" customFormat="1" ht="42" customHeight="1" thickBot="1">
      <c r="A113" s="216"/>
      <c r="B113" s="274"/>
      <c r="C113" s="247"/>
      <c r="D113" s="247"/>
      <c r="E113" s="247"/>
      <c r="F113" s="247"/>
      <c r="G113" s="247"/>
      <c r="H113" s="247"/>
      <c r="I113" s="275"/>
      <c r="J113" s="213"/>
      <c r="K113" s="214"/>
      <c r="L113" s="214"/>
      <c r="M113" s="214"/>
      <c r="N113" s="276"/>
      <c r="O113" s="214"/>
      <c r="P113" s="270"/>
      <c r="Q113" s="270"/>
      <c r="R113" s="270"/>
      <c r="S113" s="270"/>
      <c r="T113" s="270"/>
      <c r="U113" s="270"/>
      <c r="V113" s="271"/>
      <c r="W113" s="271"/>
      <c r="X113" s="271"/>
      <c r="Y113" s="271"/>
      <c r="Z113" s="271"/>
      <c r="AA113" s="271"/>
      <c r="AB113" s="271"/>
      <c r="AC113" s="271"/>
      <c r="AD113" s="271"/>
      <c r="AE113" s="271"/>
      <c r="AF113" s="271"/>
      <c r="AG113" s="271"/>
      <c r="AH113" s="271"/>
      <c r="AI113" s="271"/>
      <c r="AJ113" s="271"/>
      <c r="AK113" s="271"/>
      <c r="AL113" s="271"/>
      <c r="AM113" s="271"/>
      <c r="AN113" s="271"/>
      <c r="AO113" s="271"/>
      <c r="AP113" s="271"/>
      <c r="AQ113" s="271"/>
      <c r="AR113" s="271"/>
      <c r="AS113" s="271"/>
      <c r="AT113" s="271"/>
      <c r="AU113" s="271"/>
      <c r="AV113" s="271"/>
      <c r="AW113" s="271"/>
      <c r="AX113" s="271"/>
      <c r="AY113" s="271"/>
      <c r="AZ113" s="271"/>
      <c r="BA113" s="271"/>
      <c r="BB113" s="271"/>
      <c r="BC113" s="271"/>
      <c r="BD113" s="271"/>
      <c r="BE113" s="271"/>
      <c r="BF113" s="271"/>
      <c r="BG113" s="271"/>
      <c r="BH113" s="271"/>
      <c r="BI113" s="271"/>
      <c r="BJ113" s="271"/>
      <c r="BK113" s="271"/>
      <c r="BL113" s="271"/>
      <c r="BM113" s="271"/>
      <c r="BN113" s="271"/>
      <c r="BO113" s="271"/>
      <c r="BP113" s="271"/>
      <c r="BQ113" s="271"/>
      <c r="BR113" s="271"/>
      <c r="BS113" s="271"/>
      <c r="BT113" s="271"/>
      <c r="BU113" s="271"/>
      <c r="BV113" s="271"/>
      <c r="BW113" s="271"/>
      <c r="BX113" s="271"/>
      <c r="BY113" s="271"/>
      <c r="BZ113" s="271"/>
      <c r="CA113" s="271"/>
      <c r="CB113" s="271"/>
      <c r="CC113" s="271"/>
      <c r="CF113" s="271"/>
      <c r="CG113" s="271"/>
      <c r="CH113" s="271"/>
      <c r="CI113" s="271"/>
      <c r="CJ113" s="271"/>
    </row>
    <row r="114" spans="1:88" s="272" customFormat="1" ht="42" customHeight="1" thickBot="1">
      <c r="A114" s="216"/>
      <c r="B114" s="274"/>
      <c r="C114" s="247"/>
      <c r="D114" s="247"/>
      <c r="E114" s="247"/>
      <c r="F114" s="247"/>
      <c r="G114" s="247"/>
      <c r="H114" s="247"/>
      <c r="I114" s="275"/>
      <c r="J114" s="213"/>
      <c r="K114" s="214"/>
      <c r="L114" s="214"/>
      <c r="M114" s="214"/>
      <c r="N114" s="276"/>
      <c r="O114" s="214"/>
      <c r="P114" s="270"/>
      <c r="Q114" s="270"/>
      <c r="R114" s="270"/>
      <c r="S114" s="270"/>
      <c r="T114" s="270"/>
      <c r="U114" s="270"/>
      <c r="V114" s="271"/>
      <c r="W114" s="271"/>
      <c r="X114" s="271"/>
      <c r="Y114" s="271"/>
      <c r="Z114" s="271"/>
      <c r="AA114" s="271"/>
      <c r="AB114" s="271"/>
      <c r="AC114" s="271"/>
      <c r="AD114" s="271"/>
      <c r="AE114" s="271"/>
      <c r="AF114" s="271"/>
      <c r="AG114" s="271"/>
      <c r="AH114" s="271"/>
      <c r="AI114" s="271"/>
      <c r="AJ114" s="271"/>
      <c r="AK114" s="271"/>
      <c r="AL114" s="271"/>
      <c r="AM114" s="271"/>
      <c r="AN114" s="271"/>
      <c r="AO114" s="271"/>
      <c r="AP114" s="271"/>
      <c r="AQ114" s="271"/>
      <c r="AR114" s="271"/>
      <c r="AS114" s="271"/>
      <c r="AT114" s="271"/>
      <c r="AU114" s="271"/>
      <c r="AV114" s="271"/>
      <c r="AW114" s="271"/>
      <c r="AX114" s="271"/>
      <c r="AY114" s="271"/>
      <c r="AZ114" s="271"/>
      <c r="BA114" s="271"/>
      <c r="BB114" s="271"/>
      <c r="BC114" s="271"/>
      <c r="BD114" s="271"/>
      <c r="BE114" s="271"/>
      <c r="BF114" s="271"/>
      <c r="BG114" s="271"/>
      <c r="BH114" s="271"/>
      <c r="BI114" s="271"/>
      <c r="BJ114" s="271"/>
      <c r="BK114" s="271"/>
      <c r="BL114" s="271"/>
      <c r="BM114" s="271"/>
      <c r="BN114" s="271"/>
      <c r="BO114" s="271"/>
      <c r="BP114" s="271"/>
      <c r="BQ114" s="271"/>
      <c r="BR114" s="271"/>
      <c r="BS114" s="271"/>
      <c r="BT114" s="271"/>
      <c r="BU114" s="271"/>
      <c r="BV114" s="271"/>
      <c r="BW114" s="271"/>
      <c r="BX114" s="271"/>
      <c r="BY114" s="271"/>
      <c r="BZ114" s="271"/>
      <c r="CA114" s="271"/>
      <c r="CB114" s="271"/>
      <c r="CC114" s="271"/>
      <c r="CF114" s="271"/>
      <c r="CG114" s="271"/>
      <c r="CH114" s="271"/>
      <c r="CI114" s="271"/>
      <c r="CJ114" s="271"/>
    </row>
    <row r="115" spans="1:88" s="272" customFormat="1" ht="42" customHeight="1" thickBot="1">
      <c r="A115" s="216"/>
      <c r="B115" s="274"/>
      <c r="C115" s="247"/>
      <c r="D115" s="247"/>
      <c r="E115" s="247"/>
      <c r="F115" s="247"/>
      <c r="G115" s="247"/>
      <c r="H115" s="247"/>
      <c r="I115" s="275"/>
      <c r="J115" s="213"/>
      <c r="K115" s="214"/>
      <c r="L115" s="214"/>
      <c r="M115" s="214"/>
      <c r="N115" s="276"/>
      <c r="O115" s="214"/>
      <c r="P115" s="270"/>
      <c r="Q115" s="270"/>
      <c r="R115" s="270"/>
      <c r="S115" s="270"/>
      <c r="T115" s="270"/>
      <c r="U115" s="270"/>
      <c r="V115" s="271"/>
      <c r="W115" s="271"/>
      <c r="X115" s="271"/>
      <c r="Y115" s="271"/>
      <c r="Z115" s="271"/>
      <c r="AA115" s="271"/>
      <c r="AB115" s="271"/>
      <c r="AC115" s="271"/>
      <c r="AD115" s="271"/>
      <c r="AE115" s="271"/>
      <c r="AF115" s="271"/>
      <c r="AG115" s="271"/>
      <c r="AH115" s="271"/>
      <c r="AI115" s="271"/>
      <c r="AJ115" s="271"/>
      <c r="AK115" s="271"/>
      <c r="AL115" s="271"/>
      <c r="AM115" s="271"/>
      <c r="AN115" s="271"/>
      <c r="AO115" s="271"/>
      <c r="AP115" s="271"/>
      <c r="AQ115" s="271"/>
      <c r="AR115" s="271"/>
      <c r="AS115" s="271"/>
      <c r="AT115" s="271"/>
      <c r="AU115" s="271"/>
      <c r="AV115" s="271"/>
      <c r="AW115" s="271"/>
      <c r="AX115" s="271"/>
      <c r="AY115" s="271"/>
      <c r="AZ115" s="271"/>
      <c r="BA115" s="271"/>
      <c r="BB115" s="271"/>
      <c r="BC115" s="271"/>
      <c r="BD115" s="271"/>
      <c r="BE115" s="271"/>
      <c r="BF115" s="271"/>
      <c r="BG115" s="271"/>
      <c r="BH115" s="271"/>
      <c r="BI115" s="271"/>
      <c r="BJ115" s="271"/>
      <c r="BK115" s="271"/>
      <c r="BL115" s="271"/>
      <c r="BM115" s="271"/>
      <c r="BN115" s="271"/>
      <c r="BO115" s="271"/>
      <c r="BP115" s="271"/>
      <c r="BQ115" s="271"/>
      <c r="BR115" s="271"/>
      <c r="BS115" s="271"/>
      <c r="BT115" s="271"/>
      <c r="BU115" s="271"/>
      <c r="BV115" s="271"/>
      <c r="BW115" s="271"/>
      <c r="BX115" s="271"/>
      <c r="BY115" s="271"/>
      <c r="BZ115" s="271"/>
      <c r="CA115" s="271"/>
      <c r="CB115" s="271"/>
      <c r="CC115" s="271"/>
      <c r="CF115" s="271"/>
      <c r="CG115" s="271"/>
      <c r="CH115" s="271"/>
      <c r="CI115" s="271"/>
      <c r="CJ115" s="271"/>
    </row>
    <row r="116" spans="1:88" s="272" customFormat="1" ht="42" customHeight="1" thickBot="1">
      <c r="A116" s="216"/>
      <c r="B116" s="274"/>
      <c r="C116" s="247"/>
      <c r="D116" s="247"/>
      <c r="E116" s="247"/>
      <c r="F116" s="247"/>
      <c r="G116" s="247"/>
      <c r="H116" s="247"/>
      <c r="I116" s="275"/>
      <c r="J116" s="213"/>
      <c r="K116" s="214"/>
      <c r="L116" s="214"/>
      <c r="M116" s="214"/>
      <c r="N116" s="276"/>
      <c r="O116" s="214"/>
      <c r="P116" s="270"/>
      <c r="Q116" s="270"/>
      <c r="R116" s="270"/>
      <c r="S116" s="270"/>
      <c r="T116" s="270"/>
      <c r="U116" s="270"/>
      <c r="V116" s="271"/>
      <c r="W116" s="271"/>
      <c r="X116" s="271"/>
      <c r="Y116" s="271"/>
      <c r="Z116" s="271"/>
      <c r="AA116" s="271"/>
      <c r="AB116" s="271"/>
      <c r="AC116" s="271"/>
      <c r="AD116" s="271"/>
      <c r="AE116" s="271"/>
      <c r="AF116" s="271"/>
      <c r="AG116" s="271"/>
      <c r="AH116" s="271"/>
      <c r="AI116" s="271"/>
      <c r="AJ116" s="271"/>
      <c r="AK116" s="271"/>
      <c r="AL116" s="271"/>
      <c r="AM116" s="271"/>
      <c r="AN116" s="271"/>
      <c r="AO116" s="271"/>
      <c r="AP116" s="271"/>
      <c r="AQ116" s="271"/>
      <c r="AR116" s="271"/>
      <c r="AS116" s="271"/>
      <c r="AT116" s="271"/>
      <c r="AU116" s="271"/>
      <c r="AV116" s="271"/>
      <c r="AW116" s="271"/>
      <c r="AX116" s="271"/>
      <c r="AY116" s="271"/>
      <c r="AZ116" s="271"/>
      <c r="BA116" s="271"/>
      <c r="BB116" s="271"/>
      <c r="BC116" s="271"/>
      <c r="BD116" s="271"/>
      <c r="BE116" s="271"/>
      <c r="BF116" s="271"/>
      <c r="BG116" s="271"/>
      <c r="BH116" s="271"/>
      <c r="BI116" s="271"/>
      <c r="BJ116" s="271"/>
      <c r="BK116" s="271"/>
      <c r="BL116" s="271"/>
      <c r="BM116" s="271"/>
      <c r="BN116" s="271"/>
      <c r="BO116" s="271"/>
      <c r="BP116" s="271"/>
      <c r="BQ116" s="271"/>
      <c r="BR116" s="271"/>
      <c r="BS116" s="271"/>
      <c r="BT116" s="271"/>
      <c r="BU116" s="271"/>
      <c r="BV116" s="271"/>
      <c r="BW116" s="271"/>
      <c r="BX116" s="271"/>
      <c r="BY116" s="271"/>
      <c r="BZ116" s="271"/>
      <c r="CA116" s="271"/>
      <c r="CB116" s="271"/>
      <c r="CC116" s="271"/>
      <c r="CF116" s="271"/>
      <c r="CG116" s="271"/>
      <c r="CH116" s="271"/>
      <c r="CI116" s="271"/>
      <c r="CJ116" s="271"/>
    </row>
    <row r="117" spans="1:88" s="272" customFormat="1" ht="42" customHeight="1" thickBot="1">
      <c r="A117" s="216"/>
      <c r="B117" s="274"/>
      <c r="C117" s="247"/>
      <c r="D117" s="247"/>
      <c r="E117" s="247"/>
      <c r="F117" s="247"/>
      <c r="G117" s="247"/>
      <c r="H117" s="247"/>
      <c r="I117" s="275"/>
      <c r="J117" s="213"/>
      <c r="K117" s="214"/>
      <c r="L117" s="214"/>
      <c r="M117" s="214"/>
      <c r="N117" s="276"/>
      <c r="O117" s="214"/>
      <c r="P117" s="270"/>
      <c r="Q117" s="270"/>
      <c r="R117" s="270"/>
      <c r="S117" s="270"/>
      <c r="T117" s="270"/>
      <c r="U117" s="270"/>
      <c r="V117" s="271"/>
      <c r="W117" s="271"/>
      <c r="X117" s="271"/>
      <c r="Y117" s="271"/>
      <c r="Z117" s="271"/>
      <c r="AA117" s="271"/>
      <c r="AB117" s="271"/>
      <c r="AC117" s="271"/>
      <c r="AD117" s="271"/>
      <c r="AE117" s="271"/>
      <c r="AF117" s="271"/>
      <c r="AG117" s="271"/>
      <c r="AH117" s="271"/>
      <c r="AI117" s="271"/>
      <c r="AJ117" s="271"/>
      <c r="AK117" s="271"/>
      <c r="AL117" s="271"/>
      <c r="AM117" s="271"/>
      <c r="AN117" s="271"/>
      <c r="AO117" s="271"/>
      <c r="AP117" s="271"/>
      <c r="AQ117" s="271"/>
      <c r="AR117" s="271"/>
      <c r="AS117" s="271"/>
      <c r="AT117" s="271"/>
      <c r="AU117" s="271"/>
      <c r="AV117" s="271"/>
      <c r="AW117" s="271"/>
      <c r="AX117" s="271"/>
      <c r="AY117" s="271"/>
      <c r="AZ117" s="271"/>
      <c r="BA117" s="271"/>
      <c r="BB117" s="271"/>
      <c r="BC117" s="271"/>
      <c r="BD117" s="271"/>
      <c r="BE117" s="271"/>
      <c r="BF117" s="271"/>
      <c r="BG117" s="271"/>
      <c r="BH117" s="271"/>
      <c r="BI117" s="271"/>
      <c r="BJ117" s="271"/>
      <c r="BK117" s="271"/>
      <c r="BL117" s="271"/>
      <c r="BM117" s="271"/>
      <c r="BN117" s="271"/>
      <c r="BO117" s="271"/>
      <c r="BP117" s="271"/>
      <c r="BQ117" s="271"/>
      <c r="BR117" s="271"/>
      <c r="BS117" s="271"/>
      <c r="BT117" s="271"/>
      <c r="BU117" s="271"/>
      <c r="BV117" s="271"/>
      <c r="BW117" s="271"/>
      <c r="BX117" s="271"/>
      <c r="BY117" s="271"/>
      <c r="BZ117" s="271"/>
      <c r="CA117" s="271"/>
      <c r="CB117" s="271"/>
      <c r="CC117" s="271"/>
      <c r="CF117" s="271"/>
      <c r="CG117" s="271"/>
      <c r="CH117" s="271"/>
      <c r="CI117" s="271"/>
      <c r="CJ117" s="271"/>
    </row>
    <row r="118" spans="1:88" s="272" customFormat="1" ht="42" customHeight="1" thickBot="1">
      <c r="A118" s="216"/>
      <c r="B118" s="274"/>
      <c r="C118" s="247"/>
      <c r="D118" s="247"/>
      <c r="E118" s="247"/>
      <c r="F118" s="247"/>
      <c r="G118" s="247"/>
      <c r="H118" s="247"/>
      <c r="I118" s="275"/>
      <c r="J118" s="213"/>
      <c r="K118" s="214"/>
      <c r="L118" s="214"/>
      <c r="M118" s="214"/>
      <c r="N118" s="276"/>
      <c r="O118" s="214"/>
      <c r="P118" s="270"/>
      <c r="Q118" s="270"/>
      <c r="R118" s="270"/>
      <c r="S118" s="270"/>
      <c r="T118" s="270"/>
      <c r="U118" s="270"/>
      <c r="V118" s="271"/>
      <c r="W118" s="271"/>
      <c r="X118" s="271"/>
      <c r="Y118" s="271"/>
      <c r="Z118" s="271"/>
      <c r="AA118" s="271"/>
      <c r="AB118" s="271"/>
      <c r="AC118" s="271"/>
      <c r="AD118" s="271"/>
      <c r="AE118" s="271"/>
      <c r="AF118" s="271"/>
      <c r="AG118" s="271"/>
      <c r="AH118" s="271"/>
      <c r="AI118" s="271"/>
      <c r="AJ118" s="271"/>
      <c r="AK118" s="271"/>
      <c r="AL118" s="271"/>
      <c r="AM118" s="271"/>
      <c r="AN118" s="271"/>
      <c r="AO118" s="271"/>
      <c r="AP118" s="271"/>
      <c r="AQ118" s="271"/>
      <c r="AR118" s="271"/>
      <c r="AS118" s="271"/>
      <c r="AT118" s="271"/>
      <c r="AU118" s="271"/>
      <c r="AV118" s="271"/>
      <c r="AW118" s="271"/>
      <c r="AX118" s="271"/>
      <c r="AY118" s="271"/>
      <c r="AZ118" s="271"/>
      <c r="BA118" s="271"/>
      <c r="BB118" s="271"/>
      <c r="BC118" s="271"/>
      <c r="BD118" s="271"/>
      <c r="BE118" s="271"/>
      <c r="BF118" s="271"/>
      <c r="BG118" s="271"/>
      <c r="BH118" s="271"/>
      <c r="BI118" s="271"/>
      <c r="BJ118" s="271"/>
      <c r="BK118" s="271"/>
      <c r="BL118" s="271"/>
      <c r="BM118" s="271"/>
      <c r="BN118" s="271"/>
      <c r="BO118" s="271"/>
      <c r="BP118" s="271"/>
      <c r="BQ118" s="271"/>
      <c r="BR118" s="271"/>
      <c r="BS118" s="271"/>
      <c r="BT118" s="271"/>
      <c r="BU118" s="271"/>
      <c r="BV118" s="271"/>
      <c r="BW118" s="271"/>
      <c r="BX118" s="271"/>
      <c r="BY118" s="271"/>
      <c r="BZ118" s="271"/>
      <c r="CA118" s="271"/>
      <c r="CB118" s="271"/>
      <c r="CC118" s="271"/>
      <c r="CF118" s="271"/>
      <c r="CG118" s="271"/>
      <c r="CH118" s="271"/>
      <c r="CI118" s="271"/>
      <c r="CJ118" s="271"/>
    </row>
    <row r="119" spans="1:88" s="272" customFormat="1" ht="42" customHeight="1" thickBot="1">
      <c r="A119" s="216"/>
      <c r="B119" s="274"/>
      <c r="C119" s="247"/>
      <c r="D119" s="247"/>
      <c r="E119" s="247"/>
      <c r="F119" s="247"/>
      <c r="G119" s="247"/>
      <c r="H119" s="247"/>
      <c r="I119" s="275"/>
      <c r="J119" s="213"/>
      <c r="K119" s="214"/>
      <c r="L119" s="214"/>
      <c r="M119" s="214"/>
      <c r="N119" s="276"/>
      <c r="O119" s="214"/>
      <c r="P119" s="270"/>
      <c r="Q119" s="270"/>
      <c r="R119" s="270"/>
      <c r="S119" s="270"/>
      <c r="T119" s="270"/>
      <c r="U119" s="270"/>
      <c r="V119" s="271"/>
      <c r="W119" s="271"/>
      <c r="X119" s="271"/>
      <c r="Y119" s="271"/>
      <c r="Z119" s="271"/>
      <c r="AA119" s="271"/>
      <c r="AB119" s="271"/>
      <c r="AC119" s="271"/>
      <c r="AD119" s="271"/>
      <c r="AE119" s="271"/>
      <c r="AF119" s="271"/>
      <c r="AG119" s="271"/>
      <c r="AH119" s="271"/>
      <c r="AI119" s="271"/>
      <c r="AJ119" s="271"/>
      <c r="AK119" s="271"/>
      <c r="AL119" s="271"/>
      <c r="AM119" s="271"/>
      <c r="AN119" s="271"/>
      <c r="AO119" s="271"/>
      <c r="AP119" s="271"/>
      <c r="AQ119" s="271"/>
      <c r="AR119" s="271"/>
      <c r="AS119" s="271"/>
      <c r="AT119" s="271"/>
      <c r="AU119" s="271"/>
      <c r="AV119" s="271"/>
      <c r="AW119" s="271"/>
      <c r="AX119" s="271"/>
      <c r="AY119" s="271"/>
      <c r="AZ119" s="271"/>
      <c r="BA119" s="271"/>
      <c r="BB119" s="271"/>
      <c r="BC119" s="271"/>
      <c r="BD119" s="271"/>
      <c r="BE119" s="271"/>
      <c r="BF119" s="271"/>
      <c r="BG119" s="271"/>
      <c r="BH119" s="271"/>
      <c r="BI119" s="271"/>
      <c r="BJ119" s="271"/>
      <c r="BK119" s="271"/>
      <c r="BL119" s="271"/>
      <c r="BM119" s="271"/>
      <c r="BN119" s="271"/>
      <c r="BO119" s="271"/>
      <c r="BP119" s="271"/>
      <c r="BQ119" s="271"/>
      <c r="BR119" s="271"/>
      <c r="BS119" s="271"/>
      <c r="BT119" s="271"/>
      <c r="BU119" s="271"/>
      <c r="BV119" s="271"/>
      <c r="BW119" s="271"/>
      <c r="BX119" s="271"/>
      <c r="BY119" s="271"/>
      <c r="BZ119" s="271"/>
      <c r="CA119" s="271"/>
      <c r="CB119" s="271"/>
      <c r="CC119" s="271"/>
      <c r="CF119" s="271"/>
      <c r="CG119" s="271"/>
      <c r="CH119" s="271"/>
      <c r="CI119" s="271"/>
      <c r="CJ119" s="271"/>
    </row>
    <row r="120" spans="1:88" s="272" customFormat="1" ht="42" customHeight="1" thickBot="1">
      <c r="A120" s="216"/>
      <c r="B120" s="274"/>
      <c r="C120" s="247"/>
      <c r="D120" s="247"/>
      <c r="E120" s="247"/>
      <c r="F120" s="247"/>
      <c r="G120" s="247"/>
      <c r="H120" s="247"/>
      <c r="I120" s="275"/>
      <c r="J120" s="213"/>
      <c r="K120" s="214"/>
      <c r="L120" s="214"/>
      <c r="M120" s="214"/>
      <c r="N120" s="276"/>
      <c r="O120" s="214"/>
      <c r="P120" s="270"/>
      <c r="Q120" s="270"/>
      <c r="R120" s="270"/>
      <c r="S120" s="270"/>
      <c r="T120" s="270"/>
      <c r="U120" s="270"/>
      <c r="V120" s="271"/>
      <c r="W120" s="271"/>
      <c r="X120" s="271"/>
      <c r="Y120" s="271"/>
      <c r="Z120" s="271"/>
      <c r="AA120" s="271"/>
      <c r="AB120" s="271"/>
      <c r="AC120" s="271"/>
      <c r="AD120" s="271"/>
      <c r="AE120" s="271"/>
      <c r="AF120" s="271"/>
      <c r="AG120" s="271"/>
      <c r="AH120" s="271"/>
      <c r="AI120" s="271"/>
      <c r="AJ120" s="271"/>
      <c r="AK120" s="271"/>
      <c r="AL120" s="271"/>
      <c r="AM120" s="271"/>
      <c r="AN120" s="271"/>
      <c r="AO120" s="271"/>
      <c r="AP120" s="271"/>
      <c r="AQ120" s="271"/>
      <c r="AR120" s="271"/>
      <c r="AS120" s="271"/>
      <c r="AT120" s="271"/>
      <c r="AU120" s="271"/>
      <c r="AV120" s="271"/>
      <c r="AW120" s="271"/>
      <c r="AX120" s="271"/>
      <c r="AY120" s="271"/>
      <c r="AZ120" s="271"/>
      <c r="BA120" s="271"/>
      <c r="BB120" s="271"/>
      <c r="BC120" s="271"/>
      <c r="BD120" s="271"/>
      <c r="BE120" s="271"/>
      <c r="BF120" s="271"/>
      <c r="BG120" s="271"/>
      <c r="BH120" s="271"/>
      <c r="BI120" s="271"/>
      <c r="BJ120" s="271"/>
      <c r="BK120" s="271"/>
      <c r="BL120" s="271"/>
      <c r="BM120" s="271"/>
      <c r="BN120" s="271"/>
      <c r="BO120" s="271"/>
      <c r="BP120" s="271"/>
      <c r="BQ120" s="271"/>
      <c r="BR120" s="271"/>
      <c r="BS120" s="271"/>
      <c r="BT120" s="271"/>
      <c r="BU120" s="271"/>
      <c r="BV120" s="271"/>
      <c r="BW120" s="271"/>
      <c r="BX120" s="271"/>
      <c r="BY120" s="271"/>
      <c r="BZ120" s="271"/>
      <c r="CA120" s="271"/>
      <c r="CB120" s="271"/>
      <c r="CC120" s="271"/>
      <c r="CF120" s="271"/>
      <c r="CG120" s="271"/>
      <c r="CH120" s="271"/>
      <c r="CI120" s="271"/>
      <c r="CJ120" s="271"/>
    </row>
    <row r="121" spans="1:88" s="272" customFormat="1" ht="42" customHeight="1" thickBot="1">
      <c r="A121" s="216"/>
      <c r="B121" s="274"/>
      <c r="C121" s="247"/>
      <c r="D121" s="247"/>
      <c r="E121" s="247"/>
      <c r="F121" s="247"/>
      <c r="G121" s="247"/>
      <c r="H121" s="247"/>
      <c r="I121" s="275"/>
      <c r="J121" s="213"/>
      <c r="K121" s="214"/>
      <c r="L121" s="214"/>
      <c r="M121" s="214"/>
      <c r="N121" s="276"/>
      <c r="O121" s="214"/>
      <c r="P121" s="270"/>
      <c r="Q121" s="270"/>
      <c r="R121" s="270"/>
      <c r="S121" s="270"/>
      <c r="T121" s="270"/>
      <c r="U121" s="270"/>
      <c r="V121" s="271"/>
      <c r="W121" s="271"/>
      <c r="X121" s="271"/>
      <c r="Y121" s="271"/>
      <c r="Z121" s="271"/>
      <c r="AA121" s="271"/>
      <c r="AB121" s="271"/>
      <c r="AC121" s="271"/>
      <c r="AD121" s="271"/>
      <c r="AE121" s="271"/>
      <c r="AF121" s="271"/>
      <c r="AG121" s="271"/>
      <c r="AH121" s="271"/>
      <c r="AI121" s="271"/>
      <c r="AJ121" s="271"/>
      <c r="AK121" s="271"/>
      <c r="AL121" s="271"/>
      <c r="AM121" s="271"/>
      <c r="AN121" s="271"/>
      <c r="AO121" s="271"/>
      <c r="AP121" s="271"/>
      <c r="AQ121" s="271"/>
      <c r="AR121" s="271"/>
      <c r="AS121" s="271"/>
      <c r="AT121" s="271"/>
      <c r="AU121" s="271"/>
      <c r="AV121" s="271"/>
      <c r="AW121" s="271"/>
      <c r="AX121" s="271"/>
      <c r="AY121" s="271"/>
      <c r="AZ121" s="271"/>
      <c r="BA121" s="271"/>
      <c r="BB121" s="271"/>
      <c r="BC121" s="271"/>
      <c r="BD121" s="271"/>
      <c r="BE121" s="271"/>
      <c r="BF121" s="271"/>
      <c r="BG121" s="271"/>
      <c r="BH121" s="271"/>
      <c r="BI121" s="271"/>
      <c r="BJ121" s="271"/>
      <c r="BK121" s="271"/>
      <c r="BL121" s="271"/>
      <c r="BM121" s="271"/>
      <c r="BN121" s="271"/>
      <c r="BO121" s="271"/>
      <c r="BP121" s="271"/>
      <c r="BQ121" s="271"/>
      <c r="BR121" s="271"/>
      <c r="BS121" s="271"/>
      <c r="BT121" s="271"/>
      <c r="BU121" s="271"/>
      <c r="BV121" s="271"/>
      <c r="BW121" s="271"/>
      <c r="BX121" s="271"/>
      <c r="BY121" s="271"/>
      <c r="BZ121" s="271"/>
      <c r="CA121" s="271"/>
      <c r="CB121" s="271"/>
      <c r="CC121" s="271"/>
      <c r="CF121" s="271"/>
      <c r="CG121" s="271"/>
      <c r="CH121" s="271"/>
      <c r="CI121" s="271"/>
      <c r="CJ121" s="271"/>
    </row>
    <row r="122" spans="1:88" s="272" customFormat="1" ht="42" customHeight="1" thickBot="1">
      <c r="A122" s="216"/>
      <c r="B122" s="274"/>
      <c r="C122" s="247"/>
      <c r="D122" s="247"/>
      <c r="E122" s="247"/>
      <c r="F122" s="247"/>
      <c r="G122" s="247"/>
      <c r="H122" s="247"/>
      <c r="I122" s="275"/>
      <c r="J122" s="213"/>
      <c r="K122" s="214"/>
      <c r="L122" s="214"/>
      <c r="M122" s="214"/>
      <c r="N122" s="276"/>
      <c r="O122" s="214"/>
      <c r="P122" s="270"/>
      <c r="Q122" s="270"/>
      <c r="R122" s="270"/>
      <c r="S122" s="270"/>
      <c r="T122" s="270"/>
      <c r="U122" s="270"/>
      <c r="V122" s="271"/>
      <c r="W122" s="271"/>
      <c r="X122" s="271"/>
      <c r="Y122" s="271"/>
      <c r="Z122" s="271"/>
      <c r="AA122" s="271"/>
      <c r="AB122" s="271"/>
      <c r="AC122" s="271"/>
      <c r="AD122" s="271"/>
      <c r="AE122" s="271"/>
      <c r="AF122" s="271"/>
      <c r="AG122" s="271"/>
      <c r="AH122" s="271"/>
      <c r="AI122" s="271"/>
      <c r="AJ122" s="271"/>
      <c r="AK122" s="271"/>
      <c r="AL122" s="271"/>
      <c r="AM122" s="271"/>
      <c r="AN122" s="271"/>
      <c r="AO122" s="271"/>
      <c r="AP122" s="271"/>
      <c r="AQ122" s="271"/>
      <c r="AR122" s="271"/>
      <c r="AS122" s="271"/>
      <c r="AT122" s="271"/>
      <c r="AU122" s="271"/>
      <c r="AV122" s="271"/>
      <c r="AW122" s="271"/>
      <c r="AX122" s="271"/>
      <c r="AY122" s="271"/>
      <c r="AZ122" s="271"/>
      <c r="BA122" s="271"/>
      <c r="BB122" s="271"/>
      <c r="BC122" s="271"/>
      <c r="BD122" s="271"/>
      <c r="BE122" s="271"/>
      <c r="BF122" s="271"/>
      <c r="BG122" s="271"/>
      <c r="BH122" s="271"/>
      <c r="BI122" s="271"/>
      <c r="BJ122" s="271"/>
      <c r="BK122" s="271"/>
      <c r="BL122" s="271"/>
      <c r="BM122" s="271"/>
      <c r="BN122" s="271"/>
      <c r="BO122" s="271"/>
      <c r="BP122" s="271"/>
      <c r="BQ122" s="271"/>
      <c r="BR122" s="271"/>
      <c r="BS122" s="271"/>
      <c r="BT122" s="271"/>
      <c r="BU122" s="271"/>
      <c r="BV122" s="271"/>
      <c r="BW122" s="271"/>
      <c r="BX122" s="271"/>
      <c r="BY122" s="271"/>
      <c r="BZ122" s="271"/>
      <c r="CA122" s="271"/>
      <c r="CB122" s="271"/>
      <c r="CC122" s="271"/>
      <c r="CF122" s="271"/>
      <c r="CG122" s="271"/>
      <c r="CH122" s="271"/>
      <c r="CI122" s="271"/>
      <c r="CJ122" s="271"/>
    </row>
    <row r="123" spans="1:88" s="272" customFormat="1" ht="42" customHeight="1" thickBot="1">
      <c r="A123" s="216"/>
      <c r="B123" s="274"/>
      <c r="C123" s="247"/>
      <c r="D123" s="247"/>
      <c r="E123" s="247"/>
      <c r="F123" s="247"/>
      <c r="G123" s="247"/>
      <c r="H123" s="247"/>
      <c r="I123" s="275"/>
      <c r="J123" s="213"/>
      <c r="K123" s="214"/>
      <c r="L123" s="214"/>
      <c r="M123" s="214"/>
      <c r="N123" s="276"/>
      <c r="O123" s="214"/>
      <c r="P123" s="270"/>
      <c r="Q123" s="270"/>
      <c r="R123" s="270"/>
      <c r="S123" s="270"/>
      <c r="T123" s="270"/>
      <c r="U123" s="270"/>
      <c r="V123" s="271"/>
      <c r="W123" s="271"/>
      <c r="X123" s="271"/>
      <c r="Y123" s="271"/>
      <c r="Z123" s="271"/>
      <c r="AA123" s="271"/>
      <c r="AB123" s="271"/>
      <c r="AC123" s="271"/>
      <c r="AD123" s="271"/>
      <c r="AE123" s="271"/>
      <c r="AF123" s="271"/>
      <c r="AG123" s="271"/>
      <c r="AH123" s="271"/>
      <c r="AI123" s="271"/>
      <c r="AJ123" s="271"/>
      <c r="AK123" s="271"/>
      <c r="AL123" s="271"/>
      <c r="AM123" s="271"/>
      <c r="AN123" s="271"/>
      <c r="AO123" s="271"/>
      <c r="AP123" s="271"/>
      <c r="AQ123" s="271"/>
      <c r="AR123" s="271"/>
      <c r="AS123" s="271"/>
      <c r="AT123" s="271"/>
      <c r="AU123" s="271"/>
      <c r="AV123" s="271"/>
      <c r="AW123" s="271"/>
      <c r="AX123" s="271"/>
      <c r="AY123" s="271"/>
      <c r="AZ123" s="271"/>
      <c r="BA123" s="271"/>
      <c r="BB123" s="271"/>
      <c r="BC123" s="271"/>
      <c r="BD123" s="271"/>
      <c r="BE123" s="271"/>
      <c r="BF123" s="271"/>
      <c r="BG123" s="271"/>
      <c r="BH123" s="271"/>
      <c r="BI123" s="271"/>
      <c r="BJ123" s="271"/>
      <c r="BK123" s="271"/>
      <c r="BL123" s="271"/>
      <c r="BM123" s="271"/>
      <c r="BN123" s="271"/>
      <c r="BO123" s="271"/>
      <c r="BP123" s="271"/>
      <c r="BQ123" s="271"/>
      <c r="BR123" s="271"/>
      <c r="BS123" s="271"/>
      <c r="BT123" s="271"/>
      <c r="BU123" s="271"/>
      <c r="BV123" s="271"/>
      <c r="BW123" s="271"/>
      <c r="BX123" s="271"/>
      <c r="BY123" s="271"/>
      <c r="BZ123" s="271"/>
      <c r="CA123" s="271"/>
      <c r="CB123" s="271"/>
      <c r="CC123" s="271"/>
      <c r="CF123" s="271"/>
      <c r="CG123" s="271"/>
      <c r="CH123" s="271"/>
      <c r="CI123" s="271"/>
      <c r="CJ123" s="271"/>
    </row>
    <row r="124" spans="1:88" s="272" customFormat="1" ht="42" customHeight="1" thickBot="1">
      <c r="A124" s="216"/>
      <c r="B124" s="274"/>
      <c r="C124" s="247"/>
      <c r="D124" s="247"/>
      <c r="E124" s="247"/>
      <c r="F124" s="247"/>
      <c r="G124" s="247"/>
      <c r="H124" s="247"/>
      <c r="I124" s="275"/>
      <c r="J124" s="213"/>
      <c r="K124" s="214"/>
      <c r="L124" s="214"/>
      <c r="M124" s="214"/>
      <c r="N124" s="276"/>
      <c r="O124" s="214"/>
      <c r="P124" s="270"/>
      <c r="Q124" s="270"/>
      <c r="R124" s="270"/>
      <c r="S124" s="270"/>
      <c r="T124" s="270"/>
      <c r="U124" s="270"/>
      <c r="V124" s="271"/>
      <c r="W124" s="271"/>
      <c r="X124" s="271"/>
      <c r="Y124" s="271"/>
      <c r="Z124" s="271"/>
      <c r="AA124" s="271"/>
      <c r="AB124" s="271"/>
      <c r="AC124" s="271"/>
      <c r="AD124" s="271"/>
      <c r="AE124" s="271"/>
      <c r="AF124" s="271"/>
      <c r="AG124" s="271"/>
      <c r="AH124" s="271"/>
      <c r="AI124" s="271"/>
      <c r="AJ124" s="271"/>
      <c r="AK124" s="271"/>
      <c r="AL124" s="271"/>
      <c r="AM124" s="271"/>
      <c r="AN124" s="271"/>
      <c r="AO124" s="271"/>
      <c r="AP124" s="271"/>
      <c r="AQ124" s="271"/>
      <c r="AR124" s="271"/>
      <c r="AS124" s="271"/>
      <c r="AT124" s="271"/>
      <c r="AU124" s="271"/>
      <c r="AV124" s="271"/>
      <c r="AW124" s="271"/>
      <c r="AX124" s="271"/>
      <c r="AY124" s="271"/>
      <c r="AZ124" s="271"/>
      <c r="BA124" s="271"/>
      <c r="BB124" s="271"/>
      <c r="BC124" s="271"/>
      <c r="BD124" s="271"/>
      <c r="BE124" s="271"/>
      <c r="BF124" s="271"/>
      <c r="BG124" s="271"/>
      <c r="BH124" s="271"/>
      <c r="BI124" s="271"/>
      <c r="BJ124" s="271"/>
      <c r="BK124" s="271"/>
      <c r="BL124" s="271"/>
      <c r="BM124" s="271"/>
      <c r="BN124" s="271"/>
      <c r="BO124" s="271"/>
      <c r="BP124" s="271"/>
      <c r="BQ124" s="271"/>
      <c r="BR124" s="271"/>
      <c r="BS124" s="271"/>
      <c r="BT124" s="271"/>
      <c r="BU124" s="271"/>
      <c r="BV124" s="271"/>
      <c r="BW124" s="271"/>
      <c r="BX124" s="271"/>
      <c r="BY124" s="271"/>
      <c r="BZ124" s="271"/>
      <c r="CA124" s="271"/>
      <c r="CB124" s="271"/>
      <c r="CC124" s="271"/>
      <c r="CF124" s="271"/>
      <c r="CG124" s="271"/>
      <c r="CH124" s="271"/>
      <c r="CI124" s="271"/>
      <c r="CJ124" s="271"/>
    </row>
    <row r="125" spans="1:88" s="272" customFormat="1" ht="42" customHeight="1" thickBot="1">
      <c r="A125" s="216"/>
      <c r="B125" s="274"/>
      <c r="C125" s="247"/>
      <c r="D125" s="247"/>
      <c r="E125" s="247"/>
      <c r="F125" s="247"/>
      <c r="G125" s="247"/>
      <c r="H125" s="247"/>
      <c r="I125" s="275"/>
      <c r="J125" s="213"/>
      <c r="K125" s="214"/>
      <c r="L125" s="214"/>
      <c r="M125" s="214"/>
      <c r="N125" s="276"/>
      <c r="O125" s="214"/>
      <c r="P125" s="270"/>
      <c r="Q125" s="270"/>
      <c r="R125" s="270"/>
      <c r="S125" s="270"/>
      <c r="T125" s="270"/>
      <c r="U125" s="270"/>
      <c r="V125" s="271"/>
      <c r="W125" s="271"/>
      <c r="X125" s="271"/>
      <c r="Y125" s="271"/>
      <c r="Z125" s="271"/>
      <c r="AA125" s="271"/>
      <c r="AB125" s="271"/>
      <c r="AC125" s="271"/>
      <c r="AD125" s="271"/>
      <c r="AE125" s="271"/>
      <c r="AF125" s="271"/>
      <c r="AG125" s="271"/>
      <c r="AH125" s="271"/>
      <c r="AI125" s="271"/>
      <c r="AJ125" s="271"/>
      <c r="AK125" s="271"/>
      <c r="AL125" s="271"/>
      <c r="AM125" s="271"/>
      <c r="AN125" s="271"/>
      <c r="AO125" s="271"/>
      <c r="AP125" s="271"/>
      <c r="AQ125" s="271"/>
      <c r="AR125" s="271"/>
      <c r="AS125" s="271"/>
      <c r="AT125" s="271"/>
      <c r="AU125" s="271"/>
      <c r="AV125" s="271"/>
      <c r="AW125" s="271"/>
      <c r="AX125" s="271"/>
      <c r="AY125" s="271"/>
      <c r="AZ125" s="271"/>
      <c r="BA125" s="271"/>
      <c r="BB125" s="271"/>
      <c r="BC125" s="271"/>
      <c r="BD125" s="271"/>
      <c r="BE125" s="271"/>
      <c r="BF125" s="271"/>
      <c r="BG125" s="271"/>
      <c r="BH125" s="271"/>
      <c r="BI125" s="271"/>
      <c r="BJ125" s="271"/>
      <c r="BK125" s="271"/>
      <c r="BL125" s="271"/>
      <c r="BM125" s="271"/>
      <c r="BN125" s="271"/>
      <c r="BO125" s="271"/>
      <c r="BP125" s="271"/>
      <c r="BQ125" s="271"/>
      <c r="BR125" s="271"/>
      <c r="BS125" s="271"/>
      <c r="BT125" s="271"/>
      <c r="BU125" s="271"/>
      <c r="BV125" s="271"/>
      <c r="BW125" s="271"/>
      <c r="BX125" s="271"/>
      <c r="BY125" s="271"/>
      <c r="BZ125" s="271"/>
      <c r="CA125" s="271"/>
      <c r="CB125" s="271"/>
      <c r="CC125" s="271"/>
      <c r="CF125" s="271"/>
      <c r="CG125" s="271"/>
      <c r="CH125" s="271"/>
      <c r="CI125" s="271"/>
      <c r="CJ125" s="271"/>
    </row>
    <row r="126" spans="1:88" s="272" customFormat="1" ht="42" customHeight="1" thickBot="1">
      <c r="A126" s="216"/>
      <c r="B126" s="274"/>
      <c r="C126" s="247"/>
      <c r="D126" s="247"/>
      <c r="E126" s="247"/>
      <c r="F126" s="247"/>
      <c r="G126" s="247"/>
      <c r="H126" s="247"/>
      <c r="I126" s="275"/>
      <c r="J126" s="213"/>
      <c r="K126" s="214"/>
      <c r="L126" s="214"/>
      <c r="M126" s="214"/>
      <c r="N126" s="276"/>
      <c r="O126" s="214"/>
      <c r="P126" s="270"/>
      <c r="Q126" s="270"/>
      <c r="R126" s="270"/>
      <c r="S126" s="270"/>
      <c r="T126" s="270"/>
      <c r="U126" s="270"/>
      <c r="V126" s="271"/>
      <c r="W126" s="271"/>
      <c r="X126" s="271"/>
      <c r="Y126" s="271"/>
      <c r="Z126" s="271"/>
      <c r="AA126" s="271"/>
      <c r="AB126" s="271"/>
      <c r="AC126" s="271"/>
      <c r="AD126" s="271"/>
      <c r="AE126" s="271"/>
      <c r="AF126" s="271"/>
      <c r="AG126" s="271"/>
      <c r="AH126" s="271"/>
      <c r="AI126" s="271"/>
      <c r="AJ126" s="271"/>
      <c r="AK126" s="271"/>
      <c r="AL126" s="271"/>
      <c r="AM126" s="271"/>
      <c r="AN126" s="271"/>
      <c r="AO126" s="271"/>
      <c r="AP126" s="271"/>
      <c r="AQ126" s="271"/>
      <c r="AR126" s="271"/>
      <c r="AS126" s="271"/>
      <c r="AT126" s="271"/>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F126" s="271"/>
      <c r="CG126" s="271"/>
      <c r="CH126" s="271"/>
      <c r="CI126" s="271"/>
      <c r="CJ126" s="271"/>
    </row>
    <row r="127" spans="1:88" s="272" customFormat="1" ht="42" customHeight="1" thickBot="1">
      <c r="A127" s="216"/>
      <c r="B127" s="274"/>
      <c r="C127" s="247"/>
      <c r="D127" s="247"/>
      <c r="E127" s="247"/>
      <c r="F127" s="247"/>
      <c r="G127" s="247"/>
      <c r="H127" s="247"/>
      <c r="I127" s="275"/>
      <c r="J127" s="213"/>
      <c r="K127" s="214"/>
      <c r="L127" s="214"/>
      <c r="M127" s="214"/>
      <c r="N127" s="276"/>
      <c r="O127" s="214"/>
      <c r="P127" s="270"/>
      <c r="Q127" s="270"/>
      <c r="R127" s="270"/>
      <c r="S127" s="270"/>
      <c r="T127" s="270"/>
      <c r="U127" s="270"/>
      <c r="V127" s="271"/>
      <c r="W127" s="271"/>
      <c r="X127" s="271"/>
      <c r="Y127" s="271"/>
      <c r="Z127" s="271"/>
      <c r="AA127" s="271"/>
      <c r="AB127" s="271"/>
      <c r="AC127" s="271"/>
      <c r="AD127" s="271"/>
      <c r="AE127" s="271"/>
      <c r="AF127" s="271"/>
      <c r="AG127" s="271"/>
      <c r="AH127" s="271"/>
      <c r="AI127" s="271"/>
      <c r="AJ127" s="271"/>
      <c r="AK127" s="271"/>
      <c r="AL127" s="271"/>
      <c r="AM127" s="271"/>
      <c r="AN127" s="271"/>
      <c r="AO127" s="271"/>
      <c r="AP127" s="271"/>
      <c r="AQ127" s="271"/>
      <c r="AR127" s="271"/>
      <c r="AS127" s="271"/>
      <c r="AT127" s="271"/>
      <c r="AU127" s="271"/>
      <c r="AV127" s="271"/>
      <c r="AW127" s="271"/>
      <c r="AX127" s="271"/>
      <c r="AY127" s="271"/>
      <c r="AZ127" s="271"/>
      <c r="BA127" s="271"/>
      <c r="BB127" s="271"/>
      <c r="BC127" s="271"/>
      <c r="BD127" s="271"/>
      <c r="BE127" s="271"/>
      <c r="BF127" s="271"/>
      <c r="BG127" s="271"/>
      <c r="BH127" s="271"/>
      <c r="BI127" s="271"/>
      <c r="BJ127" s="271"/>
      <c r="BK127" s="271"/>
      <c r="BL127" s="271"/>
      <c r="BM127" s="271"/>
      <c r="BN127" s="271"/>
      <c r="BO127" s="271"/>
      <c r="BP127" s="271"/>
      <c r="BQ127" s="271"/>
      <c r="BR127" s="271"/>
      <c r="BS127" s="271"/>
      <c r="BT127" s="271"/>
      <c r="BU127" s="271"/>
      <c r="BV127" s="271"/>
      <c r="BW127" s="271"/>
      <c r="BX127" s="271"/>
      <c r="BY127" s="271"/>
      <c r="BZ127" s="271"/>
      <c r="CA127" s="271"/>
      <c r="CB127" s="271"/>
      <c r="CC127" s="271"/>
      <c r="CF127" s="271"/>
      <c r="CG127" s="271"/>
      <c r="CH127" s="271"/>
      <c r="CI127" s="271"/>
      <c r="CJ127" s="271"/>
    </row>
    <row r="128" spans="1:88" s="272" customFormat="1" ht="42" customHeight="1" thickBot="1">
      <c r="A128" s="216"/>
      <c r="B128" s="274"/>
      <c r="C128" s="247"/>
      <c r="D128" s="247"/>
      <c r="E128" s="247"/>
      <c r="F128" s="247"/>
      <c r="G128" s="247"/>
      <c r="H128" s="247"/>
      <c r="I128" s="275"/>
      <c r="J128" s="213"/>
      <c r="K128" s="214"/>
      <c r="L128" s="214"/>
      <c r="M128" s="214"/>
      <c r="N128" s="276"/>
      <c r="O128" s="214"/>
      <c r="P128" s="270"/>
      <c r="Q128" s="270"/>
      <c r="R128" s="270"/>
      <c r="S128" s="270"/>
      <c r="T128" s="270"/>
      <c r="U128" s="270"/>
      <c r="V128" s="271"/>
      <c r="W128" s="271"/>
      <c r="X128" s="271"/>
      <c r="Y128" s="271"/>
      <c r="Z128" s="271"/>
      <c r="AA128" s="271"/>
      <c r="AB128" s="271"/>
      <c r="AC128" s="271"/>
      <c r="AD128" s="271"/>
      <c r="AE128" s="271"/>
      <c r="AF128" s="271"/>
      <c r="AG128" s="271"/>
      <c r="AH128" s="271"/>
      <c r="AI128" s="271"/>
      <c r="AJ128" s="271"/>
      <c r="AK128" s="271"/>
      <c r="AL128" s="271"/>
      <c r="AM128" s="271"/>
      <c r="AN128" s="271"/>
      <c r="AO128" s="271"/>
      <c r="AP128" s="271"/>
      <c r="AQ128" s="271"/>
      <c r="AR128" s="271"/>
      <c r="AS128" s="271"/>
      <c r="AT128" s="271"/>
      <c r="AU128" s="271"/>
      <c r="AV128" s="271"/>
      <c r="AW128" s="271"/>
      <c r="AX128" s="271"/>
      <c r="AY128" s="271"/>
      <c r="AZ128" s="271"/>
      <c r="BA128" s="271"/>
      <c r="BB128" s="271"/>
      <c r="BC128" s="271"/>
      <c r="BD128" s="271"/>
      <c r="BE128" s="271"/>
      <c r="BF128" s="271"/>
      <c r="BG128" s="271"/>
      <c r="BH128" s="271"/>
      <c r="BI128" s="271"/>
      <c r="BJ128" s="271"/>
      <c r="BK128" s="271"/>
      <c r="BL128" s="271"/>
      <c r="BM128" s="271"/>
      <c r="BN128" s="271"/>
      <c r="BO128" s="271"/>
      <c r="BP128" s="271"/>
      <c r="BQ128" s="271"/>
      <c r="BR128" s="271"/>
      <c r="BS128" s="271"/>
      <c r="BT128" s="271"/>
      <c r="BU128" s="271"/>
      <c r="BV128" s="271"/>
      <c r="BW128" s="271"/>
      <c r="BX128" s="271"/>
      <c r="BY128" s="271"/>
      <c r="BZ128" s="271"/>
      <c r="CA128" s="271"/>
      <c r="CB128" s="271"/>
      <c r="CC128" s="271"/>
      <c r="CF128" s="271"/>
      <c r="CG128" s="271"/>
      <c r="CH128" s="271"/>
      <c r="CI128" s="271"/>
      <c r="CJ128" s="271"/>
    </row>
    <row r="129" spans="1:88" s="272" customFormat="1" ht="42" customHeight="1" thickBot="1">
      <c r="A129" s="216"/>
      <c r="B129" s="274"/>
      <c r="C129" s="247"/>
      <c r="D129" s="247"/>
      <c r="E129" s="247"/>
      <c r="F129" s="247"/>
      <c r="G129" s="247"/>
      <c r="H129" s="247"/>
      <c r="I129" s="275"/>
      <c r="J129" s="213"/>
      <c r="K129" s="214"/>
      <c r="L129" s="214"/>
      <c r="M129" s="214"/>
      <c r="N129" s="276"/>
      <c r="O129" s="214"/>
      <c r="P129" s="270"/>
      <c r="Q129" s="270"/>
      <c r="R129" s="270"/>
      <c r="S129" s="270"/>
      <c r="T129" s="270"/>
      <c r="U129" s="270"/>
      <c r="V129" s="271"/>
      <c r="W129" s="271"/>
      <c r="X129" s="271"/>
      <c r="Y129" s="271"/>
      <c r="Z129" s="271"/>
      <c r="AA129" s="271"/>
      <c r="AB129" s="271"/>
      <c r="AC129" s="271"/>
      <c r="AD129" s="271"/>
      <c r="AE129" s="271"/>
      <c r="AF129" s="271"/>
      <c r="AG129" s="271"/>
      <c r="AH129" s="271"/>
      <c r="AI129" s="271"/>
      <c r="AJ129" s="271"/>
      <c r="AK129" s="271"/>
      <c r="AL129" s="271"/>
      <c r="AM129" s="271"/>
      <c r="AN129" s="271"/>
      <c r="AO129" s="271"/>
      <c r="AP129" s="271"/>
      <c r="AQ129" s="271"/>
      <c r="AR129" s="271"/>
      <c r="AS129" s="271"/>
      <c r="AT129" s="271"/>
      <c r="AU129" s="271"/>
      <c r="AV129" s="271"/>
      <c r="AW129" s="271"/>
      <c r="AX129" s="271"/>
      <c r="AY129" s="271"/>
      <c r="AZ129" s="271"/>
      <c r="BA129" s="271"/>
      <c r="BB129" s="271"/>
      <c r="BC129" s="271"/>
      <c r="BD129" s="271"/>
      <c r="BE129" s="271"/>
      <c r="BF129" s="271"/>
      <c r="BG129" s="271"/>
      <c r="BH129" s="271"/>
      <c r="BI129" s="271"/>
      <c r="BJ129" s="271"/>
      <c r="BK129" s="271"/>
      <c r="BL129" s="271"/>
      <c r="BM129" s="271"/>
      <c r="BN129" s="271"/>
      <c r="BO129" s="271"/>
      <c r="BP129" s="271"/>
      <c r="BQ129" s="271"/>
      <c r="BR129" s="271"/>
      <c r="BS129" s="271"/>
      <c r="BT129" s="271"/>
      <c r="BU129" s="271"/>
      <c r="BV129" s="271"/>
      <c r="BW129" s="271"/>
      <c r="BX129" s="271"/>
      <c r="BY129" s="271"/>
      <c r="BZ129" s="271"/>
      <c r="CA129" s="271"/>
      <c r="CB129" s="271"/>
      <c r="CC129" s="271"/>
      <c r="CF129" s="271"/>
      <c r="CG129" s="271"/>
      <c r="CH129" s="271"/>
      <c r="CI129" s="271"/>
      <c r="CJ129" s="271"/>
    </row>
    <row r="130" spans="1:88" s="272" customFormat="1" ht="42" customHeight="1" thickBot="1">
      <c r="A130" s="216"/>
      <c r="B130" s="274"/>
      <c r="C130" s="247"/>
      <c r="D130" s="247"/>
      <c r="E130" s="247"/>
      <c r="F130" s="247"/>
      <c r="G130" s="247"/>
      <c r="H130" s="247"/>
      <c r="I130" s="275"/>
      <c r="J130" s="213"/>
      <c r="K130" s="214"/>
      <c r="L130" s="214"/>
      <c r="M130" s="214"/>
      <c r="N130" s="276"/>
      <c r="O130" s="214"/>
      <c r="P130" s="270"/>
      <c r="Q130" s="270"/>
      <c r="R130" s="270"/>
      <c r="S130" s="270"/>
      <c r="T130" s="270"/>
      <c r="U130" s="270"/>
      <c r="V130" s="271"/>
      <c r="W130" s="271"/>
      <c r="X130" s="271"/>
      <c r="Y130" s="271"/>
      <c r="Z130" s="271"/>
      <c r="AA130" s="271"/>
      <c r="AB130" s="271"/>
      <c r="AC130" s="271"/>
      <c r="AD130" s="271"/>
      <c r="AE130" s="271"/>
      <c r="AF130" s="271"/>
      <c r="AG130" s="271"/>
      <c r="AH130" s="271"/>
      <c r="AI130" s="271"/>
      <c r="AJ130" s="271"/>
      <c r="AK130" s="271"/>
      <c r="AL130" s="271"/>
      <c r="AM130" s="271"/>
      <c r="AN130" s="271"/>
      <c r="AO130" s="271"/>
      <c r="AP130" s="271"/>
      <c r="AQ130" s="271"/>
      <c r="AR130" s="271"/>
      <c r="AS130" s="271"/>
      <c r="AT130" s="271"/>
      <c r="AU130" s="271"/>
      <c r="AV130" s="271"/>
      <c r="AW130" s="271"/>
      <c r="AX130" s="271"/>
      <c r="AY130" s="271"/>
      <c r="AZ130" s="271"/>
      <c r="BA130" s="271"/>
      <c r="BB130" s="271"/>
      <c r="BC130" s="271"/>
      <c r="BD130" s="271"/>
      <c r="BE130" s="271"/>
      <c r="BF130" s="271"/>
      <c r="BG130" s="271"/>
      <c r="BH130" s="271"/>
      <c r="BI130" s="271"/>
      <c r="BJ130" s="271"/>
      <c r="BK130" s="271"/>
      <c r="BL130" s="271"/>
      <c r="BM130" s="271"/>
      <c r="BN130" s="271"/>
      <c r="BO130" s="271"/>
      <c r="BP130" s="271"/>
      <c r="BQ130" s="271"/>
      <c r="BR130" s="271"/>
      <c r="BS130" s="271"/>
      <c r="BT130" s="271"/>
      <c r="BU130" s="271"/>
      <c r="BV130" s="271"/>
      <c r="BW130" s="271"/>
      <c r="BX130" s="271"/>
      <c r="BY130" s="271"/>
      <c r="BZ130" s="271"/>
      <c r="CA130" s="271"/>
      <c r="CB130" s="271"/>
      <c r="CC130" s="271"/>
      <c r="CF130" s="271"/>
      <c r="CG130" s="271"/>
      <c r="CH130" s="271"/>
      <c r="CI130" s="271"/>
      <c r="CJ130" s="271"/>
    </row>
    <row r="131" spans="1:88" s="272" customFormat="1" ht="42" customHeight="1" thickBot="1">
      <c r="A131" s="216"/>
      <c r="B131" s="274"/>
      <c r="C131" s="247"/>
      <c r="D131" s="247"/>
      <c r="E131" s="247"/>
      <c r="F131" s="247"/>
      <c r="G131" s="247"/>
      <c r="H131" s="247"/>
      <c r="I131" s="275"/>
      <c r="J131" s="213"/>
      <c r="K131" s="214"/>
      <c r="L131" s="214"/>
      <c r="M131" s="214"/>
      <c r="N131" s="276"/>
      <c r="O131" s="214"/>
      <c r="P131" s="270"/>
      <c r="Q131" s="270"/>
      <c r="R131" s="270"/>
      <c r="S131" s="270"/>
      <c r="T131" s="270"/>
      <c r="U131" s="270"/>
      <c r="V131" s="271"/>
      <c r="W131" s="271"/>
      <c r="X131" s="271"/>
      <c r="Y131" s="271"/>
      <c r="Z131" s="271"/>
      <c r="AA131" s="271"/>
      <c r="AB131" s="271"/>
      <c r="AC131" s="271"/>
      <c r="AD131" s="271"/>
      <c r="AE131" s="271"/>
      <c r="AF131" s="271"/>
      <c r="AG131" s="271"/>
      <c r="AH131" s="271"/>
      <c r="AI131" s="271"/>
      <c r="AJ131" s="271"/>
      <c r="AK131" s="271"/>
      <c r="AL131" s="271"/>
      <c r="AM131" s="271"/>
      <c r="AN131" s="271"/>
      <c r="AO131" s="271"/>
      <c r="AP131" s="271"/>
      <c r="AQ131" s="271"/>
      <c r="AR131" s="271"/>
      <c r="AS131" s="271"/>
      <c r="AT131" s="271"/>
      <c r="AU131" s="271"/>
      <c r="AV131" s="271"/>
      <c r="AW131" s="271"/>
      <c r="AX131" s="271"/>
      <c r="AY131" s="271"/>
      <c r="AZ131" s="271"/>
      <c r="BA131" s="271"/>
      <c r="BB131" s="271"/>
      <c r="BC131" s="271"/>
      <c r="BD131" s="271"/>
      <c r="BE131" s="271"/>
      <c r="BF131" s="271"/>
      <c r="BG131" s="271"/>
      <c r="BH131" s="271"/>
      <c r="BI131" s="271"/>
      <c r="BJ131" s="271"/>
      <c r="BK131" s="271"/>
      <c r="BL131" s="271"/>
      <c r="BM131" s="271"/>
      <c r="BN131" s="271"/>
      <c r="BO131" s="271"/>
      <c r="BP131" s="271"/>
      <c r="BQ131" s="271"/>
      <c r="BR131" s="271"/>
      <c r="BS131" s="271"/>
      <c r="BT131" s="271"/>
      <c r="BU131" s="271"/>
      <c r="BV131" s="271"/>
      <c r="BW131" s="271"/>
      <c r="BX131" s="271"/>
      <c r="BY131" s="271"/>
      <c r="BZ131" s="271"/>
      <c r="CA131" s="271"/>
      <c r="CB131" s="271"/>
      <c r="CC131" s="271"/>
      <c r="CF131" s="271"/>
      <c r="CG131" s="271"/>
      <c r="CH131" s="271"/>
      <c r="CI131" s="271"/>
      <c r="CJ131" s="271"/>
    </row>
    <row r="132" spans="1:88" s="272" customFormat="1" ht="42" customHeight="1" thickBot="1">
      <c r="A132" s="216"/>
      <c r="B132" s="274"/>
      <c r="C132" s="247"/>
      <c r="D132" s="247"/>
      <c r="E132" s="247"/>
      <c r="F132" s="247"/>
      <c r="G132" s="247"/>
      <c r="H132" s="247"/>
      <c r="I132" s="275"/>
      <c r="J132" s="213"/>
      <c r="K132" s="214"/>
      <c r="L132" s="214"/>
      <c r="M132" s="214"/>
      <c r="N132" s="276"/>
      <c r="O132" s="214"/>
      <c r="P132" s="270"/>
      <c r="Q132" s="270"/>
      <c r="R132" s="270"/>
      <c r="S132" s="270"/>
      <c r="T132" s="270"/>
      <c r="U132" s="270"/>
      <c r="V132" s="271"/>
      <c r="W132" s="271"/>
      <c r="X132" s="271"/>
      <c r="Y132" s="271"/>
      <c r="Z132" s="271"/>
      <c r="AA132" s="271"/>
      <c r="AB132" s="271"/>
      <c r="AC132" s="271"/>
      <c r="AD132" s="271"/>
      <c r="AE132" s="271"/>
      <c r="AF132" s="271"/>
      <c r="AG132" s="271"/>
      <c r="AH132" s="271"/>
      <c r="AI132" s="271"/>
      <c r="AJ132" s="271"/>
      <c r="AK132" s="271"/>
      <c r="AL132" s="271"/>
      <c r="AM132" s="271"/>
      <c r="AN132" s="271"/>
      <c r="AO132" s="271"/>
      <c r="AP132" s="271"/>
      <c r="AQ132" s="271"/>
      <c r="AR132" s="271"/>
      <c r="AS132" s="271"/>
      <c r="AT132" s="271"/>
      <c r="AU132" s="271"/>
      <c r="AV132" s="271"/>
      <c r="AW132" s="271"/>
      <c r="AX132" s="271"/>
      <c r="AY132" s="271"/>
      <c r="AZ132" s="271"/>
      <c r="BA132" s="271"/>
      <c r="BB132" s="271"/>
      <c r="BC132" s="271"/>
      <c r="BD132" s="271"/>
      <c r="BE132" s="271"/>
      <c r="BF132" s="271"/>
      <c r="BG132" s="271"/>
      <c r="BH132" s="271"/>
      <c r="BI132" s="271"/>
      <c r="BJ132" s="271"/>
      <c r="BK132" s="271"/>
      <c r="BL132" s="271"/>
      <c r="BM132" s="271"/>
      <c r="BN132" s="271"/>
      <c r="BO132" s="271"/>
      <c r="BP132" s="271"/>
      <c r="BQ132" s="271"/>
      <c r="BR132" s="271"/>
      <c r="BS132" s="271"/>
      <c r="BT132" s="271"/>
      <c r="BU132" s="271"/>
      <c r="BV132" s="271"/>
      <c r="BW132" s="271"/>
      <c r="BX132" s="271"/>
      <c r="BY132" s="271"/>
      <c r="BZ132" s="271"/>
      <c r="CA132" s="271"/>
      <c r="CB132" s="271"/>
      <c r="CC132" s="271"/>
      <c r="CF132" s="271"/>
      <c r="CG132" s="271"/>
      <c r="CH132" s="271"/>
      <c r="CI132" s="271"/>
      <c r="CJ132" s="271"/>
    </row>
    <row r="133" spans="1:88" s="272" customFormat="1" ht="42" customHeight="1" thickBot="1">
      <c r="A133" s="216"/>
      <c r="B133" s="274"/>
      <c r="C133" s="247"/>
      <c r="D133" s="247"/>
      <c r="E133" s="247"/>
      <c r="F133" s="247"/>
      <c r="G133" s="247"/>
      <c r="H133" s="247"/>
      <c r="I133" s="275"/>
      <c r="J133" s="213"/>
      <c r="K133" s="214"/>
      <c r="L133" s="214"/>
      <c r="M133" s="214"/>
      <c r="N133" s="276"/>
      <c r="O133" s="214"/>
      <c r="P133" s="270"/>
      <c r="Q133" s="270"/>
      <c r="R133" s="270"/>
      <c r="S133" s="270"/>
      <c r="T133" s="270"/>
      <c r="U133" s="270"/>
      <c r="V133" s="271"/>
      <c r="W133" s="271"/>
      <c r="X133" s="271"/>
      <c r="Y133" s="271"/>
      <c r="Z133" s="271"/>
      <c r="AA133" s="271"/>
      <c r="AB133" s="271"/>
      <c r="AC133" s="271"/>
      <c r="AD133" s="271"/>
      <c r="AE133" s="271"/>
      <c r="AF133" s="271"/>
      <c r="AG133" s="271"/>
      <c r="AH133" s="271"/>
      <c r="AI133" s="271"/>
      <c r="AJ133" s="271"/>
      <c r="AK133" s="271"/>
      <c r="AL133" s="271"/>
      <c r="AM133" s="271"/>
      <c r="AN133" s="271"/>
      <c r="AO133" s="271"/>
      <c r="AP133" s="271"/>
      <c r="AQ133" s="271"/>
      <c r="AR133" s="271"/>
      <c r="AS133" s="271"/>
      <c r="AT133" s="271"/>
      <c r="AU133" s="271"/>
      <c r="AV133" s="271"/>
      <c r="AW133" s="271"/>
      <c r="AX133" s="271"/>
      <c r="AY133" s="271"/>
      <c r="AZ133" s="271"/>
      <c r="BA133" s="271"/>
      <c r="BB133" s="271"/>
      <c r="BC133" s="271"/>
      <c r="BD133" s="271"/>
      <c r="BE133" s="271"/>
      <c r="BF133" s="271"/>
      <c r="BG133" s="271"/>
      <c r="BH133" s="271"/>
      <c r="BI133" s="271"/>
      <c r="BJ133" s="271"/>
      <c r="BK133" s="271"/>
      <c r="BL133" s="271"/>
      <c r="BM133" s="271"/>
      <c r="BN133" s="271"/>
      <c r="BO133" s="271"/>
      <c r="BP133" s="271"/>
      <c r="BQ133" s="271"/>
      <c r="BR133" s="271"/>
      <c r="BS133" s="271"/>
      <c r="BT133" s="271"/>
      <c r="BU133" s="271"/>
      <c r="BV133" s="271"/>
      <c r="BW133" s="271"/>
      <c r="BX133" s="271"/>
      <c r="BY133" s="271"/>
      <c r="BZ133" s="271"/>
      <c r="CA133" s="271"/>
      <c r="CB133" s="271"/>
      <c r="CC133" s="271"/>
      <c r="CF133" s="271"/>
      <c r="CG133" s="271"/>
      <c r="CH133" s="271"/>
      <c r="CI133" s="271"/>
      <c r="CJ133" s="271"/>
    </row>
    <row r="134" spans="1:88" s="272" customFormat="1" ht="42" customHeight="1" thickBot="1">
      <c r="A134" s="216"/>
      <c r="B134" s="274"/>
      <c r="C134" s="247"/>
      <c r="D134" s="247"/>
      <c r="E134" s="247"/>
      <c r="F134" s="247"/>
      <c r="G134" s="247"/>
      <c r="H134" s="247"/>
      <c r="I134" s="275"/>
      <c r="J134" s="213"/>
      <c r="K134" s="214"/>
      <c r="L134" s="214"/>
      <c r="M134" s="214"/>
      <c r="N134" s="276"/>
      <c r="O134" s="214"/>
      <c r="P134" s="270"/>
      <c r="Q134" s="270"/>
      <c r="R134" s="270"/>
      <c r="S134" s="270"/>
      <c r="T134" s="270"/>
      <c r="U134" s="270"/>
      <c r="V134" s="271"/>
      <c r="W134" s="271"/>
      <c r="X134" s="271"/>
      <c r="Y134" s="271"/>
      <c r="Z134" s="271"/>
      <c r="AA134" s="271"/>
      <c r="AB134" s="271"/>
      <c r="AC134" s="271"/>
      <c r="AD134" s="271"/>
      <c r="AE134" s="271"/>
      <c r="AF134" s="271"/>
      <c r="AG134" s="271"/>
      <c r="AH134" s="271"/>
      <c r="AI134" s="271"/>
      <c r="AJ134" s="271"/>
      <c r="AK134" s="271"/>
      <c r="AL134" s="271"/>
      <c r="AM134" s="271"/>
      <c r="AN134" s="271"/>
      <c r="AO134" s="271"/>
      <c r="AP134" s="271"/>
      <c r="AQ134" s="271"/>
      <c r="AR134" s="271"/>
      <c r="AS134" s="271"/>
      <c r="AT134" s="271"/>
      <c r="AU134" s="271"/>
      <c r="AV134" s="271"/>
      <c r="AW134" s="271"/>
      <c r="AX134" s="271"/>
      <c r="AY134" s="271"/>
      <c r="AZ134" s="271"/>
      <c r="BA134" s="271"/>
      <c r="BB134" s="271"/>
      <c r="BC134" s="271"/>
      <c r="BD134" s="271"/>
      <c r="BE134" s="271"/>
      <c r="BF134" s="271"/>
      <c r="BG134" s="271"/>
      <c r="BH134" s="271"/>
      <c r="BI134" s="271"/>
      <c r="BJ134" s="271"/>
      <c r="BK134" s="271"/>
      <c r="BL134" s="271"/>
      <c r="BM134" s="271"/>
      <c r="BN134" s="271"/>
      <c r="BO134" s="271"/>
      <c r="BP134" s="271"/>
      <c r="BQ134" s="271"/>
      <c r="BR134" s="271"/>
      <c r="BS134" s="271"/>
      <c r="BT134" s="271"/>
      <c r="BU134" s="271"/>
      <c r="BV134" s="271"/>
      <c r="BW134" s="271"/>
      <c r="BX134" s="271"/>
      <c r="BY134" s="271"/>
      <c r="BZ134" s="271"/>
      <c r="CA134" s="271"/>
      <c r="CB134" s="271"/>
      <c r="CC134" s="271"/>
      <c r="CF134" s="271"/>
      <c r="CG134" s="271"/>
      <c r="CH134" s="271"/>
      <c r="CI134" s="271"/>
      <c r="CJ134" s="271"/>
    </row>
    <row r="135" spans="1:88" s="272" customFormat="1" ht="42" customHeight="1" thickBot="1">
      <c r="A135" s="216"/>
      <c r="B135" s="274"/>
      <c r="C135" s="247"/>
      <c r="D135" s="247"/>
      <c r="E135" s="247"/>
      <c r="F135" s="247"/>
      <c r="G135" s="247"/>
      <c r="H135" s="247"/>
      <c r="I135" s="275"/>
      <c r="J135" s="213"/>
      <c r="K135" s="214"/>
      <c r="L135" s="214"/>
      <c r="M135" s="214"/>
      <c r="N135" s="276"/>
      <c r="O135" s="214"/>
      <c r="P135" s="270"/>
      <c r="Q135" s="270"/>
      <c r="R135" s="270"/>
      <c r="S135" s="270"/>
      <c r="T135" s="270"/>
      <c r="U135" s="270"/>
      <c r="V135" s="271"/>
      <c r="W135" s="271"/>
      <c r="X135" s="271"/>
      <c r="Y135" s="271"/>
      <c r="Z135" s="271"/>
      <c r="AA135" s="271"/>
      <c r="AB135" s="271"/>
      <c r="AC135" s="271"/>
      <c r="AD135" s="271"/>
      <c r="AE135" s="271"/>
      <c r="AF135" s="271"/>
      <c r="AG135" s="271"/>
      <c r="AH135" s="271"/>
      <c r="AI135" s="271"/>
      <c r="AJ135" s="271"/>
      <c r="AK135" s="271"/>
      <c r="AL135" s="271"/>
      <c r="AM135" s="271"/>
      <c r="AN135" s="271"/>
      <c r="AO135" s="271"/>
      <c r="AP135" s="271"/>
      <c r="AQ135" s="271"/>
      <c r="AR135" s="271"/>
      <c r="AS135" s="271"/>
      <c r="AT135" s="271"/>
      <c r="AU135" s="271"/>
      <c r="AV135" s="271"/>
      <c r="AW135" s="271"/>
      <c r="AX135" s="271"/>
      <c r="AY135" s="271"/>
      <c r="AZ135" s="271"/>
      <c r="BA135" s="271"/>
      <c r="BB135" s="271"/>
      <c r="BC135" s="271"/>
      <c r="BD135" s="271"/>
      <c r="BE135" s="271"/>
      <c r="BF135" s="271"/>
      <c r="BG135" s="271"/>
      <c r="BH135" s="271"/>
      <c r="BI135" s="271"/>
      <c r="BJ135" s="271"/>
      <c r="BK135" s="271"/>
      <c r="BL135" s="271"/>
      <c r="BM135" s="271"/>
      <c r="BN135" s="271"/>
      <c r="BO135" s="271"/>
      <c r="BP135" s="271"/>
      <c r="BQ135" s="271"/>
      <c r="BR135" s="271"/>
      <c r="BS135" s="271"/>
      <c r="BT135" s="271"/>
      <c r="BU135" s="271"/>
      <c r="BV135" s="271"/>
      <c r="BW135" s="271"/>
      <c r="BX135" s="271"/>
      <c r="BY135" s="271"/>
      <c r="BZ135" s="271"/>
      <c r="CA135" s="271"/>
      <c r="CB135" s="271"/>
      <c r="CC135" s="271"/>
      <c r="CF135" s="271"/>
      <c r="CG135" s="271"/>
      <c r="CH135" s="271"/>
      <c r="CI135" s="271"/>
      <c r="CJ135" s="271"/>
    </row>
    <row r="136" spans="1:88" s="272" customFormat="1" ht="42" customHeight="1" thickBot="1">
      <c r="A136" s="216"/>
      <c r="B136" s="274"/>
      <c r="C136" s="247"/>
      <c r="D136" s="247"/>
      <c r="E136" s="247"/>
      <c r="F136" s="247"/>
      <c r="G136" s="247"/>
      <c r="H136" s="247"/>
      <c r="I136" s="275"/>
      <c r="J136" s="213"/>
      <c r="K136" s="214"/>
      <c r="L136" s="214"/>
      <c r="M136" s="214"/>
      <c r="N136" s="276"/>
      <c r="O136" s="214"/>
      <c r="P136" s="270"/>
      <c r="Q136" s="270"/>
      <c r="R136" s="270"/>
      <c r="S136" s="270"/>
      <c r="T136" s="270"/>
      <c r="U136" s="270"/>
      <c r="V136" s="271"/>
      <c r="W136" s="271"/>
      <c r="X136" s="271"/>
      <c r="Y136" s="271"/>
      <c r="Z136" s="271"/>
      <c r="AA136" s="271"/>
      <c r="AB136" s="271"/>
      <c r="AC136" s="271"/>
      <c r="AD136" s="271"/>
      <c r="AE136" s="271"/>
      <c r="AF136" s="271"/>
      <c r="AG136" s="271"/>
      <c r="AH136" s="271"/>
      <c r="AI136" s="271"/>
      <c r="AJ136" s="271"/>
      <c r="AK136" s="271"/>
      <c r="AL136" s="271"/>
      <c r="AM136" s="271"/>
      <c r="AN136" s="271"/>
      <c r="AO136" s="271"/>
      <c r="AP136" s="271"/>
      <c r="AQ136" s="271"/>
      <c r="AR136" s="271"/>
      <c r="AS136" s="271"/>
      <c r="AT136" s="271"/>
      <c r="AU136" s="271"/>
      <c r="AV136" s="271"/>
      <c r="AW136" s="271"/>
      <c r="AX136" s="271"/>
      <c r="AY136" s="271"/>
      <c r="AZ136" s="271"/>
      <c r="BA136" s="271"/>
      <c r="BB136" s="271"/>
      <c r="BC136" s="271"/>
      <c r="BD136" s="271"/>
      <c r="BE136" s="271"/>
      <c r="BF136" s="271"/>
      <c r="BG136" s="271"/>
      <c r="BH136" s="271"/>
      <c r="BI136" s="271"/>
      <c r="BJ136" s="271"/>
      <c r="BK136" s="271"/>
      <c r="BL136" s="271"/>
      <c r="BM136" s="271"/>
      <c r="BN136" s="271"/>
      <c r="BO136" s="271"/>
      <c r="BP136" s="271"/>
      <c r="BQ136" s="271"/>
      <c r="BR136" s="271"/>
      <c r="BS136" s="271"/>
      <c r="BT136" s="271"/>
      <c r="BU136" s="271"/>
      <c r="BV136" s="271"/>
      <c r="BW136" s="271"/>
      <c r="BX136" s="271"/>
      <c r="BY136" s="271"/>
      <c r="BZ136" s="271"/>
      <c r="CA136" s="271"/>
      <c r="CB136" s="271"/>
      <c r="CC136" s="271"/>
      <c r="CF136" s="271"/>
      <c r="CG136" s="271"/>
      <c r="CH136" s="271"/>
      <c r="CI136" s="271"/>
      <c r="CJ136" s="271"/>
    </row>
    <row r="137" spans="1:88" s="272" customFormat="1" ht="42" customHeight="1" thickBot="1">
      <c r="A137" s="216"/>
      <c r="B137" s="274"/>
      <c r="C137" s="247"/>
      <c r="D137" s="247"/>
      <c r="E137" s="247"/>
      <c r="F137" s="247"/>
      <c r="G137" s="247"/>
      <c r="H137" s="247"/>
      <c r="I137" s="275"/>
      <c r="J137" s="213"/>
      <c r="K137" s="214"/>
      <c r="L137" s="214"/>
      <c r="M137" s="214"/>
      <c r="N137" s="276"/>
      <c r="O137" s="214"/>
      <c r="P137" s="270"/>
      <c r="Q137" s="270"/>
      <c r="R137" s="270"/>
      <c r="S137" s="270"/>
      <c r="T137" s="270"/>
      <c r="U137" s="270"/>
      <c r="V137" s="271"/>
      <c r="W137" s="271"/>
      <c r="X137" s="271"/>
      <c r="Y137" s="271"/>
      <c r="Z137" s="271"/>
      <c r="AA137" s="271"/>
      <c r="AB137" s="271"/>
      <c r="AC137" s="271"/>
      <c r="AD137" s="271"/>
      <c r="AE137" s="271"/>
      <c r="AF137" s="271"/>
      <c r="AG137" s="271"/>
      <c r="AH137" s="271"/>
      <c r="AI137" s="271"/>
      <c r="AJ137" s="271"/>
      <c r="AK137" s="271"/>
      <c r="AL137" s="271"/>
      <c r="AM137" s="271"/>
      <c r="AN137" s="271"/>
      <c r="AO137" s="271"/>
      <c r="AP137" s="271"/>
      <c r="AQ137" s="271"/>
      <c r="AR137" s="271"/>
      <c r="AS137" s="271"/>
      <c r="AT137" s="271"/>
      <c r="AU137" s="271"/>
      <c r="AV137" s="271"/>
      <c r="AW137" s="271"/>
      <c r="AX137" s="271"/>
      <c r="AY137" s="271"/>
      <c r="AZ137" s="271"/>
      <c r="BA137" s="271"/>
      <c r="BB137" s="271"/>
      <c r="BC137" s="271"/>
      <c r="BD137" s="271"/>
      <c r="BE137" s="271"/>
      <c r="BF137" s="271"/>
      <c r="BG137" s="271"/>
      <c r="BH137" s="271"/>
      <c r="BI137" s="271"/>
      <c r="BJ137" s="271"/>
      <c r="BK137" s="271"/>
      <c r="BL137" s="271"/>
      <c r="BM137" s="271"/>
      <c r="BN137" s="271"/>
      <c r="BO137" s="271"/>
      <c r="BP137" s="271"/>
      <c r="BQ137" s="271"/>
      <c r="BR137" s="271"/>
      <c r="BS137" s="271"/>
      <c r="BT137" s="271"/>
      <c r="BU137" s="271"/>
      <c r="BV137" s="271"/>
      <c r="BW137" s="271"/>
      <c r="BX137" s="271"/>
      <c r="BY137" s="271"/>
      <c r="BZ137" s="271"/>
      <c r="CA137" s="271"/>
      <c r="CB137" s="271"/>
      <c r="CC137" s="271"/>
      <c r="CF137" s="271"/>
      <c r="CG137" s="271"/>
      <c r="CH137" s="271"/>
      <c r="CI137" s="271"/>
      <c r="CJ137" s="271"/>
    </row>
    <row r="138" spans="1:88" s="272" customFormat="1" ht="42" customHeight="1" thickBot="1">
      <c r="A138" s="216"/>
      <c r="B138" s="274"/>
      <c r="C138" s="247"/>
      <c r="D138" s="247"/>
      <c r="E138" s="247"/>
      <c r="F138" s="247"/>
      <c r="G138" s="247"/>
      <c r="H138" s="247"/>
      <c r="I138" s="275"/>
      <c r="J138" s="213"/>
      <c r="K138" s="214"/>
      <c r="L138" s="214"/>
      <c r="M138" s="214"/>
      <c r="N138" s="276"/>
      <c r="O138" s="214"/>
      <c r="P138" s="270"/>
      <c r="Q138" s="270"/>
      <c r="R138" s="270"/>
      <c r="S138" s="270"/>
      <c r="T138" s="270"/>
      <c r="U138" s="270"/>
      <c r="V138" s="271"/>
      <c r="W138" s="271"/>
      <c r="X138" s="271"/>
      <c r="Y138" s="271"/>
      <c r="Z138" s="271"/>
      <c r="AA138" s="271"/>
      <c r="AB138" s="271"/>
      <c r="AC138" s="271"/>
      <c r="AD138" s="271"/>
      <c r="AE138" s="271"/>
      <c r="AF138" s="271"/>
      <c r="AG138" s="271"/>
      <c r="AH138" s="271"/>
      <c r="AI138" s="271"/>
      <c r="AJ138" s="271"/>
      <c r="AK138" s="271"/>
      <c r="AL138" s="271"/>
      <c r="AM138" s="271"/>
      <c r="AN138" s="271"/>
      <c r="AO138" s="271"/>
      <c r="AP138" s="271"/>
      <c r="AQ138" s="271"/>
      <c r="AR138" s="271"/>
      <c r="AS138" s="271"/>
      <c r="AT138" s="271"/>
      <c r="AU138" s="271"/>
      <c r="AV138" s="271"/>
      <c r="AW138" s="271"/>
      <c r="AX138" s="271"/>
      <c r="AY138" s="271"/>
      <c r="AZ138" s="271"/>
      <c r="BA138" s="271"/>
      <c r="BB138" s="271"/>
      <c r="BC138" s="271"/>
      <c r="BD138" s="271"/>
      <c r="BE138" s="271"/>
      <c r="BF138" s="271"/>
      <c r="BG138" s="271"/>
      <c r="BH138" s="271"/>
      <c r="BI138" s="271"/>
      <c r="BJ138" s="271"/>
      <c r="BK138" s="271"/>
      <c r="BL138" s="271"/>
      <c r="BM138" s="271"/>
      <c r="BN138" s="271"/>
      <c r="BO138" s="271"/>
      <c r="BP138" s="271"/>
      <c r="BQ138" s="271"/>
      <c r="BR138" s="271"/>
      <c r="BS138" s="271"/>
      <c r="BT138" s="271"/>
      <c r="BU138" s="271"/>
      <c r="BV138" s="271"/>
      <c r="BW138" s="271"/>
      <c r="BX138" s="271"/>
      <c r="BY138" s="271"/>
      <c r="BZ138" s="271"/>
      <c r="CA138" s="271"/>
      <c r="CB138" s="271"/>
      <c r="CC138" s="271"/>
      <c r="CF138" s="271"/>
      <c r="CG138" s="271"/>
      <c r="CH138" s="271"/>
      <c r="CI138" s="271"/>
      <c r="CJ138" s="271"/>
    </row>
    <row r="139" spans="1:88" s="272" customFormat="1" ht="42" customHeight="1" thickBot="1">
      <c r="A139" s="216"/>
      <c r="B139" s="274"/>
      <c r="C139" s="247"/>
      <c r="D139" s="247"/>
      <c r="E139" s="247"/>
      <c r="F139" s="247"/>
      <c r="G139" s="247"/>
      <c r="H139" s="247"/>
      <c r="I139" s="275"/>
      <c r="J139" s="213"/>
      <c r="K139" s="214"/>
      <c r="L139" s="214"/>
      <c r="M139" s="214"/>
      <c r="N139" s="276"/>
      <c r="O139" s="214"/>
      <c r="P139" s="270"/>
      <c r="Q139" s="270"/>
      <c r="R139" s="270"/>
      <c r="S139" s="270"/>
      <c r="T139" s="270"/>
      <c r="U139" s="270"/>
      <c r="V139" s="271"/>
      <c r="W139" s="271"/>
      <c r="X139" s="271"/>
      <c r="Y139" s="271"/>
      <c r="Z139" s="271"/>
      <c r="AA139" s="271"/>
      <c r="AB139" s="271"/>
      <c r="AC139" s="271"/>
      <c r="AD139" s="271"/>
      <c r="AE139" s="271"/>
      <c r="AF139" s="271"/>
      <c r="AG139" s="271"/>
      <c r="AH139" s="271"/>
      <c r="AI139" s="271"/>
      <c r="AJ139" s="271"/>
      <c r="AK139" s="271"/>
      <c r="AL139" s="271"/>
      <c r="AM139" s="271"/>
      <c r="AN139" s="271"/>
      <c r="AO139" s="271"/>
      <c r="AP139" s="271"/>
      <c r="AQ139" s="271"/>
      <c r="AR139" s="271"/>
      <c r="AS139" s="271"/>
      <c r="AT139" s="271"/>
      <c r="AU139" s="271"/>
      <c r="AV139" s="271"/>
      <c r="AW139" s="271"/>
      <c r="AX139" s="271"/>
      <c r="AY139" s="271"/>
      <c r="AZ139" s="271"/>
      <c r="BA139" s="271"/>
      <c r="BB139" s="271"/>
      <c r="BC139" s="271"/>
      <c r="BD139" s="271"/>
      <c r="BE139" s="271"/>
      <c r="BF139" s="271"/>
      <c r="BG139" s="271"/>
      <c r="BH139" s="271"/>
      <c r="BI139" s="271"/>
      <c r="BJ139" s="271"/>
      <c r="BK139" s="271"/>
      <c r="BL139" s="271"/>
      <c r="BM139" s="271"/>
      <c r="BN139" s="271"/>
      <c r="BO139" s="271"/>
      <c r="BP139" s="271"/>
      <c r="BQ139" s="271"/>
      <c r="BR139" s="271"/>
      <c r="BS139" s="271"/>
      <c r="BT139" s="271"/>
      <c r="BU139" s="271"/>
      <c r="BV139" s="271"/>
      <c r="BW139" s="271"/>
      <c r="BX139" s="271"/>
      <c r="BY139" s="271"/>
      <c r="BZ139" s="271"/>
      <c r="CA139" s="271"/>
      <c r="CB139" s="271"/>
      <c r="CC139" s="271"/>
      <c r="CF139" s="271"/>
      <c r="CG139" s="271"/>
      <c r="CH139" s="271"/>
      <c r="CI139" s="271"/>
      <c r="CJ139" s="271"/>
    </row>
    <row r="140" spans="1:88" s="272" customFormat="1" ht="42" customHeight="1" thickBot="1">
      <c r="A140" s="216"/>
      <c r="B140" s="274"/>
      <c r="C140" s="247"/>
      <c r="D140" s="247"/>
      <c r="E140" s="247"/>
      <c r="F140" s="247"/>
      <c r="G140" s="247"/>
      <c r="H140" s="247"/>
      <c r="I140" s="275"/>
      <c r="J140" s="213"/>
      <c r="K140" s="214"/>
      <c r="L140" s="214"/>
      <c r="M140" s="214"/>
      <c r="N140" s="276"/>
      <c r="O140" s="214"/>
      <c r="P140" s="270"/>
      <c r="Q140" s="270"/>
      <c r="R140" s="270"/>
      <c r="S140" s="270"/>
      <c r="T140" s="270"/>
      <c r="U140" s="270"/>
      <c r="V140" s="271"/>
      <c r="W140" s="271"/>
      <c r="X140" s="271"/>
      <c r="Y140" s="271"/>
      <c r="Z140" s="271"/>
      <c r="AA140" s="271"/>
      <c r="AB140" s="271"/>
      <c r="AC140" s="271"/>
      <c r="AD140" s="271"/>
      <c r="AE140" s="271"/>
      <c r="AF140" s="271"/>
      <c r="AG140" s="271"/>
      <c r="AH140" s="271"/>
      <c r="AI140" s="271"/>
      <c r="AJ140" s="271"/>
      <c r="AK140" s="271"/>
      <c r="AL140" s="271"/>
      <c r="AM140" s="271"/>
      <c r="AN140" s="271"/>
      <c r="AO140" s="271"/>
      <c r="AP140" s="271"/>
      <c r="AQ140" s="271"/>
      <c r="AR140" s="271"/>
      <c r="AS140" s="271"/>
      <c r="AT140" s="271"/>
      <c r="AU140" s="271"/>
      <c r="AV140" s="271"/>
      <c r="AW140" s="271"/>
      <c r="AX140" s="271"/>
      <c r="AY140" s="271"/>
      <c r="AZ140" s="271"/>
      <c r="BA140" s="271"/>
      <c r="BB140" s="271"/>
      <c r="BC140" s="271"/>
      <c r="BD140" s="271"/>
      <c r="BE140" s="271"/>
      <c r="BF140" s="271"/>
      <c r="BG140" s="271"/>
      <c r="BH140" s="271"/>
      <c r="BI140" s="271"/>
      <c r="BJ140" s="271"/>
      <c r="BK140" s="271"/>
      <c r="BL140" s="271"/>
      <c r="BM140" s="271"/>
      <c r="BN140" s="271"/>
      <c r="BO140" s="271"/>
      <c r="BP140" s="271"/>
      <c r="BQ140" s="271"/>
      <c r="BR140" s="271"/>
      <c r="BS140" s="271"/>
      <c r="BT140" s="271"/>
      <c r="BU140" s="271"/>
      <c r="BV140" s="271"/>
      <c r="BW140" s="271"/>
      <c r="BX140" s="271"/>
      <c r="BY140" s="271"/>
      <c r="BZ140" s="271"/>
      <c r="CA140" s="271"/>
      <c r="CB140" s="271"/>
      <c r="CC140" s="271"/>
      <c r="CF140" s="271"/>
      <c r="CG140" s="271"/>
      <c r="CH140" s="271"/>
      <c r="CI140" s="271"/>
      <c r="CJ140" s="271"/>
    </row>
    <row r="141" spans="1:88" s="272" customFormat="1" ht="42" customHeight="1" thickBot="1">
      <c r="A141" s="216"/>
      <c r="B141" s="274"/>
      <c r="C141" s="247"/>
      <c r="D141" s="247"/>
      <c r="E141" s="247"/>
      <c r="F141" s="247"/>
      <c r="G141" s="247"/>
      <c r="H141" s="247"/>
      <c r="I141" s="275"/>
      <c r="J141" s="213"/>
      <c r="K141" s="214"/>
      <c r="L141" s="214"/>
      <c r="M141" s="214"/>
      <c r="N141" s="276"/>
      <c r="O141" s="214"/>
      <c r="P141" s="270"/>
      <c r="Q141" s="270"/>
      <c r="R141" s="270"/>
      <c r="S141" s="270"/>
      <c r="T141" s="270"/>
      <c r="U141" s="270"/>
      <c r="V141" s="271"/>
      <c r="W141" s="271"/>
      <c r="X141" s="271"/>
      <c r="Y141" s="271"/>
      <c r="Z141" s="271"/>
      <c r="AA141" s="271"/>
      <c r="AB141" s="271"/>
      <c r="AC141" s="271"/>
      <c r="AD141" s="271"/>
      <c r="AE141" s="271"/>
      <c r="AF141" s="271"/>
      <c r="AG141" s="271"/>
      <c r="AH141" s="271"/>
      <c r="AI141" s="271"/>
      <c r="AJ141" s="271"/>
      <c r="AK141" s="271"/>
      <c r="AL141" s="271"/>
      <c r="AM141" s="271"/>
      <c r="AN141" s="271"/>
      <c r="AO141" s="271"/>
      <c r="AP141" s="271"/>
      <c r="AQ141" s="271"/>
      <c r="AR141" s="271"/>
      <c r="AS141" s="271"/>
      <c r="AT141" s="271"/>
      <c r="AU141" s="271"/>
      <c r="AV141" s="271"/>
      <c r="AW141" s="271"/>
      <c r="AX141" s="271"/>
      <c r="AY141" s="271"/>
      <c r="AZ141" s="271"/>
      <c r="BA141" s="271"/>
      <c r="BB141" s="271"/>
      <c r="BC141" s="271"/>
      <c r="BD141" s="271"/>
      <c r="BE141" s="271"/>
      <c r="BF141" s="271"/>
      <c r="BG141" s="271"/>
      <c r="BH141" s="271"/>
      <c r="BI141" s="271"/>
      <c r="BJ141" s="271"/>
      <c r="BK141" s="271"/>
      <c r="BL141" s="271"/>
      <c r="BM141" s="271"/>
      <c r="BN141" s="271"/>
      <c r="BO141" s="271"/>
      <c r="BP141" s="271"/>
      <c r="BQ141" s="271"/>
      <c r="BR141" s="271"/>
      <c r="BS141" s="271"/>
      <c r="BT141" s="271"/>
      <c r="BU141" s="271"/>
      <c r="BV141" s="271"/>
      <c r="BW141" s="271"/>
      <c r="BX141" s="271"/>
      <c r="BY141" s="271"/>
      <c r="BZ141" s="271"/>
      <c r="CA141" s="271"/>
      <c r="CB141" s="271"/>
      <c r="CC141" s="271"/>
      <c r="CF141" s="271"/>
      <c r="CG141" s="271"/>
      <c r="CH141" s="271"/>
      <c r="CI141" s="271"/>
      <c r="CJ141" s="271"/>
    </row>
    <row r="142" spans="1:88" s="272" customFormat="1" ht="42" customHeight="1" thickBot="1">
      <c r="A142" s="216"/>
      <c r="B142" s="274"/>
      <c r="C142" s="247"/>
      <c r="D142" s="247"/>
      <c r="E142" s="247"/>
      <c r="F142" s="247"/>
      <c r="G142" s="247"/>
      <c r="H142" s="247"/>
      <c r="I142" s="275"/>
      <c r="J142" s="213"/>
      <c r="K142" s="214"/>
      <c r="L142" s="214"/>
      <c r="M142" s="214"/>
      <c r="N142" s="276"/>
      <c r="O142" s="214"/>
      <c r="P142" s="270"/>
      <c r="Q142" s="270"/>
      <c r="R142" s="270"/>
      <c r="S142" s="270"/>
      <c r="T142" s="270"/>
      <c r="U142" s="270"/>
      <c r="V142" s="271"/>
      <c r="W142" s="271"/>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c r="AZ142" s="271"/>
      <c r="BA142" s="271"/>
      <c r="BB142" s="271"/>
      <c r="BC142" s="271"/>
      <c r="BD142" s="271"/>
      <c r="BE142" s="271"/>
      <c r="BF142" s="271"/>
      <c r="BG142" s="271"/>
      <c r="BH142" s="271"/>
      <c r="BI142" s="271"/>
      <c r="BJ142" s="271"/>
      <c r="BK142" s="271"/>
      <c r="BL142" s="271"/>
      <c r="BM142" s="271"/>
      <c r="BN142" s="271"/>
      <c r="BO142" s="271"/>
      <c r="BP142" s="271"/>
      <c r="BQ142" s="271"/>
      <c r="BR142" s="271"/>
      <c r="BS142" s="271"/>
      <c r="BT142" s="271"/>
      <c r="BU142" s="271"/>
      <c r="BV142" s="271"/>
      <c r="BW142" s="271"/>
      <c r="BX142" s="271"/>
      <c r="BY142" s="271"/>
      <c r="BZ142" s="271"/>
      <c r="CA142" s="271"/>
      <c r="CB142" s="271"/>
      <c r="CC142" s="271"/>
      <c r="CF142" s="271"/>
      <c r="CG142" s="271"/>
      <c r="CH142" s="271"/>
      <c r="CI142" s="271"/>
      <c r="CJ142" s="271"/>
    </row>
    <row r="143" spans="1:88" s="272" customFormat="1" ht="42" customHeight="1" thickBot="1">
      <c r="A143" s="216"/>
      <c r="B143" s="274"/>
      <c r="C143" s="247"/>
      <c r="D143" s="247"/>
      <c r="E143" s="247"/>
      <c r="F143" s="247"/>
      <c r="G143" s="247"/>
      <c r="H143" s="247"/>
      <c r="I143" s="275"/>
      <c r="J143" s="213"/>
      <c r="K143" s="214"/>
      <c r="L143" s="214"/>
      <c r="M143" s="214"/>
      <c r="N143" s="276"/>
      <c r="O143" s="214"/>
      <c r="P143" s="270"/>
      <c r="Q143" s="270"/>
      <c r="R143" s="270"/>
      <c r="S143" s="270"/>
      <c r="T143" s="270"/>
      <c r="U143" s="270"/>
      <c r="V143" s="271"/>
      <c r="W143" s="271"/>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c r="CA143" s="271"/>
      <c r="CB143" s="271"/>
      <c r="CC143" s="271"/>
      <c r="CF143" s="271"/>
      <c r="CG143" s="271"/>
      <c r="CH143" s="271"/>
      <c r="CI143" s="271"/>
      <c r="CJ143" s="271"/>
    </row>
    <row r="144" spans="1:88" s="272" customFormat="1" ht="42" customHeight="1" thickBot="1">
      <c r="A144" s="216"/>
      <c r="B144" s="274"/>
      <c r="C144" s="247"/>
      <c r="D144" s="247"/>
      <c r="E144" s="247"/>
      <c r="F144" s="247"/>
      <c r="G144" s="247"/>
      <c r="H144" s="247"/>
      <c r="I144" s="275"/>
      <c r="J144" s="213"/>
      <c r="K144" s="214"/>
      <c r="L144" s="214"/>
      <c r="M144" s="214"/>
      <c r="N144" s="276"/>
      <c r="O144" s="214"/>
      <c r="P144" s="270"/>
      <c r="Q144" s="270"/>
      <c r="R144" s="270"/>
      <c r="S144" s="270"/>
      <c r="T144" s="270"/>
      <c r="U144" s="270"/>
      <c r="V144" s="271"/>
      <c r="W144" s="271"/>
      <c r="X144" s="271"/>
      <c r="Y144" s="271"/>
      <c r="Z144" s="271"/>
      <c r="AA144" s="271"/>
      <c r="AB144" s="271"/>
      <c r="AC144" s="271"/>
      <c r="AD144" s="271"/>
      <c r="AE144" s="271"/>
      <c r="AF144" s="271"/>
      <c r="AG144" s="271"/>
      <c r="AH144" s="271"/>
      <c r="AI144" s="271"/>
      <c r="AJ144" s="271"/>
      <c r="AK144" s="271"/>
      <c r="AL144" s="271"/>
      <c r="AM144" s="271"/>
      <c r="AN144" s="271"/>
      <c r="AO144" s="271"/>
      <c r="AP144" s="271"/>
      <c r="AQ144" s="271"/>
      <c r="AR144" s="271"/>
      <c r="AS144" s="271"/>
      <c r="AT144" s="271"/>
      <c r="AU144" s="271"/>
      <c r="AV144" s="271"/>
      <c r="AW144" s="271"/>
      <c r="AX144" s="271"/>
      <c r="AY144" s="271"/>
      <c r="AZ144" s="271"/>
      <c r="BA144" s="271"/>
      <c r="BB144" s="271"/>
      <c r="BC144" s="271"/>
      <c r="BD144" s="271"/>
      <c r="BE144" s="271"/>
      <c r="BF144" s="271"/>
      <c r="BG144" s="271"/>
      <c r="BH144" s="271"/>
      <c r="BI144" s="271"/>
      <c r="BJ144" s="271"/>
      <c r="BK144" s="271"/>
      <c r="BL144" s="271"/>
      <c r="BM144" s="271"/>
      <c r="BN144" s="271"/>
      <c r="BO144" s="271"/>
      <c r="BP144" s="271"/>
      <c r="BQ144" s="271"/>
      <c r="BR144" s="271"/>
      <c r="BS144" s="271"/>
      <c r="BT144" s="271"/>
      <c r="BU144" s="271"/>
      <c r="BV144" s="271"/>
      <c r="BW144" s="271"/>
      <c r="BX144" s="271"/>
      <c r="BY144" s="271"/>
      <c r="BZ144" s="271"/>
      <c r="CA144" s="271"/>
      <c r="CB144" s="271"/>
      <c r="CC144" s="271"/>
      <c r="CF144" s="271"/>
      <c r="CG144" s="271"/>
      <c r="CH144" s="271"/>
      <c r="CI144" s="271"/>
      <c r="CJ144" s="271"/>
    </row>
    <row r="145" spans="1:88" s="272" customFormat="1" ht="42" customHeight="1" thickBot="1">
      <c r="A145" s="216"/>
      <c r="B145" s="274"/>
      <c r="C145" s="247"/>
      <c r="D145" s="247"/>
      <c r="E145" s="247"/>
      <c r="F145" s="247"/>
      <c r="G145" s="247"/>
      <c r="H145" s="247"/>
      <c r="I145" s="275"/>
      <c r="J145" s="213"/>
      <c r="K145" s="214"/>
      <c r="L145" s="214"/>
      <c r="M145" s="214"/>
      <c r="N145" s="276"/>
      <c r="O145" s="214"/>
      <c r="P145" s="270"/>
      <c r="Q145" s="270"/>
      <c r="R145" s="270"/>
      <c r="S145" s="270"/>
      <c r="T145" s="270"/>
      <c r="U145" s="270"/>
      <c r="V145" s="271"/>
      <c r="W145" s="271"/>
      <c r="X145" s="271"/>
      <c r="Y145" s="271"/>
      <c r="Z145" s="271"/>
      <c r="AA145" s="271"/>
      <c r="AB145" s="271"/>
      <c r="AC145" s="271"/>
      <c r="AD145" s="271"/>
      <c r="AE145" s="271"/>
      <c r="AF145" s="271"/>
      <c r="AG145" s="271"/>
      <c r="AH145" s="271"/>
      <c r="AI145" s="271"/>
      <c r="AJ145" s="271"/>
      <c r="AK145" s="271"/>
      <c r="AL145" s="271"/>
      <c r="AM145" s="271"/>
      <c r="AN145" s="271"/>
      <c r="AO145" s="271"/>
      <c r="AP145" s="271"/>
      <c r="AQ145" s="271"/>
      <c r="AR145" s="271"/>
      <c r="AS145" s="271"/>
      <c r="AT145" s="271"/>
      <c r="AU145" s="271"/>
      <c r="AV145" s="271"/>
      <c r="AW145" s="271"/>
      <c r="AX145" s="271"/>
      <c r="AY145" s="271"/>
      <c r="AZ145" s="271"/>
      <c r="BA145" s="271"/>
      <c r="BB145" s="271"/>
      <c r="BC145" s="271"/>
      <c r="BD145" s="271"/>
      <c r="BE145" s="271"/>
      <c r="BF145" s="271"/>
      <c r="BG145" s="271"/>
      <c r="BH145" s="271"/>
      <c r="BI145" s="271"/>
      <c r="BJ145" s="271"/>
      <c r="BK145" s="271"/>
      <c r="BL145" s="271"/>
      <c r="BM145" s="271"/>
      <c r="BN145" s="271"/>
      <c r="BO145" s="271"/>
      <c r="BP145" s="271"/>
      <c r="BQ145" s="271"/>
      <c r="BR145" s="271"/>
      <c r="BS145" s="271"/>
      <c r="BT145" s="271"/>
      <c r="BU145" s="271"/>
      <c r="BV145" s="271"/>
      <c r="BW145" s="271"/>
      <c r="BX145" s="271"/>
      <c r="BY145" s="271"/>
      <c r="BZ145" s="271"/>
      <c r="CA145" s="271"/>
      <c r="CB145" s="271"/>
      <c r="CC145" s="271"/>
      <c r="CF145" s="271"/>
      <c r="CG145" s="271"/>
      <c r="CH145" s="271"/>
      <c r="CI145" s="271"/>
      <c r="CJ145" s="271"/>
    </row>
    <row r="146" spans="1:88" s="272" customFormat="1" ht="42" customHeight="1" thickBot="1">
      <c r="A146" s="216"/>
      <c r="B146" s="274"/>
      <c r="C146" s="247"/>
      <c r="D146" s="247"/>
      <c r="E146" s="247"/>
      <c r="F146" s="247"/>
      <c r="G146" s="247"/>
      <c r="H146" s="247"/>
      <c r="I146" s="275"/>
      <c r="J146" s="213"/>
      <c r="K146" s="214"/>
      <c r="L146" s="214"/>
      <c r="M146" s="214"/>
      <c r="N146" s="276"/>
      <c r="O146" s="214"/>
      <c r="P146" s="270"/>
      <c r="Q146" s="270"/>
      <c r="R146" s="270"/>
      <c r="S146" s="270"/>
      <c r="T146" s="270"/>
      <c r="U146" s="270"/>
      <c r="V146" s="271"/>
      <c r="W146" s="271"/>
      <c r="X146" s="271"/>
      <c r="Y146" s="271"/>
      <c r="Z146" s="271"/>
      <c r="AA146" s="271"/>
      <c r="AB146" s="271"/>
      <c r="AC146" s="271"/>
      <c r="AD146" s="271"/>
      <c r="AE146" s="271"/>
      <c r="AF146" s="271"/>
      <c r="AG146" s="271"/>
      <c r="AH146" s="271"/>
      <c r="AI146" s="271"/>
      <c r="AJ146" s="271"/>
      <c r="AK146" s="271"/>
      <c r="AL146" s="271"/>
      <c r="AM146" s="271"/>
      <c r="AN146" s="271"/>
      <c r="AO146" s="271"/>
      <c r="AP146" s="271"/>
      <c r="AQ146" s="271"/>
      <c r="AR146" s="271"/>
      <c r="AS146" s="271"/>
      <c r="AT146" s="271"/>
      <c r="AU146" s="271"/>
      <c r="AV146" s="271"/>
      <c r="AW146" s="271"/>
      <c r="AX146" s="271"/>
      <c r="AY146" s="271"/>
      <c r="AZ146" s="271"/>
      <c r="BA146" s="271"/>
      <c r="BB146" s="271"/>
      <c r="BC146" s="271"/>
      <c r="BD146" s="271"/>
      <c r="BE146" s="271"/>
      <c r="BF146" s="271"/>
      <c r="BG146" s="271"/>
      <c r="BH146" s="271"/>
      <c r="BI146" s="271"/>
      <c r="BJ146" s="271"/>
      <c r="BK146" s="271"/>
      <c r="BL146" s="271"/>
      <c r="BM146" s="271"/>
      <c r="BN146" s="271"/>
      <c r="BO146" s="271"/>
      <c r="BP146" s="271"/>
      <c r="BQ146" s="271"/>
      <c r="BR146" s="271"/>
      <c r="BS146" s="271"/>
      <c r="BT146" s="271"/>
      <c r="BU146" s="271"/>
      <c r="BV146" s="271"/>
      <c r="BW146" s="271"/>
      <c r="BX146" s="271"/>
      <c r="BY146" s="271"/>
      <c r="BZ146" s="271"/>
      <c r="CA146" s="271"/>
      <c r="CB146" s="271"/>
      <c r="CC146" s="271"/>
      <c r="CF146" s="271"/>
      <c r="CG146" s="271"/>
      <c r="CH146" s="271"/>
      <c r="CI146" s="271"/>
      <c r="CJ146" s="271"/>
    </row>
  </sheetData>
  <dataConsolidate/>
  <mergeCells count="12">
    <mergeCell ref="A1:U1"/>
    <mergeCell ref="A3:A4"/>
    <mergeCell ref="B3:B4"/>
    <mergeCell ref="C3:C4"/>
    <mergeCell ref="D3:E3"/>
    <mergeCell ref="F3:F4"/>
    <mergeCell ref="G3:G4"/>
    <mergeCell ref="H3:H4"/>
    <mergeCell ref="N3:O3"/>
    <mergeCell ref="P3:U3"/>
    <mergeCell ref="L3:L4"/>
    <mergeCell ref="M3:M4"/>
  </mergeCells>
  <phoneticPr fontId="55" type="noConversion"/>
  <dataValidations count="7">
    <dataValidation type="whole" allowBlank="1" showInputMessage="1" showErrorMessage="1" errorTitle="DİKKATT !!!!" error="BU BÖLÜME BİR İŞ SAYISINI GÖSTEREN BİR RAKAM GİRMELİSİNİZ_x000a_KÖYDES_x000a_" sqref="P2:T65536">
      <formula1>0</formula1>
      <formula2>10</formula2>
    </dataValidation>
    <dataValidation type="list" allowBlank="1" showInputMessage="1" showErrorMessage="1" errorTitle="DİKKAT !!!" error="LÜTFEN YANDA AÇILAN OK ARACILIĞIYLA UYGUN SEÇENEĞİ GİRİN_x000a_KÖYDES" sqref="H5:H160">
      <formula1>$CH$5:$CH$7</formula1>
    </dataValidation>
    <dataValidation type="list" allowBlank="1" showInputMessage="1" showErrorMessage="1" errorTitle="DİKKAT !!!!" error="LÜTFEN YANDA AÇILAN OK ARACILIĞIYLA UYGUN SEÇENEĞİ GİRİN_x000a_KÖYDES" sqref="G5:G152">
      <formula1>$CG$5:$CG$8</formula1>
    </dataValidation>
    <dataValidation type="list" allowBlank="1" showInputMessage="1" showErrorMessage="1" errorTitle="LÜTFEN DİKKAT !!!!" error="GİRİDİĞİNİZ DEĞER AŞAĞIDAKİLERDEN BİRİSİ OLMALIDIR &quot;Y&quot; , &quot;D.E&quot; ,&quot;EK&quot;" sqref="A5:A159">
      <formula1>$CF$5:$CF$8</formula1>
    </dataValidation>
    <dataValidation type="list" allowBlank="1" showInputMessage="1" showErrorMessage="1" errorTitle="DİKKAT !!!!" error="LÜTFEN YANDA AÇILAN OK ARACILIĞIYLA UYGUN SEÇENEĞİ GİRİN_x000a_KÖYDES" sqref="G153:G65536 G2:G4">
      <formula1>$CM$5:$CM$7</formula1>
    </dataValidation>
    <dataValidation type="list" allowBlank="1" showInputMessage="1" showErrorMessage="1" errorTitle="LÜTFEN DİKKAT !!!!" error="GİRİDİĞİNİZ DEĞER AŞAĞIDAKİLERDEN BİRİSİ OLMALIDIR &quot;Y&quot; , &quot;D.E&quot; ,&quot;EK&quot;" sqref="A160:A65536 A2:A4">
      <formula1>$CO$5:$CO$7</formula1>
    </dataValidation>
    <dataValidation type="list" allowBlank="1" showInputMessage="1" showErrorMessage="1" errorTitle="DİKKAT !!!" error="LÜTFEN YANDA AÇILAN OK ARACILIĞIYLA UYGUN SEÇENEĞİ GİRİN_x000a_KÖYDES" sqref="H161:H65536 H2:H4">
      <formula1>$CN$5:$CN$7</formula1>
    </dataValidation>
  </dataValidations>
  <pageMargins left="0.17" right="0.17" top="0.71" bottom="0.5" header="0.5" footer="0.34"/>
  <pageSetup paperSize="9" scale="56"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B192"/>
  <sheetViews>
    <sheetView zoomScale="75" zoomScaleNormal="60" zoomScaleSheetLayoutView="100" workbookViewId="0">
      <pane xSplit="13" ySplit="4" topLeftCell="N5" activePane="bottomRight" state="frozen"/>
      <selection pane="topRight" activeCell="N1" sqref="N1"/>
      <selection pane="bottomLeft" activeCell="A5" sqref="A5"/>
      <selection pane="bottomRight" sqref="A1:W1"/>
    </sheetView>
  </sheetViews>
  <sheetFormatPr defaultRowHeight="12.75"/>
  <cols>
    <col min="1" max="1" width="5.5703125" style="204" customWidth="1"/>
    <col min="2" max="2" width="11.42578125" style="204" customWidth="1"/>
    <col min="3" max="3" width="14.140625" style="204" customWidth="1"/>
    <col min="4" max="4" width="12.5703125" style="204" customWidth="1"/>
    <col min="5" max="5" width="37.140625" style="204" customWidth="1"/>
    <col min="6" max="6" width="19.42578125" style="204" customWidth="1"/>
    <col min="7" max="7" width="7.42578125" style="205" customWidth="1"/>
    <col min="8" max="8" width="17.42578125" style="204" customWidth="1"/>
    <col min="9" max="9" width="14.5703125" style="302" customWidth="1"/>
    <col min="10" max="10" width="17.85546875" style="302" customWidth="1"/>
    <col min="11" max="11" width="18.5703125" style="303" customWidth="1"/>
    <col min="12" max="12" width="18.140625" style="304" customWidth="1"/>
    <col min="13" max="13" width="15.140625" style="302" bestFit="1" customWidth="1"/>
    <col min="14" max="14" width="7.140625" style="204" customWidth="1"/>
    <col min="15" max="15" width="7.85546875" style="204" customWidth="1"/>
    <col min="16" max="16" width="8.140625" style="204" customWidth="1"/>
    <col min="17" max="17" width="9" style="303" customWidth="1"/>
    <col min="18" max="18" width="7.28515625" style="209" customWidth="1"/>
    <col min="19" max="19" width="10.28515625" style="209" customWidth="1"/>
    <col min="20" max="20" width="7.140625" style="302" customWidth="1"/>
    <col min="21" max="22" width="7.85546875" style="303" customWidth="1"/>
    <col min="23" max="23" width="8" style="212" customWidth="1"/>
    <col min="24" max="24" width="7.140625" style="212" customWidth="1"/>
    <col min="25" max="25" width="8.140625" style="210" customWidth="1"/>
    <col min="26" max="26" width="6.85546875" style="211" customWidth="1"/>
    <col min="27" max="27" width="7.42578125" style="212" customWidth="1"/>
    <col min="28" max="28" width="9.140625" style="210"/>
    <col min="29" max="29" width="7.5703125" style="212" customWidth="1"/>
    <col min="30" max="30" width="6.140625" style="204" customWidth="1"/>
    <col min="31" max="31" width="7.42578125" style="212" customWidth="1"/>
    <col min="32" max="32" width="17.5703125" style="204" customWidth="1"/>
    <col min="33" max="48" width="9.140625" style="249"/>
    <col min="49" max="49" width="10" style="249" customWidth="1"/>
    <col min="50" max="50" width="9.140625" style="249"/>
    <col min="51" max="51" width="10.7109375" style="301" bestFit="1" customWidth="1"/>
    <col min="52" max="52" width="10.7109375" style="249" bestFit="1" customWidth="1"/>
    <col min="53" max="80" width="9.140625" style="249"/>
    <col min="81" max="16384" width="9.140625" style="204"/>
  </cols>
  <sheetData>
    <row r="1" spans="1:80" ht="33.75" customHeight="1">
      <c r="A1" s="3945" t="s">
        <v>1245</v>
      </c>
      <c r="B1" s="3945"/>
      <c r="C1" s="3945"/>
      <c r="D1" s="3945"/>
      <c r="E1" s="3945"/>
      <c r="F1" s="3945"/>
      <c r="G1" s="3945"/>
      <c r="H1" s="3945"/>
      <c r="I1" s="3945"/>
      <c r="J1" s="3945"/>
      <c r="K1" s="3945"/>
      <c r="L1" s="3945"/>
      <c r="M1" s="3945"/>
      <c r="N1" s="3945"/>
      <c r="O1" s="3945"/>
      <c r="P1" s="3945"/>
      <c r="Q1" s="3945"/>
      <c r="R1" s="3945"/>
      <c r="S1" s="3945"/>
      <c r="T1" s="3945"/>
      <c r="U1" s="3945"/>
      <c r="V1" s="3945"/>
      <c r="W1" s="3945"/>
      <c r="X1" s="203"/>
      <c r="Y1" s="201"/>
      <c r="Z1" s="202"/>
      <c r="AA1" s="203"/>
      <c r="AB1" s="201"/>
      <c r="AC1" s="203"/>
      <c r="AD1" s="200"/>
      <c r="AE1" s="203"/>
      <c r="AF1" s="200"/>
    </row>
    <row r="2" spans="1:80" ht="22.5" customHeight="1" thickBot="1"/>
    <row r="3" spans="1:80" s="205" customFormat="1" ht="40.5" customHeight="1">
      <c r="A3" s="3946" t="s">
        <v>445</v>
      </c>
      <c r="B3" s="3948" t="s">
        <v>13</v>
      </c>
      <c r="C3" s="3950" t="s">
        <v>2277</v>
      </c>
      <c r="D3" s="3952" t="s">
        <v>446</v>
      </c>
      <c r="E3" s="3950" t="s">
        <v>423</v>
      </c>
      <c r="F3" s="3950"/>
      <c r="G3" s="3954" t="s">
        <v>2263</v>
      </c>
      <c r="H3" s="3958" t="s">
        <v>953</v>
      </c>
      <c r="I3" s="3960" t="s">
        <v>447</v>
      </c>
      <c r="J3" s="3956" t="s">
        <v>1246</v>
      </c>
      <c r="K3" s="604" t="s">
        <v>2357</v>
      </c>
      <c r="L3" s="391" t="s">
        <v>2358</v>
      </c>
      <c r="M3" s="605" t="s">
        <v>2359</v>
      </c>
      <c r="N3" s="606" t="s">
        <v>425</v>
      </c>
      <c r="O3" s="400" t="s">
        <v>2273</v>
      </c>
      <c r="P3" s="400" t="s">
        <v>12</v>
      </c>
      <c r="Q3" s="400" t="s">
        <v>2274</v>
      </c>
      <c r="R3" s="607" t="s">
        <v>2275</v>
      </c>
      <c r="S3" s="607" t="s">
        <v>448</v>
      </c>
      <c r="T3" s="400" t="s">
        <v>426</v>
      </c>
      <c r="U3" s="400" t="s">
        <v>427</v>
      </c>
      <c r="V3" s="400" t="s">
        <v>1415</v>
      </c>
      <c r="W3" s="3962" t="s">
        <v>428</v>
      </c>
      <c r="X3" s="3963"/>
      <c r="Y3" s="3940" t="s">
        <v>429</v>
      </c>
      <c r="Z3" s="3941"/>
      <c r="AA3" s="3942" t="s">
        <v>16</v>
      </c>
      <c r="AB3" s="3943"/>
      <c r="AC3" s="3943"/>
      <c r="AD3" s="3943"/>
      <c r="AE3" s="3943"/>
      <c r="AF3" s="3944"/>
      <c r="AT3" s="273"/>
      <c r="AV3" s="249"/>
      <c r="AW3" s="249"/>
      <c r="AX3" s="249"/>
      <c r="AY3" s="301"/>
      <c r="AZ3" s="249"/>
    </row>
    <row r="4" spans="1:80" s="205" customFormat="1" ht="45.75" customHeight="1" thickBot="1">
      <c r="A4" s="3947"/>
      <c r="B4" s="3949"/>
      <c r="C4" s="3951"/>
      <c r="D4" s="3953"/>
      <c r="E4" s="608" t="s">
        <v>430</v>
      </c>
      <c r="F4" s="608" t="s">
        <v>431</v>
      </c>
      <c r="G4" s="3955"/>
      <c r="H4" s="3959"/>
      <c r="I4" s="3961"/>
      <c r="J4" s="3957"/>
      <c r="K4" s="610" t="s">
        <v>1416</v>
      </c>
      <c r="L4" s="611" t="s">
        <v>1417</v>
      </c>
      <c r="M4" s="612" t="s">
        <v>362</v>
      </c>
      <c r="N4" s="613" t="s">
        <v>434</v>
      </c>
      <c r="O4" s="614" t="s">
        <v>434</v>
      </c>
      <c r="P4" s="614" t="s">
        <v>434</v>
      </c>
      <c r="Q4" s="615" t="s">
        <v>434</v>
      </c>
      <c r="R4" s="615" t="s">
        <v>434</v>
      </c>
      <c r="S4" s="616" t="s">
        <v>954</v>
      </c>
      <c r="T4" s="615" t="s">
        <v>434</v>
      </c>
      <c r="U4" s="615" t="s">
        <v>434</v>
      </c>
      <c r="V4" s="616" t="s">
        <v>2280</v>
      </c>
      <c r="W4" s="617" t="s">
        <v>449</v>
      </c>
      <c r="X4" s="618" t="s">
        <v>450</v>
      </c>
      <c r="Y4" s="1430" t="s">
        <v>436</v>
      </c>
      <c r="Z4" s="1431" t="s">
        <v>437</v>
      </c>
      <c r="AA4" s="621" t="s">
        <v>438</v>
      </c>
      <c r="AB4" s="622" t="s">
        <v>439</v>
      </c>
      <c r="AC4" s="622" t="s">
        <v>440</v>
      </c>
      <c r="AD4" s="622" t="s">
        <v>441</v>
      </c>
      <c r="AE4" s="622" t="s">
        <v>442</v>
      </c>
      <c r="AF4" s="623" t="s">
        <v>443</v>
      </c>
      <c r="AV4" s="249"/>
      <c r="AW4" s="249"/>
      <c r="AX4" s="249"/>
      <c r="AY4" s="301"/>
      <c r="AZ4" s="249"/>
    </row>
    <row r="5" spans="1:80" s="272" customFormat="1" ht="38.25">
      <c r="A5" s="624" t="s">
        <v>451</v>
      </c>
      <c r="B5" s="625" t="s">
        <v>94</v>
      </c>
      <c r="C5" s="626" t="s">
        <v>95</v>
      </c>
      <c r="D5" s="627"/>
      <c r="E5" s="628" t="s">
        <v>181</v>
      </c>
      <c r="F5" s="629" t="s">
        <v>396</v>
      </c>
      <c r="G5" s="630">
        <v>66</v>
      </c>
      <c r="H5" s="631" t="s">
        <v>964</v>
      </c>
      <c r="I5" s="632" t="s">
        <v>426</v>
      </c>
      <c r="J5" s="633" t="s">
        <v>397</v>
      </c>
      <c r="K5" s="2085">
        <v>96000</v>
      </c>
      <c r="L5" s="1925">
        <v>96000</v>
      </c>
      <c r="M5" s="2086">
        <f>K5-L5</f>
        <v>0</v>
      </c>
      <c r="N5" s="634"/>
      <c r="O5" s="631"/>
      <c r="P5" s="631"/>
      <c r="Q5" s="630"/>
      <c r="R5" s="635"/>
      <c r="S5" s="635"/>
      <c r="T5" s="636">
        <v>2</v>
      </c>
      <c r="U5" s="641"/>
      <c r="V5" s="641"/>
      <c r="W5" s="641"/>
      <c r="X5" s="2081"/>
      <c r="Y5" s="2007">
        <v>1</v>
      </c>
      <c r="Z5" s="2007">
        <v>1</v>
      </c>
      <c r="AA5" s="2084">
        <v>1</v>
      </c>
      <c r="AB5" s="640"/>
      <c r="AC5" s="641"/>
      <c r="AD5" s="637"/>
      <c r="AE5" s="641"/>
      <c r="AF5" s="638" t="s">
        <v>438</v>
      </c>
      <c r="AG5" s="271"/>
      <c r="AH5" s="271"/>
      <c r="AI5" s="271"/>
      <c r="AJ5" s="271"/>
      <c r="AK5" s="271"/>
      <c r="AL5" s="271"/>
      <c r="AM5" s="271"/>
      <c r="AN5" s="271"/>
      <c r="AO5" s="271"/>
      <c r="AP5" s="271"/>
      <c r="AQ5" s="271"/>
      <c r="AR5" s="271"/>
      <c r="AS5" s="271"/>
      <c r="AT5" s="271"/>
      <c r="AU5" s="271"/>
      <c r="AV5" s="271"/>
      <c r="AW5" s="271" t="s">
        <v>451</v>
      </c>
      <c r="AX5" s="271" t="s">
        <v>9</v>
      </c>
      <c r="AY5" s="305" t="s">
        <v>425</v>
      </c>
      <c r="AZ5" s="271" t="s">
        <v>397</v>
      </c>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row>
    <row r="6" spans="1:80" s="272" customFormat="1" ht="38.25" customHeight="1">
      <c r="A6" s="642" t="s">
        <v>451</v>
      </c>
      <c r="B6" s="643" t="s">
        <v>94</v>
      </c>
      <c r="C6" s="644" t="s">
        <v>95</v>
      </c>
      <c r="D6" s="645"/>
      <c r="E6" s="646" t="s">
        <v>182</v>
      </c>
      <c r="F6" s="647" t="s">
        <v>399</v>
      </c>
      <c r="G6" s="648">
        <v>41</v>
      </c>
      <c r="H6" s="649" t="s">
        <v>964</v>
      </c>
      <c r="I6" s="650" t="s">
        <v>426</v>
      </c>
      <c r="J6" s="727" t="s">
        <v>397</v>
      </c>
      <c r="K6" s="1299">
        <v>96000</v>
      </c>
      <c r="L6" s="1305">
        <v>96000</v>
      </c>
      <c r="M6" s="1401">
        <f>K6-L6</f>
        <v>0</v>
      </c>
      <c r="N6" s="651"/>
      <c r="O6" s="649"/>
      <c r="P6" s="649"/>
      <c r="Q6" s="648"/>
      <c r="R6" s="652"/>
      <c r="S6" s="652"/>
      <c r="T6" s="653">
        <v>2</v>
      </c>
      <c r="U6" s="658"/>
      <c r="V6" s="658"/>
      <c r="W6" s="658"/>
      <c r="X6" s="2082"/>
      <c r="Y6" s="2007">
        <v>1</v>
      </c>
      <c r="Z6" s="2007">
        <v>1</v>
      </c>
      <c r="AA6" s="1302">
        <v>1</v>
      </c>
      <c r="AB6" s="657"/>
      <c r="AC6" s="658"/>
      <c r="AD6" s="654"/>
      <c r="AE6" s="658"/>
      <c r="AF6" s="655" t="s">
        <v>438</v>
      </c>
      <c r="AG6" s="271"/>
      <c r="AH6" s="271"/>
      <c r="AI6" s="271"/>
      <c r="AJ6" s="271"/>
      <c r="AK6" s="271"/>
      <c r="AL6" s="271"/>
      <c r="AM6" s="271"/>
      <c r="AN6" s="271"/>
      <c r="AO6" s="271"/>
      <c r="AP6" s="271"/>
      <c r="AQ6" s="271"/>
      <c r="AR6" s="271"/>
      <c r="AS6" s="271"/>
      <c r="AT6" s="271"/>
      <c r="AU6" s="271"/>
      <c r="AV6" s="271"/>
      <c r="AW6" s="271" t="s">
        <v>10</v>
      </c>
      <c r="AX6" s="271" t="s">
        <v>964</v>
      </c>
      <c r="AY6" s="305" t="s">
        <v>2273</v>
      </c>
      <c r="AZ6" s="271" t="s">
        <v>398</v>
      </c>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row>
    <row r="7" spans="1:80" s="272" customFormat="1" ht="38.25" customHeight="1">
      <c r="A7" s="642" t="s">
        <v>451</v>
      </c>
      <c r="B7" s="643" t="s">
        <v>94</v>
      </c>
      <c r="C7" s="644" t="s">
        <v>95</v>
      </c>
      <c r="D7" s="645"/>
      <c r="E7" s="646" t="s">
        <v>183</v>
      </c>
      <c r="F7" s="647" t="s">
        <v>400</v>
      </c>
      <c r="G7" s="648">
        <v>69</v>
      </c>
      <c r="H7" s="649" t="s">
        <v>964</v>
      </c>
      <c r="I7" s="650" t="s">
        <v>426</v>
      </c>
      <c r="J7" s="727" t="s">
        <v>397</v>
      </c>
      <c r="K7" s="1299">
        <v>96000</v>
      </c>
      <c r="L7" s="1305">
        <v>96000</v>
      </c>
      <c r="M7" s="1401">
        <f t="shared" ref="M7:M74" si="0">K7-L7</f>
        <v>0</v>
      </c>
      <c r="N7" s="651"/>
      <c r="O7" s="649"/>
      <c r="P7" s="649"/>
      <c r="Q7" s="648"/>
      <c r="R7" s="652"/>
      <c r="S7" s="652"/>
      <c r="T7" s="653">
        <v>2</v>
      </c>
      <c r="U7" s="658"/>
      <c r="V7" s="658"/>
      <c r="W7" s="658"/>
      <c r="X7" s="2082"/>
      <c r="Y7" s="2007">
        <v>1</v>
      </c>
      <c r="Z7" s="2007">
        <v>1</v>
      </c>
      <c r="AA7" s="1302">
        <v>1</v>
      </c>
      <c r="AB7" s="657"/>
      <c r="AC7" s="658"/>
      <c r="AD7" s="654"/>
      <c r="AE7" s="658"/>
      <c r="AF7" s="655" t="s">
        <v>438</v>
      </c>
      <c r="AG7" s="271"/>
      <c r="AH7" s="271"/>
      <c r="AI7" s="271"/>
      <c r="AJ7" s="271"/>
      <c r="AK7" s="271"/>
      <c r="AL7" s="271"/>
      <c r="AM7" s="271"/>
      <c r="AN7" s="271"/>
      <c r="AO7" s="271"/>
      <c r="AP7" s="271"/>
      <c r="AQ7" s="271"/>
      <c r="AR7" s="271"/>
      <c r="AS7" s="271"/>
      <c r="AT7" s="271"/>
      <c r="AU7" s="271"/>
      <c r="AV7" s="271"/>
      <c r="AW7" s="271" t="s">
        <v>415</v>
      </c>
      <c r="AX7" s="271" t="s">
        <v>2268</v>
      </c>
      <c r="AY7" s="305" t="s">
        <v>12</v>
      </c>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row>
    <row r="8" spans="1:80" s="272" customFormat="1" ht="38.25" customHeight="1">
      <c r="A8" s="642" t="s">
        <v>451</v>
      </c>
      <c r="B8" s="643" t="s">
        <v>94</v>
      </c>
      <c r="C8" s="644" t="s">
        <v>95</v>
      </c>
      <c r="D8" s="645"/>
      <c r="E8" s="646" t="s">
        <v>184</v>
      </c>
      <c r="F8" s="647" t="s">
        <v>401</v>
      </c>
      <c r="G8" s="648">
        <v>159</v>
      </c>
      <c r="H8" s="649" t="s">
        <v>964</v>
      </c>
      <c r="I8" s="650" t="s">
        <v>426</v>
      </c>
      <c r="J8" s="727" t="s">
        <v>397</v>
      </c>
      <c r="K8" s="1299">
        <v>96000</v>
      </c>
      <c r="L8" s="1305">
        <v>96000</v>
      </c>
      <c r="M8" s="1401">
        <f t="shared" si="0"/>
        <v>0</v>
      </c>
      <c r="N8" s="651"/>
      <c r="O8" s="649"/>
      <c r="P8" s="649"/>
      <c r="Q8" s="648"/>
      <c r="R8" s="652"/>
      <c r="S8" s="652"/>
      <c r="T8" s="653">
        <v>2</v>
      </c>
      <c r="U8" s="658"/>
      <c r="V8" s="658"/>
      <c r="W8" s="658"/>
      <c r="X8" s="2082"/>
      <c r="Y8" s="2007">
        <v>1</v>
      </c>
      <c r="Z8" s="2007">
        <v>1</v>
      </c>
      <c r="AA8" s="1302">
        <v>1</v>
      </c>
      <c r="AB8" s="657"/>
      <c r="AC8" s="658"/>
      <c r="AD8" s="654"/>
      <c r="AE8" s="658"/>
      <c r="AF8" s="655" t="s">
        <v>438</v>
      </c>
      <c r="AG8" s="271"/>
      <c r="AH8" s="271"/>
      <c r="AI8" s="271"/>
      <c r="AJ8" s="271"/>
      <c r="AK8" s="271"/>
      <c r="AL8" s="271"/>
      <c r="AM8" s="271"/>
      <c r="AN8" s="271"/>
      <c r="AO8" s="271"/>
      <c r="AP8" s="271"/>
      <c r="AQ8" s="271"/>
      <c r="AR8" s="271"/>
      <c r="AS8" s="271"/>
      <c r="AT8" s="271"/>
      <c r="AU8" s="271"/>
      <c r="AV8" s="271"/>
      <c r="AW8" s="271"/>
      <c r="AX8" s="271"/>
      <c r="AY8" s="305" t="s">
        <v>2274</v>
      </c>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row>
    <row r="9" spans="1:80" s="272" customFormat="1" ht="38.25" customHeight="1">
      <c r="A9" s="642" t="s">
        <v>451</v>
      </c>
      <c r="B9" s="643" t="s">
        <v>94</v>
      </c>
      <c r="C9" s="644" t="s">
        <v>95</v>
      </c>
      <c r="D9" s="645"/>
      <c r="E9" s="646" t="s">
        <v>185</v>
      </c>
      <c r="F9" s="647" t="s">
        <v>2016</v>
      </c>
      <c r="G9" s="648">
        <v>76</v>
      </c>
      <c r="H9" s="649" t="s">
        <v>964</v>
      </c>
      <c r="I9" s="650" t="s">
        <v>426</v>
      </c>
      <c r="J9" s="727" t="s">
        <v>397</v>
      </c>
      <c r="K9" s="1299">
        <v>96000</v>
      </c>
      <c r="L9" s="1305">
        <v>96000</v>
      </c>
      <c r="M9" s="1401">
        <f t="shared" si="0"/>
        <v>0</v>
      </c>
      <c r="N9" s="651"/>
      <c r="O9" s="649"/>
      <c r="P9" s="649"/>
      <c r="Q9" s="648"/>
      <c r="R9" s="652"/>
      <c r="S9" s="652"/>
      <c r="T9" s="653">
        <v>2</v>
      </c>
      <c r="U9" s="658"/>
      <c r="V9" s="658"/>
      <c r="W9" s="658"/>
      <c r="X9" s="2082"/>
      <c r="Y9" s="2007">
        <v>1</v>
      </c>
      <c r="Z9" s="2007">
        <v>1</v>
      </c>
      <c r="AA9" s="1302">
        <v>1</v>
      </c>
      <c r="AB9" s="657"/>
      <c r="AC9" s="658"/>
      <c r="AD9" s="654"/>
      <c r="AE9" s="658"/>
      <c r="AF9" s="655" t="s">
        <v>438</v>
      </c>
      <c r="AG9" s="271"/>
      <c r="AH9" s="271"/>
      <c r="AI9" s="271"/>
      <c r="AJ9" s="271"/>
      <c r="AK9" s="271"/>
      <c r="AL9" s="271"/>
      <c r="AM9" s="271"/>
      <c r="AN9" s="271"/>
      <c r="AO9" s="271"/>
      <c r="AP9" s="271"/>
      <c r="AQ9" s="271"/>
      <c r="AR9" s="271"/>
      <c r="AS9" s="271"/>
      <c r="AT9" s="271"/>
      <c r="AU9" s="271"/>
      <c r="AV9" s="271"/>
      <c r="AW9" s="271"/>
      <c r="AX9" s="271"/>
      <c r="AY9" s="305" t="s">
        <v>2275</v>
      </c>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row>
    <row r="10" spans="1:80" s="272" customFormat="1" ht="38.25" customHeight="1">
      <c r="A10" s="642" t="s">
        <v>451</v>
      </c>
      <c r="B10" s="643" t="s">
        <v>94</v>
      </c>
      <c r="C10" s="644" t="s">
        <v>95</v>
      </c>
      <c r="D10" s="645"/>
      <c r="E10" s="646" t="s">
        <v>1531</v>
      </c>
      <c r="F10" s="647" t="s">
        <v>260</v>
      </c>
      <c r="G10" s="648">
        <v>386</v>
      </c>
      <c r="H10" s="649" t="s">
        <v>964</v>
      </c>
      <c r="I10" s="650" t="s">
        <v>426</v>
      </c>
      <c r="J10" s="727" t="s">
        <v>397</v>
      </c>
      <c r="K10" s="1299">
        <v>144000</v>
      </c>
      <c r="L10" s="1305">
        <v>144000</v>
      </c>
      <c r="M10" s="1401">
        <f t="shared" si="0"/>
        <v>0</v>
      </c>
      <c r="N10" s="651"/>
      <c r="O10" s="649"/>
      <c r="P10" s="649"/>
      <c r="Q10" s="648"/>
      <c r="R10" s="652"/>
      <c r="S10" s="652"/>
      <c r="T10" s="653">
        <v>3</v>
      </c>
      <c r="U10" s="658"/>
      <c r="V10" s="658"/>
      <c r="W10" s="658"/>
      <c r="X10" s="2082"/>
      <c r="Y10" s="2007">
        <v>1</v>
      </c>
      <c r="Z10" s="2007">
        <v>1</v>
      </c>
      <c r="AA10" s="1302">
        <v>1</v>
      </c>
      <c r="AB10" s="657"/>
      <c r="AC10" s="658"/>
      <c r="AD10" s="654"/>
      <c r="AE10" s="658"/>
      <c r="AF10" s="655" t="s">
        <v>438</v>
      </c>
      <c r="AG10" s="271"/>
      <c r="AH10" s="271"/>
      <c r="AI10" s="271"/>
      <c r="AJ10" s="271"/>
      <c r="AK10" s="271"/>
      <c r="AL10" s="271"/>
      <c r="AM10" s="271"/>
      <c r="AN10" s="271"/>
      <c r="AO10" s="271"/>
      <c r="AP10" s="271"/>
      <c r="AQ10" s="271"/>
      <c r="AR10" s="271"/>
      <c r="AS10" s="271"/>
      <c r="AT10" s="271"/>
      <c r="AU10" s="271"/>
      <c r="AV10" s="271"/>
      <c r="AW10" s="271"/>
      <c r="AX10" s="271"/>
      <c r="AY10" s="305" t="s">
        <v>448</v>
      </c>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row>
    <row r="11" spans="1:80" s="272" customFormat="1" ht="38.25" customHeight="1">
      <c r="A11" s="642" t="s">
        <v>451</v>
      </c>
      <c r="B11" s="643" t="s">
        <v>94</v>
      </c>
      <c r="C11" s="644" t="s">
        <v>95</v>
      </c>
      <c r="D11" s="645"/>
      <c r="E11" s="646" t="s">
        <v>1532</v>
      </c>
      <c r="F11" s="647" t="s">
        <v>261</v>
      </c>
      <c r="G11" s="648">
        <v>133</v>
      </c>
      <c r="H11" s="649" t="s">
        <v>964</v>
      </c>
      <c r="I11" s="650" t="s">
        <v>426</v>
      </c>
      <c r="J11" s="727" t="s">
        <v>397</v>
      </c>
      <c r="K11" s="1299">
        <v>96000</v>
      </c>
      <c r="L11" s="1305">
        <v>96000</v>
      </c>
      <c r="M11" s="1401">
        <f t="shared" si="0"/>
        <v>0</v>
      </c>
      <c r="N11" s="651"/>
      <c r="O11" s="649"/>
      <c r="P11" s="649"/>
      <c r="Q11" s="648"/>
      <c r="R11" s="652"/>
      <c r="S11" s="652"/>
      <c r="T11" s="653">
        <v>2</v>
      </c>
      <c r="U11" s="658"/>
      <c r="V11" s="658"/>
      <c r="W11" s="658"/>
      <c r="X11" s="2082"/>
      <c r="Y11" s="2007">
        <v>1</v>
      </c>
      <c r="Z11" s="2007">
        <v>1</v>
      </c>
      <c r="AA11" s="1302">
        <v>1</v>
      </c>
      <c r="AB11" s="657"/>
      <c r="AC11" s="658"/>
      <c r="AD11" s="654"/>
      <c r="AE11" s="658"/>
      <c r="AF11" s="655" t="s">
        <v>438</v>
      </c>
      <c r="AG11" s="271"/>
      <c r="AH11" s="271"/>
      <c r="AI11" s="271"/>
      <c r="AJ11" s="271"/>
      <c r="AK11" s="271"/>
      <c r="AL11" s="271"/>
      <c r="AM11" s="271"/>
      <c r="AN11" s="271"/>
      <c r="AO11" s="271"/>
      <c r="AP11" s="271"/>
      <c r="AQ11" s="271"/>
      <c r="AR11" s="271"/>
      <c r="AS11" s="271"/>
      <c r="AT11" s="271"/>
      <c r="AU11" s="271"/>
      <c r="AV11" s="271"/>
      <c r="AW11" s="271"/>
      <c r="AX11" s="271"/>
      <c r="AY11" s="305" t="s">
        <v>426</v>
      </c>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row>
    <row r="12" spans="1:80" s="272" customFormat="1" ht="38.25" customHeight="1">
      <c r="A12" s="642" t="s">
        <v>451</v>
      </c>
      <c r="B12" s="643" t="s">
        <v>94</v>
      </c>
      <c r="C12" s="644" t="s">
        <v>95</v>
      </c>
      <c r="D12" s="645"/>
      <c r="E12" s="646" t="s">
        <v>1533</v>
      </c>
      <c r="F12" s="647" t="s">
        <v>567</v>
      </c>
      <c r="G12" s="648">
        <v>72</v>
      </c>
      <c r="H12" s="649" t="s">
        <v>964</v>
      </c>
      <c r="I12" s="650" t="s">
        <v>426</v>
      </c>
      <c r="J12" s="727" t="s">
        <v>397</v>
      </c>
      <c r="K12" s="1299">
        <v>144000</v>
      </c>
      <c r="L12" s="1305">
        <v>144000</v>
      </c>
      <c r="M12" s="1401">
        <f t="shared" si="0"/>
        <v>0</v>
      </c>
      <c r="N12" s="651"/>
      <c r="O12" s="649"/>
      <c r="P12" s="649"/>
      <c r="Q12" s="648"/>
      <c r="R12" s="652"/>
      <c r="S12" s="652"/>
      <c r="T12" s="653">
        <v>3</v>
      </c>
      <c r="U12" s="658"/>
      <c r="V12" s="658"/>
      <c r="W12" s="658"/>
      <c r="X12" s="2082"/>
      <c r="Y12" s="2007">
        <v>1</v>
      </c>
      <c r="Z12" s="2007">
        <v>1</v>
      </c>
      <c r="AA12" s="1302">
        <v>1</v>
      </c>
      <c r="AB12" s="657"/>
      <c r="AC12" s="658"/>
      <c r="AD12" s="654"/>
      <c r="AE12" s="658"/>
      <c r="AF12" s="655" t="s">
        <v>438</v>
      </c>
      <c r="AG12" s="271"/>
      <c r="AH12" s="271"/>
      <c r="AI12" s="271"/>
      <c r="AJ12" s="271"/>
      <c r="AK12" s="271"/>
      <c r="AL12" s="271"/>
      <c r="AM12" s="271"/>
      <c r="AN12" s="271"/>
      <c r="AO12" s="271"/>
      <c r="AP12" s="271"/>
      <c r="AQ12" s="271"/>
      <c r="AR12" s="271"/>
      <c r="AS12" s="271"/>
      <c r="AT12" s="271"/>
      <c r="AU12" s="271"/>
      <c r="AV12" s="271"/>
      <c r="AW12" s="271"/>
      <c r="AX12" s="271"/>
      <c r="AY12" s="305" t="s">
        <v>427</v>
      </c>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row>
    <row r="13" spans="1:80" s="272" customFormat="1" ht="38.25" customHeight="1">
      <c r="A13" s="642" t="s">
        <v>451</v>
      </c>
      <c r="B13" s="643" t="s">
        <v>94</v>
      </c>
      <c r="C13" s="644" t="s">
        <v>95</v>
      </c>
      <c r="D13" s="645"/>
      <c r="E13" s="646" t="s">
        <v>1534</v>
      </c>
      <c r="F13" s="647" t="s">
        <v>262</v>
      </c>
      <c r="G13" s="648">
        <v>52</v>
      </c>
      <c r="H13" s="649" t="s">
        <v>964</v>
      </c>
      <c r="I13" s="650" t="s">
        <v>426</v>
      </c>
      <c r="J13" s="727" t="s">
        <v>397</v>
      </c>
      <c r="K13" s="1299">
        <v>96000</v>
      </c>
      <c r="L13" s="1305">
        <v>96000</v>
      </c>
      <c r="M13" s="1401">
        <f t="shared" si="0"/>
        <v>0</v>
      </c>
      <c r="N13" s="651"/>
      <c r="O13" s="649"/>
      <c r="P13" s="649"/>
      <c r="Q13" s="648"/>
      <c r="R13" s="652"/>
      <c r="S13" s="652"/>
      <c r="T13" s="653">
        <v>2</v>
      </c>
      <c r="U13" s="658"/>
      <c r="V13" s="658"/>
      <c r="W13" s="658"/>
      <c r="X13" s="2082"/>
      <c r="Y13" s="2007">
        <v>1</v>
      </c>
      <c r="Z13" s="2007">
        <v>1</v>
      </c>
      <c r="AA13" s="1302">
        <v>1</v>
      </c>
      <c r="AB13" s="657"/>
      <c r="AC13" s="658"/>
      <c r="AD13" s="654"/>
      <c r="AE13" s="658"/>
      <c r="AF13" s="655" t="s">
        <v>438</v>
      </c>
      <c r="AG13" s="271"/>
      <c r="AH13" s="271"/>
      <c r="AI13" s="271"/>
      <c r="AJ13" s="271"/>
      <c r="AK13" s="271"/>
      <c r="AL13" s="271"/>
      <c r="AM13" s="271"/>
      <c r="AN13" s="271"/>
      <c r="AO13" s="271"/>
      <c r="AP13" s="271"/>
      <c r="AQ13" s="271"/>
      <c r="AR13" s="271"/>
      <c r="AS13" s="271"/>
      <c r="AT13" s="271"/>
      <c r="AU13" s="271"/>
      <c r="AV13" s="271"/>
      <c r="AW13" s="271"/>
      <c r="AX13" s="271"/>
      <c r="AY13" s="305" t="s">
        <v>2279</v>
      </c>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row>
    <row r="14" spans="1:80" s="272" customFormat="1" ht="38.25" customHeight="1">
      <c r="A14" s="642" t="s">
        <v>451</v>
      </c>
      <c r="B14" s="643" t="s">
        <v>94</v>
      </c>
      <c r="C14" s="644" t="s">
        <v>95</v>
      </c>
      <c r="D14" s="645"/>
      <c r="E14" s="646" t="s">
        <v>1535</v>
      </c>
      <c r="F14" s="647" t="s">
        <v>263</v>
      </c>
      <c r="G14" s="648">
        <v>268</v>
      </c>
      <c r="H14" s="649" t="s">
        <v>964</v>
      </c>
      <c r="I14" s="650" t="s">
        <v>427</v>
      </c>
      <c r="J14" s="727" t="s">
        <v>397</v>
      </c>
      <c r="K14" s="1299">
        <v>95687</v>
      </c>
      <c r="L14" s="1305">
        <v>95687</v>
      </c>
      <c r="M14" s="1401">
        <f t="shared" si="0"/>
        <v>0</v>
      </c>
      <c r="N14" s="651"/>
      <c r="O14" s="649"/>
      <c r="P14" s="649"/>
      <c r="Q14" s="648"/>
      <c r="R14" s="652"/>
      <c r="S14" s="652"/>
      <c r="T14" s="653"/>
      <c r="U14" s="728">
        <v>3</v>
      </c>
      <c r="V14" s="658"/>
      <c r="W14" s="658"/>
      <c r="X14" s="2082"/>
      <c r="Y14" s="2007">
        <v>1</v>
      </c>
      <c r="Z14" s="2007">
        <v>1</v>
      </c>
      <c r="AA14" s="1302">
        <v>1</v>
      </c>
      <c r="AB14" s="657"/>
      <c r="AC14" s="658"/>
      <c r="AD14" s="654"/>
      <c r="AE14" s="658"/>
      <c r="AF14" s="655" t="s">
        <v>438</v>
      </c>
      <c r="AG14" s="271"/>
      <c r="AH14" s="271"/>
      <c r="AI14" s="271"/>
      <c r="AJ14" s="271"/>
      <c r="AK14" s="271"/>
      <c r="AL14" s="271"/>
      <c r="AM14" s="271"/>
      <c r="AN14" s="271"/>
      <c r="AO14" s="271"/>
      <c r="AP14" s="271"/>
      <c r="AQ14" s="271"/>
      <c r="AR14" s="271"/>
      <c r="AS14" s="271"/>
      <c r="AT14" s="271"/>
      <c r="AU14" s="271"/>
      <c r="AV14" s="271"/>
      <c r="AW14" s="271"/>
      <c r="AX14" s="271"/>
      <c r="AY14" s="305" t="s">
        <v>11</v>
      </c>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row>
    <row r="15" spans="1:80" s="272" customFormat="1" ht="38.25" customHeight="1">
      <c r="A15" s="642" t="s">
        <v>451</v>
      </c>
      <c r="B15" s="643" t="s">
        <v>94</v>
      </c>
      <c r="C15" s="644" t="s">
        <v>95</v>
      </c>
      <c r="D15" s="645"/>
      <c r="E15" s="646" t="s">
        <v>1536</v>
      </c>
      <c r="F15" s="647" t="s">
        <v>264</v>
      </c>
      <c r="G15" s="648">
        <v>21</v>
      </c>
      <c r="H15" s="649" t="s">
        <v>964</v>
      </c>
      <c r="I15" s="650" t="s">
        <v>427</v>
      </c>
      <c r="J15" s="727" t="s">
        <v>397</v>
      </c>
      <c r="K15" s="1299">
        <v>57130</v>
      </c>
      <c r="L15" s="1305">
        <v>57130</v>
      </c>
      <c r="M15" s="1401">
        <f t="shared" si="0"/>
        <v>0</v>
      </c>
      <c r="N15" s="651"/>
      <c r="O15" s="649"/>
      <c r="P15" s="649"/>
      <c r="Q15" s="648"/>
      <c r="R15" s="652"/>
      <c r="S15" s="652"/>
      <c r="T15" s="653"/>
      <c r="U15" s="728">
        <v>2</v>
      </c>
      <c r="V15" s="658"/>
      <c r="W15" s="658"/>
      <c r="X15" s="2082"/>
      <c r="Y15" s="2007">
        <v>1</v>
      </c>
      <c r="Z15" s="2007">
        <v>1</v>
      </c>
      <c r="AA15" s="1302">
        <v>1</v>
      </c>
      <c r="AB15" s="657"/>
      <c r="AC15" s="658"/>
      <c r="AD15" s="654"/>
      <c r="AE15" s="658"/>
      <c r="AF15" s="655" t="s">
        <v>438</v>
      </c>
      <c r="AG15" s="271"/>
      <c r="AH15" s="271"/>
      <c r="AI15" s="271"/>
      <c r="AJ15" s="271"/>
      <c r="AK15" s="271"/>
      <c r="AL15" s="271"/>
      <c r="AM15" s="271"/>
      <c r="AN15" s="271"/>
      <c r="AO15" s="271"/>
      <c r="AP15" s="271"/>
      <c r="AQ15" s="271"/>
      <c r="AR15" s="271"/>
      <c r="AS15" s="271"/>
      <c r="AT15" s="271"/>
      <c r="AU15" s="271"/>
      <c r="AV15" s="271"/>
      <c r="AW15" s="271"/>
      <c r="AX15" s="271"/>
      <c r="AY15" s="305" t="s">
        <v>489</v>
      </c>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row>
    <row r="16" spans="1:80" s="272" customFormat="1" ht="38.25" customHeight="1">
      <c r="A16" s="642" t="s">
        <v>451</v>
      </c>
      <c r="B16" s="643" t="s">
        <v>94</v>
      </c>
      <c r="C16" s="644" t="s">
        <v>95</v>
      </c>
      <c r="D16" s="645"/>
      <c r="E16" s="646" t="s">
        <v>1537</v>
      </c>
      <c r="F16" s="647" t="s">
        <v>265</v>
      </c>
      <c r="G16" s="648">
        <v>292</v>
      </c>
      <c r="H16" s="649" t="s">
        <v>964</v>
      </c>
      <c r="I16" s="650" t="s">
        <v>427</v>
      </c>
      <c r="J16" s="727" t="s">
        <v>397</v>
      </c>
      <c r="K16" s="1299">
        <v>57130</v>
      </c>
      <c r="L16" s="1305">
        <v>57130</v>
      </c>
      <c r="M16" s="1401">
        <f t="shared" si="0"/>
        <v>0</v>
      </c>
      <c r="N16" s="651"/>
      <c r="O16" s="649"/>
      <c r="P16" s="649"/>
      <c r="Q16" s="648"/>
      <c r="R16" s="652"/>
      <c r="S16" s="652"/>
      <c r="T16" s="653"/>
      <c r="U16" s="728">
        <v>2</v>
      </c>
      <c r="V16" s="658"/>
      <c r="W16" s="658"/>
      <c r="X16" s="2082"/>
      <c r="Y16" s="2007">
        <v>1</v>
      </c>
      <c r="Z16" s="2007">
        <v>1</v>
      </c>
      <c r="AA16" s="1302">
        <v>1</v>
      </c>
      <c r="AB16" s="657"/>
      <c r="AC16" s="658"/>
      <c r="AD16" s="654"/>
      <c r="AE16" s="658"/>
      <c r="AF16" s="655" t="s">
        <v>438</v>
      </c>
      <c r="AG16" s="271"/>
      <c r="AH16" s="271"/>
      <c r="AI16" s="271"/>
      <c r="AJ16" s="271"/>
      <c r="AK16" s="271"/>
      <c r="AL16" s="271"/>
      <c r="AM16" s="271"/>
      <c r="AN16" s="271"/>
      <c r="AO16" s="271"/>
      <c r="AP16" s="271"/>
      <c r="AQ16" s="271"/>
      <c r="AR16" s="271"/>
      <c r="AS16" s="271"/>
      <c r="AT16" s="271"/>
      <c r="AU16" s="271"/>
      <c r="AV16" s="271"/>
      <c r="AW16" s="271"/>
      <c r="AX16" s="271"/>
      <c r="AY16" s="305"/>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row>
    <row r="17" spans="1:80" s="272" customFormat="1" ht="38.25" customHeight="1">
      <c r="A17" s="642" t="s">
        <v>451</v>
      </c>
      <c r="B17" s="643" t="s">
        <v>94</v>
      </c>
      <c r="C17" s="644" t="s">
        <v>95</v>
      </c>
      <c r="D17" s="645"/>
      <c r="E17" s="646" t="s">
        <v>1538</v>
      </c>
      <c r="F17" s="647" t="s">
        <v>266</v>
      </c>
      <c r="G17" s="648">
        <v>352</v>
      </c>
      <c r="H17" s="649" t="s">
        <v>964</v>
      </c>
      <c r="I17" s="650" t="s">
        <v>427</v>
      </c>
      <c r="J17" s="727" t="s">
        <v>397</v>
      </c>
      <c r="K17" s="1299">
        <v>57130</v>
      </c>
      <c r="L17" s="1305">
        <v>57130</v>
      </c>
      <c r="M17" s="1401">
        <f t="shared" si="0"/>
        <v>0</v>
      </c>
      <c r="N17" s="651"/>
      <c r="O17" s="649"/>
      <c r="P17" s="649"/>
      <c r="Q17" s="648"/>
      <c r="R17" s="652"/>
      <c r="S17" s="652"/>
      <c r="T17" s="653"/>
      <c r="U17" s="728">
        <v>2</v>
      </c>
      <c r="V17" s="658"/>
      <c r="W17" s="658"/>
      <c r="X17" s="2082"/>
      <c r="Y17" s="2007">
        <v>1</v>
      </c>
      <c r="Z17" s="2007">
        <v>1</v>
      </c>
      <c r="AA17" s="1302">
        <v>1</v>
      </c>
      <c r="AB17" s="657"/>
      <c r="AC17" s="658"/>
      <c r="AD17" s="654"/>
      <c r="AE17" s="658"/>
      <c r="AF17" s="655" t="s">
        <v>438</v>
      </c>
      <c r="AG17" s="271"/>
      <c r="AH17" s="271"/>
      <c r="AI17" s="271"/>
      <c r="AJ17" s="271"/>
      <c r="AK17" s="271"/>
      <c r="AL17" s="271"/>
      <c r="AM17" s="271"/>
      <c r="AN17" s="271"/>
      <c r="AO17" s="271"/>
      <c r="AP17" s="271"/>
      <c r="AQ17" s="271"/>
      <c r="AR17" s="271"/>
      <c r="AS17" s="271"/>
      <c r="AT17" s="271"/>
      <c r="AU17" s="271"/>
      <c r="AV17" s="271"/>
      <c r="AW17" s="271"/>
      <c r="AX17" s="271"/>
      <c r="AY17" s="305"/>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row>
    <row r="18" spans="1:80" s="272" customFormat="1" ht="38.25" customHeight="1">
      <c r="A18" s="642" t="s">
        <v>451</v>
      </c>
      <c r="B18" s="643" t="s">
        <v>94</v>
      </c>
      <c r="C18" s="644" t="s">
        <v>95</v>
      </c>
      <c r="D18" s="645"/>
      <c r="E18" s="646" t="s">
        <v>1539</v>
      </c>
      <c r="F18" s="647" t="s">
        <v>2186</v>
      </c>
      <c r="G18" s="648">
        <v>284</v>
      </c>
      <c r="H18" s="649" t="s">
        <v>964</v>
      </c>
      <c r="I18" s="650" t="s">
        <v>427</v>
      </c>
      <c r="J18" s="727" t="s">
        <v>397</v>
      </c>
      <c r="K18" s="1299">
        <v>28565</v>
      </c>
      <c r="L18" s="1305">
        <v>28565</v>
      </c>
      <c r="M18" s="1401">
        <f t="shared" si="0"/>
        <v>0</v>
      </c>
      <c r="N18" s="651"/>
      <c r="O18" s="649"/>
      <c r="P18" s="649"/>
      <c r="Q18" s="648"/>
      <c r="R18" s="652"/>
      <c r="S18" s="652"/>
      <c r="T18" s="653"/>
      <c r="U18" s="728">
        <v>1</v>
      </c>
      <c r="V18" s="658"/>
      <c r="W18" s="658"/>
      <c r="X18" s="2082"/>
      <c r="Y18" s="2007">
        <v>1</v>
      </c>
      <c r="Z18" s="2007">
        <v>1</v>
      </c>
      <c r="AA18" s="1302">
        <v>1</v>
      </c>
      <c r="AB18" s="657"/>
      <c r="AC18" s="658"/>
      <c r="AD18" s="654"/>
      <c r="AE18" s="658"/>
      <c r="AF18" s="655" t="s">
        <v>438</v>
      </c>
      <c r="AG18" s="271"/>
      <c r="AH18" s="271"/>
      <c r="AI18" s="271"/>
      <c r="AJ18" s="271"/>
      <c r="AK18" s="271"/>
      <c r="AL18" s="271"/>
      <c r="AM18" s="271"/>
      <c r="AN18" s="271"/>
      <c r="AO18" s="271"/>
      <c r="AP18" s="271"/>
      <c r="AQ18" s="271"/>
      <c r="AR18" s="271"/>
      <c r="AS18" s="271"/>
      <c r="AT18" s="271"/>
      <c r="AU18" s="271"/>
      <c r="AV18" s="271"/>
      <c r="AW18" s="271"/>
      <c r="AX18" s="271"/>
      <c r="AY18" s="305"/>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row>
    <row r="19" spans="1:80" s="272" customFormat="1" ht="38.25" customHeight="1">
      <c r="A19" s="642" t="s">
        <v>451</v>
      </c>
      <c r="B19" s="643" t="s">
        <v>94</v>
      </c>
      <c r="C19" s="644" t="s">
        <v>95</v>
      </c>
      <c r="D19" s="645"/>
      <c r="E19" s="646" t="s">
        <v>1540</v>
      </c>
      <c r="F19" s="647" t="s">
        <v>2185</v>
      </c>
      <c r="G19" s="648">
        <v>938</v>
      </c>
      <c r="H19" s="649" t="s">
        <v>964</v>
      </c>
      <c r="I19" s="650" t="s">
        <v>427</v>
      </c>
      <c r="J19" s="727" t="s">
        <v>397</v>
      </c>
      <c r="K19" s="1299">
        <v>57130</v>
      </c>
      <c r="L19" s="1305">
        <v>57130</v>
      </c>
      <c r="M19" s="1401">
        <f t="shared" si="0"/>
        <v>0</v>
      </c>
      <c r="N19" s="651"/>
      <c r="O19" s="649"/>
      <c r="P19" s="649"/>
      <c r="Q19" s="648"/>
      <c r="R19" s="652"/>
      <c r="S19" s="652"/>
      <c r="T19" s="653"/>
      <c r="U19" s="728">
        <v>2</v>
      </c>
      <c r="V19" s="658"/>
      <c r="W19" s="658"/>
      <c r="X19" s="2082"/>
      <c r="Y19" s="2007">
        <v>1</v>
      </c>
      <c r="Z19" s="2007">
        <v>1</v>
      </c>
      <c r="AA19" s="1302">
        <v>1</v>
      </c>
      <c r="AB19" s="657"/>
      <c r="AC19" s="658"/>
      <c r="AD19" s="654"/>
      <c r="AE19" s="658"/>
      <c r="AF19" s="655" t="s">
        <v>438</v>
      </c>
      <c r="AG19" s="271"/>
      <c r="AH19" s="271"/>
      <c r="AI19" s="271"/>
      <c r="AJ19" s="271"/>
      <c r="AK19" s="271"/>
      <c r="AL19" s="271"/>
      <c r="AM19" s="271"/>
      <c r="AN19" s="271"/>
      <c r="AO19" s="271"/>
      <c r="AP19" s="271"/>
      <c r="AQ19" s="271"/>
      <c r="AR19" s="271"/>
      <c r="AS19" s="271"/>
      <c r="AT19" s="271"/>
      <c r="AU19" s="271"/>
      <c r="AV19" s="271"/>
      <c r="AW19" s="271"/>
      <c r="AX19" s="271"/>
      <c r="AY19" s="305"/>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row>
    <row r="20" spans="1:80" s="272" customFormat="1" ht="38.25" customHeight="1">
      <c r="A20" s="642" t="s">
        <v>451</v>
      </c>
      <c r="B20" s="643" t="s">
        <v>94</v>
      </c>
      <c r="C20" s="644" t="s">
        <v>95</v>
      </c>
      <c r="D20" s="645"/>
      <c r="E20" s="646" t="s">
        <v>1541</v>
      </c>
      <c r="F20" s="647" t="s">
        <v>341</v>
      </c>
      <c r="G20" s="648">
        <v>161</v>
      </c>
      <c r="H20" s="649" t="s">
        <v>964</v>
      </c>
      <c r="I20" s="650" t="s">
        <v>426</v>
      </c>
      <c r="J20" s="727" t="s">
        <v>397</v>
      </c>
      <c r="K20" s="1299">
        <v>50000</v>
      </c>
      <c r="L20" s="1305">
        <v>50000</v>
      </c>
      <c r="M20" s="1401">
        <f t="shared" si="0"/>
        <v>0</v>
      </c>
      <c r="N20" s="651"/>
      <c r="O20" s="649"/>
      <c r="P20" s="649"/>
      <c r="Q20" s="648"/>
      <c r="R20" s="652"/>
      <c r="S20" s="652"/>
      <c r="T20" s="653">
        <v>1</v>
      </c>
      <c r="U20" s="658"/>
      <c r="V20" s="658"/>
      <c r="W20" s="658"/>
      <c r="X20" s="2082"/>
      <c r="Y20" s="2007">
        <v>1</v>
      </c>
      <c r="Z20" s="2007">
        <v>1</v>
      </c>
      <c r="AA20" s="1302">
        <v>1</v>
      </c>
      <c r="AB20" s="657"/>
      <c r="AC20" s="658"/>
      <c r="AD20" s="654"/>
      <c r="AE20" s="658"/>
      <c r="AF20" s="655" t="s">
        <v>438</v>
      </c>
      <c r="AG20" s="271"/>
      <c r="AH20" s="271"/>
      <c r="AI20" s="271"/>
      <c r="AJ20" s="271"/>
      <c r="AK20" s="271"/>
      <c r="AL20" s="271"/>
      <c r="AM20" s="271"/>
      <c r="AN20" s="271"/>
      <c r="AO20" s="271"/>
      <c r="AP20" s="271"/>
      <c r="AQ20" s="271"/>
      <c r="AR20" s="271"/>
      <c r="AS20" s="271"/>
      <c r="AT20" s="271"/>
      <c r="AU20" s="271"/>
      <c r="AV20" s="271"/>
      <c r="AW20" s="271"/>
      <c r="AX20" s="271"/>
      <c r="AY20" s="305"/>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row>
    <row r="21" spans="1:80" s="272" customFormat="1" ht="38.25" customHeight="1">
      <c r="A21" s="642" t="s">
        <v>451</v>
      </c>
      <c r="B21" s="643" t="s">
        <v>94</v>
      </c>
      <c r="C21" s="644" t="s">
        <v>95</v>
      </c>
      <c r="D21" s="645"/>
      <c r="E21" s="646" t="s">
        <v>1542</v>
      </c>
      <c r="F21" s="647" t="s">
        <v>2187</v>
      </c>
      <c r="G21" s="648">
        <v>88</v>
      </c>
      <c r="H21" s="649" t="s">
        <v>964</v>
      </c>
      <c r="I21" s="650" t="s">
        <v>426</v>
      </c>
      <c r="J21" s="727" t="s">
        <v>397</v>
      </c>
      <c r="K21" s="1299">
        <v>50000</v>
      </c>
      <c r="L21" s="1305">
        <v>50000</v>
      </c>
      <c r="M21" s="1401">
        <f t="shared" si="0"/>
        <v>0</v>
      </c>
      <c r="N21" s="651"/>
      <c r="O21" s="649"/>
      <c r="P21" s="649"/>
      <c r="Q21" s="648"/>
      <c r="R21" s="652"/>
      <c r="S21" s="652"/>
      <c r="T21" s="653">
        <v>1</v>
      </c>
      <c r="U21" s="658"/>
      <c r="V21" s="658"/>
      <c r="W21" s="658"/>
      <c r="X21" s="2082"/>
      <c r="Y21" s="2007">
        <v>1</v>
      </c>
      <c r="Z21" s="2007">
        <v>1</v>
      </c>
      <c r="AA21" s="1302">
        <v>1</v>
      </c>
      <c r="AB21" s="657"/>
      <c r="AC21" s="658"/>
      <c r="AD21" s="654"/>
      <c r="AE21" s="658"/>
      <c r="AF21" s="655" t="s">
        <v>438</v>
      </c>
      <c r="AG21" s="271"/>
      <c r="AH21" s="271"/>
      <c r="AI21" s="271"/>
      <c r="AJ21" s="271"/>
      <c r="AK21" s="271"/>
      <c r="AL21" s="271"/>
      <c r="AM21" s="271"/>
      <c r="AN21" s="271"/>
      <c r="AO21" s="271"/>
      <c r="AP21" s="271"/>
      <c r="AQ21" s="271"/>
      <c r="AR21" s="271"/>
      <c r="AS21" s="271"/>
      <c r="AT21" s="271"/>
      <c r="AU21" s="271"/>
      <c r="AV21" s="271"/>
      <c r="AW21" s="271"/>
      <c r="AX21" s="271"/>
      <c r="AY21" s="305"/>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row>
    <row r="22" spans="1:80" s="272" customFormat="1" ht="38.25" customHeight="1">
      <c r="A22" s="642" t="s">
        <v>451</v>
      </c>
      <c r="B22" s="643" t="s">
        <v>94</v>
      </c>
      <c r="C22" s="644" t="s">
        <v>95</v>
      </c>
      <c r="D22" s="645"/>
      <c r="E22" s="646" t="s">
        <v>1543</v>
      </c>
      <c r="F22" s="647" t="s">
        <v>2188</v>
      </c>
      <c r="G22" s="648">
        <v>185</v>
      </c>
      <c r="H22" s="649" t="s">
        <v>964</v>
      </c>
      <c r="I22" s="650" t="s">
        <v>426</v>
      </c>
      <c r="J22" s="727" t="s">
        <v>397</v>
      </c>
      <c r="K22" s="1299">
        <v>50000</v>
      </c>
      <c r="L22" s="1305">
        <v>50000</v>
      </c>
      <c r="M22" s="1401">
        <f t="shared" si="0"/>
        <v>0</v>
      </c>
      <c r="N22" s="651"/>
      <c r="O22" s="649"/>
      <c r="P22" s="649"/>
      <c r="Q22" s="648"/>
      <c r="R22" s="652"/>
      <c r="S22" s="652"/>
      <c r="T22" s="653">
        <v>1</v>
      </c>
      <c r="U22" s="658"/>
      <c r="V22" s="658"/>
      <c r="W22" s="658"/>
      <c r="X22" s="2082"/>
      <c r="Y22" s="2007">
        <v>1</v>
      </c>
      <c r="Z22" s="2007">
        <v>1</v>
      </c>
      <c r="AA22" s="1302">
        <v>1</v>
      </c>
      <c r="AB22" s="657"/>
      <c r="AC22" s="658"/>
      <c r="AD22" s="654"/>
      <c r="AE22" s="658"/>
      <c r="AF22" s="655" t="s">
        <v>438</v>
      </c>
      <c r="AG22" s="271" t="s">
        <v>2189</v>
      </c>
      <c r="AH22" s="271"/>
      <c r="AI22" s="271"/>
      <c r="AJ22" s="271"/>
      <c r="AK22" s="271"/>
      <c r="AL22" s="271"/>
      <c r="AM22" s="271"/>
      <c r="AN22" s="271"/>
      <c r="AO22" s="271"/>
      <c r="AP22" s="271"/>
      <c r="AQ22" s="271"/>
      <c r="AR22" s="271"/>
      <c r="AS22" s="271"/>
      <c r="AT22" s="271"/>
      <c r="AU22" s="271"/>
      <c r="AV22" s="271"/>
      <c r="AW22" s="271"/>
      <c r="AX22" s="271"/>
      <c r="AY22" s="305"/>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row>
    <row r="23" spans="1:80" s="272" customFormat="1" ht="38.25" customHeight="1">
      <c r="A23" s="642" t="s">
        <v>451</v>
      </c>
      <c r="B23" s="643" t="s">
        <v>94</v>
      </c>
      <c r="C23" s="644" t="s">
        <v>95</v>
      </c>
      <c r="D23" s="645"/>
      <c r="E23" s="646" t="s">
        <v>1544</v>
      </c>
      <c r="F23" s="647" t="s">
        <v>1101</v>
      </c>
      <c r="G23" s="648">
        <v>41</v>
      </c>
      <c r="H23" s="649" t="s">
        <v>964</v>
      </c>
      <c r="I23" s="650" t="s">
        <v>426</v>
      </c>
      <c r="J23" s="727" t="s">
        <v>397</v>
      </c>
      <c r="K23" s="1299">
        <v>150000</v>
      </c>
      <c r="L23" s="1305">
        <v>150000</v>
      </c>
      <c r="M23" s="1401">
        <f t="shared" si="0"/>
        <v>0</v>
      </c>
      <c r="N23" s="651"/>
      <c r="O23" s="649"/>
      <c r="P23" s="649"/>
      <c r="Q23" s="648"/>
      <c r="R23" s="652"/>
      <c r="S23" s="652"/>
      <c r="T23" s="653">
        <v>3</v>
      </c>
      <c r="U23" s="658"/>
      <c r="V23" s="658"/>
      <c r="W23" s="658"/>
      <c r="X23" s="2082"/>
      <c r="Y23" s="2007">
        <v>1</v>
      </c>
      <c r="Z23" s="2007">
        <v>1</v>
      </c>
      <c r="AA23" s="1302">
        <v>1</v>
      </c>
      <c r="AB23" s="657"/>
      <c r="AC23" s="658"/>
      <c r="AD23" s="654"/>
      <c r="AE23" s="658"/>
      <c r="AF23" s="655" t="s">
        <v>438</v>
      </c>
      <c r="AG23" s="271"/>
      <c r="AH23" s="271"/>
      <c r="AI23" s="271"/>
      <c r="AJ23" s="271"/>
      <c r="AK23" s="271"/>
      <c r="AL23" s="271"/>
      <c r="AM23" s="271"/>
      <c r="AN23" s="271"/>
      <c r="AO23" s="271"/>
      <c r="AP23" s="271"/>
      <c r="AQ23" s="271"/>
      <c r="AR23" s="271"/>
      <c r="AS23" s="271"/>
      <c r="AT23" s="271"/>
      <c r="AU23" s="271"/>
      <c r="AV23" s="271"/>
      <c r="AW23" s="271"/>
      <c r="AX23" s="271"/>
      <c r="AY23" s="305"/>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row>
    <row r="24" spans="1:80" s="272" customFormat="1" ht="38.25" customHeight="1">
      <c r="A24" s="642" t="s">
        <v>451</v>
      </c>
      <c r="B24" s="643" t="s">
        <v>94</v>
      </c>
      <c r="C24" s="644" t="s">
        <v>95</v>
      </c>
      <c r="D24" s="645"/>
      <c r="E24" s="646" t="s">
        <v>1545</v>
      </c>
      <c r="F24" s="647" t="s">
        <v>2190</v>
      </c>
      <c r="G24" s="648">
        <v>220</v>
      </c>
      <c r="H24" s="649" t="s">
        <v>964</v>
      </c>
      <c r="I24" s="650" t="s">
        <v>426</v>
      </c>
      <c r="J24" s="727" t="s">
        <v>397</v>
      </c>
      <c r="K24" s="1299">
        <v>100000</v>
      </c>
      <c r="L24" s="1305">
        <v>100000</v>
      </c>
      <c r="M24" s="1401">
        <f t="shared" si="0"/>
        <v>0</v>
      </c>
      <c r="N24" s="651"/>
      <c r="O24" s="649"/>
      <c r="P24" s="649"/>
      <c r="Q24" s="648"/>
      <c r="R24" s="652"/>
      <c r="S24" s="652"/>
      <c r="T24" s="653">
        <v>2</v>
      </c>
      <c r="U24" s="658"/>
      <c r="V24" s="658"/>
      <c r="W24" s="658"/>
      <c r="X24" s="2082"/>
      <c r="Y24" s="2007">
        <v>1</v>
      </c>
      <c r="Z24" s="2007">
        <v>1</v>
      </c>
      <c r="AA24" s="1302">
        <v>1</v>
      </c>
      <c r="AB24" s="657"/>
      <c r="AC24" s="658"/>
      <c r="AD24" s="654"/>
      <c r="AE24" s="658"/>
      <c r="AF24" s="655" t="s">
        <v>438</v>
      </c>
      <c r="AG24" s="271"/>
      <c r="AH24" s="271"/>
      <c r="AI24" s="271"/>
      <c r="AJ24" s="271"/>
      <c r="AK24" s="271"/>
      <c r="AL24" s="271"/>
      <c r="AM24" s="271"/>
      <c r="AN24" s="271"/>
      <c r="AO24" s="271"/>
      <c r="AP24" s="271"/>
      <c r="AQ24" s="271"/>
      <c r="AR24" s="271"/>
      <c r="AS24" s="271"/>
      <c r="AT24" s="271"/>
      <c r="AU24" s="271"/>
      <c r="AV24" s="271"/>
      <c r="AW24" s="271"/>
      <c r="AX24" s="271"/>
      <c r="AY24" s="305"/>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row>
    <row r="25" spans="1:80" s="272" customFormat="1" ht="38.25" customHeight="1">
      <c r="A25" s="642" t="s">
        <v>451</v>
      </c>
      <c r="B25" s="643" t="s">
        <v>94</v>
      </c>
      <c r="C25" s="644" t="s">
        <v>95</v>
      </c>
      <c r="D25" s="645"/>
      <c r="E25" s="646" t="s">
        <v>1546</v>
      </c>
      <c r="F25" s="647" t="s">
        <v>2191</v>
      </c>
      <c r="G25" s="648">
        <v>105</v>
      </c>
      <c r="H25" s="649" t="s">
        <v>964</v>
      </c>
      <c r="I25" s="650" t="s">
        <v>426</v>
      </c>
      <c r="J25" s="727" t="s">
        <v>397</v>
      </c>
      <c r="K25" s="1299">
        <v>468411</v>
      </c>
      <c r="L25" s="1305">
        <v>468411</v>
      </c>
      <c r="M25" s="1401">
        <f t="shared" si="0"/>
        <v>0</v>
      </c>
      <c r="N25" s="651"/>
      <c r="O25" s="649"/>
      <c r="P25" s="649"/>
      <c r="Q25" s="648"/>
      <c r="R25" s="652"/>
      <c r="S25" s="652"/>
      <c r="T25" s="653">
        <v>10</v>
      </c>
      <c r="U25" s="658"/>
      <c r="V25" s="658"/>
      <c r="W25" s="658"/>
      <c r="X25" s="2082"/>
      <c r="Y25" s="2007">
        <v>1</v>
      </c>
      <c r="Z25" s="2007">
        <v>1</v>
      </c>
      <c r="AA25" s="1302">
        <v>1</v>
      </c>
      <c r="AB25" s="657"/>
      <c r="AC25" s="658"/>
      <c r="AD25" s="654"/>
      <c r="AE25" s="658"/>
      <c r="AF25" s="655" t="s">
        <v>438</v>
      </c>
      <c r="AG25" s="271"/>
      <c r="AH25" s="271"/>
      <c r="AI25" s="271"/>
      <c r="AJ25" s="271"/>
      <c r="AK25" s="271"/>
      <c r="AL25" s="271"/>
      <c r="AM25" s="271"/>
      <c r="AN25" s="271"/>
      <c r="AO25" s="271"/>
      <c r="AP25" s="271"/>
      <c r="AQ25" s="271"/>
      <c r="AR25" s="271"/>
      <c r="AS25" s="271"/>
      <c r="AT25" s="271"/>
      <c r="AU25" s="271"/>
      <c r="AV25" s="271"/>
      <c r="AW25" s="271"/>
      <c r="AX25" s="271"/>
      <c r="AY25" s="305"/>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row>
    <row r="26" spans="1:80" s="272" customFormat="1" ht="38.25" customHeight="1">
      <c r="A26" s="642" t="s">
        <v>451</v>
      </c>
      <c r="B26" s="643" t="s">
        <v>94</v>
      </c>
      <c r="C26" s="644" t="s">
        <v>95</v>
      </c>
      <c r="D26" s="645"/>
      <c r="E26" s="646" t="s">
        <v>1547</v>
      </c>
      <c r="F26" s="647" t="s">
        <v>2192</v>
      </c>
      <c r="G26" s="648">
        <v>81</v>
      </c>
      <c r="H26" s="649" t="s">
        <v>964</v>
      </c>
      <c r="I26" s="650" t="s">
        <v>426</v>
      </c>
      <c r="J26" s="727" t="s">
        <v>397</v>
      </c>
      <c r="K26" s="1299">
        <v>150000</v>
      </c>
      <c r="L26" s="1305">
        <v>150000</v>
      </c>
      <c r="M26" s="1401">
        <f t="shared" si="0"/>
        <v>0</v>
      </c>
      <c r="N26" s="651"/>
      <c r="O26" s="649"/>
      <c r="P26" s="649"/>
      <c r="Q26" s="648"/>
      <c r="R26" s="652"/>
      <c r="S26" s="652"/>
      <c r="T26" s="653">
        <v>3</v>
      </c>
      <c r="U26" s="658"/>
      <c r="V26" s="658"/>
      <c r="W26" s="658"/>
      <c r="X26" s="2082"/>
      <c r="Y26" s="2007">
        <v>1</v>
      </c>
      <c r="Z26" s="2007">
        <v>1</v>
      </c>
      <c r="AA26" s="1302">
        <v>1</v>
      </c>
      <c r="AB26" s="657"/>
      <c r="AC26" s="658"/>
      <c r="AD26" s="654"/>
      <c r="AE26" s="658"/>
      <c r="AF26" s="655" t="s">
        <v>438</v>
      </c>
      <c r="AG26" s="271"/>
      <c r="AH26" s="271"/>
      <c r="AI26" s="271"/>
      <c r="AJ26" s="271"/>
      <c r="AK26" s="271"/>
      <c r="AL26" s="271"/>
      <c r="AM26" s="271"/>
      <c r="AN26" s="271"/>
      <c r="AO26" s="271"/>
      <c r="AP26" s="271"/>
      <c r="AQ26" s="271"/>
      <c r="AR26" s="271"/>
      <c r="AS26" s="271"/>
      <c r="AT26" s="271"/>
      <c r="AU26" s="271"/>
      <c r="AV26" s="271"/>
      <c r="AW26" s="271"/>
      <c r="AX26" s="271"/>
      <c r="AY26" s="305"/>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row>
    <row r="27" spans="1:80" s="272" customFormat="1" ht="38.25" customHeight="1">
      <c r="A27" s="642" t="s">
        <v>451</v>
      </c>
      <c r="B27" s="643" t="s">
        <v>94</v>
      </c>
      <c r="C27" s="644" t="s">
        <v>95</v>
      </c>
      <c r="D27" s="645"/>
      <c r="E27" s="646" t="s">
        <v>1548</v>
      </c>
      <c r="F27" s="647" t="s">
        <v>2193</v>
      </c>
      <c r="G27" s="648">
        <v>186</v>
      </c>
      <c r="H27" s="649" t="s">
        <v>964</v>
      </c>
      <c r="I27" s="650" t="s">
        <v>426</v>
      </c>
      <c r="J27" s="727" t="s">
        <v>397</v>
      </c>
      <c r="K27" s="1299">
        <v>50000</v>
      </c>
      <c r="L27" s="1305">
        <v>50000</v>
      </c>
      <c r="M27" s="1401">
        <f t="shared" si="0"/>
        <v>0</v>
      </c>
      <c r="N27" s="651"/>
      <c r="O27" s="649"/>
      <c r="P27" s="649"/>
      <c r="Q27" s="648"/>
      <c r="R27" s="652"/>
      <c r="S27" s="652"/>
      <c r="T27" s="653">
        <v>1</v>
      </c>
      <c r="U27" s="658"/>
      <c r="V27" s="658"/>
      <c r="W27" s="658"/>
      <c r="X27" s="2082"/>
      <c r="Y27" s="2007">
        <v>1</v>
      </c>
      <c r="Z27" s="2007">
        <v>1</v>
      </c>
      <c r="AA27" s="1302">
        <v>1</v>
      </c>
      <c r="AB27" s="657"/>
      <c r="AC27" s="658"/>
      <c r="AD27" s="654"/>
      <c r="AE27" s="658"/>
      <c r="AF27" s="655" t="s">
        <v>438</v>
      </c>
      <c r="AG27" s="271"/>
      <c r="AH27" s="271"/>
      <c r="AI27" s="271"/>
      <c r="AJ27" s="271"/>
      <c r="AK27" s="271"/>
      <c r="AL27" s="271"/>
      <c r="AM27" s="271"/>
      <c r="AN27" s="271"/>
      <c r="AO27" s="271"/>
      <c r="AP27" s="271"/>
      <c r="AQ27" s="271"/>
      <c r="AR27" s="271"/>
      <c r="AS27" s="271"/>
      <c r="AT27" s="271"/>
      <c r="AU27" s="271"/>
      <c r="AV27" s="271"/>
      <c r="AW27" s="271"/>
      <c r="AX27" s="271"/>
      <c r="AY27" s="305"/>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row>
    <row r="28" spans="1:80" s="272" customFormat="1" ht="38.25" customHeight="1">
      <c r="A28" s="642" t="s">
        <v>451</v>
      </c>
      <c r="B28" s="643" t="s">
        <v>94</v>
      </c>
      <c r="C28" s="644" t="s">
        <v>95</v>
      </c>
      <c r="D28" s="645"/>
      <c r="E28" s="646" t="s">
        <v>1549</v>
      </c>
      <c r="F28" s="647" t="s">
        <v>1099</v>
      </c>
      <c r="G28" s="648">
        <v>576</v>
      </c>
      <c r="H28" s="649" t="s">
        <v>964</v>
      </c>
      <c r="I28" s="650" t="s">
        <v>426</v>
      </c>
      <c r="J28" s="727" t="s">
        <v>397</v>
      </c>
      <c r="K28" s="1299">
        <v>100000</v>
      </c>
      <c r="L28" s="1305">
        <v>100000</v>
      </c>
      <c r="M28" s="1401">
        <f t="shared" si="0"/>
        <v>0</v>
      </c>
      <c r="N28" s="651"/>
      <c r="O28" s="649"/>
      <c r="P28" s="649"/>
      <c r="Q28" s="648"/>
      <c r="R28" s="652"/>
      <c r="S28" s="652"/>
      <c r="T28" s="653">
        <v>2</v>
      </c>
      <c r="U28" s="658"/>
      <c r="V28" s="658"/>
      <c r="W28" s="658"/>
      <c r="X28" s="2082"/>
      <c r="Y28" s="2007">
        <v>1</v>
      </c>
      <c r="Z28" s="2007">
        <v>1</v>
      </c>
      <c r="AA28" s="1302">
        <v>1</v>
      </c>
      <c r="AB28" s="657"/>
      <c r="AC28" s="658"/>
      <c r="AD28" s="654"/>
      <c r="AE28" s="658"/>
      <c r="AF28" s="655" t="s">
        <v>438</v>
      </c>
      <c r="AG28" s="271" t="s">
        <v>2189</v>
      </c>
      <c r="AH28" s="271"/>
      <c r="AI28" s="271"/>
      <c r="AJ28" s="271"/>
      <c r="AK28" s="271"/>
      <c r="AL28" s="271"/>
      <c r="AM28" s="271"/>
      <c r="AN28" s="271"/>
      <c r="AO28" s="271"/>
      <c r="AP28" s="271"/>
      <c r="AQ28" s="271"/>
      <c r="AR28" s="271"/>
      <c r="AS28" s="271"/>
      <c r="AT28" s="271"/>
      <c r="AU28" s="271"/>
      <c r="AV28" s="271"/>
      <c r="AW28" s="271"/>
      <c r="AX28" s="271"/>
      <c r="AY28" s="305"/>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row>
    <row r="29" spans="1:80" s="272" customFormat="1" ht="38.25" customHeight="1">
      <c r="A29" s="642" t="s">
        <v>451</v>
      </c>
      <c r="B29" s="643" t="s">
        <v>94</v>
      </c>
      <c r="C29" s="644" t="s">
        <v>95</v>
      </c>
      <c r="D29" s="645"/>
      <c r="E29" s="646" t="s">
        <v>1550</v>
      </c>
      <c r="F29" s="647" t="s">
        <v>2194</v>
      </c>
      <c r="G29" s="648">
        <v>44</v>
      </c>
      <c r="H29" s="649" t="s">
        <v>964</v>
      </c>
      <c r="I29" s="650" t="s">
        <v>427</v>
      </c>
      <c r="J29" s="727" t="s">
        <v>397</v>
      </c>
      <c r="K29" s="1299">
        <v>120000</v>
      </c>
      <c r="L29" s="1305">
        <v>120000</v>
      </c>
      <c r="M29" s="1401">
        <f t="shared" si="0"/>
        <v>0</v>
      </c>
      <c r="N29" s="651"/>
      <c r="O29" s="649"/>
      <c r="P29" s="649"/>
      <c r="Q29" s="648"/>
      <c r="R29" s="652"/>
      <c r="S29" s="652"/>
      <c r="T29" s="653"/>
      <c r="U29" s="728">
        <v>4</v>
      </c>
      <c r="V29" s="658"/>
      <c r="W29" s="658"/>
      <c r="X29" s="2082"/>
      <c r="Y29" s="2007">
        <v>1</v>
      </c>
      <c r="Z29" s="2007">
        <v>1</v>
      </c>
      <c r="AA29" s="1302">
        <v>1</v>
      </c>
      <c r="AB29" s="657"/>
      <c r="AC29" s="658"/>
      <c r="AD29" s="654"/>
      <c r="AE29" s="658"/>
      <c r="AF29" s="655" t="s">
        <v>438</v>
      </c>
      <c r="AG29" s="271"/>
      <c r="AH29" s="271"/>
      <c r="AI29" s="271"/>
      <c r="AJ29" s="271"/>
      <c r="AK29" s="271"/>
      <c r="AL29" s="271"/>
      <c r="AM29" s="271"/>
      <c r="AN29" s="271"/>
      <c r="AO29" s="271"/>
      <c r="AP29" s="271"/>
      <c r="AQ29" s="271"/>
      <c r="AR29" s="271"/>
      <c r="AS29" s="271"/>
      <c r="AT29" s="271"/>
      <c r="AU29" s="271"/>
      <c r="AV29" s="271"/>
      <c r="AW29" s="271"/>
      <c r="AX29" s="271"/>
      <c r="AY29" s="305"/>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row>
    <row r="30" spans="1:80" s="272" customFormat="1" ht="38.25" customHeight="1">
      <c r="A30" s="642" t="s">
        <v>451</v>
      </c>
      <c r="B30" s="643" t="s">
        <v>94</v>
      </c>
      <c r="C30" s="644" t="s">
        <v>95</v>
      </c>
      <c r="D30" s="645"/>
      <c r="E30" s="646" t="s">
        <v>1551</v>
      </c>
      <c r="F30" s="647" t="s">
        <v>2195</v>
      </c>
      <c r="G30" s="648">
        <v>1083</v>
      </c>
      <c r="H30" s="649" t="s">
        <v>964</v>
      </c>
      <c r="I30" s="650" t="s">
        <v>427</v>
      </c>
      <c r="J30" s="727" t="s">
        <v>397</v>
      </c>
      <c r="K30" s="1299">
        <v>60000</v>
      </c>
      <c r="L30" s="1305">
        <v>60000</v>
      </c>
      <c r="M30" s="1401">
        <f t="shared" si="0"/>
        <v>0</v>
      </c>
      <c r="N30" s="651"/>
      <c r="O30" s="649"/>
      <c r="P30" s="649"/>
      <c r="Q30" s="648"/>
      <c r="R30" s="652"/>
      <c r="S30" s="652"/>
      <c r="T30" s="653"/>
      <c r="U30" s="728">
        <v>2</v>
      </c>
      <c r="V30" s="658"/>
      <c r="W30" s="658"/>
      <c r="X30" s="2082"/>
      <c r="Y30" s="2007">
        <v>1</v>
      </c>
      <c r="Z30" s="2007">
        <v>1</v>
      </c>
      <c r="AA30" s="1302">
        <v>1</v>
      </c>
      <c r="AB30" s="657"/>
      <c r="AC30" s="658"/>
      <c r="AD30" s="654"/>
      <c r="AE30" s="658"/>
      <c r="AF30" s="655" t="s">
        <v>438</v>
      </c>
      <c r="AG30" s="271"/>
      <c r="AH30" s="271"/>
      <c r="AI30" s="271"/>
      <c r="AJ30" s="271"/>
      <c r="AK30" s="271"/>
      <c r="AL30" s="271"/>
      <c r="AM30" s="271"/>
      <c r="AN30" s="271"/>
      <c r="AO30" s="271"/>
      <c r="AP30" s="271"/>
      <c r="AQ30" s="271"/>
      <c r="AR30" s="271"/>
      <c r="AS30" s="271"/>
      <c r="AT30" s="271"/>
      <c r="AU30" s="271"/>
      <c r="AV30" s="271"/>
      <c r="AW30" s="271"/>
      <c r="AX30" s="271"/>
      <c r="AY30" s="305"/>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row>
    <row r="31" spans="1:80" s="272" customFormat="1" ht="38.25" customHeight="1">
      <c r="A31" s="642" t="s">
        <v>451</v>
      </c>
      <c r="B31" s="643" t="s">
        <v>94</v>
      </c>
      <c r="C31" s="644" t="s">
        <v>95</v>
      </c>
      <c r="D31" s="645"/>
      <c r="E31" s="646" t="s">
        <v>1552</v>
      </c>
      <c r="F31" s="647" t="s">
        <v>2196</v>
      </c>
      <c r="G31" s="648">
        <v>443</v>
      </c>
      <c r="H31" s="649" t="s">
        <v>964</v>
      </c>
      <c r="I31" s="650" t="s">
        <v>427</v>
      </c>
      <c r="J31" s="727" t="s">
        <v>397</v>
      </c>
      <c r="K31" s="1299">
        <v>30000</v>
      </c>
      <c r="L31" s="1305">
        <v>30000</v>
      </c>
      <c r="M31" s="1401">
        <f t="shared" si="0"/>
        <v>0</v>
      </c>
      <c r="N31" s="651"/>
      <c r="O31" s="649"/>
      <c r="P31" s="649"/>
      <c r="Q31" s="648"/>
      <c r="R31" s="652"/>
      <c r="S31" s="652"/>
      <c r="T31" s="653"/>
      <c r="U31" s="728">
        <v>1</v>
      </c>
      <c r="V31" s="658"/>
      <c r="W31" s="658"/>
      <c r="X31" s="2082"/>
      <c r="Y31" s="2007">
        <v>1</v>
      </c>
      <c r="Z31" s="2007">
        <v>1</v>
      </c>
      <c r="AA31" s="1302">
        <v>1</v>
      </c>
      <c r="AB31" s="657"/>
      <c r="AC31" s="658"/>
      <c r="AD31" s="654"/>
      <c r="AE31" s="658"/>
      <c r="AF31" s="655" t="s">
        <v>438</v>
      </c>
      <c r="AG31" s="271"/>
      <c r="AH31" s="271"/>
      <c r="AI31" s="271"/>
      <c r="AJ31" s="271"/>
      <c r="AK31" s="271"/>
      <c r="AL31" s="271"/>
      <c r="AM31" s="271"/>
      <c r="AN31" s="271"/>
      <c r="AO31" s="271"/>
      <c r="AP31" s="271"/>
      <c r="AQ31" s="271"/>
      <c r="AR31" s="271"/>
      <c r="AS31" s="271"/>
      <c r="AT31" s="271"/>
      <c r="AU31" s="271"/>
      <c r="AV31" s="271"/>
      <c r="AW31" s="271"/>
      <c r="AX31" s="271"/>
      <c r="AY31" s="305"/>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row>
    <row r="32" spans="1:80" s="272" customFormat="1" ht="38.25" customHeight="1">
      <c r="A32" s="642" t="s">
        <v>451</v>
      </c>
      <c r="B32" s="643" t="s">
        <v>94</v>
      </c>
      <c r="C32" s="644" t="s">
        <v>2081</v>
      </c>
      <c r="D32" s="645"/>
      <c r="E32" s="646" t="s">
        <v>201</v>
      </c>
      <c r="F32" s="647" t="s">
        <v>179</v>
      </c>
      <c r="G32" s="648">
        <v>405</v>
      </c>
      <c r="H32" s="649" t="s">
        <v>964</v>
      </c>
      <c r="I32" s="650" t="s">
        <v>427</v>
      </c>
      <c r="J32" s="727" t="s">
        <v>397</v>
      </c>
      <c r="K32" s="1299">
        <v>201167</v>
      </c>
      <c r="L32" s="1305">
        <v>201167</v>
      </c>
      <c r="M32" s="1401">
        <f t="shared" si="0"/>
        <v>0</v>
      </c>
      <c r="N32" s="651"/>
      <c r="O32" s="649"/>
      <c r="P32" s="649"/>
      <c r="Q32" s="648"/>
      <c r="R32" s="652"/>
      <c r="S32" s="652"/>
      <c r="T32" s="653"/>
      <c r="U32" s="658">
        <v>3.25</v>
      </c>
      <c r="V32" s="658"/>
      <c r="W32" s="658"/>
      <c r="X32" s="2082"/>
      <c r="Y32" s="2007">
        <v>1</v>
      </c>
      <c r="Z32" s="2007">
        <v>1</v>
      </c>
      <c r="AA32" s="1302">
        <v>1</v>
      </c>
      <c r="AB32" s="657"/>
      <c r="AC32" s="658"/>
      <c r="AD32" s="654"/>
      <c r="AE32" s="658"/>
      <c r="AF32" s="655" t="s">
        <v>438</v>
      </c>
      <c r="AG32" s="271"/>
      <c r="AH32" s="271"/>
      <c r="AI32" s="271"/>
      <c r="AJ32" s="271"/>
      <c r="AK32" s="271"/>
      <c r="AL32" s="271"/>
      <c r="AM32" s="271"/>
      <c r="AN32" s="271"/>
      <c r="AO32" s="271"/>
      <c r="AP32" s="271"/>
      <c r="AQ32" s="271"/>
      <c r="AR32" s="271"/>
      <c r="AS32" s="271"/>
      <c r="AT32" s="271"/>
      <c r="AU32" s="271"/>
      <c r="AV32" s="271"/>
      <c r="AW32" s="271"/>
      <c r="AX32" s="271"/>
      <c r="AY32" s="305"/>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row>
    <row r="33" spans="1:80" s="272" customFormat="1" ht="38.25" customHeight="1">
      <c r="A33" s="642" t="s">
        <v>451</v>
      </c>
      <c r="B33" s="643" t="s">
        <v>94</v>
      </c>
      <c r="C33" s="644" t="s">
        <v>2081</v>
      </c>
      <c r="D33" s="645"/>
      <c r="E33" s="646" t="s">
        <v>201</v>
      </c>
      <c r="F33" s="647" t="s">
        <v>179</v>
      </c>
      <c r="G33" s="648">
        <v>405</v>
      </c>
      <c r="H33" s="649" t="s">
        <v>964</v>
      </c>
      <c r="I33" s="650" t="s">
        <v>427</v>
      </c>
      <c r="J33" s="727" t="s">
        <v>397</v>
      </c>
      <c r="K33" s="1299">
        <v>83700</v>
      </c>
      <c r="L33" s="1305">
        <v>83700</v>
      </c>
      <c r="M33" s="1401">
        <f t="shared" si="0"/>
        <v>0</v>
      </c>
      <c r="N33" s="651"/>
      <c r="O33" s="649"/>
      <c r="P33" s="649"/>
      <c r="Q33" s="648"/>
      <c r="R33" s="652"/>
      <c r="S33" s="652"/>
      <c r="T33" s="653"/>
      <c r="U33" s="658">
        <v>1.35</v>
      </c>
      <c r="V33" s="658"/>
      <c r="W33" s="658"/>
      <c r="X33" s="2082"/>
      <c r="Y33" s="2007">
        <v>1</v>
      </c>
      <c r="Z33" s="2007">
        <v>1</v>
      </c>
      <c r="AA33" s="1302">
        <v>1</v>
      </c>
      <c r="AB33" s="657"/>
      <c r="AC33" s="658"/>
      <c r="AD33" s="654"/>
      <c r="AE33" s="658"/>
      <c r="AF33" s="655" t="s">
        <v>438</v>
      </c>
      <c r="AG33" s="271"/>
      <c r="AH33" s="271"/>
      <c r="AI33" s="271"/>
      <c r="AJ33" s="271"/>
      <c r="AK33" s="271"/>
      <c r="AL33" s="271"/>
      <c r="AM33" s="271"/>
      <c r="AN33" s="271"/>
      <c r="AO33" s="271"/>
      <c r="AP33" s="271"/>
      <c r="AQ33" s="271"/>
      <c r="AR33" s="271"/>
      <c r="AS33" s="271"/>
      <c r="AT33" s="271"/>
      <c r="AU33" s="271"/>
      <c r="AV33" s="271"/>
      <c r="AW33" s="271"/>
      <c r="AX33" s="271"/>
      <c r="AY33" s="305"/>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row>
    <row r="34" spans="1:80" s="272" customFormat="1" ht="38.25" customHeight="1">
      <c r="A34" s="642" t="s">
        <v>451</v>
      </c>
      <c r="B34" s="643" t="s">
        <v>94</v>
      </c>
      <c r="C34" s="644" t="s">
        <v>2081</v>
      </c>
      <c r="D34" s="645"/>
      <c r="E34" s="646" t="s">
        <v>180</v>
      </c>
      <c r="F34" s="647" t="s">
        <v>2016</v>
      </c>
      <c r="G34" s="648">
        <v>72</v>
      </c>
      <c r="H34" s="649" t="s">
        <v>964</v>
      </c>
      <c r="I34" s="650" t="s">
        <v>427</v>
      </c>
      <c r="J34" s="727" t="s">
        <v>397</v>
      </c>
      <c r="K34" s="1299">
        <v>127525</v>
      </c>
      <c r="L34" s="1305">
        <v>127525</v>
      </c>
      <c r="M34" s="1401">
        <f t="shared" si="0"/>
        <v>0</v>
      </c>
      <c r="N34" s="651"/>
      <c r="O34" s="649"/>
      <c r="P34" s="649"/>
      <c r="Q34" s="648"/>
      <c r="R34" s="652"/>
      <c r="S34" s="740"/>
      <c r="T34" s="653"/>
      <c r="U34" s="658">
        <v>2.06</v>
      </c>
      <c r="V34" s="658"/>
      <c r="W34" s="658"/>
      <c r="X34" s="2082"/>
      <c r="Y34" s="2007">
        <v>1</v>
      </c>
      <c r="Z34" s="2007">
        <v>1</v>
      </c>
      <c r="AA34" s="1302">
        <v>1</v>
      </c>
      <c r="AB34" s="657"/>
      <c r="AC34" s="658"/>
      <c r="AD34" s="654"/>
      <c r="AE34" s="658"/>
      <c r="AF34" s="655" t="s">
        <v>438</v>
      </c>
      <c r="AG34" s="271"/>
      <c r="AH34" s="271"/>
      <c r="AI34" s="271"/>
      <c r="AJ34" s="271"/>
      <c r="AK34" s="271"/>
      <c r="AL34" s="271"/>
      <c r="AM34" s="271"/>
      <c r="AN34" s="271"/>
      <c r="AO34" s="271"/>
      <c r="AP34" s="271"/>
      <c r="AQ34" s="271"/>
      <c r="AR34" s="271"/>
      <c r="AS34" s="271"/>
      <c r="AT34" s="271"/>
      <c r="AU34" s="271"/>
      <c r="AV34" s="271"/>
      <c r="AW34" s="271"/>
      <c r="AX34" s="271"/>
      <c r="AY34" s="305"/>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row>
    <row r="35" spans="1:80" s="272" customFormat="1" ht="38.25" customHeight="1">
      <c r="A35" s="642" t="s">
        <v>451</v>
      </c>
      <c r="B35" s="643" t="s">
        <v>94</v>
      </c>
      <c r="C35" s="644" t="s">
        <v>2374</v>
      </c>
      <c r="D35" s="645"/>
      <c r="E35" s="646" t="s">
        <v>1553</v>
      </c>
      <c r="F35" s="647" t="s">
        <v>751</v>
      </c>
      <c r="G35" s="648">
        <v>83</v>
      </c>
      <c r="H35" s="649" t="s">
        <v>964</v>
      </c>
      <c r="I35" s="650" t="s">
        <v>426</v>
      </c>
      <c r="J35" s="727" t="s">
        <v>397</v>
      </c>
      <c r="K35" s="1299">
        <v>250000</v>
      </c>
      <c r="L35" s="1305">
        <v>250000</v>
      </c>
      <c r="M35" s="1401">
        <f t="shared" si="0"/>
        <v>0</v>
      </c>
      <c r="N35" s="651"/>
      <c r="O35" s="649"/>
      <c r="P35" s="649"/>
      <c r="Q35" s="648"/>
      <c r="R35" s="652"/>
      <c r="S35" s="652"/>
      <c r="T35" s="653">
        <v>5</v>
      </c>
      <c r="U35" s="658"/>
      <c r="V35" s="658"/>
      <c r="W35" s="658"/>
      <c r="X35" s="2082"/>
      <c r="Y35" s="2007">
        <v>1</v>
      </c>
      <c r="Z35" s="2007">
        <v>1</v>
      </c>
      <c r="AA35" s="1302">
        <v>1</v>
      </c>
      <c r="AB35" s="657"/>
      <c r="AC35" s="658"/>
      <c r="AD35" s="654"/>
      <c r="AE35" s="658"/>
      <c r="AF35" s="655" t="s">
        <v>438</v>
      </c>
      <c r="AG35" s="271"/>
      <c r="AH35" s="271"/>
      <c r="AI35" s="271"/>
      <c r="AJ35" s="271"/>
      <c r="AK35" s="271"/>
      <c r="AL35" s="271"/>
      <c r="AM35" s="271"/>
      <c r="AN35" s="271"/>
      <c r="AO35" s="271"/>
      <c r="AP35" s="271"/>
      <c r="AQ35" s="271"/>
      <c r="AR35" s="271"/>
      <c r="AS35" s="271"/>
      <c r="AT35" s="271"/>
      <c r="AU35" s="271"/>
      <c r="AV35" s="271"/>
      <c r="AW35" s="271"/>
      <c r="AX35" s="271"/>
      <c r="AY35" s="305"/>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row>
    <row r="36" spans="1:80" s="272" customFormat="1" ht="38.25" customHeight="1">
      <c r="A36" s="642" t="s">
        <v>451</v>
      </c>
      <c r="B36" s="643" t="s">
        <v>94</v>
      </c>
      <c r="C36" s="644" t="s">
        <v>2374</v>
      </c>
      <c r="D36" s="645"/>
      <c r="E36" s="646" t="s">
        <v>752</v>
      </c>
      <c r="F36" s="647" t="s">
        <v>753</v>
      </c>
      <c r="G36" s="648">
        <v>32</v>
      </c>
      <c r="H36" s="649" t="s">
        <v>964</v>
      </c>
      <c r="I36" s="650" t="s">
        <v>426</v>
      </c>
      <c r="J36" s="727" t="s">
        <v>397</v>
      </c>
      <c r="K36" s="1299">
        <v>50000</v>
      </c>
      <c r="L36" s="1305">
        <v>50000</v>
      </c>
      <c r="M36" s="1401">
        <f t="shared" si="0"/>
        <v>0</v>
      </c>
      <c r="N36" s="651"/>
      <c r="O36" s="649"/>
      <c r="P36" s="649"/>
      <c r="Q36" s="648"/>
      <c r="R36" s="652"/>
      <c r="S36" s="652"/>
      <c r="T36" s="653">
        <v>1</v>
      </c>
      <c r="U36" s="658"/>
      <c r="V36" s="658"/>
      <c r="W36" s="658"/>
      <c r="X36" s="2082"/>
      <c r="Y36" s="2007">
        <v>1</v>
      </c>
      <c r="Z36" s="2007">
        <v>1</v>
      </c>
      <c r="AA36" s="1302">
        <v>1</v>
      </c>
      <c r="AB36" s="657"/>
      <c r="AC36" s="658"/>
      <c r="AD36" s="654"/>
      <c r="AE36" s="658"/>
      <c r="AF36" s="655" t="s">
        <v>438</v>
      </c>
      <c r="AG36" s="271"/>
      <c r="AH36" s="271"/>
      <c r="AI36" s="271"/>
      <c r="AJ36" s="271"/>
      <c r="AK36" s="271"/>
      <c r="AL36" s="271"/>
      <c r="AM36" s="271"/>
      <c r="AN36" s="271"/>
      <c r="AO36" s="271"/>
      <c r="AP36" s="271"/>
      <c r="AQ36" s="271"/>
      <c r="AR36" s="271"/>
      <c r="AS36" s="271"/>
      <c r="AT36" s="271"/>
      <c r="AU36" s="271"/>
      <c r="AV36" s="271"/>
      <c r="AW36" s="271"/>
      <c r="AX36" s="271"/>
      <c r="AY36" s="305"/>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row>
    <row r="37" spans="1:80" s="272" customFormat="1" ht="38.25" customHeight="1">
      <c r="A37" s="642" t="s">
        <v>451</v>
      </c>
      <c r="B37" s="643" t="s">
        <v>94</v>
      </c>
      <c r="C37" s="644" t="s">
        <v>2374</v>
      </c>
      <c r="D37" s="645"/>
      <c r="E37" s="646" t="s">
        <v>754</v>
      </c>
      <c r="F37" s="647" t="s">
        <v>755</v>
      </c>
      <c r="G37" s="648">
        <v>28</v>
      </c>
      <c r="H37" s="649" t="s">
        <v>964</v>
      </c>
      <c r="I37" s="650" t="s">
        <v>426</v>
      </c>
      <c r="J37" s="727" t="s">
        <v>397</v>
      </c>
      <c r="K37" s="1299">
        <v>75000</v>
      </c>
      <c r="L37" s="1305">
        <v>75000</v>
      </c>
      <c r="M37" s="1401">
        <f t="shared" si="0"/>
        <v>0</v>
      </c>
      <c r="N37" s="651"/>
      <c r="O37" s="649"/>
      <c r="P37" s="649"/>
      <c r="Q37" s="648"/>
      <c r="R37" s="652"/>
      <c r="S37" s="652"/>
      <c r="T37" s="653">
        <v>1.5</v>
      </c>
      <c r="U37" s="658"/>
      <c r="V37" s="658"/>
      <c r="W37" s="658"/>
      <c r="X37" s="2082"/>
      <c r="Y37" s="2007">
        <v>1</v>
      </c>
      <c r="Z37" s="2007">
        <v>1</v>
      </c>
      <c r="AA37" s="1302">
        <v>1</v>
      </c>
      <c r="AB37" s="657"/>
      <c r="AC37" s="658"/>
      <c r="AD37" s="654"/>
      <c r="AE37" s="658"/>
      <c r="AF37" s="655" t="s">
        <v>438</v>
      </c>
      <c r="AG37" s="271"/>
      <c r="AH37" s="271"/>
      <c r="AI37" s="271"/>
      <c r="AJ37" s="271"/>
      <c r="AK37" s="271"/>
      <c r="AL37" s="271"/>
      <c r="AM37" s="271"/>
      <c r="AN37" s="271"/>
      <c r="AO37" s="271"/>
      <c r="AP37" s="271"/>
      <c r="AQ37" s="271"/>
      <c r="AR37" s="271"/>
      <c r="AS37" s="271"/>
      <c r="AT37" s="271"/>
      <c r="AU37" s="271"/>
      <c r="AV37" s="271"/>
      <c r="AW37" s="271"/>
      <c r="AX37" s="271"/>
      <c r="AY37" s="305"/>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row>
    <row r="38" spans="1:80" s="272" customFormat="1" ht="38.25" customHeight="1">
      <c r="A38" s="642" t="s">
        <v>451</v>
      </c>
      <c r="B38" s="643" t="s">
        <v>94</v>
      </c>
      <c r="C38" s="644" t="s">
        <v>2374</v>
      </c>
      <c r="D38" s="645"/>
      <c r="E38" s="646" t="s">
        <v>756</v>
      </c>
      <c r="F38" s="647" t="s">
        <v>1447</v>
      </c>
      <c r="G38" s="648">
        <v>17</v>
      </c>
      <c r="H38" s="649" t="s">
        <v>964</v>
      </c>
      <c r="I38" s="650" t="s">
        <v>426</v>
      </c>
      <c r="J38" s="727" t="s">
        <v>397</v>
      </c>
      <c r="K38" s="1299">
        <v>50000</v>
      </c>
      <c r="L38" s="1305">
        <v>50000</v>
      </c>
      <c r="M38" s="1401">
        <f t="shared" si="0"/>
        <v>0</v>
      </c>
      <c r="N38" s="651"/>
      <c r="O38" s="649"/>
      <c r="P38" s="649"/>
      <c r="Q38" s="648"/>
      <c r="R38" s="652"/>
      <c r="S38" s="652"/>
      <c r="T38" s="653">
        <v>1</v>
      </c>
      <c r="U38" s="658"/>
      <c r="V38" s="658"/>
      <c r="W38" s="658"/>
      <c r="X38" s="2082"/>
      <c r="Y38" s="2007">
        <v>1</v>
      </c>
      <c r="Z38" s="2007">
        <v>1</v>
      </c>
      <c r="AA38" s="1302">
        <v>1</v>
      </c>
      <c r="AB38" s="657"/>
      <c r="AC38" s="658"/>
      <c r="AD38" s="654"/>
      <c r="AE38" s="658"/>
      <c r="AF38" s="655" t="s">
        <v>438</v>
      </c>
      <c r="AG38" s="271"/>
      <c r="AH38" s="271"/>
      <c r="AI38" s="271"/>
      <c r="AJ38" s="271"/>
      <c r="AK38" s="271"/>
      <c r="AL38" s="271"/>
      <c r="AM38" s="271"/>
      <c r="AN38" s="271"/>
      <c r="AO38" s="271"/>
      <c r="AP38" s="271"/>
      <c r="AQ38" s="271"/>
      <c r="AR38" s="271"/>
      <c r="AS38" s="271"/>
      <c r="AT38" s="271"/>
      <c r="AU38" s="271"/>
      <c r="AV38" s="271"/>
      <c r="AW38" s="271"/>
      <c r="AX38" s="271"/>
      <c r="AY38" s="305"/>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row>
    <row r="39" spans="1:80" s="272" customFormat="1" ht="38.25" customHeight="1">
      <c r="A39" s="642" t="s">
        <v>451</v>
      </c>
      <c r="B39" s="643" t="s">
        <v>94</v>
      </c>
      <c r="C39" s="644" t="s">
        <v>2374</v>
      </c>
      <c r="D39" s="645"/>
      <c r="E39" s="646" t="s">
        <v>757</v>
      </c>
      <c r="F39" s="647" t="s">
        <v>758</v>
      </c>
      <c r="G39" s="648">
        <v>81</v>
      </c>
      <c r="H39" s="649" t="s">
        <v>964</v>
      </c>
      <c r="I39" s="650" t="s">
        <v>426</v>
      </c>
      <c r="J39" s="727" t="s">
        <v>397</v>
      </c>
      <c r="K39" s="1299">
        <v>125000</v>
      </c>
      <c r="L39" s="1305">
        <v>125000</v>
      </c>
      <c r="M39" s="1401">
        <f t="shared" si="0"/>
        <v>0</v>
      </c>
      <c r="N39" s="651"/>
      <c r="O39" s="649"/>
      <c r="P39" s="649"/>
      <c r="Q39" s="648"/>
      <c r="R39" s="652"/>
      <c r="S39" s="652"/>
      <c r="T39" s="653">
        <v>2.5</v>
      </c>
      <c r="U39" s="658"/>
      <c r="V39" s="658"/>
      <c r="W39" s="658"/>
      <c r="X39" s="2082"/>
      <c r="Y39" s="2007">
        <v>1</v>
      </c>
      <c r="Z39" s="2007">
        <v>1</v>
      </c>
      <c r="AA39" s="1302">
        <v>1</v>
      </c>
      <c r="AB39" s="657"/>
      <c r="AC39" s="658"/>
      <c r="AD39" s="654"/>
      <c r="AE39" s="658"/>
      <c r="AF39" s="655" t="s">
        <v>438</v>
      </c>
      <c r="AG39" s="271"/>
      <c r="AH39" s="271"/>
      <c r="AI39" s="271"/>
      <c r="AJ39" s="271"/>
      <c r="AK39" s="271"/>
      <c r="AL39" s="271"/>
      <c r="AM39" s="271"/>
      <c r="AN39" s="271"/>
      <c r="AO39" s="271"/>
      <c r="AP39" s="271"/>
      <c r="AQ39" s="271"/>
      <c r="AR39" s="271"/>
      <c r="AS39" s="271"/>
      <c r="AT39" s="271"/>
      <c r="AU39" s="271"/>
      <c r="AV39" s="271"/>
      <c r="AW39" s="271"/>
      <c r="AX39" s="271"/>
      <c r="AY39" s="305"/>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row>
    <row r="40" spans="1:80" s="272" customFormat="1" ht="38.25" customHeight="1">
      <c r="A40" s="642" t="s">
        <v>451</v>
      </c>
      <c r="B40" s="643" t="s">
        <v>94</v>
      </c>
      <c r="C40" s="644" t="s">
        <v>2374</v>
      </c>
      <c r="D40" s="645"/>
      <c r="E40" s="646" t="s">
        <v>759</v>
      </c>
      <c r="F40" s="647" t="s">
        <v>760</v>
      </c>
      <c r="G40" s="648">
        <v>41</v>
      </c>
      <c r="H40" s="649" t="s">
        <v>964</v>
      </c>
      <c r="I40" s="650" t="s">
        <v>427</v>
      </c>
      <c r="J40" s="727" t="s">
        <v>397</v>
      </c>
      <c r="K40" s="1299">
        <v>60000</v>
      </c>
      <c r="L40" s="1305">
        <v>60000</v>
      </c>
      <c r="M40" s="1401">
        <f t="shared" si="0"/>
        <v>0</v>
      </c>
      <c r="N40" s="651"/>
      <c r="O40" s="649"/>
      <c r="P40" s="649"/>
      <c r="Q40" s="648"/>
      <c r="R40" s="652"/>
      <c r="S40" s="652"/>
      <c r="T40" s="653"/>
      <c r="U40" s="658">
        <v>1</v>
      </c>
      <c r="V40" s="658"/>
      <c r="W40" s="658"/>
      <c r="X40" s="2082"/>
      <c r="Y40" s="2007">
        <v>1</v>
      </c>
      <c r="Z40" s="2007">
        <v>1</v>
      </c>
      <c r="AA40" s="1302">
        <v>1</v>
      </c>
      <c r="AB40" s="657"/>
      <c r="AC40" s="658"/>
      <c r="AD40" s="654"/>
      <c r="AE40" s="658"/>
      <c r="AF40" s="655" t="s">
        <v>438</v>
      </c>
      <c r="AG40" s="271"/>
      <c r="AH40" s="271"/>
      <c r="AI40" s="271"/>
      <c r="AJ40" s="271"/>
      <c r="AK40" s="271"/>
      <c r="AL40" s="271"/>
      <c r="AM40" s="271"/>
      <c r="AN40" s="271"/>
      <c r="AO40" s="271"/>
      <c r="AP40" s="271"/>
      <c r="AQ40" s="271"/>
      <c r="AR40" s="271"/>
      <c r="AS40" s="271"/>
      <c r="AT40" s="271"/>
      <c r="AU40" s="271"/>
      <c r="AV40" s="271"/>
      <c r="AW40" s="271"/>
      <c r="AX40" s="271"/>
      <c r="AY40" s="305"/>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row>
    <row r="41" spans="1:80" s="272" customFormat="1" ht="38.25" customHeight="1">
      <c r="A41" s="642" t="s">
        <v>451</v>
      </c>
      <c r="B41" s="643" t="s">
        <v>94</v>
      </c>
      <c r="C41" s="644" t="s">
        <v>2374</v>
      </c>
      <c r="D41" s="645"/>
      <c r="E41" s="646" t="s">
        <v>761</v>
      </c>
      <c r="F41" s="647" t="s">
        <v>762</v>
      </c>
      <c r="G41" s="648">
        <v>256</v>
      </c>
      <c r="H41" s="649" t="s">
        <v>964</v>
      </c>
      <c r="I41" s="650" t="s">
        <v>426</v>
      </c>
      <c r="J41" s="727" t="s">
        <v>397</v>
      </c>
      <c r="K41" s="1299">
        <v>75000</v>
      </c>
      <c r="L41" s="1305">
        <v>75000</v>
      </c>
      <c r="M41" s="1401">
        <f t="shared" si="0"/>
        <v>0</v>
      </c>
      <c r="N41" s="651"/>
      <c r="O41" s="649"/>
      <c r="P41" s="649"/>
      <c r="Q41" s="648"/>
      <c r="R41" s="652"/>
      <c r="S41" s="652"/>
      <c r="T41" s="653">
        <v>1.5</v>
      </c>
      <c r="U41" s="658"/>
      <c r="V41" s="658"/>
      <c r="W41" s="658"/>
      <c r="X41" s="2082"/>
      <c r="Y41" s="2007">
        <v>1</v>
      </c>
      <c r="Z41" s="2007">
        <v>1</v>
      </c>
      <c r="AA41" s="1302">
        <v>1</v>
      </c>
      <c r="AB41" s="657"/>
      <c r="AC41" s="658"/>
      <c r="AD41" s="654"/>
      <c r="AE41" s="658"/>
      <c r="AF41" s="655" t="s">
        <v>438</v>
      </c>
      <c r="AG41" s="271"/>
      <c r="AH41" s="271"/>
      <c r="AI41" s="271"/>
      <c r="AJ41" s="271"/>
      <c r="AK41" s="271"/>
      <c r="AL41" s="271"/>
      <c r="AM41" s="271"/>
      <c r="AN41" s="271"/>
      <c r="AO41" s="271"/>
      <c r="AP41" s="271"/>
      <c r="AQ41" s="271"/>
      <c r="AR41" s="271"/>
      <c r="AS41" s="271"/>
      <c r="AT41" s="271"/>
      <c r="AU41" s="271"/>
      <c r="AV41" s="271"/>
      <c r="AW41" s="271"/>
      <c r="AX41" s="271"/>
      <c r="AY41" s="305"/>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row>
    <row r="42" spans="1:80" s="272" customFormat="1" ht="38.25" customHeight="1">
      <c r="A42" s="642" t="s">
        <v>451</v>
      </c>
      <c r="B42" s="643" t="s">
        <v>94</v>
      </c>
      <c r="C42" s="644" t="s">
        <v>2374</v>
      </c>
      <c r="D42" s="645"/>
      <c r="E42" s="646" t="s">
        <v>763</v>
      </c>
      <c r="F42" s="647" t="s">
        <v>764</v>
      </c>
      <c r="G42" s="648">
        <v>116</v>
      </c>
      <c r="H42" s="649" t="s">
        <v>964</v>
      </c>
      <c r="I42" s="650" t="s">
        <v>427</v>
      </c>
      <c r="J42" s="727" t="s">
        <v>397</v>
      </c>
      <c r="K42" s="1299">
        <v>30000</v>
      </c>
      <c r="L42" s="1305">
        <v>30000</v>
      </c>
      <c r="M42" s="1401">
        <f t="shared" si="0"/>
        <v>0</v>
      </c>
      <c r="N42" s="651"/>
      <c r="O42" s="649"/>
      <c r="P42" s="649"/>
      <c r="Q42" s="648"/>
      <c r="R42" s="652"/>
      <c r="S42" s="652"/>
      <c r="T42" s="653"/>
      <c r="U42" s="658">
        <v>0.5</v>
      </c>
      <c r="V42" s="658"/>
      <c r="W42" s="658"/>
      <c r="X42" s="2082"/>
      <c r="Y42" s="2007">
        <v>1</v>
      </c>
      <c r="Z42" s="2007">
        <v>1</v>
      </c>
      <c r="AA42" s="1302">
        <v>1</v>
      </c>
      <c r="AB42" s="657"/>
      <c r="AC42" s="658"/>
      <c r="AD42" s="654"/>
      <c r="AE42" s="658"/>
      <c r="AF42" s="655" t="s">
        <v>438</v>
      </c>
      <c r="AG42" s="271"/>
      <c r="AH42" s="271"/>
      <c r="AI42" s="271"/>
      <c r="AJ42" s="271"/>
      <c r="AK42" s="271"/>
      <c r="AL42" s="271"/>
      <c r="AM42" s="271"/>
      <c r="AN42" s="271"/>
      <c r="AO42" s="271"/>
      <c r="AP42" s="271"/>
      <c r="AQ42" s="271"/>
      <c r="AR42" s="271"/>
      <c r="AS42" s="271"/>
      <c r="AT42" s="271"/>
      <c r="AU42" s="271"/>
      <c r="AV42" s="271"/>
      <c r="AW42" s="271"/>
      <c r="AX42" s="271"/>
      <c r="AY42" s="305"/>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row>
    <row r="43" spans="1:80" s="272" customFormat="1" ht="38.25" customHeight="1">
      <c r="A43" s="642" t="s">
        <v>451</v>
      </c>
      <c r="B43" s="643" t="s">
        <v>94</v>
      </c>
      <c r="C43" s="644" t="s">
        <v>2374</v>
      </c>
      <c r="D43" s="645"/>
      <c r="E43" s="646" t="s">
        <v>765</v>
      </c>
      <c r="F43" s="647" t="s">
        <v>1518</v>
      </c>
      <c r="G43" s="648">
        <v>101</v>
      </c>
      <c r="H43" s="649" t="s">
        <v>964</v>
      </c>
      <c r="I43" s="650" t="s">
        <v>426</v>
      </c>
      <c r="J43" s="727" t="s">
        <v>397</v>
      </c>
      <c r="K43" s="1299">
        <v>50000</v>
      </c>
      <c r="L43" s="1305">
        <v>50000</v>
      </c>
      <c r="M43" s="1401">
        <f t="shared" si="0"/>
        <v>0</v>
      </c>
      <c r="N43" s="651"/>
      <c r="O43" s="649"/>
      <c r="P43" s="649"/>
      <c r="Q43" s="648"/>
      <c r="R43" s="652"/>
      <c r="S43" s="652"/>
      <c r="T43" s="653">
        <v>1</v>
      </c>
      <c r="U43" s="658"/>
      <c r="V43" s="658"/>
      <c r="W43" s="658"/>
      <c r="X43" s="2082"/>
      <c r="Y43" s="2007">
        <v>1</v>
      </c>
      <c r="Z43" s="2007">
        <v>1</v>
      </c>
      <c r="AA43" s="1302">
        <v>1</v>
      </c>
      <c r="AB43" s="657"/>
      <c r="AC43" s="658"/>
      <c r="AD43" s="654"/>
      <c r="AE43" s="658"/>
      <c r="AF43" s="655" t="s">
        <v>438</v>
      </c>
      <c r="AG43" s="271"/>
      <c r="AH43" s="271"/>
      <c r="AI43" s="271"/>
      <c r="AJ43" s="271"/>
      <c r="AK43" s="271"/>
      <c r="AL43" s="271"/>
      <c r="AM43" s="271"/>
      <c r="AN43" s="271"/>
      <c r="AO43" s="271"/>
      <c r="AP43" s="271"/>
      <c r="AQ43" s="271"/>
      <c r="AR43" s="271"/>
      <c r="AS43" s="271"/>
      <c r="AT43" s="271"/>
      <c r="AU43" s="271"/>
      <c r="AV43" s="271"/>
      <c r="AW43" s="271"/>
      <c r="AX43" s="271"/>
      <c r="AY43" s="305"/>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row>
    <row r="44" spans="1:80" s="272" customFormat="1" ht="38.25" customHeight="1">
      <c r="A44" s="642" t="s">
        <v>451</v>
      </c>
      <c r="B44" s="643" t="s">
        <v>94</v>
      </c>
      <c r="C44" s="644" t="s">
        <v>2374</v>
      </c>
      <c r="D44" s="645"/>
      <c r="E44" s="646" t="s">
        <v>1519</v>
      </c>
      <c r="F44" s="647" t="s">
        <v>1520</v>
      </c>
      <c r="G44" s="648">
        <v>526</v>
      </c>
      <c r="H44" s="649" t="s">
        <v>964</v>
      </c>
      <c r="I44" s="650" t="s">
        <v>448</v>
      </c>
      <c r="J44" s="727" t="s">
        <v>397</v>
      </c>
      <c r="K44" s="1299">
        <v>60000</v>
      </c>
      <c r="L44" s="1305">
        <v>60000</v>
      </c>
      <c r="M44" s="1401">
        <f t="shared" si="0"/>
        <v>0</v>
      </c>
      <c r="N44" s="651"/>
      <c r="O44" s="649"/>
      <c r="P44" s="649"/>
      <c r="Q44" s="648"/>
      <c r="R44" s="652"/>
      <c r="S44" s="652">
        <v>3000</v>
      </c>
      <c r="T44" s="653"/>
      <c r="U44" s="658"/>
      <c r="V44" s="658"/>
      <c r="W44" s="658"/>
      <c r="X44" s="2082"/>
      <c r="Y44" s="2007">
        <v>1</v>
      </c>
      <c r="Z44" s="2007">
        <v>1</v>
      </c>
      <c r="AA44" s="1302">
        <v>1</v>
      </c>
      <c r="AB44" s="657"/>
      <c r="AC44" s="658"/>
      <c r="AD44" s="654"/>
      <c r="AE44" s="658"/>
      <c r="AF44" s="655" t="s">
        <v>438</v>
      </c>
      <c r="AG44" s="271"/>
      <c r="AH44" s="271"/>
      <c r="AI44" s="271"/>
      <c r="AJ44" s="271"/>
      <c r="AK44" s="271"/>
      <c r="AL44" s="271"/>
      <c r="AM44" s="271"/>
      <c r="AN44" s="271"/>
      <c r="AO44" s="271"/>
      <c r="AP44" s="271"/>
      <c r="AQ44" s="271"/>
      <c r="AR44" s="271"/>
      <c r="AS44" s="271"/>
      <c r="AT44" s="271"/>
      <c r="AU44" s="271"/>
      <c r="AV44" s="271"/>
      <c r="AW44" s="271"/>
      <c r="AX44" s="271"/>
      <c r="AY44" s="305"/>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row>
    <row r="45" spans="1:80" s="272" customFormat="1" ht="38.25" customHeight="1">
      <c r="A45" s="642" t="s">
        <v>451</v>
      </c>
      <c r="B45" s="643" t="s">
        <v>94</v>
      </c>
      <c r="C45" s="644" t="s">
        <v>2374</v>
      </c>
      <c r="D45" s="645"/>
      <c r="E45" s="646" t="s">
        <v>1241</v>
      </c>
      <c r="F45" s="647" t="s">
        <v>1242</v>
      </c>
      <c r="G45" s="648">
        <v>444</v>
      </c>
      <c r="H45" s="649" t="s">
        <v>964</v>
      </c>
      <c r="I45" s="650" t="s">
        <v>448</v>
      </c>
      <c r="J45" s="727" t="s">
        <v>397</v>
      </c>
      <c r="K45" s="1299">
        <v>40000</v>
      </c>
      <c r="L45" s="1305">
        <v>40000</v>
      </c>
      <c r="M45" s="1401">
        <f t="shared" si="0"/>
        <v>0</v>
      </c>
      <c r="N45" s="651"/>
      <c r="O45" s="649"/>
      <c r="P45" s="649"/>
      <c r="Q45" s="648"/>
      <c r="R45" s="652"/>
      <c r="S45" s="652">
        <v>2000</v>
      </c>
      <c r="T45" s="653"/>
      <c r="U45" s="658"/>
      <c r="V45" s="658"/>
      <c r="W45" s="658"/>
      <c r="X45" s="2082"/>
      <c r="Y45" s="2007">
        <v>1</v>
      </c>
      <c r="Z45" s="2007">
        <v>1</v>
      </c>
      <c r="AA45" s="1302">
        <v>1</v>
      </c>
      <c r="AB45" s="657"/>
      <c r="AC45" s="658"/>
      <c r="AD45" s="654"/>
      <c r="AE45" s="658"/>
      <c r="AF45" s="655" t="s">
        <v>438</v>
      </c>
      <c r="AG45" s="271"/>
      <c r="AH45" s="271"/>
      <c r="AI45" s="271"/>
      <c r="AJ45" s="271"/>
      <c r="AK45" s="271"/>
      <c r="AL45" s="271"/>
      <c r="AM45" s="271"/>
      <c r="AN45" s="271"/>
      <c r="AO45" s="271"/>
      <c r="AP45" s="271"/>
      <c r="AQ45" s="271"/>
      <c r="AR45" s="271"/>
      <c r="AS45" s="271"/>
      <c r="AT45" s="271"/>
      <c r="AU45" s="271"/>
      <c r="AV45" s="271"/>
      <c r="AW45" s="271"/>
      <c r="AX45" s="271"/>
      <c r="AY45" s="305"/>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row>
    <row r="46" spans="1:80" s="272" customFormat="1" ht="38.25" customHeight="1">
      <c r="A46" s="642" t="s">
        <v>451</v>
      </c>
      <c r="B46" s="643" t="s">
        <v>94</v>
      </c>
      <c r="C46" s="644" t="s">
        <v>2374</v>
      </c>
      <c r="D46" s="645"/>
      <c r="E46" s="646" t="s">
        <v>1521</v>
      </c>
      <c r="F46" s="647" t="s">
        <v>280</v>
      </c>
      <c r="G46" s="648">
        <v>274</v>
      </c>
      <c r="H46" s="649" t="s">
        <v>964</v>
      </c>
      <c r="I46" s="650" t="s">
        <v>448</v>
      </c>
      <c r="J46" s="727" t="s">
        <v>397</v>
      </c>
      <c r="K46" s="1299">
        <v>40000</v>
      </c>
      <c r="L46" s="1305">
        <v>40000</v>
      </c>
      <c r="M46" s="1401">
        <f t="shared" si="0"/>
        <v>0</v>
      </c>
      <c r="N46" s="651"/>
      <c r="O46" s="649"/>
      <c r="P46" s="649"/>
      <c r="Q46" s="648"/>
      <c r="R46" s="652"/>
      <c r="S46" s="652">
        <v>2000</v>
      </c>
      <c r="T46" s="653"/>
      <c r="U46" s="658"/>
      <c r="V46" s="658"/>
      <c r="W46" s="658"/>
      <c r="X46" s="2082"/>
      <c r="Y46" s="2007">
        <v>1</v>
      </c>
      <c r="Z46" s="2007">
        <v>1</v>
      </c>
      <c r="AA46" s="1302">
        <v>1</v>
      </c>
      <c r="AB46" s="657"/>
      <c r="AC46" s="658"/>
      <c r="AD46" s="654"/>
      <c r="AE46" s="658"/>
      <c r="AF46" s="655" t="s">
        <v>438</v>
      </c>
      <c r="AG46" s="271"/>
      <c r="AH46" s="271"/>
      <c r="AI46" s="271"/>
      <c r="AJ46" s="271"/>
      <c r="AK46" s="271"/>
      <c r="AL46" s="271"/>
      <c r="AM46" s="271"/>
      <c r="AN46" s="271"/>
      <c r="AO46" s="271"/>
      <c r="AP46" s="271"/>
      <c r="AQ46" s="271"/>
      <c r="AR46" s="271"/>
      <c r="AS46" s="271"/>
      <c r="AT46" s="271"/>
      <c r="AU46" s="271"/>
      <c r="AV46" s="271"/>
      <c r="AW46" s="271"/>
      <c r="AX46" s="271"/>
      <c r="AY46" s="305"/>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row>
    <row r="47" spans="1:80" s="272" customFormat="1" ht="38.25" customHeight="1">
      <c r="A47" s="642" t="s">
        <v>451</v>
      </c>
      <c r="B47" s="643" t="s">
        <v>94</v>
      </c>
      <c r="C47" s="644" t="s">
        <v>2374</v>
      </c>
      <c r="D47" s="645"/>
      <c r="E47" s="646" t="s">
        <v>1522</v>
      </c>
      <c r="F47" s="647" t="s">
        <v>2091</v>
      </c>
      <c r="G47" s="648">
        <v>59</v>
      </c>
      <c r="H47" s="649" t="s">
        <v>964</v>
      </c>
      <c r="I47" s="650" t="s">
        <v>448</v>
      </c>
      <c r="J47" s="727" t="s">
        <v>397</v>
      </c>
      <c r="K47" s="1299">
        <v>30000</v>
      </c>
      <c r="L47" s="1305">
        <v>30000</v>
      </c>
      <c r="M47" s="1401">
        <f t="shared" si="0"/>
        <v>0</v>
      </c>
      <c r="N47" s="651"/>
      <c r="O47" s="649"/>
      <c r="P47" s="649"/>
      <c r="Q47" s="648"/>
      <c r="R47" s="652"/>
      <c r="S47" s="652">
        <v>1500</v>
      </c>
      <c r="T47" s="653"/>
      <c r="U47" s="658"/>
      <c r="V47" s="658"/>
      <c r="W47" s="658"/>
      <c r="X47" s="2082"/>
      <c r="Y47" s="2007">
        <v>1</v>
      </c>
      <c r="Z47" s="2007">
        <v>1</v>
      </c>
      <c r="AA47" s="1302">
        <v>1</v>
      </c>
      <c r="AB47" s="657"/>
      <c r="AC47" s="658"/>
      <c r="AD47" s="654"/>
      <c r="AE47" s="658"/>
      <c r="AF47" s="655" t="s">
        <v>438</v>
      </c>
      <c r="AG47" s="271"/>
      <c r="AH47" s="271"/>
      <c r="AI47" s="271"/>
      <c r="AJ47" s="271"/>
      <c r="AK47" s="271"/>
      <c r="AL47" s="271"/>
      <c r="AM47" s="271"/>
      <c r="AN47" s="271"/>
      <c r="AO47" s="271"/>
      <c r="AP47" s="271"/>
      <c r="AQ47" s="271"/>
      <c r="AR47" s="271"/>
      <c r="AS47" s="271"/>
      <c r="AT47" s="271"/>
      <c r="AU47" s="271"/>
      <c r="AV47" s="271"/>
      <c r="AW47" s="271"/>
      <c r="AX47" s="271"/>
      <c r="AY47" s="305"/>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row>
    <row r="48" spans="1:80" s="272" customFormat="1" ht="38.25" customHeight="1">
      <c r="A48" s="642" t="s">
        <v>451</v>
      </c>
      <c r="B48" s="643" t="s">
        <v>94</v>
      </c>
      <c r="C48" s="644" t="s">
        <v>2374</v>
      </c>
      <c r="D48" s="645"/>
      <c r="E48" s="646" t="s">
        <v>2092</v>
      </c>
      <c r="F48" s="647" t="s">
        <v>342</v>
      </c>
      <c r="G48" s="648">
        <v>95</v>
      </c>
      <c r="H48" s="649" t="s">
        <v>964</v>
      </c>
      <c r="I48" s="650" t="s">
        <v>426</v>
      </c>
      <c r="J48" s="727" t="s">
        <v>397</v>
      </c>
      <c r="K48" s="1299">
        <v>40000</v>
      </c>
      <c r="L48" s="1305">
        <v>40000</v>
      </c>
      <c r="M48" s="1401">
        <f t="shared" si="0"/>
        <v>0</v>
      </c>
      <c r="N48" s="651"/>
      <c r="O48" s="649"/>
      <c r="P48" s="649"/>
      <c r="Q48" s="648"/>
      <c r="R48" s="652"/>
      <c r="S48" s="652"/>
      <c r="T48" s="653">
        <v>1</v>
      </c>
      <c r="U48" s="658"/>
      <c r="V48" s="658"/>
      <c r="W48" s="658"/>
      <c r="X48" s="2082"/>
      <c r="Y48" s="2007">
        <v>1</v>
      </c>
      <c r="Z48" s="2007">
        <v>1</v>
      </c>
      <c r="AA48" s="1302">
        <v>1</v>
      </c>
      <c r="AB48" s="657"/>
      <c r="AC48" s="658"/>
      <c r="AD48" s="654"/>
      <c r="AE48" s="658"/>
      <c r="AF48" s="655" t="s">
        <v>438</v>
      </c>
      <c r="AG48" s="271"/>
      <c r="AH48" s="271"/>
      <c r="AI48" s="271"/>
      <c r="AJ48" s="271"/>
      <c r="AK48" s="271"/>
      <c r="AL48" s="271"/>
      <c r="AM48" s="271"/>
      <c r="AN48" s="271"/>
      <c r="AO48" s="271"/>
      <c r="AP48" s="271"/>
      <c r="AQ48" s="271"/>
      <c r="AR48" s="271"/>
      <c r="AS48" s="271"/>
      <c r="AT48" s="271"/>
      <c r="AU48" s="271"/>
      <c r="AV48" s="271"/>
      <c r="AW48" s="271"/>
      <c r="AX48" s="271"/>
      <c r="AY48" s="305"/>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row>
    <row r="49" spans="1:80" s="272" customFormat="1" ht="38.25" customHeight="1">
      <c r="A49" s="642" t="s">
        <v>451</v>
      </c>
      <c r="B49" s="643" t="s">
        <v>94</v>
      </c>
      <c r="C49" s="644" t="s">
        <v>2374</v>
      </c>
      <c r="D49" s="645"/>
      <c r="E49" s="646" t="s">
        <v>2093</v>
      </c>
      <c r="F49" s="647" t="s">
        <v>2094</v>
      </c>
      <c r="G49" s="648">
        <v>66</v>
      </c>
      <c r="H49" s="649" t="s">
        <v>964</v>
      </c>
      <c r="I49" s="650" t="s">
        <v>2279</v>
      </c>
      <c r="J49" s="727" t="s">
        <v>397</v>
      </c>
      <c r="K49" s="1299">
        <v>30000</v>
      </c>
      <c r="L49" s="1305">
        <v>30000</v>
      </c>
      <c r="M49" s="1401">
        <f t="shared" si="0"/>
        <v>0</v>
      </c>
      <c r="N49" s="651"/>
      <c r="O49" s="649"/>
      <c r="P49" s="649"/>
      <c r="Q49" s="648"/>
      <c r="R49" s="652"/>
      <c r="S49" s="652"/>
      <c r="T49" s="653"/>
      <c r="U49" s="658"/>
      <c r="V49" s="658"/>
      <c r="W49" s="658"/>
      <c r="X49" s="2082"/>
      <c r="Y49" s="2007">
        <v>1</v>
      </c>
      <c r="Z49" s="2007">
        <v>1</v>
      </c>
      <c r="AA49" s="1302">
        <v>1</v>
      </c>
      <c r="AB49" s="657"/>
      <c r="AC49" s="658"/>
      <c r="AD49" s="654"/>
      <c r="AE49" s="658"/>
      <c r="AF49" s="655" t="s">
        <v>438</v>
      </c>
      <c r="AG49" s="271"/>
      <c r="AH49" s="271"/>
      <c r="AI49" s="271"/>
      <c r="AJ49" s="271"/>
      <c r="AK49" s="271"/>
      <c r="AL49" s="271"/>
      <c r="AM49" s="271"/>
      <c r="AN49" s="271"/>
      <c r="AO49" s="271"/>
      <c r="AP49" s="271"/>
      <c r="AQ49" s="271"/>
      <c r="AR49" s="271"/>
      <c r="AS49" s="271"/>
      <c r="AT49" s="271"/>
      <c r="AU49" s="271"/>
      <c r="AV49" s="271"/>
      <c r="AW49" s="271"/>
      <c r="AX49" s="271"/>
      <c r="AY49" s="305"/>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row>
    <row r="50" spans="1:80" s="272" customFormat="1" ht="38.25" customHeight="1">
      <c r="A50" s="642" t="s">
        <v>451</v>
      </c>
      <c r="B50" s="643" t="s">
        <v>94</v>
      </c>
      <c r="C50" s="644" t="s">
        <v>2374</v>
      </c>
      <c r="D50" s="645"/>
      <c r="E50" s="646" t="s">
        <v>2097</v>
      </c>
      <c r="F50" s="647" t="s">
        <v>2095</v>
      </c>
      <c r="G50" s="648">
        <v>13</v>
      </c>
      <c r="H50" s="649" t="s">
        <v>964</v>
      </c>
      <c r="I50" s="650" t="s">
        <v>11</v>
      </c>
      <c r="J50" s="727" t="s">
        <v>397</v>
      </c>
      <c r="K50" s="1299">
        <v>10000</v>
      </c>
      <c r="L50" s="1305">
        <v>10000</v>
      </c>
      <c r="M50" s="1401">
        <f t="shared" si="0"/>
        <v>0</v>
      </c>
      <c r="N50" s="651"/>
      <c r="O50" s="649"/>
      <c r="P50" s="649"/>
      <c r="Q50" s="648"/>
      <c r="R50" s="652"/>
      <c r="S50" s="652"/>
      <c r="T50" s="653"/>
      <c r="U50" s="658"/>
      <c r="V50" s="658"/>
      <c r="W50" s="658">
        <v>1</v>
      </c>
      <c r="X50" s="2082"/>
      <c r="Y50" s="2007">
        <v>1</v>
      </c>
      <c r="Z50" s="2007">
        <v>1</v>
      </c>
      <c r="AA50" s="1302">
        <v>1</v>
      </c>
      <c r="AB50" s="657"/>
      <c r="AC50" s="658"/>
      <c r="AD50" s="654"/>
      <c r="AE50" s="658"/>
      <c r="AF50" s="655" t="s">
        <v>438</v>
      </c>
      <c r="AG50" s="271"/>
      <c r="AH50" s="271"/>
      <c r="AI50" s="271"/>
      <c r="AJ50" s="271"/>
      <c r="AK50" s="271"/>
      <c r="AL50" s="271"/>
      <c r="AM50" s="271"/>
      <c r="AN50" s="271"/>
      <c r="AO50" s="271"/>
      <c r="AP50" s="271"/>
      <c r="AQ50" s="271"/>
      <c r="AR50" s="271"/>
      <c r="AS50" s="271"/>
      <c r="AT50" s="271"/>
      <c r="AU50" s="271"/>
      <c r="AV50" s="271"/>
      <c r="AW50" s="271"/>
      <c r="AX50" s="271"/>
      <c r="AY50" s="305"/>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row>
    <row r="51" spans="1:80" s="272" customFormat="1" ht="38.25" customHeight="1">
      <c r="A51" s="642" t="s">
        <v>451</v>
      </c>
      <c r="B51" s="643" t="s">
        <v>94</v>
      </c>
      <c r="C51" s="644" t="s">
        <v>2374</v>
      </c>
      <c r="D51" s="645"/>
      <c r="E51" s="646" t="s">
        <v>2096</v>
      </c>
      <c r="F51" s="647" t="s">
        <v>2098</v>
      </c>
      <c r="G51" s="648">
        <v>52</v>
      </c>
      <c r="H51" s="649" t="s">
        <v>964</v>
      </c>
      <c r="I51" s="650" t="s">
        <v>11</v>
      </c>
      <c r="J51" s="727" t="s">
        <v>397</v>
      </c>
      <c r="K51" s="1299">
        <v>20000</v>
      </c>
      <c r="L51" s="1305">
        <v>20000</v>
      </c>
      <c r="M51" s="1401">
        <f t="shared" si="0"/>
        <v>0</v>
      </c>
      <c r="N51" s="651"/>
      <c r="O51" s="649"/>
      <c r="P51" s="649"/>
      <c r="Q51" s="648"/>
      <c r="R51" s="652"/>
      <c r="S51" s="652"/>
      <c r="T51" s="653"/>
      <c r="U51" s="658"/>
      <c r="V51" s="658"/>
      <c r="W51" s="658">
        <v>1</v>
      </c>
      <c r="X51" s="2082"/>
      <c r="Y51" s="2007">
        <v>1</v>
      </c>
      <c r="Z51" s="2007">
        <v>1</v>
      </c>
      <c r="AA51" s="1302">
        <v>1</v>
      </c>
      <c r="AB51" s="657"/>
      <c r="AC51" s="658"/>
      <c r="AD51" s="654"/>
      <c r="AE51" s="658"/>
      <c r="AF51" s="655" t="s">
        <v>438</v>
      </c>
      <c r="AG51" s="271"/>
      <c r="AH51" s="271"/>
      <c r="AI51" s="271"/>
      <c r="AJ51" s="271"/>
      <c r="AK51" s="271"/>
      <c r="AL51" s="271"/>
      <c r="AM51" s="271"/>
      <c r="AN51" s="271"/>
      <c r="AO51" s="271"/>
      <c r="AP51" s="271"/>
      <c r="AQ51" s="271"/>
      <c r="AR51" s="271"/>
      <c r="AS51" s="271"/>
      <c r="AT51" s="271"/>
      <c r="AU51" s="271"/>
      <c r="AV51" s="271"/>
      <c r="AW51" s="271"/>
      <c r="AX51" s="271"/>
      <c r="AY51" s="305"/>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row>
    <row r="52" spans="1:80" s="272" customFormat="1" ht="38.25" customHeight="1">
      <c r="A52" s="642" t="s">
        <v>451</v>
      </c>
      <c r="B52" s="643" t="s">
        <v>94</v>
      </c>
      <c r="C52" s="644" t="s">
        <v>2374</v>
      </c>
      <c r="D52" s="645"/>
      <c r="E52" s="646" t="s">
        <v>2099</v>
      </c>
      <c r="F52" s="647" t="s">
        <v>2100</v>
      </c>
      <c r="G52" s="648">
        <v>72</v>
      </c>
      <c r="H52" s="649" t="s">
        <v>964</v>
      </c>
      <c r="I52" s="650" t="s">
        <v>11</v>
      </c>
      <c r="J52" s="727" t="s">
        <v>397</v>
      </c>
      <c r="K52" s="1299">
        <v>20000</v>
      </c>
      <c r="L52" s="1305">
        <v>20000</v>
      </c>
      <c r="M52" s="1401">
        <f t="shared" si="0"/>
        <v>0</v>
      </c>
      <c r="N52" s="651"/>
      <c r="O52" s="649"/>
      <c r="P52" s="649"/>
      <c r="Q52" s="648"/>
      <c r="R52" s="652"/>
      <c r="S52" s="652"/>
      <c r="T52" s="653"/>
      <c r="U52" s="658"/>
      <c r="V52" s="658"/>
      <c r="W52" s="658">
        <v>1</v>
      </c>
      <c r="X52" s="2082"/>
      <c r="Y52" s="2007">
        <v>1</v>
      </c>
      <c r="Z52" s="2007">
        <v>1</v>
      </c>
      <c r="AA52" s="1302">
        <v>1</v>
      </c>
      <c r="AB52" s="657"/>
      <c r="AC52" s="658"/>
      <c r="AD52" s="654"/>
      <c r="AE52" s="658"/>
      <c r="AF52" s="655" t="s">
        <v>438</v>
      </c>
      <c r="AG52" s="271"/>
      <c r="AH52" s="271"/>
      <c r="AI52" s="271"/>
      <c r="AJ52" s="271"/>
      <c r="AK52" s="271"/>
      <c r="AL52" s="271"/>
      <c r="AM52" s="271"/>
      <c r="AN52" s="271"/>
      <c r="AO52" s="271"/>
      <c r="AP52" s="271"/>
      <c r="AQ52" s="271"/>
      <c r="AR52" s="271"/>
      <c r="AS52" s="271"/>
      <c r="AT52" s="271"/>
      <c r="AU52" s="271"/>
      <c r="AV52" s="271"/>
      <c r="AW52" s="271"/>
      <c r="AX52" s="271"/>
      <c r="AY52" s="305"/>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row>
    <row r="53" spans="1:80" s="272" customFormat="1" ht="38.25" customHeight="1">
      <c r="A53" s="642" t="s">
        <v>451</v>
      </c>
      <c r="B53" s="643" t="s">
        <v>94</v>
      </c>
      <c r="C53" s="644" t="s">
        <v>2374</v>
      </c>
      <c r="D53" s="645"/>
      <c r="E53" s="646" t="s">
        <v>2101</v>
      </c>
      <c r="F53" s="647" t="s">
        <v>2102</v>
      </c>
      <c r="G53" s="648">
        <v>35</v>
      </c>
      <c r="H53" s="649" t="s">
        <v>964</v>
      </c>
      <c r="I53" s="650" t="s">
        <v>489</v>
      </c>
      <c r="J53" s="727" t="s">
        <v>397</v>
      </c>
      <c r="K53" s="1299">
        <v>50000</v>
      </c>
      <c r="L53" s="1305">
        <v>50000</v>
      </c>
      <c r="M53" s="1401">
        <f t="shared" si="0"/>
        <v>0</v>
      </c>
      <c r="N53" s="651"/>
      <c r="O53" s="649"/>
      <c r="P53" s="649"/>
      <c r="Q53" s="648"/>
      <c r="R53" s="652"/>
      <c r="S53" s="652"/>
      <c r="T53" s="653"/>
      <c r="U53" s="658"/>
      <c r="V53" s="658"/>
      <c r="W53" s="658"/>
      <c r="X53" s="2082">
        <v>1</v>
      </c>
      <c r="Y53" s="2007">
        <v>1</v>
      </c>
      <c r="Z53" s="2007">
        <v>1</v>
      </c>
      <c r="AA53" s="1302">
        <v>1</v>
      </c>
      <c r="AB53" s="657"/>
      <c r="AC53" s="658"/>
      <c r="AD53" s="654"/>
      <c r="AE53" s="658"/>
      <c r="AF53" s="655" t="s">
        <v>438</v>
      </c>
      <c r="AG53" s="271"/>
      <c r="AH53" s="271"/>
      <c r="AI53" s="271"/>
      <c r="AJ53" s="271"/>
      <c r="AK53" s="271"/>
      <c r="AL53" s="271"/>
      <c r="AM53" s="271"/>
      <c r="AN53" s="271"/>
      <c r="AO53" s="271"/>
      <c r="AP53" s="271"/>
      <c r="AQ53" s="271"/>
      <c r="AR53" s="271"/>
      <c r="AS53" s="271"/>
      <c r="AT53" s="271"/>
      <c r="AU53" s="271"/>
      <c r="AV53" s="271"/>
      <c r="AW53" s="271"/>
      <c r="AX53" s="271"/>
      <c r="AY53" s="305"/>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row>
    <row r="54" spans="1:80" s="272" customFormat="1" ht="38.25" customHeight="1">
      <c r="A54" s="642" t="s">
        <v>451</v>
      </c>
      <c r="B54" s="643" t="s">
        <v>94</v>
      </c>
      <c r="C54" s="644" t="s">
        <v>2374</v>
      </c>
      <c r="D54" s="645"/>
      <c r="E54" s="646" t="s">
        <v>2103</v>
      </c>
      <c r="F54" s="647" t="s">
        <v>1520</v>
      </c>
      <c r="G54" s="648">
        <v>526</v>
      </c>
      <c r="H54" s="649" t="s">
        <v>964</v>
      </c>
      <c r="I54" s="650" t="s">
        <v>426</v>
      </c>
      <c r="J54" s="727" t="s">
        <v>397</v>
      </c>
      <c r="K54" s="1299">
        <v>45000</v>
      </c>
      <c r="L54" s="1305">
        <v>45000</v>
      </c>
      <c r="M54" s="1401">
        <f t="shared" si="0"/>
        <v>0</v>
      </c>
      <c r="N54" s="651"/>
      <c r="O54" s="649"/>
      <c r="P54" s="649"/>
      <c r="Q54" s="648"/>
      <c r="R54" s="652"/>
      <c r="S54" s="652"/>
      <c r="T54" s="653">
        <v>1</v>
      </c>
      <c r="U54" s="658"/>
      <c r="V54" s="658"/>
      <c r="W54" s="658"/>
      <c r="X54" s="2082"/>
      <c r="Y54" s="2007">
        <v>1</v>
      </c>
      <c r="Z54" s="2007">
        <v>1</v>
      </c>
      <c r="AA54" s="1302">
        <v>1</v>
      </c>
      <c r="AB54" s="657"/>
      <c r="AC54" s="658"/>
      <c r="AD54" s="654"/>
      <c r="AE54" s="658"/>
      <c r="AF54" s="655" t="s">
        <v>438</v>
      </c>
      <c r="AG54" s="271"/>
      <c r="AH54" s="271"/>
      <c r="AI54" s="271"/>
      <c r="AJ54" s="271"/>
      <c r="AK54" s="271"/>
      <c r="AL54" s="271"/>
      <c r="AM54" s="271"/>
      <c r="AN54" s="271"/>
      <c r="AO54" s="271"/>
      <c r="AP54" s="271"/>
      <c r="AQ54" s="271"/>
      <c r="AR54" s="271"/>
      <c r="AS54" s="271"/>
      <c r="AT54" s="271"/>
      <c r="AU54" s="271"/>
      <c r="AV54" s="271"/>
      <c r="AW54" s="271"/>
      <c r="AX54" s="271"/>
      <c r="AY54" s="305"/>
      <c r="AZ54" s="271"/>
      <c r="BA54" s="271"/>
      <c r="BB54" s="271"/>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A54" s="271"/>
      <c r="CB54" s="271"/>
    </row>
    <row r="55" spans="1:80" s="272" customFormat="1" ht="38.25" customHeight="1">
      <c r="A55" s="642" t="s">
        <v>451</v>
      </c>
      <c r="B55" s="643" t="s">
        <v>94</v>
      </c>
      <c r="C55" s="644" t="s">
        <v>2374</v>
      </c>
      <c r="D55" s="645"/>
      <c r="E55" s="646" t="s">
        <v>2104</v>
      </c>
      <c r="F55" s="647" t="s">
        <v>337</v>
      </c>
      <c r="G55" s="648">
        <v>33</v>
      </c>
      <c r="H55" s="649" t="s">
        <v>964</v>
      </c>
      <c r="I55" s="650" t="s">
        <v>11</v>
      </c>
      <c r="J55" s="727" t="s">
        <v>397</v>
      </c>
      <c r="K55" s="1299">
        <v>30000</v>
      </c>
      <c r="L55" s="1305">
        <v>30000</v>
      </c>
      <c r="M55" s="1401">
        <f t="shared" si="0"/>
        <v>0</v>
      </c>
      <c r="N55" s="651"/>
      <c r="O55" s="649"/>
      <c r="P55" s="649"/>
      <c r="Q55" s="648"/>
      <c r="R55" s="652"/>
      <c r="S55" s="652"/>
      <c r="T55" s="653"/>
      <c r="U55" s="658"/>
      <c r="V55" s="658"/>
      <c r="W55" s="658">
        <v>1</v>
      </c>
      <c r="X55" s="2082">
        <v>1</v>
      </c>
      <c r="Y55" s="2007">
        <v>1</v>
      </c>
      <c r="Z55" s="2007">
        <v>1</v>
      </c>
      <c r="AA55" s="1302">
        <v>1</v>
      </c>
      <c r="AB55" s="657"/>
      <c r="AC55" s="658"/>
      <c r="AD55" s="654"/>
      <c r="AE55" s="658"/>
      <c r="AF55" s="655" t="s">
        <v>438</v>
      </c>
      <c r="AG55" s="271"/>
      <c r="AH55" s="271"/>
      <c r="AI55" s="271"/>
      <c r="AJ55" s="271"/>
      <c r="AK55" s="271"/>
      <c r="AL55" s="271"/>
      <c r="AM55" s="271"/>
      <c r="AN55" s="271"/>
      <c r="AO55" s="271"/>
      <c r="AP55" s="271"/>
      <c r="AQ55" s="271"/>
      <c r="AR55" s="271"/>
      <c r="AS55" s="271"/>
      <c r="AT55" s="271"/>
      <c r="AU55" s="271"/>
      <c r="AV55" s="271"/>
      <c r="AW55" s="271"/>
      <c r="AX55" s="271"/>
      <c r="AY55" s="305"/>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row>
    <row r="56" spans="1:80" s="272" customFormat="1" ht="38.25" customHeight="1">
      <c r="A56" s="642" t="s">
        <v>451</v>
      </c>
      <c r="B56" s="643" t="s">
        <v>94</v>
      </c>
      <c r="C56" s="644" t="s">
        <v>2374</v>
      </c>
      <c r="D56" s="645"/>
      <c r="E56" s="646" t="s">
        <v>2105</v>
      </c>
      <c r="F56" s="647" t="s">
        <v>2106</v>
      </c>
      <c r="G56" s="648">
        <v>100</v>
      </c>
      <c r="H56" s="649" t="s">
        <v>964</v>
      </c>
      <c r="I56" s="650" t="s">
        <v>448</v>
      </c>
      <c r="J56" s="727" t="s">
        <v>397</v>
      </c>
      <c r="K56" s="1299">
        <v>40000</v>
      </c>
      <c r="L56" s="1305">
        <v>40000</v>
      </c>
      <c r="M56" s="1401">
        <f t="shared" si="0"/>
        <v>0</v>
      </c>
      <c r="N56" s="651"/>
      <c r="O56" s="649"/>
      <c r="P56" s="649"/>
      <c r="Q56" s="648"/>
      <c r="R56" s="652"/>
      <c r="S56" s="652">
        <v>1500</v>
      </c>
      <c r="T56" s="653"/>
      <c r="U56" s="658"/>
      <c r="V56" s="658"/>
      <c r="W56" s="658"/>
      <c r="X56" s="2082"/>
      <c r="Y56" s="2007">
        <v>1</v>
      </c>
      <c r="Z56" s="2007">
        <v>1</v>
      </c>
      <c r="AA56" s="1302">
        <v>1</v>
      </c>
      <c r="AB56" s="657"/>
      <c r="AC56" s="658"/>
      <c r="AD56" s="654"/>
      <c r="AE56" s="658"/>
      <c r="AF56" s="655" t="s">
        <v>438</v>
      </c>
      <c r="AG56" s="271"/>
      <c r="AH56" s="271"/>
      <c r="AI56" s="271"/>
      <c r="AJ56" s="271"/>
      <c r="AK56" s="271"/>
      <c r="AL56" s="271"/>
      <c r="AM56" s="271"/>
      <c r="AN56" s="271"/>
      <c r="AO56" s="271"/>
      <c r="AP56" s="271"/>
      <c r="AQ56" s="271"/>
      <c r="AR56" s="271"/>
      <c r="AS56" s="271"/>
      <c r="AT56" s="271"/>
      <c r="AU56" s="271"/>
      <c r="AV56" s="271"/>
      <c r="AW56" s="271"/>
      <c r="AX56" s="271"/>
      <c r="AY56" s="305"/>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row>
    <row r="57" spans="1:80" s="272" customFormat="1" ht="38.25" customHeight="1">
      <c r="A57" s="642" t="s">
        <v>451</v>
      </c>
      <c r="B57" s="643" t="s">
        <v>94</v>
      </c>
      <c r="C57" s="644" t="s">
        <v>2374</v>
      </c>
      <c r="D57" s="645"/>
      <c r="E57" s="646" t="s">
        <v>174</v>
      </c>
      <c r="F57" s="647" t="s">
        <v>491</v>
      </c>
      <c r="G57" s="648"/>
      <c r="H57" s="649" t="s">
        <v>2268</v>
      </c>
      <c r="I57" s="650" t="s">
        <v>12</v>
      </c>
      <c r="J57" s="727"/>
      <c r="K57" s="1299">
        <v>50000</v>
      </c>
      <c r="L57" s="1305">
        <v>50000</v>
      </c>
      <c r="M57" s="1401">
        <f t="shared" si="0"/>
        <v>0</v>
      </c>
      <c r="N57" s="651"/>
      <c r="O57" s="649"/>
      <c r="P57" s="649"/>
      <c r="Q57" s="648"/>
      <c r="R57" s="652"/>
      <c r="S57" s="652"/>
      <c r="T57" s="653"/>
      <c r="U57" s="658"/>
      <c r="V57" s="658"/>
      <c r="W57" s="658"/>
      <c r="X57" s="2082"/>
      <c r="Y57" s="2007">
        <v>1</v>
      </c>
      <c r="Z57" s="2007">
        <v>1</v>
      </c>
      <c r="AA57" s="1302">
        <v>1</v>
      </c>
      <c r="AB57" s="657"/>
      <c r="AC57" s="658"/>
      <c r="AD57" s="654"/>
      <c r="AE57" s="658"/>
      <c r="AF57" s="655" t="s">
        <v>438</v>
      </c>
      <c r="AG57" s="271"/>
      <c r="AH57" s="271"/>
      <c r="AI57" s="271"/>
      <c r="AJ57" s="271"/>
      <c r="AK57" s="271"/>
      <c r="AL57" s="271"/>
      <c r="AM57" s="271"/>
      <c r="AN57" s="271"/>
      <c r="AO57" s="271"/>
      <c r="AP57" s="271"/>
      <c r="AQ57" s="271"/>
      <c r="AR57" s="271"/>
      <c r="AS57" s="271"/>
      <c r="AT57" s="271"/>
      <c r="AU57" s="271"/>
      <c r="AV57" s="271"/>
      <c r="AW57" s="271"/>
      <c r="AX57" s="271"/>
      <c r="AY57" s="305"/>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row>
    <row r="58" spans="1:80" s="272" customFormat="1" ht="38.25" customHeight="1">
      <c r="A58" s="642" t="s">
        <v>415</v>
      </c>
      <c r="B58" s="643" t="s">
        <v>94</v>
      </c>
      <c r="C58" s="644" t="s">
        <v>2374</v>
      </c>
      <c r="D58" s="645"/>
      <c r="E58" s="646" t="s">
        <v>82</v>
      </c>
      <c r="F58" s="647" t="s">
        <v>83</v>
      </c>
      <c r="G58" s="648"/>
      <c r="H58" s="649" t="s">
        <v>964</v>
      </c>
      <c r="I58" s="650" t="s">
        <v>11</v>
      </c>
      <c r="J58" s="727" t="s">
        <v>397</v>
      </c>
      <c r="K58" s="1299">
        <v>14530</v>
      </c>
      <c r="L58" s="1305">
        <v>14530</v>
      </c>
      <c r="M58" s="1401">
        <f>K58-L58</f>
        <v>0</v>
      </c>
      <c r="N58" s="651"/>
      <c r="O58" s="649"/>
      <c r="P58" s="649"/>
      <c r="Q58" s="648"/>
      <c r="R58" s="652"/>
      <c r="S58" s="652"/>
      <c r="T58" s="653"/>
      <c r="U58" s="658"/>
      <c r="V58" s="658"/>
      <c r="W58" s="658">
        <v>1</v>
      </c>
      <c r="X58" s="2082"/>
      <c r="Y58" s="2007">
        <v>1</v>
      </c>
      <c r="Z58" s="2007">
        <v>1</v>
      </c>
      <c r="AA58" s="1302">
        <v>1</v>
      </c>
      <c r="AB58" s="657"/>
      <c r="AC58" s="658"/>
      <c r="AD58" s="654"/>
      <c r="AE58" s="658"/>
      <c r="AF58" s="655" t="s">
        <v>438</v>
      </c>
      <c r="AG58" s="271"/>
      <c r="AH58" s="271"/>
      <c r="AI58" s="271"/>
      <c r="AJ58" s="271"/>
      <c r="AK58" s="271"/>
      <c r="AL58" s="271"/>
      <c r="AM58" s="271"/>
      <c r="AN58" s="271"/>
      <c r="AO58" s="271"/>
      <c r="AP58" s="271"/>
      <c r="AQ58" s="271"/>
      <c r="AR58" s="271"/>
      <c r="AS58" s="271"/>
      <c r="AT58" s="271"/>
      <c r="AU58" s="271"/>
      <c r="AV58" s="271"/>
      <c r="AW58" s="271"/>
      <c r="AX58" s="271"/>
      <c r="AY58" s="305"/>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c r="CB58" s="271"/>
    </row>
    <row r="59" spans="1:80" s="272" customFormat="1" ht="38.25" customHeight="1">
      <c r="A59" s="642" t="s">
        <v>415</v>
      </c>
      <c r="B59" s="643" t="s">
        <v>94</v>
      </c>
      <c r="C59" s="644" t="s">
        <v>2374</v>
      </c>
      <c r="D59" s="645"/>
      <c r="E59" s="646" t="s">
        <v>84</v>
      </c>
      <c r="F59" s="647" t="s">
        <v>85</v>
      </c>
      <c r="G59" s="648"/>
      <c r="H59" s="649" t="s">
        <v>964</v>
      </c>
      <c r="I59" s="650" t="s">
        <v>11</v>
      </c>
      <c r="J59" s="727" t="s">
        <v>397</v>
      </c>
      <c r="K59" s="1299">
        <v>9060</v>
      </c>
      <c r="L59" s="1305">
        <v>9060</v>
      </c>
      <c r="M59" s="1401">
        <f>K59-L59</f>
        <v>0</v>
      </c>
      <c r="N59" s="651"/>
      <c r="O59" s="649"/>
      <c r="P59" s="649"/>
      <c r="Q59" s="648"/>
      <c r="R59" s="652"/>
      <c r="S59" s="652"/>
      <c r="T59" s="653"/>
      <c r="U59" s="658"/>
      <c r="V59" s="658"/>
      <c r="W59" s="658">
        <v>1</v>
      </c>
      <c r="X59" s="2082"/>
      <c r="Y59" s="2007">
        <v>1</v>
      </c>
      <c r="Z59" s="2007">
        <v>1</v>
      </c>
      <c r="AA59" s="1302">
        <v>1</v>
      </c>
      <c r="AB59" s="657"/>
      <c r="AC59" s="658"/>
      <c r="AD59" s="654"/>
      <c r="AE59" s="658"/>
      <c r="AF59" s="655" t="s">
        <v>438</v>
      </c>
      <c r="AG59" s="271"/>
      <c r="AH59" s="271"/>
      <c r="AI59" s="271"/>
      <c r="AJ59" s="271"/>
      <c r="AK59" s="271"/>
      <c r="AL59" s="271"/>
      <c r="AM59" s="271"/>
      <c r="AN59" s="271"/>
      <c r="AO59" s="271"/>
      <c r="AP59" s="271"/>
      <c r="AQ59" s="271"/>
      <c r="AR59" s="271"/>
      <c r="AS59" s="271"/>
      <c r="AT59" s="271"/>
      <c r="AU59" s="271"/>
      <c r="AV59" s="271"/>
      <c r="AW59" s="271"/>
      <c r="AX59" s="271"/>
      <c r="AY59" s="305"/>
      <c r="AZ59" s="271"/>
      <c r="BA59" s="271"/>
      <c r="BB59" s="271"/>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A59" s="271"/>
      <c r="CB59" s="271"/>
    </row>
    <row r="60" spans="1:80" s="272" customFormat="1" ht="38.25" customHeight="1">
      <c r="A60" s="642" t="s">
        <v>415</v>
      </c>
      <c r="B60" s="643" t="s">
        <v>94</v>
      </c>
      <c r="C60" s="644" t="s">
        <v>2374</v>
      </c>
      <c r="D60" s="645"/>
      <c r="E60" s="646" t="s">
        <v>86</v>
      </c>
      <c r="F60" s="647" t="s">
        <v>1520</v>
      </c>
      <c r="G60" s="648"/>
      <c r="H60" s="649" t="s">
        <v>2268</v>
      </c>
      <c r="I60" s="2021" t="s">
        <v>489</v>
      </c>
      <c r="J60" s="727" t="s">
        <v>397</v>
      </c>
      <c r="K60" s="1299">
        <v>3985</v>
      </c>
      <c r="L60" s="1305">
        <v>3985</v>
      </c>
      <c r="M60" s="1401">
        <f>K60-L60</f>
        <v>0</v>
      </c>
      <c r="N60" s="651"/>
      <c r="O60" s="649"/>
      <c r="P60" s="649"/>
      <c r="Q60" s="648"/>
      <c r="R60" s="652"/>
      <c r="S60" s="652"/>
      <c r="T60" s="653"/>
      <c r="U60" s="658"/>
      <c r="V60" s="658"/>
      <c r="W60" s="658"/>
      <c r="X60" s="2082">
        <v>1</v>
      </c>
      <c r="Y60" s="2007">
        <v>1</v>
      </c>
      <c r="Z60" s="2007">
        <v>1</v>
      </c>
      <c r="AA60" s="1302">
        <v>1</v>
      </c>
      <c r="AB60" s="657"/>
      <c r="AC60" s="658"/>
      <c r="AD60" s="654"/>
      <c r="AE60" s="658"/>
      <c r="AF60" s="655" t="s">
        <v>438</v>
      </c>
      <c r="AG60" s="271"/>
      <c r="AH60" s="271"/>
      <c r="AI60" s="271"/>
      <c r="AJ60" s="271"/>
      <c r="AK60" s="271"/>
      <c r="AL60" s="271"/>
      <c r="AM60" s="271"/>
      <c r="AN60" s="271"/>
      <c r="AO60" s="271"/>
      <c r="AP60" s="271"/>
      <c r="AQ60" s="271"/>
      <c r="AR60" s="271"/>
      <c r="AS60" s="271"/>
      <c r="AT60" s="271"/>
      <c r="AU60" s="271"/>
      <c r="AV60" s="271"/>
      <c r="AW60" s="271"/>
      <c r="AX60" s="271"/>
      <c r="AY60" s="305"/>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row>
    <row r="61" spans="1:80" s="272" customFormat="1" ht="38.25" customHeight="1">
      <c r="A61" s="642" t="s">
        <v>415</v>
      </c>
      <c r="B61" s="643" t="s">
        <v>94</v>
      </c>
      <c r="C61" s="644" t="s">
        <v>2374</v>
      </c>
      <c r="D61" s="645"/>
      <c r="E61" s="646" t="s">
        <v>87</v>
      </c>
      <c r="F61" s="647" t="s">
        <v>1520</v>
      </c>
      <c r="G61" s="648"/>
      <c r="H61" s="649" t="s">
        <v>964</v>
      </c>
      <c r="I61" s="650" t="s">
        <v>448</v>
      </c>
      <c r="J61" s="727" t="s">
        <v>397</v>
      </c>
      <c r="K61" s="1299">
        <v>35000</v>
      </c>
      <c r="L61" s="1305">
        <v>35000</v>
      </c>
      <c r="M61" s="1401">
        <f>K61-L61</f>
        <v>0</v>
      </c>
      <c r="N61" s="651"/>
      <c r="O61" s="649"/>
      <c r="P61" s="649"/>
      <c r="Q61" s="648"/>
      <c r="R61" s="652"/>
      <c r="S61" s="652">
        <v>1500</v>
      </c>
      <c r="T61" s="653"/>
      <c r="U61" s="658"/>
      <c r="V61" s="658"/>
      <c r="W61" s="658"/>
      <c r="X61" s="2082"/>
      <c r="Y61" s="2007">
        <v>1</v>
      </c>
      <c r="Z61" s="2007">
        <v>1</v>
      </c>
      <c r="AA61" s="1302">
        <v>1</v>
      </c>
      <c r="AB61" s="657"/>
      <c r="AC61" s="658"/>
      <c r="AD61" s="654"/>
      <c r="AE61" s="658"/>
      <c r="AF61" s="655" t="s">
        <v>438</v>
      </c>
      <c r="AG61" s="271"/>
      <c r="AH61" s="271"/>
      <c r="AI61" s="271"/>
      <c r="AJ61" s="271"/>
      <c r="AK61" s="271"/>
      <c r="AL61" s="271"/>
      <c r="AM61" s="271"/>
      <c r="AN61" s="271"/>
      <c r="AO61" s="271"/>
      <c r="AP61" s="271"/>
      <c r="AQ61" s="271"/>
      <c r="AR61" s="271"/>
      <c r="AS61" s="271"/>
      <c r="AT61" s="271"/>
      <c r="AU61" s="271"/>
      <c r="AV61" s="271"/>
      <c r="AW61" s="271"/>
      <c r="AX61" s="271"/>
      <c r="AY61" s="305"/>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row>
    <row r="62" spans="1:80" s="272" customFormat="1" ht="38.25" customHeight="1">
      <c r="A62" s="642" t="s">
        <v>451</v>
      </c>
      <c r="B62" s="643" t="s">
        <v>94</v>
      </c>
      <c r="C62" s="644" t="s">
        <v>2381</v>
      </c>
      <c r="D62" s="645"/>
      <c r="E62" s="646" t="s">
        <v>74</v>
      </c>
      <c r="F62" s="647" t="s">
        <v>75</v>
      </c>
      <c r="G62" s="648"/>
      <c r="H62" s="649" t="s">
        <v>964</v>
      </c>
      <c r="I62" s="650" t="s">
        <v>426</v>
      </c>
      <c r="J62" s="727" t="s">
        <v>397</v>
      </c>
      <c r="K62" s="1299">
        <v>670103</v>
      </c>
      <c r="L62" s="1305">
        <v>670103</v>
      </c>
      <c r="M62" s="1401">
        <f t="shared" si="0"/>
        <v>0</v>
      </c>
      <c r="N62" s="651"/>
      <c r="O62" s="649"/>
      <c r="P62" s="649"/>
      <c r="Q62" s="648"/>
      <c r="R62" s="652"/>
      <c r="S62" s="652"/>
      <c r="T62" s="653">
        <v>14</v>
      </c>
      <c r="U62" s="658"/>
      <c r="V62" s="658"/>
      <c r="W62" s="658"/>
      <c r="X62" s="2082"/>
      <c r="Y62" s="2007">
        <v>1</v>
      </c>
      <c r="Z62" s="2007">
        <v>1</v>
      </c>
      <c r="AA62" s="1302">
        <v>1</v>
      </c>
      <c r="AB62" s="657"/>
      <c r="AC62" s="658"/>
      <c r="AD62" s="654"/>
      <c r="AE62" s="658"/>
      <c r="AF62" s="655" t="s">
        <v>438</v>
      </c>
      <c r="AG62" s="271"/>
      <c r="AH62" s="271"/>
      <c r="AI62" s="271"/>
      <c r="AJ62" s="271"/>
      <c r="AK62" s="271"/>
      <c r="AL62" s="271"/>
      <c r="AM62" s="271"/>
      <c r="AN62" s="271"/>
      <c r="AO62" s="271"/>
      <c r="AP62" s="271"/>
      <c r="AQ62" s="271"/>
      <c r="AR62" s="271"/>
      <c r="AS62" s="271"/>
      <c r="AT62" s="271"/>
      <c r="AU62" s="271"/>
      <c r="AV62" s="271"/>
      <c r="AW62" s="271"/>
      <c r="AX62" s="271"/>
      <c r="AY62" s="305"/>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c r="CB62" s="271"/>
    </row>
    <row r="63" spans="1:80" s="272" customFormat="1" ht="27" hidden="1" customHeight="1">
      <c r="A63" s="642"/>
      <c r="B63" s="643"/>
      <c r="C63" s="644"/>
      <c r="D63" s="645"/>
      <c r="E63" s="646"/>
      <c r="F63" s="647"/>
      <c r="G63" s="648"/>
      <c r="H63" s="649"/>
      <c r="I63" s="650"/>
      <c r="J63" s="727"/>
      <c r="K63" s="1299"/>
      <c r="L63" s="1305"/>
      <c r="M63" s="1401">
        <f t="shared" si="0"/>
        <v>0</v>
      </c>
      <c r="N63" s="651"/>
      <c r="O63" s="649"/>
      <c r="P63" s="649"/>
      <c r="Q63" s="648"/>
      <c r="R63" s="652"/>
      <c r="S63" s="652"/>
      <c r="T63" s="653"/>
      <c r="U63" s="658"/>
      <c r="V63" s="658"/>
      <c r="W63" s="658"/>
      <c r="X63" s="2082"/>
      <c r="Y63" s="2007">
        <v>1</v>
      </c>
      <c r="Z63" s="2007">
        <v>1</v>
      </c>
      <c r="AA63" s="1302"/>
      <c r="AB63" s="657"/>
      <c r="AC63" s="658"/>
      <c r="AD63" s="654"/>
      <c r="AE63" s="658"/>
      <c r="AF63" s="655" t="s">
        <v>438</v>
      </c>
      <c r="AG63" s="271"/>
      <c r="AH63" s="271"/>
      <c r="AI63" s="271"/>
      <c r="AJ63" s="271"/>
      <c r="AK63" s="271"/>
      <c r="AL63" s="271"/>
      <c r="AM63" s="271"/>
      <c r="AN63" s="271"/>
      <c r="AO63" s="271"/>
      <c r="AP63" s="271"/>
      <c r="AQ63" s="271"/>
      <c r="AR63" s="271"/>
      <c r="AS63" s="271"/>
      <c r="AT63" s="271"/>
      <c r="AU63" s="271"/>
      <c r="AV63" s="271"/>
      <c r="AW63" s="271"/>
      <c r="AX63" s="271"/>
      <c r="AY63" s="305"/>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c r="CB63" s="271"/>
    </row>
    <row r="64" spans="1:80" s="272" customFormat="1" ht="38.25" customHeight="1">
      <c r="A64" s="642" t="s">
        <v>451</v>
      </c>
      <c r="B64" s="643" t="s">
        <v>94</v>
      </c>
      <c r="C64" s="644" t="s">
        <v>2381</v>
      </c>
      <c r="D64" s="645"/>
      <c r="E64" s="646" t="s">
        <v>76</v>
      </c>
      <c r="F64" s="647" t="s">
        <v>2304</v>
      </c>
      <c r="G64" s="648"/>
      <c r="H64" s="649" t="s">
        <v>964</v>
      </c>
      <c r="I64" s="650" t="s">
        <v>426</v>
      </c>
      <c r="J64" s="727" t="s">
        <v>397</v>
      </c>
      <c r="K64" s="1299">
        <v>180000</v>
      </c>
      <c r="L64" s="1305">
        <v>180000</v>
      </c>
      <c r="M64" s="1401">
        <f t="shared" si="0"/>
        <v>0</v>
      </c>
      <c r="N64" s="651"/>
      <c r="O64" s="649"/>
      <c r="P64" s="649"/>
      <c r="Q64" s="648"/>
      <c r="R64" s="652"/>
      <c r="S64" s="652"/>
      <c r="T64" s="653">
        <v>2</v>
      </c>
      <c r="U64" s="658"/>
      <c r="V64" s="658"/>
      <c r="W64" s="658"/>
      <c r="X64" s="2082"/>
      <c r="Y64" s="2007">
        <v>1</v>
      </c>
      <c r="Z64" s="2007">
        <v>1</v>
      </c>
      <c r="AA64" s="1302">
        <v>1</v>
      </c>
      <c r="AB64" s="657"/>
      <c r="AC64" s="658"/>
      <c r="AD64" s="654"/>
      <c r="AE64" s="658"/>
      <c r="AF64" s="655" t="s">
        <v>438</v>
      </c>
      <c r="AG64" s="271"/>
      <c r="AH64" s="271"/>
      <c r="AI64" s="271"/>
      <c r="AJ64" s="271"/>
      <c r="AK64" s="271"/>
      <c r="AL64" s="271"/>
      <c r="AM64" s="271"/>
      <c r="AN64" s="271"/>
      <c r="AO64" s="271"/>
      <c r="AP64" s="271"/>
      <c r="AQ64" s="271"/>
      <c r="AR64" s="271"/>
      <c r="AS64" s="271"/>
      <c r="AT64" s="271"/>
      <c r="AU64" s="271"/>
      <c r="AV64" s="271"/>
      <c r="AW64" s="271"/>
      <c r="AX64" s="271"/>
      <c r="AY64" s="305"/>
      <c r="AZ64" s="271"/>
      <c r="BA64" s="271"/>
      <c r="BB64" s="271"/>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A64" s="271"/>
      <c r="CB64" s="271"/>
    </row>
    <row r="65" spans="1:80" s="272" customFormat="1" ht="65.25" hidden="1" customHeight="1">
      <c r="A65" s="642"/>
      <c r="B65" s="643"/>
      <c r="C65" s="644"/>
      <c r="D65" s="645"/>
      <c r="E65" s="646"/>
      <c r="F65" s="647"/>
      <c r="G65" s="648"/>
      <c r="H65" s="649"/>
      <c r="I65" s="650"/>
      <c r="J65" s="727"/>
      <c r="K65" s="1299"/>
      <c r="L65" s="1305"/>
      <c r="M65" s="1401">
        <f t="shared" si="0"/>
        <v>0</v>
      </c>
      <c r="N65" s="651"/>
      <c r="O65" s="649"/>
      <c r="P65" s="649"/>
      <c r="Q65" s="648"/>
      <c r="R65" s="652"/>
      <c r="S65" s="652"/>
      <c r="T65" s="653"/>
      <c r="U65" s="658"/>
      <c r="V65" s="658"/>
      <c r="W65" s="658"/>
      <c r="X65" s="2082"/>
      <c r="Y65" s="2007">
        <v>1</v>
      </c>
      <c r="Z65" s="2007">
        <v>1</v>
      </c>
      <c r="AA65" s="1302"/>
      <c r="AB65" s="657"/>
      <c r="AC65" s="658"/>
      <c r="AD65" s="654"/>
      <c r="AE65" s="658"/>
      <c r="AF65" s="655"/>
      <c r="AG65" s="271"/>
      <c r="AH65" s="271"/>
      <c r="AI65" s="271"/>
      <c r="AJ65" s="271"/>
      <c r="AK65" s="271"/>
      <c r="AL65" s="271"/>
      <c r="AM65" s="271"/>
      <c r="AN65" s="271"/>
      <c r="AO65" s="271"/>
      <c r="AP65" s="271"/>
      <c r="AQ65" s="271"/>
      <c r="AR65" s="271"/>
      <c r="AS65" s="271"/>
      <c r="AT65" s="271"/>
      <c r="AU65" s="271"/>
      <c r="AV65" s="271"/>
      <c r="AW65" s="271"/>
      <c r="AX65" s="271"/>
      <c r="AY65" s="305"/>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c r="CB65" s="271"/>
    </row>
    <row r="66" spans="1:80" s="272" customFormat="1" ht="38.25" customHeight="1">
      <c r="A66" s="642" t="s">
        <v>451</v>
      </c>
      <c r="B66" s="643" t="s">
        <v>94</v>
      </c>
      <c r="C66" s="644" t="s">
        <v>2381</v>
      </c>
      <c r="D66" s="645"/>
      <c r="E66" s="646" t="s">
        <v>2305</v>
      </c>
      <c r="F66" s="647" t="s">
        <v>2306</v>
      </c>
      <c r="G66" s="648"/>
      <c r="H66" s="649" t="s">
        <v>964</v>
      </c>
      <c r="I66" s="650" t="s">
        <v>427</v>
      </c>
      <c r="J66" s="727" t="s">
        <v>397</v>
      </c>
      <c r="K66" s="1299">
        <v>253608</v>
      </c>
      <c r="L66" s="1305">
        <v>253608</v>
      </c>
      <c r="M66" s="1401">
        <f t="shared" si="0"/>
        <v>0</v>
      </c>
      <c r="N66" s="651"/>
      <c r="O66" s="649"/>
      <c r="P66" s="649"/>
      <c r="Q66" s="648"/>
      <c r="R66" s="652"/>
      <c r="S66" s="652"/>
      <c r="T66" s="653"/>
      <c r="U66" s="658">
        <v>10.6</v>
      </c>
      <c r="V66" s="658"/>
      <c r="W66" s="658"/>
      <c r="X66" s="2082"/>
      <c r="Y66" s="2007">
        <v>1</v>
      </c>
      <c r="Z66" s="2007">
        <v>1</v>
      </c>
      <c r="AA66" s="1302">
        <v>1</v>
      </c>
      <c r="AB66" s="657"/>
      <c r="AC66" s="658"/>
      <c r="AD66" s="654"/>
      <c r="AE66" s="658"/>
      <c r="AF66" s="655" t="s">
        <v>438</v>
      </c>
      <c r="AG66" s="271"/>
      <c r="AH66" s="271"/>
      <c r="AI66" s="271"/>
      <c r="AJ66" s="271"/>
      <c r="AK66" s="271"/>
      <c r="AL66" s="271"/>
      <c r="AM66" s="271"/>
      <c r="AN66" s="271"/>
      <c r="AO66" s="271"/>
      <c r="AP66" s="271"/>
      <c r="AQ66" s="271"/>
      <c r="AR66" s="271"/>
      <c r="AS66" s="271"/>
      <c r="AT66" s="271"/>
      <c r="AU66" s="271"/>
      <c r="AV66" s="271"/>
      <c r="AW66" s="271"/>
      <c r="AX66" s="271"/>
      <c r="AY66" s="305"/>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c r="CB66" s="271"/>
    </row>
    <row r="67" spans="1:80" s="272" customFormat="1" ht="38.25" customHeight="1">
      <c r="A67" s="642" t="s">
        <v>451</v>
      </c>
      <c r="B67" s="643" t="s">
        <v>94</v>
      </c>
      <c r="C67" s="644" t="s">
        <v>2381</v>
      </c>
      <c r="D67" s="645"/>
      <c r="E67" s="646" t="s">
        <v>1895</v>
      </c>
      <c r="F67" s="647" t="s">
        <v>1896</v>
      </c>
      <c r="G67" s="648"/>
      <c r="H67" s="649" t="s">
        <v>964</v>
      </c>
      <c r="I67" s="650" t="s">
        <v>426</v>
      </c>
      <c r="J67" s="727" t="s">
        <v>397</v>
      </c>
      <c r="K67" s="1299">
        <v>90000</v>
      </c>
      <c r="L67" s="1305">
        <v>90000</v>
      </c>
      <c r="M67" s="1401">
        <f t="shared" si="0"/>
        <v>0</v>
      </c>
      <c r="N67" s="651"/>
      <c r="O67" s="649"/>
      <c r="P67" s="649"/>
      <c r="Q67" s="648"/>
      <c r="R67" s="652"/>
      <c r="S67" s="652"/>
      <c r="T67" s="653">
        <v>1</v>
      </c>
      <c r="U67" s="658"/>
      <c r="V67" s="658"/>
      <c r="W67" s="658"/>
      <c r="X67" s="2082"/>
      <c r="Y67" s="2007">
        <v>1</v>
      </c>
      <c r="Z67" s="2007">
        <v>1</v>
      </c>
      <c r="AA67" s="1302">
        <v>1</v>
      </c>
      <c r="AB67" s="657"/>
      <c r="AC67" s="658"/>
      <c r="AD67" s="654"/>
      <c r="AE67" s="658"/>
      <c r="AF67" s="655" t="s">
        <v>438</v>
      </c>
      <c r="AG67" s="271"/>
      <c r="AH67" s="271"/>
      <c r="AI67" s="271"/>
      <c r="AJ67" s="271"/>
      <c r="AK67" s="271"/>
      <c r="AL67" s="271"/>
      <c r="AM67" s="271"/>
      <c r="AN67" s="271"/>
      <c r="AO67" s="271"/>
      <c r="AP67" s="271"/>
      <c r="AQ67" s="271"/>
      <c r="AR67" s="271"/>
      <c r="AS67" s="271"/>
      <c r="AT67" s="271"/>
      <c r="AU67" s="271"/>
      <c r="AV67" s="271"/>
      <c r="AW67" s="271"/>
      <c r="AX67" s="271"/>
      <c r="AY67" s="305"/>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c r="CB67" s="271"/>
    </row>
    <row r="68" spans="1:80" s="272" customFormat="1" ht="38.25" customHeight="1">
      <c r="A68" s="642" t="s">
        <v>451</v>
      </c>
      <c r="B68" s="643" t="s">
        <v>94</v>
      </c>
      <c r="C68" s="644" t="s">
        <v>2381</v>
      </c>
      <c r="D68" s="645"/>
      <c r="E68" s="646" t="s">
        <v>1897</v>
      </c>
      <c r="F68" s="647" t="s">
        <v>1898</v>
      </c>
      <c r="G68" s="648"/>
      <c r="H68" s="649" t="s">
        <v>964</v>
      </c>
      <c r="I68" s="650" t="s">
        <v>426</v>
      </c>
      <c r="J68" s="727" t="s">
        <v>397</v>
      </c>
      <c r="K68" s="1299">
        <v>180000</v>
      </c>
      <c r="L68" s="1305">
        <v>180000</v>
      </c>
      <c r="M68" s="1401">
        <f t="shared" si="0"/>
        <v>0</v>
      </c>
      <c r="N68" s="651"/>
      <c r="O68" s="649"/>
      <c r="P68" s="649"/>
      <c r="Q68" s="648"/>
      <c r="R68" s="652"/>
      <c r="S68" s="652"/>
      <c r="T68" s="653">
        <v>2</v>
      </c>
      <c r="U68" s="658"/>
      <c r="V68" s="658"/>
      <c r="W68" s="658"/>
      <c r="X68" s="2082"/>
      <c r="Y68" s="2007">
        <v>1</v>
      </c>
      <c r="Z68" s="2007">
        <v>1</v>
      </c>
      <c r="AA68" s="1302">
        <v>1</v>
      </c>
      <c r="AB68" s="657"/>
      <c r="AC68" s="658"/>
      <c r="AD68" s="654"/>
      <c r="AE68" s="658"/>
      <c r="AF68" s="655" t="s">
        <v>438</v>
      </c>
      <c r="AG68" s="271"/>
      <c r="AH68" s="271"/>
      <c r="AI68" s="271"/>
      <c r="AJ68" s="271"/>
      <c r="AK68" s="271"/>
      <c r="AL68" s="271"/>
      <c r="AM68" s="271"/>
      <c r="AN68" s="271"/>
      <c r="AO68" s="271"/>
      <c r="AP68" s="271"/>
      <c r="AQ68" s="271"/>
      <c r="AR68" s="271"/>
      <c r="AS68" s="271"/>
      <c r="AT68" s="271"/>
      <c r="AU68" s="271"/>
      <c r="AV68" s="271"/>
      <c r="AW68" s="271"/>
      <c r="AX68" s="271"/>
      <c r="AY68" s="305"/>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c r="CB68" s="271"/>
    </row>
    <row r="69" spans="1:80" s="272" customFormat="1" ht="60">
      <c r="A69" s="642" t="s">
        <v>451</v>
      </c>
      <c r="B69" s="643" t="s">
        <v>94</v>
      </c>
      <c r="C69" s="644" t="s">
        <v>1021</v>
      </c>
      <c r="D69" s="645"/>
      <c r="E69" s="646" t="s">
        <v>44</v>
      </c>
      <c r="F69" s="647" t="s">
        <v>45</v>
      </c>
      <c r="G69" s="648">
        <v>240</v>
      </c>
      <c r="H69" s="649" t="s">
        <v>964</v>
      </c>
      <c r="I69" s="650" t="s">
        <v>427</v>
      </c>
      <c r="J69" s="727" t="s">
        <v>397</v>
      </c>
      <c r="K69" s="1299">
        <v>180000</v>
      </c>
      <c r="L69" s="1305">
        <v>180000</v>
      </c>
      <c r="M69" s="1401">
        <f t="shared" si="0"/>
        <v>0</v>
      </c>
      <c r="N69" s="651"/>
      <c r="O69" s="649"/>
      <c r="P69" s="649"/>
      <c r="Q69" s="648"/>
      <c r="R69" s="652"/>
      <c r="S69" s="652"/>
      <c r="T69" s="653"/>
      <c r="U69" s="658">
        <v>3</v>
      </c>
      <c r="V69" s="658"/>
      <c r="W69" s="658"/>
      <c r="X69" s="2082"/>
      <c r="Y69" s="2007">
        <v>1</v>
      </c>
      <c r="Z69" s="2007">
        <v>1</v>
      </c>
      <c r="AA69" s="1302">
        <v>1</v>
      </c>
      <c r="AB69" s="657"/>
      <c r="AC69" s="658"/>
      <c r="AD69" s="658"/>
      <c r="AE69" s="658"/>
      <c r="AF69" s="655" t="s">
        <v>438</v>
      </c>
      <c r="AG69" s="271"/>
      <c r="AH69" s="271"/>
      <c r="AI69" s="271"/>
      <c r="AJ69" s="271"/>
      <c r="AK69" s="271"/>
      <c r="AL69" s="271"/>
      <c r="AM69" s="271"/>
      <c r="AN69" s="271"/>
      <c r="AO69" s="271"/>
      <c r="AP69" s="271"/>
      <c r="AQ69" s="271"/>
      <c r="AR69" s="271"/>
      <c r="AS69" s="271"/>
      <c r="AT69" s="271"/>
      <c r="AU69" s="271"/>
      <c r="AV69" s="271"/>
      <c r="AW69" s="271"/>
      <c r="AX69" s="271"/>
      <c r="AY69" s="305"/>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c r="CB69" s="271"/>
    </row>
    <row r="70" spans="1:80" s="272" customFormat="1" ht="38.25" customHeight="1">
      <c r="A70" s="642" t="s">
        <v>451</v>
      </c>
      <c r="B70" s="643" t="s">
        <v>94</v>
      </c>
      <c r="C70" s="644" t="s">
        <v>1021</v>
      </c>
      <c r="D70" s="645"/>
      <c r="E70" s="646" t="s">
        <v>46</v>
      </c>
      <c r="F70" s="647" t="s">
        <v>47</v>
      </c>
      <c r="G70" s="648">
        <v>83</v>
      </c>
      <c r="H70" s="649" t="s">
        <v>964</v>
      </c>
      <c r="I70" s="650" t="s">
        <v>427</v>
      </c>
      <c r="J70" s="727" t="s">
        <v>397</v>
      </c>
      <c r="K70" s="1299">
        <v>90000</v>
      </c>
      <c r="L70" s="1305">
        <v>90000</v>
      </c>
      <c r="M70" s="1401">
        <f t="shared" si="0"/>
        <v>0</v>
      </c>
      <c r="N70" s="651"/>
      <c r="O70" s="649"/>
      <c r="P70" s="649"/>
      <c r="Q70" s="648"/>
      <c r="R70" s="652"/>
      <c r="S70" s="652"/>
      <c r="T70" s="653"/>
      <c r="U70" s="658">
        <v>1.5</v>
      </c>
      <c r="V70" s="658"/>
      <c r="W70" s="658"/>
      <c r="X70" s="2082"/>
      <c r="Y70" s="2007">
        <v>1</v>
      </c>
      <c r="Z70" s="2007">
        <v>1</v>
      </c>
      <c r="AA70" s="1302">
        <v>1</v>
      </c>
      <c r="AB70" s="657"/>
      <c r="AC70" s="658"/>
      <c r="AD70" s="658"/>
      <c r="AE70" s="658"/>
      <c r="AF70" s="655" t="s">
        <v>438</v>
      </c>
      <c r="AG70" s="271"/>
      <c r="AH70" s="271"/>
      <c r="AI70" s="271"/>
      <c r="AJ70" s="271"/>
      <c r="AK70" s="271"/>
      <c r="AL70" s="271"/>
      <c r="AM70" s="271"/>
      <c r="AN70" s="271"/>
      <c r="AO70" s="271"/>
      <c r="AP70" s="271"/>
      <c r="AQ70" s="271"/>
      <c r="AR70" s="271"/>
      <c r="AS70" s="271"/>
      <c r="AT70" s="271"/>
      <c r="AU70" s="271"/>
      <c r="AV70" s="271"/>
      <c r="AW70" s="271"/>
      <c r="AX70" s="271"/>
      <c r="AY70" s="305"/>
      <c r="AZ70" s="271"/>
      <c r="BA70" s="271"/>
      <c r="BB70" s="271"/>
      <c r="BC70" s="271"/>
      <c r="BD70" s="271"/>
      <c r="BE70" s="271"/>
      <c r="BF70" s="271"/>
      <c r="BG70" s="271"/>
      <c r="BH70" s="271"/>
      <c r="BI70" s="271"/>
      <c r="BJ70" s="271"/>
      <c r="BK70" s="271"/>
      <c r="BL70" s="271"/>
      <c r="BM70" s="271"/>
      <c r="BN70" s="271"/>
      <c r="BO70" s="271"/>
      <c r="BP70" s="271"/>
      <c r="BQ70" s="271"/>
      <c r="BR70" s="271"/>
      <c r="BS70" s="271"/>
      <c r="BT70" s="271"/>
      <c r="BU70" s="271"/>
      <c r="BV70" s="271"/>
      <c r="BW70" s="271"/>
      <c r="BX70" s="271"/>
      <c r="BY70" s="271"/>
      <c r="BZ70" s="271"/>
      <c r="CA70" s="271"/>
      <c r="CB70" s="271"/>
    </row>
    <row r="71" spans="1:80" s="272" customFormat="1" ht="38.25" customHeight="1">
      <c r="A71" s="642" t="s">
        <v>451</v>
      </c>
      <c r="B71" s="643" t="s">
        <v>94</v>
      </c>
      <c r="C71" s="644" t="s">
        <v>1021</v>
      </c>
      <c r="D71" s="645"/>
      <c r="E71" s="646" t="s">
        <v>48</v>
      </c>
      <c r="F71" s="647" t="s">
        <v>49</v>
      </c>
      <c r="G71" s="648">
        <v>70</v>
      </c>
      <c r="H71" s="649" t="s">
        <v>964</v>
      </c>
      <c r="I71" s="650" t="s">
        <v>426</v>
      </c>
      <c r="J71" s="727" t="s">
        <v>397</v>
      </c>
      <c r="K71" s="1299">
        <v>123000</v>
      </c>
      <c r="L71" s="1305">
        <v>123000</v>
      </c>
      <c r="M71" s="1401">
        <f t="shared" si="0"/>
        <v>0</v>
      </c>
      <c r="N71" s="651"/>
      <c r="O71" s="649"/>
      <c r="P71" s="649"/>
      <c r="Q71" s="648"/>
      <c r="R71" s="652"/>
      <c r="S71" s="652"/>
      <c r="T71" s="653">
        <v>3.5</v>
      </c>
      <c r="U71" s="658"/>
      <c r="V71" s="658"/>
      <c r="W71" s="658"/>
      <c r="X71" s="2082"/>
      <c r="Y71" s="2007">
        <v>1</v>
      </c>
      <c r="Z71" s="2007">
        <v>1</v>
      </c>
      <c r="AA71" s="1302">
        <v>1</v>
      </c>
      <c r="AB71" s="657"/>
      <c r="AC71" s="658"/>
      <c r="AD71" s="658"/>
      <c r="AE71" s="658"/>
      <c r="AF71" s="655" t="s">
        <v>438</v>
      </c>
      <c r="AG71" s="271"/>
      <c r="AH71" s="271"/>
      <c r="AI71" s="271"/>
      <c r="AJ71" s="271"/>
      <c r="AK71" s="271"/>
      <c r="AL71" s="271"/>
      <c r="AM71" s="271"/>
      <c r="AN71" s="271"/>
      <c r="AO71" s="271"/>
      <c r="AP71" s="271"/>
      <c r="AQ71" s="271"/>
      <c r="AR71" s="271"/>
      <c r="AS71" s="271"/>
      <c r="AT71" s="271"/>
      <c r="AU71" s="271"/>
      <c r="AV71" s="271"/>
      <c r="AW71" s="271"/>
      <c r="AX71" s="271"/>
      <c r="AY71" s="305"/>
      <c r="AZ71" s="271"/>
      <c r="BA71" s="271"/>
      <c r="BB71" s="271"/>
      <c r="BC71" s="271"/>
      <c r="BD71" s="271"/>
      <c r="BE71" s="271"/>
      <c r="BF71" s="271"/>
      <c r="BG71" s="271"/>
      <c r="BH71" s="271"/>
      <c r="BI71" s="271"/>
      <c r="BJ71" s="271"/>
      <c r="BK71" s="271"/>
      <c r="BL71" s="271"/>
      <c r="BM71" s="271"/>
      <c r="BN71" s="271"/>
      <c r="BO71" s="271"/>
      <c r="BP71" s="271"/>
      <c r="BQ71" s="271"/>
      <c r="BR71" s="271"/>
      <c r="BS71" s="271"/>
      <c r="BT71" s="271"/>
      <c r="BU71" s="271"/>
      <c r="BV71" s="271"/>
      <c r="BW71" s="271"/>
      <c r="BX71" s="271"/>
      <c r="BY71" s="271"/>
      <c r="BZ71" s="271"/>
      <c r="CA71" s="271"/>
      <c r="CB71" s="271"/>
    </row>
    <row r="72" spans="1:80" s="272" customFormat="1" ht="38.25" customHeight="1">
      <c r="A72" s="642" t="s">
        <v>451</v>
      </c>
      <c r="B72" s="643" t="s">
        <v>94</v>
      </c>
      <c r="C72" s="644" t="s">
        <v>1030</v>
      </c>
      <c r="D72" s="645"/>
      <c r="E72" s="646" t="s">
        <v>73</v>
      </c>
      <c r="F72" s="647" t="s">
        <v>1900</v>
      </c>
      <c r="G72" s="648">
        <v>83</v>
      </c>
      <c r="H72" s="649" t="s">
        <v>964</v>
      </c>
      <c r="I72" s="650" t="s">
        <v>426</v>
      </c>
      <c r="J72" s="727" t="s">
        <v>397</v>
      </c>
      <c r="K72" s="1299">
        <v>200000</v>
      </c>
      <c r="L72" s="1305">
        <v>200000</v>
      </c>
      <c r="M72" s="1401">
        <f t="shared" si="0"/>
        <v>0</v>
      </c>
      <c r="N72" s="651"/>
      <c r="O72" s="649"/>
      <c r="P72" s="649"/>
      <c r="Q72" s="648"/>
      <c r="R72" s="652"/>
      <c r="S72" s="652"/>
      <c r="T72" s="653">
        <v>4</v>
      </c>
      <c r="U72" s="658"/>
      <c r="V72" s="658"/>
      <c r="W72" s="658"/>
      <c r="X72" s="2082"/>
      <c r="Y72" s="2007">
        <v>1</v>
      </c>
      <c r="Z72" s="2007">
        <v>1</v>
      </c>
      <c r="AA72" s="1302">
        <v>1</v>
      </c>
      <c r="AB72" s="657"/>
      <c r="AC72" s="658"/>
      <c r="AD72" s="654"/>
      <c r="AE72" s="658"/>
      <c r="AF72" s="655" t="s">
        <v>438</v>
      </c>
      <c r="AG72" s="271"/>
      <c r="AH72" s="271"/>
      <c r="AI72" s="271"/>
      <c r="AJ72" s="271"/>
      <c r="AK72" s="271"/>
      <c r="AL72" s="271"/>
      <c r="AM72" s="271"/>
      <c r="AN72" s="271"/>
      <c r="AO72" s="271"/>
      <c r="AP72" s="271"/>
      <c r="AQ72" s="271"/>
      <c r="AR72" s="271"/>
      <c r="AS72" s="271"/>
      <c r="AT72" s="271"/>
      <c r="AU72" s="271"/>
      <c r="AV72" s="271"/>
      <c r="AW72" s="271"/>
      <c r="AX72" s="271"/>
      <c r="AY72" s="305"/>
      <c r="AZ72" s="271"/>
      <c r="BA72" s="271"/>
      <c r="BB72" s="271"/>
      <c r="BC72" s="271"/>
      <c r="BD72" s="271"/>
      <c r="BE72" s="271"/>
      <c r="BF72" s="271"/>
      <c r="BG72" s="271"/>
      <c r="BH72" s="271"/>
      <c r="BI72" s="271"/>
      <c r="BJ72" s="271"/>
      <c r="BK72" s="271"/>
      <c r="BL72" s="271"/>
      <c r="BM72" s="271"/>
      <c r="BN72" s="271"/>
      <c r="BO72" s="271"/>
      <c r="BP72" s="271"/>
      <c r="BQ72" s="271"/>
      <c r="BR72" s="271"/>
      <c r="BS72" s="271"/>
      <c r="BT72" s="271"/>
      <c r="BU72" s="271"/>
      <c r="BV72" s="271"/>
      <c r="BW72" s="271"/>
      <c r="BX72" s="271"/>
      <c r="BY72" s="271"/>
      <c r="BZ72" s="271"/>
      <c r="CA72" s="271"/>
      <c r="CB72" s="271"/>
    </row>
    <row r="73" spans="1:80" s="272" customFormat="1" ht="38.25" customHeight="1">
      <c r="A73" s="642" t="s">
        <v>451</v>
      </c>
      <c r="B73" s="643" t="s">
        <v>94</v>
      </c>
      <c r="C73" s="644" t="s">
        <v>1030</v>
      </c>
      <c r="D73" s="645"/>
      <c r="E73" s="646" t="s">
        <v>530</v>
      </c>
      <c r="F73" s="647" t="s">
        <v>531</v>
      </c>
      <c r="G73" s="648">
        <v>77</v>
      </c>
      <c r="H73" s="649" t="s">
        <v>964</v>
      </c>
      <c r="I73" s="650" t="s">
        <v>426</v>
      </c>
      <c r="J73" s="727" t="s">
        <v>397</v>
      </c>
      <c r="K73" s="1299">
        <v>150000</v>
      </c>
      <c r="L73" s="1305">
        <v>150000</v>
      </c>
      <c r="M73" s="1401">
        <f t="shared" si="0"/>
        <v>0</v>
      </c>
      <c r="N73" s="651"/>
      <c r="O73" s="649"/>
      <c r="P73" s="649"/>
      <c r="Q73" s="648"/>
      <c r="R73" s="652"/>
      <c r="S73" s="652"/>
      <c r="T73" s="653">
        <v>3</v>
      </c>
      <c r="U73" s="658"/>
      <c r="V73" s="658"/>
      <c r="W73" s="658"/>
      <c r="X73" s="2082"/>
      <c r="Y73" s="2007">
        <v>1</v>
      </c>
      <c r="Z73" s="2007">
        <v>1</v>
      </c>
      <c r="AA73" s="1302">
        <v>1</v>
      </c>
      <c r="AB73" s="657"/>
      <c r="AC73" s="658"/>
      <c r="AD73" s="654"/>
      <c r="AE73" s="658"/>
      <c r="AF73" s="655" t="s">
        <v>438</v>
      </c>
      <c r="AG73" s="271"/>
      <c r="AH73" s="271"/>
      <c r="AI73" s="271"/>
      <c r="AJ73" s="271"/>
      <c r="AK73" s="271"/>
      <c r="AL73" s="271"/>
      <c r="AM73" s="271"/>
      <c r="AN73" s="271"/>
      <c r="AO73" s="271"/>
      <c r="AP73" s="271"/>
      <c r="AQ73" s="271"/>
      <c r="AR73" s="271"/>
      <c r="AS73" s="271"/>
      <c r="AT73" s="271"/>
      <c r="AU73" s="271"/>
      <c r="AV73" s="271"/>
      <c r="AW73" s="271"/>
      <c r="AX73" s="271"/>
      <c r="AY73" s="305"/>
      <c r="AZ73" s="271"/>
      <c r="BA73" s="271"/>
      <c r="BB73" s="271"/>
      <c r="BC73" s="271"/>
      <c r="BD73" s="271"/>
      <c r="BE73" s="271"/>
      <c r="BF73" s="271"/>
      <c r="BG73" s="271"/>
      <c r="BH73" s="271"/>
      <c r="BI73" s="271"/>
      <c r="BJ73" s="271"/>
      <c r="BK73" s="271"/>
      <c r="BL73" s="271"/>
      <c r="BM73" s="271"/>
      <c r="BN73" s="271"/>
      <c r="BO73" s="271"/>
      <c r="BP73" s="271"/>
      <c r="BQ73" s="271"/>
      <c r="BR73" s="271"/>
      <c r="BS73" s="271"/>
      <c r="BT73" s="271"/>
      <c r="BU73" s="271"/>
      <c r="BV73" s="271"/>
      <c r="BW73" s="271"/>
      <c r="BX73" s="271"/>
      <c r="BY73" s="271"/>
      <c r="BZ73" s="271"/>
      <c r="CA73" s="271"/>
      <c r="CB73" s="271"/>
    </row>
    <row r="74" spans="1:80" s="272" customFormat="1" ht="60">
      <c r="A74" s="642" t="s">
        <v>451</v>
      </c>
      <c r="B74" s="643" t="s">
        <v>94</v>
      </c>
      <c r="C74" s="644" t="s">
        <v>1030</v>
      </c>
      <c r="D74" s="645"/>
      <c r="E74" s="646" t="s">
        <v>2308</v>
      </c>
      <c r="F74" s="647" t="s">
        <v>2309</v>
      </c>
      <c r="G74" s="648">
        <v>134</v>
      </c>
      <c r="H74" s="649" t="s">
        <v>964</v>
      </c>
      <c r="I74" s="650" t="s">
        <v>426</v>
      </c>
      <c r="J74" s="727" t="s">
        <v>397</v>
      </c>
      <c r="K74" s="1299">
        <v>200000</v>
      </c>
      <c r="L74" s="1305">
        <v>200000</v>
      </c>
      <c r="M74" s="1401">
        <f t="shared" si="0"/>
        <v>0</v>
      </c>
      <c r="N74" s="651"/>
      <c r="O74" s="649"/>
      <c r="P74" s="649"/>
      <c r="Q74" s="648"/>
      <c r="R74" s="652"/>
      <c r="S74" s="652"/>
      <c r="T74" s="653">
        <v>4</v>
      </c>
      <c r="U74" s="658"/>
      <c r="V74" s="658"/>
      <c r="W74" s="658"/>
      <c r="X74" s="2082"/>
      <c r="Y74" s="2007">
        <v>1</v>
      </c>
      <c r="Z74" s="2007">
        <v>1</v>
      </c>
      <c r="AA74" s="1302">
        <v>1</v>
      </c>
      <c r="AB74" s="657"/>
      <c r="AC74" s="658"/>
      <c r="AD74" s="654"/>
      <c r="AE74" s="658"/>
      <c r="AF74" s="655" t="s">
        <v>438</v>
      </c>
      <c r="AG74" s="271"/>
      <c r="AH74" s="271"/>
      <c r="AI74" s="271"/>
      <c r="AJ74" s="271"/>
      <c r="AK74" s="271"/>
      <c r="AL74" s="271"/>
      <c r="AM74" s="271"/>
      <c r="AN74" s="271"/>
      <c r="AO74" s="271"/>
      <c r="AP74" s="271"/>
      <c r="AQ74" s="271"/>
      <c r="AR74" s="271"/>
      <c r="AS74" s="271"/>
      <c r="AT74" s="271"/>
      <c r="AU74" s="271"/>
      <c r="AV74" s="271"/>
      <c r="AW74" s="271"/>
      <c r="AX74" s="271"/>
      <c r="AY74" s="305"/>
      <c r="AZ74" s="271"/>
      <c r="BA74" s="271"/>
      <c r="BB74" s="271"/>
      <c r="BC74" s="271"/>
      <c r="BD74" s="271"/>
      <c r="BE74" s="271"/>
      <c r="BF74" s="271"/>
      <c r="BG74" s="271"/>
      <c r="BH74" s="271"/>
      <c r="BI74" s="271"/>
      <c r="BJ74" s="271"/>
      <c r="BK74" s="271"/>
      <c r="BL74" s="271"/>
      <c r="BM74" s="271"/>
      <c r="BN74" s="271"/>
      <c r="BO74" s="271"/>
      <c r="BP74" s="271"/>
      <c r="BQ74" s="271"/>
      <c r="BR74" s="271"/>
      <c r="BS74" s="271"/>
      <c r="BT74" s="271"/>
      <c r="BU74" s="271"/>
      <c r="BV74" s="271"/>
      <c r="BW74" s="271"/>
      <c r="BX74" s="271"/>
      <c r="BY74" s="271"/>
      <c r="BZ74" s="271"/>
      <c r="CA74" s="271"/>
      <c r="CB74" s="271"/>
    </row>
    <row r="75" spans="1:80" s="272" customFormat="1" ht="38.25" customHeight="1">
      <c r="A75" s="642" t="s">
        <v>451</v>
      </c>
      <c r="B75" s="643" t="s">
        <v>94</v>
      </c>
      <c r="C75" s="644" t="s">
        <v>1030</v>
      </c>
      <c r="D75" s="645"/>
      <c r="E75" s="646" t="s">
        <v>2310</v>
      </c>
      <c r="F75" s="647" t="s">
        <v>2311</v>
      </c>
      <c r="G75" s="648">
        <v>97</v>
      </c>
      <c r="H75" s="649" t="s">
        <v>964</v>
      </c>
      <c r="I75" s="650" t="s">
        <v>426</v>
      </c>
      <c r="J75" s="727" t="s">
        <v>397</v>
      </c>
      <c r="K75" s="1299">
        <v>100000</v>
      </c>
      <c r="L75" s="1305">
        <v>100000</v>
      </c>
      <c r="M75" s="1401">
        <f t="shared" ref="M75:M93" si="1">K75-L75</f>
        <v>0</v>
      </c>
      <c r="N75" s="651"/>
      <c r="O75" s="649"/>
      <c r="P75" s="649"/>
      <c r="Q75" s="648"/>
      <c r="R75" s="652"/>
      <c r="S75" s="652"/>
      <c r="T75" s="653">
        <v>2</v>
      </c>
      <c r="U75" s="658"/>
      <c r="V75" s="658"/>
      <c r="W75" s="658"/>
      <c r="X75" s="2082"/>
      <c r="Y75" s="2007">
        <v>1</v>
      </c>
      <c r="Z75" s="2007">
        <v>1</v>
      </c>
      <c r="AA75" s="1302">
        <v>1</v>
      </c>
      <c r="AB75" s="657"/>
      <c r="AC75" s="658"/>
      <c r="AD75" s="654"/>
      <c r="AE75" s="658"/>
      <c r="AF75" s="655" t="s">
        <v>438</v>
      </c>
      <c r="AG75" s="271"/>
      <c r="AH75" s="271"/>
      <c r="AI75" s="271"/>
      <c r="AJ75" s="271"/>
      <c r="AK75" s="271"/>
      <c r="AL75" s="271"/>
      <c r="AM75" s="271"/>
      <c r="AN75" s="271"/>
      <c r="AO75" s="271"/>
      <c r="AP75" s="271"/>
      <c r="AQ75" s="271"/>
      <c r="AR75" s="271"/>
      <c r="AS75" s="271"/>
      <c r="AT75" s="271"/>
      <c r="AU75" s="271"/>
      <c r="AV75" s="271"/>
      <c r="AW75" s="271"/>
      <c r="AX75" s="271"/>
      <c r="AY75" s="305"/>
      <c r="AZ75" s="271"/>
      <c r="BA75" s="271"/>
      <c r="BB75" s="271"/>
      <c r="BC75" s="271"/>
      <c r="BD75" s="271"/>
      <c r="BE75" s="271"/>
      <c r="BF75" s="271"/>
      <c r="BG75" s="271"/>
      <c r="BH75" s="271"/>
      <c r="BI75" s="271"/>
      <c r="BJ75" s="271"/>
      <c r="BK75" s="271"/>
      <c r="BL75" s="271"/>
      <c r="BM75" s="271"/>
      <c r="BN75" s="271"/>
      <c r="BO75" s="271"/>
      <c r="BP75" s="271"/>
      <c r="BQ75" s="271"/>
      <c r="BR75" s="271"/>
      <c r="BS75" s="271"/>
      <c r="BT75" s="271"/>
      <c r="BU75" s="271"/>
      <c r="BV75" s="271"/>
      <c r="BW75" s="271"/>
      <c r="BX75" s="271"/>
      <c r="BY75" s="271"/>
      <c r="BZ75" s="271"/>
      <c r="CA75" s="271"/>
      <c r="CB75" s="271"/>
    </row>
    <row r="76" spans="1:80" s="272" customFormat="1" ht="38.25" customHeight="1">
      <c r="A76" s="642" t="s">
        <v>451</v>
      </c>
      <c r="B76" s="643" t="s">
        <v>94</v>
      </c>
      <c r="C76" s="644" t="s">
        <v>1030</v>
      </c>
      <c r="D76" s="645"/>
      <c r="E76" s="646" t="s">
        <v>2312</v>
      </c>
      <c r="F76" s="647" t="s">
        <v>2313</v>
      </c>
      <c r="G76" s="648">
        <v>55</v>
      </c>
      <c r="H76" s="649" t="s">
        <v>964</v>
      </c>
      <c r="I76" s="650" t="s">
        <v>426</v>
      </c>
      <c r="J76" s="727" t="s">
        <v>397</v>
      </c>
      <c r="K76" s="1299">
        <v>100000</v>
      </c>
      <c r="L76" s="1305">
        <v>100000</v>
      </c>
      <c r="M76" s="1401">
        <f t="shared" si="1"/>
        <v>0</v>
      </c>
      <c r="N76" s="651"/>
      <c r="O76" s="649"/>
      <c r="P76" s="649"/>
      <c r="Q76" s="648"/>
      <c r="R76" s="652"/>
      <c r="S76" s="652"/>
      <c r="T76" s="653">
        <v>2</v>
      </c>
      <c r="U76" s="658"/>
      <c r="V76" s="658"/>
      <c r="W76" s="658"/>
      <c r="X76" s="2082"/>
      <c r="Y76" s="2007">
        <v>1</v>
      </c>
      <c r="Z76" s="2007">
        <v>1</v>
      </c>
      <c r="AA76" s="1302">
        <v>1</v>
      </c>
      <c r="AB76" s="657"/>
      <c r="AC76" s="658"/>
      <c r="AD76" s="654"/>
      <c r="AE76" s="658"/>
      <c r="AF76" s="655" t="s">
        <v>438</v>
      </c>
      <c r="AG76" s="271"/>
      <c r="AH76" s="271"/>
      <c r="AI76" s="271"/>
      <c r="AJ76" s="271"/>
      <c r="AK76" s="271"/>
      <c r="AL76" s="271"/>
      <c r="AM76" s="271"/>
      <c r="AN76" s="271"/>
      <c r="AO76" s="271"/>
      <c r="AP76" s="271"/>
      <c r="AQ76" s="271"/>
      <c r="AR76" s="271"/>
      <c r="AS76" s="271"/>
      <c r="AT76" s="271"/>
      <c r="AU76" s="271"/>
      <c r="AV76" s="271"/>
      <c r="AW76" s="271"/>
      <c r="AX76" s="271"/>
      <c r="AY76" s="305"/>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c r="CB76" s="271"/>
    </row>
    <row r="77" spans="1:80" s="272" customFormat="1" ht="38.25" customHeight="1">
      <c r="A77" s="642" t="s">
        <v>451</v>
      </c>
      <c r="B77" s="643" t="s">
        <v>94</v>
      </c>
      <c r="C77" s="644" t="s">
        <v>1030</v>
      </c>
      <c r="D77" s="645"/>
      <c r="E77" s="646" t="s">
        <v>174</v>
      </c>
      <c r="F77" s="647" t="s">
        <v>491</v>
      </c>
      <c r="G77" s="648"/>
      <c r="H77" s="649" t="s">
        <v>2268</v>
      </c>
      <c r="I77" s="650" t="s">
        <v>12</v>
      </c>
      <c r="J77" s="727"/>
      <c r="K77" s="1299">
        <v>32296</v>
      </c>
      <c r="L77" s="1305">
        <v>32296</v>
      </c>
      <c r="M77" s="1401">
        <f t="shared" si="1"/>
        <v>0</v>
      </c>
      <c r="N77" s="651"/>
      <c r="O77" s="649"/>
      <c r="P77" s="649"/>
      <c r="Q77" s="648"/>
      <c r="R77" s="652"/>
      <c r="S77" s="652"/>
      <c r="T77" s="653"/>
      <c r="U77" s="658"/>
      <c r="V77" s="658"/>
      <c r="W77" s="658"/>
      <c r="X77" s="2082"/>
      <c r="Y77" s="2007">
        <v>1</v>
      </c>
      <c r="Z77" s="2007">
        <v>1</v>
      </c>
      <c r="AA77" s="1302">
        <v>1</v>
      </c>
      <c r="AB77" s="657"/>
      <c r="AC77" s="658"/>
      <c r="AD77" s="654"/>
      <c r="AE77" s="658"/>
      <c r="AF77" s="655" t="s">
        <v>438</v>
      </c>
      <c r="AG77" s="271"/>
      <c r="AH77" s="271"/>
      <c r="AI77" s="271"/>
      <c r="AJ77" s="271"/>
      <c r="AK77" s="271"/>
      <c r="AL77" s="271"/>
      <c r="AM77" s="271"/>
      <c r="AN77" s="271"/>
      <c r="AO77" s="271"/>
      <c r="AP77" s="271"/>
      <c r="AQ77" s="271"/>
      <c r="AR77" s="271"/>
      <c r="AS77" s="271"/>
      <c r="AT77" s="271"/>
      <c r="AU77" s="271"/>
      <c r="AV77" s="271"/>
      <c r="AW77" s="271"/>
      <c r="AX77" s="271"/>
      <c r="AY77" s="305"/>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c r="CB77" s="271"/>
    </row>
    <row r="78" spans="1:80" s="272" customFormat="1" ht="38.25" customHeight="1">
      <c r="A78" s="642" t="s">
        <v>451</v>
      </c>
      <c r="B78" s="643" t="s">
        <v>94</v>
      </c>
      <c r="C78" s="644" t="s">
        <v>1030</v>
      </c>
      <c r="D78" s="645"/>
      <c r="E78" s="646" t="s">
        <v>174</v>
      </c>
      <c r="F78" s="647" t="s">
        <v>491</v>
      </c>
      <c r="G78" s="648"/>
      <c r="H78" s="649" t="s">
        <v>2268</v>
      </c>
      <c r="I78" s="650" t="s">
        <v>12</v>
      </c>
      <c r="J78" s="727"/>
      <c r="K78" s="1299">
        <v>149568</v>
      </c>
      <c r="L78" s="1305">
        <v>149568</v>
      </c>
      <c r="M78" s="1401">
        <f t="shared" si="1"/>
        <v>0</v>
      </c>
      <c r="N78" s="651"/>
      <c r="O78" s="649"/>
      <c r="P78" s="649"/>
      <c r="Q78" s="648"/>
      <c r="R78" s="652"/>
      <c r="S78" s="652"/>
      <c r="T78" s="653"/>
      <c r="U78" s="658"/>
      <c r="V78" s="658"/>
      <c r="W78" s="658"/>
      <c r="X78" s="2082"/>
      <c r="Y78" s="2007">
        <v>1</v>
      </c>
      <c r="Z78" s="2007">
        <v>1</v>
      </c>
      <c r="AA78" s="1302">
        <v>1</v>
      </c>
      <c r="AB78" s="657"/>
      <c r="AC78" s="658"/>
      <c r="AD78" s="654"/>
      <c r="AE78" s="658"/>
      <c r="AF78" s="655" t="s">
        <v>438</v>
      </c>
      <c r="AG78" s="271"/>
      <c r="AH78" s="271"/>
      <c r="AI78" s="271"/>
      <c r="AJ78" s="271"/>
      <c r="AK78" s="271"/>
      <c r="AL78" s="271"/>
      <c r="AM78" s="271"/>
      <c r="AN78" s="271"/>
      <c r="AO78" s="271"/>
      <c r="AP78" s="271"/>
      <c r="AQ78" s="271"/>
      <c r="AR78" s="271"/>
      <c r="AS78" s="271"/>
      <c r="AT78" s="271"/>
      <c r="AU78" s="271"/>
      <c r="AV78" s="271"/>
      <c r="AW78" s="271"/>
      <c r="AX78" s="271"/>
      <c r="AY78" s="305"/>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c r="CB78" s="271"/>
    </row>
    <row r="79" spans="1:80" s="272" customFormat="1" ht="38.25" customHeight="1">
      <c r="A79" s="642" t="s">
        <v>451</v>
      </c>
      <c r="B79" s="643" t="s">
        <v>94</v>
      </c>
      <c r="C79" s="644" t="s">
        <v>728</v>
      </c>
      <c r="D79" s="645"/>
      <c r="E79" s="646" t="s">
        <v>2314</v>
      </c>
      <c r="F79" s="647" t="s">
        <v>2315</v>
      </c>
      <c r="G79" s="648">
        <v>258</v>
      </c>
      <c r="H79" s="649" t="s">
        <v>964</v>
      </c>
      <c r="I79" s="650" t="s">
        <v>427</v>
      </c>
      <c r="J79" s="727" t="s">
        <v>397</v>
      </c>
      <c r="K79" s="1299">
        <v>303800</v>
      </c>
      <c r="L79" s="1305">
        <v>303800</v>
      </c>
      <c r="M79" s="1401">
        <f t="shared" si="1"/>
        <v>0</v>
      </c>
      <c r="N79" s="651"/>
      <c r="O79" s="649"/>
      <c r="P79" s="649"/>
      <c r="Q79" s="648"/>
      <c r="R79" s="652"/>
      <c r="S79" s="652"/>
      <c r="T79" s="653"/>
      <c r="U79" s="658">
        <v>4.5</v>
      </c>
      <c r="V79" s="658"/>
      <c r="W79" s="658"/>
      <c r="X79" s="2082"/>
      <c r="Y79" s="2007">
        <v>1</v>
      </c>
      <c r="Z79" s="2007">
        <v>1</v>
      </c>
      <c r="AA79" s="1302">
        <v>1</v>
      </c>
      <c r="AB79" s="657"/>
      <c r="AC79" s="658"/>
      <c r="AD79" s="654"/>
      <c r="AE79" s="658"/>
      <c r="AF79" s="655" t="s">
        <v>438</v>
      </c>
      <c r="AG79" s="271"/>
      <c r="AH79" s="271"/>
      <c r="AI79" s="271"/>
      <c r="AJ79" s="271"/>
      <c r="AK79" s="271"/>
      <c r="AL79" s="271"/>
      <c r="AM79" s="271"/>
      <c r="AN79" s="271"/>
      <c r="AO79" s="271"/>
      <c r="AP79" s="271"/>
      <c r="AQ79" s="271"/>
      <c r="AR79" s="271"/>
      <c r="AS79" s="271"/>
      <c r="AT79" s="271"/>
      <c r="AU79" s="271"/>
      <c r="AV79" s="271"/>
      <c r="AW79" s="271"/>
      <c r="AX79" s="271"/>
      <c r="AY79" s="305"/>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c r="CB79" s="271"/>
    </row>
    <row r="80" spans="1:80" s="272" customFormat="1" ht="38.25" customHeight="1">
      <c r="A80" s="642" t="s">
        <v>451</v>
      </c>
      <c r="B80" s="643" t="s">
        <v>94</v>
      </c>
      <c r="C80" s="644" t="s">
        <v>728</v>
      </c>
      <c r="D80" s="645"/>
      <c r="E80" s="646" t="s">
        <v>2316</v>
      </c>
      <c r="F80" s="647" t="s">
        <v>2317</v>
      </c>
      <c r="G80" s="648">
        <v>142</v>
      </c>
      <c r="H80" s="649" t="s">
        <v>964</v>
      </c>
      <c r="I80" s="650" t="s">
        <v>427</v>
      </c>
      <c r="J80" s="727" t="s">
        <v>397</v>
      </c>
      <c r="K80" s="1299">
        <v>210800</v>
      </c>
      <c r="L80" s="1305">
        <v>210800</v>
      </c>
      <c r="M80" s="1401">
        <f t="shared" si="1"/>
        <v>0</v>
      </c>
      <c r="N80" s="651"/>
      <c r="O80" s="649"/>
      <c r="P80" s="649"/>
      <c r="Q80" s="648"/>
      <c r="R80" s="652"/>
      <c r="S80" s="652"/>
      <c r="T80" s="653"/>
      <c r="U80" s="658">
        <v>3.1</v>
      </c>
      <c r="V80" s="658"/>
      <c r="W80" s="658"/>
      <c r="X80" s="2082"/>
      <c r="Y80" s="2007">
        <v>1</v>
      </c>
      <c r="Z80" s="2007">
        <v>1</v>
      </c>
      <c r="AA80" s="1302">
        <v>1</v>
      </c>
      <c r="AB80" s="657"/>
      <c r="AC80" s="658"/>
      <c r="AD80" s="654"/>
      <c r="AE80" s="658"/>
      <c r="AF80" s="655" t="s">
        <v>438</v>
      </c>
      <c r="AG80" s="271"/>
      <c r="AH80" s="271"/>
      <c r="AI80" s="271"/>
      <c r="AJ80" s="271"/>
      <c r="AK80" s="271"/>
      <c r="AL80" s="271"/>
      <c r="AM80" s="271"/>
      <c r="AN80" s="271"/>
      <c r="AO80" s="271"/>
      <c r="AP80" s="271"/>
      <c r="AQ80" s="271"/>
      <c r="AR80" s="271"/>
      <c r="AS80" s="271"/>
      <c r="AT80" s="271"/>
      <c r="AU80" s="271"/>
      <c r="AV80" s="271"/>
      <c r="AW80" s="271"/>
      <c r="AX80" s="271"/>
      <c r="AY80" s="305"/>
      <c r="AZ80" s="271"/>
      <c r="BA80" s="271"/>
      <c r="BB80" s="271"/>
      <c r="BC80" s="271"/>
      <c r="BD80" s="271"/>
      <c r="BE80" s="271"/>
      <c r="BF80" s="271"/>
      <c r="BG80" s="271"/>
      <c r="BH80" s="271"/>
      <c r="BI80" s="271"/>
      <c r="BJ80" s="271"/>
      <c r="BK80" s="271"/>
      <c r="BL80" s="271"/>
      <c r="BM80" s="271"/>
      <c r="BN80" s="271"/>
      <c r="BO80" s="271"/>
      <c r="BP80" s="271"/>
      <c r="BQ80" s="271"/>
      <c r="BR80" s="271"/>
      <c r="BS80" s="271"/>
      <c r="BT80" s="271"/>
      <c r="BU80" s="271"/>
      <c r="BV80" s="271"/>
      <c r="BW80" s="271"/>
      <c r="BX80" s="271"/>
      <c r="BY80" s="271"/>
      <c r="BZ80" s="271"/>
      <c r="CA80" s="271"/>
      <c r="CB80" s="271"/>
    </row>
    <row r="81" spans="1:80" s="272" customFormat="1" ht="38.25" customHeight="1">
      <c r="A81" s="642" t="s">
        <v>451</v>
      </c>
      <c r="B81" s="643" t="s">
        <v>94</v>
      </c>
      <c r="C81" s="644" t="s">
        <v>728</v>
      </c>
      <c r="D81" s="645"/>
      <c r="E81" s="646" t="s">
        <v>2321</v>
      </c>
      <c r="F81" s="647" t="s">
        <v>2322</v>
      </c>
      <c r="G81" s="648">
        <v>98</v>
      </c>
      <c r="H81" s="649" t="s">
        <v>964</v>
      </c>
      <c r="I81" s="650" t="s">
        <v>427</v>
      </c>
      <c r="J81" s="727" t="s">
        <v>397</v>
      </c>
      <c r="K81" s="1299">
        <v>235600</v>
      </c>
      <c r="L81" s="1305">
        <v>235600</v>
      </c>
      <c r="M81" s="1401">
        <f t="shared" si="1"/>
        <v>0</v>
      </c>
      <c r="N81" s="651"/>
      <c r="O81" s="649"/>
      <c r="P81" s="649"/>
      <c r="Q81" s="648"/>
      <c r="R81" s="652"/>
      <c r="S81" s="652"/>
      <c r="T81" s="653"/>
      <c r="U81" s="658">
        <v>3.5</v>
      </c>
      <c r="V81" s="658"/>
      <c r="W81" s="658"/>
      <c r="X81" s="2082"/>
      <c r="Y81" s="2007">
        <v>1</v>
      </c>
      <c r="Z81" s="2007">
        <v>1</v>
      </c>
      <c r="AA81" s="1302">
        <v>1</v>
      </c>
      <c r="AB81" s="657"/>
      <c r="AC81" s="658"/>
      <c r="AD81" s="654"/>
      <c r="AE81" s="658"/>
      <c r="AF81" s="655" t="s">
        <v>438</v>
      </c>
      <c r="AG81" s="271"/>
      <c r="AH81" s="271"/>
      <c r="AI81" s="271"/>
      <c r="AJ81" s="271"/>
      <c r="AK81" s="271"/>
      <c r="AL81" s="271"/>
      <c r="AM81" s="271"/>
      <c r="AN81" s="271"/>
      <c r="AO81" s="271"/>
      <c r="AP81" s="271"/>
      <c r="AQ81" s="271"/>
      <c r="AR81" s="271"/>
      <c r="AS81" s="271"/>
      <c r="AT81" s="271"/>
      <c r="AU81" s="271"/>
      <c r="AV81" s="271"/>
      <c r="AW81" s="271"/>
      <c r="AX81" s="271"/>
      <c r="AY81" s="305"/>
      <c r="AZ81" s="271"/>
      <c r="BA81" s="271"/>
      <c r="BB81" s="271"/>
      <c r="BC81" s="271"/>
      <c r="BD81" s="271"/>
      <c r="BE81" s="271"/>
      <c r="BF81" s="271"/>
      <c r="BG81" s="271"/>
      <c r="BH81" s="271"/>
      <c r="BI81" s="271"/>
      <c r="BJ81" s="271"/>
      <c r="BK81" s="271"/>
      <c r="BL81" s="271"/>
      <c r="BM81" s="271"/>
      <c r="BN81" s="271"/>
      <c r="BO81" s="271"/>
      <c r="BP81" s="271"/>
      <c r="BQ81" s="271"/>
      <c r="BR81" s="271"/>
      <c r="BS81" s="271"/>
      <c r="BT81" s="271"/>
      <c r="BU81" s="271"/>
      <c r="BV81" s="271"/>
      <c r="BW81" s="271"/>
      <c r="BX81" s="271"/>
      <c r="BY81" s="271"/>
      <c r="BZ81" s="271"/>
      <c r="CA81" s="271"/>
      <c r="CB81" s="271"/>
    </row>
    <row r="82" spans="1:80" s="272" customFormat="1" ht="38.25" customHeight="1">
      <c r="A82" s="642" t="s">
        <v>451</v>
      </c>
      <c r="B82" s="643" t="s">
        <v>94</v>
      </c>
      <c r="C82" s="644" t="s">
        <v>728</v>
      </c>
      <c r="D82" s="645"/>
      <c r="E82" s="646" t="s">
        <v>2323</v>
      </c>
      <c r="F82" s="647" t="s">
        <v>2324</v>
      </c>
      <c r="G82" s="648">
        <v>80</v>
      </c>
      <c r="H82" s="649" t="s">
        <v>2268</v>
      </c>
      <c r="I82" s="650" t="s">
        <v>2274</v>
      </c>
      <c r="J82" s="727" t="s">
        <v>397</v>
      </c>
      <c r="K82" s="1299">
        <v>9612</v>
      </c>
      <c r="L82" s="1305">
        <v>9612</v>
      </c>
      <c r="M82" s="1401">
        <f t="shared" si="1"/>
        <v>0</v>
      </c>
      <c r="N82" s="651"/>
      <c r="O82" s="649"/>
      <c r="P82" s="649"/>
      <c r="Q82" s="648">
        <v>1</v>
      </c>
      <c r="R82" s="652"/>
      <c r="S82" s="652"/>
      <c r="T82" s="653"/>
      <c r="U82" s="658"/>
      <c r="V82" s="658"/>
      <c r="W82" s="658"/>
      <c r="X82" s="2082"/>
      <c r="Y82" s="2007">
        <v>1</v>
      </c>
      <c r="Z82" s="2007">
        <v>1</v>
      </c>
      <c r="AA82" s="1302">
        <v>1</v>
      </c>
      <c r="AB82" s="657"/>
      <c r="AC82" s="658"/>
      <c r="AD82" s="654"/>
      <c r="AE82" s="658"/>
      <c r="AF82" s="655" t="s">
        <v>438</v>
      </c>
      <c r="AG82" s="271"/>
      <c r="AH82" s="271"/>
      <c r="AI82" s="271"/>
      <c r="AJ82" s="271"/>
      <c r="AK82" s="271"/>
      <c r="AL82" s="271"/>
      <c r="AM82" s="271"/>
      <c r="AN82" s="271"/>
      <c r="AO82" s="271"/>
      <c r="AP82" s="271"/>
      <c r="AQ82" s="271"/>
      <c r="AR82" s="271"/>
      <c r="AS82" s="271"/>
      <c r="AT82" s="271"/>
      <c r="AU82" s="271"/>
      <c r="AV82" s="271"/>
      <c r="AW82" s="271"/>
      <c r="AX82" s="271"/>
      <c r="AY82" s="305"/>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271"/>
      <c r="CA82" s="271"/>
      <c r="CB82" s="271"/>
    </row>
    <row r="83" spans="1:80" s="272" customFormat="1" ht="38.25" customHeight="1">
      <c r="A83" s="642" t="s">
        <v>451</v>
      </c>
      <c r="B83" s="643" t="s">
        <v>94</v>
      </c>
      <c r="C83" s="644" t="s">
        <v>728</v>
      </c>
      <c r="D83" s="645"/>
      <c r="E83" s="646" t="s">
        <v>2325</v>
      </c>
      <c r="F83" s="647" t="s">
        <v>1520</v>
      </c>
      <c r="G83" s="648">
        <v>538</v>
      </c>
      <c r="H83" s="649" t="s">
        <v>964</v>
      </c>
      <c r="I83" s="650" t="s">
        <v>427</v>
      </c>
      <c r="J83" s="727" t="s">
        <v>397</v>
      </c>
      <c r="K83" s="1299">
        <v>372000</v>
      </c>
      <c r="L83" s="1305">
        <v>372000</v>
      </c>
      <c r="M83" s="1401">
        <f t="shared" si="1"/>
        <v>0</v>
      </c>
      <c r="N83" s="651"/>
      <c r="O83" s="649"/>
      <c r="P83" s="649"/>
      <c r="Q83" s="648"/>
      <c r="R83" s="652"/>
      <c r="S83" s="652"/>
      <c r="T83" s="653"/>
      <c r="U83" s="658">
        <v>8</v>
      </c>
      <c r="V83" s="658"/>
      <c r="W83" s="658"/>
      <c r="X83" s="2082"/>
      <c r="Y83" s="2007">
        <v>1</v>
      </c>
      <c r="Z83" s="2007">
        <v>1</v>
      </c>
      <c r="AA83" s="1302">
        <v>1</v>
      </c>
      <c r="AB83" s="657"/>
      <c r="AC83" s="658"/>
      <c r="AD83" s="654"/>
      <c r="AE83" s="658"/>
      <c r="AF83" s="655" t="s">
        <v>438</v>
      </c>
      <c r="AG83" s="271"/>
      <c r="AH83" s="271"/>
      <c r="AI83" s="271"/>
      <c r="AJ83" s="271"/>
      <c r="AK83" s="271"/>
      <c r="AL83" s="271"/>
      <c r="AM83" s="271"/>
      <c r="AN83" s="271"/>
      <c r="AO83" s="271"/>
      <c r="AP83" s="271"/>
      <c r="AQ83" s="271"/>
      <c r="AR83" s="271"/>
      <c r="AS83" s="271"/>
      <c r="AT83" s="271"/>
      <c r="AU83" s="271"/>
      <c r="AV83" s="271"/>
      <c r="AW83" s="271"/>
      <c r="AX83" s="271"/>
      <c r="AY83" s="305"/>
      <c r="AZ83" s="271"/>
      <c r="BA83" s="271"/>
      <c r="BB83" s="271"/>
      <c r="BC83" s="271"/>
      <c r="BD83" s="271"/>
      <c r="BE83" s="271"/>
      <c r="BF83" s="271"/>
      <c r="BG83" s="271"/>
      <c r="BH83" s="271"/>
      <c r="BI83" s="271"/>
      <c r="BJ83" s="271"/>
      <c r="BK83" s="271"/>
      <c r="BL83" s="271"/>
      <c r="BM83" s="271"/>
      <c r="BN83" s="271"/>
      <c r="BO83" s="271"/>
      <c r="BP83" s="271"/>
      <c r="BQ83" s="271"/>
      <c r="BR83" s="271"/>
      <c r="BS83" s="271"/>
      <c r="BT83" s="271"/>
      <c r="BU83" s="271"/>
      <c r="BV83" s="271"/>
      <c r="BW83" s="271"/>
      <c r="BX83" s="271"/>
      <c r="BY83" s="271"/>
      <c r="BZ83" s="271"/>
      <c r="CA83" s="271"/>
      <c r="CB83" s="271"/>
    </row>
    <row r="84" spans="1:80" s="272" customFormat="1" ht="38.25" customHeight="1">
      <c r="A84" s="642" t="s">
        <v>451</v>
      </c>
      <c r="B84" s="643" t="s">
        <v>94</v>
      </c>
      <c r="C84" s="644" t="s">
        <v>728</v>
      </c>
      <c r="D84" s="645"/>
      <c r="E84" s="646" t="s">
        <v>2326</v>
      </c>
      <c r="F84" s="647" t="s">
        <v>2327</v>
      </c>
      <c r="G84" s="648">
        <v>180</v>
      </c>
      <c r="H84" s="649" t="s">
        <v>964</v>
      </c>
      <c r="I84" s="650" t="s">
        <v>427</v>
      </c>
      <c r="J84" s="727" t="s">
        <v>397</v>
      </c>
      <c r="K84" s="1299">
        <v>266600</v>
      </c>
      <c r="L84" s="1305">
        <v>266600</v>
      </c>
      <c r="M84" s="1401">
        <f t="shared" si="1"/>
        <v>0</v>
      </c>
      <c r="N84" s="651"/>
      <c r="O84" s="649"/>
      <c r="P84" s="649"/>
      <c r="Q84" s="648"/>
      <c r="R84" s="652"/>
      <c r="S84" s="652"/>
      <c r="T84" s="653"/>
      <c r="U84" s="658">
        <v>4.5</v>
      </c>
      <c r="V84" s="658"/>
      <c r="W84" s="658"/>
      <c r="X84" s="2082"/>
      <c r="Y84" s="2007">
        <v>1</v>
      </c>
      <c r="Z84" s="2007">
        <v>1</v>
      </c>
      <c r="AA84" s="1302">
        <v>1</v>
      </c>
      <c r="AB84" s="657"/>
      <c r="AC84" s="658"/>
      <c r="AD84" s="654"/>
      <c r="AE84" s="658"/>
      <c r="AF84" s="655" t="s">
        <v>438</v>
      </c>
      <c r="AG84" s="271"/>
      <c r="AH84" s="271"/>
      <c r="AI84" s="271"/>
      <c r="AJ84" s="271"/>
      <c r="AK84" s="271"/>
      <c r="AL84" s="271"/>
      <c r="AM84" s="271"/>
      <c r="AN84" s="271"/>
      <c r="AO84" s="271"/>
      <c r="AP84" s="271"/>
      <c r="AQ84" s="271"/>
      <c r="AR84" s="271"/>
      <c r="AS84" s="271"/>
      <c r="AT84" s="271"/>
      <c r="AU84" s="271"/>
      <c r="AV84" s="271"/>
      <c r="AW84" s="271"/>
      <c r="AX84" s="271"/>
      <c r="AY84" s="305"/>
      <c r="AZ84" s="271"/>
      <c r="BA84" s="271"/>
      <c r="BB84" s="271"/>
      <c r="BC84" s="271"/>
      <c r="BD84" s="271"/>
      <c r="BE84" s="271"/>
      <c r="BF84" s="271"/>
      <c r="BG84" s="271"/>
      <c r="BH84" s="271"/>
      <c r="BI84" s="271"/>
      <c r="BJ84" s="271"/>
      <c r="BK84" s="271"/>
      <c r="BL84" s="271"/>
      <c r="BM84" s="271"/>
      <c r="BN84" s="271"/>
      <c r="BO84" s="271"/>
      <c r="BP84" s="271"/>
      <c r="BQ84" s="271"/>
      <c r="BR84" s="271"/>
      <c r="BS84" s="271"/>
      <c r="BT84" s="271"/>
      <c r="BU84" s="271"/>
      <c r="BV84" s="271"/>
      <c r="BW84" s="271"/>
      <c r="BX84" s="271"/>
      <c r="BY84" s="271"/>
      <c r="BZ84" s="271"/>
      <c r="CA84" s="271"/>
      <c r="CB84" s="271"/>
    </row>
    <row r="85" spans="1:80" s="272" customFormat="1" ht="38.25" customHeight="1">
      <c r="A85" s="642" t="s">
        <v>451</v>
      </c>
      <c r="B85" s="643" t="s">
        <v>94</v>
      </c>
      <c r="C85" s="644" t="s">
        <v>728</v>
      </c>
      <c r="D85" s="645"/>
      <c r="E85" s="646" t="s">
        <v>2329</v>
      </c>
      <c r="F85" s="647" t="s">
        <v>973</v>
      </c>
      <c r="G85" s="648">
        <v>119</v>
      </c>
      <c r="H85" s="649" t="s">
        <v>2268</v>
      </c>
      <c r="I85" s="650" t="s">
        <v>2274</v>
      </c>
      <c r="J85" s="727" t="s">
        <v>397</v>
      </c>
      <c r="K85" s="1299">
        <v>4000</v>
      </c>
      <c r="L85" s="1305">
        <v>4000</v>
      </c>
      <c r="M85" s="1401">
        <f t="shared" si="1"/>
        <v>0</v>
      </c>
      <c r="N85" s="651"/>
      <c r="O85" s="649"/>
      <c r="P85" s="649"/>
      <c r="Q85" s="648">
        <v>0.5</v>
      </c>
      <c r="R85" s="652"/>
      <c r="S85" s="652"/>
      <c r="T85" s="653"/>
      <c r="U85" s="658"/>
      <c r="V85" s="658"/>
      <c r="W85" s="658"/>
      <c r="X85" s="2082"/>
      <c r="Y85" s="2007">
        <v>1</v>
      </c>
      <c r="Z85" s="2007">
        <v>1</v>
      </c>
      <c r="AA85" s="1302">
        <v>1</v>
      </c>
      <c r="AB85" s="657"/>
      <c r="AC85" s="658"/>
      <c r="AD85" s="654"/>
      <c r="AE85" s="658"/>
      <c r="AF85" s="655" t="s">
        <v>438</v>
      </c>
      <c r="AG85" s="271"/>
      <c r="AH85" s="271"/>
      <c r="AI85" s="271"/>
      <c r="AJ85" s="271"/>
      <c r="AK85" s="271"/>
      <c r="AL85" s="271"/>
      <c r="AM85" s="271"/>
      <c r="AN85" s="271"/>
      <c r="AO85" s="271"/>
      <c r="AP85" s="271"/>
      <c r="AQ85" s="271"/>
      <c r="AR85" s="271"/>
      <c r="AS85" s="271"/>
      <c r="AT85" s="271"/>
      <c r="AU85" s="271"/>
      <c r="AV85" s="271"/>
      <c r="AW85" s="271"/>
      <c r="AX85" s="271"/>
      <c r="AY85" s="305"/>
      <c r="AZ85" s="271"/>
      <c r="BA85" s="271"/>
      <c r="BB85" s="271"/>
      <c r="BC85" s="271"/>
      <c r="BD85" s="271"/>
      <c r="BE85" s="271"/>
      <c r="BF85" s="271"/>
      <c r="BG85" s="271"/>
      <c r="BH85" s="271"/>
      <c r="BI85" s="271"/>
      <c r="BJ85" s="271"/>
      <c r="BK85" s="271"/>
      <c r="BL85" s="271"/>
      <c r="BM85" s="271"/>
      <c r="BN85" s="271"/>
      <c r="BO85" s="271"/>
      <c r="BP85" s="271"/>
      <c r="BQ85" s="271"/>
      <c r="BR85" s="271"/>
      <c r="BS85" s="271"/>
      <c r="BT85" s="271"/>
      <c r="BU85" s="271"/>
      <c r="BV85" s="271"/>
      <c r="BW85" s="271"/>
      <c r="BX85" s="271"/>
      <c r="BY85" s="271"/>
      <c r="BZ85" s="271"/>
      <c r="CA85" s="271"/>
      <c r="CB85" s="271"/>
    </row>
    <row r="86" spans="1:80" s="272" customFormat="1" ht="38.25" customHeight="1">
      <c r="A86" s="642" t="s">
        <v>451</v>
      </c>
      <c r="B86" s="643" t="s">
        <v>94</v>
      </c>
      <c r="C86" s="644" t="s">
        <v>728</v>
      </c>
      <c r="D86" s="645"/>
      <c r="E86" s="646" t="s">
        <v>974</v>
      </c>
      <c r="F86" s="647" t="s">
        <v>975</v>
      </c>
      <c r="G86" s="648">
        <v>32</v>
      </c>
      <c r="H86" s="649" t="s">
        <v>2268</v>
      </c>
      <c r="I86" s="650" t="s">
        <v>2274</v>
      </c>
      <c r="J86" s="727" t="s">
        <v>397</v>
      </c>
      <c r="K86" s="1299">
        <v>5203</v>
      </c>
      <c r="L86" s="1305">
        <v>5203</v>
      </c>
      <c r="M86" s="1401">
        <f t="shared" si="1"/>
        <v>0</v>
      </c>
      <c r="N86" s="651"/>
      <c r="O86" s="649"/>
      <c r="P86" s="649"/>
      <c r="Q86" s="648">
        <v>1.5</v>
      </c>
      <c r="R86" s="652"/>
      <c r="S86" s="652"/>
      <c r="T86" s="653"/>
      <c r="U86" s="658"/>
      <c r="V86" s="658"/>
      <c r="W86" s="658"/>
      <c r="X86" s="2082"/>
      <c r="Y86" s="2007">
        <v>1</v>
      </c>
      <c r="Z86" s="2007">
        <v>1</v>
      </c>
      <c r="AA86" s="1302">
        <v>1</v>
      </c>
      <c r="AB86" s="657"/>
      <c r="AC86" s="658"/>
      <c r="AD86" s="654"/>
      <c r="AE86" s="658"/>
      <c r="AF86" s="655" t="s">
        <v>438</v>
      </c>
      <c r="AG86" s="271"/>
      <c r="AH86" s="271"/>
      <c r="AI86" s="271"/>
      <c r="AJ86" s="271"/>
      <c r="AK86" s="271"/>
      <c r="AL86" s="271"/>
      <c r="AM86" s="271"/>
      <c r="AN86" s="271"/>
      <c r="AO86" s="271"/>
      <c r="AP86" s="271"/>
      <c r="AQ86" s="271"/>
      <c r="AR86" s="271"/>
      <c r="AS86" s="271"/>
      <c r="AT86" s="271"/>
      <c r="AU86" s="271"/>
      <c r="AV86" s="271"/>
      <c r="AW86" s="271"/>
      <c r="AX86" s="271"/>
      <c r="AY86" s="305"/>
      <c r="AZ86" s="271"/>
      <c r="BA86" s="271"/>
      <c r="BB86" s="271"/>
      <c r="BC86" s="271"/>
      <c r="BD86" s="271"/>
      <c r="BE86" s="271"/>
      <c r="BF86" s="271"/>
      <c r="BG86" s="271"/>
      <c r="BH86" s="271"/>
      <c r="BI86" s="271"/>
      <c r="BJ86" s="271"/>
      <c r="BK86" s="271"/>
      <c r="BL86" s="271"/>
      <c r="BM86" s="271"/>
      <c r="BN86" s="271"/>
      <c r="BO86" s="271"/>
      <c r="BP86" s="271"/>
      <c r="BQ86" s="271"/>
      <c r="BR86" s="271"/>
      <c r="BS86" s="271"/>
      <c r="BT86" s="271"/>
      <c r="BU86" s="271"/>
      <c r="BV86" s="271"/>
      <c r="BW86" s="271"/>
      <c r="BX86" s="271"/>
      <c r="BY86" s="271"/>
      <c r="BZ86" s="271"/>
      <c r="CA86" s="271"/>
      <c r="CB86" s="271"/>
    </row>
    <row r="87" spans="1:80" s="272" customFormat="1" ht="38.25" customHeight="1">
      <c r="A87" s="642" t="s">
        <v>451</v>
      </c>
      <c r="B87" s="643" t="s">
        <v>94</v>
      </c>
      <c r="C87" s="644" t="s">
        <v>740</v>
      </c>
      <c r="D87" s="645"/>
      <c r="E87" s="646" t="s">
        <v>976</v>
      </c>
      <c r="F87" s="647" t="s">
        <v>977</v>
      </c>
      <c r="G87" s="648">
        <v>160</v>
      </c>
      <c r="H87" s="649" t="s">
        <v>964</v>
      </c>
      <c r="I87" s="650" t="s">
        <v>12</v>
      </c>
      <c r="J87" s="727" t="s">
        <v>397</v>
      </c>
      <c r="K87" s="1299">
        <v>97200</v>
      </c>
      <c r="L87" s="1305">
        <v>97200</v>
      </c>
      <c r="M87" s="1401">
        <f t="shared" si="1"/>
        <v>0</v>
      </c>
      <c r="N87" s="651"/>
      <c r="O87" s="649"/>
      <c r="P87" s="649"/>
      <c r="Q87" s="648"/>
      <c r="R87" s="652"/>
      <c r="S87" s="652"/>
      <c r="T87" s="653"/>
      <c r="U87" s="658"/>
      <c r="V87" s="658"/>
      <c r="W87" s="658"/>
      <c r="X87" s="2082"/>
      <c r="Y87" s="2007">
        <v>1</v>
      </c>
      <c r="Z87" s="2007">
        <v>1</v>
      </c>
      <c r="AA87" s="1302">
        <v>1</v>
      </c>
      <c r="AB87" s="657"/>
      <c r="AC87" s="658"/>
      <c r="AD87" s="654"/>
      <c r="AE87" s="658"/>
      <c r="AF87" s="655" t="s">
        <v>438</v>
      </c>
      <c r="AG87" s="271"/>
      <c r="AH87" s="271"/>
      <c r="AI87" s="271"/>
      <c r="AJ87" s="271"/>
      <c r="AK87" s="271"/>
      <c r="AL87" s="271"/>
      <c r="AM87" s="271"/>
      <c r="AN87" s="271"/>
      <c r="AO87" s="271"/>
      <c r="AP87" s="271"/>
      <c r="AQ87" s="271"/>
      <c r="AR87" s="271"/>
      <c r="AS87" s="271"/>
      <c r="AT87" s="271"/>
      <c r="AU87" s="271"/>
      <c r="AV87" s="271"/>
      <c r="AW87" s="271"/>
      <c r="AX87" s="271"/>
      <c r="AY87" s="305"/>
      <c r="AZ87" s="271"/>
      <c r="BA87" s="271"/>
      <c r="BB87" s="271"/>
      <c r="BC87" s="271"/>
      <c r="BD87" s="271"/>
      <c r="BE87" s="271"/>
      <c r="BF87" s="271"/>
      <c r="BG87" s="271"/>
      <c r="BH87" s="271"/>
      <c r="BI87" s="271"/>
      <c r="BJ87" s="271"/>
      <c r="BK87" s="271"/>
      <c r="BL87" s="271"/>
      <c r="BM87" s="271"/>
      <c r="BN87" s="271"/>
      <c r="BO87" s="271"/>
      <c r="BP87" s="271"/>
      <c r="BQ87" s="271"/>
      <c r="BR87" s="271"/>
      <c r="BS87" s="271"/>
      <c r="BT87" s="271"/>
      <c r="BU87" s="271"/>
      <c r="BV87" s="271"/>
      <c r="BW87" s="271"/>
      <c r="BX87" s="271"/>
      <c r="BY87" s="271"/>
      <c r="BZ87" s="271"/>
      <c r="CA87" s="271"/>
      <c r="CB87" s="271"/>
    </row>
    <row r="88" spans="1:80" s="272" customFormat="1" ht="38.25" customHeight="1">
      <c r="A88" s="642" t="s">
        <v>451</v>
      </c>
      <c r="B88" s="643" t="s">
        <v>94</v>
      </c>
      <c r="C88" s="644" t="s">
        <v>740</v>
      </c>
      <c r="D88" s="645"/>
      <c r="E88" s="646" t="s">
        <v>568</v>
      </c>
      <c r="F88" s="647" t="s">
        <v>569</v>
      </c>
      <c r="G88" s="648">
        <v>58</v>
      </c>
      <c r="H88" s="649" t="s">
        <v>964</v>
      </c>
      <c r="I88" s="650" t="s">
        <v>427</v>
      </c>
      <c r="J88" s="727" t="s">
        <v>397</v>
      </c>
      <c r="K88" s="1299">
        <v>86800</v>
      </c>
      <c r="L88" s="1305">
        <v>86800</v>
      </c>
      <c r="M88" s="1401">
        <f t="shared" si="1"/>
        <v>0</v>
      </c>
      <c r="N88" s="651"/>
      <c r="O88" s="649"/>
      <c r="P88" s="649"/>
      <c r="Q88" s="648"/>
      <c r="R88" s="652"/>
      <c r="S88" s="652"/>
      <c r="T88" s="653"/>
      <c r="U88" s="658">
        <v>1.4</v>
      </c>
      <c r="V88" s="658"/>
      <c r="W88" s="658"/>
      <c r="X88" s="2082"/>
      <c r="Y88" s="2007">
        <v>1</v>
      </c>
      <c r="Z88" s="2007">
        <v>1</v>
      </c>
      <c r="AA88" s="1302">
        <v>1</v>
      </c>
      <c r="AB88" s="657"/>
      <c r="AC88" s="658"/>
      <c r="AD88" s="654"/>
      <c r="AE88" s="658"/>
      <c r="AF88" s="655" t="s">
        <v>438</v>
      </c>
      <c r="AG88" s="271"/>
      <c r="AH88" s="271"/>
      <c r="AI88" s="271"/>
      <c r="AJ88" s="271"/>
      <c r="AK88" s="271"/>
      <c r="AL88" s="271"/>
      <c r="AM88" s="271"/>
      <c r="AN88" s="271"/>
      <c r="AO88" s="271"/>
      <c r="AP88" s="271"/>
      <c r="AQ88" s="271"/>
      <c r="AR88" s="271"/>
      <c r="AS88" s="271"/>
      <c r="AT88" s="271"/>
      <c r="AU88" s="271"/>
      <c r="AV88" s="271"/>
      <c r="AW88" s="271"/>
      <c r="AX88" s="271"/>
      <c r="AY88" s="305"/>
      <c r="AZ88" s="271"/>
      <c r="BA88" s="271"/>
      <c r="BB88" s="271"/>
      <c r="BC88" s="271"/>
      <c r="BD88" s="271"/>
      <c r="BE88" s="271"/>
      <c r="BF88" s="271"/>
      <c r="BG88" s="271"/>
      <c r="BH88" s="271"/>
      <c r="BI88" s="271"/>
      <c r="BJ88" s="271"/>
      <c r="BK88" s="271"/>
      <c r="BL88" s="271"/>
      <c r="BM88" s="271"/>
      <c r="BN88" s="271"/>
      <c r="BO88" s="271"/>
      <c r="BP88" s="271"/>
      <c r="BQ88" s="271"/>
      <c r="BR88" s="271"/>
      <c r="BS88" s="271"/>
      <c r="BT88" s="271"/>
      <c r="BU88" s="271"/>
      <c r="BV88" s="271"/>
      <c r="BW88" s="271"/>
      <c r="BX88" s="271"/>
      <c r="BY88" s="271"/>
      <c r="BZ88" s="271"/>
      <c r="CA88" s="271"/>
      <c r="CB88" s="271"/>
    </row>
    <row r="89" spans="1:80" s="272" customFormat="1" ht="38.25" customHeight="1">
      <c r="A89" s="642" t="s">
        <v>451</v>
      </c>
      <c r="B89" s="643" t="s">
        <v>94</v>
      </c>
      <c r="C89" s="644" t="s">
        <v>740</v>
      </c>
      <c r="D89" s="645"/>
      <c r="E89" s="646" t="s">
        <v>570</v>
      </c>
      <c r="F89" s="647" t="s">
        <v>571</v>
      </c>
      <c r="G89" s="648">
        <v>37</v>
      </c>
      <c r="H89" s="649" t="s">
        <v>964</v>
      </c>
      <c r="I89" s="650" t="s">
        <v>427</v>
      </c>
      <c r="J89" s="727" t="s">
        <v>397</v>
      </c>
      <c r="K89" s="1299">
        <v>131200</v>
      </c>
      <c r="L89" s="1305">
        <v>131200</v>
      </c>
      <c r="M89" s="1401">
        <f t="shared" si="1"/>
        <v>0</v>
      </c>
      <c r="N89" s="651"/>
      <c r="O89" s="649"/>
      <c r="P89" s="649"/>
      <c r="Q89" s="648"/>
      <c r="R89" s="652"/>
      <c r="S89" s="652"/>
      <c r="T89" s="653"/>
      <c r="U89" s="658">
        <v>1.6</v>
      </c>
      <c r="V89" s="658"/>
      <c r="W89" s="658"/>
      <c r="X89" s="2082"/>
      <c r="Y89" s="2007">
        <v>1</v>
      </c>
      <c r="Z89" s="2007">
        <v>1</v>
      </c>
      <c r="AA89" s="1302">
        <v>1</v>
      </c>
      <c r="AB89" s="657"/>
      <c r="AC89" s="658"/>
      <c r="AD89" s="654"/>
      <c r="AE89" s="658"/>
      <c r="AF89" s="655" t="s">
        <v>438</v>
      </c>
      <c r="AG89" s="271"/>
      <c r="AH89" s="271"/>
      <c r="AI89" s="271"/>
      <c r="AJ89" s="271"/>
      <c r="AK89" s="271"/>
      <c r="AL89" s="271"/>
      <c r="AM89" s="271"/>
      <c r="AN89" s="271"/>
      <c r="AO89" s="271"/>
      <c r="AP89" s="271"/>
      <c r="AQ89" s="271"/>
      <c r="AR89" s="271"/>
      <c r="AS89" s="271"/>
      <c r="AT89" s="271"/>
      <c r="AU89" s="271"/>
      <c r="AV89" s="271"/>
      <c r="AW89" s="271"/>
      <c r="AX89" s="271"/>
      <c r="AY89" s="305"/>
      <c r="AZ89" s="271"/>
      <c r="BA89" s="271"/>
      <c r="BB89" s="271"/>
      <c r="BC89" s="271"/>
      <c r="BD89" s="271"/>
      <c r="BE89" s="271"/>
      <c r="BF89" s="271"/>
      <c r="BG89" s="271"/>
      <c r="BH89" s="271"/>
      <c r="BI89" s="271"/>
      <c r="BJ89" s="271"/>
      <c r="BK89" s="271"/>
      <c r="BL89" s="271"/>
      <c r="BM89" s="271"/>
      <c r="BN89" s="271"/>
      <c r="BO89" s="271"/>
      <c r="BP89" s="271"/>
      <c r="BQ89" s="271"/>
      <c r="BR89" s="271"/>
      <c r="BS89" s="271"/>
      <c r="BT89" s="271"/>
      <c r="BU89" s="271"/>
      <c r="BV89" s="271"/>
      <c r="BW89" s="271"/>
      <c r="BX89" s="271"/>
      <c r="BY89" s="271"/>
      <c r="BZ89" s="271"/>
      <c r="CA89" s="271"/>
      <c r="CB89" s="271"/>
    </row>
    <row r="90" spans="1:80" s="272" customFormat="1" ht="38.25" customHeight="1">
      <c r="A90" s="642" t="s">
        <v>451</v>
      </c>
      <c r="B90" s="643" t="s">
        <v>94</v>
      </c>
      <c r="C90" s="644" t="s">
        <v>740</v>
      </c>
      <c r="D90" s="645"/>
      <c r="E90" s="646" t="s">
        <v>572</v>
      </c>
      <c r="F90" s="647" t="s">
        <v>573</v>
      </c>
      <c r="G90" s="648">
        <v>127</v>
      </c>
      <c r="H90" s="649" t="s">
        <v>964</v>
      </c>
      <c r="I90" s="650" t="s">
        <v>427</v>
      </c>
      <c r="J90" s="727" t="s">
        <v>397</v>
      </c>
      <c r="K90" s="1299">
        <v>102500</v>
      </c>
      <c r="L90" s="1305">
        <v>102500</v>
      </c>
      <c r="M90" s="1401">
        <f t="shared" si="1"/>
        <v>0</v>
      </c>
      <c r="N90" s="651"/>
      <c r="O90" s="649"/>
      <c r="P90" s="649"/>
      <c r="Q90" s="648"/>
      <c r="R90" s="652"/>
      <c r="S90" s="652"/>
      <c r="T90" s="653"/>
      <c r="U90" s="658">
        <v>1.25</v>
      </c>
      <c r="V90" s="658"/>
      <c r="W90" s="658"/>
      <c r="X90" s="2082"/>
      <c r="Y90" s="2007">
        <v>1</v>
      </c>
      <c r="Z90" s="2007">
        <v>1</v>
      </c>
      <c r="AA90" s="1302">
        <v>1</v>
      </c>
      <c r="AB90" s="657"/>
      <c r="AC90" s="658"/>
      <c r="AD90" s="654"/>
      <c r="AE90" s="658"/>
      <c r="AF90" s="655" t="s">
        <v>438</v>
      </c>
      <c r="AG90" s="271"/>
      <c r="AH90" s="271"/>
      <c r="AI90" s="271"/>
      <c r="AJ90" s="271"/>
      <c r="AK90" s="271"/>
      <c r="AL90" s="271"/>
      <c r="AM90" s="271"/>
      <c r="AN90" s="271"/>
      <c r="AO90" s="271"/>
      <c r="AP90" s="271"/>
      <c r="AQ90" s="271"/>
      <c r="AR90" s="271"/>
      <c r="AS90" s="271"/>
      <c r="AT90" s="271"/>
      <c r="AU90" s="271"/>
      <c r="AV90" s="271"/>
      <c r="AW90" s="271"/>
      <c r="AX90" s="271"/>
      <c r="AY90" s="305"/>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1"/>
      <c r="CB90" s="271"/>
    </row>
    <row r="91" spans="1:80" s="272" customFormat="1" ht="38.25" customHeight="1">
      <c r="A91" s="642" t="s">
        <v>451</v>
      </c>
      <c r="B91" s="643" t="s">
        <v>94</v>
      </c>
      <c r="C91" s="644" t="s">
        <v>740</v>
      </c>
      <c r="D91" s="645"/>
      <c r="E91" s="646" t="s">
        <v>574</v>
      </c>
      <c r="F91" s="647" t="s">
        <v>575</v>
      </c>
      <c r="G91" s="648">
        <v>72</v>
      </c>
      <c r="H91" s="649" t="s">
        <v>964</v>
      </c>
      <c r="I91" s="650" t="s">
        <v>427</v>
      </c>
      <c r="J91" s="727" t="s">
        <v>397</v>
      </c>
      <c r="K91" s="1299">
        <v>83770</v>
      </c>
      <c r="L91" s="1305">
        <v>83770</v>
      </c>
      <c r="M91" s="1401">
        <f t="shared" si="1"/>
        <v>0</v>
      </c>
      <c r="N91" s="651"/>
      <c r="O91" s="649"/>
      <c r="P91" s="649"/>
      <c r="Q91" s="648"/>
      <c r="R91" s="652"/>
      <c r="S91" s="652"/>
      <c r="T91" s="653"/>
      <c r="U91" s="658">
        <v>1</v>
      </c>
      <c r="V91" s="658"/>
      <c r="W91" s="658"/>
      <c r="X91" s="2082"/>
      <c r="Y91" s="2007">
        <v>1</v>
      </c>
      <c r="Z91" s="2007">
        <v>1</v>
      </c>
      <c r="AA91" s="1302">
        <v>1</v>
      </c>
      <c r="AB91" s="657"/>
      <c r="AC91" s="658"/>
      <c r="AD91" s="654"/>
      <c r="AE91" s="658"/>
      <c r="AF91" s="655" t="s">
        <v>438</v>
      </c>
      <c r="AG91" s="271"/>
      <c r="AH91" s="271"/>
      <c r="AI91" s="271"/>
      <c r="AJ91" s="271"/>
      <c r="AK91" s="271"/>
      <c r="AL91" s="271"/>
      <c r="AM91" s="271"/>
      <c r="AN91" s="271"/>
      <c r="AO91" s="271"/>
      <c r="AP91" s="271"/>
      <c r="AQ91" s="271"/>
      <c r="AR91" s="271"/>
      <c r="AS91" s="271"/>
      <c r="AT91" s="271"/>
      <c r="AU91" s="271"/>
      <c r="AV91" s="271"/>
      <c r="AW91" s="271"/>
      <c r="AX91" s="271"/>
      <c r="AY91" s="305"/>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A91" s="271"/>
      <c r="CB91" s="271"/>
    </row>
    <row r="92" spans="1:80" s="272" customFormat="1" ht="38.25" customHeight="1">
      <c r="A92" s="642" t="s">
        <v>451</v>
      </c>
      <c r="B92" s="643" t="s">
        <v>94</v>
      </c>
      <c r="C92" s="644" t="s">
        <v>740</v>
      </c>
      <c r="D92" s="645"/>
      <c r="E92" s="646" t="s">
        <v>576</v>
      </c>
      <c r="F92" s="647" t="s">
        <v>1422</v>
      </c>
      <c r="G92" s="648">
        <v>74</v>
      </c>
      <c r="H92" s="649" t="s">
        <v>964</v>
      </c>
      <c r="I92" s="650" t="s">
        <v>427</v>
      </c>
      <c r="J92" s="727" t="s">
        <v>397</v>
      </c>
      <c r="K92" s="1299">
        <v>47458</v>
      </c>
      <c r="L92" s="1305">
        <v>47458</v>
      </c>
      <c r="M92" s="1401">
        <f t="shared" si="1"/>
        <v>0</v>
      </c>
      <c r="N92" s="651"/>
      <c r="O92" s="649"/>
      <c r="P92" s="649"/>
      <c r="Q92" s="648"/>
      <c r="R92" s="652"/>
      <c r="S92" s="652"/>
      <c r="T92" s="653"/>
      <c r="U92" s="658">
        <v>0.6</v>
      </c>
      <c r="V92" s="658"/>
      <c r="W92" s="658"/>
      <c r="X92" s="2082"/>
      <c r="Y92" s="2007">
        <v>1</v>
      </c>
      <c r="Z92" s="2007">
        <v>1</v>
      </c>
      <c r="AA92" s="1302">
        <v>1</v>
      </c>
      <c r="AB92" s="657"/>
      <c r="AC92" s="658"/>
      <c r="AD92" s="654"/>
      <c r="AE92" s="658"/>
      <c r="AF92" s="655" t="s">
        <v>438</v>
      </c>
      <c r="AG92" s="271"/>
      <c r="AH92" s="271"/>
      <c r="AI92" s="271"/>
      <c r="AJ92" s="271"/>
      <c r="AK92" s="271"/>
      <c r="AL92" s="271"/>
      <c r="AM92" s="271"/>
      <c r="AN92" s="271"/>
      <c r="AO92" s="271"/>
      <c r="AP92" s="271"/>
      <c r="AQ92" s="271"/>
      <c r="AR92" s="271"/>
      <c r="AS92" s="271"/>
      <c r="AT92" s="271"/>
      <c r="AU92" s="271"/>
      <c r="AV92" s="271"/>
      <c r="AW92" s="271"/>
      <c r="AX92" s="271"/>
      <c r="AY92" s="305"/>
      <c r="AZ92" s="271"/>
      <c r="BA92" s="271"/>
      <c r="BB92" s="271"/>
      <c r="BC92" s="271"/>
      <c r="BD92" s="271"/>
      <c r="BE92" s="271"/>
      <c r="BF92" s="271"/>
      <c r="BG92" s="271"/>
      <c r="BH92" s="271"/>
      <c r="BI92" s="271"/>
      <c r="BJ92" s="271"/>
      <c r="BK92" s="271"/>
      <c r="BL92" s="271"/>
      <c r="BM92" s="271"/>
      <c r="BN92" s="271"/>
      <c r="BO92" s="271"/>
      <c r="BP92" s="271"/>
      <c r="BQ92" s="271"/>
      <c r="BR92" s="271"/>
      <c r="BS92" s="271"/>
      <c r="BT92" s="271"/>
      <c r="BU92" s="271"/>
      <c r="BV92" s="271"/>
      <c r="BW92" s="271"/>
      <c r="BX92" s="271"/>
      <c r="BY92" s="271"/>
      <c r="BZ92" s="271"/>
      <c r="CA92" s="271"/>
      <c r="CB92" s="271"/>
    </row>
    <row r="93" spans="1:80" s="272" customFormat="1" ht="132.75" thickBot="1">
      <c r="A93" s="659" t="s">
        <v>451</v>
      </c>
      <c r="B93" s="660" t="s">
        <v>94</v>
      </c>
      <c r="C93" s="661" t="s">
        <v>157</v>
      </c>
      <c r="D93" s="662"/>
      <c r="E93" s="663" t="s">
        <v>1423</v>
      </c>
      <c r="F93" s="664" t="s">
        <v>1424</v>
      </c>
      <c r="G93" s="665">
        <v>1267</v>
      </c>
      <c r="H93" s="666" t="s">
        <v>964</v>
      </c>
      <c r="I93" s="667" t="s">
        <v>448</v>
      </c>
      <c r="J93" s="668" t="s">
        <v>397</v>
      </c>
      <c r="K93" s="2087">
        <v>324341</v>
      </c>
      <c r="L93" s="1935">
        <v>324341</v>
      </c>
      <c r="M93" s="1936">
        <f t="shared" si="1"/>
        <v>0</v>
      </c>
      <c r="N93" s="669"/>
      <c r="O93" s="666"/>
      <c r="P93" s="666"/>
      <c r="Q93" s="665"/>
      <c r="R93" s="670"/>
      <c r="S93" s="670">
        <v>20000</v>
      </c>
      <c r="T93" s="671"/>
      <c r="U93" s="676"/>
      <c r="V93" s="676"/>
      <c r="W93" s="676"/>
      <c r="X93" s="2083"/>
      <c r="Y93" s="2007">
        <v>1</v>
      </c>
      <c r="Z93" s="2007">
        <v>1</v>
      </c>
      <c r="AA93" s="1303">
        <v>1</v>
      </c>
      <c r="AB93" s="675"/>
      <c r="AC93" s="676"/>
      <c r="AD93" s="672"/>
      <c r="AE93" s="676"/>
      <c r="AF93" s="673" t="s">
        <v>438</v>
      </c>
      <c r="AG93" s="271"/>
      <c r="AH93" s="271"/>
      <c r="AI93" s="271"/>
      <c r="AJ93" s="271"/>
      <c r="AK93" s="271"/>
      <c r="AL93" s="271"/>
      <c r="AM93" s="271"/>
      <c r="AN93" s="271"/>
      <c r="AO93" s="271"/>
      <c r="AP93" s="271"/>
      <c r="AQ93" s="271"/>
      <c r="AR93" s="271"/>
      <c r="AS93" s="271"/>
      <c r="AT93" s="271"/>
      <c r="AU93" s="271"/>
      <c r="AV93" s="271"/>
      <c r="AW93" s="271"/>
      <c r="AX93" s="271"/>
      <c r="AY93" s="305"/>
      <c r="AZ93" s="271"/>
      <c r="BA93" s="271"/>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A93" s="271"/>
      <c r="CB93" s="271"/>
    </row>
    <row r="94" spans="1:80" s="249" customFormat="1" ht="27" customHeight="1">
      <c r="A94" s="249">
        <f>COUNTIF(A5:A93,"Y")</f>
        <v>83</v>
      </c>
      <c r="I94" s="590"/>
      <c r="J94" s="590"/>
      <c r="K94" s="2067">
        <f>SUM(K5:K93)</f>
        <v>9415609</v>
      </c>
      <c r="L94" s="2067">
        <f>SUM(L5:L93)</f>
        <v>9415609</v>
      </c>
      <c r="M94" s="2067">
        <f>SUM(M5:M93)</f>
        <v>0</v>
      </c>
      <c r="N94" s="888">
        <f>SUM(N5:N93)</f>
        <v>0</v>
      </c>
      <c r="O94" s="888">
        <f t="shared" ref="O94:AE94" si="2">SUM(O5:O93)</f>
        <v>0</v>
      </c>
      <c r="P94" s="888">
        <f t="shared" si="2"/>
        <v>0</v>
      </c>
      <c r="Q94" s="888">
        <f t="shared" si="2"/>
        <v>3</v>
      </c>
      <c r="R94" s="888">
        <f t="shared" si="2"/>
        <v>0</v>
      </c>
      <c r="S94" s="888">
        <f t="shared" si="2"/>
        <v>31500</v>
      </c>
      <c r="T94" s="888">
        <f t="shared" si="2"/>
        <v>97</v>
      </c>
      <c r="U94" s="888">
        <f t="shared" si="2"/>
        <v>71.709999999999994</v>
      </c>
      <c r="V94" s="249">
        <f t="shared" si="2"/>
        <v>0</v>
      </c>
      <c r="W94" s="249">
        <f t="shared" si="2"/>
        <v>6</v>
      </c>
      <c r="X94" s="249">
        <f t="shared" si="2"/>
        <v>3</v>
      </c>
      <c r="Y94" s="249">
        <f t="shared" si="2"/>
        <v>89</v>
      </c>
      <c r="Z94" s="249">
        <f t="shared" si="2"/>
        <v>89</v>
      </c>
      <c r="AA94" s="1419">
        <f t="shared" si="2"/>
        <v>87</v>
      </c>
      <c r="AB94" s="249">
        <f t="shared" si="2"/>
        <v>0</v>
      </c>
      <c r="AC94" s="249">
        <f t="shared" si="2"/>
        <v>0</v>
      </c>
      <c r="AD94" s="249">
        <f t="shared" si="2"/>
        <v>0</v>
      </c>
      <c r="AE94" s="249">
        <f t="shared" si="2"/>
        <v>0</v>
      </c>
      <c r="AY94" s="301"/>
    </row>
    <row r="95" spans="1:80" s="249" customFormat="1">
      <c r="I95" s="590"/>
      <c r="J95" s="590"/>
      <c r="K95" s="1040"/>
      <c r="L95" s="304"/>
      <c r="M95" s="1418"/>
      <c r="Q95" s="595"/>
      <c r="R95" s="591"/>
      <c r="S95" s="591"/>
      <c r="T95" s="590"/>
      <c r="U95" s="595"/>
      <c r="V95" s="595"/>
      <c r="W95" s="592"/>
      <c r="X95" s="592"/>
      <c r="Y95" s="592"/>
      <c r="Z95" s="593"/>
      <c r="AA95" s="592"/>
      <c r="AB95" s="592"/>
      <c r="AC95" s="592"/>
      <c r="AE95" s="592"/>
      <c r="AY95" s="301"/>
    </row>
    <row r="96" spans="1:80" s="249" customFormat="1">
      <c r="I96" s="590"/>
      <c r="J96" s="590"/>
      <c r="K96" s="595"/>
      <c r="L96" s="594"/>
      <c r="M96" s="590"/>
      <c r="Q96" s="595"/>
      <c r="R96" s="591"/>
      <c r="S96" s="591"/>
      <c r="T96" s="590"/>
      <c r="U96" s="595"/>
      <c r="V96" s="595"/>
      <c r="W96" s="592"/>
      <c r="X96" s="592"/>
      <c r="Y96" s="592"/>
      <c r="Z96" s="593"/>
      <c r="AA96" s="592"/>
      <c r="AB96" s="592"/>
      <c r="AC96" s="592"/>
      <c r="AE96" s="592"/>
      <c r="AY96" s="301"/>
    </row>
    <row r="97" spans="5:51" s="249" customFormat="1">
      <c r="H97" s="305" t="s">
        <v>425</v>
      </c>
      <c r="I97" s="590">
        <f>COUNTIF($I$5:$I$93,"HAM YOL")</f>
        <v>0</v>
      </c>
      <c r="J97" s="889">
        <f>SUMIF($I$5:$I$93,"HAM YOL",$K$5:$K$93)</f>
        <v>0</v>
      </c>
      <c r="K97" s="595"/>
      <c r="L97" s="594"/>
      <c r="M97" s="741" t="s">
        <v>2205</v>
      </c>
      <c r="N97" s="741">
        <f t="shared" ref="N97:X97" si="3">SUMIF($AF$5:$AF$93,"BİTTİ",N$5:N$93)</f>
        <v>0</v>
      </c>
      <c r="O97" s="741">
        <f>SUMIF($AF$5:$AF$93,"BİTTİ",O$5:O$93)</f>
        <v>0</v>
      </c>
      <c r="P97" s="741">
        <f t="shared" si="3"/>
        <v>0</v>
      </c>
      <c r="Q97" s="741">
        <f t="shared" si="3"/>
        <v>3</v>
      </c>
      <c r="R97" s="741">
        <f t="shared" si="3"/>
        <v>0</v>
      </c>
      <c r="S97" s="741">
        <f t="shared" si="3"/>
        <v>31500</v>
      </c>
      <c r="T97" s="906">
        <f t="shared" si="3"/>
        <v>97</v>
      </c>
      <c r="U97" s="741">
        <f t="shared" si="3"/>
        <v>71.709999999999994</v>
      </c>
      <c r="V97" s="741">
        <f t="shared" si="3"/>
        <v>0</v>
      </c>
      <c r="W97" s="741">
        <f t="shared" si="3"/>
        <v>6</v>
      </c>
      <c r="X97" s="741">
        <f t="shared" si="3"/>
        <v>3</v>
      </c>
      <c r="Y97" s="592"/>
      <c r="Z97" s="593"/>
      <c r="AA97" s="592"/>
      <c r="AB97" s="592"/>
      <c r="AC97" s="592"/>
      <c r="AE97" s="592"/>
      <c r="AY97" s="301"/>
    </row>
    <row r="98" spans="5:51" s="249" customFormat="1">
      <c r="H98" s="305" t="s">
        <v>2273</v>
      </c>
      <c r="I98" s="590">
        <f>COUNTIF($I$5:$I$93,"TESVİYE")</f>
        <v>0</v>
      </c>
      <c r="J98" s="889">
        <f>SUMIF($I$5:$I$93,"TESVİYE",$K$5:$K$93)</f>
        <v>0</v>
      </c>
      <c r="K98" s="595"/>
      <c r="L98" s="594"/>
      <c r="M98" s="741" t="s">
        <v>2207</v>
      </c>
      <c r="N98" s="741">
        <f t="shared" ref="N98:X98" si="4">SUMIF($AF$5:$AF$93,"%70 DEVAM EDİYOR",N$5:N$93)</f>
        <v>0</v>
      </c>
      <c r="O98" s="741">
        <f t="shared" si="4"/>
        <v>0</v>
      </c>
      <c r="P98" s="741">
        <f t="shared" si="4"/>
        <v>0</v>
      </c>
      <c r="Q98" s="741">
        <f t="shared" si="4"/>
        <v>0</v>
      </c>
      <c r="R98" s="741">
        <f t="shared" si="4"/>
        <v>0</v>
      </c>
      <c r="S98" s="741">
        <f t="shared" si="4"/>
        <v>0</v>
      </c>
      <c r="T98" s="741">
        <f t="shared" si="4"/>
        <v>0</v>
      </c>
      <c r="U98" s="741">
        <f t="shared" si="4"/>
        <v>0</v>
      </c>
      <c r="V98" s="741">
        <f t="shared" si="4"/>
        <v>0</v>
      </c>
      <c r="W98" s="741">
        <f t="shared" si="4"/>
        <v>0</v>
      </c>
      <c r="X98" s="741">
        <f t="shared" si="4"/>
        <v>0</v>
      </c>
      <c r="Y98" s="592"/>
      <c r="Z98" s="593"/>
      <c r="AA98" s="592"/>
      <c r="AB98" s="592"/>
      <c r="AC98" s="592"/>
      <c r="AE98" s="592"/>
      <c r="AY98" s="301"/>
    </row>
    <row r="99" spans="5:51" s="249" customFormat="1">
      <c r="H99" s="305" t="s">
        <v>12</v>
      </c>
      <c r="I99" s="590">
        <f>COUNTIF($I$5:$I$93,"ONARIM")</f>
        <v>4</v>
      </c>
      <c r="J99" s="889">
        <f>SUMIF($I$5:$I$93,"ONARIM",$K$5:$K$93)</f>
        <v>329064</v>
      </c>
      <c r="K99" s="595"/>
      <c r="L99" s="594"/>
      <c r="M99" s="741" t="s">
        <v>2208</v>
      </c>
      <c r="N99" s="741">
        <f t="shared" ref="N99:X99" si="5">SUMIF($AF$5:$AF$93,"DEVAM EDİYOR",N$5:N$93)</f>
        <v>0</v>
      </c>
      <c r="O99" s="741">
        <f t="shared" si="5"/>
        <v>0</v>
      </c>
      <c r="P99" s="741">
        <f t="shared" si="5"/>
        <v>0</v>
      </c>
      <c r="Q99" s="741">
        <f t="shared" si="5"/>
        <v>0</v>
      </c>
      <c r="R99" s="741">
        <f t="shared" si="5"/>
        <v>0</v>
      </c>
      <c r="S99" s="741">
        <f t="shared" si="5"/>
        <v>0</v>
      </c>
      <c r="T99" s="741">
        <f t="shared" si="5"/>
        <v>0</v>
      </c>
      <c r="U99" s="741">
        <f t="shared" si="5"/>
        <v>0</v>
      </c>
      <c r="V99" s="741">
        <f t="shared" si="5"/>
        <v>0</v>
      </c>
      <c r="W99" s="741">
        <f t="shared" si="5"/>
        <v>0</v>
      </c>
      <c r="X99" s="741">
        <f t="shared" si="5"/>
        <v>0</v>
      </c>
      <c r="Y99" s="592"/>
      <c r="Z99" s="593"/>
      <c r="AA99" s="592"/>
      <c r="AB99" s="592"/>
      <c r="AC99" s="592"/>
      <c r="AE99" s="592"/>
      <c r="AY99" s="301"/>
    </row>
    <row r="100" spans="5:51" s="249" customFormat="1">
      <c r="H100" s="305" t="s">
        <v>2274</v>
      </c>
      <c r="I100" s="590">
        <f>COUNTIF($I$5:$I$93,"STABİLİZE")</f>
        <v>3</v>
      </c>
      <c r="J100" s="889">
        <f>SUMIF($I$5:$I$93,"STABİLİZE",$K$5:$K$93)</f>
        <v>18815</v>
      </c>
      <c r="K100" s="595"/>
      <c r="L100" s="594"/>
      <c r="M100" s="884" t="s">
        <v>2209</v>
      </c>
      <c r="N100" s="741">
        <f t="shared" ref="N100:X100" si="6">SUMIF($AF$5:$AF$93,"İHALE AŞAMASI",N$5:N$93)</f>
        <v>0</v>
      </c>
      <c r="O100" s="741">
        <f t="shared" si="6"/>
        <v>0</v>
      </c>
      <c r="P100" s="741">
        <f t="shared" si="6"/>
        <v>0</v>
      </c>
      <c r="Q100" s="741">
        <f t="shared" si="6"/>
        <v>0</v>
      </c>
      <c r="R100" s="741">
        <f t="shared" si="6"/>
        <v>0</v>
      </c>
      <c r="S100" s="741">
        <f t="shared" si="6"/>
        <v>0</v>
      </c>
      <c r="T100" s="741">
        <f t="shared" si="6"/>
        <v>0</v>
      </c>
      <c r="U100" s="741">
        <f t="shared" si="6"/>
        <v>0</v>
      </c>
      <c r="V100" s="741">
        <f t="shared" si="6"/>
        <v>0</v>
      </c>
      <c r="W100" s="741">
        <f t="shared" si="6"/>
        <v>0</v>
      </c>
      <c r="X100" s="741">
        <f t="shared" si="6"/>
        <v>0</v>
      </c>
      <c r="Y100" s="592"/>
      <c r="Z100" s="593"/>
      <c r="AA100" s="592"/>
      <c r="AB100" s="592"/>
      <c r="AC100" s="592"/>
      <c r="AE100" s="592"/>
      <c r="AY100" s="301"/>
    </row>
    <row r="101" spans="5:51" s="249" customFormat="1">
      <c r="H101" s="305" t="s">
        <v>2275</v>
      </c>
      <c r="I101" s="590">
        <f>COUNTIF($I$5:$I$93,"BETON YOL")</f>
        <v>0</v>
      </c>
      <c r="J101" s="889">
        <f>SUMIF($I$5:$I$93,"BETON YOL",$K$5:$K$93)</f>
        <v>0</v>
      </c>
      <c r="K101" s="595"/>
      <c r="L101" s="594"/>
      <c r="M101" s="884" t="s">
        <v>2210</v>
      </c>
      <c r="N101" s="741">
        <f t="shared" ref="N101:X101" si="7">SUMIF($AF$5:$AF$93,"BAŞLANMADI",N$5:N$93)</f>
        <v>0</v>
      </c>
      <c r="O101" s="741">
        <f t="shared" si="7"/>
        <v>0</v>
      </c>
      <c r="P101" s="741">
        <f t="shared" si="7"/>
        <v>0</v>
      </c>
      <c r="Q101" s="741">
        <f t="shared" si="7"/>
        <v>0</v>
      </c>
      <c r="R101" s="741">
        <f t="shared" si="7"/>
        <v>0</v>
      </c>
      <c r="S101" s="742">
        <f t="shared" si="7"/>
        <v>0</v>
      </c>
      <c r="T101" s="741">
        <f t="shared" si="7"/>
        <v>0</v>
      </c>
      <c r="U101" s="741">
        <f t="shared" si="7"/>
        <v>0</v>
      </c>
      <c r="V101" s="741">
        <f t="shared" si="7"/>
        <v>0</v>
      </c>
      <c r="W101" s="741">
        <f t="shared" si="7"/>
        <v>0</v>
      </c>
      <c r="X101" s="741">
        <f t="shared" si="7"/>
        <v>0</v>
      </c>
      <c r="Y101" s="592"/>
      <c r="Z101" s="593"/>
      <c r="AA101" s="592"/>
      <c r="AB101" s="592"/>
      <c r="AC101" s="592"/>
      <c r="AE101" s="592"/>
      <c r="AY101" s="301"/>
    </row>
    <row r="102" spans="5:51" s="249" customFormat="1" ht="25.5">
      <c r="H102" s="305" t="s">
        <v>448</v>
      </c>
      <c r="I102" s="590">
        <f>COUNTIF($I$5:$I$93,"KÖY İÇİ     YOL (PARKE)")</f>
        <v>7</v>
      </c>
      <c r="J102" s="889">
        <f>SUMIF($I$5:$I$93,"KÖY İÇİ     YOL (PARKE)",$K$5:$K$93)</f>
        <v>569341</v>
      </c>
      <c r="K102" s="595"/>
      <c r="L102" s="594"/>
      <c r="M102" s="590" t="s">
        <v>19</v>
      </c>
      <c r="N102" s="885">
        <f t="shared" ref="N102:T102" si="8">SUM(N97:N101)</f>
        <v>0</v>
      </c>
      <c r="O102" s="885">
        <f t="shared" si="8"/>
        <v>0</v>
      </c>
      <c r="P102" s="886">
        <f t="shared" si="8"/>
        <v>0</v>
      </c>
      <c r="Q102" s="886">
        <f t="shared" si="8"/>
        <v>3</v>
      </c>
      <c r="R102" s="886">
        <f t="shared" si="8"/>
        <v>0</v>
      </c>
      <c r="S102" s="887">
        <f t="shared" si="8"/>
        <v>31500</v>
      </c>
      <c r="T102" s="886">
        <f t="shared" si="8"/>
        <v>97</v>
      </c>
      <c r="U102" s="886">
        <f>SUM(U97:U101)</f>
        <v>71.709999999999994</v>
      </c>
      <c r="V102" s="886">
        <f>SUM(V97:V101)</f>
        <v>0</v>
      </c>
      <c r="W102" s="886">
        <f>SUM(W97:W101)</f>
        <v>6</v>
      </c>
      <c r="X102" s="886">
        <f>SUM(X97:X101)</f>
        <v>3</v>
      </c>
      <c r="Y102" s="592"/>
      <c r="Z102" s="593"/>
      <c r="AA102" s="592"/>
      <c r="AB102" s="592"/>
      <c r="AC102" s="592"/>
      <c r="AE102" s="592"/>
      <c r="AY102" s="301"/>
    </row>
    <row r="103" spans="5:51" s="249" customFormat="1">
      <c r="H103" s="249" t="s">
        <v>2384</v>
      </c>
      <c r="I103" s="590">
        <f>COUNTIF($I$5:$I$93,"1. KAT ASFALT")</f>
        <v>37</v>
      </c>
      <c r="J103" s="889">
        <f>SUMIF($I$5:$I$93,"1. KAT ASFALT",$K$5:$K$93)</f>
        <v>4881514</v>
      </c>
      <c r="K103" s="595"/>
      <c r="L103" s="594"/>
      <c r="M103" s="590"/>
      <c r="Q103" s="595"/>
      <c r="R103" s="591"/>
      <c r="S103" s="591"/>
      <c r="T103" s="590"/>
      <c r="U103" s="595"/>
      <c r="V103" s="595"/>
      <c r="W103" s="592"/>
      <c r="X103" s="592"/>
      <c r="Y103" s="592"/>
      <c r="Z103" s="593"/>
      <c r="AA103" s="592"/>
      <c r="AB103" s="592"/>
      <c r="AC103" s="592"/>
      <c r="AE103" s="592"/>
      <c r="AY103" s="301"/>
    </row>
    <row r="104" spans="5:51" s="249" customFormat="1">
      <c r="F104" s="305"/>
      <c r="H104" s="883" t="s">
        <v>2385</v>
      </c>
      <c r="I104" s="590">
        <f>COUNTIF($I$5:$I$93,"2. KAT ASFALT")</f>
        <v>27</v>
      </c>
      <c r="J104" s="889">
        <f>SUMIF($I$5:$I$93,"2. KAT ASFALT",$K$5:$K$93)</f>
        <v>3429300</v>
      </c>
      <c r="K104" s="595"/>
      <c r="L104" s="594"/>
      <c r="M104" s="590"/>
      <c r="Q104" s="595"/>
      <c r="R104" s="591"/>
      <c r="S104" s="591"/>
      <c r="T104" s="590"/>
      <c r="U104" s="595"/>
      <c r="V104" s="595"/>
      <c r="W104" s="592"/>
      <c r="X104" s="592"/>
      <c r="Y104" s="592"/>
      <c r="Z104" s="593"/>
      <c r="AA104" s="592"/>
      <c r="AB104" s="592"/>
      <c r="AC104" s="592"/>
      <c r="AE104" s="592"/>
      <c r="AY104" s="301"/>
    </row>
    <row r="105" spans="5:51" s="249" customFormat="1">
      <c r="F105" s="305"/>
      <c r="H105" s="305" t="s">
        <v>2279</v>
      </c>
      <c r="I105" s="590">
        <f>COUNTIF($I$5:$I$93,"TAŞ DUVAR")</f>
        <v>1</v>
      </c>
      <c r="J105" s="889">
        <f>SUMIF($I$5:$I$93,"TAŞ DUVAR",$K$5:$K$93)</f>
        <v>30000</v>
      </c>
      <c r="K105" s="595"/>
      <c r="L105" s="594"/>
      <c r="M105" s="590"/>
      <c r="Q105" s="595"/>
      <c r="R105" s="591"/>
      <c r="S105" s="591"/>
      <c r="T105" s="590"/>
      <c r="U105" s="595"/>
      <c r="V105" s="595"/>
      <c r="W105" s="592"/>
      <c r="X105" s="592"/>
      <c r="Y105" s="592"/>
      <c r="Z105" s="593"/>
      <c r="AA105" s="592"/>
      <c r="AB105" s="592"/>
      <c r="AC105" s="592"/>
      <c r="AE105" s="592"/>
      <c r="AY105" s="301"/>
    </row>
    <row r="106" spans="5:51" s="249" customFormat="1">
      <c r="H106" s="305" t="s">
        <v>11</v>
      </c>
      <c r="I106" s="590">
        <f>COUNTIF($I$5:$I$93,"MENFEZ")</f>
        <v>6</v>
      </c>
      <c r="J106" s="889">
        <f>SUMIF($I$5:$I$93,"MENFEZ",$K$5:$K$93)</f>
        <v>103590</v>
      </c>
      <c r="K106" s="595"/>
      <c r="L106" s="594"/>
      <c r="M106" s="590"/>
      <c r="Q106" s="595"/>
      <c r="R106" s="591"/>
      <c r="S106" s="591"/>
      <c r="T106" s="590"/>
      <c r="U106" s="595"/>
      <c r="V106" s="595"/>
      <c r="W106" s="592"/>
      <c r="X106" s="592"/>
      <c r="Y106" s="592"/>
      <c r="Z106" s="593"/>
      <c r="AA106" s="592"/>
      <c r="AB106" s="592"/>
      <c r="AC106" s="592"/>
      <c r="AE106" s="592"/>
      <c r="AY106" s="301"/>
    </row>
    <row r="107" spans="5:51" s="249" customFormat="1">
      <c r="H107" s="305" t="s">
        <v>489</v>
      </c>
      <c r="I107" s="590">
        <f>COUNTIF($I$5:$I$93,"KÖPRÜ")</f>
        <v>2</v>
      </c>
      <c r="J107" s="889">
        <f>SUMIF($I$5:$I$93,"KÖPRÜ",$K$5:$K$93)</f>
        <v>53985</v>
      </c>
      <c r="K107" s="595"/>
      <c r="L107" s="594"/>
      <c r="M107" s="590"/>
      <c r="Q107" s="595"/>
      <c r="R107" s="591"/>
      <c r="S107" s="591"/>
      <c r="T107" s="590"/>
      <c r="U107" s="595"/>
      <c r="V107" s="595"/>
      <c r="W107" s="592"/>
      <c r="X107" s="592"/>
      <c r="Y107" s="592"/>
      <c r="Z107" s="593"/>
      <c r="AA107" s="592"/>
      <c r="AB107" s="592"/>
      <c r="AC107" s="592"/>
      <c r="AE107" s="592"/>
      <c r="AY107" s="301"/>
    </row>
    <row r="108" spans="5:51" s="249" customFormat="1">
      <c r="I108" s="590">
        <f>SUM(I97:I107)</f>
        <v>87</v>
      </c>
      <c r="J108" s="889">
        <f>SUM(J97:J107)</f>
        <v>9415609</v>
      </c>
      <c r="K108" s="595"/>
      <c r="L108" s="594"/>
      <c r="M108" s="590"/>
      <c r="Q108" s="595"/>
      <c r="R108" s="591"/>
      <c r="S108" s="591"/>
      <c r="T108" s="590"/>
      <c r="U108" s="595"/>
      <c r="V108" s="595"/>
      <c r="W108" s="592"/>
      <c r="X108" s="592"/>
      <c r="Y108" s="592"/>
      <c r="Z108" s="593"/>
      <c r="AA108" s="592"/>
      <c r="AB108" s="592"/>
      <c r="AC108" s="592"/>
      <c r="AE108" s="592"/>
      <c r="AY108" s="301"/>
    </row>
    <row r="109" spans="5:51" s="249" customFormat="1" ht="38.25">
      <c r="G109" s="305" t="s">
        <v>425</v>
      </c>
      <c r="H109" s="890" t="s">
        <v>2204</v>
      </c>
      <c r="I109" s="305" t="s">
        <v>2273</v>
      </c>
      <c r="J109" s="891" t="s">
        <v>2204</v>
      </c>
      <c r="K109" s="305" t="s">
        <v>12</v>
      </c>
      <c r="L109" s="892" t="s">
        <v>2204</v>
      </c>
      <c r="M109" s="305" t="s">
        <v>2274</v>
      </c>
      <c r="N109" s="891" t="s">
        <v>2204</v>
      </c>
      <c r="O109" s="305" t="s">
        <v>2275</v>
      </c>
      <c r="P109" s="893" t="s">
        <v>2204</v>
      </c>
      <c r="Q109" s="305" t="s">
        <v>448</v>
      </c>
      <c r="R109" s="892" t="s">
        <v>1883</v>
      </c>
      <c r="S109" s="890" t="s">
        <v>2384</v>
      </c>
      <c r="T109" s="894" t="s">
        <v>2204</v>
      </c>
      <c r="U109" s="895" t="s">
        <v>2385</v>
      </c>
      <c r="V109" s="891" t="s">
        <v>2204</v>
      </c>
      <c r="W109" s="305" t="s">
        <v>2279</v>
      </c>
      <c r="X109" s="305" t="s">
        <v>11</v>
      </c>
      <c r="Y109" s="305" t="s">
        <v>489</v>
      </c>
      <c r="Z109" s="593"/>
      <c r="AA109" s="592"/>
      <c r="AB109" s="592"/>
      <c r="AC109" s="592"/>
      <c r="AE109" s="592"/>
      <c r="AY109" s="301"/>
    </row>
    <row r="110" spans="5:51" s="249" customFormat="1">
      <c r="F110" s="741" t="s">
        <v>716</v>
      </c>
      <c r="G110" s="249">
        <f>COUNTIF($I$5:$I$31,"HAM YOL")</f>
        <v>0</v>
      </c>
      <c r="H110" s="249">
        <f>SUMIF($I$5:$I$31,"HAM YOL",N5:N31)</f>
        <v>0</v>
      </c>
      <c r="I110" s="249">
        <f>COUNTIF($I$5:$I$31,"TESVİYE")</f>
        <v>0</v>
      </c>
      <c r="J110" s="249">
        <f>SUMIF($I$5:$I$31,"TESVİYE",O5:O31)</f>
        <v>0</v>
      </c>
      <c r="K110" s="249">
        <f>COUNTIF($I$5:$I$31,"ONARIM")</f>
        <v>0</v>
      </c>
      <c r="L110" s="249">
        <f>SUMIF($I$5:$I$31,"ONARIM",P5:P31)</f>
        <v>0</v>
      </c>
      <c r="M110" s="249">
        <f>COUNTIF($I$5:$I$31,"STABİLİZE")</f>
        <v>0</v>
      </c>
      <c r="N110" s="249">
        <f>SUMIF($I$5:$I$31,"STABİLİZE",Q5:Q31)</f>
        <v>0</v>
      </c>
      <c r="O110" s="249">
        <f>COUNTIF($I$5:$I$31,"BETON YOL")</f>
        <v>0</v>
      </c>
      <c r="P110" s="249">
        <f>SUMIF($I$5:$I$31,"BETON YOL",R5:R31)</f>
        <v>0</v>
      </c>
      <c r="Q110" s="249">
        <f>COUNTIF($I$5:$I$31,"KÖY İÇİ     YOL (PARKE)")</f>
        <v>0</v>
      </c>
      <c r="R110" s="249">
        <f>SUMIF($I$5:$I$31,"KÖY İÇİ     YOL (PARKE)",S5:S31)</f>
        <v>0</v>
      </c>
      <c r="S110" s="249">
        <f>COUNTIF($I$5:$I$31,"1. KAT ASFALT")</f>
        <v>18</v>
      </c>
      <c r="T110" s="249">
        <f>SUMIF($I$5:$I$31,"1. KAT ASFALT",T5:T31)</f>
        <v>44</v>
      </c>
      <c r="U110" s="249">
        <f>COUNTIF($I$5:$I$31,"2. KAT ASFALT")</f>
        <v>9</v>
      </c>
      <c r="V110" s="249">
        <f>SUMIF($I$5:$I$31,"2. KAT ASFALT",U5:U31)</f>
        <v>19</v>
      </c>
      <c r="W110" s="249">
        <f>COUNTIF($I$5:$I$31,"TAŞ DUVAR")</f>
        <v>0</v>
      </c>
      <c r="X110" s="249">
        <f>COUNTIF($I$5:$I$31,"MENFEZ")</f>
        <v>0</v>
      </c>
      <c r="Y110" s="249">
        <f>COUNTIF($I$5:$I$31,"KÖPRÜ")</f>
        <v>0</v>
      </c>
      <c r="Z110" s="593"/>
      <c r="AA110" s="592"/>
      <c r="AB110" s="592"/>
      <c r="AC110" s="592"/>
      <c r="AE110" s="592"/>
      <c r="AY110" s="301"/>
    </row>
    <row r="111" spans="5:51" s="249" customFormat="1">
      <c r="E111" s="249" t="s">
        <v>1899</v>
      </c>
      <c r="F111" s="741" t="s">
        <v>2215</v>
      </c>
      <c r="G111" s="249">
        <f>COUNTIF($I$32:$I$34,"HAM YOL")</f>
        <v>0</v>
      </c>
      <c r="H111" s="249">
        <f>SUMIF($I$32:$I$34,"HAM YOL",N32:N34)</f>
        <v>0</v>
      </c>
      <c r="I111" s="249">
        <f>COUNTIF($I$32:$I$34,"TESVİYE")</f>
        <v>0</v>
      </c>
      <c r="J111" s="249">
        <f>SUMIF($I$32:$I$34,"TESVİYE",O32:O34)</f>
        <v>0</v>
      </c>
      <c r="K111" s="249">
        <f>COUNTIF($I$32:$I$34,"ONARIM")</f>
        <v>0</v>
      </c>
      <c r="L111" s="249">
        <f>SUMIF($I$32:$I$34,"ONARIM",P32:P34)</f>
        <v>0</v>
      </c>
      <c r="M111" s="249">
        <f>COUNTIF($I$32:$I$34,"STABİLİZE")</f>
        <v>0</v>
      </c>
      <c r="N111" s="249">
        <f>SUMIF($I$32:$I$34,"STABİLİZE",Q32:Q34)</f>
        <v>0</v>
      </c>
      <c r="O111" s="249">
        <f>COUNTIF($I$32:$I$34,"BETON YOL")</f>
        <v>0</v>
      </c>
      <c r="P111" s="249">
        <f>SUMIF($I$32:$I$34,"BETON YOL",R32:R34)</f>
        <v>0</v>
      </c>
      <c r="Q111" s="249">
        <f>COUNTIF($I$32:$I$34,"KÖY İÇİ     YOL (PARKE)")</f>
        <v>0</v>
      </c>
      <c r="R111" s="249">
        <f>SUMIF($I$32:$I$34,"KÖY İÇİ     YOL (PARKE)",S32:S34)</f>
        <v>0</v>
      </c>
      <c r="S111" s="249">
        <f>COUNTIF($I$32:$I$34,"1. KAT ASFALT")</f>
        <v>0</v>
      </c>
      <c r="T111" s="249">
        <f>SUMIF($I$32:$I$34,"1. KAT ASFALT",T32:T34)</f>
        <v>0</v>
      </c>
      <c r="U111" s="249">
        <f>COUNTIF($I$32:$I$34,"2. KAT ASFALT")</f>
        <v>3</v>
      </c>
      <c r="V111" s="249">
        <f>SUMIF($I$32:$I$34,"2. KAT ASFALT",U32:U34)</f>
        <v>6.66</v>
      </c>
      <c r="W111" s="249">
        <f>COUNTIF($I$32:$I$34,"TAŞ DUVAR")</f>
        <v>0</v>
      </c>
      <c r="X111" s="249">
        <f>COUNTIF($I$32:$I$34,"MENFEZ")</f>
        <v>0</v>
      </c>
      <c r="Y111" s="249">
        <f>COUNTIF($I$32:$I$34,"KÖPRÜ")</f>
        <v>0</v>
      </c>
      <c r="Z111" s="593"/>
      <c r="AA111" s="592"/>
      <c r="AB111" s="592"/>
      <c r="AC111" s="592"/>
      <c r="AE111" s="592"/>
      <c r="AY111" s="301"/>
    </row>
    <row r="112" spans="5:51" s="249" customFormat="1">
      <c r="F112" s="741" t="s">
        <v>2216</v>
      </c>
      <c r="G112" s="249">
        <f>COUNTIF($I$35:$I$57,"HAM YOL")</f>
        <v>0</v>
      </c>
      <c r="H112" s="249">
        <f>SUMIF($I$35:$I$57,"HAM YOL",N35:N57)</f>
        <v>0</v>
      </c>
      <c r="I112" s="249">
        <f>COUNTIF($I$35:$I$57,"TESVİYE")</f>
        <v>0</v>
      </c>
      <c r="J112" s="249">
        <f>SUMIF($I$35:$I$57,"TESVİYE",O35:O57)</f>
        <v>0</v>
      </c>
      <c r="K112" s="249">
        <f>COUNTIF($I$35:$I$57,"ONARIM")</f>
        <v>1</v>
      </c>
      <c r="L112" s="249">
        <f>SUMIF($I$35:$I$57,"ONARIM",P35:P57)</f>
        <v>0</v>
      </c>
      <c r="M112" s="249">
        <f>COUNTIF($I$35:$I$57,"STABİLİZE")</f>
        <v>0</v>
      </c>
      <c r="N112" s="249">
        <f>SUMIF($I$35:$I$57,"STABİLİZE",Q35:Q57)</f>
        <v>0</v>
      </c>
      <c r="O112" s="249">
        <f>COUNTIF($I$35:$I$57,"BETON YOL")</f>
        <v>0</v>
      </c>
      <c r="P112" s="249">
        <f>SUMIF($I$35:$I$57,"BETON YOL",R35:R57)</f>
        <v>0</v>
      </c>
      <c r="Q112" s="249">
        <f>COUNTIF($I$35:$I$57,"KÖY İÇİ     YOL (PARKE)")</f>
        <v>5</v>
      </c>
      <c r="R112" s="249">
        <f>SUMIF($I$35:$I$57,"KÖY İÇİ     YOL (PARKE)",S35:S57)</f>
        <v>10000</v>
      </c>
      <c r="S112" s="249">
        <f>COUNTIF($I$35:$I$57,"1. KAT ASFALT")</f>
        <v>9</v>
      </c>
      <c r="T112" s="249">
        <f>SUMIF($I$35:$I$57,"1. KAT ASFALT",T35:T57)</f>
        <v>15.5</v>
      </c>
      <c r="U112" s="249">
        <f>COUNTIF($I$35:$I$57,"2. KAT ASFALT")</f>
        <v>2</v>
      </c>
      <c r="V112" s="249">
        <f>SUMIF($I$35:$I$57,"2. KAT ASFALT",U35:U57)</f>
        <v>1.5</v>
      </c>
      <c r="W112" s="249">
        <f>COUNTIF($I$35:$I$57,"TAŞ DUVAR")</f>
        <v>1</v>
      </c>
      <c r="X112" s="249">
        <f>COUNTIF($I$35:$I$57,"MENFEZ")</f>
        <v>4</v>
      </c>
      <c r="Y112" s="249">
        <f>COUNTIF($I$35:$I$57,"KÖPRÜ")</f>
        <v>1</v>
      </c>
      <c r="Z112" s="593"/>
      <c r="AA112" s="592"/>
      <c r="AB112" s="592"/>
      <c r="AC112" s="592"/>
      <c r="AE112" s="592"/>
      <c r="AY112" s="301"/>
    </row>
    <row r="113" spans="6:51" s="249" customFormat="1">
      <c r="F113" s="741" t="s">
        <v>2217</v>
      </c>
      <c r="G113" s="249">
        <f>COUNTIF(I$62:I$68,"HAM YOL")</f>
        <v>0</v>
      </c>
      <c r="H113" s="249">
        <f>SUMIF($I$62:$I$68,"HAM YOL",N62:N68)</f>
        <v>0</v>
      </c>
      <c r="I113" s="249">
        <f>COUNTIF(I$62:I$68,"TESVİYE")</f>
        <v>0</v>
      </c>
      <c r="J113" s="249">
        <f>SUMIF($I$62:$I$68,"TESVİYE",O62:O68)</f>
        <v>0</v>
      </c>
      <c r="K113" s="249">
        <f>COUNTIF(I$62:I$68,"ONARIM")</f>
        <v>0</v>
      </c>
      <c r="L113" s="249">
        <f>SUMIF($I$62:$I$68,"ONARIM",P62:P68)</f>
        <v>0</v>
      </c>
      <c r="M113" s="249">
        <f>COUNTIF(I$62:I$68,"STABİLİZE")</f>
        <v>0</v>
      </c>
      <c r="N113" s="249">
        <f>SUMIF($I$62:$I$68,"STABİLİZE",Q62:Q68)</f>
        <v>0</v>
      </c>
      <c r="O113" s="249">
        <f>COUNTIF(I$62:I$68,"BETON YOL")</f>
        <v>0</v>
      </c>
      <c r="P113" s="249">
        <f>SUMIF($I$62:$I$68,"BETON YOL",R62:R68)</f>
        <v>0</v>
      </c>
      <c r="Q113" s="249">
        <f>COUNTIF(I$62:I$68,"KÖY İÇİ     YOL (PARKE)")</f>
        <v>0</v>
      </c>
      <c r="R113" s="249">
        <f>SUMIF($I$62:$I$68,"KÖY İÇİ     YOL (PARKE)",S62:S68)</f>
        <v>0</v>
      </c>
      <c r="S113" s="249">
        <f>COUNTIF(I$62:I$68,"1. KAT ASFALT")</f>
        <v>4</v>
      </c>
      <c r="T113" s="249">
        <f>SUMIF($I$62:$I$68,"1. KAT ASFALT",T62:T68)</f>
        <v>19</v>
      </c>
      <c r="U113" s="249">
        <f>COUNTIF(I$62:I$68,"2. KAT ASFALT")</f>
        <v>1</v>
      </c>
      <c r="V113" s="249">
        <f>SUMIF($I$62:$I$68,"2. KAT ASFALT",U62:U68)</f>
        <v>10.6</v>
      </c>
      <c r="W113" s="249">
        <f>COUNTIF(I$62:I$68,"TAŞ DUVAR")</f>
        <v>0</v>
      </c>
      <c r="X113" s="249">
        <f>COUNTIF(I$62:I$68,"MENFEZ")</f>
        <v>0</v>
      </c>
      <c r="Y113" s="249">
        <f>COUNTIF(I$62:I$68,"KÖPRÜ")</f>
        <v>0</v>
      </c>
      <c r="Z113" s="593"/>
      <c r="AA113" s="592"/>
      <c r="AB113" s="592"/>
      <c r="AC113" s="592"/>
      <c r="AE113" s="592"/>
      <c r="AY113" s="301"/>
    </row>
    <row r="114" spans="6:51" s="249" customFormat="1">
      <c r="F114" s="741" t="s">
        <v>2218</v>
      </c>
      <c r="G114" s="249">
        <f>COUNTIF($I$69:$I$71,"HAM YOL")</f>
        <v>0</v>
      </c>
      <c r="H114" s="249">
        <f>SUMIF($I$69:$I$71,"HAM YOL",N69:N71)</f>
        <v>0</v>
      </c>
      <c r="I114" s="249">
        <f>COUNTIF($I$69:$I$71,"TESVİYE")</f>
        <v>0</v>
      </c>
      <c r="J114" s="249">
        <f>SUMIF($I$69:$I$71,"TESVİYE",O69:O71)</f>
        <v>0</v>
      </c>
      <c r="K114" s="249">
        <f>COUNTIF($I$69:$I$71,"ONARIM")</f>
        <v>0</v>
      </c>
      <c r="L114" s="249">
        <f>SUMIF($I$69:$I$71,"ONARIM",P69:P71)</f>
        <v>0</v>
      </c>
      <c r="M114" s="249">
        <f>COUNTIF($I$69:$I$71,"STABİLİZE")</f>
        <v>0</v>
      </c>
      <c r="N114" s="249">
        <f>SUMIF($I$69:$I$71,"STABİLİZE",Q69:Q71)</f>
        <v>0</v>
      </c>
      <c r="O114" s="249">
        <f>COUNTIF($I$69:$I$71,"BETON YOL")</f>
        <v>0</v>
      </c>
      <c r="P114" s="249">
        <f>SUMIF($I$69:$I$71,"BETON YOL",R69:R71)</f>
        <v>0</v>
      </c>
      <c r="Q114" s="249">
        <f>COUNTIF($I$69:$I$71,"KÖY İÇİ     YOL (PARKE)")</f>
        <v>0</v>
      </c>
      <c r="R114" s="249">
        <f>SUMIF($I$69:$I$71,"KÖY İÇİ     YOL (PARKE)",S69:S71)</f>
        <v>0</v>
      </c>
      <c r="S114" s="249">
        <f>COUNTIF($I$69:$I$71,"1. KAT ASFALT")</f>
        <v>1</v>
      </c>
      <c r="T114" s="249">
        <f>SUMIF($I$69:$I$71,"1. KAT ASFALT",T69:T71)</f>
        <v>3.5</v>
      </c>
      <c r="U114" s="249">
        <f>COUNTIF($I$69:$I$71,"2. KAT ASFALT")</f>
        <v>2</v>
      </c>
      <c r="V114" s="249">
        <f>SUMIF($I$69:$I$71,"2. KAT ASFALT",U69:U71)</f>
        <v>4.5</v>
      </c>
      <c r="W114" s="249">
        <f>COUNTIF($I$69:$I$71,"TAŞ DUVAR")</f>
        <v>0</v>
      </c>
      <c r="X114" s="249">
        <f>COUNTIF($I$69:$I$71,"MENFEZ")</f>
        <v>0</v>
      </c>
      <c r="Y114" s="249">
        <f>COUNTIF($I$69:$I$71,"KÖPRÜ")</f>
        <v>0</v>
      </c>
      <c r="Z114" s="593"/>
      <c r="AA114" s="592"/>
      <c r="AB114" s="592"/>
      <c r="AC114" s="592"/>
      <c r="AE114" s="592"/>
      <c r="AY114" s="301"/>
    </row>
    <row r="115" spans="6:51" s="249" customFormat="1">
      <c r="F115" s="741" t="s">
        <v>2219</v>
      </c>
      <c r="G115" s="249">
        <f>COUNTIF($I$72:$I$78,"HAM YOL")</f>
        <v>0</v>
      </c>
      <c r="H115" s="249">
        <f>SUMIF($I$72:$I$78,"HAM YOL",N72:N78)</f>
        <v>0</v>
      </c>
      <c r="I115" s="249">
        <f>COUNTIF($I$72:$I$78,"TESVİYE")</f>
        <v>0</v>
      </c>
      <c r="J115" s="249">
        <f>SUMIF($I$72:$I$78,"TESVİYE",O72:O78)</f>
        <v>0</v>
      </c>
      <c r="K115" s="249">
        <f>COUNTIF($I$72:$I$78,"ONARIM")</f>
        <v>2</v>
      </c>
      <c r="L115" s="249">
        <f>SUMIF($I$72:$I$78,"ONARIM",P72:P78)</f>
        <v>0</v>
      </c>
      <c r="M115" s="249">
        <f>COUNTIF($I$72:$I$78,"STABİLİZE")</f>
        <v>0</v>
      </c>
      <c r="N115" s="249">
        <f>SUMIF($I$72:$I$78,"STABİLİZE",Q72:Q78)</f>
        <v>0</v>
      </c>
      <c r="O115" s="249">
        <f>COUNTIF($I$72:$I$78,"BETON YOL")</f>
        <v>0</v>
      </c>
      <c r="P115" s="249">
        <f>SUMIF($I$72:$I$78,"BETON YOL",R72:R78)</f>
        <v>0</v>
      </c>
      <c r="Q115" s="249">
        <f>COUNTIF($I$72:$I$78,"KÖY İÇİ     YOL (PARKE)")</f>
        <v>0</v>
      </c>
      <c r="R115" s="249">
        <f>SUMIF($I$72:$I$78,"KÖY İÇİ     YOL (PARKE)",S72:S78)</f>
        <v>0</v>
      </c>
      <c r="S115" s="249">
        <f>COUNTIF($I$72:$I$78,"1. KAT ASFALT")</f>
        <v>5</v>
      </c>
      <c r="T115" s="249">
        <f>SUMIF($I$72:$I$78,"1. KAT ASFALT",T72:T78)</f>
        <v>15</v>
      </c>
      <c r="U115" s="249">
        <f>COUNTIF($I$72:$I$78,"2. KAT ASFALT")</f>
        <v>0</v>
      </c>
      <c r="V115" s="249">
        <f>SUMIF($I$72:$I$78,"2. KAT ASFALT",U72:U78)</f>
        <v>0</v>
      </c>
      <c r="W115" s="249">
        <f>COUNTIF($I$72:$I$78,"TAŞ DUVAR")</f>
        <v>0</v>
      </c>
      <c r="X115" s="249">
        <f>COUNTIF($I$72:$I$78,"MENFEZ")</f>
        <v>0</v>
      </c>
      <c r="Y115" s="249">
        <f>COUNTIF($I$72:$I$78,"KÖPRÜ")</f>
        <v>0</v>
      </c>
      <c r="Z115" s="593"/>
      <c r="AA115" s="592"/>
      <c r="AB115" s="592"/>
      <c r="AC115" s="592"/>
      <c r="AE115" s="592"/>
      <c r="AY115" s="301"/>
    </row>
    <row r="116" spans="6:51" s="249" customFormat="1">
      <c r="F116" s="741" t="s">
        <v>2220</v>
      </c>
      <c r="G116" s="249">
        <f>COUNTIF($I$79:$I$86,"HAM YOL")</f>
        <v>0</v>
      </c>
      <c r="H116" s="249">
        <f>SUMIF($I$79:$I$86,"HAM YOL",N79:N86)</f>
        <v>0</v>
      </c>
      <c r="I116" s="249">
        <f>COUNTIF($I$79:$I$86,"TESVİYE")</f>
        <v>0</v>
      </c>
      <c r="J116" s="249">
        <f>SUMIF($I$79:$I$86,"TESVİYE",O79:O86)</f>
        <v>0</v>
      </c>
      <c r="K116" s="249">
        <f>COUNTIF($I$79:$I$86,"ONARIM")</f>
        <v>0</v>
      </c>
      <c r="L116" s="249">
        <f>SUMIF($I$79:$I$86,"ONARIM",P79:P86)</f>
        <v>0</v>
      </c>
      <c r="M116" s="249">
        <f>COUNTIF($I$79:$I$86,"STABİLİZE")</f>
        <v>3</v>
      </c>
      <c r="N116" s="249">
        <f>SUMIF($I$79:$I$86,"STABİLİZE",Q79:Q86)</f>
        <v>3</v>
      </c>
      <c r="O116" s="249">
        <f>COUNTIF($I$79:$I$86,"BETON YOL")</f>
        <v>0</v>
      </c>
      <c r="P116" s="249">
        <f>SUMIF($I$79:$I$86,"BETON YOL",R79:R86)</f>
        <v>0</v>
      </c>
      <c r="Q116" s="249">
        <f>COUNTIF($I$79:$I$86,"KÖY İÇİ     YOL (PARKE)")</f>
        <v>0</v>
      </c>
      <c r="R116" s="249">
        <f>SUMIF($I$79:$I$86,"KÖY İÇİ     YOL (PARKE)",S79:S86)</f>
        <v>0</v>
      </c>
      <c r="S116" s="249">
        <f>COUNTIF($I$79:$I$86,"1. KAT ASFALT")</f>
        <v>0</v>
      </c>
      <c r="T116" s="249">
        <f>SUMIF($I$79:$I$86,"1. KAT ASFALT",T79:T86)</f>
        <v>0</v>
      </c>
      <c r="U116" s="249">
        <f>COUNTIF($I$79:$I$86,"2. KAT ASFALT")</f>
        <v>5</v>
      </c>
      <c r="V116" s="249">
        <f>SUMIF($I$79:$I$86,"2. KAT ASFALT",U79:U86)</f>
        <v>23.6</v>
      </c>
      <c r="W116" s="249">
        <f>COUNTIF($I$79:$I$86,"TAŞ DUVAR")</f>
        <v>0</v>
      </c>
      <c r="X116" s="249">
        <f>COUNTIF($I$79:$I$86,"MENFEZ")</f>
        <v>0</v>
      </c>
      <c r="Y116" s="249">
        <f>COUNTIF($I$79:$I$86,"KÖPRÜ")</f>
        <v>0</v>
      </c>
      <c r="Z116" s="593"/>
      <c r="AA116" s="592"/>
      <c r="AB116" s="592"/>
      <c r="AC116" s="592"/>
      <c r="AE116" s="592"/>
      <c r="AY116" s="301"/>
    </row>
    <row r="117" spans="6:51" s="249" customFormat="1">
      <c r="F117" s="741" t="s">
        <v>2221</v>
      </c>
      <c r="G117" s="249">
        <f>COUNTIF($I$87:$I$92,"HAM YOL")</f>
        <v>0</v>
      </c>
      <c r="H117" s="249">
        <f>SUMIF($I$87:$I$92,"HAM YOL",N87:N92)</f>
        <v>0</v>
      </c>
      <c r="I117" s="249">
        <f>COUNTIF($I$87:$I$92,"TESVİYE")</f>
        <v>0</v>
      </c>
      <c r="J117" s="249">
        <f>SUMIF($I$87:$I$92,"TESVİYE",O87:O92)</f>
        <v>0</v>
      </c>
      <c r="K117" s="249">
        <f>COUNTIF($I$87:$I$92,"ONARIM")</f>
        <v>1</v>
      </c>
      <c r="L117" s="249">
        <f>SUMIF($I$87:$I$92,"ONARIM",P87:P92)</f>
        <v>0</v>
      </c>
      <c r="M117" s="249">
        <f>COUNTIF($I$87:$I$92,"STABİLİZE")</f>
        <v>0</v>
      </c>
      <c r="N117" s="249">
        <f>SUMIF($I$87:$I$92,"STABİLİZE",Q87:Q92)</f>
        <v>0</v>
      </c>
      <c r="O117" s="249">
        <f>COUNTIF($I$87:$I$92,"BETON YOL")</f>
        <v>0</v>
      </c>
      <c r="P117" s="249">
        <f>SUMIF($I$87:$I$92,"BETON YOL",R87:R92)</f>
        <v>0</v>
      </c>
      <c r="Q117" s="249">
        <f>COUNTIF($I$87:$I$92,"KÖY İÇİ     YOL (PARKE)")</f>
        <v>0</v>
      </c>
      <c r="R117" s="249">
        <f>SUMIF($I$87:$I$92,"KÖY İÇİ     YOL (PARKE)",S87:S92)</f>
        <v>0</v>
      </c>
      <c r="S117" s="249">
        <f>COUNTIF($I$87:$I$92,"1. KAT ASFALT")</f>
        <v>0</v>
      </c>
      <c r="T117" s="249">
        <f>SUMIF($I$87:$I$92,"1. KAT ASFALT",T87:T92)</f>
        <v>0</v>
      </c>
      <c r="U117" s="249">
        <f>COUNTIF($I$87:$I$92,"2. KAT ASFALT")</f>
        <v>5</v>
      </c>
      <c r="V117" s="249">
        <f>SUMIF($I$87:$I$92,"2. KAT ASFALT",U87:U92)</f>
        <v>5.85</v>
      </c>
      <c r="W117" s="249">
        <f>COUNTIF($I$87:$I$92,"TAŞ DUVAR")</f>
        <v>0</v>
      </c>
      <c r="X117" s="249">
        <f>COUNTIF($I$87:$I$92,"MENFEZ")</f>
        <v>0</v>
      </c>
      <c r="Y117" s="249">
        <f>COUNTIF($I$87:$I$92,"KÖPRÜ")</f>
        <v>0</v>
      </c>
      <c r="Z117" s="593"/>
      <c r="AA117" s="592"/>
      <c r="AB117" s="592"/>
      <c r="AC117" s="592"/>
      <c r="AE117" s="592"/>
      <c r="AY117" s="301"/>
    </row>
    <row r="118" spans="6:51" s="249" customFormat="1">
      <c r="F118" s="741" t="s">
        <v>2222</v>
      </c>
      <c r="G118" s="249">
        <f>COUNTIF($I$93,"HAM YOL")</f>
        <v>0</v>
      </c>
      <c r="H118" s="249">
        <f>SUMIF($I$93,"HAM YOL",N93)</f>
        <v>0</v>
      </c>
      <c r="I118" s="249">
        <f>COUNTIF($I$93,"TESVİYE")</f>
        <v>0</v>
      </c>
      <c r="J118" s="249">
        <f>SUMIF($I$93,"TESVİYE",O93)</f>
        <v>0</v>
      </c>
      <c r="K118" s="249">
        <f>COUNTIF($I$93,"ONARIM")</f>
        <v>0</v>
      </c>
      <c r="L118" s="249">
        <f>SUMIF($I$93,"ONARIM",P93)</f>
        <v>0</v>
      </c>
      <c r="M118" s="249">
        <f>COUNTIF($I$93,"STABİLİZE")</f>
        <v>0</v>
      </c>
      <c r="N118" s="249">
        <f>SUMIF($I$93,"STABİLİZE",Q93)</f>
        <v>0</v>
      </c>
      <c r="O118" s="249">
        <f>COUNTIF($I$93,"BETON YOL")</f>
        <v>0</v>
      </c>
      <c r="P118" s="249">
        <f>SUMIF($I$93,"BETON YOL",R93)</f>
        <v>0</v>
      </c>
      <c r="Q118" s="249">
        <f>COUNTIF($I$93,"KÖY İÇİ     YOL (PARKE)")</f>
        <v>1</v>
      </c>
      <c r="R118" s="249">
        <f>SUMIF($I$93,"KÖY İÇİ     YOL (PARKE)",S93)</f>
        <v>20000</v>
      </c>
      <c r="S118" s="249">
        <f>COUNTIF($I$93,"1. KAT ASFALT")</f>
        <v>0</v>
      </c>
      <c r="T118" s="249">
        <f>SUMIF($I$93,"1. KAT ASFALT",T93)</f>
        <v>0</v>
      </c>
      <c r="U118" s="249">
        <f>COUNTIF($I$93,"2. KAT ASFALT")</f>
        <v>0</v>
      </c>
      <c r="V118" s="249">
        <f>SUMIF($I$93,"2. KAT ASFALT",U93)</f>
        <v>0</v>
      </c>
      <c r="W118" s="249">
        <f>COUNTIF($I$93,"TAŞ DUVAR")</f>
        <v>0</v>
      </c>
      <c r="X118" s="249">
        <f>COUNTIF($I$93,"MENFEZ")</f>
        <v>0</v>
      </c>
      <c r="Y118" s="249">
        <f>COUNTIF($I$93,"KÖPRÜ")</f>
        <v>0</v>
      </c>
      <c r="Z118" s="593"/>
      <c r="AA118" s="592"/>
      <c r="AB118" s="592"/>
      <c r="AC118" s="592"/>
      <c r="AE118" s="592"/>
      <c r="AY118" s="301"/>
    </row>
    <row r="119" spans="6:51" s="249" customFormat="1">
      <c r="F119" s="896" t="s">
        <v>19</v>
      </c>
      <c r="G119" s="897">
        <f t="shared" ref="G119:Y119" si="9">SUM(G110:G118)</f>
        <v>0</v>
      </c>
      <c r="H119" s="897">
        <f t="shared" si="9"/>
        <v>0</v>
      </c>
      <c r="I119" s="897">
        <f t="shared" si="9"/>
        <v>0</v>
      </c>
      <c r="J119" s="897">
        <f t="shared" si="9"/>
        <v>0</v>
      </c>
      <c r="K119" s="897">
        <f t="shared" si="9"/>
        <v>4</v>
      </c>
      <c r="L119" s="897">
        <f t="shared" si="9"/>
        <v>0</v>
      </c>
      <c r="M119" s="897">
        <f t="shared" si="9"/>
        <v>3</v>
      </c>
      <c r="N119" s="897">
        <f t="shared" si="9"/>
        <v>3</v>
      </c>
      <c r="O119" s="897">
        <f t="shared" si="9"/>
        <v>0</v>
      </c>
      <c r="P119" s="897">
        <f t="shared" si="9"/>
        <v>0</v>
      </c>
      <c r="Q119" s="897">
        <f t="shared" si="9"/>
        <v>6</v>
      </c>
      <c r="R119" s="897">
        <f t="shared" si="9"/>
        <v>30000</v>
      </c>
      <c r="S119" s="897">
        <f t="shared" si="9"/>
        <v>37</v>
      </c>
      <c r="T119" s="897">
        <f t="shared" si="9"/>
        <v>97</v>
      </c>
      <c r="U119" s="897">
        <f t="shared" si="9"/>
        <v>27</v>
      </c>
      <c r="V119" s="897">
        <f t="shared" si="9"/>
        <v>71.709999999999994</v>
      </c>
      <c r="W119" s="897">
        <f t="shared" si="9"/>
        <v>1</v>
      </c>
      <c r="X119" s="897">
        <f t="shared" si="9"/>
        <v>4</v>
      </c>
      <c r="Y119" s="897">
        <f t="shared" si="9"/>
        <v>1</v>
      </c>
      <c r="Z119" s="593"/>
      <c r="AA119" s="592"/>
      <c r="AB119" s="592"/>
      <c r="AC119" s="592"/>
      <c r="AE119" s="592"/>
      <c r="AY119" s="301"/>
    </row>
    <row r="120" spans="6:51" s="249" customFormat="1">
      <c r="F120" s="741" t="s">
        <v>2224</v>
      </c>
      <c r="G120" s="249">
        <f>G119+I119+K119+M119+O119+Q119+S119+U119+W119+X119+Y119</f>
        <v>83</v>
      </c>
      <c r="I120" s="590"/>
      <c r="J120" s="590"/>
      <c r="K120" s="595"/>
      <c r="L120" s="594"/>
      <c r="M120" s="590"/>
      <c r="Q120" s="595"/>
      <c r="R120" s="591"/>
      <c r="S120" s="591"/>
      <c r="T120" s="590"/>
      <c r="U120" s="595"/>
      <c r="V120" s="595"/>
      <c r="W120" s="592"/>
      <c r="X120" s="592"/>
      <c r="Y120" s="592"/>
      <c r="Z120" s="593"/>
      <c r="AA120" s="592"/>
      <c r="AB120" s="592"/>
      <c r="AC120" s="592"/>
      <c r="AE120" s="592"/>
      <c r="AY120" s="301"/>
    </row>
    <row r="121" spans="6:51" s="249" customFormat="1">
      <c r="I121" s="590"/>
      <c r="J121" s="590"/>
      <c r="K121" s="595"/>
      <c r="L121" s="594"/>
      <c r="M121" s="590"/>
      <c r="Q121" s="595"/>
      <c r="R121" s="591"/>
      <c r="S121" s="591"/>
      <c r="T121" s="590"/>
      <c r="U121" s="595"/>
      <c r="V121" s="595"/>
      <c r="W121" s="592"/>
      <c r="X121" s="592"/>
      <c r="Y121" s="592"/>
      <c r="Z121" s="593"/>
      <c r="AA121" s="592"/>
      <c r="AB121" s="592"/>
      <c r="AC121" s="592"/>
      <c r="AE121" s="592"/>
      <c r="AY121" s="301"/>
    </row>
    <row r="122" spans="6:51" s="249" customFormat="1">
      <c r="I122" s="590"/>
      <c r="J122" s="590"/>
      <c r="K122" s="595"/>
      <c r="L122" s="594"/>
      <c r="M122" s="590"/>
      <c r="Q122" s="595"/>
      <c r="R122" s="591"/>
      <c r="S122" s="591"/>
      <c r="T122" s="590"/>
      <c r="U122" s="595"/>
      <c r="V122" s="595"/>
      <c r="W122" s="592"/>
      <c r="X122" s="592"/>
      <c r="Y122" s="592"/>
      <c r="Z122" s="593"/>
      <c r="AA122" s="592"/>
      <c r="AB122" s="592"/>
      <c r="AC122" s="592"/>
      <c r="AE122" s="592"/>
      <c r="AY122" s="301"/>
    </row>
    <row r="123" spans="6:51" s="249" customFormat="1">
      <c r="I123" s="590"/>
      <c r="J123" s="590"/>
      <c r="K123" s="595"/>
      <c r="L123" s="594"/>
      <c r="M123" s="590"/>
      <c r="Q123" s="595"/>
      <c r="R123" s="591"/>
      <c r="S123" s="591"/>
      <c r="T123" s="590"/>
      <c r="U123" s="595"/>
      <c r="V123" s="595"/>
      <c r="W123" s="592"/>
      <c r="X123" s="592"/>
      <c r="Y123" s="592"/>
      <c r="Z123" s="593"/>
      <c r="AA123" s="592"/>
      <c r="AB123" s="592"/>
      <c r="AC123" s="592"/>
      <c r="AE123" s="592"/>
      <c r="AY123" s="301"/>
    </row>
    <row r="124" spans="6:51" s="249" customFormat="1">
      <c r="I124" s="590"/>
      <c r="J124" s="590"/>
      <c r="K124" s="595"/>
      <c r="L124" s="594"/>
      <c r="M124" s="590"/>
      <c r="Q124" s="595"/>
      <c r="R124" s="591"/>
      <c r="S124" s="591"/>
      <c r="T124" s="590"/>
      <c r="U124" s="595"/>
      <c r="V124" s="595"/>
      <c r="W124" s="592"/>
      <c r="X124" s="592"/>
      <c r="Y124" s="592"/>
      <c r="Z124" s="593"/>
      <c r="AA124" s="592"/>
      <c r="AB124" s="592"/>
      <c r="AC124" s="592"/>
      <c r="AE124" s="592"/>
      <c r="AY124" s="301"/>
    </row>
    <row r="125" spans="6:51" s="901" customFormat="1">
      <c r="I125" s="302"/>
      <c r="J125" s="302"/>
      <c r="K125" s="303"/>
      <c r="L125" s="304"/>
      <c r="M125" s="302"/>
      <c r="Q125" s="303"/>
      <c r="R125" s="898"/>
      <c r="S125" s="898"/>
      <c r="T125" s="302"/>
      <c r="U125" s="303"/>
      <c r="V125" s="303"/>
      <c r="W125" s="899"/>
      <c r="X125" s="899"/>
      <c r="Y125" s="899"/>
      <c r="Z125" s="900"/>
      <c r="AA125" s="899"/>
      <c r="AB125" s="899"/>
      <c r="AC125" s="899"/>
      <c r="AE125" s="899"/>
      <c r="AY125" s="902"/>
    </row>
    <row r="126" spans="6:51" s="901" customFormat="1">
      <c r="I126" s="302"/>
      <c r="J126" s="302"/>
      <c r="K126" s="303"/>
      <c r="L126" s="304"/>
      <c r="M126" s="302"/>
      <c r="Q126" s="303"/>
      <c r="R126" s="898"/>
      <c r="S126" s="898"/>
      <c r="T126" s="302"/>
      <c r="U126" s="303"/>
      <c r="V126" s="303"/>
      <c r="W126" s="899"/>
      <c r="X126" s="899"/>
      <c r="Y126" s="899"/>
      <c r="Z126" s="900"/>
      <c r="AA126" s="899"/>
      <c r="AB126" s="899"/>
      <c r="AC126" s="899"/>
      <c r="AE126" s="899"/>
      <c r="AY126" s="902"/>
    </row>
    <row r="127" spans="6:51" s="249" customFormat="1">
      <c r="I127" s="590"/>
      <c r="J127" s="590"/>
      <c r="K127" s="595"/>
      <c r="L127" s="594"/>
      <c r="M127" s="590"/>
      <c r="Q127" s="595"/>
      <c r="R127" s="591"/>
      <c r="S127" s="591"/>
      <c r="T127" s="590"/>
      <c r="U127" s="595"/>
      <c r="V127" s="595"/>
      <c r="W127" s="592"/>
      <c r="X127" s="592"/>
      <c r="Y127" s="592"/>
      <c r="Z127" s="593"/>
      <c r="AA127" s="592"/>
      <c r="AB127" s="592"/>
      <c r="AC127" s="592"/>
      <c r="AE127" s="592"/>
      <c r="AY127" s="301"/>
    </row>
    <row r="128" spans="6:51" s="249" customFormat="1">
      <c r="I128" s="590"/>
      <c r="J128" s="590"/>
      <c r="K128" s="595"/>
      <c r="L128" s="594"/>
      <c r="M128" s="590"/>
      <c r="Q128" s="595"/>
      <c r="R128" s="591"/>
      <c r="S128" s="591"/>
      <c r="T128" s="590"/>
      <c r="U128" s="595"/>
      <c r="V128" s="595"/>
      <c r="W128" s="592"/>
      <c r="X128" s="592"/>
      <c r="Y128" s="592"/>
      <c r="Z128" s="593"/>
      <c r="AA128" s="592"/>
      <c r="AB128" s="592"/>
      <c r="AC128" s="592"/>
      <c r="AE128" s="592"/>
      <c r="AY128" s="301"/>
    </row>
    <row r="129" spans="9:51" s="249" customFormat="1">
      <c r="I129" s="590"/>
      <c r="J129" s="590"/>
      <c r="K129" s="595"/>
      <c r="L129" s="594"/>
      <c r="M129" s="590"/>
      <c r="Q129" s="595"/>
      <c r="R129" s="591"/>
      <c r="S129" s="591"/>
      <c r="T129" s="590"/>
      <c r="U129" s="595"/>
      <c r="V129" s="595"/>
      <c r="W129" s="592"/>
      <c r="X129" s="592"/>
      <c r="Y129" s="592"/>
      <c r="Z129" s="593"/>
      <c r="AA129" s="592"/>
      <c r="AB129" s="592"/>
      <c r="AC129" s="592"/>
      <c r="AE129" s="592"/>
      <c r="AY129" s="301"/>
    </row>
    <row r="130" spans="9:51" s="249" customFormat="1">
      <c r="I130" s="590"/>
      <c r="J130" s="590"/>
      <c r="K130" s="595"/>
      <c r="L130" s="594"/>
      <c r="M130" s="590"/>
      <c r="Q130" s="595"/>
      <c r="R130" s="591"/>
      <c r="S130" s="591"/>
      <c r="T130" s="590"/>
      <c r="U130" s="595"/>
      <c r="V130" s="595"/>
      <c r="W130" s="592"/>
      <c r="X130" s="592"/>
      <c r="Y130" s="592"/>
      <c r="Z130" s="593"/>
      <c r="AA130" s="592"/>
      <c r="AB130" s="592"/>
      <c r="AC130" s="592"/>
      <c r="AE130" s="592"/>
      <c r="AY130" s="301"/>
    </row>
    <row r="131" spans="9:51" s="249" customFormat="1">
      <c r="I131" s="590"/>
      <c r="J131" s="590"/>
      <c r="K131" s="595"/>
      <c r="L131" s="594"/>
      <c r="M131" s="590"/>
      <c r="Q131" s="595"/>
      <c r="R131" s="591"/>
      <c r="S131" s="591"/>
      <c r="T131" s="590"/>
      <c r="U131" s="595"/>
      <c r="V131" s="595"/>
      <c r="W131" s="592"/>
      <c r="X131" s="592"/>
      <c r="Y131" s="592"/>
      <c r="Z131" s="593"/>
      <c r="AA131" s="592"/>
      <c r="AB131" s="592"/>
      <c r="AC131" s="592"/>
      <c r="AE131" s="592"/>
      <c r="AY131" s="301"/>
    </row>
    <row r="132" spans="9:51" s="249" customFormat="1">
      <c r="I132" s="590"/>
      <c r="J132" s="590"/>
      <c r="K132" s="595"/>
      <c r="L132" s="594"/>
      <c r="M132" s="590"/>
      <c r="Q132" s="595"/>
      <c r="R132" s="591"/>
      <c r="S132" s="591"/>
      <c r="T132" s="590"/>
      <c r="U132" s="595"/>
      <c r="V132" s="595"/>
      <c r="W132" s="592"/>
      <c r="X132" s="592"/>
      <c r="Y132" s="592"/>
      <c r="Z132" s="593"/>
      <c r="AA132" s="592"/>
      <c r="AB132" s="592"/>
      <c r="AC132" s="592"/>
      <c r="AE132" s="592"/>
      <c r="AY132" s="301"/>
    </row>
    <row r="133" spans="9:51" s="249" customFormat="1">
      <c r="I133" s="590"/>
      <c r="J133" s="590"/>
      <c r="K133" s="595"/>
      <c r="L133" s="594"/>
      <c r="M133" s="590"/>
      <c r="Q133" s="595"/>
      <c r="R133" s="591"/>
      <c r="S133" s="591"/>
      <c r="T133" s="590"/>
      <c r="U133" s="595"/>
      <c r="V133" s="595"/>
      <c r="W133" s="592"/>
      <c r="X133" s="592"/>
      <c r="Y133" s="592"/>
      <c r="Z133" s="593"/>
      <c r="AA133" s="592"/>
      <c r="AB133" s="592"/>
      <c r="AC133" s="592"/>
      <c r="AE133" s="592"/>
      <c r="AY133" s="301"/>
    </row>
    <row r="134" spans="9:51" s="249" customFormat="1">
      <c r="I134" s="590"/>
      <c r="J134" s="590"/>
      <c r="K134" s="595"/>
      <c r="L134" s="594"/>
      <c r="M134" s="590"/>
      <c r="Q134" s="595"/>
      <c r="R134" s="591"/>
      <c r="S134" s="591"/>
      <c r="T134" s="590"/>
      <c r="U134" s="595"/>
      <c r="V134" s="595"/>
      <c r="W134" s="592"/>
      <c r="X134" s="592"/>
      <c r="Y134" s="592"/>
      <c r="Z134" s="593"/>
      <c r="AA134" s="592"/>
      <c r="AB134" s="592"/>
      <c r="AC134" s="592"/>
      <c r="AE134" s="592"/>
      <c r="AY134" s="301"/>
    </row>
    <row r="135" spans="9:51" s="249" customFormat="1">
      <c r="I135" s="590"/>
      <c r="J135" s="590"/>
      <c r="K135" s="595"/>
      <c r="L135" s="594"/>
      <c r="M135" s="590"/>
      <c r="Q135" s="595"/>
      <c r="R135" s="591"/>
      <c r="S135" s="591"/>
      <c r="T135" s="590"/>
      <c r="U135" s="595"/>
      <c r="V135" s="595"/>
      <c r="W135" s="592"/>
      <c r="X135" s="592"/>
      <c r="Y135" s="592"/>
      <c r="Z135" s="593"/>
      <c r="AA135" s="592"/>
      <c r="AB135" s="592"/>
      <c r="AC135" s="592"/>
      <c r="AE135" s="592"/>
      <c r="AY135" s="301"/>
    </row>
    <row r="136" spans="9:51" s="249" customFormat="1">
      <c r="I136" s="590"/>
      <c r="J136" s="590"/>
      <c r="K136" s="595"/>
      <c r="L136" s="594"/>
      <c r="M136" s="590"/>
      <c r="Q136" s="595"/>
      <c r="R136" s="591"/>
      <c r="S136" s="591"/>
      <c r="T136" s="590"/>
      <c r="U136" s="595"/>
      <c r="V136" s="595"/>
      <c r="W136" s="592"/>
      <c r="X136" s="592"/>
      <c r="Y136" s="592"/>
      <c r="Z136" s="593"/>
      <c r="AA136" s="592"/>
      <c r="AB136" s="592"/>
      <c r="AC136" s="592"/>
      <c r="AE136" s="592"/>
      <c r="AY136" s="301"/>
    </row>
    <row r="137" spans="9:51" s="249" customFormat="1">
      <c r="I137" s="590"/>
      <c r="J137" s="590"/>
      <c r="K137" s="595"/>
      <c r="L137" s="594"/>
      <c r="M137" s="590"/>
      <c r="Q137" s="595"/>
      <c r="R137" s="591"/>
      <c r="S137" s="591"/>
      <c r="T137" s="590"/>
      <c r="U137" s="595"/>
      <c r="V137" s="595"/>
      <c r="W137" s="592"/>
      <c r="X137" s="592"/>
      <c r="Y137" s="592"/>
      <c r="Z137" s="593"/>
      <c r="AA137" s="592"/>
      <c r="AB137" s="592"/>
      <c r="AC137" s="592"/>
      <c r="AE137" s="592"/>
      <c r="AY137" s="301"/>
    </row>
    <row r="138" spans="9:51" s="249" customFormat="1">
      <c r="I138" s="590"/>
      <c r="J138" s="590"/>
      <c r="K138" s="595"/>
      <c r="L138" s="594"/>
      <c r="M138" s="590"/>
      <c r="Q138" s="595"/>
      <c r="R138" s="591"/>
      <c r="S138" s="591"/>
      <c r="T138" s="590"/>
      <c r="U138" s="595"/>
      <c r="V138" s="595"/>
      <c r="W138" s="592"/>
      <c r="X138" s="592"/>
      <c r="Y138" s="592"/>
      <c r="Z138" s="593"/>
      <c r="AA138" s="592"/>
      <c r="AB138" s="592"/>
      <c r="AC138" s="592"/>
      <c r="AE138" s="592"/>
      <c r="AY138" s="301"/>
    </row>
    <row r="139" spans="9:51" s="249" customFormat="1">
      <c r="I139" s="590"/>
      <c r="J139" s="590"/>
      <c r="K139" s="595"/>
      <c r="L139" s="594"/>
      <c r="M139" s="590"/>
      <c r="Q139" s="595"/>
      <c r="R139" s="591"/>
      <c r="S139" s="591"/>
      <c r="T139" s="590"/>
      <c r="U139" s="595"/>
      <c r="V139" s="595"/>
      <c r="W139" s="592"/>
      <c r="X139" s="592"/>
      <c r="Y139" s="592"/>
      <c r="Z139" s="593"/>
      <c r="AA139" s="592"/>
      <c r="AB139" s="592"/>
      <c r="AC139" s="592"/>
      <c r="AE139" s="592"/>
      <c r="AY139" s="301"/>
    </row>
    <row r="140" spans="9:51" s="249" customFormat="1">
      <c r="I140" s="590"/>
      <c r="J140" s="590"/>
      <c r="K140" s="595"/>
      <c r="L140" s="594"/>
      <c r="M140" s="590"/>
      <c r="Q140" s="595"/>
      <c r="R140" s="591"/>
      <c r="S140" s="591"/>
      <c r="T140" s="590"/>
      <c r="U140" s="595"/>
      <c r="V140" s="595"/>
      <c r="W140" s="592"/>
      <c r="X140" s="592"/>
      <c r="Y140" s="592"/>
      <c r="Z140" s="593"/>
      <c r="AA140" s="592"/>
      <c r="AB140" s="592"/>
      <c r="AC140" s="592"/>
      <c r="AE140" s="592"/>
      <c r="AY140" s="301"/>
    </row>
    <row r="141" spans="9:51" s="249" customFormat="1">
      <c r="I141" s="590"/>
      <c r="J141" s="590"/>
      <c r="K141" s="595"/>
      <c r="L141" s="594"/>
      <c r="M141" s="590"/>
      <c r="Q141" s="595"/>
      <c r="R141" s="591"/>
      <c r="S141" s="591"/>
      <c r="T141" s="590"/>
      <c r="U141" s="595"/>
      <c r="V141" s="595"/>
      <c r="W141" s="592"/>
      <c r="X141" s="592"/>
      <c r="Y141" s="592"/>
      <c r="Z141" s="593"/>
      <c r="AA141" s="592"/>
      <c r="AB141" s="592"/>
      <c r="AC141" s="592"/>
      <c r="AE141" s="592"/>
      <c r="AY141" s="301"/>
    </row>
    <row r="142" spans="9:51" s="249" customFormat="1">
      <c r="I142" s="590"/>
      <c r="J142" s="590"/>
      <c r="K142" s="595"/>
      <c r="L142" s="594"/>
      <c r="M142" s="590"/>
      <c r="Q142" s="595"/>
      <c r="R142" s="591"/>
      <c r="S142" s="591"/>
      <c r="T142" s="590"/>
      <c r="U142" s="595"/>
      <c r="V142" s="595"/>
      <c r="W142" s="592"/>
      <c r="X142" s="592"/>
      <c r="Y142" s="592"/>
      <c r="Z142" s="593"/>
      <c r="AA142" s="592"/>
      <c r="AB142" s="592"/>
      <c r="AC142" s="592"/>
      <c r="AE142" s="592"/>
      <c r="AY142" s="301"/>
    </row>
    <row r="143" spans="9:51" s="249" customFormat="1">
      <c r="I143" s="590"/>
      <c r="J143" s="590"/>
      <c r="K143" s="595"/>
      <c r="L143" s="594"/>
      <c r="M143" s="590"/>
      <c r="Q143" s="595"/>
      <c r="R143" s="591"/>
      <c r="S143" s="591"/>
      <c r="T143" s="590"/>
      <c r="U143" s="595"/>
      <c r="V143" s="595"/>
      <c r="W143" s="592"/>
      <c r="X143" s="592"/>
      <c r="Y143" s="592"/>
      <c r="Z143" s="593"/>
      <c r="AA143" s="592"/>
      <c r="AB143" s="592"/>
      <c r="AC143" s="592"/>
      <c r="AE143" s="592"/>
      <c r="AY143" s="301"/>
    </row>
    <row r="144" spans="9:51" s="249" customFormat="1">
      <c r="I144" s="590"/>
      <c r="J144" s="590"/>
      <c r="K144" s="595"/>
      <c r="L144" s="594"/>
      <c r="M144" s="590"/>
      <c r="Q144" s="595"/>
      <c r="R144" s="591"/>
      <c r="S144" s="591"/>
      <c r="T144" s="590"/>
      <c r="U144" s="595"/>
      <c r="V144" s="595"/>
      <c r="W144" s="592"/>
      <c r="X144" s="592"/>
      <c r="Y144" s="592"/>
      <c r="Z144" s="593"/>
      <c r="AA144" s="592"/>
      <c r="AB144" s="592"/>
      <c r="AC144" s="592"/>
      <c r="AE144" s="592"/>
      <c r="AY144" s="301"/>
    </row>
    <row r="145" spans="9:51" s="249" customFormat="1">
      <c r="I145" s="590"/>
      <c r="J145" s="590"/>
      <c r="K145" s="595"/>
      <c r="L145" s="594"/>
      <c r="M145" s="590"/>
      <c r="Q145" s="595"/>
      <c r="R145" s="591"/>
      <c r="S145" s="591"/>
      <c r="T145" s="590"/>
      <c r="U145" s="595"/>
      <c r="V145" s="595"/>
      <c r="W145" s="592"/>
      <c r="X145" s="592"/>
      <c r="Y145" s="592"/>
      <c r="Z145" s="593"/>
      <c r="AA145" s="592"/>
      <c r="AB145" s="592"/>
      <c r="AC145" s="592"/>
      <c r="AE145" s="592"/>
      <c r="AY145" s="301"/>
    </row>
    <row r="146" spans="9:51" s="249" customFormat="1">
      <c r="I146" s="590"/>
      <c r="J146" s="590"/>
      <c r="K146" s="595"/>
      <c r="L146" s="594"/>
      <c r="M146" s="590"/>
      <c r="Q146" s="595"/>
      <c r="R146" s="591"/>
      <c r="S146" s="591"/>
      <c r="T146" s="590"/>
      <c r="U146" s="595"/>
      <c r="V146" s="595"/>
      <c r="W146" s="592"/>
      <c r="X146" s="592"/>
      <c r="Y146" s="592"/>
      <c r="Z146" s="593"/>
      <c r="AA146" s="592"/>
      <c r="AB146" s="592"/>
      <c r="AC146" s="592"/>
      <c r="AE146" s="592"/>
      <c r="AY146" s="301"/>
    </row>
    <row r="147" spans="9:51" s="249" customFormat="1">
      <c r="I147" s="590"/>
      <c r="J147" s="590"/>
      <c r="K147" s="595"/>
      <c r="L147" s="594"/>
      <c r="M147" s="590"/>
      <c r="Q147" s="595"/>
      <c r="R147" s="591"/>
      <c r="S147" s="591"/>
      <c r="T147" s="590"/>
      <c r="U147" s="595"/>
      <c r="V147" s="595"/>
      <c r="W147" s="592"/>
      <c r="X147" s="592"/>
      <c r="Y147" s="592"/>
      <c r="Z147" s="593"/>
      <c r="AA147" s="592"/>
      <c r="AB147" s="592"/>
      <c r="AC147" s="592"/>
      <c r="AE147" s="592"/>
      <c r="AY147" s="301"/>
    </row>
    <row r="148" spans="9:51" s="249" customFormat="1">
      <c r="I148" s="590"/>
      <c r="J148" s="590"/>
      <c r="K148" s="595"/>
      <c r="L148" s="594"/>
      <c r="M148" s="590"/>
      <c r="Q148" s="595"/>
      <c r="R148" s="591"/>
      <c r="S148" s="591"/>
      <c r="T148" s="590"/>
      <c r="U148" s="595"/>
      <c r="V148" s="595"/>
      <c r="W148" s="592"/>
      <c r="X148" s="592"/>
      <c r="Y148" s="592"/>
      <c r="Z148" s="593"/>
      <c r="AA148" s="592"/>
      <c r="AB148" s="592"/>
      <c r="AC148" s="592"/>
      <c r="AE148" s="592"/>
      <c r="AY148" s="301"/>
    </row>
    <row r="149" spans="9:51" s="249" customFormat="1">
      <c r="I149" s="590"/>
      <c r="J149" s="590"/>
      <c r="K149" s="595"/>
      <c r="L149" s="594"/>
      <c r="M149" s="590"/>
      <c r="Q149" s="595"/>
      <c r="R149" s="591"/>
      <c r="S149" s="591"/>
      <c r="T149" s="590"/>
      <c r="U149" s="595"/>
      <c r="V149" s="595"/>
      <c r="W149" s="592"/>
      <c r="X149" s="592"/>
      <c r="Y149" s="592"/>
      <c r="Z149" s="593"/>
      <c r="AA149" s="592"/>
      <c r="AB149" s="592"/>
      <c r="AC149" s="592"/>
      <c r="AE149" s="592"/>
      <c r="AY149" s="301"/>
    </row>
    <row r="150" spans="9:51" s="249" customFormat="1">
      <c r="I150" s="590"/>
      <c r="J150" s="590"/>
      <c r="K150" s="595"/>
      <c r="L150" s="594"/>
      <c r="M150" s="590"/>
      <c r="Q150" s="595"/>
      <c r="R150" s="591"/>
      <c r="S150" s="591"/>
      <c r="T150" s="590"/>
      <c r="U150" s="595"/>
      <c r="V150" s="595"/>
      <c r="W150" s="592"/>
      <c r="X150" s="592"/>
      <c r="Y150" s="592"/>
      <c r="Z150" s="593"/>
      <c r="AA150" s="592"/>
      <c r="AB150" s="592"/>
      <c r="AC150" s="592"/>
      <c r="AE150" s="592"/>
      <c r="AY150" s="301"/>
    </row>
    <row r="151" spans="9:51" s="249" customFormat="1">
      <c r="I151" s="590"/>
      <c r="J151" s="590"/>
      <c r="K151" s="595"/>
      <c r="L151" s="594"/>
      <c r="M151" s="590"/>
      <c r="Q151" s="595"/>
      <c r="R151" s="591"/>
      <c r="S151" s="591"/>
      <c r="T151" s="590"/>
      <c r="U151" s="595"/>
      <c r="V151" s="595"/>
      <c r="W151" s="592"/>
      <c r="X151" s="592"/>
      <c r="Y151" s="592"/>
      <c r="Z151" s="593"/>
      <c r="AA151" s="592"/>
      <c r="AB151" s="592"/>
      <c r="AC151" s="592"/>
      <c r="AE151" s="592"/>
      <c r="AY151" s="301"/>
    </row>
    <row r="152" spans="9:51" s="249" customFormat="1">
      <c r="I152" s="590"/>
      <c r="J152" s="590"/>
      <c r="K152" s="595"/>
      <c r="L152" s="594"/>
      <c r="M152" s="590"/>
      <c r="Q152" s="595"/>
      <c r="R152" s="591"/>
      <c r="S152" s="591"/>
      <c r="T152" s="590"/>
      <c r="U152" s="595"/>
      <c r="V152" s="595"/>
      <c r="W152" s="592"/>
      <c r="X152" s="592"/>
      <c r="Y152" s="592"/>
      <c r="Z152" s="593"/>
      <c r="AA152" s="592"/>
      <c r="AB152" s="592"/>
      <c r="AC152" s="592"/>
      <c r="AE152" s="592"/>
      <c r="AY152" s="301"/>
    </row>
    <row r="153" spans="9:51" s="249" customFormat="1">
      <c r="I153" s="590"/>
      <c r="J153" s="590"/>
      <c r="K153" s="595"/>
      <c r="L153" s="594"/>
      <c r="M153" s="590"/>
      <c r="Q153" s="595"/>
      <c r="R153" s="591"/>
      <c r="S153" s="591"/>
      <c r="T153" s="590"/>
      <c r="U153" s="595"/>
      <c r="V153" s="595"/>
      <c r="W153" s="592"/>
      <c r="X153" s="592"/>
      <c r="Y153" s="592"/>
      <c r="Z153" s="593"/>
      <c r="AA153" s="592"/>
      <c r="AB153" s="592"/>
      <c r="AC153" s="592"/>
      <c r="AE153" s="592"/>
      <c r="AY153" s="301"/>
    </row>
    <row r="154" spans="9:51" s="249" customFormat="1">
      <c r="I154" s="590"/>
      <c r="J154" s="590"/>
      <c r="K154" s="595"/>
      <c r="L154" s="594"/>
      <c r="M154" s="590"/>
      <c r="Q154" s="595"/>
      <c r="R154" s="591"/>
      <c r="S154" s="591"/>
      <c r="T154" s="590"/>
      <c r="U154" s="595"/>
      <c r="V154" s="595"/>
      <c r="W154" s="592"/>
      <c r="X154" s="592"/>
      <c r="Y154" s="592"/>
      <c r="Z154" s="593"/>
      <c r="AA154" s="592"/>
      <c r="AB154" s="592"/>
      <c r="AC154" s="592"/>
      <c r="AE154" s="592"/>
      <c r="AY154" s="301"/>
    </row>
    <row r="155" spans="9:51" s="249" customFormat="1">
      <c r="I155" s="590"/>
      <c r="J155" s="590"/>
      <c r="K155" s="595"/>
      <c r="L155" s="594"/>
      <c r="M155" s="590"/>
      <c r="Q155" s="595"/>
      <c r="R155" s="591"/>
      <c r="S155" s="591"/>
      <c r="T155" s="590"/>
      <c r="U155" s="595"/>
      <c r="V155" s="595"/>
      <c r="W155" s="592"/>
      <c r="X155" s="592"/>
      <c r="Y155" s="592"/>
      <c r="Z155" s="593"/>
      <c r="AA155" s="592"/>
      <c r="AB155" s="592"/>
      <c r="AC155" s="592"/>
      <c r="AE155" s="592"/>
      <c r="AY155" s="301"/>
    </row>
    <row r="156" spans="9:51" s="249" customFormat="1">
      <c r="I156" s="590"/>
      <c r="J156" s="590"/>
      <c r="K156" s="595"/>
      <c r="L156" s="594"/>
      <c r="M156" s="590"/>
      <c r="Q156" s="595"/>
      <c r="R156" s="591"/>
      <c r="S156" s="591"/>
      <c r="T156" s="590"/>
      <c r="U156" s="595"/>
      <c r="V156" s="595"/>
      <c r="W156" s="592"/>
      <c r="X156" s="592"/>
      <c r="Y156" s="592"/>
      <c r="Z156" s="593"/>
      <c r="AA156" s="592"/>
      <c r="AB156" s="592"/>
      <c r="AC156" s="592"/>
      <c r="AE156" s="592"/>
      <c r="AY156" s="301"/>
    </row>
    <row r="157" spans="9:51" s="249" customFormat="1">
      <c r="I157" s="590"/>
      <c r="J157" s="590"/>
      <c r="K157" s="595"/>
      <c r="L157" s="594"/>
      <c r="M157" s="590"/>
      <c r="Q157" s="595"/>
      <c r="R157" s="591"/>
      <c r="S157" s="591"/>
      <c r="T157" s="590"/>
      <c r="U157" s="595"/>
      <c r="V157" s="595"/>
      <c r="W157" s="592"/>
      <c r="X157" s="592"/>
      <c r="Y157" s="592"/>
      <c r="Z157" s="593"/>
      <c r="AA157" s="592"/>
      <c r="AB157" s="592"/>
      <c r="AC157" s="592"/>
      <c r="AE157" s="592"/>
      <c r="AY157" s="301"/>
    </row>
    <row r="158" spans="9:51" s="249" customFormat="1">
      <c r="I158" s="590"/>
      <c r="J158" s="590"/>
      <c r="K158" s="595"/>
      <c r="L158" s="594"/>
      <c r="M158" s="590"/>
      <c r="Q158" s="595"/>
      <c r="R158" s="591"/>
      <c r="S158" s="591"/>
      <c r="T158" s="590"/>
      <c r="U158" s="595"/>
      <c r="V158" s="595"/>
      <c r="W158" s="592"/>
      <c r="X158" s="592"/>
      <c r="Y158" s="592"/>
      <c r="Z158" s="593"/>
      <c r="AA158" s="592"/>
      <c r="AB158" s="592"/>
      <c r="AC158" s="592"/>
      <c r="AE158" s="592"/>
      <c r="AY158" s="301"/>
    </row>
    <row r="159" spans="9:51" s="249" customFormat="1">
      <c r="I159" s="590"/>
      <c r="J159" s="590"/>
      <c r="K159" s="595"/>
      <c r="L159" s="594"/>
      <c r="M159" s="590"/>
      <c r="Q159" s="595"/>
      <c r="R159" s="591"/>
      <c r="S159" s="591"/>
      <c r="T159" s="590"/>
      <c r="U159" s="595"/>
      <c r="V159" s="595"/>
      <c r="W159" s="592"/>
      <c r="X159" s="592"/>
      <c r="Y159" s="592"/>
      <c r="Z159" s="593"/>
      <c r="AA159" s="592"/>
      <c r="AB159" s="592"/>
      <c r="AC159" s="592"/>
      <c r="AE159" s="592"/>
      <c r="AY159" s="301"/>
    </row>
    <row r="160" spans="9:51" s="249" customFormat="1">
      <c r="I160" s="590"/>
      <c r="J160" s="590"/>
      <c r="K160" s="595"/>
      <c r="L160" s="594"/>
      <c r="M160" s="590"/>
      <c r="Q160" s="595"/>
      <c r="R160" s="591"/>
      <c r="S160" s="591"/>
      <c r="T160" s="590"/>
      <c r="U160" s="595"/>
      <c r="V160" s="595"/>
      <c r="W160" s="592"/>
      <c r="X160" s="592"/>
      <c r="Y160" s="592"/>
      <c r="Z160" s="593"/>
      <c r="AA160" s="592"/>
      <c r="AB160" s="592"/>
      <c r="AC160" s="592"/>
      <c r="AE160" s="592"/>
      <c r="AY160" s="301"/>
    </row>
    <row r="161" spans="9:51" s="249" customFormat="1">
      <c r="I161" s="590"/>
      <c r="J161" s="590"/>
      <c r="K161" s="595"/>
      <c r="L161" s="594"/>
      <c r="M161" s="590"/>
      <c r="Q161" s="595"/>
      <c r="R161" s="591"/>
      <c r="S161" s="591"/>
      <c r="T161" s="590"/>
      <c r="U161" s="595"/>
      <c r="V161" s="595"/>
      <c r="W161" s="592"/>
      <c r="X161" s="592"/>
      <c r="Y161" s="592"/>
      <c r="Z161" s="593"/>
      <c r="AA161" s="592"/>
      <c r="AB161" s="592"/>
      <c r="AC161" s="592"/>
      <c r="AE161" s="592"/>
      <c r="AY161" s="301"/>
    </row>
    <row r="162" spans="9:51" s="249" customFormat="1">
      <c r="I162" s="590"/>
      <c r="J162" s="590"/>
      <c r="K162" s="595"/>
      <c r="L162" s="594"/>
      <c r="M162" s="590"/>
      <c r="Q162" s="595"/>
      <c r="R162" s="591"/>
      <c r="S162" s="591"/>
      <c r="T162" s="590"/>
      <c r="U162" s="595"/>
      <c r="V162" s="595"/>
      <c r="W162" s="592"/>
      <c r="X162" s="592"/>
      <c r="Y162" s="592"/>
      <c r="Z162" s="593"/>
      <c r="AA162" s="592"/>
      <c r="AB162" s="592"/>
      <c r="AC162" s="592"/>
      <c r="AE162" s="592"/>
      <c r="AY162" s="301"/>
    </row>
    <row r="163" spans="9:51" s="249" customFormat="1">
      <c r="I163" s="590"/>
      <c r="J163" s="590"/>
      <c r="K163" s="595"/>
      <c r="L163" s="594"/>
      <c r="M163" s="590"/>
      <c r="Q163" s="595"/>
      <c r="R163" s="591"/>
      <c r="S163" s="591"/>
      <c r="T163" s="590"/>
      <c r="U163" s="595"/>
      <c r="V163" s="595"/>
      <c r="W163" s="592"/>
      <c r="X163" s="592"/>
      <c r="Y163" s="592"/>
      <c r="Z163" s="593"/>
      <c r="AA163" s="592"/>
      <c r="AB163" s="592"/>
      <c r="AC163" s="592"/>
      <c r="AE163" s="592"/>
      <c r="AY163" s="301"/>
    </row>
    <row r="164" spans="9:51" s="249" customFormat="1">
      <c r="I164" s="590"/>
      <c r="J164" s="590"/>
      <c r="K164" s="595"/>
      <c r="L164" s="594"/>
      <c r="M164" s="590"/>
      <c r="Q164" s="595"/>
      <c r="R164" s="591"/>
      <c r="S164" s="591"/>
      <c r="T164" s="590"/>
      <c r="U164" s="595"/>
      <c r="V164" s="595"/>
      <c r="W164" s="592"/>
      <c r="X164" s="592"/>
      <c r="Y164" s="592"/>
      <c r="Z164" s="593"/>
      <c r="AA164" s="592"/>
      <c r="AB164" s="592"/>
      <c r="AC164" s="592"/>
      <c r="AE164" s="592"/>
      <c r="AY164" s="301"/>
    </row>
    <row r="165" spans="9:51" s="249" customFormat="1">
      <c r="I165" s="590"/>
      <c r="J165" s="590"/>
      <c r="K165" s="595"/>
      <c r="L165" s="594"/>
      <c r="M165" s="590"/>
      <c r="Q165" s="595"/>
      <c r="R165" s="591"/>
      <c r="S165" s="591"/>
      <c r="T165" s="590"/>
      <c r="U165" s="595"/>
      <c r="V165" s="595"/>
      <c r="W165" s="592"/>
      <c r="X165" s="592"/>
      <c r="Y165" s="592"/>
      <c r="Z165" s="593"/>
      <c r="AA165" s="592"/>
      <c r="AB165" s="592"/>
      <c r="AC165" s="592"/>
      <c r="AE165" s="592"/>
      <c r="AY165" s="301"/>
    </row>
    <row r="166" spans="9:51" s="249" customFormat="1">
      <c r="I166" s="590"/>
      <c r="J166" s="590"/>
      <c r="K166" s="595"/>
      <c r="L166" s="594"/>
      <c r="M166" s="590"/>
      <c r="Q166" s="595"/>
      <c r="R166" s="591"/>
      <c r="S166" s="591"/>
      <c r="T166" s="590"/>
      <c r="U166" s="595"/>
      <c r="V166" s="595"/>
      <c r="W166" s="592"/>
      <c r="X166" s="592"/>
      <c r="Y166" s="592"/>
      <c r="Z166" s="593"/>
      <c r="AA166" s="592"/>
      <c r="AB166" s="592"/>
      <c r="AC166" s="592"/>
      <c r="AE166" s="592"/>
      <c r="AY166" s="301"/>
    </row>
    <row r="167" spans="9:51" s="249" customFormat="1">
      <c r="I167" s="590"/>
      <c r="J167" s="590"/>
      <c r="K167" s="595"/>
      <c r="L167" s="594"/>
      <c r="M167" s="590"/>
      <c r="Q167" s="595"/>
      <c r="R167" s="591"/>
      <c r="S167" s="591"/>
      <c r="T167" s="590"/>
      <c r="U167" s="595"/>
      <c r="V167" s="595"/>
      <c r="W167" s="592"/>
      <c r="X167" s="592"/>
      <c r="Y167" s="592"/>
      <c r="Z167" s="593"/>
      <c r="AA167" s="592"/>
      <c r="AB167" s="592"/>
      <c r="AC167" s="592"/>
      <c r="AE167" s="592"/>
      <c r="AY167" s="301"/>
    </row>
    <row r="168" spans="9:51" s="249" customFormat="1">
      <c r="I168" s="590"/>
      <c r="J168" s="590"/>
      <c r="K168" s="595"/>
      <c r="L168" s="594"/>
      <c r="M168" s="590"/>
      <c r="Q168" s="595"/>
      <c r="R168" s="591"/>
      <c r="S168" s="591"/>
      <c r="T168" s="590"/>
      <c r="U168" s="595"/>
      <c r="V168" s="595"/>
      <c r="W168" s="592"/>
      <c r="X168" s="592"/>
      <c r="Y168" s="592"/>
      <c r="Z168" s="593"/>
      <c r="AA168" s="592"/>
      <c r="AB168" s="592"/>
      <c r="AC168" s="592"/>
      <c r="AE168" s="592"/>
      <c r="AY168" s="301"/>
    </row>
    <row r="169" spans="9:51" s="249" customFormat="1">
      <c r="I169" s="590"/>
      <c r="J169" s="590"/>
      <c r="K169" s="595"/>
      <c r="L169" s="594"/>
      <c r="M169" s="590"/>
      <c r="Q169" s="595"/>
      <c r="R169" s="591"/>
      <c r="S169" s="591"/>
      <c r="T169" s="590"/>
      <c r="U169" s="595"/>
      <c r="V169" s="595"/>
      <c r="W169" s="592"/>
      <c r="X169" s="592"/>
      <c r="Y169" s="592"/>
      <c r="Z169" s="593"/>
      <c r="AA169" s="592"/>
      <c r="AB169" s="592"/>
      <c r="AC169" s="592"/>
      <c r="AE169" s="592"/>
      <c r="AY169" s="301"/>
    </row>
    <row r="170" spans="9:51" s="249" customFormat="1">
      <c r="I170" s="590"/>
      <c r="J170" s="590"/>
      <c r="K170" s="595"/>
      <c r="L170" s="594"/>
      <c r="M170" s="590"/>
      <c r="Q170" s="595"/>
      <c r="R170" s="591"/>
      <c r="S170" s="591"/>
      <c r="T170" s="590"/>
      <c r="U170" s="595"/>
      <c r="V170" s="595"/>
      <c r="W170" s="592"/>
      <c r="X170" s="592"/>
      <c r="Y170" s="592"/>
      <c r="Z170" s="593"/>
      <c r="AA170" s="592"/>
      <c r="AB170" s="592"/>
      <c r="AC170" s="592"/>
      <c r="AE170" s="592"/>
      <c r="AY170" s="301"/>
    </row>
    <row r="171" spans="9:51" s="249" customFormat="1">
      <c r="I171" s="590"/>
      <c r="J171" s="590"/>
      <c r="K171" s="595"/>
      <c r="L171" s="594"/>
      <c r="M171" s="590"/>
      <c r="Q171" s="595"/>
      <c r="R171" s="591"/>
      <c r="S171" s="591"/>
      <c r="T171" s="590"/>
      <c r="U171" s="595"/>
      <c r="V171" s="595"/>
      <c r="W171" s="592"/>
      <c r="X171" s="592"/>
      <c r="Y171" s="592"/>
      <c r="Z171" s="593"/>
      <c r="AA171" s="592"/>
      <c r="AB171" s="592"/>
      <c r="AC171" s="592"/>
      <c r="AE171" s="592"/>
      <c r="AY171" s="301"/>
    </row>
    <row r="172" spans="9:51" s="249" customFormat="1">
      <c r="I172" s="590"/>
      <c r="J172" s="590"/>
      <c r="K172" s="595"/>
      <c r="L172" s="594"/>
      <c r="M172" s="590"/>
      <c r="Q172" s="595"/>
      <c r="R172" s="591"/>
      <c r="S172" s="591"/>
      <c r="T172" s="590"/>
      <c r="U172" s="595"/>
      <c r="V172" s="595"/>
      <c r="W172" s="592"/>
      <c r="X172" s="592"/>
      <c r="Y172" s="592"/>
      <c r="Z172" s="593"/>
      <c r="AA172" s="592"/>
      <c r="AB172" s="592"/>
      <c r="AC172" s="592"/>
      <c r="AE172" s="592"/>
      <c r="AY172" s="301"/>
    </row>
    <row r="173" spans="9:51" s="249" customFormat="1">
      <c r="I173" s="590"/>
      <c r="J173" s="590"/>
      <c r="K173" s="595"/>
      <c r="L173" s="594"/>
      <c r="M173" s="590"/>
      <c r="Q173" s="595"/>
      <c r="R173" s="591"/>
      <c r="S173" s="591"/>
      <c r="T173" s="590"/>
      <c r="U173" s="595"/>
      <c r="V173" s="595"/>
      <c r="W173" s="592"/>
      <c r="X173" s="592"/>
      <c r="Y173" s="592"/>
      <c r="Z173" s="593"/>
      <c r="AA173" s="592"/>
      <c r="AB173" s="592"/>
      <c r="AC173" s="592"/>
      <c r="AE173" s="592"/>
      <c r="AY173" s="301"/>
    </row>
    <row r="174" spans="9:51" s="249" customFormat="1">
      <c r="I174" s="590"/>
      <c r="J174" s="590"/>
      <c r="K174" s="595"/>
      <c r="L174" s="594"/>
      <c r="M174" s="590"/>
      <c r="Q174" s="595"/>
      <c r="R174" s="591"/>
      <c r="S174" s="591"/>
      <c r="T174" s="590"/>
      <c r="U174" s="595"/>
      <c r="V174" s="595"/>
      <c r="W174" s="592"/>
      <c r="X174" s="592"/>
      <c r="Y174" s="592"/>
      <c r="Z174" s="593"/>
      <c r="AA174" s="592"/>
      <c r="AB174" s="592"/>
      <c r="AC174" s="592"/>
      <c r="AE174" s="592"/>
      <c r="AY174" s="301"/>
    </row>
    <row r="175" spans="9:51" s="249" customFormat="1">
      <c r="I175" s="590"/>
      <c r="J175" s="590"/>
      <c r="K175" s="595"/>
      <c r="L175" s="594"/>
      <c r="M175" s="590"/>
      <c r="Q175" s="595"/>
      <c r="R175" s="591"/>
      <c r="S175" s="591"/>
      <c r="T175" s="590"/>
      <c r="U175" s="595"/>
      <c r="V175" s="595"/>
      <c r="W175" s="592"/>
      <c r="X175" s="592"/>
      <c r="Y175" s="592"/>
      <c r="Z175" s="593"/>
      <c r="AA175" s="592"/>
      <c r="AB175" s="592"/>
      <c r="AC175" s="592"/>
      <c r="AE175" s="592"/>
      <c r="AY175" s="301"/>
    </row>
    <row r="176" spans="9:51" s="249" customFormat="1">
      <c r="I176" s="590"/>
      <c r="J176" s="590"/>
      <c r="K176" s="595"/>
      <c r="L176" s="594"/>
      <c r="M176" s="590"/>
      <c r="Q176" s="595"/>
      <c r="R176" s="591"/>
      <c r="S176" s="591"/>
      <c r="T176" s="590"/>
      <c r="U176" s="595"/>
      <c r="V176" s="595"/>
      <c r="W176" s="592"/>
      <c r="X176" s="592"/>
      <c r="Y176" s="592"/>
      <c r="Z176" s="593"/>
      <c r="AA176" s="592"/>
      <c r="AB176" s="592"/>
      <c r="AC176" s="592"/>
      <c r="AE176" s="592"/>
      <c r="AY176" s="301"/>
    </row>
    <row r="177" spans="9:51" s="249" customFormat="1">
      <c r="I177" s="590"/>
      <c r="J177" s="590"/>
      <c r="K177" s="595"/>
      <c r="L177" s="594"/>
      <c r="M177" s="590"/>
      <c r="Q177" s="595"/>
      <c r="R177" s="591"/>
      <c r="S177" s="591"/>
      <c r="T177" s="590"/>
      <c r="U177" s="595"/>
      <c r="V177" s="595"/>
      <c r="W177" s="592"/>
      <c r="X177" s="592"/>
      <c r="Y177" s="592"/>
      <c r="Z177" s="593"/>
      <c r="AA177" s="592"/>
      <c r="AB177" s="592"/>
      <c r="AC177" s="592"/>
      <c r="AE177" s="592"/>
      <c r="AY177" s="301"/>
    </row>
    <row r="178" spans="9:51" s="249" customFormat="1">
      <c r="I178" s="590"/>
      <c r="J178" s="590"/>
      <c r="K178" s="595"/>
      <c r="L178" s="594"/>
      <c r="M178" s="590"/>
      <c r="Q178" s="595"/>
      <c r="R178" s="591"/>
      <c r="S178" s="591"/>
      <c r="T178" s="590"/>
      <c r="U178" s="595"/>
      <c r="V178" s="595"/>
      <c r="W178" s="592"/>
      <c r="X178" s="592"/>
      <c r="Y178" s="592"/>
      <c r="Z178" s="593"/>
      <c r="AA178" s="592"/>
      <c r="AB178" s="592"/>
      <c r="AC178" s="592"/>
      <c r="AE178" s="592"/>
      <c r="AY178" s="301"/>
    </row>
    <row r="179" spans="9:51" s="249" customFormat="1">
      <c r="I179" s="590"/>
      <c r="J179" s="590"/>
      <c r="K179" s="595"/>
      <c r="L179" s="594"/>
      <c r="M179" s="590"/>
      <c r="Q179" s="595"/>
      <c r="R179" s="591"/>
      <c r="S179" s="591"/>
      <c r="T179" s="590"/>
      <c r="U179" s="595"/>
      <c r="V179" s="595"/>
      <c r="W179" s="592"/>
      <c r="X179" s="592"/>
      <c r="Y179" s="592"/>
      <c r="Z179" s="593"/>
      <c r="AA179" s="592"/>
      <c r="AB179" s="592"/>
      <c r="AC179" s="592"/>
      <c r="AE179" s="592"/>
      <c r="AY179" s="301"/>
    </row>
    <row r="180" spans="9:51" s="249" customFormat="1">
      <c r="I180" s="590"/>
      <c r="J180" s="590"/>
      <c r="K180" s="595"/>
      <c r="L180" s="594"/>
      <c r="M180" s="590"/>
      <c r="Q180" s="595"/>
      <c r="R180" s="591"/>
      <c r="S180" s="591"/>
      <c r="T180" s="590"/>
      <c r="U180" s="595"/>
      <c r="V180" s="595"/>
      <c r="W180" s="592"/>
      <c r="X180" s="592"/>
      <c r="Y180" s="592"/>
      <c r="Z180" s="593"/>
      <c r="AA180" s="592"/>
      <c r="AB180" s="592"/>
      <c r="AC180" s="592"/>
      <c r="AE180" s="592"/>
      <c r="AY180" s="301"/>
    </row>
    <row r="181" spans="9:51" s="249" customFormat="1">
      <c r="I181" s="590"/>
      <c r="J181" s="590"/>
      <c r="K181" s="595"/>
      <c r="L181" s="594"/>
      <c r="M181" s="590"/>
      <c r="Q181" s="595"/>
      <c r="R181" s="591"/>
      <c r="S181" s="591"/>
      <c r="T181" s="590"/>
      <c r="U181" s="595"/>
      <c r="V181" s="595"/>
      <c r="W181" s="592"/>
      <c r="X181" s="592"/>
      <c r="Y181" s="592"/>
      <c r="Z181" s="593"/>
      <c r="AA181" s="592"/>
      <c r="AB181" s="592"/>
      <c r="AC181" s="592"/>
      <c r="AE181" s="592"/>
      <c r="AY181" s="301"/>
    </row>
    <row r="182" spans="9:51" s="249" customFormat="1">
      <c r="I182" s="590"/>
      <c r="J182" s="590"/>
      <c r="K182" s="595"/>
      <c r="L182" s="594"/>
      <c r="M182" s="590"/>
      <c r="Q182" s="595"/>
      <c r="R182" s="591"/>
      <c r="S182" s="591"/>
      <c r="T182" s="590"/>
      <c r="U182" s="595"/>
      <c r="V182" s="595"/>
      <c r="W182" s="592"/>
      <c r="X182" s="592"/>
      <c r="Y182" s="592"/>
      <c r="Z182" s="593"/>
      <c r="AA182" s="592"/>
      <c r="AB182" s="592"/>
      <c r="AC182" s="592"/>
      <c r="AE182" s="592"/>
      <c r="AY182" s="301"/>
    </row>
    <row r="183" spans="9:51" s="249" customFormat="1">
      <c r="I183" s="590"/>
      <c r="J183" s="590"/>
      <c r="K183" s="595"/>
      <c r="L183" s="594"/>
      <c r="M183" s="590"/>
      <c r="Q183" s="595"/>
      <c r="R183" s="591"/>
      <c r="S183" s="591"/>
      <c r="T183" s="590"/>
      <c r="U183" s="595"/>
      <c r="V183" s="595"/>
      <c r="W183" s="592"/>
      <c r="X183" s="592"/>
      <c r="Y183" s="592"/>
      <c r="Z183" s="593"/>
      <c r="AA183" s="592"/>
      <c r="AB183" s="592"/>
      <c r="AC183" s="592"/>
      <c r="AE183" s="592"/>
      <c r="AY183" s="301"/>
    </row>
    <row r="184" spans="9:51" s="249" customFormat="1">
      <c r="I184" s="590"/>
      <c r="J184" s="590"/>
      <c r="K184" s="595"/>
      <c r="L184" s="594"/>
      <c r="M184" s="590"/>
      <c r="Q184" s="595"/>
      <c r="R184" s="591"/>
      <c r="S184" s="591"/>
      <c r="T184" s="590"/>
      <c r="U184" s="595"/>
      <c r="V184" s="595"/>
      <c r="W184" s="592"/>
      <c r="X184" s="592"/>
      <c r="Y184" s="592"/>
      <c r="Z184" s="593"/>
      <c r="AA184" s="592"/>
      <c r="AB184" s="592"/>
      <c r="AC184" s="592"/>
      <c r="AE184" s="592"/>
      <c r="AY184" s="301"/>
    </row>
    <row r="185" spans="9:51" s="249" customFormat="1">
      <c r="I185" s="590"/>
      <c r="J185" s="590"/>
      <c r="K185" s="595"/>
      <c r="L185" s="594"/>
      <c r="M185" s="590"/>
      <c r="Q185" s="595"/>
      <c r="R185" s="591"/>
      <c r="S185" s="591"/>
      <c r="T185" s="590"/>
      <c r="U185" s="595"/>
      <c r="V185" s="595"/>
      <c r="W185" s="592"/>
      <c r="X185" s="592"/>
      <c r="Y185" s="592"/>
      <c r="Z185" s="593"/>
      <c r="AA185" s="592"/>
      <c r="AB185" s="592"/>
      <c r="AC185" s="592"/>
      <c r="AE185" s="592"/>
      <c r="AY185" s="301"/>
    </row>
    <row r="186" spans="9:51" s="249" customFormat="1">
      <c r="I186" s="590"/>
      <c r="J186" s="590"/>
      <c r="K186" s="595"/>
      <c r="L186" s="594"/>
      <c r="M186" s="590"/>
      <c r="Q186" s="595"/>
      <c r="R186" s="591"/>
      <c r="S186" s="591"/>
      <c r="T186" s="590"/>
      <c r="U186" s="595"/>
      <c r="V186" s="595"/>
      <c r="W186" s="592"/>
      <c r="X186" s="592"/>
      <c r="Y186" s="592"/>
      <c r="Z186" s="593"/>
      <c r="AA186" s="592"/>
      <c r="AB186" s="592"/>
      <c r="AC186" s="592"/>
      <c r="AE186" s="592"/>
      <c r="AY186" s="301"/>
    </row>
    <row r="187" spans="9:51" s="249" customFormat="1">
      <c r="I187" s="590"/>
      <c r="J187" s="590"/>
      <c r="K187" s="595"/>
      <c r="L187" s="594"/>
      <c r="M187" s="590"/>
      <c r="Q187" s="595"/>
      <c r="R187" s="591"/>
      <c r="S187" s="591"/>
      <c r="T187" s="590"/>
      <c r="U187" s="595"/>
      <c r="V187" s="595"/>
      <c r="W187" s="592"/>
      <c r="X187" s="592"/>
      <c r="Y187" s="592"/>
      <c r="Z187" s="593"/>
      <c r="AA187" s="592"/>
      <c r="AB187" s="592"/>
      <c r="AC187" s="592"/>
      <c r="AE187" s="592"/>
      <c r="AY187" s="301"/>
    </row>
    <row r="188" spans="9:51" s="249" customFormat="1">
      <c r="I188" s="590"/>
      <c r="J188" s="590"/>
      <c r="K188" s="595"/>
      <c r="L188" s="594"/>
      <c r="M188" s="590"/>
      <c r="Q188" s="595"/>
      <c r="R188" s="591"/>
      <c r="S188" s="591"/>
      <c r="T188" s="590"/>
      <c r="U188" s="595"/>
      <c r="V188" s="595"/>
      <c r="W188" s="592"/>
      <c r="X188" s="592"/>
      <c r="Y188" s="592"/>
      <c r="Z188" s="593"/>
      <c r="AA188" s="592"/>
      <c r="AB188" s="592"/>
      <c r="AC188" s="592"/>
      <c r="AE188" s="592"/>
      <c r="AY188" s="301"/>
    </row>
    <row r="189" spans="9:51" s="249" customFormat="1">
      <c r="I189" s="590"/>
      <c r="J189" s="590"/>
      <c r="K189" s="595"/>
      <c r="L189" s="594"/>
      <c r="M189" s="590"/>
      <c r="Q189" s="595"/>
      <c r="R189" s="591"/>
      <c r="S189" s="591"/>
      <c r="T189" s="590"/>
      <c r="U189" s="595"/>
      <c r="V189" s="595"/>
      <c r="W189" s="592"/>
      <c r="X189" s="592"/>
      <c r="Y189" s="592"/>
      <c r="Z189" s="593"/>
      <c r="AA189" s="592"/>
      <c r="AB189" s="592"/>
      <c r="AC189" s="592"/>
      <c r="AE189" s="592"/>
      <c r="AY189" s="301"/>
    </row>
    <row r="190" spans="9:51" s="249" customFormat="1">
      <c r="I190" s="590"/>
      <c r="J190" s="590"/>
      <c r="K190" s="595"/>
      <c r="L190" s="594"/>
      <c r="M190" s="590"/>
      <c r="Q190" s="595"/>
      <c r="R190" s="591"/>
      <c r="S190" s="591"/>
      <c r="T190" s="590"/>
      <c r="U190" s="595"/>
      <c r="V190" s="595"/>
      <c r="W190" s="592"/>
      <c r="X190" s="592"/>
      <c r="Y190" s="592"/>
      <c r="Z190" s="593"/>
      <c r="AA190" s="592"/>
      <c r="AB190" s="592"/>
      <c r="AC190" s="592"/>
      <c r="AE190" s="592"/>
      <c r="AY190" s="301"/>
    </row>
    <row r="191" spans="9:51" s="249" customFormat="1">
      <c r="I191" s="590"/>
      <c r="J191" s="590"/>
      <c r="K191" s="595"/>
      <c r="L191" s="594"/>
      <c r="M191" s="590"/>
      <c r="Q191" s="595"/>
      <c r="R191" s="591"/>
      <c r="S191" s="591"/>
      <c r="T191" s="590"/>
      <c r="U191" s="595"/>
      <c r="V191" s="595"/>
      <c r="W191" s="592"/>
      <c r="X191" s="592"/>
      <c r="Y191" s="592"/>
      <c r="Z191" s="593"/>
      <c r="AA191" s="592"/>
      <c r="AB191" s="592"/>
      <c r="AC191" s="592"/>
      <c r="AE191" s="592"/>
      <c r="AY191" s="301"/>
    </row>
    <row r="192" spans="9:51" s="249" customFormat="1">
      <c r="I192" s="590"/>
      <c r="J192" s="590"/>
      <c r="K192" s="595"/>
      <c r="L192" s="594"/>
      <c r="M192" s="590"/>
      <c r="Q192" s="595"/>
      <c r="R192" s="591"/>
      <c r="S192" s="591"/>
      <c r="T192" s="590"/>
      <c r="U192" s="595"/>
      <c r="V192" s="595"/>
      <c r="W192" s="592"/>
      <c r="X192" s="592"/>
      <c r="Y192" s="592"/>
      <c r="Z192" s="593"/>
      <c r="AA192" s="592"/>
      <c r="AB192" s="592"/>
      <c r="AC192" s="592"/>
      <c r="AE192" s="592"/>
      <c r="AY192" s="301"/>
    </row>
  </sheetData>
  <mergeCells count="13">
    <mergeCell ref="Y3:Z3"/>
    <mergeCell ref="AA3:AF3"/>
    <mergeCell ref="A1:W1"/>
    <mergeCell ref="A3:A4"/>
    <mergeCell ref="B3:B4"/>
    <mergeCell ref="C3:C4"/>
    <mergeCell ref="D3:D4"/>
    <mergeCell ref="E3:F3"/>
    <mergeCell ref="G3:G4"/>
    <mergeCell ref="J3:J4"/>
    <mergeCell ref="H3:H4"/>
    <mergeCell ref="I3:I4"/>
    <mergeCell ref="W3:X3"/>
  </mergeCells>
  <phoneticPr fontId="55" type="noConversion"/>
  <dataValidations count="13">
    <dataValidation allowBlank="1" showInputMessage="1" errorTitle="HATA !!!!!!!!!!!!!!" error="LÜTFEN İŞİN NİTELİĞİNİ YANDA AÇILAN OKLA SEÇİN !!!!!!!!!!!!!!!_x000a_KÖYDES" sqref="F110:F120"/>
    <dataValidation allowBlank="1" showInputMessage="1" showErrorMessage="1" errorTitle="YANLIŞ DEĞER" error="LÜTFEN TANIMLANAN BİR PARAMETRE GİRİN!!!!!!!!!!!!!!_x000a_(YENİ, STND. GEL. YADA ONARIM SEÇENEKLERİNDEN BİRİSİ" sqref="H103:H104 U109 S109 H110:H119 J110:J119 L110:L119 N110:N119 P110:P119 R110:R119 T110:T119 V110:V119"/>
    <dataValidation type="list" allowBlank="1" showInputMessage="1" showErrorMessage="1" errorTitle="HATA !!!!!!!!!!!!!!" error="LÜTFEN İŞİN NİTELİĞİNİ YANDA AÇILAN OKLA SEÇİN !!!!!!!!!!!!!!!_x000a_KÖYDES" sqref="I94:J96 I144:J65536 I2:J2">
      <formula1>$AY$5:$AY$11</formula1>
    </dataValidation>
    <dataValidation type="list" allowBlank="1" showInputMessage="1" showErrorMessage="1" errorTitle="LÜTFEN DİKKAT!!!!" error="ŞU 3 DEĞERDEN BİRİSİNİ GİRMELİSİNİZ  &quot;Y&quot; &quot;D.E&quot; , &quot;EK&quot; " sqref="A95:A65536 A2:A4">
      <formula1>$AZ$5:$AZ$7</formula1>
    </dataValidation>
    <dataValidation type="list" allowBlank="1" showInputMessage="1" showErrorMessage="1" errorTitle="YANLIŞ DEĞER" error="LÜTFEN TANIMLANAN BİR PARAMETRE GİRİN!!!!!!!!!!!!!!_x000a_(YENİ, STND. GEL. YADA ONARIM SEÇENEKLERİNDEN BİRİSİ" sqref="H94:H96 H120:H65536 H2:H4">
      <formula1>$AX$5:$AX$7</formula1>
    </dataValidation>
    <dataValidation allowBlank="1" showInputMessage="1" showErrorMessage="1" errorTitle="DİKKATT" error="GİRDİĞİNİZ UZUNLUĞUN Km CİNSİNDEN  VE BİR SAYI OLDUĞUNU UNUTMAYIN LÜTFEN VERİNİZİ KONTROL EDİN_x000a_KÖYDES" sqref="S93 V3:V4 S44:S56"/>
    <dataValidation allowBlank="1" showInputMessage="1" showErrorMessage="1" errorTitle="HATA !!!!!!!!!!!!!!" error="LÜTFEN İŞİN NİTELİĞİNİ YANDA AÇILAN OKLA SEÇİN !!!!!!!!!!!!!!!_x000a_KÖYDES" sqref="J97:J108 I3:I4 J3"/>
    <dataValidation allowBlank="1" showInputMessage="1" showErrorMessage="1" errorTitle="LÜTFEN DİKKAT!!!!" error="ŞU 3 DEĞERDEN BİRİSİNİ GİRMELİSİNİZ  &quot;Y&quot; &quot;D.E&quot; , &quot;EK&quot; " sqref="A94 A1:W1"/>
    <dataValidation type="decimal" allowBlank="1" showInputMessage="1" showErrorMessage="1" errorTitle="DİKKATT" error="GİRDİĞİNİZ UZUNLUĞUN Km CİNSİNDEN  VE BİR SAYI OLDUĞUNU UNUTMAYIN LÜTFEN VERİNİZİ KONTROL EDİN_x000a_KÖYDES" sqref="O95:V96 N144:V65536 N94:N96 S94:U94 O94:Q94 W94:AE94 N97:X102 V2 T2:U93 R4:S4 V5:V94 R2:S2 N2:Q93 R34:R94 S34:S43 S57:S92">
      <formula1>0</formula1>
      <formula2>2000</formula2>
    </dataValidation>
    <dataValidation type="list" allowBlank="1" showInputMessage="1" showErrorMessage="1" errorTitle="YANLIŞ DEĞER" error="LÜTFEN TANIMLANAN BİR PARAMETRE GİRİN!!!!!!!!!!!!!!_x000a_(YENİ, STND. GEL. YADA ONARIM SEÇENEKLERİNDEN BİRİSİ" sqref="H5:H93">
      <formula1>$AX$5:$AX$8</formula1>
    </dataValidation>
    <dataValidation type="list" allowBlank="1" showInputMessage="1" showErrorMessage="1" sqref="A5:A93">
      <formula1>$AW$5:$AW$8</formula1>
    </dataValidation>
    <dataValidation type="list" allowBlank="1" showInputMessage="1" showErrorMessage="1" sqref="I5:I93">
      <formula1>$AY$5:$AY$15</formula1>
    </dataValidation>
    <dataValidation type="list" allowBlank="1" showInputMessage="1" showErrorMessage="1" sqref="J5:J93">
      <formula1>$AZ$4:$AZ$6</formula1>
    </dataValidation>
  </dataValidations>
  <pageMargins left="0.19685039370078741" right="0" top="0.6692913385826772" bottom="0.59055118110236227" header="0.62992125984251968" footer="0.62992125984251968"/>
  <pageSetup paperSize="9" scale="40" orientation="landscape" r:id="rId1"/>
  <headerFooter alignWithMargins="0"/>
  <colBreaks count="1" manualBreakCount="1">
    <brk id="32" max="1048575" man="1"/>
  </colBreaks>
  <ignoredErrors>
    <ignoredError sqref="I104"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H100"/>
  <sheetViews>
    <sheetView zoomScaleNormal="100" zoomScaleSheetLayoutView="75" workbookViewId="0">
      <selection sqref="A1:S1"/>
    </sheetView>
  </sheetViews>
  <sheetFormatPr defaultRowHeight="12.75"/>
  <cols>
    <col min="1" max="1" width="6" style="204" customWidth="1"/>
    <col min="2" max="2" width="10.140625" style="204" customWidth="1"/>
    <col min="3" max="3" width="14.140625" style="204" customWidth="1"/>
    <col min="4" max="4" width="34" style="734" customWidth="1"/>
    <col min="5" max="5" width="21.140625" style="734" customWidth="1"/>
    <col min="6" max="6" width="7.7109375" style="204" customWidth="1"/>
    <col min="7" max="7" width="13.7109375" style="734" customWidth="1"/>
    <col min="8" max="8" width="12" style="734" customWidth="1"/>
    <col min="9" max="9" width="12" style="244" customWidth="1"/>
    <col min="10" max="10" width="11.42578125" style="245" customWidth="1"/>
    <col min="11" max="11" width="12" style="244" customWidth="1"/>
    <col min="12" max="12" width="7.7109375" style="246" customWidth="1"/>
    <col min="13" max="13" width="8" style="204" customWidth="1"/>
    <col min="14" max="14" width="6" style="212" customWidth="1"/>
    <col min="15" max="15" width="8.140625" style="212" customWidth="1"/>
    <col min="16" max="16" width="5.7109375" style="212" customWidth="1"/>
    <col min="17" max="17" width="5.5703125" style="212" customWidth="1"/>
    <col min="18" max="18" width="8.85546875" style="212" customWidth="1"/>
    <col min="19" max="19" width="24.7109375" style="204" customWidth="1"/>
    <col min="20" max="79" width="9.140625" style="249"/>
    <col min="80" max="81" width="9.140625" style="204"/>
    <col min="82" max="82" width="9.140625" style="249"/>
    <col min="83" max="83" width="10.42578125" style="249" customWidth="1"/>
    <col min="84" max="84" width="10.28515625" style="249" customWidth="1"/>
    <col min="85" max="86" width="9.140625" style="249"/>
    <col min="87" max="88" width="9.140625" style="204"/>
    <col min="89" max="92" width="0" style="204" hidden="1" customWidth="1"/>
    <col min="93" max="16384" width="9.140625" style="204"/>
  </cols>
  <sheetData>
    <row r="1" spans="1:86" s="205" customFormat="1" ht="40.5" customHeight="1" thickBot="1">
      <c r="A1" s="3834" t="s">
        <v>363</v>
      </c>
      <c r="B1" s="3835"/>
      <c r="C1" s="3835"/>
      <c r="D1" s="3835"/>
      <c r="E1" s="3835"/>
      <c r="F1" s="3835"/>
      <c r="G1" s="3835"/>
      <c r="H1" s="3835"/>
      <c r="I1" s="3835"/>
      <c r="J1" s="3835"/>
      <c r="K1" s="3835"/>
      <c r="L1" s="3835"/>
      <c r="M1" s="3835"/>
      <c r="N1" s="3835"/>
      <c r="O1" s="3835"/>
      <c r="P1" s="3835"/>
      <c r="Q1" s="3835"/>
      <c r="R1" s="3835"/>
      <c r="S1" s="3836"/>
      <c r="CD1" s="249"/>
      <c r="CE1" s="249"/>
      <c r="CF1" s="249"/>
      <c r="CG1" s="249"/>
      <c r="CH1" s="249"/>
    </row>
    <row r="2" spans="1:86" s="205" customFormat="1" ht="13.5" thickBot="1">
      <c r="D2" s="731"/>
      <c r="E2" s="731"/>
      <c r="G2" s="731"/>
      <c r="H2" s="731"/>
      <c r="I2" s="277"/>
      <c r="J2" s="278"/>
      <c r="K2" s="277"/>
      <c r="N2" s="735"/>
      <c r="O2" s="735"/>
      <c r="P2" s="735"/>
      <c r="Q2" s="735"/>
      <c r="R2" s="735"/>
      <c r="CD2" s="249"/>
      <c r="CE2" s="249"/>
      <c r="CF2" s="249"/>
      <c r="CG2" s="249"/>
      <c r="CH2" s="249"/>
    </row>
    <row r="3" spans="1:86" s="205" customFormat="1" ht="40.5" customHeight="1">
      <c r="A3" s="3946" t="s">
        <v>445</v>
      </c>
      <c r="B3" s="3948" t="s">
        <v>13</v>
      </c>
      <c r="C3" s="3950" t="s">
        <v>2277</v>
      </c>
      <c r="D3" s="3950" t="s">
        <v>423</v>
      </c>
      <c r="E3" s="3950"/>
      <c r="F3" s="3964" t="s">
        <v>2276</v>
      </c>
      <c r="G3" s="3958" t="s">
        <v>411</v>
      </c>
      <c r="H3" s="3966" t="s">
        <v>412</v>
      </c>
      <c r="I3" s="604" t="s">
        <v>2357</v>
      </c>
      <c r="J3" s="391" t="s">
        <v>2358</v>
      </c>
      <c r="K3" s="605" t="s">
        <v>2359</v>
      </c>
      <c r="L3" s="3940" t="s">
        <v>429</v>
      </c>
      <c r="M3" s="3941"/>
      <c r="N3" s="3942" t="s">
        <v>16</v>
      </c>
      <c r="O3" s="3943"/>
      <c r="P3" s="3943"/>
      <c r="Q3" s="3943"/>
      <c r="R3" s="3943"/>
      <c r="S3" s="3944"/>
      <c r="CD3" s="249"/>
      <c r="CE3" s="249"/>
      <c r="CF3" s="249"/>
      <c r="CG3" s="249"/>
      <c r="CH3" s="249"/>
    </row>
    <row r="4" spans="1:86" s="205" customFormat="1" ht="39.75" customHeight="1" thickBot="1">
      <c r="A4" s="3947"/>
      <c r="B4" s="3949"/>
      <c r="C4" s="3951"/>
      <c r="D4" s="608" t="s">
        <v>430</v>
      </c>
      <c r="E4" s="609" t="s">
        <v>410</v>
      </c>
      <c r="F4" s="3965"/>
      <c r="G4" s="3959"/>
      <c r="H4" s="3967"/>
      <c r="I4" s="610" t="s">
        <v>1416</v>
      </c>
      <c r="J4" s="611" t="s">
        <v>1417</v>
      </c>
      <c r="K4" s="612" t="s">
        <v>362</v>
      </c>
      <c r="L4" s="619" t="s">
        <v>436</v>
      </c>
      <c r="M4" s="620" t="s">
        <v>437</v>
      </c>
      <c r="N4" s="621" t="s">
        <v>438</v>
      </c>
      <c r="O4" s="622" t="s">
        <v>439</v>
      </c>
      <c r="P4" s="622" t="s">
        <v>440</v>
      </c>
      <c r="Q4" s="622" t="s">
        <v>441</v>
      </c>
      <c r="R4" s="622" t="s">
        <v>442</v>
      </c>
      <c r="S4" s="623" t="s">
        <v>443</v>
      </c>
      <c r="CD4" s="249"/>
      <c r="CE4" s="249"/>
      <c r="CF4" s="249"/>
      <c r="CG4" s="249"/>
      <c r="CH4" s="249"/>
    </row>
    <row r="5" spans="1:86" s="280" customFormat="1" ht="42" customHeight="1">
      <c r="A5" s="677" t="s">
        <v>451</v>
      </c>
      <c r="B5" s="678" t="s">
        <v>94</v>
      </c>
      <c r="C5" s="679" t="s">
        <v>2374</v>
      </c>
      <c r="D5" s="679" t="s">
        <v>1425</v>
      </c>
      <c r="E5" s="679" t="s">
        <v>1426</v>
      </c>
      <c r="F5" s="679">
        <v>49</v>
      </c>
      <c r="G5" s="679" t="s">
        <v>965</v>
      </c>
      <c r="H5" s="680" t="s">
        <v>408</v>
      </c>
      <c r="I5" s="1244">
        <v>20000</v>
      </c>
      <c r="J5" s="682">
        <v>20000</v>
      </c>
      <c r="K5" s="1058">
        <f>I5-J5</f>
        <v>0</v>
      </c>
      <c r="L5" s="2105">
        <v>1</v>
      </c>
      <c r="M5" s="2105">
        <v>1</v>
      </c>
      <c r="N5" s="736">
        <v>1</v>
      </c>
      <c r="O5" s="737"/>
      <c r="P5" s="737"/>
      <c r="Q5" s="737"/>
      <c r="R5" s="737"/>
      <c r="S5" s="2589" t="s">
        <v>438</v>
      </c>
      <c r="T5" s="271">
        <v>1</v>
      </c>
      <c r="CD5" s="271" t="s">
        <v>451</v>
      </c>
      <c r="CE5" s="271" t="s">
        <v>2266</v>
      </c>
      <c r="CF5" s="271" t="s">
        <v>408</v>
      </c>
      <c r="CG5" s="271"/>
      <c r="CH5" s="271"/>
    </row>
    <row r="6" spans="1:86" s="272" customFormat="1" ht="42" customHeight="1">
      <c r="A6" s="687" t="s">
        <v>451</v>
      </c>
      <c r="B6" s="688" t="s">
        <v>94</v>
      </c>
      <c r="C6" s="689" t="s">
        <v>2374</v>
      </c>
      <c r="D6" s="689" t="s">
        <v>1427</v>
      </c>
      <c r="E6" s="689" t="s">
        <v>1428</v>
      </c>
      <c r="F6" s="689">
        <v>454</v>
      </c>
      <c r="G6" s="689" t="s">
        <v>2266</v>
      </c>
      <c r="H6" s="690" t="s">
        <v>409</v>
      </c>
      <c r="I6" s="1929">
        <f>43832+56776</f>
        <v>100608</v>
      </c>
      <c r="J6" s="1413">
        <v>100608</v>
      </c>
      <c r="K6" s="1930">
        <f>I6-J6</f>
        <v>0</v>
      </c>
      <c r="L6" s="2105">
        <v>1</v>
      </c>
      <c r="M6" s="2105">
        <v>1</v>
      </c>
      <c r="N6" s="656">
        <v>1</v>
      </c>
      <c r="O6" s="658"/>
      <c r="P6" s="658"/>
      <c r="Q6" s="658"/>
      <c r="R6" s="658"/>
      <c r="S6" s="2589" t="s">
        <v>438</v>
      </c>
      <c r="T6" s="271">
        <v>1</v>
      </c>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D6" s="271" t="s">
        <v>10</v>
      </c>
      <c r="CE6" s="271" t="s">
        <v>965</v>
      </c>
      <c r="CF6" s="271" t="s">
        <v>409</v>
      </c>
      <c r="CG6" s="271"/>
      <c r="CH6" s="271"/>
    </row>
    <row r="7" spans="1:86" s="272" customFormat="1" ht="94.5" customHeight="1">
      <c r="A7" s="687" t="s">
        <v>451</v>
      </c>
      <c r="B7" s="688" t="s">
        <v>94</v>
      </c>
      <c r="C7" s="689" t="s">
        <v>2374</v>
      </c>
      <c r="D7" s="689" t="s">
        <v>90</v>
      </c>
      <c r="E7" s="689" t="s">
        <v>491</v>
      </c>
      <c r="F7" s="689"/>
      <c r="G7" s="689"/>
      <c r="H7" s="690"/>
      <c r="I7" s="1929"/>
      <c r="J7" s="1413"/>
      <c r="K7" s="1930"/>
      <c r="L7" s="2105"/>
      <c r="M7" s="2105"/>
      <c r="N7" s="656"/>
      <c r="O7" s="658"/>
      <c r="P7" s="658"/>
      <c r="Q7" s="658"/>
      <c r="R7" s="658"/>
      <c r="S7" s="2589" t="s">
        <v>79</v>
      </c>
      <c r="T7" s="271">
        <v>2</v>
      </c>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D7" s="271" t="s">
        <v>415</v>
      </c>
      <c r="CE7" s="271" t="s">
        <v>2268</v>
      </c>
      <c r="CF7" s="271" t="s">
        <v>414</v>
      </c>
      <c r="CG7" s="271"/>
      <c r="CH7" s="271"/>
    </row>
    <row r="8" spans="1:86" s="272" customFormat="1" ht="55.5" customHeight="1">
      <c r="A8" s="687" t="s">
        <v>415</v>
      </c>
      <c r="B8" s="688" t="s">
        <v>94</v>
      </c>
      <c r="C8" s="689" t="s">
        <v>2374</v>
      </c>
      <c r="D8" s="689" t="s">
        <v>89</v>
      </c>
      <c r="E8" s="689" t="s">
        <v>91</v>
      </c>
      <c r="F8" s="689">
        <v>55</v>
      </c>
      <c r="G8" s="689" t="s">
        <v>2268</v>
      </c>
      <c r="H8" s="690" t="s">
        <v>408</v>
      </c>
      <c r="I8" s="1929">
        <v>3735</v>
      </c>
      <c r="J8" s="1413">
        <v>3735</v>
      </c>
      <c r="K8" s="1930">
        <f t="shared" ref="K8:K14" si="0">I8-J8</f>
        <v>0</v>
      </c>
      <c r="L8" s="2105">
        <v>1</v>
      </c>
      <c r="M8" s="2105">
        <v>1</v>
      </c>
      <c r="N8" s="656">
        <v>1</v>
      </c>
      <c r="O8" s="658"/>
      <c r="P8" s="658"/>
      <c r="Q8" s="658"/>
      <c r="R8" s="658"/>
      <c r="S8" s="2589" t="s">
        <v>438</v>
      </c>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D8" s="271"/>
      <c r="CE8" s="271"/>
      <c r="CF8" s="271"/>
      <c r="CG8" s="271"/>
      <c r="CH8" s="271"/>
    </row>
    <row r="9" spans="1:86" s="272" customFormat="1" ht="42" customHeight="1">
      <c r="A9" s="687" t="s">
        <v>451</v>
      </c>
      <c r="B9" s="688" t="s">
        <v>94</v>
      </c>
      <c r="C9" s="689" t="s">
        <v>1021</v>
      </c>
      <c r="D9" s="689" t="s">
        <v>1429</v>
      </c>
      <c r="E9" s="689" t="s">
        <v>1430</v>
      </c>
      <c r="F9" s="689">
        <v>30</v>
      </c>
      <c r="G9" s="689" t="s">
        <v>965</v>
      </c>
      <c r="H9" s="690" t="s">
        <v>408</v>
      </c>
      <c r="I9" s="1929">
        <v>43500</v>
      </c>
      <c r="J9" s="1413">
        <v>43500</v>
      </c>
      <c r="K9" s="1930">
        <f t="shared" si="0"/>
        <v>0</v>
      </c>
      <c r="L9" s="2105">
        <v>1</v>
      </c>
      <c r="M9" s="2105">
        <v>1</v>
      </c>
      <c r="N9" s="656">
        <v>1</v>
      </c>
      <c r="O9" s="658"/>
      <c r="P9" s="658"/>
      <c r="Q9" s="658"/>
      <c r="R9" s="658"/>
      <c r="S9" s="2589" t="s">
        <v>438</v>
      </c>
      <c r="T9" s="271">
        <v>1</v>
      </c>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D9" s="271"/>
      <c r="CE9" s="271"/>
      <c r="CF9" s="271"/>
      <c r="CG9" s="271"/>
      <c r="CH9" s="271"/>
    </row>
    <row r="10" spans="1:86" s="272" customFormat="1" ht="42" customHeight="1">
      <c r="A10" s="687" t="s">
        <v>451</v>
      </c>
      <c r="B10" s="688" t="s">
        <v>94</v>
      </c>
      <c r="C10" s="689" t="s">
        <v>1030</v>
      </c>
      <c r="D10" s="689" t="s">
        <v>1727</v>
      </c>
      <c r="E10" s="689" t="s">
        <v>323</v>
      </c>
      <c r="F10" s="689">
        <v>200</v>
      </c>
      <c r="G10" s="689" t="s">
        <v>965</v>
      </c>
      <c r="H10" s="690" t="s">
        <v>408</v>
      </c>
      <c r="I10" s="1929">
        <v>100000</v>
      </c>
      <c r="J10" s="1413">
        <v>100000</v>
      </c>
      <c r="K10" s="1930">
        <f t="shared" si="0"/>
        <v>0</v>
      </c>
      <c r="L10" s="2105">
        <v>1</v>
      </c>
      <c r="M10" s="2105">
        <v>1</v>
      </c>
      <c r="N10" s="656">
        <v>1</v>
      </c>
      <c r="O10" s="658"/>
      <c r="P10" s="658"/>
      <c r="Q10" s="658"/>
      <c r="R10" s="658"/>
      <c r="S10" s="2589" t="s">
        <v>438</v>
      </c>
      <c r="T10" s="271">
        <v>1</v>
      </c>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D10" s="271"/>
      <c r="CE10" s="271"/>
      <c r="CF10" s="271"/>
      <c r="CG10" s="271"/>
      <c r="CH10" s="271"/>
    </row>
    <row r="11" spans="1:86" s="272" customFormat="1" ht="42" customHeight="1">
      <c r="A11" s="687" t="s">
        <v>451</v>
      </c>
      <c r="B11" s="688" t="s">
        <v>94</v>
      </c>
      <c r="C11" s="689" t="s">
        <v>1030</v>
      </c>
      <c r="D11" s="689" t="s">
        <v>1431</v>
      </c>
      <c r="E11" s="689" t="s">
        <v>1432</v>
      </c>
      <c r="F11" s="689">
        <v>23</v>
      </c>
      <c r="G11" s="689" t="s">
        <v>965</v>
      </c>
      <c r="H11" s="690" t="s">
        <v>408</v>
      </c>
      <c r="I11" s="1929">
        <v>55000</v>
      </c>
      <c r="J11" s="1413">
        <v>55000</v>
      </c>
      <c r="K11" s="1930">
        <f t="shared" si="0"/>
        <v>0</v>
      </c>
      <c r="L11" s="2105">
        <v>1</v>
      </c>
      <c r="M11" s="2105">
        <v>1</v>
      </c>
      <c r="N11" s="656">
        <v>1</v>
      </c>
      <c r="O11" s="658"/>
      <c r="P11" s="658"/>
      <c r="Q11" s="658"/>
      <c r="R11" s="658"/>
      <c r="S11" s="2589" t="s">
        <v>438</v>
      </c>
      <c r="T11" s="271">
        <v>1</v>
      </c>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D11" s="271"/>
      <c r="CE11" s="271"/>
      <c r="CF11" s="271"/>
      <c r="CG11" s="271"/>
      <c r="CH11" s="271"/>
    </row>
    <row r="12" spans="1:86" s="272" customFormat="1" ht="42" customHeight="1">
      <c r="A12" s="687" t="s">
        <v>451</v>
      </c>
      <c r="B12" s="688" t="s">
        <v>94</v>
      </c>
      <c r="C12" s="689" t="s">
        <v>1030</v>
      </c>
      <c r="D12" s="689" t="s">
        <v>117</v>
      </c>
      <c r="E12" s="689" t="s">
        <v>118</v>
      </c>
      <c r="F12" s="689">
        <v>18</v>
      </c>
      <c r="G12" s="689" t="s">
        <v>965</v>
      </c>
      <c r="H12" s="690" t="s">
        <v>408</v>
      </c>
      <c r="I12" s="1929">
        <v>50000</v>
      </c>
      <c r="J12" s="1413">
        <v>50000</v>
      </c>
      <c r="K12" s="1930">
        <f t="shared" si="0"/>
        <v>0</v>
      </c>
      <c r="L12" s="2105">
        <v>1</v>
      </c>
      <c r="M12" s="2105">
        <v>1</v>
      </c>
      <c r="N12" s="656">
        <v>1</v>
      </c>
      <c r="O12" s="658"/>
      <c r="P12" s="658"/>
      <c r="Q12" s="658"/>
      <c r="R12" s="658"/>
      <c r="S12" s="2589" t="s">
        <v>438</v>
      </c>
      <c r="T12" s="271">
        <v>1</v>
      </c>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D12" s="271"/>
      <c r="CE12" s="271"/>
      <c r="CF12" s="271"/>
      <c r="CG12" s="271"/>
      <c r="CH12" s="271"/>
    </row>
    <row r="13" spans="1:86" s="272" customFormat="1" ht="42" customHeight="1">
      <c r="A13" s="687" t="s">
        <v>451</v>
      </c>
      <c r="B13" s="688" t="s">
        <v>94</v>
      </c>
      <c r="C13" s="689" t="s">
        <v>728</v>
      </c>
      <c r="D13" s="689" t="s">
        <v>119</v>
      </c>
      <c r="E13" s="689" t="s">
        <v>120</v>
      </c>
      <c r="F13" s="689">
        <v>231</v>
      </c>
      <c r="G13" s="689" t="s">
        <v>965</v>
      </c>
      <c r="H13" s="690" t="s">
        <v>408</v>
      </c>
      <c r="I13" s="1929">
        <v>142500</v>
      </c>
      <c r="J13" s="1413">
        <v>142500</v>
      </c>
      <c r="K13" s="1930">
        <f t="shared" si="0"/>
        <v>0</v>
      </c>
      <c r="L13" s="2105">
        <v>1</v>
      </c>
      <c r="M13" s="2105">
        <v>1</v>
      </c>
      <c r="N13" s="656">
        <v>1</v>
      </c>
      <c r="O13" s="658"/>
      <c r="P13" s="658"/>
      <c r="Q13" s="658"/>
      <c r="R13" s="658"/>
      <c r="S13" s="2589" t="s">
        <v>438</v>
      </c>
      <c r="T13" s="271">
        <v>1</v>
      </c>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D13" s="271"/>
      <c r="CE13" s="271"/>
      <c r="CF13" s="271"/>
      <c r="CG13" s="271"/>
      <c r="CH13" s="271"/>
    </row>
    <row r="14" spans="1:86" s="272" customFormat="1" ht="42" customHeight="1">
      <c r="A14" s="687" t="s">
        <v>451</v>
      </c>
      <c r="B14" s="688" t="s">
        <v>94</v>
      </c>
      <c r="C14" s="689" t="s">
        <v>728</v>
      </c>
      <c r="D14" s="689" t="s">
        <v>121</v>
      </c>
      <c r="E14" s="689" t="s">
        <v>122</v>
      </c>
      <c r="F14" s="689">
        <v>205</v>
      </c>
      <c r="G14" s="689" t="s">
        <v>965</v>
      </c>
      <c r="H14" s="690" t="s">
        <v>408</v>
      </c>
      <c r="I14" s="1929">
        <v>142500</v>
      </c>
      <c r="J14" s="1413">
        <v>142500</v>
      </c>
      <c r="K14" s="1930">
        <f t="shared" si="0"/>
        <v>0</v>
      </c>
      <c r="L14" s="2105">
        <v>1</v>
      </c>
      <c r="M14" s="2105">
        <v>1</v>
      </c>
      <c r="N14" s="656">
        <v>1</v>
      </c>
      <c r="O14" s="658"/>
      <c r="P14" s="658"/>
      <c r="Q14" s="658"/>
      <c r="R14" s="658"/>
      <c r="S14" s="2589" t="s">
        <v>438</v>
      </c>
      <c r="T14" s="271">
        <v>1</v>
      </c>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D14" s="271"/>
      <c r="CE14" s="271"/>
      <c r="CF14" s="271"/>
      <c r="CG14" s="271"/>
      <c r="CH14" s="271"/>
    </row>
    <row r="15" spans="1:86" s="249" customFormat="1" ht="21" customHeight="1">
      <c r="A15" s="249">
        <f>COUNTIF(A5:A14,"Y")+COUNTIF(A5:A14,"EK")</f>
        <v>10</v>
      </c>
      <c r="F15" s="249">
        <f>SUM(F5:F14)</f>
        <v>1265</v>
      </c>
      <c r="I15" s="2091">
        <f>SUM(I5:I14)</f>
        <v>657843</v>
      </c>
      <c r="J15" s="2091" t="s">
        <v>737</v>
      </c>
      <c r="K15" s="2091">
        <f>SUM(K5:K14)</f>
        <v>0</v>
      </c>
      <c r="L15" s="2092"/>
      <c r="M15" s="2092"/>
      <c r="N15" s="2092">
        <f>SUM(N5:N14)</f>
        <v>9</v>
      </c>
      <c r="O15" s="2092">
        <f>SUM(O5:O14)</f>
        <v>0</v>
      </c>
      <c r="P15" s="249">
        <f>SUM(P5:P14)</f>
        <v>0</v>
      </c>
      <c r="Q15" s="249">
        <f>SUM(Q5:Q14)</f>
        <v>0</v>
      </c>
      <c r="R15" s="249">
        <f>SUM(R5:R14)</f>
        <v>0</v>
      </c>
    </row>
    <row r="16" spans="1:86" s="249" customFormat="1">
      <c r="A16" s="301"/>
      <c r="B16" s="301"/>
      <c r="C16" s="301"/>
      <c r="D16" s="743"/>
      <c r="E16" s="743"/>
      <c r="F16" s="249">
        <f>SUMIF(S5:S14,"BİTTİ",F5:F14)</f>
        <v>1265</v>
      </c>
      <c r="G16" s="743"/>
      <c r="H16" s="743"/>
      <c r="I16" s="2088"/>
      <c r="J16" s="2089"/>
      <c r="K16" s="2088"/>
      <c r="L16" s="301"/>
      <c r="M16" s="301"/>
      <c r="N16" s="746"/>
      <c r="O16" s="746"/>
      <c r="P16" s="746"/>
      <c r="Q16" s="746"/>
      <c r="R16" s="746"/>
      <c r="S16" s="301"/>
    </row>
    <row r="17" spans="1:19">
      <c r="A17" s="301"/>
      <c r="B17" s="301"/>
      <c r="C17" s="301"/>
      <c r="D17" s="743"/>
      <c r="E17" s="743"/>
      <c r="F17" s="301"/>
      <c r="G17" s="743"/>
      <c r="H17" s="743"/>
      <c r="I17" s="744"/>
      <c r="J17" s="745"/>
      <c r="K17" s="744"/>
      <c r="L17" s="301"/>
      <c r="M17" s="301"/>
      <c r="N17" s="746"/>
      <c r="O17" s="746"/>
      <c r="P17" s="746"/>
      <c r="Q17" s="746"/>
      <c r="R17" s="746"/>
      <c r="S17" s="301"/>
    </row>
    <row r="18" spans="1:19">
      <c r="A18" s="301"/>
      <c r="B18" s="301"/>
      <c r="C18" s="301"/>
      <c r="D18" s="743"/>
      <c r="E18" s="743"/>
      <c r="F18" s="301"/>
      <c r="G18" s="743"/>
      <c r="H18" s="743"/>
      <c r="I18" s="744"/>
      <c r="J18" s="745"/>
      <c r="K18" s="744"/>
      <c r="L18" s="301"/>
      <c r="M18" s="301"/>
      <c r="N18" s="746"/>
      <c r="O18" s="746"/>
      <c r="P18" s="746"/>
      <c r="Q18" s="746"/>
      <c r="R18" s="746"/>
      <c r="S18" s="301"/>
    </row>
    <row r="19" spans="1:19">
      <c r="A19" s="301"/>
      <c r="B19" s="301"/>
      <c r="C19" s="301"/>
      <c r="D19" s="743"/>
      <c r="E19" s="743"/>
      <c r="F19" s="301"/>
      <c r="G19" s="743"/>
      <c r="H19" s="743"/>
      <c r="I19" s="744"/>
      <c r="J19" s="745"/>
      <c r="K19" s="744"/>
      <c r="L19" s="301"/>
      <c r="M19" s="301"/>
      <c r="N19" s="746"/>
      <c r="O19" s="746"/>
      <c r="P19" s="746"/>
      <c r="Q19" s="746"/>
      <c r="R19" s="746"/>
      <c r="S19" s="301"/>
    </row>
    <row r="20" spans="1:19">
      <c r="A20" s="301"/>
      <c r="B20" s="301"/>
      <c r="C20" s="301"/>
      <c r="D20" s="743"/>
      <c r="E20" s="743"/>
      <c r="F20" s="301"/>
      <c r="G20" s="743"/>
      <c r="H20" s="743"/>
      <c r="I20" s="744"/>
      <c r="J20" s="745"/>
      <c r="K20" s="744"/>
      <c r="L20" s="301"/>
      <c r="M20" s="301"/>
      <c r="N20" s="746"/>
      <c r="O20" s="746"/>
      <c r="P20" s="746"/>
      <c r="Q20" s="746"/>
      <c r="R20" s="746"/>
      <c r="S20" s="301"/>
    </row>
    <row r="21" spans="1:19">
      <c r="A21" s="301"/>
      <c r="B21" s="301"/>
      <c r="C21" s="301"/>
      <c r="D21" s="596"/>
      <c r="E21" s="596" t="s">
        <v>2227</v>
      </c>
      <c r="F21" s="596" t="s">
        <v>2228</v>
      </c>
      <c r="G21" s="743"/>
      <c r="H21" s="743"/>
      <c r="I21" s="744"/>
      <c r="J21" s="745"/>
      <c r="K21" s="744"/>
      <c r="L21" s="301"/>
      <c r="M21" s="301"/>
      <c r="N21" s="746"/>
      <c r="O21" s="746"/>
      <c r="P21" s="746"/>
      <c r="Q21" s="746"/>
      <c r="R21" s="746"/>
      <c r="S21" s="301"/>
    </row>
    <row r="22" spans="1:19">
      <c r="A22" s="301"/>
      <c r="B22" s="301"/>
      <c r="C22" s="301"/>
      <c r="D22" s="596" t="s">
        <v>716</v>
      </c>
      <c r="E22" s="596"/>
      <c r="F22" s="596"/>
      <c r="G22" s="743"/>
      <c r="H22" s="743"/>
      <c r="I22" s="744"/>
      <c r="J22" s="745"/>
      <c r="K22" s="744"/>
      <c r="L22" s="301"/>
      <c r="M22" s="301"/>
      <c r="N22" s="746"/>
      <c r="O22" s="746"/>
      <c r="P22" s="746"/>
      <c r="Q22" s="746"/>
      <c r="R22" s="746"/>
      <c r="S22" s="301"/>
    </row>
    <row r="23" spans="1:19">
      <c r="A23" s="301"/>
      <c r="B23" s="301"/>
      <c r="C23" s="301"/>
      <c r="D23" s="596" t="s">
        <v>2229</v>
      </c>
      <c r="E23" s="596">
        <f>COUNTIF((T5:T7),1)</f>
        <v>2</v>
      </c>
      <c r="F23" s="596">
        <f>COUNTIF((T5:T7),2)</f>
        <v>1</v>
      </c>
      <c r="G23" s="743"/>
      <c r="H23" s="743"/>
      <c r="I23" s="744"/>
      <c r="J23" s="745"/>
      <c r="K23" s="744"/>
      <c r="L23" s="301"/>
      <c r="M23" s="301"/>
      <c r="N23" s="746"/>
      <c r="O23" s="746"/>
      <c r="P23" s="746"/>
      <c r="Q23" s="746"/>
      <c r="R23" s="746"/>
      <c r="S23" s="301"/>
    </row>
    <row r="24" spans="1:19">
      <c r="A24" s="301"/>
      <c r="B24" s="301"/>
      <c r="C24" s="301"/>
      <c r="D24" s="596" t="s">
        <v>2230</v>
      </c>
      <c r="E24" s="596">
        <f>COUNTIF((T9),1)</f>
        <v>1</v>
      </c>
      <c r="F24" s="596">
        <f>COUNTIF((T9),2)</f>
        <v>0</v>
      </c>
      <c r="G24" s="743"/>
      <c r="H24" s="743"/>
      <c r="I24" s="744"/>
      <c r="J24" s="745"/>
      <c r="K24" s="744"/>
      <c r="L24" s="301"/>
      <c r="M24" s="301"/>
      <c r="N24" s="746"/>
      <c r="O24" s="746"/>
      <c r="P24" s="746"/>
      <c r="Q24" s="746"/>
      <c r="R24" s="746"/>
      <c r="S24" s="301"/>
    </row>
    <row r="25" spans="1:19">
      <c r="A25" s="301"/>
      <c r="B25" s="301"/>
      <c r="C25" s="301"/>
      <c r="D25" s="596" t="s">
        <v>2231</v>
      </c>
      <c r="E25" s="596">
        <f>COUNTIF((T10:T12),1)</f>
        <v>3</v>
      </c>
      <c r="F25" s="596">
        <f>COUNTIF((T10:T12),2)</f>
        <v>0</v>
      </c>
      <c r="G25" s="743"/>
      <c r="H25" s="743"/>
      <c r="I25" s="744"/>
      <c r="J25" s="745"/>
      <c r="K25" s="744"/>
      <c r="L25" s="301"/>
      <c r="M25" s="301"/>
      <c r="N25" s="746"/>
      <c r="O25" s="746"/>
      <c r="P25" s="746"/>
      <c r="Q25" s="746"/>
      <c r="R25" s="746"/>
      <c r="S25" s="301"/>
    </row>
    <row r="26" spans="1:19">
      <c r="A26" s="301"/>
      <c r="B26" s="301"/>
      <c r="C26" s="301"/>
      <c r="D26" s="596" t="s">
        <v>728</v>
      </c>
      <c r="E26" s="596">
        <f>COUNTIF((T13:T14),1)</f>
        <v>2</v>
      </c>
      <c r="F26" s="596">
        <f>COUNTIF((T13:T14),2)</f>
        <v>0</v>
      </c>
      <c r="G26" s="743"/>
      <c r="H26" s="743"/>
      <c r="I26" s="744"/>
      <c r="J26" s="745"/>
      <c r="K26" s="744"/>
      <c r="L26" s="301"/>
      <c r="M26" s="301"/>
      <c r="N26" s="746"/>
      <c r="O26" s="746"/>
      <c r="P26" s="746"/>
      <c r="Q26" s="746"/>
      <c r="R26" s="746"/>
      <c r="S26" s="301"/>
    </row>
    <row r="27" spans="1:19">
      <c r="A27" s="301"/>
      <c r="B27" s="301"/>
      <c r="C27" s="301"/>
      <c r="D27" s="747" t="s">
        <v>19</v>
      </c>
      <c r="E27" s="747">
        <f>SUM(E22:E26)</f>
        <v>8</v>
      </c>
      <c r="F27" s="747">
        <f>SUM(F22:F26)</f>
        <v>1</v>
      </c>
      <c r="G27" s="743"/>
      <c r="H27" s="743"/>
      <c r="I27" s="744"/>
      <c r="J27" s="745"/>
      <c r="K27" s="744"/>
      <c r="L27" s="301"/>
      <c r="M27" s="301"/>
      <c r="N27" s="746"/>
      <c r="O27" s="746"/>
      <c r="P27" s="746"/>
      <c r="Q27" s="746"/>
      <c r="R27" s="746"/>
      <c r="S27" s="301"/>
    </row>
    <row r="28" spans="1:19">
      <c r="A28" s="301"/>
      <c r="B28" s="301"/>
      <c r="C28" s="301"/>
      <c r="D28" s="596"/>
      <c r="E28" s="596"/>
      <c r="F28" s="596"/>
      <c r="G28" s="743"/>
      <c r="H28" s="743"/>
      <c r="I28" s="744"/>
      <c r="J28" s="745"/>
      <c r="K28" s="744"/>
      <c r="L28" s="301"/>
      <c r="M28" s="301"/>
      <c r="N28" s="746"/>
      <c r="O28" s="746"/>
      <c r="P28" s="746"/>
      <c r="Q28" s="746"/>
      <c r="R28" s="746"/>
      <c r="S28" s="301"/>
    </row>
    <row r="29" spans="1:19">
      <c r="A29" s="301"/>
      <c r="B29" s="301"/>
      <c r="C29" s="301"/>
      <c r="D29" s="596"/>
      <c r="E29" s="748"/>
      <c r="F29" s="596"/>
      <c r="G29" s="743"/>
      <c r="H29" s="743"/>
      <c r="I29" s="744"/>
      <c r="J29" s="745"/>
      <c r="K29" s="744"/>
      <c r="L29" s="301"/>
      <c r="M29" s="301"/>
      <c r="N29" s="746"/>
      <c r="O29" s="746"/>
      <c r="P29" s="746"/>
      <c r="Q29" s="746"/>
      <c r="R29" s="746"/>
      <c r="S29" s="301"/>
    </row>
    <row r="30" spans="1:19">
      <c r="A30" s="301"/>
      <c r="B30" s="301"/>
      <c r="C30" s="301"/>
      <c r="D30" s="743"/>
      <c r="E30" s="743"/>
      <c r="F30" s="301"/>
      <c r="G30" s="743"/>
      <c r="H30" s="743"/>
      <c r="I30" s="744"/>
      <c r="J30" s="745"/>
      <c r="K30" s="744"/>
      <c r="L30" s="301"/>
      <c r="M30" s="301"/>
      <c r="N30" s="746"/>
      <c r="O30" s="746"/>
      <c r="P30" s="746"/>
      <c r="Q30" s="746"/>
      <c r="R30" s="746"/>
      <c r="S30" s="301"/>
    </row>
    <row r="31" spans="1:19">
      <c r="A31" s="301"/>
      <c r="B31" s="301"/>
      <c r="C31" s="301"/>
      <c r="D31" s="743"/>
      <c r="E31" s="743"/>
      <c r="F31" s="301"/>
      <c r="G31" s="743"/>
      <c r="H31" s="743"/>
      <c r="I31" s="744"/>
      <c r="J31" s="745"/>
      <c r="K31" s="744"/>
      <c r="L31" s="301"/>
      <c r="M31" s="301"/>
      <c r="N31" s="746"/>
      <c r="O31" s="746"/>
      <c r="P31" s="746"/>
      <c r="Q31" s="746"/>
      <c r="R31" s="746"/>
      <c r="S31" s="301"/>
    </row>
    <row r="32" spans="1:19">
      <c r="A32" s="301"/>
      <c r="B32" s="301"/>
      <c r="C32" s="301"/>
      <c r="D32" s="743"/>
      <c r="E32" s="743"/>
      <c r="F32" s="301"/>
      <c r="G32" s="743"/>
      <c r="H32" s="743"/>
      <c r="I32" s="744"/>
      <c r="J32" s="745"/>
      <c r="K32" s="744"/>
      <c r="L32" s="301"/>
      <c r="M32" s="301"/>
      <c r="N32" s="746"/>
      <c r="O32" s="746"/>
      <c r="P32" s="746"/>
      <c r="Q32" s="746"/>
      <c r="R32" s="746"/>
      <c r="S32" s="301"/>
    </row>
    <row r="33" spans="1:19">
      <c r="A33" s="301"/>
      <c r="B33" s="301"/>
      <c r="C33" s="301"/>
      <c r="D33" s="743"/>
      <c r="E33" s="743"/>
      <c r="F33" s="301"/>
      <c r="G33" s="743"/>
      <c r="H33" s="743"/>
      <c r="I33" s="744"/>
      <c r="J33" s="745"/>
      <c r="K33" s="744"/>
      <c r="L33" s="301"/>
      <c r="M33" s="301"/>
      <c r="N33" s="746"/>
      <c r="O33" s="746"/>
      <c r="P33" s="746"/>
      <c r="Q33" s="746"/>
      <c r="R33" s="746"/>
      <c r="S33" s="301"/>
    </row>
    <row r="34" spans="1:19" s="901" customFormat="1">
      <c r="A34" s="902"/>
      <c r="B34" s="902"/>
      <c r="C34" s="902"/>
      <c r="D34" s="1046"/>
      <c r="E34" s="1046"/>
      <c r="F34" s="902"/>
      <c r="G34" s="1046"/>
      <c r="H34" s="1046"/>
      <c r="I34" s="1047"/>
      <c r="J34" s="1048"/>
      <c r="K34" s="1047"/>
      <c r="L34" s="902"/>
      <c r="M34" s="902"/>
      <c r="N34" s="1049"/>
      <c r="O34" s="1049"/>
      <c r="P34" s="1049"/>
      <c r="Q34" s="1049"/>
      <c r="R34" s="1049"/>
      <c r="S34" s="902"/>
    </row>
    <row r="35" spans="1:19" s="901" customFormat="1">
      <c r="A35" s="902"/>
      <c r="B35" s="902"/>
      <c r="C35" s="902"/>
      <c r="D35" s="1046"/>
      <c r="E35" s="1046"/>
      <c r="F35" s="902"/>
      <c r="G35" s="1046"/>
      <c r="H35" s="1046"/>
      <c r="I35" s="1047"/>
      <c r="J35" s="1048"/>
      <c r="K35" s="1047"/>
      <c r="L35" s="902"/>
      <c r="M35" s="902"/>
      <c r="N35" s="1049"/>
      <c r="O35" s="1049"/>
      <c r="P35" s="1049"/>
      <c r="Q35" s="1049"/>
      <c r="R35" s="1049"/>
      <c r="S35" s="902"/>
    </row>
    <row r="36" spans="1:19" s="901" customFormat="1">
      <c r="A36" s="902"/>
      <c r="B36" s="902"/>
      <c r="C36" s="902"/>
      <c r="D36" s="1046"/>
      <c r="E36" s="1046"/>
      <c r="F36" s="902"/>
      <c r="G36" s="1046"/>
      <c r="H36" s="1046"/>
      <c r="I36" s="1047"/>
      <c r="J36" s="1048"/>
      <c r="K36" s="1047"/>
      <c r="L36" s="902"/>
      <c r="M36" s="902"/>
      <c r="N36" s="1049"/>
      <c r="O36" s="1049"/>
      <c r="P36" s="1049"/>
      <c r="Q36" s="1049"/>
      <c r="R36" s="1049"/>
      <c r="S36" s="902"/>
    </row>
    <row r="37" spans="1:19" s="901" customFormat="1">
      <c r="A37" s="902"/>
      <c r="B37" s="902"/>
      <c r="C37" s="902"/>
      <c r="D37" s="1046"/>
      <c r="E37" s="1046"/>
      <c r="F37" s="902"/>
      <c r="G37" s="1046"/>
      <c r="H37" s="1046"/>
      <c r="I37" s="1047"/>
      <c r="J37" s="1048"/>
      <c r="K37" s="1047"/>
      <c r="L37" s="902"/>
      <c r="M37" s="902"/>
      <c r="N37" s="1049"/>
      <c r="O37" s="1049"/>
      <c r="P37" s="1049"/>
      <c r="Q37" s="1049"/>
      <c r="R37" s="1049"/>
      <c r="S37" s="902"/>
    </row>
    <row r="38" spans="1:19" s="901" customFormat="1">
      <c r="A38" s="902"/>
      <c r="B38" s="902"/>
      <c r="C38" s="902"/>
      <c r="D38" s="1046"/>
      <c r="E38" s="1046"/>
      <c r="F38" s="902"/>
      <c r="G38" s="1046"/>
      <c r="H38" s="1046"/>
      <c r="I38" s="1047"/>
      <c r="J38" s="1048"/>
      <c r="K38" s="1047"/>
      <c r="L38" s="902"/>
      <c r="M38" s="902"/>
      <c r="N38" s="1049"/>
      <c r="O38" s="1049"/>
      <c r="P38" s="1049"/>
      <c r="Q38" s="1049"/>
      <c r="R38" s="1049"/>
      <c r="S38" s="902"/>
    </row>
    <row r="39" spans="1:19" s="901" customFormat="1">
      <c r="A39" s="902"/>
      <c r="B39" s="902"/>
      <c r="C39" s="902"/>
      <c r="D39" s="1046"/>
      <c r="E39" s="1046"/>
      <c r="F39" s="902"/>
      <c r="G39" s="1046"/>
      <c r="H39" s="1046"/>
      <c r="I39" s="1047"/>
      <c r="J39" s="1048"/>
      <c r="K39" s="1047"/>
      <c r="L39" s="902"/>
      <c r="M39" s="902"/>
      <c r="N39" s="1049"/>
      <c r="O39" s="1049"/>
      <c r="P39" s="1049"/>
      <c r="Q39" s="1049"/>
      <c r="R39" s="1049"/>
      <c r="S39" s="902"/>
    </row>
    <row r="40" spans="1:19" s="901" customFormat="1">
      <c r="A40" s="902"/>
      <c r="B40" s="902"/>
      <c r="C40" s="902"/>
      <c r="D40" s="1046"/>
      <c r="E40" s="1046"/>
      <c r="F40" s="902"/>
      <c r="G40" s="1046"/>
      <c r="H40" s="1046"/>
      <c r="I40" s="1047"/>
      <c r="J40" s="1048"/>
      <c r="K40" s="1047"/>
      <c r="L40" s="902"/>
      <c r="M40" s="902"/>
      <c r="N40" s="1049"/>
      <c r="O40" s="1049"/>
      <c r="P40" s="1049"/>
      <c r="Q40" s="1049"/>
      <c r="R40" s="1049"/>
      <c r="S40" s="902"/>
    </row>
    <row r="41" spans="1:19" s="901" customFormat="1">
      <c r="A41" s="902"/>
      <c r="B41" s="902"/>
      <c r="C41" s="902"/>
      <c r="D41" s="1046"/>
      <c r="E41" s="1046"/>
      <c r="F41" s="902"/>
      <c r="G41" s="1046"/>
      <c r="H41" s="1046"/>
      <c r="I41" s="1047"/>
      <c r="J41" s="1048"/>
      <c r="K41" s="1047"/>
      <c r="L41" s="902"/>
      <c r="M41" s="902"/>
      <c r="N41" s="1049"/>
      <c r="O41" s="1049"/>
      <c r="P41" s="1049"/>
      <c r="Q41" s="1049"/>
      <c r="R41" s="1049"/>
      <c r="S41" s="902"/>
    </row>
    <row r="42" spans="1:19" s="901" customFormat="1">
      <c r="D42" s="1050"/>
      <c r="E42" s="1050"/>
      <c r="G42" s="1050"/>
      <c r="H42" s="1050"/>
      <c r="I42" s="1051"/>
      <c r="J42" s="1052"/>
      <c r="K42" s="1051"/>
      <c r="N42" s="899"/>
      <c r="O42" s="899"/>
      <c r="P42" s="899"/>
      <c r="Q42" s="899"/>
      <c r="R42" s="899"/>
    </row>
    <row r="43" spans="1:19" s="901" customFormat="1">
      <c r="D43" s="1050"/>
      <c r="E43" s="1050"/>
      <c r="G43" s="1050"/>
      <c r="H43" s="1050"/>
      <c r="I43" s="1051"/>
      <c r="J43" s="1052"/>
      <c r="K43" s="1051"/>
      <c r="N43" s="899"/>
      <c r="O43" s="899"/>
      <c r="P43" s="899"/>
      <c r="Q43" s="899"/>
      <c r="R43" s="899"/>
    </row>
    <row r="44" spans="1:19" s="901" customFormat="1">
      <c r="D44" s="1050"/>
      <c r="E44" s="1050"/>
      <c r="G44" s="1050"/>
      <c r="H44" s="1050"/>
      <c r="I44" s="1051"/>
      <c r="J44" s="1052"/>
      <c r="K44" s="1051"/>
      <c r="N44" s="899"/>
      <c r="O44" s="899"/>
      <c r="P44" s="899"/>
      <c r="Q44" s="899"/>
      <c r="R44" s="899"/>
    </row>
    <row r="45" spans="1:19" s="901" customFormat="1">
      <c r="D45" s="1050"/>
      <c r="E45" s="1050"/>
      <c r="G45" s="1050"/>
      <c r="H45" s="1050"/>
      <c r="I45" s="1051"/>
      <c r="J45" s="1052"/>
      <c r="K45" s="1051"/>
      <c r="N45" s="899"/>
      <c r="O45" s="899"/>
      <c r="P45" s="899"/>
      <c r="Q45" s="899"/>
      <c r="R45" s="899"/>
    </row>
    <row r="46" spans="1:19" s="901" customFormat="1">
      <c r="D46" s="1050"/>
      <c r="E46" s="1050"/>
      <c r="G46" s="1050"/>
      <c r="H46" s="1050"/>
      <c r="I46" s="1051"/>
      <c r="J46" s="1052"/>
      <c r="K46" s="1051"/>
      <c r="N46" s="899"/>
      <c r="O46" s="899"/>
      <c r="P46" s="899"/>
      <c r="Q46" s="899"/>
      <c r="R46" s="899"/>
    </row>
    <row r="47" spans="1:19">
      <c r="A47" s="249"/>
      <c r="B47" s="249"/>
      <c r="C47" s="249"/>
      <c r="D47" s="748"/>
      <c r="E47" s="748"/>
      <c r="F47" s="249"/>
      <c r="G47" s="748"/>
      <c r="H47" s="748"/>
      <c r="I47" s="881"/>
      <c r="J47" s="882"/>
      <c r="K47" s="881"/>
      <c r="L47" s="249"/>
      <c r="M47" s="249"/>
      <c r="N47" s="592"/>
      <c r="O47" s="592"/>
      <c r="P47" s="592"/>
      <c r="Q47" s="592"/>
      <c r="R47" s="592"/>
      <c r="S47" s="249"/>
    </row>
    <row r="48" spans="1:19">
      <c r="A48" s="249"/>
      <c r="B48" s="249"/>
      <c r="C48" s="249"/>
      <c r="D48" s="748"/>
      <c r="E48" s="748"/>
      <c r="F48" s="249"/>
      <c r="G48" s="748"/>
      <c r="H48" s="748"/>
      <c r="I48" s="881"/>
      <c r="J48" s="882"/>
      <c r="K48" s="881"/>
      <c r="L48" s="249"/>
      <c r="M48" s="249"/>
      <c r="N48" s="592"/>
      <c r="O48" s="592"/>
      <c r="P48" s="592"/>
      <c r="Q48" s="592"/>
      <c r="R48" s="592"/>
      <c r="S48" s="249"/>
    </row>
    <row r="49" spans="1:19">
      <c r="A49" s="249"/>
      <c r="B49" s="249"/>
      <c r="C49" s="249"/>
      <c r="D49" s="748"/>
      <c r="E49" s="748"/>
      <c r="F49" s="249"/>
      <c r="G49" s="748"/>
      <c r="H49" s="748"/>
      <c r="I49" s="881"/>
      <c r="J49" s="882"/>
      <c r="K49" s="881"/>
      <c r="L49" s="249"/>
      <c r="M49" s="249"/>
      <c r="N49" s="592"/>
      <c r="O49" s="592"/>
      <c r="P49" s="592"/>
      <c r="Q49" s="592"/>
      <c r="R49" s="592"/>
      <c r="S49" s="249"/>
    </row>
    <row r="50" spans="1:19">
      <c r="A50" s="249"/>
      <c r="B50" s="249"/>
      <c r="C50" s="249"/>
      <c r="D50" s="748"/>
      <c r="E50" s="748"/>
      <c r="F50" s="249"/>
      <c r="G50" s="748"/>
      <c r="H50" s="748"/>
      <c r="I50" s="881"/>
      <c r="J50" s="882"/>
      <c r="K50" s="881"/>
      <c r="L50" s="249"/>
      <c r="M50" s="249"/>
      <c r="N50" s="592"/>
      <c r="O50" s="592"/>
      <c r="P50" s="592"/>
      <c r="Q50" s="592"/>
      <c r="R50" s="592"/>
      <c r="S50" s="249"/>
    </row>
    <row r="51" spans="1:19">
      <c r="A51" s="249"/>
      <c r="B51" s="249"/>
      <c r="C51" s="249"/>
      <c r="D51" s="748"/>
      <c r="E51" s="748"/>
      <c r="F51" s="249"/>
      <c r="G51" s="748"/>
      <c r="H51" s="748"/>
      <c r="I51" s="881"/>
      <c r="J51" s="882"/>
      <c r="K51" s="881"/>
      <c r="L51" s="249"/>
      <c r="M51" s="249"/>
      <c r="N51" s="592"/>
      <c r="O51" s="592"/>
      <c r="P51" s="592"/>
      <c r="Q51" s="592"/>
      <c r="R51" s="592"/>
      <c r="S51" s="249"/>
    </row>
    <row r="52" spans="1:19">
      <c r="A52" s="249"/>
      <c r="B52" s="249"/>
      <c r="C52" s="249"/>
      <c r="D52" s="748"/>
      <c r="E52" s="748"/>
      <c r="F52" s="249"/>
      <c r="G52" s="748"/>
      <c r="H52" s="748"/>
      <c r="I52" s="881"/>
      <c r="J52" s="882"/>
      <c r="K52" s="881"/>
      <c r="L52" s="249"/>
      <c r="M52" s="249"/>
      <c r="N52" s="592"/>
      <c r="O52" s="592"/>
      <c r="P52" s="592"/>
      <c r="Q52" s="592"/>
      <c r="R52" s="592"/>
      <c r="S52" s="249"/>
    </row>
    <row r="53" spans="1:19">
      <c r="A53" s="249"/>
      <c r="B53" s="249"/>
      <c r="C53" s="249"/>
      <c r="D53" s="748"/>
      <c r="E53" s="748"/>
      <c r="F53" s="249"/>
      <c r="G53" s="748"/>
      <c r="H53" s="748"/>
      <c r="I53" s="881"/>
      <c r="J53" s="882"/>
      <c r="K53" s="881"/>
      <c r="L53" s="249"/>
      <c r="M53" s="249"/>
      <c r="N53" s="592"/>
      <c r="O53" s="592"/>
      <c r="P53" s="592"/>
      <c r="Q53" s="592"/>
      <c r="R53" s="592"/>
      <c r="S53" s="249"/>
    </row>
    <row r="54" spans="1:19">
      <c r="A54" s="249"/>
      <c r="B54" s="249"/>
      <c r="C54" s="249"/>
      <c r="D54" s="748"/>
      <c r="E54" s="748"/>
      <c r="F54" s="249"/>
      <c r="G54" s="748"/>
      <c r="H54" s="748"/>
      <c r="I54" s="881"/>
      <c r="J54" s="882"/>
      <c r="K54" s="881"/>
      <c r="L54" s="249"/>
      <c r="M54" s="249"/>
      <c r="N54" s="592"/>
      <c r="O54" s="592"/>
      <c r="P54" s="592"/>
      <c r="Q54" s="592"/>
      <c r="R54" s="592"/>
      <c r="S54" s="249"/>
    </row>
    <row r="55" spans="1:19">
      <c r="A55" s="249"/>
      <c r="B55" s="249"/>
      <c r="C55" s="249"/>
      <c r="D55" s="748"/>
      <c r="E55" s="748"/>
      <c r="F55" s="249"/>
      <c r="G55" s="748"/>
      <c r="H55" s="748"/>
      <c r="I55" s="881"/>
      <c r="J55" s="882"/>
      <c r="K55" s="881"/>
      <c r="L55" s="249"/>
      <c r="M55" s="249"/>
      <c r="N55" s="592"/>
      <c r="O55" s="592"/>
      <c r="P55" s="592"/>
      <c r="Q55" s="592"/>
      <c r="R55" s="592"/>
      <c r="S55" s="249"/>
    </row>
    <row r="56" spans="1:19">
      <c r="A56" s="249"/>
      <c r="B56" s="249"/>
      <c r="C56" s="249"/>
      <c r="D56" s="748"/>
      <c r="E56" s="748"/>
      <c r="F56" s="249"/>
      <c r="G56" s="748"/>
      <c r="H56" s="748"/>
      <c r="I56" s="881"/>
      <c r="J56" s="882"/>
      <c r="K56" s="881"/>
      <c r="L56" s="249"/>
      <c r="M56" s="249"/>
      <c r="N56" s="592"/>
      <c r="O56" s="592"/>
      <c r="P56" s="592"/>
      <c r="Q56" s="592"/>
      <c r="R56" s="592"/>
      <c r="S56" s="249"/>
    </row>
    <row r="57" spans="1:19">
      <c r="A57" s="249"/>
      <c r="B57" s="249"/>
      <c r="C57" s="249"/>
      <c r="D57" s="748"/>
      <c r="E57" s="748"/>
      <c r="F57" s="249"/>
      <c r="G57" s="748"/>
      <c r="H57" s="748"/>
      <c r="I57" s="881"/>
      <c r="J57" s="882"/>
      <c r="K57" s="881"/>
      <c r="L57" s="249"/>
      <c r="M57" s="249"/>
      <c r="N57" s="592"/>
      <c r="O57" s="592"/>
      <c r="P57" s="592"/>
      <c r="Q57" s="592"/>
      <c r="R57" s="592"/>
      <c r="S57" s="249"/>
    </row>
    <row r="58" spans="1:19">
      <c r="A58" s="249"/>
      <c r="B58" s="249"/>
      <c r="C58" s="249"/>
      <c r="D58" s="748"/>
      <c r="E58" s="748"/>
      <c r="F58" s="249"/>
      <c r="G58" s="748"/>
      <c r="H58" s="748"/>
      <c r="I58" s="881"/>
      <c r="J58" s="882"/>
      <c r="K58" s="881"/>
      <c r="L58" s="249"/>
      <c r="M58" s="249"/>
      <c r="N58" s="592"/>
      <c r="O58" s="592"/>
      <c r="P58" s="592"/>
      <c r="Q58" s="592"/>
      <c r="R58" s="592"/>
      <c r="S58" s="249"/>
    </row>
    <row r="59" spans="1:19">
      <c r="A59" s="249"/>
      <c r="B59" s="249"/>
      <c r="C59" s="249"/>
      <c r="D59" s="748"/>
      <c r="E59" s="748"/>
      <c r="F59" s="249"/>
      <c r="G59" s="748"/>
      <c r="H59" s="748"/>
      <c r="I59" s="881"/>
      <c r="J59" s="882"/>
      <c r="K59" s="881"/>
      <c r="L59" s="249"/>
      <c r="M59" s="249"/>
      <c r="N59" s="592"/>
      <c r="O59" s="592"/>
      <c r="P59" s="592"/>
      <c r="Q59" s="592"/>
      <c r="R59" s="592"/>
      <c r="S59" s="249"/>
    </row>
    <row r="60" spans="1:19">
      <c r="A60" s="249"/>
      <c r="B60" s="249"/>
      <c r="C60" s="249"/>
      <c r="D60" s="748"/>
      <c r="E60" s="748"/>
      <c r="F60" s="249"/>
      <c r="G60" s="748"/>
      <c r="H60" s="748"/>
      <c r="I60" s="881"/>
      <c r="J60" s="882"/>
      <c r="K60" s="881"/>
      <c r="L60" s="249"/>
      <c r="M60" s="249"/>
      <c r="N60" s="592"/>
      <c r="O60" s="592"/>
      <c r="P60" s="592"/>
      <c r="Q60" s="592"/>
      <c r="R60" s="592"/>
      <c r="S60" s="249"/>
    </row>
    <row r="61" spans="1:19">
      <c r="A61" s="249"/>
      <c r="B61" s="249"/>
      <c r="C61" s="249"/>
      <c r="D61" s="748"/>
      <c r="E61" s="748"/>
      <c r="F61" s="249"/>
      <c r="G61" s="748"/>
      <c r="H61" s="748"/>
      <c r="I61" s="881"/>
      <c r="J61" s="882"/>
      <c r="K61" s="881"/>
      <c r="L61" s="249"/>
      <c r="M61" s="249"/>
      <c r="N61" s="592"/>
      <c r="O61" s="592"/>
      <c r="P61" s="592"/>
      <c r="Q61" s="592"/>
      <c r="R61" s="592"/>
      <c r="S61" s="249"/>
    </row>
    <row r="62" spans="1:19">
      <c r="A62" s="249"/>
      <c r="B62" s="249"/>
      <c r="C62" s="249"/>
      <c r="D62" s="748"/>
      <c r="E62" s="748"/>
      <c r="F62" s="249"/>
      <c r="G62" s="748"/>
      <c r="H62" s="748"/>
      <c r="I62" s="881"/>
      <c r="J62" s="882"/>
      <c r="K62" s="881"/>
      <c r="L62" s="249"/>
      <c r="M62" s="249"/>
      <c r="N62" s="592"/>
      <c r="O62" s="592"/>
      <c r="P62" s="592"/>
      <c r="Q62" s="592"/>
      <c r="R62" s="592"/>
      <c r="S62" s="249"/>
    </row>
    <row r="63" spans="1:19">
      <c r="A63" s="249"/>
      <c r="B63" s="249"/>
      <c r="C63" s="249"/>
      <c r="D63" s="748"/>
      <c r="E63" s="748"/>
      <c r="F63" s="249"/>
      <c r="G63" s="748"/>
      <c r="H63" s="748"/>
      <c r="I63" s="881"/>
      <c r="J63" s="882"/>
      <c r="K63" s="881"/>
      <c r="L63" s="249"/>
      <c r="M63" s="249"/>
      <c r="N63" s="592"/>
      <c r="O63" s="592"/>
      <c r="P63" s="592"/>
      <c r="Q63" s="592"/>
      <c r="R63" s="592"/>
      <c r="S63" s="249"/>
    </row>
    <row r="64" spans="1:19">
      <c r="A64" s="249"/>
      <c r="B64" s="249"/>
      <c r="C64" s="249"/>
      <c r="D64" s="748"/>
      <c r="E64" s="748"/>
      <c r="F64" s="249"/>
      <c r="G64" s="748"/>
      <c r="H64" s="748"/>
      <c r="I64" s="881"/>
      <c r="J64" s="882"/>
      <c r="K64" s="881"/>
      <c r="L64" s="249"/>
      <c r="M64" s="249"/>
      <c r="N64" s="592"/>
      <c r="O64" s="592"/>
      <c r="P64" s="592"/>
      <c r="Q64" s="592"/>
      <c r="R64" s="592"/>
      <c r="S64" s="249"/>
    </row>
    <row r="65" spans="4:18" s="249" customFormat="1">
      <c r="D65" s="748"/>
      <c r="E65" s="748"/>
      <c r="G65" s="748"/>
      <c r="H65" s="748"/>
      <c r="I65" s="881"/>
      <c r="J65" s="882"/>
      <c r="K65" s="881"/>
      <c r="N65" s="592"/>
      <c r="O65" s="592"/>
      <c r="P65" s="592"/>
      <c r="Q65" s="592"/>
      <c r="R65" s="592"/>
    </row>
    <row r="66" spans="4:18" s="249" customFormat="1">
      <c r="D66" s="748"/>
      <c r="E66" s="748"/>
      <c r="G66" s="748"/>
      <c r="H66" s="748"/>
      <c r="I66" s="881"/>
      <c r="J66" s="882"/>
      <c r="K66" s="881"/>
      <c r="N66" s="592"/>
      <c r="O66" s="592"/>
      <c r="P66" s="592"/>
      <c r="Q66" s="592"/>
      <c r="R66" s="592"/>
    </row>
    <row r="67" spans="4:18" s="249" customFormat="1">
      <c r="D67" s="748"/>
      <c r="E67" s="748"/>
      <c r="G67" s="748"/>
      <c r="H67" s="748"/>
      <c r="I67" s="881"/>
      <c r="J67" s="882"/>
      <c r="K67" s="881"/>
      <c r="N67" s="592"/>
      <c r="O67" s="592"/>
      <c r="P67" s="592"/>
      <c r="Q67" s="592"/>
      <c r="R67" s="592"/>
    </row>
    <row r="68" spans="4:18" s="249" customFormat="1">
      <c r="D68" s="748"/>
      <c r="E68" s="748"/>
      <c r="G68" s="748"/>
      <c r="H68" s="748"/>
      <c r="I68" s="881"/>
      <c r="J68" s="882"/>
      <c r="K68" s="881"/>
      <c r="N68" s="592"/>
      <c r="O68" s="592"/>
      <c r="P68" s="592"/>
      <c r="Q68" s="592"/>
      <c r="R68" s="592"/>
    </row>
    <row r="69" spans="4:18" s="249" customFormat="1">
      <c r="D69" s="748"/>
      <c r="E69" s="748"/>
      <c r="G69" s="748"/>
      <c r="H69" s="748"/>
      <c r="I69" s="881"/>
      <c r="J69" s="882"/>
      <c r="K69" s="881"/>
      <c r="N69" s="592"/>
      <c r="O69" s="592"/>
      <c r="P69" s="592"/>
      <c r="Q69" s="592"/>
      <c r="R69" s="592"/>
    </row>
    <row r="70" spans="4:18" s="249" customFormat="1">
      <c r="D70" s="748"/>
      <c r="E70" s="748"/>
      <c r="G70" s="748"/>
      <c r="H70" s="748"/>
      <c r="I70" s="881"/>
      <c r="J70" s="882"/>
      <c r="K70" s="881"/>
      <c r="N70" s="592"/>
      <c r="O70" s="592"/>
      <c r="P70" s="592"/>
      <c r="Q70" s="592"/>
      <c r="R70" s="592"/>
    </row>
    <row r="71" spans="4:18" s="249" customFormat="1">
      <c r="D71" s="748"/>
      <c r="E71" s="748"/>
      <c r="G71" s="748"/>
      <c r="H71" s="748"/>
      <c r="I71" s="881"/>
      <c r="J71" s="882"/>
      <c r="K71" s="881"/>
      <c r="N71" s="592"/>
      <c r="O71" s="592"/>
      <c r="P71" s="592"/>
      <c r="Q71" s="592"/>
      <c r="R71" s="592"/>
    </row>
    <row r="72" spans="4:18" s="249" customFormat="1">
      <c r="D72" s="748"/>
      <c r="E72" s="748"/>
      <c r="G72" s="748"/>
      <c r="H72" s="748"/>
      <c r="I72" s="881"/>
      <c r="J72" s="882"/>
      <c r="K72" s="881"/>
      <c r="N72" s="592"/>
      <c r="O72" s="592"/>
      <c r="P72" s="592"/>
      <c r="Q72" s="592"/>
      <c r="R72" s="592"/>
    </row>
    <row r="73" spans="4:18" s="249" customFormat="1">
      <c r="D73" s="748"/>
      <c r="E73" s="748"/>
      <c r="G73" s="748"/>
      <c r="H73" s="748"/>
      <c r="I73" s="881"/>
      <c r="J73" s="882"/>
      <c r="K73" s="881"/>
      <c r="N73" s="592"/>
      <c r="O73" s="592"/>
      <c r="P73" s="592"/>
      <c r="Q73" s="592"/>
      <c r="R73" s="592"/>
    </row>
    <row r="74" spans="4:18" s="249" customFormat="1">
      <c r="D74" s="748"/>
      <c r="E74" s="748"/>
      <c r="G74" s="748"/>
      <c r="H74" s="748"/>
      <c r="I74" s="881"/>
      <c r="J74" s="882"/>
      <c r="K74" s="881"/>
      <c r="N74" s="592"/>
      <c r="O74" s="592"/>
      <c r="P74" s="592"/>
      <c r="Q74" s="592"/>
      <c r="R74" s="592"/>
    </row>
    <row r="75" spans="4:18" s="249" customFormat="1">
      <c r="D75" s="748"/>
      <c r="E75" s="748"/>
      <c r="G75" s="748"/>
      <c r="H75" s="748"/>
      <c r="I75" s="881"/>
      <c r="J75" s="882"/>
      <c r="K75" s="881"/>
      <c r="N75" s="592"/>
      <c r="O75" s="592"/>
      <c r="P75" s="592"/>
      <c r="Q75" s="592"/>
      <c r="R75" s="592"/>
    </row>
    <row r="76" spans="4:18" s="249" customFormat="1">
      <c r="D76" s="748"/>
      <c r="E76" s="748"/>
      <c r="G76" s="748"/>
      <c r="H76" s="748"/>
      <c r="I76" s="881"/>
      <c r="J76" s="882"/>
      <c r="K76" s="881"/>
      <c r="N76" s="592"/>
      <c r="O76" s="592"/>
      <c r="P76" s="592"/>
      <c r="Q76" s="592"/>
      <c r="R76" s="592"/>
    </row>
    <row r="77" spans="4:18" s="249" customFormat="1">
      <c r="D77" s="748"/>
      <c r="E77" s="748"/>
      <c r="G77" s="748"/>
      <c r="H77" s="748"/>
      <c r="I77" s="881"/>
      <c r="J77" s="882"/>
      <c r="K77" s="881"/>
      <c r="N77" s="592"/>
      <c r="O77" s="592"/>
      <c r="P77" s="592"/>
      <c r="Q77" s="592"/>
      <c r="R77" s="592"/>
    </row>
    <row r="78" spans="4:18" s="249" customFormat="1">
      <c r="D78" s="748"/>
      <c r="E78" s="748"/>
      <c r="G78" s="748"/>
      <c r="H78" s="748"/>
      <c r="I78" s="881"/>
      <c r="J78" s="882"/>
      <c r="K78" s="881"/>
      <c r="N78" s="592"/>
      <c r="O78" s="592"/>
      <c r="P78" s="592"/>
      <c r="Q78" s="592"/>
      <c r="R78" s="592"/>
    </row>
    <row r="79" spans="4:18" s="249" customFormat="1">
      <c r="D79" s="748"/>
      <c r="E79" s="748"/>
      <c r="G79" s="748"/>
      <c r="H79" s="748"/>
      <c r="I79" s="881"/>
      <c r="J79" s="882"/>
      <c r="K79" s="881"/>
      <c r="N79" s="592"/>
      <c r="O79" s="592"/>
      <c r="P79" s="592"/>
      <c r="Q79" s="592"/>
      <c r="R79" s="592"/>
    </row>
    <row r="80" spans="4:18" s="249" customFormat="1">
      <c r="D80" s="748"/>
      <c r="E80" s="748"/>
      <c r="G80" s="748"/>
      <c r="H80" s="748"/>
      <c r="I80" s="881"/>
      <c r="J80" s="882"/>
      <c r="K80" s="881"/>
      <c r="N80" s="592"/>
      <c r="O80" s="592"/>
      <c r="P80" s="592"/>
      <c r="Q80" s="592"/>
      <c r="R80" s="592"/>
    </row>
    <row r="81" spans="4:18" s="249" customFormat="1">
      <c r="D81" s="748"/>
      <c r="E81" s="748"/>
      <c r="G81" s="748"/>
      <c r="H81" s="748"/>
      <c r="I81" s="881"/>
      <c r="J81" s="882"/>
      <c r="K81" s="881"/>
      <c r="N81" s="592"/>
      <c r="O81" s="592"/>
      <c r="P81" s="592"/>
      <c r="Q81" s="592"/>
      <c r="R81" s="592"/>
    </row>
    <row r="82" spans="4:18" s="249" customFormat="1">
      <c r="D82" s="748"/>
      <c r="E82" s="748"/>
      <c r="G82" s="748"/>
      <c r="H82" s="748"/>
      <c r="I82" s="881"/>
      <c r="J82" s="882"/>
      <c r="K82" s="881"/>
      <c r="N82" s="592"/>
      <c r="O82" s="592"/>
      <c r="P82" s="592"/>
      <c r="Q82" s="592"/>
      <c r="R82" s="592"/>
    </row>
    <row r="83" spans="4:18" s="249" customFormat="1">
      <c r="D83" s="748"/>
      <c r="E83" s="748"/>
      <c r="G83" s="748"/>
      <c r="H83" s="748"/>
      <c r="I83" s="881"/>
      <c r="J83" s="882"/>
      <c r="K83" s="881"/>
      <c r="N83" s="592"/>
      <c r="O83" s="592"/>
      <c r="P83" s="592"/>
      <c r="Q83" s="592"/>
      <c r="R83" s="592"/>
    </row>
    <row r="84" spans="4:18" s="249" customFormat="1">
      <c r="D84" s="748"/>
      <c r="E84" s="748"/>
      <c r="G84" s="748"/>
      <c r="H84" s="748"/>
      <c r="I84" s="881"/>
      <c r="J84" s="882"/>
      <c r="K84" s="881"/>
      <c r="N84" s="592"/>
      <c r="O84" s="592"/>
      <c r="P84" s="592"/>
      <c r="Q84" s="592"/>
      <c r="R84" s="592"/>
    </row>
    <row r="85" spans="4:18" s="249" customFormat="1">
      <c r="D85" s="748"/>
      <c r="E85" s="748"/>
      <c r="G85" s="748"/>
      <c r="H85" s="748"/>
      <c r="I85" s="881"/>
      <c r="J85" s="882"/>
      <c r="K85" s="881"/>
      <c r="N85" s="592"/>
      <c r="O85" s="592"/>
      <c r="P85" s="592"/>
      <c r="Q85" s="592"/>
      <c r="R85" s="592"/>
    </row>
    <row r="86" spans="4:18" s="249" customFormat="1">
      <c r="D86" s="748"/>
      <c r="E86" s="748"/>
      <c r="G86" s="748"/>
      <c r="H86" s="748"/>
      <c r="I86" s="881"/>
      <c r="J86" s="882"/>
      <c r="K86" s="881"/>
      <c r="N86" s="592"/>
      <c r="O86" s="592"/>
      <c r="P86" s="592"/>
      <c r="Q86" s="592"/>
      <c r="R86" s="592"/>
    </row>
    <row r="87" spans="4:18" s="249" customFormat="1">
      <c r="D87" s="748"/>
      <c r="E87" s="748"/>
      <c r="G87" s="748"/>
      <c r="H87" s="748"/>
      <c r="I87" s="881"/>
      <c r="J87" s="882"/>
      <c r="K87" s="881"/>
      <c r="N87" s="592"/>
      <c r="O87" s="592"/>
      <c r="P87" s="592"/>
      <c r="Q87" s="592"/>
      <c r="R87" s="592"/>
    </row>
    <row r="88" spans="4:18" s="249" customFormat="1">
      <c r="D88" s="748"/>
      <c r="E88" s="748"/>
      <c r="G88" s="748"/>
      <c r="H88" s="748"/>
      <c r="I88" s="881"/>
      <c r="J88" s="882"/>
      <c r="K88" s="881"/>
      <c r="N88" s="592"/>
      <c r="O88" s="592"/>
      <c r="P88" s="592"/>
      <c r="Q88" s="592"/>
      <c r="R88" s="592"/>
    </row>
    <row r="89" spans="4:18" s="249" customFormat="1">
      <c r="D89" s="748"/>
      <c r="E89" s="748"/>
      <c r="G89" s="748"/>
      <c r="H89" s="748"/>
      <c r="I89" s="881"/>
      <c r="J89" s="882"/>
      <c r="K89" s="881"/>
      <c r="N89" s="592"/>
      <c r="O89" s="592"/>
      <c r="P89" s="592"/>
      <c r="Q89" s="592"/>
      <c r="R89" s="592"/>
    </row>
    <row r="90" spans="4:18" s="249" customFormat="1">
      <c r="D90" s="748"/>
      <c r="E90" s="748"/>
      <c r="G90" s="748"/>
      <c r="H90" s="748"/>
      <c r="I90" s="881"/>
      <c r="J90" s="882"/>
      <c r="K90" s="881"/>
      <c r="N90" s="592"/>
      <c r="O90" s="592"/>
      <c r="P90" s="592"/>
      <c r="Q90" s="592"/>
      <c r="R90" s="592"/>
    </row>
    <row r="91" spans="4:18" s="249" customFormat="1">
      <c r="D91" s="748"/>
      <c r="E91" s="748"/>
      <c r="G91" s="748"/>
      <c r="H91" s="748"/>
      <c r="I91" s="881"/>
      <c r="J91" s="882"/>
      <c r="K91" s="881"/>
      <c r="N91" s="592"/>
      <c r="O91" s="592"/>
      <c r="P91" s="592"/>
      <c r="Q91" s="592"/>
      <c r="R91" s="592"/>
    </row>
    <row r="92" spans="4:18" s="249" customFormat="1">
      <c r="D92" s="748"/>
      <c r="E92" s="748"/>
      <c r="G92" s="748"/>
      <c r="H92" s="748"/>
      <c r="I92" s="881"/>
      <c r="J92" s="882"/>
      <c r="K92" s="881"/>
      <c r="N92" s="592"/>
      <c r="O92" s="592"/>
      <c r="P92" s="592"/>
      <c r="Q92" s="592"/>
      <c r="R92" s="592"/>
    </row>
    <row r="93" spans="4:18" s="249" customFormat="1">
      <c r="D93" s="748"/>
      <c r="E93" s="748"/>
      <c r="G93" s="748"/>
      <c r="H93" s="748"/>
      <c r="I93" s="881"/>
      <c r="J93" s="882"/>
      <c r="K93" s="881"/>
      <c r="N93" s="592"/>
      <c r="O93" s="592"/>
      <c r="P93" s="592"/>
      <c r="Q93" s="592"/>
      <c r="R93" s="592"/>
    </row>
    <row r="94" spans="4:18" s="249" customFormat="1">
      <c r="D94" s="748"/>
      <c r="E94" s="748"/>
      <c r="G94" s="748"/>
      <c r="H94" s="748"/>
      <c r="I94" s="881"/>
      <c r="J94" s="882"/>
      <c r="K94" s="881"/>
      <c r="N94" s="592"/>
      <c r="O94" s="592"/>
      <c r="P94" s="592"/>
      <c r="Q94" s="592"/>
      <c r="R94" s="592"/>
    </row>
    <row r="95" spans="4:18" s="249" customFormat="1">
      <c r="D95" s="748"/>
      <c r="E95" s="748"/>
      <c r="G95" s="748"/>
      <c r="H95" s="748"/>
      <c r="I95" s="881"/>
      <c r="J95" s="882"/>
      <c r="K95" s="881"/>
      <c r="N95" s="592"/>
      <c r="O95" s="592"/>
      <c r="P95" s="592"/>
      <c r="Q95" s="592"/>
      <c r="R95" s="592"/>
    </row>
    <row r="96" spans="4:18" s="249" customFormat="1">
      <c r="D96" s="748"/>
      <c r="E96" s="748"/>
      <c r="G96" s="748"/>
      <c r="H96" s="748"/>
      <c r="I96" s="881"/>
      <c r="J96" s="882"/>
      <c r="K96" s="881"/>
      <c r="N96" s="592"/>
      <c r="O96" s="592"/>
      <c r="P96" s="592"/>
      <c r="Q96" s="592"/>
      <c r="R96" s="592"/>
    </row>
    <row r="97" spans="4:18" s="249" customFormat="1">
      <c r="D97" s="748"/>
      <c r="E97" s="748"/>
      <c r="G97" s="748"/>
      <c r="H97" s="748"/>
      <c r="I97" s="881"/>
      <c r="J97" s="882"/>
      <c r="K97" s="881"/>
      <c r="N97" s="592"/>
      <c r="O97" s="592"/>
      <c r="P97" s="592"/>
      <c r="Q97" s="592"/>
      <c r="R97" s="592"/>
    </row>
    <row r="98" spans="4:18" s="249" customFormat="1">
      <c r="D98" s="748"/>
      <c r="E98" s="748"/>
      <c r="G98" s="748"/>
      <c r="H98" s="748"/>
      <c r="I98" s="881"/>
      <c r="J98" s="882"/>
      <c r="K98" s="881"/>
      <c r="N98" s="592"/>
      <c r="O98" s="592"/>
      <c r="P98" s="592"/>
      <c r="Q98" s="592"/>
      <c r="R98" s="592"/>
    </row>
    <row r="99" spans="4:18" s="249" customFormat="1">
      <c r="D99" s="748"/>
      <c r="E99" s="748"/>
      <c r="G99" s="748"/>
      <c r="H99" s="748"/>
      <c r="I99" s="881"/>
      <c r="J99" s="882"/>
      <c r="K99" s="881"/>
      <c r="N99" s="592"/>
      <c r="O99" s="592"/>
      <c r="P99" s="592"/>
      <c r="Q99" s="592"/>
      <c r="R99" s="592"/>
    </row>
    <row r="100" spans="4:18" s="249" customFormat="1">
      <c r="D100" s="748"/>
      <c r="E100" s="748"/>
      <c r="G100" s="748"/>
      <c r="H100" s="748"/>
      <c r="I100" s="881"/>
      <c r="J100" s="882"/>
      <c r="K100" s="881"/>
      <c r="N100" s="592"/>
      <c r="O100" s="592"/>
      <c r="P100" s="592"/>
      <c r="Q100" s="592"/>
      <c r="R100" s="592"/>
    </row>
  </sheetData>
  <dataConsolidate/>
  <mergeCells count="10">
    <mergeCell ref="A1:S1"/>
    <mergeCell ref="A3:A4"/>
    <mergeCell ref="B3:B4"/>
    <mergeCell ref="C3:C4"/>
    <mergeCell ref="D3:E3"/>
    <mergeCell ref="F3:F4"/>
    <mergeCell ref="G3:G4"/>
    <mergeCell ref="H3:H4"/>
    <mergeCell ref="L3:M3"/>
    <mergeCell ref="N3:S3"/>
  </mergeCells>
  <phoneticPr fontId="55" type="noConversion"/>
  <dataValidations count="7">
    <dataValidation type="list" allowBlank="1" showInputMessage="1" showErrorMessage="1" errorTitle="DİKKAT !!!!" error="LÜTFEN YANDA AÇILAN OK ARACILIĞIYLA UYGUN SEÇENEĞİ GİRİN_x000a_KÖYDES" sqref="G2:G4 G135:G65536">
      <formula1>$CK$5:$CK$7</formula1>
    </dataValidation>
    <dataValidation type="list" allowBlank="1" showInputMessage="1" showErrorMessage="1" errorTitle="LÜTFEN DİKKAT !!!!" error="GİRİDİĞİNİZ DEĞER AŞAĞIDAKİLERDEN BİRİSİ OLMALIDIR &quot;Y&quot; , &quot;D.E&quot; ,&quot;EK&quot;" sqref="A2:A3 A135:A65536">
      <formula1>$CM$5:$CM$7</formula1>
    </dataValidation>
    <dataValidation type="list" allowBlank="1" showInputMessage="1" showErrorMessage="1" errorTitle="DİKKAT !!!" error="LÜTFEN YANDA AÇILAN OK ARACILIĞIYLA UYGUN SEÇENEĞİ GİRİN_x000a_KÖYDES" sqref="H2:H4 H135:H65536">
      <formula1>$CL$5:$CL$7</formula1>
    </dataValidation>
    <dataValidation type="list" allowBlank="1" showInputMessage="1" showErrorMessage="1" errorTitle="DİKKAT !!!" error="LÜTFEN YANDA AÇILAN OK ARACILIĞIYLA UYGUN SEÇENEĞİ GİRİN_x000a_KÖYDES" sqref="H5:H14">
      <formula1>$CF$5:$CF$7</formula1>
    </dataValidation>
    <dataValidation type="list" allowBlank="1" showInputMessage="1" showErrorMessage="1" errorTitle="DİKKAT !!!!" error="LÜTFEN YANDA AÇILAN OK ARACILIĞIYLA UYGUN SEÇENEĞİ GİRİN_x000a_KÖYDES" sqref="G5:G14">
      <formula1>$CE$5:$CE$9</formula1>
    </dataValidation>
    <dataValidation type="list" allowBlank="1" showInputMessage="1" showErrorMessage="1" errorTitle="LÜTFEN DİKKAT !!!!" error="GİRİDİĞİNİZ DEĞER AŞAĞIDAKİLERDEN BİRİSİ OLMALIDIR &quot;Y&quot; , &quot;D.E&quot; ,&quot;EK&quot;" sqref="A5:A14">
      <formula1>$CD$5:$CD$9</formula1>
    </dataValidation>
    <dataValidation type="whole" allowBlank="1" showInputMessage="1" showErrorMessage="1" errorTitle="DİKKATT !!!!" error="BU BÖLÜME BİR İŞ SAYISINI GÖSTEREN BİR RAKAM GİRMELİSİNİZ_x000a_KÖYDES_x000a_" sqref="N2:R14 N135:R65536">
      <formula1>0</formula1>
      <formula2>10</formula2>
    </dataValidation>
  </dataValidations>
  <pageMargins left="0.17" right="0.17" top="0.71" bottom="0.5" header="0.5" footer="0.34"/>
  <pageSetup paperSize="9" scale="60" orientation="landscape" r:id="rId1"/>
  <headerFooter alignWithMargins="0"/>
  <ignoredErrors>
    <ignoredError sqref="E23:E27 F23:F2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tabColor rgb="FFFFC000"/>
  </sheetPr>
  <dimension ref="A1:Z41"/>
  <sheetViews>
    <sheetView topLeftCell="A10" workbookViewId="0">
      <selection sqref="A1:I1"/>
    </sheetView>
  </sheetViews>
  <sheetFormatPr defaultRowHeight="12.75"/>
  <cols>
    <col min="1" max="1" width="17" style="3" customWidth="1"/>
    <col min="2" max="2" width="21.85546875" style="2" customWidth="1"/>
    <col min="3" max="3" width="13.42578125" style="2" customWidth="1"/>
    <col min="4" max="4" width="10.5703125" style="6" customWidth="1"/>
    <col min="5" max="5" width="9.85546875" style="6" customWidth="1"/>
    <col min="6" max="6" width="13.28515625" style="6" customWidth="1"/>
    <col min="7" max="7" width="10.7109375" style="6" customWidth="1"/>
    <col min="8" max="8" width="11.42578125" style="6" customWidth="1"/>
    <col min="9" max="9" width="11.5703125" style="6" customWidth="1"/>
    <col min="10" max="10" width="13.28515625" style="6" customWidth="1"/>
    <col min="11" max="11" width="12.5703125" style="6" customWidth="1"/>
    <col min="12" max="12" width="12.28515625" style="6" customWidth="1"/>
    <col min="13" max="13" width="12.140625" style="6" customWidth="1"/>
    <col min="14" max="14" width="13.5703125" style="2" customWidth="1"/>
    <col min="15" max="15" width="12" style="2" customWidth="1"/>
    <col min="16" max="16" width="14" style="2" customWidth="1"/>
    <col min="17" max="17" width="20.42578125" style="2" customWidth="1"/>
    <col min="18" max="18" width="14.28515625" style="2" customWidth="1"/>
    <col min="19" max="26" width="9.140625" style="2"/>
    <col min="27" max="16384" width="9.140625" style="3"/>
  </cols>
  <sheetData>
    <row r="1" spans="1:26" ht="39.75" customHeight="1" thickBot="1">
      <c r="A1" s="3464" t="s">
        <v>1708</v>
      </c>
      <c r="B1" s="3394"/>
      <c r="C1" s="3394"/>
      <c r="D1" s="3394"/>
      <c r="E1" s="3394"/>
      <c r="F1" s="3394"/>
      <c r="G1" s="3394"/>
      <c r="H1" s="3394"/>
      <c r="I1" s="3394"/>
      <c r="J1" s="1"/>
      <c r="K1" s="1"/>
      <c r="L1" s="1"/>
      <c r="M1" s="1"/>
      <c r="N1" s="1"/>
      <c r="O1" s="1"/>
      <c r="P1" s="1"/>
      <c r="Q1" s="1"/>
      <c r="R1" s="1"/>
    </row>
    <row r="2" spans="1:26" ht="33" customHeight="1">
      <c r="A2" s="3404" t="s">
        <v>963</v>
      </c>
      <c r="B2" s="3416" t="s">
        <v>16</v>
      </c>
      <c r="C2" s="3396" t="s">
        <v>17</v>
      </c>
      <c r="D2" s="3397"/>
      <c r="E2" s="3398"/>
      <c r="F2" s="3399" t="s">
        <v>18</v>
      </c>
      <c r="G2" s="3400"/>
      <c r="H2" s="3401"/>
      <c r="I2" s="3402" t="s">
        <v>416</v>
      </c>
      <c r="J2" s="5"/>
      <c r="L2" s="7"/>
    </row>
    <row r="3" spans="1:26" ht="59.25" customHeight="1" thickBot="1">
      <c r="A3" s="3405"/>
      <c r="B3" s="3417"/>
      <c r="C3" s="143" t="s">
        <v>2260</v>
      </c>
      <c r="D3" s="129" t="s">
        <v>415</v>
      </c>
      <c r="E3" s="119" t="s">
        <v>19</v>
      </c>
      <c r="F3" s="144" t="s">
        <v>2260</v>
      </c>
      <c r="G3" s="133" t="s">
        <v>415</v>
      </c>
      <c r="H3" s="63" t="s">
        <v>19</v>
      </c>
      <c r="I3" s="3403"/>
      <c r="J3" s="5"/>
      <c r="L3" s="7"/>
    </row>
    <row r="4" spans="1:26" ht="21.95" customHeight="1" thickTop="1" thickBot="1">
      <c r="A4" s="3405"/>
      <c r="B4" s="8" t="s">
        <v>20</v>
      </c>
      <c r="C4" s="130">
        <v>16</v>
      </c>
      <c r="D4" s="54">
        <v>6</v>
      </c>
      <c r="E4" s="257">
        <v>22</v>
      </c>
      <c r="F4" s="256">
        <v>71</v>
      </c>
      <c r="G4" s="64">
        <v>30</v>
      </c>
      <c r="H4" s="65">
        <v>101</v>
      </c>
      <c r="I4" s="75">
        <v>123</v>
      </c>
      <c r="J4" s="137"/>
      <c r="L4" s="10"/>
    </row>
    <row r="5" spans="1:26" ht="21.95" customHeight="1" thickTop="1">
      <c r="A5" s="3405"/>
      <c r="B5" s="11" t="s">
        <v>21</v>
      </c>
      <c r="C5" s="131"/>
      <c r="D5" s="56"/>
      <c r="E5" s="120"/>
      <c r="F5" s="134"/>
      <c r="G5" s="67"/>
      <c r="H5" s="68"/>
      <c r="I5" s="76"/>
      <c r="J5" s="12"/>
      <c r="L5" s="10"/>
    </row>
    <row r="6" spans="1:26" ht="21.95" customHeight="1">
      <c r="A6" s="3405"/>
      <c r="B6" s="13" t="s">
        <v>22</v>
      </c>
      <c r="C6" s="132"/>
      <c r="D6" s="56"/>
      <c r="E6" s="57"/>
      <c r="F6" s="135"/>
      <c r="G6" s="67"/>
      <c r="H6" s="68"/>
      <c r="I6" s="76"/>
      <c r="J6" s="12"/>
      <c r="L6" s="10"/>
    </row>
    <row r="7" spans="1:26" ht="21.95" customHeight="1">
      <c r="A7" s="3405"/>
      <c r="B7" s="11" t="s">
        <v>23</v>
      </c>
      <c r="C7" s="131"/>
      <c r="D7" s="56"/>
      <c r="E7" s="57"/>
      <c r="F7" s="134"/>
      <c r="G7" s="67"/>
      <c r="H7" s="68"/>
      <c r="I7" s="76"/>
      <c r="J7" s="12"/>
      <c r="L7" s="10"/>
    </row>
    <row r="8" spans="1:26" ht="21.95" customHeight="1" thickBot="1">
      <c r="A8" s="3405"/>
      <c r="B8" s="11" t="s">
        <v>24</v>
      </c>
      <c r="C8" s="252"/>
      <c r="D8" s="59">
        <v>1</v>
      </c>
      <c r="E8" s="60">
        <v>1</v>
      </c>
      <c r="F8" s="134"/>
      <c r="G8" s="70"/>
      <c r="H8" s="71"/>
      <c r="I8" s="76">
        <v>1</v>
      </c>
      <c r="J8" s="137"/>
      <c r="L8" s="10"/>
    </row>
    <row r="9" spans="1:26" ht="21.95" customHeight="1" thickTop="1" thickBot="1">
      <c r="A9" s="3406"/>
      <c r="B9" s="14" t="s">
        <v>19</v>
      </c>
      <c r="C9" s="254">
        <v>16</v>
      </c>
      <c r="D9" s="114">
        <v>7</v>
      </c>
      <c r="E9" s="61">
        <v>23</v>
      </c>
      <c r="F9" s="136">
        <v>71</v>
      </c>
      <c r="G9" s="73">
        <v>30</v>
      </c>
      <c r="H9" s="74">
        <v>101</v>
      </c>
      <c r="I9" s="77">
        <v>124</v>
      </c>
      <c r="J9" s="138"/>
      <c r="L9" s="16"/>
    </row>
    <row r="10" spans="1:26" ht="10.5" customHeight="1">
      <c r="A10" s="17"/>
    </row>
    <row r="11" spans="1:26" ht="21.75" customHeight="1" thickBot="1">
      <c r="A11" s="3418" t="s">
        <v>25</v>
      </c>
      <c r="B11" s="3418"/>
      <c r="C11" s="3418"/>
      <c r="D11" s="3418"/>
      <c r="E11" s="18"/>
      <c r="F11" s="18"/>
      <c r="G11" s="18"/>
      <c r="H11" s="18"/>
      <c r="I11" s="18"/>
      <c r="J11" s="19"/>
      <c r="K11" s="19"/>
      <c r="L11" s="19"/>
    </row>
    <row r="12" spans="1:26" s="24" customFormat="1" ht="43.5" customHeight="1" thickBot="1">
      <c r="A12" s="20"/>
      <c r="B12" s="4" t="s">
        <v>26</v>
      </c>
      <c r="C12" s="94" t="s">
        <v>27</v>
      </c>
      <c r="D12" s="99" t="s">
        <v>20</v>
      </c>
      <c r="E12" s="44"/>
      <c r="F12" s="45"/>
      <c r="G12" s="21"/>
      <c r="H12" s="21"/>
      <c r="I12" s="22"/>
      <c r="J12" s="21"/>
      <c r="K12" s="21"/>
      <c r="L12" s="21"/>
      <c r="M12" s="22"/>
      <c r="N12" s="23"/>
      <c r="O12" s="23"/>
      <c r="P12" s="23"/>
      <c r="Q12" s="23"/>
      <c r="R12" s="23"/>
      <c r="S12" s="23"/>
      <c r="T12" s="23"/>
      <c r="U12" s="23"/>
      <c r="V12" s="23"/>
      <c r="W12" s="23"/>
      <c r="X12" s="23"/>
      <c r="Y12" s="23"/>
      <c r="Z12" s="23"/>
    </row>
    <row r="13" spans="1:26" ht="18" customHeight="1">
      <c r="A13" s="3423" t="s">
        <v>963</v>
      </c>
      <c r="B13" s="25" t="s">
        <v>28</v>
      </c>
      <c r="C13" s="95"/>
      <c r="D13" s="100"/>
      <c r="E13" s="46"/>
      <c r="F13" s="38"/>
      <c r="G13" s="41"/>
      <c r="H13" s="41"/>
      <c r="K13" s="26"/>
      <c r="L13" s="26"/>
      <c r="M13" s="26"/>
      <c r="N13" s="26"/>
      <c r="O13" s="26"/>
      <c r="P13" s="26"/>
      <c r="Q13" s="26"/>
      <c r="R13" s="26"/>
    </row>
    <row r="14" spans="1:26" ht="18" customHeight="1">
      <c r="A14" s="3423"/>
      <c r="B14" s="27" t="s">
        <v>29</v>
      </c>
      <c r="C14" s="96"/>
      <c r="D14" s="101"/>
      <c r="E14" s="46"/>
      <c r="F14" s="38"/>
      <c r="G14" s="41"/>
      <c r="H14" s="41"/>
      <c r="J14" s="26"/>
      <c r="K14" s="26"/>
      <c r="L14" s="26"/>
      <c r="M14" s="26"/>
      <c r="N14" s="26"/>
      <c r="O14" s="26"/>
      <c r="P14" s="26"/>
      <c r="Q14" s="26"/>
      <c r="R14" s="26"/>
    </row>
    <row r="15" spans="1:26" ht="18" customHeight="1">
      <c r="A15" s="3423"/>
      <c r="B15" s="27" t="s">
        <v>30</v>
      </c>
      <c r="C15" s="97">
        <v>145.5</v>
      </c>
      <c r="D15" s="102">
        <v>145.5</v>
      </c>
      <c r="E15" s="47"/>
      <c r="F15" s="38"/>
      <c r="G15" s="42"/>
      <c r="H15" s="42"/>
      <c r="J15" s="26"/>
      <c r="K15" s="26"/>
      <c r="L15" s="26"/>
      <c r="M15" s="26"/>
      <c r="N15" s="26"/>
      <c r="O15" s="26"/>
      <c r="P15" s="26"/>
      <c r="Q15" s="26"/>
      <c r="R15" s="26"/>
    </row>
    <row r="16" spans="1:26" ht="18" customHeight="1">
      <c r="A16" s="3423"/>
      <c r="B16" s="27" t="s">
        <v>31</v>
      </c>
      <c r="C16" s="97">
        <v>50.5</v>
      </c>
      <c r="D16" s="103">
        <v>50.5</v>
      </c>
      <c r="E16" s="47"/>
      <c r="F16" s="38"/>
      <c r="G16" s="43"/>
      <c r="H16" s="43"/>
      <c r="J16" s="26"/>
      <c r="K16" s="26"/>
      <c r="L16" s="26"/>
      <c r="M16" s="26"/>
      <c r="N16" s="26"/>
      <c r="O16" s="26"/>
      <c r="P16" s="26"/>
      <c r="Q16" s="26"/>
      <c r="R16" s="26"/>
    </row>
    <row r="17" spans="1:19" ht="18" customHeight="1">
      <c r="A17" s="3423"/>
      <c r="B17" s="27" t="s">
        <v>32</v>
      </c>
      <c r="C17" s="96">
        <v>110</v>
      </c>
      <c r="D17" s="101">
        <v>110</v>
      </c>
      <c r="E17" s="46"/>
      <c r="F17" s="38"/>
      <c r="G17" s="41"/>
      <c r="H17" s="41"/>
      <c r="J17" s="26"/>
      <c r="K17" s="26"/>
      <c r="L17" s="26"/>
      <c r="M17" s="26"/>
      <c r="N17" s="26"/>
      <c r="O17" s="26"/>
      <c r="P17" s="26"/>
      <c r="Q17" s="26"/>
      <c r="R17" s="26"/>
    </row>
    <row r="18" spans="1:19" ht="18" customHeight="1">
      <c r="A18" s="3423"/>
      <c r="B18" s="27" t="s">
        <v>33</v>
      </c>
      <c r="C18" s="96"/>
      <c r="D18" s="101"/>
      <c r="E18" s="46"/>
      <c r="F18" s="38"/>
      <c r="G18" s="41"/>
      <c r="H18" s="41"/>
      <c r="J18" s="26"/>
      <c r="K18" s="26"/>
      <c r="L18" s="26"/>
      <c r="M18" s="26"/>
      <c r="N18" s="26"/>
      <c r="O18" s="26"/>
      <c r="P18" s="26"/>
      <c r="Q18" s="26"/>
      <c r="R18" s="26"/>
    </row>
    <row r="19" spans="1:19" ht="18" customHeight="1">
      <c r="A19" s="3423"/>
      <c r="B19" s="113" t="s">
        <v>419</v>
      </c>
      <c r="C19" s="111"/>
      <c r="D19" s="112"/>
      <c r="E19" s="46"/>
      <c r="F19" s="38"/>
      <c r="G19" s="41"/>
      <c r="H19" s="41"/>
      <c r="J19" s="26"/>
      <c r="K19" s="26"/>
      <c r="L19" s="26"/>
      <c r="M19" s="26"/>
      <c r="N19" s="26"/>
      <c r="O19" s="26"/>
      <c r="P19" s="26"/>
      <c r="Q19" s="26"/>
      <c r="R19" s="26"/>
    </row>
    <row r="20" spans="1:19" ht="18" customHeight="1">
      <c r="A20" s="3423"/>
      <c r="B20" s="113" t="s">
        <v>420</v>
      </c>
      <c r="C20" s="111">
        <v>154.5</v>
      </c>
      <c r="D20" s="112">
        <v>154.5</v>
      </c>
      <c r="E20" s="46"/>
      <c r="F20" s="38"/>
      <c r="G20" s="41"/>
      <c r="H20" s="41"/>
      <c r="J20" s="26"/>
      <c r="K20" s="26"/>
      <c r="L20" s="26"/>
      <c r="M20" s="26"/>
      <c r="N20" s="26"/>
      <c r="O20" s="26"/>
      <c r="P20" s="26"/>
      <c r="Q20" s="26"/>
      <c r="R20" s="26"/>
    </row>
    <row r="21" spans="1:19" ht="18" customHeight="1">
      <c r="A21" s="3423"/>
      <c r="B21" s="113" t="s">
        <v>2278</v>
      </c>
      <c r="C21" s="111"/>
      <c r="D21" s="112"/>
      <c r="E21" s="46"/>
      <c r="F21" s="38"/>
      <c r="G21" s="41"/>
      <c r="H21" s="41"/>
      <c r="J21" s="26"/>
      <c r="K21" s="26"/>
      <c r="L21" s="26"/>
      <c r="M21" s="26"/>
      <c r="N21" s="26"/>
      <c r="O21" s="26"/>
      <c r="P21" s="26"/>
      <c r="Q21" s="26"/>
      <c r="R21" s="26"/>
    </row>
    <row r="22" spans="1:19" ht="18" customHeight="1">
      <c r="A22" s="3423"/>
      <c r="B22" s="27" t="s">
        <v>34</v>
      </c>
      <c r="C22" s="96">
        <v>1</v>
      </c>
      <c r="D22" s="101">
        <v>1</v>
      </c>
      <c r="E22" s="46"/>
      <c r="F22" s="38"/>
      <c r="G22" s="41"/>
      <c r="H22" s="41"/>
      <c r="J22" s="28"/>
      <c r="K22" s="28"/>
      <c r="L22" s="28"/>
    </row>
    <row r="23" spans="1:19" ht="18" customHeight="1">
      <c r="A23" s="3423"/>
      <c r="B23" s="27" t="s">
        <v>35</v>
      </c>
      <c r="C23" s="96"/>
      <c r="D23" s="101"/>
      <c r="E23" s="46"/>
      <c r="F23" s="38"/>
      <c r="G23" s="41"/>
      <c r="H23" s="41"/>
      <c r="J23" s="3465"/>
      <c r="K23" s="3465"/>
      <c r="L23" s="3465"/>
      <c r="M23" s="3465"/>
      <c r="N23" s="3465"/>
      <c r="O23" s="3465"/>
      <c r="P23" s="3465"/>
      <c r="Q23" s="3465"/>
      <c r="R23" s="3465"/>
    </row>
    <row r="24" spans="1:19" ht="18" customHeight="1" thickBot="1">
      <c r="A24" s="3424"/>
      <c r="B24" s="29" t="s">
        <v>36</v>
      </c>
      <c r="C24" s="98"/>
      <c r="D24" s="104"/>
      <c r="E24" s="46"/>
      <c r="F24" s="38"/>
      <c r="G24" s="41"/>
      <c r="H24" s="41"/>
      <c r="J24" s="3465"/>
      <c r="K24" s="3465"/>
      <c r="L24" s="3465"/>
      <c r="M24" s="3465"/>
      <c r="N24" s="3465"/>
      <c r="O24" s="3465"/>
      <c r="P24" s="3465"/>
      <c r="Q24" s="3465"/>
      <c r="R24" s="3465"/>
    </row>
    <row r="25" spans="1:19" ht="9" customHeight="1"/>
    <row r="26" spans="1:19" ht="24.75" customHeight="1" thickBot="1">
      <c r="A26" s="3418" t="s">
        <v>2259</v>
      </c>
      <c r="B26" s="3418"/>
      <c r="C26" s="3418"/>
      <c r="D26" s="3418"/>
      <c r="E26" s="3418"/>
      <c r="F26" s="3418"/>
      <c r="G26" s="3418"/>
      <c r="H26" s="3418"/>
      <c r="I26" s="3418"/>
      <c r="J26" s="3418"/>
      <c r="K26" s="3418"/>
      <c r="L26" s="3418"/>
      <c r="M26" s="3418"/>
      <c r="N26" s="3418"/>
      <c r="O26" s="48"/>
      <c r="P26" s="48"/>
      <c r="Q26" s="48"/>
      <c r="R26" s="48"/>
    </row>
    <row r="27" spans="1:19" ht="29.25" customHeight="1" thickBot="1">
      <c r="A27" s="3461"/>
      <c r="B27" s="3428" t="s">
        <v>26</v>
      </c>
      <c r="C27" s="3431" t="s">
        <v>2260</v>
      </c>
      <c r="D27" s="3432"/>
      <c r="E27" s="3432"/>
      <c r="F27" s="3432"/>
      <c r="G27" s="3432"/>
      <c r="H27" s="3433"/>
      <c r="I27" s="3460" t="s">
        <v>20</v>
      </c>
      <c r="J27" s="3439"/>
      <c r="K27" s="3439"/>
      <c r="L27" s="3439"/>
      <c r="M27" s="3439"/>
      <c r="N27" s="3440"/>
      <c r="O27" s="49"/>
      <c r="P27" s="38"/>
      <c r="Q27" s="38"/>
      <c r="R27" s="38"/>
      <c r="S27" s="6"/>
    </row>
    <row r="28" spans="1:19" ht="30" customHeight="1" thickBot="1">
      <c r="A28" s="3462"/>
      <c r="B28" s="3429"/>
      <c r="C28" s="181" t="s">
        <v>2261</v>
      </c>
      <c r="D28" s="182"/>
      <c r="E28" s="3447" t="s">
        <v>2262</v>
      </c>
      <c r="F28" s="3447"/>
      <c r="G28" s="3409" t="s">
        <v>2263</v>
      </c>
      <c r="H28" s="3407" t="s">
        <v>19</v>
      </c>
      <c r="I28" s="183" t="s">
        <v>2261</v>
      </c>
      <c r="J28" s="184"/>
      <c r="K28" s="185" t="s">
        <v>2262</v>
      </c>
      <c r="L28" s="85"/>
      <c r="M28" s="3458" t="s">
        <v>2272</v>
      </c>
      <c r="N28" s="3441" t="s">
        <v>19</v>
      </c>
      <c r="O28" s="3"/>
      <c r="P28" s="3"/>
      <c r="Q28" s="3"/>
      <c r="R28" s="3"/>
    </row>
    <row r="29" spans="1:19" ht="65.25" customHeight="1" thickBot="1">
      <c r="A29" s="3463"/>
      <c r="B29" s="3430"/>
      <c r="C29" s="105" t="s">
        <v>2264</v>
      </c>
      <c r="D29" s="106" t="s">
        <v>2265</v>
      </c>
      <c r="E29" s="105" t="s">
        <v>2264</v>
      </c>
      <c r="F29" s="106" t="s">
        <v>2265</v>
      </c>
      <c r="G29" s="3410"/>
      <c r="H29" s="3408"/>
      <c r="I29" s="186" t="s">
        <v>2264</v>
      </c>
      <c r="J29" s="177" t="s">
        <v>2265</v>
      </c>
      <c r="K29" s="177" t="s">
        <v>2264</v>
      </c>
      <c r="L29" s="110" t="s">
        <v>2265</v>
      </c>
      <c r="M29" s="3459"/>
      <c r="N29" s="3442"/>
      <c r="O29" s="3"/>
      <c r="P29" s="3"/>
      <c r="Q29" s="3"/>
      <c r="R29" s="3"/>
    </row>
    <row r="30" spans="1:19" ht="20.100000000000001" customHeight="1">
      <c r="A30" s="3425" t="s">
        <v>963</v>
      </c>
      <c r="B30" s="30" t="s">
        <v>2266</v>
      </c>
      <c r="C30" s="78"/>
      <c r="D30" s="78"/>
      <c r="E30" s="78"/>
      <c r="F30" s="78"/>
      <c r="G30" s="78"/>
      <c r="H30" s="139"/>
      <c r="I30" s="86"/>
      <c r="J30" s="87"/>
      <c r="K30" s="87"/>
      <c r="L30" s="87"/>
      <c r="M30" s="87"/>
      <c r="N30" s="141"/>
      <c r="O30" s="3"/>
      <c r="P30" s="3"/>
      <c r="Q30" s="3"/>
      <c r="R30" s="3"/>
    </row>
    <row r="31" spans="1:19" ht="20.100000000000001" customHeight="1">
      <c r="A31" s="3426"/>
      <c r="B31" s="31" t="s">
        <v>2267</v>
      </c>
      <c r="C31" s="80"/>
      <c r="D31" s="80">
        <v>24</v>
      </c>
      <c r="E31" s="80"/>
      <c r="F31" s="80">
        <v>15</v>
      </c>
      <c r="G31" s="81">
        <v>4934</v>
      </c>
      <c r="H31" s="140">
        <v>39</v>
      </c>
      <c r="I31" s="89"/>
      <c r="J31" s="90">
        <v>24</v>
      </c>
      <c r="K31" s="90"/>
      <c r="L31" s="90">
        <v>15</v>
      </c>
      <c r="M31" s="91">
        <v>4688</v>
      </c>
      <c r="N31" s="142">
        <v>39</v>
      </c>
      <c r="O31" s="3"/>
      <c r="P31" s="3"/>
      <c r="Q31" s="3"/>
      <c r="R31" s="3"/>
    </row>
    <row r="32" spans="1:19" ht="20.100000000000001" customHeight="1" thickBot="1">
      <c r="A32" s="3426"/>
      <c r="B32" s="31" t="s">
        <v>2268</v>
      </c>
      <c r="C32" s="80"/>
      <c r="D32" s="80"/>
      <c r="E32" s="80"/>
      <c r="F32" s="80"/>
      <c r="G32" s="80"/>
      <c r="H32" s="260"/>
      <c r="I32" s="89"/>
      <c r="J32" s="90"/>
      <c r="K32" s="90"/>
      <c r="L32" s="90"/>
      <c r="M32" s="90"/>
      <c r="N32" s="259"/>
      <c r="O32" s="3"/>
      <c r="P32" s="3"/>
      <c r="Q32" s="3"/>
      <c r="R32" s="3"/>
    </row>
    <row r="33" spans="1:18" ht="20.100000000000001" customHeight="1" thickTop="1" thickBot="1">
      <c r="A33" s="3427"/>
      <c r="B33" s="32" t="s">
        <v>19</v>
      </c>
      <c r="C33" s="83"/>
      <c r="D33" s="83"/>
      <c r="E33" s="83"/>
      <c r="F33" s="83"/>
      <c r="G33" s="84"/>
      <c r="H33" s="255"/>
      <c r="I33" s="116"/>
      <c r="J33" s="93"/>
      <c r="K33" s="93"/>
      <c r="L33" s="93"/>
      <c r="M33" s="121"/>
      <c r="N33" s="258">
        <v>39</v>
      </c>
      <c r="O33" s="3"/>
      <c r="P33" s="3"/>
      <c r="Q33" s="3"/>
      <c r="R33" s="3"/>
    </row>
    <row r="34" spans="1:18">
      <c r="A34" s="33"/>
      <c r="B34" s="34"/>
      <c r="C34" s="34"/>
      <c r="D34" s="22"/>
      <c r="E34" s="22"/>
      <c r="F34" s="22"/>
      <c r="G34" s="22"/>
      <c r="H34" s="22"/>
    </row>
    <row r="35" spans="1:18" ht="14.25" customHeight="1" thickBot="1">
      <c r="A35" s="35"/>
      <c r="B35" s="36"/>
      <c r="C35" s="36"/>
      <c r="D35" s="22"/>
      <c r="E35" s="22"/>
      <c r="F35" s="22"/>
      <c r="G35" s="22"/>
      <c r="H35" s="22"/>
    </row>
    <row r="36" spans="1:18" ht="15.75">
      <c r="A36" s="3470" t="s">
        <v>957</v>
      </c>
      <c r="B36" s="3471"/>
      <c r="C36" s="3472"/>
      <c r="D36" s="22"/>
      <c r="E36" s="22"/>
      <c r="F36" s="22"/>
      <c r="G36" s="22"/>
      <c r="H36" s="22"/>
    </row>
    <row r="37" spans="1:18">
      <c r="A37" s="281" t="s">
        <v>958</v>
      </c>
      <c r="B37" s="3473" t="s">
        <v>1470</v>
      </c>
      <c r="C37" s="3474"/>
      <c r="D37" s="22"/>
      <c r="E37" s="22"/>
      <c r="F37" s="22"/>
      <c r="G37" s="22"/>
      <c r="H37" s="22"/>
    </row>
    <row r="38" spans="1:18">
      <c r="A38" s="281" t="s">
        <v>962</v>
      </c>
      <c r="B38" s="3473" t="s">
        <v>1471</v>
      </c>
      <c r="C38" s="3474"/>
    </row>
    <row r="39" spans="1:18">
      <c r="A39" s="281" t="s">
        <v>959</v>
      </c>
      <c r="B39" s="3466">
        <v>3742703580</v>
      </c>
      <c r="C39" s="3467"/>
    </row>
    <row r="40" spans="1:18">
      <c r="A40" s="282" t="s">
        <v>960</v>
      </c>
      <c r="B40" s="3466">
        <v>5355696734</v>
      </c>
      <c r="C40" s="3467"/>
    </row>
    <row r="41" spans="1:18" ht="13.5" thickBot="1">
      <c r="A41" s="283" t="s">
        <v>961</v>
      </c>
      <c r="B41" s="3468" t="s">
        <v>1472</v>
      </c>
      <c r="C41" s="3469"/>
    </row>
  </sheetData>
  <protectedRanges>
    <protectedRange sqref="G13:H24 E13:E24 C13:D18 C22:D24" name="Aralık1"/>
    <protectedRange sqref="G30:G31" name="Aralık1_1"/>
    <protectedRange sqref="M30:M31" name="Aralık1_2"/>
    <protectedRange sqref="C19:D21" name="Aralık1_3"/>
  </protectedRanges>
  <mergeCells count="26">
    <mergeCell ref="B40:C40"/>
    <mergeCell ref="B41:C41"/>
    <mergeCell ref="M28:M29"/>
    <mergeCell ref="N28:N29"/>
    <mergeCell ref="A36:C36"/>
    <mergeCell ref="B37:C37"/>
    <mergeCell ref="B39:C39"/>
    <mergeCell ref="A27:A29"/>
    <mergeCell ref="I27:N27"/>
    <mergeCell ref="E28:F28"/>
    <mergeCell ref="H28:H29"/>
    <mergeCell ref="B38:C38"/>
    <mergeCell ref="A30:A33"/>
    <mergeCell ref="A11:D11"/>
    <mergeCell ref="A13:A24"/>
    <mergeCell ref="J23:R24"/>
    <mergeCell ref="A26:N26"/>
    <mergeCell ref="C27:H27"/>
    <mergeCell ref="B27:B29"/>
    <mergeCell ref="G28:G29"/>
    <mergeCell ref="A1:I1"/>
    <mergeCell ref="A2:A9"/>
    <mergeCell ref="B2:B3"/>
    <mergeCell ref="C2:E2"/>
    <mergeCell ref="F2:H2"/>
    <mergeCell ref="I2:I3"/>
  </mergeCells>
  <phoneticPr fontId="55" type="noConversion"/>
  <dataValidations count="4">
    <dataValidation type="custom" allowBlank="1" showInputMessage="1" showErrorMessage="1" errorTitle="LÜTFEN DÜZELTİN" error="BİTEN ÜNİTE SAYISI BİTEN İÇME SUYU SAYISINDAN AZ OLAMAZ" sqref="E4">
      <formula1>E4&lt;=N33</formula1>
    </dataValidation>
    <dataValidation type="custom" allowBlank="1" showInputMessage="1" showErrorMessage="1" errorTitle="LÜTFEN DÜZETİN" error="PLANLANAN İÇME SUYU İŞ SAYISI, İÇME SUYU HİZMETİ GÖTÜRÜLECEK ÜNİTE SAYISINDAN AZ OLAMAZ " sqref="C9">
      <formula1>C9&lt;H4=H33</formula1>
    </dataValidation>
    <dataValidation type="custom" allowBlank="1" showInputMessage="1" showErrorMessage="1" errorTitle="LÜTFEN DÜZELTİN" error="BİTEN ÜNİTE SAYISI BİTEN İÇME SUYU SAYISINDAN AZ OLAMAZ" sqref="N33">
      <formula1>E4&lt;=N33</formula1>
    </dataValidation>
    <dataValidation type="custom" allowBlank="1" showInputMessage="1" showErrorMessage="1" errorTitle="LÜTFEN DÜZELTİN" error="PLANLANAN İÇME SUYU İŞ SAYISI, İÇME SUYU HİZMETİ GÖTÜRÜLECEK ÜNİTE SAYISINDAN AZ OLAMAZ " sqref="H33">
      <formula1>C9&lt;=H33</formula1>
    </dataValidation>
  </dataValidations>
  <hyperlinks>
    <hyperlink ref="B41" r:id="rId1"/>
  </hyperlinks>
  <pageMargins left="0.78" right="0.41" top="0.91" bottom="0.52" header="0.47" footer="0.34"/>
  <pageSetup paperSize="9" scale="65" orientation="landscape" r:id="rId2"/>
  <headerFooter alignWithMargins="0">
    <oddHeader>&amp;C&amp;"Arial Tur,Kalın"&amp;12T.C
İÇİŞLERİ BAKANLIĞI
Mahalli İdareler Genel Müdürlüğü</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L21"/>
  <sheetViews>
    <sheetView view="pageBreakPreview" zoomScale="75" zoomScaleNormal="100" zoomScaleSheetLayoutView="75" workbookViewId="0">
      <selection sqref="A1:W1"/>
    </sheetView>
  </sheetViews>
  <sheetFormatPr defaultRowHeight="12.75"/>
  <cols>
    <col min="1" max="1" width="6" style="204" customWidth="1"/>
    <col min="2" max="2" width="10.140625" style="204" customWidth="1"/>
    <col min="3" max="3" width="14.140625" style="204" customWidth="1"/>
    <col min="4" max="4" width="18.140625" style="204" customWidth="1"/>
    <col min="5" max="5" width="15.85546875" style="204" customWidth="1"/>
    <col min="6" max="6" width="10.42578125" style="204" customWidth="1"/>
    <col min="7" max="7" width="13.7109375" style="204" customWidth="1"/>
    <col min="8" max="8" width="16" style="204" customWidth="1"/>
    <col min="9" max="9" width="12" style="244" customWidth="1"/>
    <col min="10" max="10" width="10.28515625" style="245" customWidth="1"/>
    <col min="11" max="11" width="13.28515625" style="244" customWidth="1"/>
    <col min="12" max="12" width="12.5703125" style="244" customWidth="1"/>
    <col min="13" max="13" width="12" style="244" customWidth="1"/>
    <col min="14" max="14" width="9.140625" style="244"/>
    <col min="15" max="15" width="8.28515625" style="244" customWidth="1"/>
    <col min="16" max="16" width="6.7109375" style="246" customWidth="1"/>
    <col min="17" max="17" width="6.85546875" style="204" customWidth="1"/>
    <col min="18" max="18" width="6" style="204" customWidth="1"/>
    <col min="19" max="19" width="8.140625" style="204" customWidth="1"/>
    <col min="20" max="20" width="5.7109375" style="204" customWidth="1"/>
    <col min="21" max="21" width="5.5703125" style="204" customWidth="1"/>
    <col min="22" max="22" width="8.85546875" style="204" customWidth="1"/>
    <col min="23" max="23" width="24.7109375" style="204" customWidth="1"/>
    <col min="24" max="83" width="9.140625" style="249"/>
    <col min="84" max="85" width="9.140625" style="204"/>
    <col min="86" max="86" width="9.140625" style="249"/>
    <col min="87" max="87" width="10.42578125" style="249" customWidth="1"/>
    <col min="88" max="88" width="10.28515625" style="249" customWidth="1"/>
    <col min="89" max="90" width="9.140625" style="249"/>
    <col min="91" max="92" width="9.140625" style="204"/>
    <col min="93" max="96" width="0" style="204" hidden="1" customWidth="1"/>
    <col min="97" max="16384" width="9.140625" style="204"/>
  </cols>
  <sheetData>
    <row r="1" spans="1:90" s="205" customFormat="1" ht="18">
      <c r="A1" s="3937" t="s">
        <v>1921</v>
      </c>
      <c r="B1" s="3937"/>
      <c r="C1" s="3937"/>
      <c r="D1" s="3937"/>
      <c r="E1" s="3937"/>
      <c r="F1" s="3937"/>
      <c r="G1" s="3937"/>
      <c r="H1" s="3937"/>
      <c r="I1" s="3937"/>
      <c r="J1" s="3937"/>
      <c r="K1" s="3937"/>
      <c r="L1" s="3937"/>
      <c r="M1" s="3937"/>
      <c r="N1" s="3937"/>
      <c r="O1" s="3937"/>
      <c r="P1" s="3937"/>
      <c r="Q1" s="3937"/>
      <c r="R1" s="3937"/>
      <c r="S1" s="3937"/>
      <c r="T1" s="3937"/>
      <c r="U1" s="3937"/>
      <c r="V1" s="3937"/>
      <c r="W1" s="3937"/>
      <c r="CH1" s="249"/>
      <c r="CI1" s="249"/>
      <c r="CJ1" s="249"/>
      <c r="CK1" s="249"/>
      <c r="CL1" s="249"/>
    </row>
    <row r="2" spans="1:90" s="205" customFormat="1" ht="13.5" thickBot="1">
      <c r="I2" s="277"/>
      <c r="J2" s="278"/>
      <c r="K2" s="277"/>
      <c r="L2" s="277"/>
      <c r="M2" s="277"/>
      <c r="N2" s="277"/>
      <c r="O2" s="277"/>
      <c r="CH2" s="249"/>
      <c r="CI2" s="249"/>
      <c r="CJ2" s="249"/>
      <c r="CK2" s="249"/>
      <c r="CL2" s="249"/>
    </row>
    <row r="3" spans="1:90" s="205" customFormat="1" ht="40.5" customHeight="1">
      <c r="A3" s="3946" t="s">
        <v>445</v>
      </c>
      <c r="B3" s="3948" t="s">
        <v>13</v>
      </c>
      <c r="C3" s="3950" t="s">
        <v>2277</v>
      </c>
      <c r="D3" s="3950" t="s">
        <v>423</v>
      </c>
      <c r="E3" s="3950"/>
      <c r="F3" s="3964" t="s">
        <v>2276</v>
      </c>
      <c r="G3" s="3958" t="s">
        <v>411</v>
      </c>
      <c r="H3" s="3966" t="s">
        <v>395</v>
      </c>
      <c r="I3" s="604" t="s">
        <v>2357</v>
      </c>
      <c r="J3" s="391" t="s">
        <v>2358</v>
      </c>
      <c r="K3" s="605" t="s">
        <v>2359</v>
      </c>
      <c r="L3" s="3972" t="s">
        <v>1865</v>
      </c>
      <c r="M3" s="3968" t="s">
        <v>972</v>
      </c>
      <c r="N3" s="3970" t="s">
        <v>346</v>
      </c>
      <c r="O3" s="3971"/>
      <c r="P3" s="3940" t="s">
        <v>429</v>
      </c>
      <c r="Q3" s="3941"/>
      <c r="R3" s="3942" t="s">
        <v>16</v>
      </c>
      <c r="S3" s="3943"/>
      <c r="T3" s="3943"/>
      <c r="U3" s="3943"/>
      <c r="V3" s="3943"/>
      <c r="W3" s="3944"/>
      <c r="CH3" s="249"/>
      <c r="CI3" s="249"/>
      <c r="CJ3" s="249"/>
      <c r="CK3" s="249"/>
      <c r="CL3" s="249"/>
    </row>
    <row r="4" spans="1:90" s="205" customFormat="1" ht="41.25" customHeight="1" thickBot="1">
      <c r="A4" s="3947"/>
      <c r="B4" s="3949"/>
      <c r="C4" s="3951"/>
      <c r="D4" s="608" t="s">
        <v>430</v>
      </c>
      <c r="E4" s="609" t="s">
        <v>410</v>
      </c>
      <c r="F4" s="3965"/>
      <c r="G4" s="3959"/>
      <c r="H4" s="3967"/>
      <c r="I4" s="610" t="s">
        <v>1416</v>
      </c>
      <c r="J4" s="611" t="s">
        <v>1417</v>
      </c>
      <c r="K4" s="612" t="s">
        <v>362</v>
      </c>
      <c r="L4" s="3973"/>
      <c r="M4" s="3969"/>
      <c r="N4" s="705" t="s">
        <v>348</v>
      </c>
      <c r="O4" s="706" t="s">
        <v>349</v>
      </c>
      <c r="P4" s="619" t="s">
        <v>436</v>
      </c>
      <c r="Q4" s="620" t="s">
        <v>437</v>
      </c>
      <c r="R4" s="621" t="s">
        <v>438</v>
      </c>
      <c r="S4" s="622" t="s">
        <v>439</v>
      </c>
      <c r="T4" s="622" t="s">
        <v>440</v>
      </c>
      <c r="U4" s="622" t="s">
        <v>441</v>
      </c>
      <c r="V4" s="622" t="s">
        <v>442</v>
      </c>
      <c r="W4" s="623" t="s">
        <v>443</v>
      </c>
      <c r="CH4" s="249"/>
      <c r="CI4" s="249"/>
      <c r="CJ4" s="249"/>
      <c r="CK4" s="249"/>
      <c r="CL4" s="249"/>
    </row>
    <row r="5" spans="1:90" s="280" customFormat="1" ht="42" customHeight="1">
      <c r="A5" s="677"/>
      <c r="B5" s="678"/>
      <c r="C5" s="679"/>
      <c r="D5" s="679"/>
      <c r="E5" s="679"/>
      <c r="F5" s="679"/>
      <c r="G5" s="679"/>
      <c r="H5" s="680"/>
      <c r="I5" s="681"/>
      <c r="J5" s="682"/>
      <c r="K5" s="683"/>
      <c r="L5" s="707"/>
      <c r="M5" s="708"/>
      <c r="N5" s="708"/>
      <c r="O5" s="683"/>
      <c r="P5" s="684"/>
      <c r="Q5" s="683"/>
      <c r="R5" s="684"/>
      <c r="S5" s="685"/>
      <c r="T5" s="685"/>
      <c r="U5" s="685"/>
      <c r="V5" s="685"/>
      <c r="W5" s="686"/>
      <c r="CH5" s="271" t="s">
        <v>451</v>
      </c>
      <c r="CI5" s="271" t="s">
        <v>2266</v>
      </c>
      <c r="CJ5" s="271" t="s">
        <v>408</v>
      </c>
      <c r="CK5" s="271"/>
      <c r="CL5" s="271"/>
    </row>
    <row r="6" spans="1:90" s="272" customFormat="1" ht="42" customHeight="1">
      <c r="A6" s="687"/>
      <c r="B6" s="688"/>
      <c r="C6" s="689"/>
      <c r="D6" s="689"/>
      <c r="E6" s="689"/>
      <c r="F6" s="689"/>
      <c r="G6" s="689"/>
      <c r="H6" s="690"/>
      <c r="I6" s="691"/>
      <c r="J6" s="692"/>
      <c r="K6" s="709"/>
      <c r="L6" s="710"/>
      <c r="M6" s="711"/>
      <c r="N6" s="711"/>
      <c r="O6" s="693"/>
      <c r="P6" s="694"/>
      <c r="Q6" s="693"/>
      <c r="R6" s="695"/>
      <c r="S6" s="654"/>
      <c r="T6" s="654"/>
      <c r="U6" s="654"/>
      <c r="V6" s="654"/>
      <c r="W6" s="655"/>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H6" s="271" t="s">
        <v>10</v>
      </c>
      <c r="CI6" s="271" t="s">
        <v>965</v>
      </c>
      <c r="CJ6" s="271" t="s">
        <v>409</v>
      </c>
      <c r="CK6" s="271"/>
      <c r="CL6" s="271"/>
    </row>
    <row r="7" spans="1:90" s="272" customFormat="1" ht="42" customHeight="1">
      <c r="A7" s="687"/>
      <c r="B7" s="688"/>
      <c r="C7" s="689"/>
      <c r="D7" s="689"/>
      <c r="E7" s="689"/>
      <c r="F7" s="689"/>
      <c r="G7" s="689"/>
      <c r="H7" s="690"/>
      <c r="I7" s="691"/>
      <c r="J7" s="692"/>
      <c r="K7" s="709"/>
      <c r="L7" s="710"/>
      <c r="M7" s="711"/>
      <c r="N7" s="711"/>
      <c r="O7" s="693"/>
      <c r="P7" s="694"/>
      <c r="Q7" s="693"/>
      <c r="R7" s="695"/>
      <c r="S7" s="654"/>
      <c r="T7" s="654"/>
      <c r="U7" s="654"/>
      <c r="V7" s="654"/>
      <c r="W7" s="655"/>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H7" s="271" t="s">
        <v>415</v>
      </c>
      <c r="CI7" s="271" t="s">
        <v>2268</v>
      </c>
      <c r="CJ7" s="271" t="s">
        <v>414</v>
      </c>
      <c r="CK7" s="271"/>
      <c r="CL7" s="271"/>
    </row>
    <row r="8" spans="1:90" s="272" customFormat="1" ht="42" customHeight="1">
      <c r="A8" s="687"/>
      <c r="B8" s="688"/>
      <c r="C8" s="689"/>
      <c r="D8" s="689"/>
      <c r="E8" s="689"/>
      <c r="F8" s="689"/>
      <c r="G8" s="689"/>
      <c r="H8" s="690"/>
      <c r="I8" s="691"/>
      <c r="J8" s="692"/>
      <c r="K8" s="709"/>
      <c r="L8" s="710"/>
      <c r="M8" s="711"/>
      <c r="N8" s="711"/>
      <c r="O8" s="693"/>
      <c r="P8" s="694"/>
      <c r="Q8" s="693"/>
      <c r="R8" s="695"/>
      <c r="S8" s="654"/>
      <c r="T8" s="654"/>
      <c r="U8" s="654"/>
      <c r="V8" s="654"/>
      <c r="W8" s="655"/>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H8" s="271"/>
      <c r="CI8" s="271"/>
      <c r="CJ8" s="271"/>
      <c r="CK8" s="271"/>
      <c r="CL8" s="271"/>
    </row>
    <row r="9" spans="1:90" s="272" customFormat="1" ht="42" customHeight="1">
      <c r="A9" s="687"/>
      <c r="B9" s="688"/>
      <c r="C9" s="689"/>
      <c r="D9" s="689"/>
      <c r="E9" s="689"/>
      <c r="F9" s="689"/>
      <c r="G9" s="689"/>
      <c r="H9" s="690"/>
      <c r="I9" s="691"/>
      <c r="J9" s="692"/>
      <c r="K9" s="693"/>
      <c r="L9" s="710"/>
      <c r="M9" s="711"/>
      <c r="N9" s="711"/>
      <c r="O9" s="693"/>
      <c r="P9" s="694"/>
      <c r="Q9" s="693"/>
      <c r="R9" s="695"/>
      <c r="S9" s="654"/>
      <c r="T9" s="654"/>
      <c r="U9" s="654"/>
      <c r="V9" s="654"/>
      <c r="W9" s="655"/>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H9" s="271"/>
      <c r="CI9" s="271"/>
      <c r="CJ9" s="271"/>
      <c r="CK9" s="271"/>
      <c r="CL9" s="271"/>
    </row>
    <row r="10" spans="1:90" s="272" customFormat="1" ht="42" customHeight="1">
      <c r="A10" s="687"/>
      <c r="B10" s="688"/>
      <c r="C10" s="689"/>
      <c r="D10" s="689"/>
      <c r="E10" s="689"/>
      <c r="F10" s="689"/>
      <c r="G10" s="689"/>
      <c r="H10" s="690"/>
      <c r="I10" s="691"/>
      <c r="J10" s="692"/>
      <c r="K10" s="693"/>
      <c r="L10" s="710"/>
      <c r="M10" s="711"/>
      <c r="N10" s="711"/>
      <c r="O10" s="693"/>
      <c r="P10" s="694"/>
      <c r="Q10" s="693"/>
      <c r="R10" s="695"/>
      <c r="S10" s="654"/>
      <c r="T10" s="654"/>
      <c r="U10" s="654"/>
      <c r="V10" s="654"/>
      <c r="W10" s="655"/>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H10" s="271"/>
      <c r="CI10" s="271"/>
      <c r="CJ10" s="271"/>
      <c r="CK10" s="271"/>
      <c r="CL10" s="271"/>
    </row>
    <row r="11" spans="1:90" s="272" customFormat="1" ht="42" customHeight="1">
      <c r="A11" s="687"/>
      <c r="B11" s="688"/>
      <c r="C11" s="689"/>
      <c r="D11" s="689"/>
      <c r="E11" s="689"/>
      <c r="F11" s="689"/>
      <c r="G11" s="689"/>
      <c r="H11" s="690"/>
      <c r="I11" s="691"/>
      <c r="J11" s="692"/>
      <c r="K11" s="693"/>
      <c r="L11" s="710"/>
      <c r="M11" s="711"/>
      <c r="N11" s="711"/>
      <c r="O11" s="693"/>
      <c r="P11" s="694"/>
      <c r="Q11" s="693"/>
      <c r="R11" s="695"/>
      <c r="S11" s="654"/>
      <c r="T11" s="654"/>
      <c r="U11" s="654"/>
      <c r="V11" s="654"/>
      <c r="W11" s="655"/>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H11" s="271"/>
      <c r="CI11" s="271"/>
      <c r="CJ11" s="271"/>
      <c r="CK11" s="271"/>
      <c r="CL11" s="271"/>
    </row>
    <row r="12" spans="1:90" s="272" customFormat="1" ht="42" customHeight="1">
      <c r="A12" s="687"/>
      <c r="B12" s="688"/>
      <c r="C12" s="689"/>
      <c r="D12" s="689"/>
      <c r="E12" s="689"/>
      <c r="F12" s="689"/>
      <c r="G12" s="689"/>
      <c r="H12" s="690"/>
      <c r="I12" s="691"/>
      <c r="J12" s="692"/>
      <c r="K12" s="693"/>
      <c r="L12" s="710"/>
      <c r="M12" s="711"/>
      <c r="N12" s="711"/>
      <c r="O12" s="693"/>
      <c r="P12" s="694"/>
      <c r="Q12" s="693"/>
      <c r="R12" s="695"/>
      <c r="S12" s="654"/>
      <c r="T12" s="654"/>
      <c r="U12" s="654"/>
      <c r="V12" s="654"/>
      <c r="W12" s="655"/>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H12" s="271"/>
      <c r="CI12" s="271"/>
      <c r="CJ12" s="271"/>
      <c r="CK12" s="271"/>
      <c r="CL12" s="271"/>
    </row>
    <row r="13" spans="1:90" s="272" customFormat="1" ht="42" customHeight="1">
      <c r="A13" s="687"/>
      <c r="B13" s="688"/>
      <c r="C13" s="689"/>
      <c r="D13" s="689"/>
      <c r="E13" s="689"/>
      <c r="F13" s="689"/>
      <c r="G13" s="689"/>
      <c r="H13" s="690"/>
      <c r="I13" s="691"/>
      <c r="J13" s="692"/>
      <c r="K13" s="693"/>
      <c r="L13" s="710"/>
      <c r="M13" s="711"/>
      <c r="N13" s="711"/>
      <c r="O13" s="693"/>
      <c r="P13" s="694"/>
      <c r="Q13" s="693"/>
      <c r="R13" s="695"/>
      <c r="S13" s="654"/>
      <c r="T13" s="654"/>
      <c r="U13" s="654"/>
      <c r="V13" s="654"/>
      <c r="W13" s="655"/>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H13" s="271"/>
      <c r="CI13" s="271"/>
      <c r="CJ13" s="271"/>
      <c r="CK13" s="271"/>
      <c r="CL13" s="271"/>
    </row>
    <row r="14" spans="1:90" s="272" customFormat="1" ht="42" customHeight="1">
      <c r="A14" s="687"/>
      <c r="B14" s="688"/>
      <c r="C14" s="689"/>
      <c r="D14" s="689"/>
      <c r="E14" s="689"/>
      <c r="F14" s="689"/>
      <c r="G14" s="689"/>
      <c r="H14" s="690"/>
      <c r="I14" s="691"/>
      <c r="J14" s="692"/>
      <c r="K14" s="693"/>
      <c r="L14" s="710"/>
      <c r="M14" s="711"/>
      <c r="N14" s="711"/>
      <c r="O14" s="693"/>
      <c r="P14" s="694"/>
      <c r="Q14" s="693"/>
      <c r="R14" s="695"/>
      <c r="S14" s="654"/>
      <c r="T14" s="654"/>
      <c r="U14" s="654"/>
      <c r="V14" s="654"/>
      <c r="W14" s="655"/>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H14" s="271"/>
      <c r="CI14" s="271"/>
      <c r="CJ14" s="271"/>
      <c r="CK14" s="271"/>
      <c r="CL14" s="271"/>
    </row>
    <row r="15" spans="1:90" s="272" customFormat="1" ht="42" customHeight="1">
      <c r="A15" s="687"/>
      <c r="B15" s="688"/>
      <c r="C15" s="689"/>
      <c r="D15" s="689"/>
      <c r="E15" s="689"/>
      <c r="F15" s="689"/>
      <c r="G15" s="689"/>
      <c r="H15" s="690"/>
      <c r="I15" s="691"/>
      <c r="J15" s="692"/>
      <c r="K15" s="693"/>
      <c r="L15" s="710"/>
      <c r="M15" s="711"/>
      <c r="N15" s="711"/>
      <c r="O15" s="693"/>
      <c r="P15" s="694"/>
      <c r="Q15" s="693"/>
      <c r="R15" s="695"/>
      <c r="S15" s="654"/>
      <c r="T15" s="654"/>
      <c r="U15" s="654"/>
      <c r="V15" s="654"/>
      <c r="W15" s="655"/>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H15" s="271"/>
      <c r="CI15" s="271"/>
      <c r="CJ15" s="271"/>
      <c r="CK15" s="271"/>
      <c r="CL15" s="271"/>
    </row>
    <row r="16" spans="1:90" s="272" customFormat="1" ht="42" customHeight="1">
      <c r="A16" s="687"/>
      <c r="B16" s="688"/>
      <c r="C16" s="689"/>
      <c r="D16" s="689"/>
      <c r="E16" s="689"/>
      <c r="F16" s="689"/>
      <c r="G16" s="689"/>
      <c r="H16" s="690"/>
      <c r="I16" s="691"/>
      <c r="J16" s="692"/>
      <c r="K16" s="693"/>
      <c r="L16" s="710"/>
      <c r="M16" s="711"/>
      <c r="N16" s="711"/>
      <c r="O16" s="693"/>
      <c r="P16" s="694"/>
      <c r="Q16" s="693"/>
      <c r="R16" s="695"/>
      <c r="S16" s="654"/>
      <c r="T16" s="654"/>
      <c r="U16" s="654"/>
      <c r="V16" s="654"/>
      <c r="W16" s="655"/>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H16" s="271"/>
      <c r="CI16" s="271"/>
      <c r="CJ16" s="271"/>
      <c r="CK16" s="271"/>
      <c r="CL16" s="271"/>
    </row>
    <row r="17" spans="1:90" s="272" customFormat="1" ht="42" customHeight="1">
      <c r="A17" s="687"/>
      <c r="B17" s="688"/>
      <c r="C17" s="689"/>
      <c r="D17" s="689"/>
      <c r="E17" s="689"/>
      <c r="F17" s="689"/>
      <c r="G17" s="689"/>
      <c r="H17" s="690"/>
      <c r="I17" s="691"/>
      <c r="J17" s="692"/>
      <c r="K17" s="693"/>
      <c r="L17" s="710"/>
      <c r="M17" s="711"/>
      <c r="N17" s="711"/>
      <c r="O17" s="693"/>
      <c r="P17" s="694"/>
      <c r="Q17" s="693"/>
      <c r="R17" s="695"/>
      <c r="S17" s="654"/>
      <c r="T17" s="654"/>
      <c r="U17" s="654"/>
      <c r="V17" s="654"/>
      <c r="W17" s="655"/>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H17" s="271"/>
      <c r="CI17" s="271"/>
      <c r="CJ17" s="271"/>
      <c r="CK17" s="271"/>
      <c r="CL17" s="271"/>
    </row>
    <row r="18" spans="1:90" s="272" customFormat="1" ht="42" customHeight="1">
      <c r="A18" s="687"/>
      <c r="B18" s="688"/>
      <c r="C18" s="689"/>
      <c r="D18" s="689"/>
      <c r="E18" s="689"/>
      <c r="F18" s="689"/>
      <c r="G18" s="689"/>
      <c r="H18" s="690"/>
      <c r="I18" s="691"/>
      <c r="J18" s="692"/>
      <c r="K18" s="693"/>
      <c r="L18" s="710"/>
      <c r="M18" s="711"/>
      <c r="N18" s="711"/>
      <c r="O18" s="693"/>
      <c r="P18" s="694"/>
      <c r="Q18" s="693"/>
      <c r="R18" s="695"/>
      <c r="S18" s="654"/>
      <c r="T18" s="654"/>
      <c r="U18" s="654"/>
      <c r="V18" s="654"/>
      <c r="W18" s="655"/>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H18" s="271"/>
      <c r="CI18" s="271"/>
      <c r="CJ18" s="271"/>
      <c r="CK18" s="271"/>
      <c r="CL18" s="271"/>
    </row>
    <row r="19" spans="1:90" s="272" customFormat="1" ht="42" customHeight="1">
      <c r="A19" s="687"/>
      <c r="B19" s="688"/>
      <c r="C19" s="689"/>
      <c r="D19" s="689"/>
      <c r="E19" s="689"/>
      <c r="F19" s="689"/>
      <c r="G19" s="689"/>
      <c r="H19" s="690"/>
      <c r="I19" s="691"/>
      <c r="J19" s="692"/>
      <c r="K19" s="693"/>
      <c r="L19" s="710"/>
      <c r="M19" s="711"/>
      <c r="N19" s="711"/>
      <c r="O19" s="693"/>
      <c r="P19" s="694"/>
      <c r="Q19" s="693"/>
      <c r="R19" s="695"/>
      <c r="S19" s="654"/>
      <c r="T19" s="654"/>
      <c r="U19" s="654"/>
      <c r="V19" s="654"/>
      <c r="W19" s="655"/>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H19" s="271"/>
      <c r="CI19" s="271"/>
      <c r="CJ19" s="271"/>
      <c r="CK19" s="271"/>
      <c r="CL19" s="271"/>
    </row>
    <row r="20" spans="1:90" s="272" customFormat="1" ht="42" customHeight="1">
      <c r="A20" s="687"/>
      <c r="B20" s="688"/>
      <c r="C20" s="689"/>
      <c r="D20" s="689"/>
      <c r="E20" s="689"/>
      <c r="F20" s="689"/>
      <c r="G20" s="689"/>
      <c r="H20" s="690"/>
      <c r="I20" s="691"/>
      <c r="J20" s="692"/>
      <c r="K20" s="693"/>
      <c r="L20" s="710"/>
      <c r="M20" s="711"/>
      <c r="N20" s="711"/>
      <c r="O20" s="693"/>
      <c r="P20" s="694"/>
      <c r="Q20" s="693"/>
      <c r="R20" s="695"/>
      <c r="S20" s="654"/>
      <c r="T20" s="654"/>
      <c r="U20" s="654"/>
      <c r="V20" s="654"/>
      <c r="W20" s="655"/>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H20" s="271"/>
      <c r="CI20" s="271"/>
      <c r="CJ20" s="271"/>
      <c r="CK20" s="271"/>
      <c r="CL20" s="271"/>
    </row>
    <row r="21" spans="1:90" s="272" customFormat="1" ht="42" customHeight="1" thickBot="1">
      <c r="A21" s="696"/>
      <c r="B21" s="697"/>
      <c r="C21" s="698"/>
      <c r="D21" s="698"/>
      <c r="E21" s="698"/>
      <c r="F21" s="698"/>
      <c r="G21" s="698"/>
      <c r="H21" s="699"/>
      <c r="I21" s="700"/>
      <c r="J21" s="701"/>
      <c r="K21" s="702"/>
      <c r="L21" s="712"/>
      <c r="M21" s="713"/>
      <c r="N21" s="713"/>
      <c r="O21" s="702"/>
      <c r="P21" s="703"/>
      <c r="Q21" s="702"/>
      <c r="R21" s="704"/>
      <c r="S21" s="672"/>
      <c r="T21" s="672"/>
      <c r="U21" s="672"/>
      <c r="V21" s="672"/>
      <c r="W21" s="673"/>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H21" s="271"/>
      <c r="CI21" s="271"/>
      <c r="CJ21" s="271"/>
      <c r="CK21" s="271"/>
      <c r="CL21" s="271"/>
    </row>
  </sheetData>
  <dataConsolidate/>
  <mergeCells count="13">
    <mergeCell ref="A1:W1"/>
    <mergeCell ref="A3:A4"/>
    <mergeCell ref="B3:B4"/>
    <mergeCell ref="C3:C4"/>
    <mergeCell ref="D3:E3"/>
    <mergeCell ref="M3:M4"/>
    <mergeCell ref="P3:Q3"/>
    <mergeCell ref="R3:W3"/>
    <mergeCell ref="N3:O3"/>
    <mergeCell ref="F3:F4"/>
    <mergeCell ref="G3:G4"/>
    <mergeCell ref="H3:H4"/>
    <mergeCell ref="L3:L4"/>
  </mergeCells>
  <phoneticPr fontId="55" type="noConversion"/>
  <pageMargins left="0.17" right="0.17" top="0.71" bottom="0.5" header="0.5" footer="0.34"/>
  <pageSetup paperSize="9" scale="56"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workbookViewId="0">
      <selection sqref="A1:N1"/>
    </sheetView>
  </sheetViews>
  <sheetFormatPr defaultRowHeight="12.75"/>
  <cols>
    <col min="1" max="1" width="5.85546875" customWidth="1"/>
    <col min="2" max="2" width="10.7109375" customWidth="1"/>
    <col min="3" max="3" width="13.140625" customWidth="1"/>
    <col min="4" max="4" width="11.7109375" customWidth="1"/>
    <col min="5" max="6" width="12.28515625" customWidth="1"/>
    <col min="7" max="7" width="9.7109375" customWidth="1"/>
    <col min="8" max="8" width="16.85546875" customWidth="1"/>
    <col min="9" max="9" width="6" style="204" customWidth="1"/>
    <col min="10" max="10" width="8.140625" style="204" customWidth="1"/>
    <col min="11" max="11" width="5.7109375" style="204" customWidth="1"/>
    <col min="12" max="12" width="5.5703125" style="204" customWidth="1"/>
    <col min="13" max="13" width="8.85546875" style="204" customWidth="1"/>
    <col min="14" max="14" width="24.7109375" style="204" customWidth="1"/>
  </cols>
  <sheetData>
    <row r="1" spans="1:14" ht="22.5" customHeight="1" thickBot="1">
      <c r="A1" s="3974" t="s">
        <v>1922</v>
      </c>
      <c r="B1" s="3974"/>
      <c r="C1" s="3974"/>
      <c r="D1" s="3974"/>
      <c r="E1" s="3974"/>
      <c r="F1" s="3974"/>
      <c r="G1" s="3974"/>
      <c r="H1" s="3974"/>
      <c r="I1" s="3974"/>
      <c r="J1" s="3974"/>
      <c r="K1" s="3974"/>
      <c r="L1" s="3974"/>
      <c r="M1" s="3974"/>
      <c r="N1" s="3974"/>
    </row>
    <row r="2" spans="1:14" ht="30" customHeight="1">
      <c r="A2" s="3978" t="s">
        <v>364</v>
      </c>
      <c r="B2" s="3980" t="s">
        <v>13</v>
      </c>
      <c r="C2" s="3980" t="s">
        <v>2277</v>
      </c>
      <c r="D2" s="3980" t="s">
        <v>365</v>
      </c>
      <c r="E2" s="3980" t="s">
        <v>1284</v>
      </c>
      <c r="F2" s="3980" t="s">
        <v>1285</v>
      </c>
      <c r="G2" s="3982" t="s">
        <v>1286</v>
      </c>
      <c r="H2" s="3984" t="s">
        <v>1287</v>
      </c>
      <c r="I2" s="3975" t="s">
        <v>16</v>
      </c>
      <c r="J2" s="3976"/>
      <c r="K2" s="3976"/>
      <c r="L2" s="3976"/>
      <c r="M2" s="3976"/>
      <c r="N2" s="3977"/>
    </row>
    <row r="3" spans="1:14" ht="25.5" customHeight="1" thickBot="1">
      <c r="A3" s="3979"/>
      <c r="B3" s="3981"/>
      <c r="C3" s="3981"/>
      <c r="D3" s="3981"/>
      <c r="E3" s="3981"/>
      <c r="F3" s="3981"/>
      <c r="G3" s="3983"/>
      <c r="H3" s="3985"/>
      <c r="I3" s="714" t="s">
        <v>438</v>
      </c>
      <c r="J3" s="715" t="s">
        <v>439</v>
      </c>
      <c r="K3" s="715" t="s">
        <v>440</v>
      </c>
      <c r="L3" s="715" t="s">
        <v>441</v>
      </c>
      <c r="M3" s="715" t="s">
        <v>442</v>
      </c>
      <c r="N3" s="716" t="s">
        <v>1288</v>
      </c>
    </row>
    <row r="4" spans="1:14" ht="20.100000000000001" customHeight="1">
      <c r="A4" s="717"/>
      <c r="B4" s="718"/>
      <c r="C4" s="718"/>
      <c r="D4" s="718"/>
      <c r="E4" s="718"/>
      <c r="F4" s="718"/>
      <c r="G4" s="718"/>
      <c r="H4" s="719"/>
      <c r="I4" s="720"/>
      <c r="J4" s="637"/>
      <c r="K4" s="637"/>
      <c r="L4" s="637"/>
      <c r="M4" s="637"/>
      <c r="N4" s="638"/>
    </row>
    <row r="5" spans="1:14" ht="20.100000000000001" customHeight="1">
      <c r="A5" s="721"/>
      <c r="B5" s="722"/>
      <c r="C5" s="722"/>
      <c r="D5" s="722"/>
      <c r="E5" s="722"/>
      <c r="F5" s="722"/>
      <c r="G5" s="722"/>
      <c r="H5" s="723"/>
      <c r="I5" s="695"/>
      <c r="J5" s="654"/>
      <c r="K5" s="654"/>
      <c r="L5" s="654"/>
      <c r="M5" s="654"/>
      <c r="N5" s="655"/>
    </row>
    <row r="6" spans="1:14" ht="20.100000000000001" customHeight="1">
      <c r="A6" s="721"/>
      <c r="B6" s="722"/>
      <c r="C6" s="722"/>
      <c r="D6" s="722"/>
      <c r="E6" s="722"/>
      <c r="F6" s="722"/>
      <c r="G6" s="722"/>
      <c r="H6" s="723"/>
      <c r="I6" s="695"/>
      <c r="J6" s="654"/>
      <c r="K6" s="654"/>
      <c r="L6" s="654"/>
      <c r="M6" s="654"/>
      <c r="N6" s="655"/>
    </row>
    <row r="7" spans="1:14" ht="20.100000000000001" customHeight="1">
      <c r="A7" s="721"/>
      <c r="B7" s="722"/>
      <c r="C7" s="722"/>
      <c r="D7" s="722"/>
      <c r="E7" s="722"/>
      <c r="F7" s="722"/>
      <c r="G7" s="722"/>
      <c r="H7" s="723"/>
      <c r="I7" s="695"/>
      <c r="J7" s="654"/>
      <c r="K7" s="654"/>
      <c r="L7" s="654"/>
      <c r="M7" s="654"/>
      <c r="N7" s="655"/>
    </row>
    <row r="8" spans="1:14" ht="20.100000000000001" customHeight="1">
      <c r="A8" s="721"/>
      <c r="B8" s="722"/>
      <c r="C8" s="722"/>
      <c r="D8" s="722"/>
      <c r="E8" s="722"/>
      <c r="F8" s="722"/>
      <c r="G8" s="722"/>
      <c r="H8" s="723"/>
      <c r="I8" s="695"/>
      <c r="J8" s="654"/>
      <c r="K8" s="654"/>
      <c r="L8" s="654"/>
      <c r="M8" s="654"/>
      <c r="N8" s="655"/>
    </row>
    <row r="9" spans="1:14" ht="20.100000000000001" customHeight="1">
      <c r="A9" s="721"/>
      <c r="B9" s="722"/>
      <c r="C9" s="722"/>
      <c r="D9" s="722"/>
      <c r="E9" s="722"/>
      <c r="F9" s="722"/>
      <c r="G9" s="722"/>
      <c r="H9" s="723"/>
      <c r="I9" s="695"/>
      <c r="J9" s="654"/>
      <c r="K9" s="654"/>
      <c r="L9" s="654"/>
      <c r="M9" s="654"/>
      <c r="N9" s="655"/>
    </row>
    <row r="10" spans="1:14" ht="20.100000000000001" customHeight="1">
      <c r="A10" s="721"/>
      <c r="B10" s="722"/>
      <c r="C10" s="722"/>
      <c r="D10" s="722"/>
      <c r="E10" s="722"/>
      <c r="F10" s="722"/>
      <c r="G10" s="722"/>
      <c r="H10" s="723"/>
      <c r="I10" s="695"/>
      <c r="J10" s="654"/>
      <c r="K10" s="654"/>
      <c r="L10" s="654"/>
      <c r="M10" s="654"/>
      <c r="N10" s="655"/>
    </row>
    <row r="11" spans="1:14" ht="20.100000000000001" customHeight="1">
      <c r="A11" s="721"/>
      <c r="B11" s="722"/>
      <c r="C11" s="722"/>
      <c r="D11" s="722"/>
      <c r="E11" s="722"/>
      <c r="F11" s="722"/>
      <c r="G11" s="722"/>
      <c r="H11" s="723"/>
      <c r="I11" s="695"/>
      <c r="J11" s="654"/>
      <c r="K11" s="654"/>
      <c r="L11" s="654"/>
      <c r="M11" s="654"/>
      <c r="N11" s="655"/>
    </row>
    <row r="12" spans="1:14" ht="20.100000000000001" customHeight="1">
      <c r="A12" s="721"/>
      <c r="B12" s="722"/>
      <c r="C12" s="722"/>
      <c r="D12" s="722"/>
      <c r="E12" s="722"/>
      <c r="F12" s="722"/>
      <c r="G12" s="722"/>
      <c r="H12" s="723"/>
      <c r="I12" s="695"/>
      <c r="J12" s="654"/>
      <c r="K12" s="654"/>
      <c r="L12" s="654"/>
      <c r="M12" s="654"/>
      <c r="N12" s="655"/>
    </row>
    <row r="13" spans="1:14" ht="20.100000000000001" customHeight="1">
      <c r="A13" s="721"/>
      <c r="B13" s="722"/>
      <c r="C13" s="722"/>
      <c r="D13" s="722"/>
      <c r="E13" s="722"/>
      <c r="F13" s="722"/>
      <c r="G13" s="722"/>
      <c r="H13" s="723"/>
      <c r="I13" s="695"/>
      <c r="J13" s="654"/>
      <c r="K13" s="654"/>
      <c r="L13" s="654"/>
      <c r="M13" s="654"/>
      <c r="N13" s="655"/>
    </row>
    <row r="14" spans="1:14" ht="20.100000000000001" customHeight="1">
      <c r="A14" s="721"/>
      <c r="B14" s="722"/>
      <c r="C14" s="722"/>
      <c r="D14" s="722"/>
      <c r="E14" s="722"/>
      <c r="F14" s="722"/>
      <c r="G14" s="722"/>
      <c r="H14" s="723"/>
      <c r="I14" s="695"/>
      <c r="J14" s="654"/>
      <c r="K14" s="654"/>
      <c r="L14" s="654"/>
      <c r="M14" s="654"/>
      <c r="N14" s="655"/>
    </row>
    <row r="15" spans="1:14" ht="20.100000000000001" customHeight="1">
      <c r="A15" s="721"/>
      <c r="B15" s="722"/>
      <c r="C15" s="722"/>
      <c r="D15" s="722"/>
      <c r="E15" s="722"/>
      <c r="F15" s="722"/>
      <c r="G15" s="722"/>
      <c r="H15" s="723"/>
      <c r="I15" s="695"/>
      <c r="J15" s="654"/>
      <c r="K15" s="654"/>
      <c r="L15" s="654"/>
      <c r="M15" s="654"/>
      <c r="N15" s="655"/>
    </row>
    <row r="16" spans="1:14" ht="20.100000000000001" customHeight="1">
      <c r="A16" s="721"/>
      <c r="B16" s="722"/>
      <c r="C16" s="722"/>
      <c r="D16" s="722"/>
      <c r="E16" s="722"/>
      <c r="F16" s="722"/>
      <c r="G16" s="722"/>
      <c r="H16" s="723"/>
      <c r="I16" s="695"/>
      <c r="J16" s="654"/>
      <c r="K16" s="654"/>
      <c r="L16" s="654"/>
      <c r="M16" s="654"/>
      <c r="N16" s="655"/>
    </row>
    <row r="17" spans="1:14" ht="20.100000000000001" customHeight="1">
      <c r="A17" s="721"/>
      <c r="B17" s="722"/>
      <c r="C17" s="722"/>
      <c r="D17" s="722"/>
      <c r="E17" s="722"/>
      <c r="F17" s="722"/>
      <c r="G17" s="722"/>
      <c r="H17" s="723"/>
      <c r="I17" s="695"/>
      <c r="J17" s="654"/>
      <c r="K17" s="654"/>
      <c r="L17" s="654"/>
      <c r="M17" s="654"/>
      <c r="N17" s="655"/>
    </row>
    <row r="18" spans="1:14" ht="20.100000000000001" customHeight="1">
      <c r="A18" s="721"/>
      <c r="B18" s="722"/>
      <c r="C18" s="722"/>
      <c r="D18" s="722"/>
      <c r="E18" s="722"/>
      <c r="F18" s="722"/>
      <c r="G18" s="722"/>
      <c r="H18" s="723"/>
      <c r="I18" s="695"/>
      <c r="J18" s="654"/>
      <c r="K18" s="654"/>
      <c r="L18" s="654"/>
      <c r="M18" s="654"/>
      <c r="N18" s="655"/>
    </row>
    <row r="19" spans="1:14" ht="20.100000000000001" customHeight="1">
      <c r="A19" s="721"/>
      <c r="B19" s="722"/>
      <c r="C19" s="722"/>
      <c r="D19" s="722"/>
      <c r="E19" s="722"/>
      <c r="F19" s="722"/>
      <c r="G19" s="722"/>
      <c r="H19" s="723"/>
      <c r="I19" s="695"/>
      <c r="J19" s="654"/>
      <c r="K19" s="654"/>
      <c r="L19" s="654"/>
      <c r="M19" s="654"/>
      <c r="N19" s="655"/>
    </row>
    <row r="20" spans="1:14" ht="20.100000000000001" customHeight="1" thickBot="1">
      <c r="A20" s="724"/>
      <c r="B20" s="725"/>
      <c r="C20" s="725"/>
      <c r="D20" s="725"/>
      <c r="E20" s="725"/>
      <c r="F20" s="725"/>
      <c r="G20" s="725"/>
      <c r="H20" s="726"/>
      <c r="I20" s="704"/>
      <c r="J20" s="672"/>
      <c r="K20" s="672"/>
      <c r="L20" s="672"/>
      <c r="M20" s="672"/>
      <c r="N20" s="673"/>
    </row>
  </sheetData>
  <mergeCells count="10">
    <mergeCell ref="A1:N1"/>
    <mergeCell ref="I2:N2"/>
    <mergeCell ref="A2:A3"/>
    <mergeCell ref="B2:B3"/>
    <mergeCell ref="C2:C3"/>
    <mergeCell ref="D2:D3"/>
    <mergeCell ref="E2:E3"/>
    <mergeCell ref="F2:F3"/>
    <mergeCell ref="G2:G3"/>
    <mergeCell ref="H2:H3"/>
  </mergeCells>
  <phoneticPr fontId="55" type="noConversion"/>
  <pageMargins left="0.7" right="0.7" top="0.75" bottom="0.75" header="0.3" footer="0.3"/>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C149"/>
  <sheetViews>
    <sheetView zoomScale="80" zoomScaleNormal="80" zoomScaleSheetLayoutView="80" workbookViewId="0">
      <pane xSplit="7" ySplit="3" topLeftCell="H4" activePane="bottomRight" state="frozen"/>
      <selection pane="topRight" activeCell="H1" sqref="H1"/>
      <selection pane="bottomLeft" activeCell="A4" sqref="A4"/>
      <selection pane="bottomRight" sqref="A1:AG1"/>
    </sheetView>
  </sheetViews>
  <sheetFormatPr defaultRowHeight="12.75"/>
  <cols>
    <col min="1" max="1" width="6" style="204" customWidth="1"/>
    <col min="2" max="2" width="6.28515625" style="204" bestFit="1" customWidth="1"/>
    <col min="3" max="3" width="13.85546875" style="204" customWidth="1"/>
    <col min="4" max="4" width="7.28515625" style="204" customWidth="1"/>
    <col min="5" max="5" width="38" style="204" customWidth="1"/>
    <col min="6" max="6" width="16.28515625" style="204" customWidth="1"/>
    <col min="7" max="7" width="7.42578125" style="205" customWidth="1"/>
    <col min="8" max="8" width="21.5703125" style="204" customWidth="1"/>
    <col min="9" max="9" width="18.5703125" style="302" customWidth="1"/>
    <col min="10" max="10" width="17.85546875" style="302" customWidth="1"/>
    <col min="11" max="11" width="14" style="303" customWidth="1"/>
    <col min="12" max="12" width="13.5703125" style="303" customWidth="1"/>
    <col min="13" max="13" width="12.42578125" style="304" bestFit="1" customWidth="1"/>
    <col min="14" max="14" width="12.42578125" style="302" bestFit="1" customWidth="1"/>
    <col min="15" max="15" width="8.85546875" style="204" customWidth="1"/>
    <col min="16" max="16" width="8.5703125" style="204" customWidth="1"/>
    <col min="17" max="17" width="8.140625" style="204" customWidth="1"/>
    <col min="18" max="18" width="9.140625" style="302"/>
    <col min="19" max="20" width="9.140625" style="209"/>
    <col min="21" max="21" width="7.140625" style="302" customWidth="1"/>
    <col min="22" max="23" width="7.85546875" style="302" customWidth="1"/>
    <col min="24" max="24" width="8" style="204" customWidth="1"/>
    <col min="25" max="25" width="7.140625" style="204" customWidth="1"/>
    <col min="26" max="26" width="6.7109375" style="210" customWidth="1"/>
    <col min="27" max="27" width="8" style="211" customWidth="1"/>
    <col min="28" max="28" width="7.42578125" style="212" customWidth="1"/>
    <col min="29" max="29" width="9.140625" style="210"/>
    <col min="30" max="30" width="7.5703125" style="212" customWidth="1"/>
    <col min="31" max="31" width="7.28515625" style="204" customWidth="1"/>
    <col min="32" max="32" width="8.7109375" style="212" customWidth="1"/>
    <col min="33" max="33" width="21.28515625" style="204" customWidth="1"/>
    <col min="34" max="49" width="9.140625" style="249"/>
    <col min="50" max="50" width="10" style="249" customWidth="1"/>
    <col min="51" max="51" width="9.140625" style="249"/>
    <col min="52" max="52" width="10.7109375" style="301" bestFit="1" customWidth="1"/>
    <col min="53" max="53" width="10.7109375" style="249" bestFit="1" customWidth="1"/>
    <col min="54" max="81" width="9.140625" style="249"/>
    <col min="82" max="16384" width="9.140625" style="204"/>
  </cols>
  <sheetData>
    <row r="1" spans="1:81" ht="36.75" customHeight="1" thickBot="1">
      <c r="A1" s="3986" t="s">
        <v>1053</v>
      </c>
      <c r="B1" s="3986"/>
      <c r="C1" s="3986"/>
      <c r="D1" s="3986"/>
      <c r="E1" s="3986"/>
      <c r="F1" s="3986"/>
      <c r="G1" s="3986"/>
      <c r="H1" s="3986"/>
      <c r="I1" s="3986"/>
      <c r="J1" s="3986"/>
      <c r="K1" s="3986"/>
      <c r="L1" s="3986"/>
      <c r="M1" s="3986"/>
      <c r="N1" s="3986"/>
      <c r="O1" s="3986"/>
      <c r="P1" s="3986"/>
      <c r="Q1" s="3986"/>
      <c r="R1" s="3986"/>
      <c r="S1" s="3986"/>
      <c r="T1" s="3986"/>
      <c r="U1" s="3986"/>
      <c r="V1" s="3986"/>
      <c r="W1" s="3986"/>
      <c r="X1" s="3986"/>
      <c r="Y1" s="3986"/>
      <c r="Z1" s="3986"/>
      <c r="AA1" s="3986"/>
      <c r="AB1" s="3986"/>
      <c r="AC1" s="3986"/>
      <c r="AD1" s="3986"/>
      <c r="AE1" s="3986"/>
      <c r="AF1" s="3986"/>
      <c r="AG1" s="3986"/>
    </row>
    <row r="2" spans="1:81" s="205" customFormat="1" ht="40.5" customHeight="1">
      <c r="A2" s="3946" t="s">
        <v>445</v>
      </c>
      <c r="B2" s="3948" t="s">
        <v>13</v>
      </c>
      <c r="C2" s="3950" t="s">
        <v>2277</v>
      </c>
      <c r="D2" s="3952" t="s">
        <v>446</v>
      </c>
      <c r="E2" s="3950" t="s">
        <v>423</v>
      </c>
      <c r="F2" s="3950"/>
      <c r="G2" s="3954" t="s">
        <v>2263</v>
      </c>
      <c r="H2" s="3958" t="s">
        <v>953</v>
      </c>
      <c r="I2" s="3960" t="s">
        <v>447</v>
      </c>
      <c r="J2" s="3956" t="s">
        <v>1246</v>
      </c>
      <c r="K2" s="604" t="s">
        <v>2357</v>
      </c>
      <c r="L2" s="391" t="s">
        <v>1054</v>
      </c>
      <c r="M2" s="391" t="s">
        <v>2358</v>
      </c>
      <c r="N2" s="605" t="s">
        <v>2359</v>
      </c>
      <c r="O2" s="606" t="s">
        <v>425</v>
      </c>
      <c r="P2" s="400" t="s">
        <v>2273</v>
      </c>
      <c r="Q2" s="400" t="s">
        <v>12</v>
      </c>
      <c r="R2" s="400" t="s">
        <v>2274</v>
      </c>
      <c r="S2" s="932" t="s">
        <v>2275</v>
      </c>
      <c r="T2" s="607" t="s">
        <v>448</v>
      </c>
      <c r="U2" s="400" t="s">
        <v>426</v>
      </c>
      <c r="V2" s="400" t="s">
        <v>427</v>
      </c>
      <c r="W2" s="400" t="s">
        <v>1415</v>
      </c>
      <c r="X2" s="3962" t="s">
        <v>428</v>
      </c>
      <c r="Y2" s="3963"/>
      <c r="Z2" s="3940" t="s">
        <v>429</v>
      </c>
      <c r="AA2" s="3941"/>
      <c r="AB2" s="3942" t="s">
        <v>16</v>
      </c>
      <c r="AC2" s="3943"/>
      <c r="AD2" s="3943"/>
      <c r="AE2" s="3943"/>
      <c r="AF2" s="3943"/>
      <c r="AG2" s="3944"/>
      <c r="AU2" s="273"/>
      <c r="AW2" s="249"/>
      <c r="AX2" s="249"/>
      <c r="AY2" s="249"/>
      <c r="AZ2" s="301"/>
      <c r="BA2" s="249"/>
    </row>
    <row r="3" spans="1:81" s="205" customFormat="1" ht="55.5" customHeight="1" thickBot="1">
      <c r="A3" s="3947"/>
      <c r="B3" s="3949"/>
      <c r="C3" s="3951"/>
      <c r="D3" s="3953"/>
      <c r="E3" s="608" t="s">
        <v>430</v>
      </c>
      <c r="F3" s="608" t="s">
        <v>431</v>
      </c>
      <c r="G3" s="3955"/>
      <c r="H3" s="3959"/>
      <c r="I3" s="3961"/>
      <c r="J3" s="3957"/>
      <c r="K3" s="610" t="s">
        <v>1416</v>
      </c>
      <c r="L3" s="611" t="s">
        <v>1417</v>
      </c>
      <c r="M3" s="611" t="s">
        <v>1055</v>
      </c>
      <c r="N3" s="612" t="s">
        <v>362</v>
      </c>
      <c r="O3" s="613" t="s">
        <v>434</v>
      </c>
      <c r="P3" s="614" t="s">
        <v>434</v>
      </c>
      <c r="Q3" s="614" t="s">
        <v>434</v>
      </c>
      <c r="R3" s="615" t="s">
        <v>434</v>
      </c>
      <c r="S3" s="615" t="s">
        <v>434</v>
      </c>
      <c r="T3" s="616" t="s">
        <v>954</v>
      </c>
      <c r="U3" s="615" t="s">
        <v>434</v>
      </c>
      <c r="V3" s="615" t="s">
        <v>434</v>
      </c>
      <c r="W3" s="616" t="s">
        <v>2280</v>
      </c>
      <c r="X3" s="617" t="s">
        <v>449</v>
      </c>
      <c r="Y3" s="618" t="s">
        <v>450</v>
      </c>
      <c r="Z3" s="619" t="s">
        <v>436</v>
      </c>
      <c r="AA3" s="620" t="s">
        <v>437</v>
      </c>
      <c r="AB3" s="621" t="s">
        <v>438</v>
      </c>
      <c r="AC3" s="622" t="s">
        <v>439</v>
      </c>
      <c r="AD3" s="622" t="s">
        <v>440</v>
      </c>
      <c r="AE3" s="622" t="s">
        <v>441</v>
      </c>
      <c r="AF3" s="622" t="s">
        <v>442</v>
      </c>
      <c r="AG3" s="623" t="s">
        <v>443</v>
      </c>
      <c r="AW3" s="249"/>
      <c r="AX3" s="249"/>
      <c r="AY3" s="249"/>
      <c r="AZ3" s="301"/>
      <c r="BA3" s="249"/>
    </row>
    <row r="4" spans="1:81" s="272" customFormat="1" ht="30" customHeight="1">
      <c r="A4" s="624" t="s">
        <v>451</v>
      </c>
      <c r="B4" s="625" t="s">
        <v>94</v>
      </c>
      <c r="C4" s="626" t="s">
        <v>95</v>
      </c>
      <c r="D4" s="627"/>
      <c r="E4" s="628" t="s">
        <v>1485</v>
      </c>
      <c r="F4" s="629" t="s">
        <v>716</v>
      </c>
      <c r="G4" s="630">
        <v>715</v>
      </c>
      <c r="H4" s="631" t="s">
        <v>964</v>
      </c>
      <c r="I4" s="632" t="s">
        <v>426</v>
      </c>
      <c r="J4" s="633" t="s">
        <v>1056</v>
      </c>
      <c r="K4" s="2085">
        <v>192000</v>
      </c>
      <c r="L4" s="2085">
        <v>192000</v>
      </c>
      <c r="M4" s="2085">
        <v>192000</v>
      </c>
      <c r="N4" s="2098">
        <f>K4-M4</f>
        <v>0</v>
      </c>
      <c r="O4" s="1032"/>
      <c r="P4" s="1028"/>
      <c r="Q4" s="1028"/>
      <c r="R4" s="1028"/>
      <c r="S4" s="1028"/>
      <c r="T4" s="1028"/>
      <c r="U4" s="636">
        <v>4</v>
      </c>
      <c r="V4" s="636"/>
      <c r="W4" s="637"/>
      <c r="X4" s="637"/>
      <c r="Y4" s="638"/>
      <c r="Z4" s="639">
        <v>100</v>
      </c>
      <c r="AA4" s="1059">
        <v>100</v>
      </c>
      <c r="AB4" s="639">
        <v>1</v>
      </c>
      <c r="AC4" s="640"/>
      <c r="AD4" s="641"/>
      <c r="AE4" s="641"/>
      <c r="AF4" s="641"/>
      <c r="AG4" s="638" t="s">
        <v>438</v>
      </c>
      <c r="AH4" s="271"/>
      <c r="AI4" s="271"/>
      <c r="AJ4" s="271"/>
      <c r="AK4" s="271"/>
      <c r="AL4" s="271"/>
      <c r="AM4" s="271"/>
      <c r="AN4" s="271"/>
      <c r="AO4" s="271"/>
      <c r="AP4" s="271"/>
      <c r="AQ4" s="271"/>
      <c r="AR4" s="271"/>
      <c r="AS4" s="271"/>
      <c r="AT4" s="271"/>
      <c r="AU4" s="271"/>
      <c r="AV4" s="271"/>
      <c r="AW4" s="271"/>
      <c r="AX4" s="271" t="s">
        <v>451</v>
      </c>
      <c r="AY4" s="271" t="s">
        <v>9</v>
      </c>
      <c r="AZ4" s="305" t="s">
        <v>425</v>
      </c>
      <c r="BA4" s="271" t="s">
        <v>1056</v>
      </c>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row>
    <row r="5" spans="1:81" s="272" customFormat="1" ht="30" customHeight="1">
      <c r="A5" s="642" t="s">
        <v>451</v>
      </c>
      <c r="B5" s="643" t="s">
        <v>94</v>
      </c>
      <c r="C5" s="644" t="s">
        <v>95</v>
      </c>
      <c r="D5" s="645"/>
      <c r="E5" s="646" t="s">
        <v>1486</v>
      </c>
      <c r="F5" s="647" t="s">
        <v>716</v>
      </c>
      <c r="G5" s="648">
        <v>73</v>
      </c>
      <c r="H5" s="649" t="s">
        <v>964</v>
      </c>
      <c r="I5" s="650" t="s">
        <v>426</v>
      </c>
      <c r="J5" s="933" t="s">
        <v>1056</v>
      </c>
      <c r="K5" s="1299">
        <v>144000</v>
      </c>
      <c r="L5" s="1299">
        <v>144000</v>
      </c>
      <c r="M5" s="1299">
        <v>144000</v>
      </c>
      <c r="N5" s="2099">
        <f>K5-M5</f>
        <v>0</v>
      </c>
      <c r="O5" s="1033"/>
      <c r="P5" s="1029"/>
      <c r="Q5" s="1029"/>
      <c r="R5" s="1029"/>
      <c r="S5" s="1029"/>
      <c r="T5" s="1029"/>
      <c r="U5" s="653">
        <v>3</v>
      </c>
      <c r="V5" s="653"/>
      <c r="W5" s="654"/>
      <c r="X5" s="654"/>
      <c r="Y5" s="655"/>
      <c r="Z5" s="1042">
        <v>100</v>
      </c>
      <c r="AA5" s="1043">
        <v>100</v>
      </c>
      <c r="AB5" s="656">
        <v>1</v>
      </c>
      <c r="AC5" s="657"/>
      <c r="AD5" s="658"/>
      <c r="AE5" s="658"/>
      <c r="AF5" s="658"/>
      <c r="AG5" s="655" t="s">
        <v>438</v>
      </c>
      <c r="AH5" s="271"/>
      <c r="AI5" s="271"/>
      <c r="AJ5" s="271"/>
      <c r="AK5" s="271"/>
      <c r="AL5" s="271"/>
      <c r="AM5" s="271"/>
      <c r="AN5" s="271"/>
      <c r="AO5" s="271"/>
      <c r="AP5" s="271"/>
      <c r="AQ5" s="271"/>
      <c r="AR5" s="271"/>
      <c r="AS5" s="271"/>
      <c r="AT5" s="271"/>
      <c r="AU5" s="271"/>
      <c r="AV5" s="271"/>
      <c r="AW5" s="271"/>
      <c r="AX5" s="271" t="s">
        <v>10</v>
      </c>
      <c r="AY5" s="271" t="s">
        <v>964</v>
      </c>
      <c r="AZ5" s="305" t="s">
        <v>2273</v>
      </c>
      <c r="BA5" s="271" t="s">
        <v>1057</v>
      </c>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row>
    <row r="6" spans="1:81" s="272" customFormat="1" ht="30" customHeight="1">
      <c r="A6" s="642" t="s">
        <v>451</v>
      </c>
      <c r="B6" s="643" t="s">
        <v>94</v>
      </c>
      <c r="C6" s="644" t="s">
        <v>95</v>
      </c>
      <c r="D6" s="645"/>
      <c r="E6" s="646" t="s">
        <v>1487</v>
      </c>
      <c r="F6" s="647" t="s">
        <v>1711</v>
      </c>
      <c r="G6" s="648">
        <v>205</v>
      </c>
      <c r="H6" s="649" t="s">
        <v>964</v>
      </c>
      <c r="I6" s="650" t="s">
        <v>426</v>
      </c>
      <c r="J6" s="933" t="s">
        <v>1056</v>
      </c>
      <c r="K6" s="1299">
        <v>96000</v>
      </c>
      <c r="L6" s="1299">
        <v>96000</v>
      </c>
      <c r="M6" s="1299">
        <v>96000</v>
      </c>
      <c r="N6" s="2099">
        <f t="shared" ref="N6:N52" si="0">K6-M6</f>
        <v>0</v>
      </c>
      <c r="O6" s="1033"/>
      <c r="P6" s="1029"/>
      <c r="Q6" s="1029"/>
      <c r="R6" s="1029"/>
      <c r="S6" s="1029"/>
      <c r="T6" s="1029"/>
      <c r="U6" s="653">
        <v>2</v>
      </c>
      <c r="V6" s="653"/>
      <c r="W6" s="654"/>
      <c r="X6" s="654"/>
      <c r="Y6" s="655"/>
      <c r="Z6" s="1042">
        <v>100</v>
      </c>
      <c r="AA6" s="1043">
        <v>100</v>
      </c>
      <c r="AB6" s="656">
        <v>1</v>
      </c>
      <c r="AC6" s="657"/>
      <c r="AD6" s="658"/>
      <c r="AE6" s="658"/>
      <c r="AF6" s="658"/>
      <c r="AG6" s="655" t="s">
        <v>438</v>
      </c>
      <c r="AH6" s="271"/>
      <c r="AI6" s="271"/>
      <c r="AJ6" s="271"/>
      <c r="AK6" s="271"/>
      <c r="AL6" s="271"/>
      <c r="AM6" s="271"/>
      <c r="AN6" s="271"/>
      <c r="AO6" s="271"/>
      <c r="AP6" s="271"/>
      <c r="AQ6" s="271"/>
      <c r="AR6" s="271"/>
      <c r="AS6" s="271"/>
      <c r="AT6" s="271"/>
      <c r="AU6" s="271"/>
      <c r="AV6" s="271"/>
      <c r="AW6" s="271"/>
      <c r="AX6" s="271" t="s">
        <v>415</v>
      </c>
      <c r="AY6" s="271" t="s">
        <v>2268</v>
      </c>
      <c r="AZ6" s="305" t="s">
        <v>12</v>
      </c>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row>
    <row r="7" spans="1:81" s="272" customFormat="1" ht="30" customHeight="1">
      <c r="A7" s="642" t="s">
        <v>451</v>
      </c>
      <c r="B7" s="643" t="s">
        <v>94</v>
      </c>
      <c r="C7" s="644" t="s">
        <v>95</v>
      </c>
      <c r="D7" s="645"/>
      <c r="E7" s="646" t="s">
        <v>1488</v>
      </c>
      <c r="F7" s="647" t="s">
        <v>716</v>
      </c>
      <c r="G7" s="648">
        <v>157</v>
      </c>
      <c r="H7" s="649" t="s">
        <v>964</v>
      </c>
      <c r="I7" s="650" t="s">
        <v>426</v>
      </c>
      <c r="J7" s="933" t="s">
        <v>1056</v>
      </c>
      <c r="K7" s="1299">
        <v>72000</v>
      </c>
      <c r="L7" s="1299">
        <v>72000</v>
      </c>
      <c r="M7" s="1299">
        <v>72000</v>
      </c>
      <c r="N7" s="2099">
        <f t="shared" si="0"/>
        <v>0</v>
      </c>
      <c r="O7" s="1033"/>
      <c r="P7" s="1029"/>
      <c r="Q7" s="1029"/>
      <c r="R7" s="1029"/>
      <c r="S7" s="1029"/>
      <c r="T7" s="1029"/>
      <c r="U7" s="653">
        <v>1.5</v>
      </c>
      <c r="V7" s="653"/>
      <c r="W7" s="654"/>
      <c r="X7" s="654"/>
      <c r="Y7" s="655"/>
      <c r="Z7" s="1042">
        <v>100</v>
      </c>
      <c r="AA7" s="1043">
        <v>100</v>
      </c>
      <c r="AB7" s="656">
        <v>1</v>
      </c>
      <c r="AC7" s="657"/>
      <c r="AD7" s="658"/>
      <c r="AE7" s="658"/>
      <c r="AF7" s="658"/>
      <c r="AG7" s="655" t="s">
        <v>438</v>
      </c>
      <c r="AH7" s="271"/>
      <c r="AI7" s="271"/>
      <c r="AJ7" s="271"/>
      <c r="AK7" s="271"/>
      <c r="AL7" s="271"/>
      <c r="AM7" s="271"/>
      <c r="AN7" s="271"/>
      <c r="AO7" s="271"/>
      <c r="AP7" s="271"/>
      <c r="AQ7" s="271"/>
      <c r="AR7" s="271"/>
      <c r="AS7" s="271"/>
      <c r="AT7" s="271"/>
      <c r="AU7" s="271"/>
      <c r="AV7" s="271"/>
      <c r="AW7" s="271"/>
      <c r="AX7" s="271"/>
      <c r="AY7" s="271"/>
      <c r="AZ7" s="305" t="s">
        <v>2274</v>
      </c>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row>
    <row r="8" spans="1:81" s="272" customFormat="1" ht="30" customHeight="1">
      <c r="A8" s="642" t="s">
        <v>451</v>
      </c>
      <c r="B8" s="643" t="s">
        <v>94</v>
      </c>
      <c r="C8" s="644" t="s">
        <v>95</v>
      </c>
      <c r="D8" s="645"/>
      <c r="E8" s="646" t="s">
        <v>1489</v>
      </c>
      <c r="F8" s="647" t="s">
        <v>716</v>
      </c>
      <c r="G8" s="648">
        <v>64</v>
      </c>
      <c r="H8" s="649" t="s">
        <v>964</v>
      </c>
      <c r="I8" s="650" t="s">
        <v>426</v>
      </c>
      <c r="J8" s="933" t="s">
        <v>1056</v>
      </c>
      <c r="K8" s="1299">
        <v>96000</v>
      </c>
      <c r="L8" s="1299">
        <v>96000</v>
      </c>
      <c r="M8" s="1299">
        <v>96000</v>
      </c>
      <c r="N8" s="2099">
        <f t="shared" si="0"/>
        <v>0</v>
      </c>
      <c r="O8" s="1033"/>
      <c r="P8" s="1029"/>
      <c r="Q8" s="1029"/>
      <c r="R8" s="1029"/>
      <c r="S8" s="1029"/>
      <c r="T8" s="1029"/>
      <c r="U8" s="653">
        <v>2</v>
      </c>
      <c r="V8" s="653"/>
      <c r="W8" s="654"/>
      <c r="X8" s="654"/>
      <c r="Y8" s="655"/>
      <c r="Z8" s="1042">
        <v>100</v>
      </c>
      <c r="AA8" s="1043">
        <v>100</v>
      </c>
      <c r="AB8" s="656">
        <v>1</v>
      </c>
      <c r="AC8" s="657"/>
      <c r="AD8" s="658"/>
      <c r="AE8" s="658"/>
      <c r="AF8" s="658"/>
      <c r="AG8" s="655" t="s">
        <v>438</v>
      </c>
      <c r="AH8" s="271"/>
      <c r="AI8" s="271"/>
      <c r="AJ8" s="271"/>
      <c r="AK8" s="271"/>
      <c r="AL8" s="271"/>
      <c r="AM8" s="271"/>
      <c r="AN8" s="271"/>
      <c r="AO8" s="271"/>
      <c r="AP8" s="271"/>
      <c r="AQ8" s="271"/>
      <c r="AR8" s="271"/>
      <c r="AS8" s="271"/>
      <c r="AT8" s="271"/>
      <c r="AU8" s="271"/>
      <c r="AV8" s="271"/>
      <c r="AW8" s="271"/>
      <c r="AX8" s="271"/>
      <c r="AY8" s="271"/>
      <c r="AZ8" s="305" t="s">
        <v>2275</v>
      </c>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row>
    <row r="9" spans="1:81" s="272" customFormat="1" ht="30" customHeight="1">
      <c r="A9" s="642" t="s">
        <v>451</v>
      </c>
      <c r="B9" s="643" t="s">
        <v>94</v>
      </c>
      <c r="C9" s="644" t="s">
        <v>95</v>
      </c>
      <c r="D9" s="645"/>
      <c r="E9" s="646" t="s">
        <v>1490</v>
      </c>
      <c r="F9" s="647" t="s">
        <v>2036</v>
      </c>
      <c r="G9" s="648">
        <v>96</v>
      </c>
      <c r="H9" s="649" t="s">
        <v>964</v>
      </c>
      <c r="I9" s="650" t="s">
        <v>426</v>
      </c>
      <c r="J9" s="933" t="s">
        <v>1056</v>
      </c>
      <c r="K9" s="1299">
        <v>96000</v>
      </c>
      <c r="L9" s="1299">
        <v>96000</v>
      </c>
      <c r="M9" s="1299">
        <v>96000</v>
      </c>
      <c r="N9" s="2099">
        <f t="shared" si="0"/>
        <v>0</v>
      </c>
      <c r="O9" s="1033"/>
      <c r="P9" s="1029"/>
      <c r="Q9" s="1029"/>
      <c r="R9" s="1029"/>
      <c r="S9" s="1029"/>
      <c r="T9" s="1029"/>
      <c r="U9" s="653">
        <v>2</v>
      </c>
      <c r="V9" s="653"/>
      <c r="W9" s="654"/>
      <c r="X9" s="654"/>
      <c r="Y9" s="655"/>
      <c r="Z9" s="1042">
        <v>100</v>
      </c>
      <c r="AA9" s="1043">
        <v>100</v>
      </c>
      <c r="AB9" s="656">
        <v>1</v>
      </c>
      <c r="AC9" s="657"/>
      <c r="AD9" s="658"/>
      <c r="AE9" s="658"/>
      <c r="AF9" s="658"/>
      <c r="AG9" s="655" t="s">
        <v>438</v>
      </c>
      <c r="AH9" s="271"/>
      <c r="AI9" s="271"/>
      <c r="AJ9" s="271"/>
      <c r="AK9" s="271"/>
      <c r="AL9" s="271"/>
      <c r="AM9" s="271"/>
      <c r="AN9" s="271"/>
      <c r="AO9" s="271"/>
      <c r="AP9" s="271"/>
      <c r="AQ9" s="271"/>
      <c r="AR9" s="271"/>
      <c r="AS9" s="271"/>
      <c r="AT9" s="271"/>
      <c r="AU9" s="271"/>
      <c r="AV9" s="271"/>
      <c r="AW9" s="271"/>
      <c r="AX9" s="271"/>
      <c r="AY9" s="271"/>
      <c r="AZ9" s="305" t="s">
        <v>448</v>
      </c>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row>
    <row r="10" spans="1:81" s="272" customFormat="1" ht="30" customHeight="1">
      <c r="A10" s="642" t="s">
        <v>451</v>
      </c>
      <c r="B10" s="643" t="s">
        <v>94</v>
      </c>
      <c r="C10" s="644" t="s">
        <v>95</v>
      </c>
      <c r="D10" s="645"/>
      <c r="E10" s="646" t="s">
        <v>1491</v>
      </c>
      <c r="F10" s="647" t="s">
        <v>716</v>
      </c>
      <c r="G10" s="648">
        <v>545</v>
      </c>
      <c r="H10" s="649" t="s">
        <v>2268</v>
      </c>
      <c r="I10" s="650" t="s">
        <v>427</v>
      </c>
      <c r="J10" s="933" t="s">
        <v>1056</v>
      </c>
      <c r="K10" s="1299">
        <v>40000</v>
      </c>
      <c r="L10" s="1299">
        <v>40000</v>
      </c>
      <c r="M10" s="1299">
        <v>40000</v>
      </c>
      <c r="N10" s="2099">
        <f t="shared" si="0"/>
        <v>0</v>
      </c>
      <c r="O10" s="1033"/>
      <c r="P10" s="1029"/>
      <c r="Q10" s="1029"/>
      <c r="R10" s="1029"/>
      <c r="S10" s="1029"/>
      <c r="T10" s="1029"/>
      <c r="U10" s="653"/>
      <c r="V10" s="653">
        <v>2</v>
      </c>
      <c r="W10" s="654"/>
      <c r="X10" s="654"/>
      <c r="Y10" s="655"/>
      <c r="Z10" s="1042">
        <v>100</v>
      </c>
      <c r="AA10" s="1043">
        <v>100</v>
      </c>
      <c r="AB10" s="656">
        <v>1</v>
      </c>
      <c r="AC10" s="657"/>
      <c r="AD10" s="658"/>
      <c r="AE10" s="658"/>
      <c r="AF10" s="658"/>
      <c r="AG10" s="655" t="s">
        <v>438</v>
      </c>
      <c r="AH10" s="271"/>
      <c r="AI10" s="271"/>
      <c r="AJ10" s="271"/>
      <c r="AK10" s="271"/>
      <c r="AL10" s="271"/>
      <c r="AM10" s="271"/>
      <c r="AN10" s="271"/>
      <c r="AO10" s="271"/>
      <c r="AP10" s="271"/>
      <c r="AQ10" s="271"/>
      <c r="AR10" s="271"/>
      <c r="AS10" s="271"/>
      <c r="AT10" s="271"/>
      <c r="AU10" s="271"/>
      <c r="AV10" s="271"/>
      <c r="AW10" s="271"/>
      <c r="AX10" s="271"/>
      <c r="AY10" s="271"/>
      <c r="AZ10" s="305" t="s">
        <v>426</v>
      </c>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row>
    <row r="11" spans="1:81" s="272" customFormat="1" ht="30" customHeight="1">
      <c r="A11" s="642" t="s">
        <v>451</v>
      </c>
      <c r="B11" s="643" t="s">
        <v>94</v>
      </c>
      <c r="C11" s="644" t="s">
        <v>95</v>
      </c>
      <c r="D11" s="645"/>
      <c r="E11" s="646" t="s">
        <v>1492</v>
      </c>
      <c r="F11" s="647" t="s">
        <v>716</v>
      </c>
      <c r="G11" s="648">
        <v>589</v>
      </c>
      <c r="H11" s="649" t="s">
        <v>2268</v>
      </c>
      <c r="I11" s="650" t="s">
        <v>427</v>
      </c>
      <c r="J11" s="933" t="s">
        <v>1056</v>
      </c>
      <c r="K11" s="1299">
        <v>100000</v>
      </c>
      <c r="L11" s="1299">
        <v>100000</v>
      </c>
      <c r="M11" s="1299">
        <v>100000</v>
      </c>
      <c r="N11" s="2099">
        <v>0</v>
      </c>
      <c r="O11" s="1033"/>
      <c r="P11" s="1029"/>
      <c r="Q11" s="1029"/>
      <c r="R11" s="1029"/>
      <c r="S11" s="1029"/>
      <c r="T11" s="1029"/>
      <c r="U11" s="653"/>
      <c r="V11" s="653">
        <v>5</v>
      </c>
      <c r="W11" s="654"/>
      <c r="X11" s="654"/>
      <c r="Y11" s="655"/>
      <c r="Z11" s="1042">
        <v>100</v>
      </c>
      <c r="AA11" s="1043">
        <v>100</v>
      </c>
      <c r="AB11" s="656">
        <v>1</v>
      </c>
      <c r="AC11" s="657"/>
      <c r="AD11" s="658"/>
      <c r="AE11" s="658"/>
      <c r="AF11" s="658"/>
      <c r="AG11" s="655" t="s">
        <v>438</v>
      </c>
      <c r="AH11" s="271"/>
      <c r="AI11" s="271"/>
      <c r="AJ11" s="271"/>
      <c r="AK11" s="271"/>
      <c r="AL11" s="271"/>
      <c r="AM11" s="271"/>
      <c r="AN11" s="271"/>
      <c r="AO11" s="271"/>
      <c r="AP11" s="271"/>
      <c r="AQ11" s="271"/>
      <c r="AR11" s="271"/>
      <c r="AS11" s="271"/>
      <c r="AT11" s="271"/>
      <c r="AU11" s="271"/>
      <c r="AV11" s="271"/>
      <c r="AW11" s="271"/>
      <c r="AX11" s="271"/>
      <c r="AY11" s="271"/>
      <c r="AZ11" s="305" t="s">
        <v>427</v>
      </c>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row>
    <row r="12" spans="1:81" s="272" customFormat="1" ht="30" customHeight="1">
      <c r="A12" s="642" t="s">
        <v>451</v>
      </c>
      <c r="B12" s="643" t="s">
        <v>94</v>
      </c>
      <c r="C12" s="644" t="s">
        <v>95</v>
      </c>
      <c r="D12" s="645"/>
      <c r="E12" s="646" t="s">
        <v>1932</v>
      </c>
      <c r="F12" s="647" t="s">
        <v>716</v>
      </c>
      <c r="G12" s="648">
        <v>239</v>
      </c>
      <c r="H12" s="649" t="s">
        <v>2268</v>
      </c>
      <c r="I12" s="650" t="s">
        <v>427</v>
      </c>
      <c r="J12" s="933" t="s">
        <v>1056</v>
      </c>
      <c r="K12" s="1299">
        <v>80000</v>
      </c>
      <c r="L12" s="1299">
        <v>80000</v>
      </c>
      <c r="M12" s="1299">
        <v>80000</v>
      </c>
      <c r="N12" s="2099">
        <f t="shared" si="0"/>
        <v>0</v>
      </c>
      <c r="O12" s="1033"/>
      <c r="P12" s="1029"/>
      <c r="Q12" s="1029"/>
      <c r="R12" s="1029"/>
      <c r="S12" s="1029"/>
      <c r="T12" s="1029"/>
      <c r="U12" s="653"/>
      <c r="V12" s="653">
        <v>4</v>
      </c>
      <c r="W12" s="654"/>
      <c r="X12" s="654"/>
      <c r="Y12" s="655"/>
      <c r="Z12" s="1042">
        <v>100</v>
      </c>
      <c r="AA12" s="1043">
        <v>100</v>
      </c>
      <c r="AB12" s="656">
        <v>1</v>
      </c>
      <c r="AC12" s="657"/>
      <c r="AD12" s="658"/>
      <c r="AE12" s="658"/>
      <c r="AF12" s="658"/>
      <c r="AG12" s="655" t="s">
        <v>438</v>
      </c>
      <c r="AH12" s="271"/>
      <c r="AI12" s="271"/>
      <c r="AJ12" s="271"/>
      <c r="AK12" s="271"/>
      <c r="AL12" s="271"/>
      <c r="AM12" s="271"/>
      <c r="AN12" s="271"/>
      <c r="AO12" s="271"/>
      <c r="AP12" s="271"/>
      <c r="AQ12" s="271"/>
      <c r="AR12" s="271"/>
      <c r="AS12" s="271"/>
      <c r="AT12" s="271"/>
      <c r="AU12" s="271"/>
      <c r="AV12" s="271"/>
      <c r="AW12" s="271"/>
      <c r="AX12" s="271"/>
      <c r="AY12" s="271"/>
      <c r="AZ12" s="305" t="s">
        <v>2279</v>
      </c>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row>
    <row r="13" spans="1:81" s="272" customFormat="1" ht="30" customHeight="1">
      <c r="A13" s="642" t="s">
        <v>451</v>
      </c>
      <c r="B13" s="643" t="s">
        <v>94</v>
      </c>
      <c r="C13" s="644" t="s">
        <v>95</v>
      </c>
      <c r="D13" s="645"/>
      <c r="E13" s="646" t="s">
        <v>1933</v>
      </c>
      <c r="F13" s="647" t="s">
        <v>716</v>
      </c>
      <c r="G13" s="648">
        <v>367</v>
      </c>
      <c r="H13" s="649" t="s">
        <v>2268</v>
      </c>
      <c r="I13" s="650" t="s">
        <v>427</v>
      </c>
      <c r="J13" s="933" t="s">
        <v>1056</v>
      </c>
      <c r="K13" s="1299">
        <v>100000</v>
      </c>
      <c r="L13" s="1299">
        <v>100000</v>
      </c>
      <c r="M13" s="1299">
        <v>100000</v>
      </c>
      <c r="N13" s="2099">
        <f t="shared" si="0"/>
        <v>0</v>
      </c>
      <c r="O13" s="1033"/>
      <c r="P13" s="1029"/>
      <c r="Q13" s="1029"/>
      <c r="R13" s="1029"/>
      <c r="S13" s="1029"/>
      <c r="T13" s="1029"/>
      <c r="U13" s="653"/>
      <c r="V13" s="653">
        <v>5</v>
      </c>
      <c r="W13" s="654"/>
      <c r="X13" s="654"/>
      <c r="Y13" s="655"/>
      <c r="Z13" s="1042">
        <v>100</v>
      </c>
      <c r="AA13" s="1043">
        <v>100</v>
      </c>
      <c r="AB13" s="656">
        <v>1</v>
      </c>
      <c r="AC13" s="657"/>
      <c r="AD13" s="658"/>
      <c r="AE13" s="658"/>
      <c r="AF13" s="658"/>
      <c r="AG13" s="655" t="s">
        <v>438</v>
      </c>
      <c r="AH13" s="271"/>
      <c r="AI13" s="271"/>
      <c r="AJ13" s="271"/>
      <c r="AK13" s="271"/>
      <c r="AL13" s="271"/>
      <c r="AM13" s="271"/>
      <c r="AN13" s="271"/>
      <c r="AO13" s="271"/>
      <c r="AP13" s="271"/>
      <c r="AQ13" s="271"/>
      <c r="AR13" s="271"/>
      <c r="AS13" s="271"/>
      <c r="AT13" s="271"/>
      <c r="AU13" s="271"/>
      <c r="AV13" s="271"/>
      <c r="AW13" s="271"/>
      <c r="AX13" s="271"/>
      <c r="AY13" s="271"/>
      <c r="AZ13" s="305" t="s">
        <v>11</v>
      </c>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row>
    <row r="14" spans="1:81" s="272" customFormat="1" ht="30" customHeight="1">
      <c r="A14" s="642" t="s">
        <v>451</v>
      </c>
      <c r="B14" s="643" t="s">
        <v>94</v>
      </c>
      <c r="C14" s="644" t="s">
        <v>95</v>
      </c>
      <c r="D14" s="645"/>
      <c r="E14" s="646" t="s">
        <v>1934</v>
      </c>
      <c r="F14" s="647" t="s">
        <v>716</v>
      </c>
      <c r="G14" s="648">
        <v>92</v>
      </c>
      <c r="H14" s="649" t="s">
        <v>2268</v>
      </c>
      <c r="I14" s="650" t="s">
        <v>427</v>
      </c>
      <c r="J14" s="933" t="s">
        <v>1056</v>
      </c>
      <c r="K14" s="1299">
        <v>80000</v>
      </c>
      <c r="L14" s="1299">
        <v>80000</v>
      </c>
      <c r="M14" s="1299">
        <v>80000</v>
      </c>
      <c r="N14" s="2099">
        <f t="shared" si="0"/>
        <v>0</v>
      </c>
      <c r="O14" s="1033"/>
      <c r="P14" s="1029"/>
      <c r="Q14" s="1029"/>
      <c r="R14" s="1029"/>
      <c r="S14" s="1029"/>
      <c r="T14" s="1029"/>
      <c r="U14" s="653"/>
      <c r="V14" s="653">
        <v>4</v>
      </c>
      <c r="W14" s="654"/>
      <c r="X14" s="654"/>
      <c r="Y14" s="655"/>
      <c r="Z14" s="1042">
        <v>100</v>
      </c>
      <c r="AA14" s="1043">
        <v>100</v>
      </c>
      <c r="AB14" s="656">
        <v>1</v>
      </c>
      <c r="AC14" s="657"/>
      <c r="AD14" s="658"/>
      <c r="AE14" s="658"/>
      <c r="AF14" s="658"/>
      <c r="AG14" s="655" t="s">
        <v>438</v>
      </c>
      <c r="AH14" s="271"/>
      <c r="AI14" s="271"/>
      <c r="AJ14" s="271"/>
      <c r="AK14" s="271"/>
      <c r="AL14" s="271"/>
      <c r="AM14" s="271"/>
      <c r="AN14" s="271"/>
      <c r="AO14" s="271"/>
      <c r="AP14" s="271"/>
      <c r="AQ14" s="271"/>
      <c r="AR14" s="271"/>
      <c r="AS14" s="271"/>
      <c r="AT14" s="271"/>
      <c r="AU14" s="271"/>
      <c r="AV14" s="271"/>
      <c r="AW14" s="271"/>
      <c r="AX14" s="271"/>
      <c r="AY14" s="271"/>
      <c r="AZ14" s="305" t="s">
        <v>489</v>
      </c>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row>
    <row r="15" spans="1:81" s="272" customFormat="1" ht="30" customHeight="1">
      <c r="A15" s="642" t="s">
        <v>451</v>
      </c>
      <c r="B15" s="643" t="s">
        <v>94</v>
      </c>
      <c r="C15" s="644" t="s">
        <v>95</v>
      </c>
      <c r="D15" s="645"/>
      <c r="E15" s="646" t="s">
        <v>1935</v>
      </c>
      <c r="F15" s="647" t="s">
        <v>716</v>
      </c>
      <c r="G15" s="648">
        <v>882</v>
      </c>
      <c r="H15" s="649" t="s">
        <v>2268</v>
      </c>
      <c r="I15" s="650" t="s">
        <v>427</v>
      </c>
      <c r="J15" s="933" t="s">
        <v>1056</v>
      </c>
      <c r="K15" s="1299">
        <v>80000</v>
      </c>
      <c r="L15" s="1299">
        <v>80000</v>
      </c>
      <c r="M15" s="1299">
        <v>80000</v>
      </c>
      <c r="N15" s="2099">
        <f t="shared" si="0"/>
        <v>0</v>
      </c>
      <c r="O15" s="1033"/>
      <c r="P15" s="1029"/>
      <c r="Q15" s="1029"/>
      <c r="R15" s="1029"/>
      <c r="S15" s="1029"/>
      <c r="T15" s="1029"/>
      <c r="U15" s="653"/>
      <c r="V15" s="653">
        <v>4</v>
      </c>
      <c r="W15" s="654"/>
      <c r="X15" s="654"/>
      <c r="Y15" s="655"/>
      <c r="Z15" s="1042">
        <v>100</v>
      </c>
      <c r="AA15" s="1043">
        <v>100</v>
      </c>
      <c r="AB15" s="656">
        <v>1</v>
      </c>
      <c r="AC15" s="657"/>
      <c r="AD15" s="658"/>
      <c r="AE15" s="658"/>
      <c r="AF15" s="658"/>
      <c r="AG15" s="655" t="s">
        <v>438</v>
      </c>
      <c r="AH15" s="271"/>
      <c r="AI15" s="271"/>
      <c r="AJ15" s="271"/>
      <c r="AK15" s="271"/>
      <c r="AL15" s="271"/>
      <c r="AM15" s="271"/>
      <c r="AN15" s="271"/>
      <c r="AO15" s="271"/>
      <c r="AP15" s="271"/>
      <c r="AQ15" s="271"/>
      <c r="AR15" s="271"/>
      <c r="AS15" s="271"/>
      <c r="AT15" s="271"/>
      <c r="AU15" s="271"/>
      <c r="AV15" s="271"/>
      <c r="AW15" s="271"/>
      <c r="AX15" s="271"/>
      <c r="AY15" s="271"/>
      <c r="AZ15" s="305"/>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row>
    <row r="16" spans="1:81" s="272" customFormat="1" ht="30" customHeight="1">
      <c r="A16" s="642" t="s">
        <v>451</v>
      </c>
      <c r="B16" s="643" t="s">
        <v>94</v>
      </c>
      <c r="C16" s="644" t="s">
        <v>95</v>
      </c>
      <c r="D16" s="645"/>
      <c r="E16" s="646" t="s">
        <v>1936</v>
      </c>
      <c r="F16" s="647" t="s">
        <v>716</v>
      </c>
      <c r="G16" s="648">
        <v>348</v>
      </c>
      <c r="H16" s="649" t="s">
        <v>2268</v>
      </c>
      <c r="I16" s="650" t="s">
        <v>427</v>
      </c>
      <c r="J16" s="933" t="s">
        <v>1056</v>
      </c>
      <c r="K16" s="1299">
        <v>60000</v>
      </c>
      <c r="L16" s="1299">
        <v>60000</v>
      </c>
      <c r="M16" s="1299">
        <v>60000</v>
      </c>
      <c r="N16" s="2099">
        <f t="shared" si="0"/>
        <v>0</v>
      </c>
      <c r="O16" s="1033"/>
      <c r="P16" s="1029"/>
      <c r="Q16" s="1029"/>
      <c r="R16" s="1029"/>
      <c r="S16" s="1029"/>
      <c r="T16" s="1029"/>
      <c r="U16" s="653"/>
      <c r="V16" s="653">
        <v>3</v>
      </c>
      <c r="W16" s="654"/>
      <c r="X16" s="654"/>
      <c r="Y16" s="655"/>
      <c r="Z16" s="1042">
        <v>100</v>
      </c>
      <c r="AA16" s="1043">
        <v>100</v>
      </c>
      <c r="AB16" s="656">
        <v>1</v>
      </c>
      <c r="AC16" s="657"/>
      <c r="AD16" s="658"/>
      <c r="AE16" s="658"/>
      <c r="AF16" s="658"/>
      <c r="AG16" s="655" t="s">
        <v>438</v>
      </c>
      <c r="AH16" s="271"/>
      <c r="AI16" s="271"/>
      <c r="AJ16" s="271"/>
      <c r="AK16" s="271"/>
      <c r="AL16" s="271"/>
      <c r="AM16" s="271"/>
      <c r="AN16" s="271"/>
      <c r="AO16" s="271"/>
      <c r="AP16" s="271"/>
      <c r="AQ16" s="271"/>
      <c r="AR16" s="271"/>
      <c r="AS16" s="271"/>
      <c r="AT16" s="271"/>
      <c r="AU16" s="271"/>
      <c r="AV16" s="271"/>
      <c r="AW16" s="271"/>
      <c r="AX16" s="271"/>
      <c r="AY16" s="271"/>
      <c r="AZ16" s="305"/>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row>
    <row r="17" spans="1:81" s="272" customFormat="1" ht="30" customHeight="1">
      <c r="A17" s="642" t="s">
        <v>451</v>
      </c>
      <c r="B17" s="643" t="s">
        <v>94</v>
      </c>
      <c r="C17" s="644" t="s">
        <v>95</v>
      </c>
      <c r="D17" s="645"/>
      <c r="E17" s="646" t="s">
        <v>1937</v>
      </c>
      <c r="F17" s="647" t="s">
        <v>716</v>
      </c>
      <c r="G17" s="648">
        <v>36</v>
      </c>
      <c r="H17" s="649" t="s">
        <v>2268</v>
      </c>
      <c r="I17" s="650" t="s">
        <v>427</v>
      </c>
      <c r="J17" s="933" t="s">
        <v>1056</v>
      </c>
      <c r="K17" s="1299">
        <v>60000</v>
      </c>
      <c r="L17" s="1299">
        <v>60000</v>
      </c>
      <c r="M17" s="1299">
        <v>60000</v>
      </c>
      <c r="N17" s="2099">
        <f t="shared" si="0"/>
        <v>0</v>
      </c>
      <c r="O17" s="1033"/>
      <c r="P17" s="1029"/>
      <c r="Q17" s="1029"/>
      <c r="R17" s="1029"/>
      <c r="S17" s="1029"/>
      <c r="T17" s="1029"/>
      <c r="U17" s="653"/>
      <c r="V17" s="653">
        <v>3</v>
      </c>
      <c r="W17" s="654"/>
      <c r="X17" s="654"/>
      <c r="Y17" s="655"/>
      <c r="Z17" s="1042">
        <v>100</v>
      </c>
      <c r="AA17" s="1043">
        <v>100</v>
      </c>
      <c r="AB17" s="656">
        <v>1</v>
      </c>
      <c r="AC17" s="657"/>
      <c r="AD17" s="658"/>
      <c r="AE17" s="658"/>
      <c r="AF17" s="658"/>
      <c r="AG17" s="655" t="s">
        <v>438</v>
      </c>
      <c r="AH17" s="271"/>
      <c r="AI17" s="271"/>
      <c r="AJ17" s="271"/>
      <c r="AK17" s="271"/>
      <c r="AL17" s="271"/>
      <c r="AM17" s="271"/>
      <c r="AN17" s="271"/>
      <c r="AO17" s="271"/>
      <c r="AP17" s="271"/>
      <c r="AQ17" s="271"/>
      <c r="AR17" s="271"/>
      <c r="AS17" s="271"/>
      <c r="AT17" s="271"/>
      <c r="AU17" s="271"/>
      <c r="AV17" s="271"/>
      <c r="AW17" s="271"/>
      <c r="AX17" s="271"/>
      <c r="AY17" s="271"/>
      <c r="AZ17" s="305"/>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row>
    <row r="18" spans="1:81" s="272" customFormat="1" ht="30" customHeight="1">
      <c r="A18" s="642" t="s">
        <v>451</v>
      </c>
      <c r="B18" s="643" t="s">
        <v>94</v>
      </c>
      <c r="C18" s="644" t="s">
        <v>95</v>
      </c>
      <c r="D18" s="645"/>
      <c r="E18" s="646" t="s">
        <v>1938</v>
      </c>
      <c r="F18" s="647" t="s">
        <v>716</v>
      </c>
      <c r="G18" s="648">
        <v>351</v>
      </c>
      <c r="H18" s="649" t="s">
        <v>2268</v>
      </c>
      <c r="I18" s="650" t="s">
        <v>427</v>
      </c>
      <c r="J18" s="933" t="s">
        <v>1056</v>
      </c>
      <c r="K18" s="1299">
        <v>65000</v>
      </c>
      <c r="L18" s="1299">
        <v>65000</v>
      </c>
      <c r="M18" s="1299">
        <v>65000</v>
      </c>
      <c r="N18" s="2099">
        <f t="shared" si="0"/>
        <v>0</v>
      </c>
      <c r="O18" s="1033"/>
      <c r="P18" s="1029"/>
      <c r="Q18" s="1029"/>
      <c r="R18" s="1029"/>
      <c r="S18" s="1029"/>
      <c r="T18" s="1029"/>
      <c r="U18" s="653"/>
      <c r="V18" s="653">
        <v>3</v>
      </c>
      <c r="W18" s="654"/>
      <c r="X18" s="654"/>
      <c r="Y18" s="655"/>
      <c r="Z18" s="1042">
        <v>100</v>
      </c>
      <c r="AA18" s="1043">
        <v>100</v>
      </c>
      <c r="AB18" s="656">
        <v>1</v>
      </c>
      <c r="AC18" s="657"/>
      <c r="AD18" s="658"/>
      <c r="AE18" s="658"/>
      <c r="AF18" s="658"/>
      <c r="AG18" s="655" t="s">
        <v>438</v>
      </c>
      <c r="AH18" s="271"/>
      <c r="AI18" s="271"/>
      <c r="AJ18" s="271"/>
      <c r="AK18" s="271"/>
      <c r="AL18" s="271"/>
      <c r="AM18" s="271"/>
      <c r="AN18" s="271"/>
      <c r="AO18" s="271"/>
      <c r="AP18" s="271"/>
      <c r="AQ18" s="271"/>
      <c r="AR18" s="271"/>
      <c r="AS18" s="271"/>
      <c r="AT18" s="271"/>
      <c r="AU18" s="271"/>
      <c r="AV18" s="271"/>
      <c r="AW18" s="271"/>
      <c r="AX18" s="271"/>
      <c r="AY18" s="271"/>
      <c r="AZ18" s="305"/>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row>
    <row r="19" spans="1:81" s="272" customFormat="1" ht="30" customHeight="1">
      <c r="A19" s="642" t="s">
        <v>451</v>
      </c>
      <c r="B19" s="643" t="s">
        <v>94</v>
      </c>
      <c r="C19" s="644" t="s">
        <v>2081</v>
      </c>
      <c r="D19" s="645"/>
      <c r="E19" s="646" t="s">
        <v>1939</v>
      </c>
      <c r="F19" s="647" t="s">
        <v>716</v>
      </c>
      <c r="G19" s="648">
        <v>305</v>
      </c>
      <c r="H19" s="649" t="s">
        <v>2268</v>
      </c>
      <c r="I19" s="650" t="s">
        <v>427</v>
      </c>
      <c r="J19" s="933" t="s">
        <v>1056</v>
      </c>
      <c r="K19" s="1299">
        <v>149000</v>
      </c>
      <c r="L19" s="1299">
        <v>149000</v>
      </c>
      <c r="M19" s="1299">
        <v>149000</v>
      </c>
      <c r="N19" s="2099">
        <f t="shared" si="0"/>
        <v>0</v>
      </c>
      <c r="O19" s="1033"/>
      <c r="P19" s="1029"/>
      <c r="Q19" s="1029"/>
      <c r="R19" s="1029"/>
      <c r="S19" s="1029"/>
      <c r="T19" s="1029"/>
      <c r="U19" s="653"/>
      <c r="V19" s="653">
        <v>0.7</v>
      </c>
      <c r="W19" s="658"/>
      <c r="X19" s="658"/>
      <c r="Y19" s="729"/>
      <c r="Z19" s="1042">
        <v>100</v>
      </c>
      <c r="AA19" s="1043">
        <v>100</v>
      </c>
      <c r="AB19" s="656">
        <v>1</v>
      </c>
      <c r="AC19" s="657"/>
      <c r="AD19" s="658"/>
      <c r="AE19" s="658"/>
      <c r="AF19" s="658"/>
      <c r="AG19" s="655" t="s">
        <v>438</v>
      </c>
      <c r="AH19" s="271"/>
      <c r="AI19" s="271"/>
      <c r="AJ19" s="271"/>
      <c r="AK19" s="271"/>
      <c r="AL19" s="271"/>
      <c r="AM19" s="271"/>
      <c r="AN19" s="271"/>
      <c r="AO19" s="271"/>
      <c r="AP19" s="271"/>
      <c r="AQ19" s="271"/>
      <c r="AR19" s="271"/>
      <c r="AS19" s="271"/>
      <c r="AT19" s="271"/>
      <c r="AU19" s="271"/>
      <c r="AV19" s="271"/>
      <c r="AW19" s="271"/>
      <c r="AX19" s="271"/>
      <c r="AY19" s="271"/>
      <c r="AZ19" s="305"/>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row>
    <row r="20" spans="1:81" s="272" customFormat="1" ht="30" customHeight="1">
      <c r="A20" s="642" t="s">
        <v>451</v>
      </c>
      <c r="B20" s="643" t="s">
        <v>94</v>
      </c>
      <c r="C20" s="644" t="s">
        <v>2374</v>
      </c>
      <c r="D20" s="645"/>
      <c r="E20" s="646" t="s">
        <v>1940</v>
      </c>
      <c r="F20" s="647" t="s">
        <v>716</v>
      </c>
      <c r="G20" s="648">
        <v>67</v>
      </c>
      <c r="H20" s="649" t="s">
        <v>2268</v>
      </c>
      <c r="I20" s="650" t="s">
        <v>427</v>
      </c>
      <c r="J20" s="933" t="s">
        <v>1056</v>
      </c>
      <c r="K20" s="1299">
        <v>35000</v>
      </c>
      <c r="L20" s="1299">
        <v>35000</v>
      </c>
      <c r="M20" s="1299">
        <v>35000</v>
      </c>
      <c r="N20" s="2099">
        <f t="shared" si="0"/>
        <v>0</v>
      </c>
      <c r="O20" s="1033"/>
      <c r="P20" s="1029"/>
      <c r="Q20" s="1029"/>
      <c r="R20" s="1029"/>
      <c r="S20" s="1029"/>
      <c r="T20" s="1029"/>
      <c r="U20" s="653"/>
      <c r="V20" s="653">
        <v>2.5</v>
      </c>
      <c r="W20" s="658"/>
      <c r="X20" s="658"/>
      <c r="Y20" s="729"/>
      <c r="Z20" s="1042">
        <v>100</v>
      </c>
      <c r="AA20" s="1043">
        <v>100</v>
      </c>
      <c r="AB20" s="656">
        <v>1</v>
      </c>
      <c r="AC20" s="657"/>
      <c r="AD20" s="658"/>
      <c r="AE20" s="658"/>
      <c r="AF20" s="658"/>
      <c r="AG20" s="655" t="s">
        <v>438</v>
      </c>
      <c r="AH20" s="271"/>
      <c r="AI20" s="271"/>
      <c r="AJ20" s="271"/>
      <c r="AK20" s="271"/>
      <c r="AL20" s="271"/>
      <c r="AM20" s="271"/>
      <c r="AN20" s="271"/>
      <c r="AO20" s="271"/>
      <c r="AP20" s="271"/>
      <c r="AQ20" s="271"/>
      <c r="AR20" s="271"/>
      <c r="AS20" s="271"/>
      <c r="AT20" s="271"/>
      <c r="AU20" s="271"/>
      <c r="AV20" s="271"/>
      <c r="AW20" s="271"/>
      <c r="AX20" s="271"/>
      <c r="AY20" s="271"/>
      <c r="AZ20" s="305"/>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row>
    <row r="21" spans="1:81" s="272" customFormat="1" ht="30" customHeight="1">
      <c r="A21" s="642" t="s">
        <v>451</v>
      </c>
      <c r="B21" s="643" t="s">
        <v>94</v>
      </c>
      <c r="C21" s="644" t="s">
        <v>2374</v>
      </c>
      <c r="D21" s="645"/>
      <c r="E21" s="646" t="s">
        <v>1941</v>
      </c>
      <c r="F21" s="647" t="s">
        <v>716</v>
      </c>
      <c r="G21" s="648">
        <v>95</v>
      </c>
      <c r="H21" s="649" t="s">
        <v>2268</v>
      </c>
      <c r="I21" s="650" t="s">
        <v>427</v>
      </c>
      <c r="J21" s="933" t="s">
        <v>1056</v>
      </c>
      <c r="K21" s="1299">
        <v>35000</v>
      </c>
      <c r="L21" s="1299">
        <v>35000</v>
      </c>
      <c r="M21" s="1299">
        <v>35000</v>
      </c>
      <c r="N21" s="2099">
        <f t="shared" si="0"/>
        <v>0</v>
      </c>
      <c r="O21" s="1033"/>
      <c r="P21" s="1029"/>
      <c r="Q21" s="1029"/>
      <c r="R21" s="1029"/>
      <c r="S21" s="1029"/>
      <c r="T21" s="1029"/>
      <c r="U21" s="653"/>
      <c r="V21" s="653">
        <v>2.5</v>
      </c>
      <c r="W21" s="658"/>
      <c r="X21" s="658"/>
      <c r="Y21" s="729"/>
      <c r="Z21" s="1042">
        <v>100</v>
      </c>
      <c r="AA21" s="1043">
        <v>100</v>
      </c>
      <c r="AB21" s="656">
        <v>1</v>
      </c>
      <c r="AC21" s="657"/>
      <c r="AD21" s="658"/>
      <c r="AE21" s="658"/>
      <c r="AF21" s="658"/>
      <c r="AG21" s="655" t="s">
        <v>438</v>
      </c>
      <c r="AH21" s="271"/>
      <c r="AI21" s="271"/>
      <c r="AJ21" s="271"/>
      <c r="AK21" s="271"/>
      <c r="AL21" s="271"/>
      <c r="AM21" s="271"/>
      <c r="AN21" s="271"/>
      <c r="AO21" s="271"/>
      <c r="AP21" s="271"/>
      <c r="AQ21" s="271"/>
      <c r="AR21" s="271"/>
      <c r="AS21" s="271"/>
      <c r="AT21" s="271"/>
      <c r="AU21" s="271"/>
      <c r="AV21" s="271"/>
      <c r="AW21" s="271"/>
      <c r="AX21" s="271"/>
      <c r="AY21" s="271"/>
      <c r="AZ21" s="305"/>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row>
    <row r="22" spans="1:81" s="272" customFormat="1" ht="30" customHeight="1">
      <c r="A22" s="642" t="s">
        <v>451</v>
      </c>
      <c r="B22" s="643" t="s">
        <v>94</v>
      </c>
      <c r="C22" s="644" t="s">
        <v>2374</v>
      </c>
      <c r="D22" s="645"/>
      <c r="E22" s="646" t="s">
        <v>625</v>
      </c>
      <c r="F22" s="647" t="s">
        <v>716</v>
      </c>
      <c r="G22" s="648">
        <v>61</v>
      </c>
      <c r="H22" s="649" t="s">
        <v>2268</v>
      </c>
      <c r="I22" s="650" t="s">
        <v>427</v>
      </c>
      <c r="J22" s="933" t="s">
        <v>1056</v>
      </c>
      <c r="K22" s="1299">
        <v>45000</v>
      </c>
      <c r="L22" s="1299">
        <v>45000</v>
      </c>
      <c r="M22" s="1299">
        <v>45000</v>
      </c>
      <c r="N22" s="2099">
        <f t="shared" si="0"/>
        <v>0</v>
      </c>
      <c r="O22" s="1033"/>
      <c r="P22" s="1029"/>
      <c r="Q22" s="1029"/>
      <c r="R22" s="1029"/>
      <c r="S22" s="1029"/>
      <c r="T22" s="1029"/>
      <c r="U22" s="653"/>
      <c r="V22" s="653">
        <v>3</v>
      </c>
      <c r="W22" s="658"/>
      <c r="X22" s="658"/>
      <c r="Y22" s="729"/>
      <c r="Z22" s="1042">
        <v>100</v>
      </c>
      <c r="AA22" s="1043">
        <v>100</v>
      </c>
      <c r="AB22" s="656">
        <v>1</v>
      </c>
      <c r="AC22" s="657"/>
      <c r="AD22" s="658"/>
      <c r="AE22" s="658"/>
      <c r="AF22" s="658"/>
      <c r="AG22" s="655" t="s">
        <v>438</v>
      </c>
      <c r="AH22" s="271"/>
      <c r="AI22" s="271"/>
      <c r="AJ22" s="271"/>
      <c r="AK22" s="271"/>
      <c r="AL22" s="271"/>
      <c r="AM22" s="271"/>
      <c r="AN22" s="271"/>
      <c r="AO22" s="271"/>
      <c r="AP22" s="271"/>
      <c r="AQ22" s="271"/>
      <c r="AR22" s="271"/>
      <c r="AS22" s="271"/>
      <c r="AT22" s="271"/>
      <c r="AU22" s="271"/>
      <c r="AV22" s="271"/>
      <c r="AW22" s="271"/>
      <c r="AX22" s="271"/>
      <c r="AY22" s="271"/>
      <c r="AZ22" s="305"/>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row>
    <row r="23" spans="1:81" s="272" customFormat="1" ht="30" customHeight="1">
      <c r="A23" s="642" t="s">
        <v>451</v>
      </c>
      <c r="B23" s="643" t="s">
        <v>94</v>
      </c>
      <c r="C23" s="644" t="s">
        <v>2374</v>
      </c>
      <c r="D23" s="645"/>
      <c r="E23" s="646" t="s">
        <v>626</v>
      </c>
      <c r="F23" s="647" t="s">
        <v>716</v>
      </c>
      <c r="G23" s="648">
        <v>31</v>
      </c>
      <c r="H23" s="649" t="s">
        <v>2268</v>
      </c>
      <c r="I23" s="650" t="s">
        <v>427</v>
      </c>
      <c r="J23" s="933" t="s">
        <v>1056</v>
      </c>
      <c r="K23" s="1299">
        <v>15000</v>
      </c>
      <c r="L23" s="1299">
        <v>15000</v>
      </c>
      <c r="M23" s="1299">
        <v>15000</v>
      </c>
      <c r="N23" s="2099">
        <f t="shared" si="0"/>
        <v>0</v>
      </c>
      <c r="O23" s="1033"/>
      <c r="P23" s="1029"/>
      <c r="Q23" s="1029"/>
      <c r="R23" s="1029"/>
      <c r="S23" s="1029"/>
      <c r="T23" s="1029"/>
      <c r="U23" s="653"/>
      <c r="V23" s="653">
        <v>1</v>
      </c>
      <c r="W23" s="658"/>
      <c r="X23" s="658"/>
      <c r="Y23" s="729"/>
      <c r="Z23" s="1042">
        <v>100</v>
      </c>
      <c r="AA23" s="1043">
        <v>100</v>
      </c>
      <c r="AB23" s="656">
        <v>1</v>
      </c>
      <c r="AC23" s="657"/>
      <c r="AD23" s="658"/>
      <c r="AE23" s="658"/>
      <c r="AF23" s="658"/>
      <c r="AG23" s="655" t="s">
        <v>438</v>
      </c>
      <c r="AH23" s="271"/>
      <c r="AI23" s="271"/>
      <c r="AJ23" s="271"/>
      <c r="AK23" s="271"/>
      <c r="AL23" s="271"/>
      <c r="AM23" s="271"/>
      <c r="AN23" s="271"/>
      <c r="AO23" s="271"/>
      <c r="AP23" s="271"/>
      <c r="AQ23" s="271"/>
      <c r="AR23" s="271"/>
      <c r="AS23" s="271"/>
      <c r="AT23" s="271"/>
      <c r="AU23" s="271"/>
      <c r="AV23" s="271"/>
      <c r="AW23" s="271"/>
      <c r="AX23" s="271"/>
      <c r="AY23" s="271"/>
      <c r="AZ23" s="305"/>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row>
    <row r="24" spans="1:81" s="272" customFormat="1" ht="30" customHeight="1">
      <c r="A24" s="642" t="s">
        <v>451</v>
      </c>
      <c r="B24" s="643" t="s">
        <v>94</v>
      </c>
      <c r="C24" s="644" t="s">
        <v>2374</v>
      </c>
      <c r="D24" s="645"/>
      <c r="E24" s="646" t="s">
        <v>627</v>
      </c>
      <c r="F24" s="647" t="s">
        <v>716</v>
      </c>
      <c r="G24" s="648">
        <v>93</v>
      </c>
      <c r="H24" s="649" t="s">
        <v>2268</v>
      </c>
      <c r="I24" s="650" t="s">
        <v>427</v>
      </c>
      <c r="J24" s="933" t="s">
        <v>1056</v>
      </c>
      <c r="K24" s="1299">
        <v>30000</v>
      </c>
      <c r="L24" s="1299">
        <v>30000</v>
      </c>
      <c r="M24" s="1299">
        <v>30000</v>
      </c>
      <c r="N24" s="2099">
        <f t="shared" si="0"/>
        <v>0</v>
      </c>
      <c r="O24" s="1033"/>
      <c r="P24" s="1029"/>
      <c r="Q24" s="1029"/>
      <c r="R24" s="1029"/>
      <c r="S24" s="1029"/>
      <c r="T24" s="1029"/>
      <c r="U24" s="653"/>
      <c r="V24" s="653">
        <v>2</v>
      </c>
      <c r="W24" s="658"/>
      <c r="X24" s="658"/>
      <c r="Y24" s="729"/>
      <c r="Z24" s="1042">
        <v>100</v>
      </c>
      <c r="AA24" s="1043">
        <v>100</v>
      </c>
      <c r="AB24" s="656">
        <v>1</v>
      </c>
      <c r="AC24" s="657"/>
      <c r="AD24" s="658"/>
      <c r="AE24" s="658"/>
      <c r="AF24" s="658"/>
      <c r="AG24" s="655" t="s">
        <v>438</v>
      </c>
      <c r="AH24" s="271"/>
      <c r="AI24" s="271"/>
      <c r="AJ24" s="271"/>
      <c r="AK24" s="271"/>
      <c r="AL24" s="271"/>
      <c r="AM24" s="271"/>
      <c r="AN24" s="271"/>
      <c r="AO24" s="271"/>
      <c r="AP24" s="271"/>
      <c r="AQ24" s="271"/>
      <c r="AR24" s="271"/>
      <c r="AS24" s="271"/>
      <c r="AT24" s="271"/>
      <c r="AU24" s="271"/>
      <c r="AV24" s="271"/>
      <c r="AW24" s="271"/>
      <c r="AX24" s="271"/>
      <c r="AY24" s="271"/>
      <c r="AZ24" s="305"/>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row>
    <row r="25" spans="1:81" s="272" customFormat="1" ht="30" customHeight="1">
      <c r="A25" s="642" t="s">
        <v>451</v>
      </c>
      <c r="B25" s="643" t="s">
        <v>94</v>
      </c>
      <c r="C25" s="644" t="s">
        <v>2374</v>
      </c>
      <c r="D25" s="645"/>
      <c r="E25" s="646" t="s">
        <v>628</v>
      </c>
      <c r="F25" s="647" t="s">
        <v>716</v>
      </c>
      <c r="G25" s="648">
        <v>59</v>
      </c>
      <c r="H25" s="649" t="s">
        <v>2268</v>
      </c>
      <c r="I25" s="650" t="s">
        <v>427</v>
      </c>
      <c r="J25" s="933" t="s">
        <v>1056</v>
      </c>
      <c r="K25" s="1299">
        <v>15000</v>
      </c>
      <c r="L25" s="1299">
        <v>15000</v>
      </c>
      <c r="M25" s="1299">
        <v>15000</v>
      </c>
      <c r="N25" s="2099">
        <f t="shared" si="0"/>
        <v>0</v>
      </c>
      <c r="O25" s="1033"/>
      <c r="P25" s="1029"/>
      <c r="Q25" s="1029"/>
      <c r="R25" s="1029"/>
      <c r="S25" s="1029"/>
      <c r="T25" s="1029"/>
      <c r="U25" s="653"/>
      <c r="V25" s="653">
        <v>1</v>
      </c>
      <c r="W25" s="658"/>
      <c r="X25" s="658"/>
      <c r="Y25" s="729"/>
      <c r="Z25" s="1042">
        <v>100</v>
      </c>
      <c r="AA25" s="1043">
        <v>100</v>
      </c>
      <c r="AB25" s="656">
        <v>1</v>
      </c>
      <c r="AC25" s="657"/>
      <c r="AD25" s="658"/>
      <c r="AE25" s="658"/>
      <c r="AF25" s="658"/>
      <c r="AG25" s="655" t="s">
        <v>438</v>
      </c>
      <c r="AH25" s="271"/>
      <c r="AI25" s="271"/>
      <c r="AJ25" s="271"/>
      <c r="AK25" s="271"/>
      <c r="AL25" s="271"/>
      <c r="AM25" s="271"/>
      <c r="AN25" s="271"/>
      <c r="AO25" s="271"/>
      <c r="AP25" s="271"/>
      <c r="AQ25" s="271"/>
      <c r="AR25" s="271"/>
      <c r="AS25" s="271"/>
      <c r="AT25" s="271"/>
      <c r="AU25" s="271"/>
      <c r="AV25" s="271"/>
      <c r="AW25" s="271"/>
      <c r="AX25" s="271"/>
      <c r="AY25" s="271"/>
      <c r="AZ25" s="305"/>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row>
    <row r="26" spans="1:81" s="272" customFormat="1" ht="30" customHeight="1">
      <c r="A26" s="642" t="s">
        <v>451</v>
      </c>
      <c r="B26" s="643" t="s">
        <v>94</v>
      </c>
      <c r="C26" s="644" t="s">
        <v>2374</v>
      </c>
      <c r="D26" s="645"/>
      <c r="E26" s="646" t="s">
        <v>629</v>
      </c>
      <c r="F26" s="647" t="s">
        <v>716</v>
      </c>
      <c r="G26" s="648">
        <v>67</v>
      </c>
      <c r="H26" s="649" t="s">
        <v>2268</v>
      </c>
      <c r="I26" s="650" t="s">
        <v>427</v>
      </c>
      <c r="J26" s="933" t="s">
        <v>1056</v>
      </c>
      <c r="K26" s="1299">
        <v>15000</v>
      </c>
      <c r="L26" s="1299">
        <v>15000</v>
      </c>
      <c r="M26" s="1299">
        <v>15000</v>
      </c>
      <c r="N26" s="2099">
        <f t="shared" si="0"/>
        <v>0</v>
      </c>
      <c r="O26" s="1033"/>
      <c r="P26" s="1029"/>
      <c r="Q26" s="1029"/>
      <c r="R26" s="1029"/>
      <c r="S26" s="1029"/>
      <c r="T26" s="1029"/>
      <c r="U26" s="653"/>
      <c r="V26" s="653">
        <v>1</v>
      </c>
      <c r="W26" s="658"/>
      <c r="X26" s="658"/>
      <c r="Y26" s="729"/>
      <c r="Z26" s="1042">
        <v>100</v>
      </c>
      <c r="AA26" s="1043">
        <v>100</v>
      </c>
      <c r="AB26" s="656">
        <v>1</v>
      </c>
      <c r="AC26" s="657"/>
      <c r="AD26" s="658"/>
      <c r="AE26" s="658"/>
      <c r="AF26" s="658"/>
      <c r="AG26" s="655" t="s">
        <v>438</v>
      </c>
      <c r="AH26" s="271"/>
      <c r="AI26" s="271"/>
      <c r="AJ26" s="271"/>
      <c r="AK26" s="271"/>
      <c r="AL26" s="271"/>
      <c r="AM26" s="271"/>
      <c r="AN26" s="271"/>
      <c r="AO26" s="271"/>
      <c r="AP26" s="271"/>
      <c r="AQ26" s="271"/>
      <c r="AR26" s="271"/>
      <c r="AS26" s="271"/>
      <c r="AT26" s="271"/>
      <c r="AU26" s="271"/>
      <c r="AV26" s="271"/>
      <c r="AW26" s="271"/>
      <c r="AX26" s="271"/>
      <c r="AY26" s="271"/>
      <c r="AZ26" s="305"/>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row>
    <row r="27" spans="1:81" s="272" customFormat="1" ht="30" customHeight="1">
      <c r="A27" s="642" t="s">
        <v>451</v>
      </c>
      <c r="B27" s="643" t="s">
        <v>94</v>
      </c>
      <c r="C27" s="644" t="s">
        <v>2374</v>
      </c>
      <c r="D27" s="645"/>
      <c r="E27" s="646" t="s">
        <v>630</v>
      </c>
      <c r="F27" s="647" t="s">
        <v>716</v>
      </c>
      <c r="G27" s="648">
        <v>35</v>
      </c>
      <c r="H27" s="649" t="s">
        <v>2268</v>
      </c>
      <c r="I27" s="650" t="s">
        <v>489</v>
      </c>
      <c r="J27" s="933" t="s">
        <v>1056</v>
      </c>
      <c r="K27" s="1299">
        <v>10000</v>
      </c>
      <c r="L27" s="1299">
        <v>10000</v>
      </c>
      <c r="M27" s="1299">
        <v>10000</v>
      </c>
      <c r="N27" s="2099">
        <f t="shared" si="0"/>
        <v>0</v>
      </c>
      <c r="O27" s="1033"/>
      <c r="P27" s="1029"/>
      <c r="Q27" s="1029"/>
      <c r="R27" s="1029"/>
      <c r="S27" s="1029"/>
      <c r="T27" s="1029"/>
      <c r="U27" s="653"/>
      <c r="V27" s="653"/>
      <c r="W27" s="658"/>
      <c r="X27" s="658"/>
      <c r="Y27" s="729">
        <v>1</v>
      </c>
      <c r="Z27" s="1042">
        <v>100</v>
      </c>
      <c r="AA27" s="1043">
        <v>100</v>
      </c>
      <c r="AB27" s="656">
        <v>1</v>
      </c>
      <c r="AC27" s="657"/>
      <c r="AD27" s="658"/>
      <c r="AE27" s="658"/>
      <c r="AF27" s="658"/>
      <c r="AG27" s="655" t="s">
        <v>438</v>
      </c>
      <c r="AH27" s="271"/>
      <c r="AI27" s="271"/>
      <c r="AJ27" s="271"/>
      <c r="AK27" s="271"/>
      <c r="AL27" s="271"/>
      <c r="AM27" s="271"/>
      <c r="AN27" s="271"/>
      <c r="AO27" s="271"/>
      <c r="AP27" s="271"/>
      <c r="AQ27" s="271"/>
      <c r="AR27" s="271"/>
      <c r="AS27" s="271"/>
      <c r="AT27" s="271"/>
      <c r="AU27" s="271"/>
      <c r="AV27" s="271"/>
      <c r="AW27" s="271"/>
      <c r="AX27" s="271"/>
      <c r="AY27" s="271"/>
      <c r="AZ27" s="305"/>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row>
    <row r="28" spans="1:81" s="272" customFormat="1" ht="30" customHeight="1">
      <c r="A28" s="642" t="s">
        <v>451</v>
      </c>
      <c r="B28" s="643" t="s">
        <v>94</v>
      </c>
      <c r="C28" s="644" t="s">
        <v>2374</v>
      </c>
      <c r="D28" s="645"/>
      <c r="E28" s="646" t="s">
        <v>631</v>
      </c>
      <c r="F28" s="647" t="s">
        <v>716</v>
      </c>
      <c r="G28" s="648">
        <f>166+154</f>
        <v>320</v>
      </c>
      <c r="H28" s="649" t="s">
        <v>2268</v>
      </c>
      <c r="I28" s="650" t="s">
        <v>11</v>
      </c>
      <c r="J28" s="933" t="s">
        <v>1056</v>
      </c>
      <c r="K28" s="1299">
        <v>10000</v>
      </c>
      <c r="L28" s="1299">
        <v>10000</v>
      </c>
      <c r="M28" s="1299">
        <v>10000</v>
      </c>
      <c r="N28" s="2099">
        <f t="shared" si="0"/>
        <v>0</v>
      </c>
      <c r="O28" s="1033"/>
      <c r="P28" s="1029"/>
      <c r="Q28" s="1029"/>
      <c r="R28" s="1029"/>
      <c r="S28" s="1029"/>
      <c r="T28" s="1029"/>
      <c r="U28" s="653"/>
      <c r="V28" s="653"/>
      <c r="W28" s="658"/>
      <c r="X28" s="658">
        <v>1</v>
      </c>
      <c r="Y28" s="729"/>
      <c r="Z28" s="1042">
        <v>100</v>
      </c>
      <c r="AA28" s="1043">
        <v>100</v>
      </c>
      <c r="AB28" s="656">
        <v>1</v>
      </c>
      <c r="AC28" s="657"/>
      <c r="AD28" s="658"/>
      <c r="AE28" s="658"/>
      <c r="AF28" s="658"/>
      <c r="AG28" s="655" t="s">
        <v>438</v>
      </c>
      <c r="AH28" s="271"/>
      <c r="AI28" s="271"/>
      <c r="AJ28" s="271"/>
      <c r="AK28" s="271"/>
      <c r="AL28" s="271"/>
      <c r="AM28" s="271"/>
      <c r="AN28" s="271"/>
      <c r="AO28" s="271"/>
      <c r="AP28" s="271"/>
      <c r="AQ28" s="271"/>
      <c r="AR28" s="271"/>
      <c r="AS28" s="271"/>
      <c r="AT28" s="271"/>
      <c r="AU28" s="271"/>
      <c r="AV28" s="271"/>
      <c r="AW28" s="271"/>
      <c r="AX28" s="271"/>
      <c r="AY28" s="271"/>
      <c r="AZ28" s="305"/>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row>
    <row r="29" spans="1:81" s="272" customFormat="1" ht="30" customHeight="1">
      <c r="A29" s="642" t="s">
        <v>451</v>
      </c>
      <c r="B29" s="643" t="s">
        <v>94</v>
      </c>
      <c r="C29" s="644" t="s">
        <v>2374</v>
      </c>
      <c r="D29" s="645"/>
      <c r="E29" s="646" t="s">
        <v>632</v>
      </c>
      <c r="F29" s="647" t="s">
        <v>716</v>
      </c>
      <c r="G29" s="648">
        <v>320</v>
      </c>
      <c r="H29" s="649" t="s">
        <v>2268</v>
      </c>
      <c r="I29" s="650" t="s">
        <v>11</v>
      </c>
      <c r="J29" s="933" t="s">
        <v>1056</v>
      </c>
      <c r="K29" s="1299">
        <v>10000</v>
      </c>
      <c r="L29" s="1299">
        <v>10000</v>
      </c>
      <c r="M29" s="1299">
        <v>10000</v>
      </c>
      <c r="N29" s="2099">
        <f t="shared" si="0"/>
        <v>0</v>
      </c>
      <c r="O29" s="1033"/>
      <c r="P29" s="1029"/>
      <c r="Q29" s="1029"/>
      <c r="R29" s="1029"/>
      <c r="S29" s="1029"/>
      <c r="T29" s="1029"/>
      <c r="U29" s="653"/>
      <c r="V29" s="653"/>
      <c r="W29" s="658"/>
      <c r="X29" s="658">
        <v>1</v>
      </c>
      <c r="Y29" s="729"/>
      <c r="Z29" s="1042">
        <v>100</v>
      </c>
      <c r="AA29" s="1043">
        <v>100</v>
      </c>
      <c r="AB29" s="656">
        <v>1</v>
      </c>
      <c r="AC29" s="657"/>
      <c r="AD29" s="658"/>
      <c r="AE29" s="658"/>
      <c r="AF29" s="658"/>
      <c r="AG29" s="655" t="s">
        <v>438</v>
      </c>
      <c r="AH29" s="271"/>
      <c r="AI29" s="271"/>
      <c r="AJ29" s="271"/>
      <c r="AK29" s="271"/>
      <c r="AL29" s="271"/>
      <c r="AM29" s="271"/>
      <c r="AN29" s="271"/>
      <c r="AO29" s="271"/>
      <c r="AP29" s="271"/>
      <c r="AQ29" s="271"/>
      <c r="AR29" s="271"/>
      <c r="AS29" s="271"/>
      <c r="AT29" s="271"/>
      <c r="AU29" s="271"/>
      <c r="AV29" s="271"/>
      <c r="AW29" s="271"/>
      <c r="AX29" s="271"/>
      <c r="AY29" s="271"/>
      <c r="AZ29" s="305"/>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row>
    <row r="30" spans="1:81" s="272" customFormat="1" ht="30" customHeight="1">
      <c r="A30" s="642" t="s">
        <v>451</v>
      </c>
      <c r="B30" s="643" t="s">
        <v>94</v>
      </c>
      <c r="C30" s="644" t="s">
        <v>2374</v>
      </c>
      <c r="D30" s="645"/>
      <c r="E30" s="646" t="s">
        <v>633</v>
      </c>
      <c r="F30" s="647" t="s">
        <v>716</v>
      </c>
      <c r="G30" s="648">
        <v>67</v>
      </c>
      <c r="H30" s="649" t="s">
        <v>2268</v>
      </c>
      <c r="I30" s="650" t="s">
        <v>11</v>
      </c>
      <c r="J30" s="933" t="s">
        <v>1056</v>
      </c>
      <c r="K30" s="1299">
        <v>10000</v>
      </c>
      <c r="L30" s="1299">
        <v>10000</v>
      </c>
      <c r="M30" s="1299">
        <v>10000</v>
      </c>
      <c r="N30" s="2099">
        <f t="shared" si="0"/>
        <v>0</v>
      </c>
      <c r="O30" s="1033"/>
      <c r="P30" s="1029"/>
      <c r="Q30" s="1029"/>
      <c r="R30" s="1029"/>
      <c r="S30" s="1029"/>
      <c r="T30" s="1029"/>
      <c r="U30" s="653"/>
      <c r="V30" s="653"/>
      <c r="W30" s="658"/>
      <c r="X30" s="658">
        <v>1</v>
      </c>
      <c r="Y30" s="729"/>
      <c r="Z30" s="1042">
        <v>100</v>
      </c>
      <c r="AA30" s="1043">
        <v>100</v>
      </c>
      <c r="AB30" s="656">
        <v>1</v>
      </c>
      <c r="AC30" s="657"/>
      <c r="AD30" s="658"/>
      <c r="AE30" s="658"/>
      <c r="AF30" s="658"/>
      <c r="AG30" s="655" t="s">
        <v>438</v>
      </c>
      <c r="AH30" s="271"/>
      <c r="AI30" s="271"/>
      <c r="AJ30" s="271"/>
      <c r="AK30" s="271"/>
      <c r="AL30" s="271"/>
      <c r="AM30" s="271"/>
      <c r="AN30" s="271"/>
      <c r="AO30" s="271"/>
      <c r="AP30" s="271"/>
      <c r="AQ30" s="271"/>
      <c r="AR30" s="271"/>
      <c r="AS30" s="271"/>
      <c r="AT30" s="271"/>
      <c r="AU30" s="271"/>
      <c r="AV30" s="271"/>
      <c r="AW30" s="271"/>
      <c r="AX30" s="271"/>
      <c r="AY30" s="271"/>
      <c r="AZ30" s="305"/>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row>
    <row r="31" spans="1:81" s="272" customFormat="1" ht="30" customHeight="1">
      <c r="A31" s="642" t="s">
        <v>451</v>
      </c>
      <c r="B31" s="643" t="s">
        <v>94</v>
      </c>
      <c r="C31" s="644" t="s">
        <v>2374</v>
      </c>
      <c r="D31" s="645"/>
      <c r="E31" s="646" t="s">
        <v>634</v>
      </c>
      <c r="F31" s="647" t="s">
        <v>716</v>
      </c>
      <c r="G31" s="648">
        <v>540</v>
      </c>
      <c r="H31" s="649" t="s">
        <v>2268</v>
      </c>
      <c r="I31" s="650" t="s">
        <v>11</v>
      </c>
      <c r="J31" s="933" t="s">
        <v>1056</v>
      </c>
      <c r="K31" s="1299">
        <v>50000</v>
      </c>
      <c r="L31" s="1299">
        <v>50000</v>
      </c>
      <c r="M31" s="1299">
        <v>50000</v>
      </c>
      <c r="N31" s="2099">
        <f t="shared" si="0"/>
        <v>0</v>
      </c>
      <c r="O31" s="1033"/>
      <c r="P31" s="1029"/>
      <c r="Q31" s="1029"/>
      <c r="R31" s="1029"/>
      <c r="S31" s="1029"/>
      <c r="T31" s="1029"/>
      <c r="U31" s="653"/>
      <c r="V31" s="653"/>
      <c r="W31" s="658"/>
      <c r="X31" s="658">
        <v>1</v>
      </c>
      <c r="Y31" s="729"/>
      <c r="Z31" s="1042">
        <v>100</v>
      </c>
      <c r="AA31" s="1043">
        <v>100</v>
      </c>
      <c r="AB31" s="656">
        <v>1</v>
      </c>
      <c r="AC31" s="657"/>
      <c r="AD31" s="658"/>
      <c r="AE31" s="658"/>
      <c r="AF31" s="658"/>
      <c r="AG31" s="655" t="s">
        <v>438</v>
      </c>
      <c r="AH31" s="271"/>
      <c r="AI31" s="271"/>
      <c r="AJ31" s="271"/>
      <c r="AK31" s="271"/>
      <c r="AL31" s="271"/>
      <c r="AM31" s="271"/>
      <c r="AN31" s="271"/>
      <c r="AO31" s="271"/>
      <c r="AP31" s="271"/>
      <c r="AQ31" s="271"/>
      <c r="AR31" s="271"/>
      <c r="AS31" s="271"/>
      <c r="AT31" s="271"/>
      <c r="AU31" s="271"/>
      <c r="AV31" s="271"/>
      <c r="AW31" s="271"/>
      <c r="AX31" s="271"/>
      <c r="AY31" s="271"/>
      <c r="AZ31" s="305"/>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row>
    <row r="32" spans="1:81" s="272" customFormat="1" ht="30" customHeight="1">
      <c r="A32" s="642" t="s">
        <v>451</v>
      </c>
      <c r="B32" s="643" t="s">
        <v>94</v>
      </c>
      <c r="C32" s="644" t="s">
        <v>2374</v>
      </c>
      <c r="D32" s="645"/>
      <c r="E32" s="646" t="s">
        <v>174</v>
      </c>
      <c r="F32" s="647" t="s">
        <v>491</v>
      </c>
      <c r="G32" s="648"/>
      <c r="H32" s="649" t="s">
        <v>2268</v>
      </c>
      <c r="I32" s="650" t="s">
        <v>2274</v>
      </c>
      <c r="J32" s="933" t="s">
        <v>1056</v>
      </c>
      <c r="K32" s="1299">
        <v>203600</v>
      </c>
      <c r="L32" s="1299">
        <v>203600</v>
      </c>
      <c r="M32" s="1299">
        <v>203600</v>
      </c>
      <c r="N32" s="2099">
        <f t="shared" si="0"/>
        <v>0</v>
      </c>
      <c r="O32" s="1033"/>
      <c r="P32" s="1029"/>
      <c r="Q32" s="1029"/>
      <c r="R32" s="1029"/>
      <c r="S32" s="1029"/>
      <c r="T32" s="1029"/>
      <c r="U32" s="653"/>
      <c r="V32" s="653"/>
      <c r="W32" s="658"/>
      <c r="X32" s="658"/>
      <c r="Y32" s="729"/>
      <c r="Z32" s="1042">
        <v>100</v>
      </c>
      <c r="AA32" s="1043">
        <v>100</v>
      </c>
      <c r="AB32" s="656">
        <v>1</v>
      </c>
      <c r="AC32" s="657"/>
      <c r="AD32" s="658"/>
      <c r="AE32" s="658"/>
      <c r="AF32" s="658"/>
      <c r="AG32" s="655" t="s">
        <v>438</v>
      </c>
      <c r="AH32" s="271"/>
      <c r="AI32" s="271"/>
      <c r="AJ32" s="271"/>
      <c r="AK32" s="271"/>
      <c r="AL32" s="271"/>
      <c r="AM32" s="271"/>
      <c r="AN32" s="271"/>
      <c r="AO32" s="271"/>
      <c r="AP32" s="271"/>
      <c r="AQ32" s="271"/>
      <c r="AR32" s="271"/>
      <c r="AS32" s="271"/>
      <c r="AT32" s="271"/>
      <c r="AU32" s="271"/>
      <c r="AV32" s="271"/>
      <c r="AW32" s="271"/>
      <c r="AX32" s="271"/>
      <c r="AY32" s="271"/>
      <c r="AZ32" s="305"/>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row>
    <row r="33" spans="1:81" s="272" customFormat="1" ht="30" customHeight="1">
      <c r="A33" s="642" t="s">
        <v>451</v>
      </c>
      <c r="B33" s="643" t="s">
        <v>94</v>
      </c>
      <c r="C33" s="644" t="s">
        <v>2381</v>
      </c>
      <c r="D33" s="645"/>
      <c r="E33" s="646" t="s">
        <v>635</v>
      </c>
      <c r="F33" s="647" t="s">
        <v>716</v>
      </c>
      <c r="G33" s="648">
        <v>282</v>
      </c>
      <c r="H33" s="649" t="s">
        <v>2268</v>
      </c>
      <c r="I33" s="650" t="s">
        <v>427</v>
      </c>
      <c r="J33" s="933" t="s">
        <v>1056</v>
      </c>
      <c r="K33" s="1299">
        <v>150000</v>
      </c>
      <c r="L33" s="1299">
        <v>150000</v>
      </c>
      <c r="M33" s="1299">
        <v>150000</v>
      </c>
      <c r="N33" s="2099">
        <f t="shared" si="0"/>
        <v>0</v>
      </c>
      <c r="O33" s="1033"/>
      <c r="P33" s="1029"/>
      <c r="Q33" s="1029"/>
      <c r="R33" s="1029"/>
      <c r="S33" s="1029"/>
      <c r="T33" s="1029"/>
      <c r="U33" s="653"/>
      <c r="V33" s="653">
        <v>6</v>
      </c>
      <c r="W33" s="658"/>
      <c r="X33" s="658"/>
      <c r="Y33" s="729"/>
      <c r="Z33" s="1042">
        <v>100</v>
      </c>
      <c r="AA33" s="1043">
        <v>100</v>
      </c>
      <c r="AB33" s="656">
        <v>1</v>
      </c>
      <c r="AC33" s="657"/>
      <c r="AD33" s="658"/>
      <c r="AE33" s="658"/>
      <c r="AF33" s="658"/>
      <c r="AG33" s="655" t="s">
        <v>438</v>
      </c>
      <c r="AH33" s="271"/>
      <c r="AI33" s="271"/>
      <c r="AJ33" s="271"/>
      <c r="AK33" s="271"/>
      <c r="AL33" s="271"/>
      <c r="AM33" s="271"/>
      <c r="AN33" s="271"/>
      <c r="AO33" s="271"/>
      <c r="AP33" s="271"/>
      <c r="AQ33" s="271"/>
      <c r="AR33" s="271"/>
      <c r="AS33" s="271"/>
      <c r="AT33" s="271"/>
      <c r="AU33" s="271"/>
      <c r="AV33" s="271"/>
      <c r="AW33" s="271"/>
      <c r="AX33" s="271"/>
      <c r="AY33" s="271"/>
      <c r="AZ33" s="305"/>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row>
    <row r="34" spans="1:81" s="272" customFormat="1" ht="30" customHeight="1">
      <c r="A34" s="642" t="s">
        <v>451</v>
      </c>
      <c r="B34" s="643" t="s">
        <v>94</v>
      </c>
      <c r="C34" s="644" t="s">
        <v>2381</v>
      </c>
      <c r="D34" s="645"/>
      <c r="E34" s="646" t="s">
        <v>636</v>
      </c>
      <c r="F34" s="647" t="s">
        <v>716</v>
      </c>
      <c r="G34" s="648">
        <v>162</v>
      </c>
      <c r="H34" s="649" t="s">
        <v>2268</v>
      </c>
      <c r="I34" s="650" t="s">
        <v>427</v>
      </c>
      <c r="J34" s="933" t="s">
        <v>1056</v>
      </c>
      <c r="K34" s="1299">
        <v>180000</v>
      </c>
      <c r="L34" s="1299">
        <v>180000</v>
      </c>
      <c r="M34" s="1299">
        <v>180000</v>
      </c>
      <c r="N34" s="2099">
        <f t="shared" si="0"/>
        <v>0</v>
      </c>
      <c r="O34" s="1033"/>
      <c r="P34" s="1029"/>
      <c r="Q34" s="1029"/>
      <c r="R34" s="1029"/>
      <c r="S34" s="1029"/>
      <c r="T34" s="1029"/>
      <c r="U34" s="653"/>
      <c r="V34" s="653">
        <v>8</v>
      </c>
      <c r="W34" s="658"/>
      <c r="X34" s="658"/>
      <c r="Y34" s="729"/>
      <c r="Z34" s="1042">
        <v>100</v>
      </c>
      <c r="AA34" s="1043">
        <v>100</v>
      </c>
      <c r="AB34" s="656">
        <v>1</v>
      </c>
      <c r="AC34" s="657"/>
      <c r="AD34" s="658"/>
      <c r="AE34" s="658"/>
      <c r="AF34" s="658"/>
      <c r="AG34" s="655" t="s">
        <v>438</v>
      </c>
      <c r="AH34" s="271"/>
      <c r="AI34" s="271"/>
      <c r="AJ34" s="271"/>
      <c r="AK34" s="271"/>
      <c r="AL34" s="271"/>
      <c r="AM34" s="271"/>
      <c r="AN34" s="271"/>
      <c r="AO34" s="271"/>
      <c r="AP34" s="271"/>
      <c r="AQ34" s="271"/>
      <c r="AR34" s="271"/>
      <c r="AS34" s="271"/>
      <c r="AT34" s="271"/>
      <c r="AU34" s="271"/>
      <c r="AV34" s="271"/>
      <c r="AW34" s="271"/>
      <c r="AX34" s="271"/>
      <c r="AY34" s="271"/>
      <c r="AZ34" s="305"/>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row>
    <row r="35" spans="1:81" s="272" customFormat="1" ht="30" customHeight="1">
      <c r="A35" s="642" t="s">
        <v>451</v>
      </c>
      <c r="B35" s="643" t="s">
        <v>94</v>
      </c>
      <c r="C35" s="644" t="s">
        <v>2381</v>
      </c>
      <c r="D35" s="645"/>
      <c r="E35" s="646" t="s">
        <v>637</v>
      </c>
      <c r="F35" s="647" t="s">
        <v>716</v>
      </c>
      <c r="G35" s="648">
        <v>321</v>
      </c>
      <c r="H35" s="649" t="s">
        <v>2268</v>
      </c>
      <c r="I35" s="650" t="s">
        <v>427</v>
      </c>
      <c r="J35" s="933" t="s">
        <v>1056</v>
      </c>
      <c r="K35" s="1299">
        <v>150000</v>
      </c>
      <c r="L35" s="1299">
        <v>150000</v>
      </c>
      <c r="M35" s="1299">
        <v>150000</v>
      </c>
      <c r="N35" s="2099">
        <f t="shared" si="0"/>
        <v>0</v>
      </c>
      <c r="O35" s="1033"/>
      <c r="P35" s="1029"/>
      <c r="Q35" s="1029"/>
      <c r="R35" s="1029"/>
      <c r="S35" s="1029"/>
      <c r="T35" s="1029"/>
      <c r="U35" s="653"/>
      <c r="V35" s="653">
        <v>6</v>
      </c>
      <c r="W35" s="658"/>
      <c r="X35" s="658"/>
      <c r="Y35" s="729"/>
      <c r="Z35" s="1042">
        <v>100</v>
      </c>
      <c r="AA35" s="1043">
        <v>100</v>
      </c>
      <c r="AB35" s="656">
        <v>1</v>
      </c>
      <c r="AC35" s="657"/>
      <c r="AD35" s="658"/>
      <c r="AE35" s="658"/>
      <c r="AF35" s="658"/>
      <c r="AG35" s="655" t="s">
        <v>438</v>
      </c>
      <c r="AH35" s="271"/>
      <c r="AI35" s="271"/>
      <c r="AJ35" s="271"/>
      <c r="AK35" s="271"/>
      <c r="AL35" s="271"/>
      <c r="AM35" s="271"/>
      <c r="AN35" s="271"/>
      <c r="AO35" s="271"/>
      <c r="AP35" s="271"/>
      <c r="AQ35" s="271"/>
      <c r="AR35" s="271"/>
      <c r="AS35" s="271"/>
      <c r="AT35" s="271"/>
      <c r="AU35" s="271"/>
      <c r="AV35" s="271"/>
      <c r="AW35" s="271"/>
      <c r="AX35" s="271"/>
      <c r="AY35" s="271"/>
      <c r="AZ35" s="305"/>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row>
    <row r="36" spans="1:81" s="272" customFormat="1" ht="30" customHeight="1">
      <c r="A36" s="642" t="s">
        <v>451</v>
      </c>
      <c r="B36" s="643" t="s">
        <v>94</v>
      </c>
      <c r="C36" s="644" t="s">
        <v>2381</v>
      </c>
      <c r="D36" s="645"/>
      <c r="E36" s="646" t="s">
        <v>638</v>
      </c>
      <c r="F36" s="647" t="s">
        <v>716</v>
      </c>
      <c r="G36" s="648">
        <v>194</v>
      </c>
      <c r="H36" s="649" t="s">
        <v>2268</v>
      </c>
      <c r="I36" s="650" t="s">
        <v>427</v>
      </c>
      <c r="J36" s="933" t="s">
        <v>1056</v>
      </c>
      <c r="K36" s="1299">
        <v>200000</v>
      </c>
      <c r="L36" s="1299">
        <v>200000</v>
      </c>
      <c r="M36" s="1299">
        <v>200000</v>
      </c>
      <c r="N36" s="2099">
        <f t="shared" si="0"/>
        <v>0</v>
      </c>
      <c r="O36" s="1033"/>
      <c r="P36" s="1029"/>
      <c r="Q36" s="1029"/>
      <c r="R36" s="1029"/>
      <c r="S36" s="1029"/>
      <c r="T36" s="1029"/>
      <c r="U36" s="653"/>
      <c r="V36" s="653">
        <v>8</v>
      </c>
      <c r="W36" s="658"/>
      <c r="X36" s="658"/>
      <c r="Y36" s="729"/>
      <c r="Z36" s="1042">
        <v>100</v>
      </c>
      <c r="AA36" s="1043">
        <v>100</v>
      </c>
      <c r="AB36" s="656">
        <v>1</v>
      </c>
      <c r="AC36" s="657"/>
      <c r="AD36" s="658"/>
      <c r="AE36" s="658"/>
      <c r="AF36" s="658"/>
      <c r="AG36" s="655" t="s">
        <v>438</v>
      </c>
      <c r="AH36" s="271"/>
      <c r="AI36" s="271"/>
      <c r="AJ36" s="271"/>
      <c r="AK36" s="271"/>
      <c r="AL36" s="271"/>
      <c r="AM36" s="271"/>
      <c r="AN36" s="271"/>
      <c r="AO36" s="271"/>
      <c r="AP36" s="271"/>
      <c r="AQ36" s="271"/>
      <c r="AR36" s="271"/>
      <c r="AS36" s="271"/>
      <c r="AT36" s="271"/>
      <c r="AU36" s="271"/>
      <c r="AV36" s="271"/>
      <c r="AW36" s="271"/>
      <c r="AX36" s="271"/>
      <c r="AY36" s="271"/>
      <c r="AZ36" s="305"/>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row>
    <row r="37" spans="1:81" s="272" customFormat="1" ht="30" customHeight="1">
      <c r="A37" s="642" t="s">
        <v>451</v>
      </c>
      <c r="B37" s="643" t="s">
        <v>94</v>
      </c>
      <c r="C37" s="644" t="s">
        <v>1021</v>
      </c>
      <c r="D37" s="645"/>
      <c r="E37" s="646" t="s">
        <v>639</v>
      </c>
      <c r="F37" s="647" t="s">
        <v>640</v>
      </c>
      <c r="G37" s="648">
        <v>29</v>
      </c>
      <c r="H37" s="649" t="s">
        <v>2268</v>
      </c>
      <c r="I37" s="650" t="s">
        <v>2274</v>
      </c>
      <c r="J37" s="933" t="s">
        <v>1056</v>
      </c>
      <c r="K37" s="1299">
        <v>10000</v>
      </c>
      <c r="L37" s="1299">
        <v>10000</v>
      </c>
      <c r="M37" s="1299">
        <v>10000</v>
      </c>
      <c r="N37" s="2099">
        <f t="shared" si="0"/>
        <v>0</v>
      </c>
      <c r="O37" s="1033"/>
      <c r="P37" s="1029"/>
      <c r="Q37" s="1029"/>
      <c r="R37" s="1029">
        <v>1</v>
      </c>
      <c r="S37" s="1029"/>
      <c r="T37" s="1029"/>
      <c r="U37" s="653"/>
      <c r="V37" s="653"/>
      <c r="W37" s="658"/>
      <c r="X37" s="658"/>
      <c r="Y37" s="729"/>
      <c r="Z37" s="1042">
        <v>100</v>
      </c>
      <c r="AA37" s="1043">
        <v>100</v>
      </c>
      <c r="AB37" s="656">
        <v>1</v>
      </c>
      <c r="AC37" s="657"/>
      <c r="AD37" s="658"/>
      <c r="AE37" s="658"/>
      <c r="AF37" s="658"/>
      <c r="AG37" s="655" t="s">
        <v>438</v>
      </c>
      <c r="AH37" s="271"/>
      <c r="AI37" s="271"/>
      <c r="AJ37" s="271"/>
      <c r="AK37" s="271"/>
      <c r="AL37" s="271"/>
      <c r="AM37" s="271"/>
      <c r="AN37" s="271"/>
      <c r="AO37" s="271"/>
      <c r="AP37" s="271"/>
      <c r="AQ37" s="271"/>
      <c r="AR37" s="271"/>
      <c r="AS37" s="271"/>
      <c r="AT37" s="271"/>
      <c r="AU37" s="271"/>
      <c r="AV37" s="271"/>
      <c r="AW37" s="271"/>
      <c r="AX37" s="271"/>
      <c r="AY37" s="271"/>
      <c r="AZ37" s="305"/>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row>
    <row r="38" spans="1:81" s="272" customFormat="1" ht="30" customHeight="1">
      <c r="A38" s="642" t="s">
        <v>451</v>
      </c>
      <c r="B38" s="643" t="s">
        <v>94</v>
      </c>
      <c r="C38" s="644" t="s">
        <v>1021</v>
      </c>
      <c r="D38" s="645"/>
      <c r="E38" s="646" t="s">
        <v>641</v>
      </c>
      <c r="F38" s="647" t="s">
        <v>716</v>
      </c>
      <c r="G38" s="648">
        <v>196</v>
      </c>
      <c r="H38" s="649" t="s">
        <v>2268</v>
      </c>
      <c r="I38" s="650" t="s">
        <v>2274</v>
      </c>
      <c r="J38" s="933" t="s">
        <v>1056</v>
      </c>
      <c r="K38" s="1299">
        <v>20000</v>
      </c>
      <c r="L38" s="1299">
        <v>20000</v>
      </c>
      <c r="M38" s="1299">
        <v>20000</v>
      </c>
      <c r="N38" s="2099">
        <f t="shared" si="0"/>
        <v>0</v>
      </c>
      <c r="O38" s="1033"/>
      <c r="P38" s="1029"/>
      <c r="Q38" s="1029"/>
      <c r="R38" s="1029">
        <v>3</v>
      </c>
      <c r="S38" s="1029"/>
      <c r="T38" s="1029"/>
      <c r="U38" s="653"/>
      <c r="V38" s="653"/>
      <c r="W38" s="658"/>
      <c r="X38" s="658"/>
      <c r="Y38" s="729"/>
      <c r="Z38" s="1042">
        <v>100</v>
      </c>
      <c r="AA38" s="1043">
        <v>100</v>
      </c>
      <c r="AB38" s="656">
        <v>1</v>
      </c>
      <c r="AC38" s="657"/>
      <c r="AD38" s="658"/>
      <c r="AE38" s="658"/>
      <c r="AF38" s="658"/>
      <c r="AG38" s="655" t="s">
        <v>438</v>
      </c>
      <c r="AH38" s="271"/>
      <c r="AI38" s="271"/>
      <c r="AJ38" s="271"/>
      <c r="AK38" s="271"/>
      <c r="AL38" s="271"/>
      <c r="AM38" s="271"/>
      <c r="AN38" s="271"/>
      <c r="AO38" s="271"/>
      <c r="AP38" s="271"/>
      <c r="AQ38" s="271"/>
      <c r="AR38" s="271"/>
      <c r="AS38" s="271"/>
      <c r="AT38" s="271"/>
      <c r="AU38" s="271"/>
      <c r="AV38" s="271"/>
      <c r="AW38" s="271"/>
      <c r="AX38" s="271"/>
      <c r="AY38" s="271"/>
      <c r="AZ38" s="305"/>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row>
    <row r="39" spans="1:81" s="272" customFormat="1" ht="30" customHeight="1">
      <c r="A39" s="642" t="s">
        <v>451</v>
      </c>
      <c r="B39" s="643" t="s">
        <v>94</v>
      </c>
      <c r="C39" s="644" t="s">
        <v>1021</v>
      </c>
      <c r="D39" s="645"/>
      <c r="E39" s="646" t="s">
        <v>642</v>
      </c>
      <c r="F39" s="647" t="s">
        <v>716</v>
      </c>
      <c r="G39" s="648">
        <v>71</v>
      </c>
      <c r="H39" s="649" t="s">
        <v>2268</v>
      </c>
      <c r="I39" s="650" t="s">
        <v>12</v>
      </c>
      <c r="J39" s="933" t="s">
        <v>1056</v>
      </c>
      <c r="K39" s="1299">
        <v>10000</v>
      </c>
      <c r="L39" s="1299">
        <v>10000</v>
      </c>
      <c r="M39" s="1299">
        <v>10000</v>
      </c>
      <c r="N39" s="2099">
        <f t="shared" si="0"/>
        <v>0</v>
      </c>
      <c r="O39" s="1033"/>
      <c r="P39" s="1029"/>
      <c r="Q39" s="1029">
        <v>3.5</v>
      </c>
      <c r="R39" s="1029"/>
      <c r="S39" s="1029"/>
      <c r="T39" s="1029"/>
      <c r="U39" s="653"/>
      <c r="V39" s="653"/>
      <c r="W39" s="658"/>
      <c r="X39" s="658"/>
      <c r="Y39" s="729"/>
      <c r="Z39" s="1042">
        <v>100</v>
      </c>
      <c r="AA39" s="1043">
        <v>100</v>
      </c>
      <c r="AB39" s="656">
        <v>1</v>
      </c>
      <c r="AC39" s="657"/>
      <c r="AD39" s="658"/>
      <c r="AE39" s="658"/>
      <c r="AF39" s="658"/>
      <c r="AG39" s="655" t="s">
        <v>438</v>
      </c>
      <c r="AH39" s="271"/>
      <c r="AI39" s="271"/>
      <c r="AJ39" s="271"/>
      <c r="AK39" s="271"/>
      <c r="AL39" s="271"/>
      <c r="AM39" s="271"/>
      <c r="AN39" s="271"/>
      <c r="AO39" s="271"/>
      <c r="AP39" s="271"/>
      <c r="AQ39" s="271"/>
      <c r="AR39" s="271"/>
      <c r="AS39" s="271"/>
      <c r="AT39" s="271"/>
      <c r="AU39" s="271"/>
      <c r="AV39" s="271"/>
      <c r="AW39" s="271"/>
      <c r="AX39" s="271"/>
      <c r="AY39" s="271"/>
      <c r="AZ39" s="305"/>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row>
    <row r="40" spans="1:81" s="272" customFormat="1" ht="30" customHeight="1">
      <c r="A40" s="1012" t="s">
        <v>451</v>
      </c>
      <c r="B40" s="1013" t="s">
        <v>94</v>
      </c>
      <c r="C40" s="1014" t="s">
        <v>1021</v>
      </c>
      <c r="D40" s="1015"/>
      <c r="E40" s="1016" t="s">
        <v>643</v>
      </c>
      <c r="F40" s="1017" t="s">
        <v>716</v>
      </c>
      <c r="G40" s="1018">
        <v>122</v>
      </c>
      <c r="H40" s="1019" t="s">
        <v>964</v>
      </c>
      <c r="I40" s="1020" t="s">
        <v>448</v>
      </c>
      <c r="J40" s="1021" t="s">
        <v>1056</v>
      </c>
      <c r="K40" s="1300">
        <v>30000</v>
      </c>
      <c r="L40" s="1300">
        <v>30000</v>
      </c>
      <c r="M40" s="1300">
        <v>30000</v>
      </c>
      <c r="N40" s="2099">
        <f t="shared" si="0"/>
        <v>0</v>
      </c>
      <c r="O40" s="1034"/>
      <c r="P40" s="1030"/>
      <c r="Q40" s="1030"/>
      <c r="R40" s="1030"/>
      <c r="S40" s="1030"/>
      <c r="T40" s="1022">
        <v>1750</v>
      </c>
      <c r="U40" s="1023"/>
      <c r="V40" s="1023"/>
      <c r="W40" s="1024"/>
      <c r="X40" s="1024"/>
      <c r="Y40" s="1025"/>
      <c r="Z40" s="1042">
        <v>100</v>
      </c>
      <c r="AA40" s="1043">
        <v>100</v>
      </c>
      <c r="AB40" s="1026">
        <v>1</v>
      </c>
      <c r="AC40" s="1027"/>
      <c r="AD40" s="1024"/>
      <c r="AE40" s="1024"/>
      <c r="AF40" s="1024"/>
      <c r="AG40" s="655" t="s">
        <v>438</v>
      </c>
      <c r="AH40" s="1039"/>
      <c r="AI40" s="1039"/>
      <c r="AJ40" s="1039"/>
      <c r="AK40" s="1039"/>
      <c r="AL40" s="271"/>
      <c r="AM40" s="271"/>
      <c r="AN40" s="271"/>
      <c r="AO40" s="271"/>
      <c r="AP40" s="271"/>
      <c r="AQ40" s="271"/>
      <c r="AR40" s="271"/>
      <c r="AS40" s="271"/>
      <c r="AT40" s="271"/>
      <c r="AU40" s="271"/>
      <c r="AV40" s="271"/>
      <c r="AW40" s="271"/>
      <c r="AX40" s="271"/>
      <c r="AY40" s="271"/>
      <c r="AZ40" s="305"/>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row>
    <row r="41" spans="1:81" s="272" customFormat="1" ht="30" customHeight="1">
      <c r="A41" s="995" t="s">
        <v>451</v>
      </c>
      <c r="B41" s="996" t="s">
        <v>94</v>
      </c>
      <c r="C41" s="997" t="s">
        <v>1021</v>
      </c>
      <c r="D41" s="998"/>
      <c r="E41" s="999" t="s">
        <v>1923</v>
      </c>
      <c r="F41" s="1000" t="s">
        <v>644</v>
      </c>
      <c r="G41" s="1001">
        <v>54</v>
      </c>
      <c r="H41" s="1002" t="s">
        <v>964</v>
      </c>
      <c r="I41" s="1003" t="s">
        <v>448</v>
      </c>
      <c r="J41" s="1004" t="s">
        <v>1056</v>
      </c>
      <c r="K41" s="1934">
        <v>30000</v>
      </c>
      <c r="L41" s="1934">
        <v>30000</v>
      </c>
      <c r="M41" s="1934">
        <v>30000</v>
      </c>
      <c r="N41" s="2099">
        <f t="shared" si="0"/>
        <v>0</v>
      </c>
      <c r="O41" s="1035"/>
      <c r="P41" s="1031"/>
      <c r="Q41" s="1031"/>
      <c r="R41" s="1031"/>
      <c r="S41" s="1031"/>
      <c r="T41" s="1005">
        <v>1750</v>
      </c>
      <c r="U41" s="1006"/>
      <c r="V41" s="1006"/>
      <c r="W41" s="1010"/>
      <c r="X41" s="1010"/>
      <c r="Y41" s="1011"/>
      <c r="Z41" s="1042">
        <v>100</v>
      </c>
      <c r="AA41" s="1043">
        <v>100</v>
      </c>
      <c r="AB41" s="1008">
        <v>1</v>
      </c>
      <c r="AC41" s="1009"/>
      <c r="AD41" s="1010"/>
      <c r="AE41" s="1010"/>
      <c r="AF41" s="1010"/>
      <c r="AG41" s="1007" t="s">
        <v>438</v>
      </c>
      <c r="AH41" s="271"/>
      <c r="AI41" s="271"/>
      <c r="AJ41" s="271"/>
      <c r="AK41" s="271"/>
      <c r="AL41" s="271"/>
      <c r="AM41" s="271"/>
      <c r="AN41" s="271"/>
      <c r="AO41" s="271"/>
      <c r="AP41" s="271"/>
      <c r="AQ41" s="271"/>
      <c r="AR41" s="271"/>
      <c r="AS41" s="271"/>
      <c r="AT41" s="271"/>
      <c r="AU41" s="271"/>
      <c r="AV41" s="271"/>
      <c r="AW41" s="271"/>
      <c r="AX41" s="271"/>
      <c r="AY41" s="271"/>
      <c r="AZ41" s="305"/>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row>
    <row r="42" spans="1:81" s="272" customFormat="1" ht="30.75" customHeight="1">
      <c r="A42" s="995" t="s">
        <v>451</v>
      </c>
      <c r="B42" s="996" t="s">
        <v>94</v>
      </c>
      <c r="C42" s="997" t="s">
        <v>1021</v>
      </c>
      <c r="D42" s="998"/>
      <c r="E42" s="999" t="s">
        <v>174</v>
      </c>
      <c r="F42" s="1000" t="s">
        <v>491</v>
      </c>
      <c r="G42" s="1001"/>
      <c r="H42" s="1002" t="s">
        <v>2268</v>
      </c>
      <c r="I42" s="1003" t="s">
        <v>2274</v>
      </c>
      <c r="J42" s="1004" t="s">
        <v>1056</v>
      </c>
      <c r="K42" s="1934">
        <v>30000</v>
      </c>
      <c r="L42" s="1934">
        <v>30000</v>
      </c>
      <c r="M42" s="1934">
        <v>30000</v>
      </c>
      <c r="N42" s="2099">
        <f t="shared" si="0"/>
        <v>0</v>
      </c>
      <c r="O42" s="1035"/>
      <c r="P42" s="1031"/>
      <c r="Q42" s="1031"/>
      <c r="R42" s="1031"/>
      <c r="S42" s="1031"/>
      <c r="T42" s="1031"/>
      <c r="U42" s="1006"/>
      <c r="V42" s="1006"/>
      <c r="W42" s="1010"/>
      <c r="X42" s="1010"/>
      <c r="Y42" s="1011"/>
      <c r="Z42" s="1044">
        <v>100</v>
      </c>
      <c r="AA42" s="1045">
        <v>100</v>
      </c>
      <c r="AB42" s="1008">
        <v>1</v>
      </c>
      <c r="AC42" s="1009"/>
      <c r="AD42" s="1010"/>
      <c r="AE42" s="1010"/>
      <c r="AF42" s="1010"/>
      <c r="AG42" s="1007" t="s">
        <v>438</v>
      </c>
      <c r="AH42" s="271"/>
      <c r="AI42" s="271"/>
      <c r="AJ42" s="271"/>
      <c r="AK42" s="271"/>
      <c r="AL42" s="271"/>
      <c r="AM42" s="271"/>
      <c r="AN42" s="271"/>
      <c r="AO42" s="271"/>
      <c r="AP42" s="271"/>
      <c r="AQ42" s="271"/>
      <c r="AR42" s="271"/>
      <c r="AS42" s="271"/>
      <c r="AT42" s="271"/>
      <c r="AU42" s="271"/>
      <c r="AV42" s="271"/>
      <c r="AW42" s="271"/>
      <c r="AX42" s="271"/>
      <c r="AY42" s="271"/>
      <c r="AZ42" s="305"/>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C42" s="271"/>
    </row>
    <row r="43" spans="1:81" s="272" customFormat="1" ht="30" customHeight="1">
      <c r="A43" s="995" t="s">
        <v>451</v>
      </c>
      <c r="B43" s="996" t="s">
        <v>94</v>
      </c>
      <c r="C43" s="997" t="s">
        <v>1030</v>
      </c>
      <c r="D43" s="998"/>
      <c r="E43" s="999" t="s">
        <v>645</v>
      </c>
      <c r="F43" s="1000" t="s">
        <v>646</v>
      </c>
      <c r="G43" s="1001">
        <v>58</v>
      </c>
      <c r="H43" s="1002" t="s">
        <v>964</v>
      </c>
      <c r="I43" s="1003" t="s">
        <v>426</v>
      </c>
      <c r="J43" s="1004" t="s">
        <v>1056</v>
      </c>
      <c r="K43" s="1934">
        <v>150000</v>
      </c>
      <c r="L43" s="1934">
        <v>150000</v>
      </c>
      <c r="M43" s="1934">
        <v>150000</v>
      </c>
      <c r="N43" s="2099">
        <f t="shared" si="0"/>
        <v>0</v>
      </c>
      <c r="O43" s="1035"/>
      <c r="P43" s="1031"/>
      <c r="Q43" s="1031"/>
      <c r="R43" s="1031"/>
      <c r="S43" s="1031"/>
      <c r="T43" s="1031"/>
      <c r="U43" s="1006">
        <v>3</v>
      </c>
      <c r="V43" s="1006"/>
      <c r="W43" s="1010"/>
      <c r="X43" s="1010"/>
      <c r="Y43" s="1011"/>
      <c r="Z43" s="1044">
        <v>100</v>
      </c>
      <c r="AA43" s="1045">
        <v>100</v>
      </c>
      <c r="AB43" s="1008">
        <v>1</v>
      </c>
      <c r="AC43" s="1009"/>
      <c r="AD43" s="1010"/>
      <c r="AE43" s="1010"/>
      <c r="AF43" s="1010"/>
      <c r="AG43" s="1007" t="s">
        <v>438</v>
      </c>
      <c r="AH43" s="271"/>
      <c r="AI43" s="271"/>
      <c r="AJ43" s="271"/>
      <c r="AK43" s="271"/>
      <c r="AL43" s="271"/>
      <c r="AM43" s="271"/>
      <c r="AN43" s="271"/>
      <c r="AO43" s="271"/>
      <c r="AP43" s="271"/>
      <c r="AQ43" s="271"/>
      <c r="AR43" s="271"/>
      <c r="AS43" s="271"/>
      <c r="AT43" s="271"/>
      <c r="AU43" s="271"/>
      <c r="AV43" s="271"/>
      <c r="AW43" s="271"/>
      <c r="AX43" s="271"/>
      <c r="AY43" s="271"/>
      <c r="AZ43" s="305"/>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C43" s="271"/>
    </row>
    <row r="44" spans="1:81" s="272" customFormat="1" ht="30" customHeight="1">
      <c r="A44" s="995" t="s">
        <v>451</v>
      </c>
      <c r="B44" s="996" t="s">
        <v>94</v>
      </c>
      <c r="C44" s="997" t="s">
        <v>1030</v>
      </c>
      <c r="D44" s="998"/>
      <c r="E44" s="999" t="s">
        <v>647</v>
      </c>
      <c r="F44" s="1000" t="s">
        <v>648</v>
      </c>
      <c r="G44" s="1001">
        <v>38</v>
      </c>
      <c r="H44" s="1002" t="s">
        <v>964</v>
      </c>
      <c r="I44" s="1003" t="s">
        <v>426</v>
      </c>
      <c r="J44" s="1004" t="s">
        <v>1056</v>
      </c>
      <c r="K44" s="1934">
        <v>100000</v>
      </c>
      <c r="L44" s="1934">
        <v>100000</v>
      </c>
      <c r="M44" s="1934">
        <v>100000</v>
      </c>
      <c r="N44" s="2099">
        <f t="shared" si="0"/>
        <v>0</v>
      </c>
      <c r="O44" s="1035"/>
      <c r="P44" s="1031"/>
      <c r="Q44" s="1031"/>
      <c r="R44" s="1031"/>
      <c r="S44" s="1031"/>
      <c r="T44" s="1031"/>
      <c r="U44" s="1006">
        <v>2</v>
      </c>
      <c r="V44" s="1006"/>
      <c r="W44" s="1010"/>
      <c r="X44" s="1010"/>
      <c r="Y44" s="1011"/>
      <c r="Z44" s="1044">
        <v>100</v>
      </c>
      <c r="AA44" s="1045">
        <v>100</v>
      </c>
      <c r="AB44" s="1008">
        <v>1</v>
      </c>
      <c r="AC44" s="1009"/>
      <c r="AD44" s="1010"/>
      <c r="AE44" s="1010"/>
      <c r="AF44" s="1010"/>
      <c r="AG44" s="1007" t="s">
        <v>438</v>
      </c>
      <c r="AH44" s="271"/>
      <c r="AI44" s="271"/>
      <c r="AJ44" s="271"/>
      <c r="AK44" s="271"/>
      <c r="AL44" s="271"/>
      <c r="AM44" s="271"/>
      <c r="AN44" s="271"/>
      <c r="AO44" s="271"/>
      <c r="AP44" s="271"/>
      <c r="AQ44" s="271"/>
      <c r="AR44" s="271"/>
      <c r="AS44" s="271"/>
      <c r="AT44" s="271"/>
      <c r="AU44" s="271"/>
      <c r="AV44" s="271"/>
      <c r="AW44" s="271"/>
      <c r="AX44" s="271"/>
      <c r="AY44" s="271"/>
      <c r="AZ44" s="305"/>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row>
    <row r="45" spans="1:81" s="272" customFormat="1" ht="54.75" customHeight="1">
      <c r="A45" s="995" t="s">
        <v>451</v>
      </c>
      <c r="B45" s="996" t="s">
        <v>94</v>
      </c>
      <c r="C45" s="997" t="s">
        <v>1030</v>
      </c>
      <c r="D45" s="998"/>
      <c r="E45" s="999" t="s">
        <v>649</v>
      </c>
      <c r="F45" s="1000" t="s">
        <v>650</v>
      </c>
      <c r="G45" s="1001">
        <v>145</v>
      </c>
      <c r="H45" s="1002" t="s">
        <v>964</v>
      </c>
      <c r="I45" s="1003" t="s">
        <v>426</v>
      </c>
      <c r="J45" s="1004" t="s">
        <v>1056</v>
      </c>
      <c r="K45" s="1934">
        <v>100000</v>
      </c>
      <c r="L45" s="1934">
        <v>100000</v>
      </c>
      <c r="M45" s="1934">
        <v>100000</v>
      </c>
      <c r="N45" s="2099">
        <f t="shared" si="0"/>
        <v>0</v>
      </c>
      <c r="O45" s="1035"/>
      <c r="P45" s="1031"/>
      <c r="Q45" s="1031"/>
      <c r="R45" s="1031"/>
      <c r="S45" s="1031"/>
      <c r="T45" s="1031"/>
      <c r="U45" s="1006">
        <v>2</v>
      </c>
      <c r="V45" s="1006"/>
      <c r="W45" s="1010"/>
      <c r="X45" s="1010"/>
      <c r="Y45" s="1011"/>
      <c r="Z45" s="1044">
        <v>100</v>
      </c>
      <c r="AA45" s="1045">
        <v>100</v>
      </c>
      <c r="AB45" s="1008">
        <v>1</v>
      </c>
      <c r="AC45" s="1009"/>
      <c r="AD45" s="1010"/>
      <c r="AE45" s="1010"/>
      <c r="AF45" s="1010"/>
      <c r="AG45" s="1007" t="s">
        <v>438</v>
      </c>
      <c r="AH45" s="271"/>
      <c r="AI45" s="271"/>
      <c r="AJ45" s="271"/>
      <c r="AK45" s="271"/>
      <c r="AL45" s="271"/>
      <c r="AM45" s="271"/>
      <c r="AN45" s="271"/>
      <c r="AO45" s="271"/>
      <c r="AP45" s="271"/>
      <c r="AQ45" s="271"/>
      <c r="AR45" s="271"/>
      <c r="AS45" s="271"/>
      <c r="AT45" s="271"/>
      <c r="AU45" s="271"/>
      <c r="AV45" s="271"/>
      <c r="AW45" s="271"/>
      <c r="AX45" s="271"/>
      <c r="AY45" s="271"/>
      <c r="AZ45" s="305"/>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row>
    <row r="46" spans="1:81" s="272" customFormat="1" ht="30" customHeight="1">
      <c r="A46" s="995" t="s">
        <v>451</v>
      </c>
      <c r="B46" s="996" t="s">
        <v>94</v>
      </c>
      <c r="C46" s="997" t="s">
        <v>1030</v>
      </c>
      <c r="D46" s="998"/>
      <c r="E46" s="999" t="s">
        <v>651</v>
      </c>
      <c r="F46" s="1000" t="s">
        <v>716</v>
      </c>
      <c r="G46" s="1001">
        <v>41</v>
      </c>
      <c r="H46" s="1002" t="s">
        <v>964</v>
      </c>
      <c r="I46" s="1003" t="s">
        <v>426</v>
      </c>
      <c r="J46" s="1004" t="s">
        <v>1056</v>
      </c>
      <c r="K46" s="1934">
        <v>50000</v>
      </c>
      <c r="L46" s="1934">
        <v>50000</v>
      </c>
      <c r="M46" s="1934">
        <v>50000</v>
      </c>
      <c r="N46" s="2099">
        <f t="shared" si="0"/>
        <v>0</v>
      </c>
      <c r="O46" s="1035"/>
      <c r="P46" s="1031"/>
      <c r="Q46" s="1031"/>
      <c r="R46" s="1031"/>
      <c r="S46" s="1031"/>
      <c r="T46" s="1031"/>
      <c r="U46" s="1006">
        <v>1</v>
      </c>
      <c r="V46" s="1006"/>
      <c r="W46" s="1010"/>
      <c r="X46" s="1010"/>
      <c r="Y46" s="1011"/>
      <c r="Z46" s="1044">
        <v>100</v>
      </c>
      <c r="AA46" s="1045">
        <v>100</v>
      </c>
      <c r="AB46" s="1008">
        <v>1</v>
      </c>
      <c r="AC46" s="1009"/>
      <c r="AD46" s="1010"/>
      <c r="AE46" s="1010"/>
      <c r="AF46" s="1010"/>
      <c r="AG46" s="1007" t="s">
        <v>438</v>
      </c>
      <c r="AH46" s="271"/>
      <c r="AI46" s="271"/>
      <c r="AJ46" s="271"/>
      <c r="AK46" s="271"/>
      <c r="AL46" s="271"/>
      <c r="AM46" s="271"/>
      <c r="AN46" s="271"/>
      <c r="AO46" s="271"/>
      <c r="AP46" s="271"/>
      <c r="AQ46" s="271"/>
      <c r="AR46" s="271"/>
      <c r="AS46" s="271"/>
      <c r="AT46" s="271"/>
      <c r="AU46" s="271"/>
      <c r="AV46" s="271"/>
      <c r="AW46" s="271"/>
      <c r="AX46" s="271"/>
      <c r="AY46" s="271"/>
      <c r="AZ46" s="305"/>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row>
    <row r="47" spans="1:81" s="272" customFormat="1" ht="30" customHeight="1">
      <c r="A47" s="995" t="s">
        <v>451</v>
      </c>
      <c r="B47" s="996" t="s">
        <v>94</v>
      </c>
      <c r="C47" s="997" t="s">
        <v>1030</v>
      </c>
      <c r="D47" s="998"/>
      <c r="E47" s="999" t="s">
        <v>174</v>
      </c>
      <c r="F47" s="1000" t="s">
        <v>491</v>
      </c>
      <c r="G47" s="1001"/>
      <c r="H47" s="1002" t="s">
        <v>2268</v>
      </c>
      <c r="I47" s="1003" t="s">
        <v>2274</v>
      </c>
      <c r="J47" s="1004" t="s">
        <v>1056</v>
      </c>
      <c r="K47" s="1934">
        <v>80000</v>
      </c>
      <c r="L47" s="1934">
        <v>80000</v>
      </c>
      <c r="M47" s="1934">
        <v>80000</v>
      </c>
      <c r="N47" s="2099">
        <f t="shared" si="0"/>
        <v>0</v>
      </c>
      <c r="O47" s="1035"/>
      <c r="P47" s="1031"/>
      <c r="Q47" s="1031"/>
      <c r="R47" s="1031"/>
      <c r="S47" s="1031"/>
      <c r="T47" s="1031"/>
      <c r="U47" s="1006"/>
      <c r="V47" s="1006"/>
      <c r="W47" s="1010"/>
      <c r="X47" s="1010"/>
      <c r="Y47" s="1011"/>
      <c r="Z47" s="1044">
        <v>100</v>
      </c>
      <c r="AA47" s="1045">
        <v>100</v>
      </c>
      <c r="AB47" s="1008">
        <v>1</v>
      </c>
      <c r="AC47" s="1009"/>
      <c r="AD47" s="1010"/>
      <c r="AE47" s="1010"/>
      <c r="AF47" s="1010"/>
      <c r="AG47" s="1007" t="s">
        <v>438</v>
      </c>
      <c r="AH47" s="271"/>
      <c r="AI47" s="271"/>
      <c r="AJ47" s="271"/>
      <c r="AK47" s="271"/>
      <c r="AL47" s="271"/>
      <c r="AM47" s="271"/>
      <c r="AN47" s="271"/>
      <c r="AO47" s="271"/>
      <c r="AP47" s="271"/>
      <c r="AQ47" s="271"/>
      <c r="AR47" s="271"/>
      <c r="AS47" s="271"/>
      <c r="AT47" s="271"/>
      <c r="AU47" s="271"/>
      <c r="AV47" s="271"/>
      <c r="AW47" s="271"/>
      <c r="AX47" s="271"/>
      <c r="AY47" s="271"/>
      <c r="AZ47" s="305"/>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row>
    <row r="48" spans="1:81" s="272" customFormat="1" ht="30" customHeight="1">
      <c r="A48" s="995" t="s">
        <v>451</v>
      </c>
      <c r="B48" s="996" t="s">
        <v>94</v>
      </c>
      <c r="C48" s="997" t="s">
        <v>728</v>
      </c>
      <c r="D48" s="998"/>
      <c r="E48" s="999" t="s">
        <v>652</v>
      </c>
      <c r="F48" s="1000" t="s">
        <v>716</v>
      </c>
      <c r="G48" s="1001">
        <v>260</v>
      </c>
      <c r="H48" s="1002" t="s">
        <v>964</v>
      </c>
      <c r="I48" s="1003" t="s">
        <v>426</v>
      </c>
      <c r="J48" s="1004" t="s">
        <v>1056</v>
      </c>
      <c r="K48" s="1934">
        <v>159000</v>
      </c>
      <c r="L48" s="1934">
        <v>159000</v>
      </c>
      <c r="M48" s="1934">
        <v>159000</v>
      </c>
      <c r="N48" s="2099">
        <f t="shared" si="0"/>
        <v>0</v>
      </c>
      <c r="O48" s="1035"/>
      <c r="P48" s="1031"/>
      <c r="Q48" s="1031"/>
      <c r="R48" s="1031"/>
      <c r="S48" s="1031"/>
      <c r="T48" s="1031"/>
      <c r="U48" s="1006">
        <v>3</v>
      </c>
      <c r="V48" s="1006"/>
      <c r="W48" s="1010"/>
      <c r="X48" s="1010"/>
      <c r="Y48" s="1011"/>
      <c r="Z48" s="1044">
        <v>100</v>
      </c>
      <c r="AA48" s="1045">
        <v>100</v>
      </c>
      <c r="AB48" s="1008">
        <v>1</v>
      </c>
      <c r="AC48" s="1009"/>
      <c r="AD48" s="1010"/>
      <c r="AE48" s="1010"/>
      <c r="AF48" s="1010"/>
      <c r="AG48" s="1007" t="s">
        <v>438</v>
      </c>
      <c r="AH48" s="271"/>
      <c r="AI48" s="271"/>
      <c r="AJ48" s="271"/>
      <c r="AK48" s="271"/>
      <c r="AL48" s="271"/>
      <c r="AM48" s="271"/>
      <c r="AN48" s="271"/>
      <c r="AO48" s="271"/>
      <c r="AP48" s="271"/>
      <c r="AQ48" s="271"/>
      <c r="AR48" s="271"/>
      <c r="AS48" s="271"/>
      <c r="AT48" s="271"/>
      <c r="AU48" s="271"/>
      <c r="AV48" s="271"/>
      <c r="AW48" s="271"/>
      <c r="AX48" s="271"/>
      <c r="AY48" s="271"/>
      <c r="AZ48" s="305"/>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row>
    <row r="49" spans="1:81" s="272" customFormat="1" ht="30" customHeight="1">
      <c r="A49" s="995" t="s">
        <v>451</v>
      </c>
      <c r="B49" s="996" t="s">
        <v>94</v>
      </c>
      <c r="C49" s="997" t="s">
        <v>728</v>
      </c>
      <c r="D49" s="998"/>
      <c r="E49" s="999" t="s">
        <v>653</v>
      </c>
      <c r="F49" s="1000" t="s">
        <v>716</v>
      </c>
      <c r="G49" s="1001">
        <v>109</v>
      </c>
      <c r="H49" s="1002" t="s">
        <v>964</v>
      </c>
      <c r="I49" s="1003" t="s">
        <v>426</v>
      </c>
      <c r="J49" s="1004" t="s">
        <v>1056</v>
      </c>
      <c r="K49" s="1934">
        <v>159000</v>
      </c>
      <c r="L49" s="1934">
        <v>159000</v>
      </c>
      <c r="M49" s="1934">
        <v>159000</v>
      </c>
      <c r="N49" s="2099">
        <f t="shared" si="0"/>
        <v>0</v>
      </c>
      <c r="O49" s="1035"/>
      <c r="P49" s="1031"/>
      <c r="Q49" s="1031"/>
      <c r="R49" s="1031"/>
      <c r="S49" s="1031"/>
      <c r="T49" s="1031"/>
      <c r="U49" s="1006">
        <v>3</v>
      </c>
      <c r="V49" s="1006"/>
      <c r="W49" s="1010"/>
      <c r="X49" s="1010"/>
      <c r="Y49" s="1011"/>
      <c r="Z49" s="1044">
        <v>100</v>
      </c>
      <c r="AA49" s="1045">
        <v>100</v>
      </c>
      <c r="AB49" s="1008">
        <v>1</v>
      </c>
      <c r="AC49" s="1009"/>
      <c r="AD49" s="1010"/>
      <c r="AE49" s="1010"/>
      <c r="AF49" s="1010"/>
      <c r="AG49" s="1007" t="s">
        <v>438</v>
      </c>
      <c r="AH49" s="271"/>
      <c r="AI49" s="271"/>
      <c r="AJ49" s="271"/>
      <c r="AK49" s="271"/>
      <c r="AL49" s="271"/>
      <c r="AM49" s="271"/>
      <c r="AN49" s="271"/>
      <c r="AO49" s="271"/>
      <c r="AP49" s="271"/>
      <c r="AQ49" s="271"/>
      <c r="AR49" s="271"/>
      <c r="AS49" s="271"/>
      <c r="AT49" s="271"/>
      <c r="AU49" s="271"/>
      <c r="AV49" s="271"/>
      <c r="AW49" s="271"/>
      <c r="AX49" s="271"/>
      <c r="AY49" s="271"/>
      <c r="AZ49" s="305"/>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row>
    <row r="50" spans="1:81" s="272" customFormat="1" ht="30" customHeight="1">
      <c r="A50" s="995" t="s">
        <v>451</v>
      </c>
      <c r="B50" s="996" t="s">
        <v>94</v>
      </c>
      <c r="C50" s="997" t="s">
        <v>728</v>
      </c>
      <c r="D50" s="998"/>
      <c r="E50" s="999" t="s">
        <v>654</v>
      </c>
      <c r="F50" s="1000" t="s">
        <v>716</v>
      </c>
      <c r="G50" s="1001">
        <v>27</v>
      </c>
      <c r="H50" s="1002" t="s">
        <v>964</v>
      </c>
      <c r="I50" s="1003" t="s">
        <v>426</v>
      </c>
      <c r="J50" s="1004" t="s">
        <v>1056</v>
      </c>
      <c r="K50" s="1934">
        <v>212000</v>
      </c>
      <c r="L50" s="1934">
        <v>212000</v>
      </c>
      <c r="M50" s="1934">
        <v>212000</v>
      </c>
      <c r="N50" s="2099">
        <f t="shared" si="0"/>
        <v>0</v>
      </c>
      <c r="O50" s="1035"/>
      <c r="P50" s="1031"/>
      <c r="Q50" s="1031"/>
      <c r="R50" s="1031"/>
      <c r="S50" s="1031"/>
      <c r="T50" s="1031"/>
      <c r="U50" s="1006">
        <v>4</v>
      </c>
      <c r="V50" s="1006"/>
      <c r="W50" s="1010"/>
      <c r="X50" s="1010"/>
      <c r="Y50" s="1011"/>
      <c r="Z50" s="1044">
        <v>100</v>
      </c>
      <c r="AA50" s="1045">
        <v>100</v>
      </c>
      <c r="AB50" s="1008">
        <v>1</v>
      </c>
      <c r="AC50" s="1009"/>
      <c r="AD50" s="1010"/>
      <c r="AE50" s="1010"/>
      <c r="AF50" s="1010"/>
      <c r="AG50" s="1007" t="s">
        <v>438</v>
      </c>
      <c r="AH50" s="271"/>
      <c r="AI50" s="271"/>
      <c r="AJ50" s="271"/>
      <c r="AK50" s="271"/>
      <c r="AL50" s="271"/>
      <c r="AM50" s="271"/>
      <c r="AN50" s="271"/>
      <c r="AO50" s="271"/>
      <c r="AP50" s="271"/>
      <c r="AQ50" s="271"/>
      <c r="AR50" s="271"/>
      <c r="AS50" s="271"/>
      <c r="AT50" s="271"/>
      <c r="AU50" s="271"/>
      <c r="AV50" s="271"/>
      <c r="AW50" s="271"/>
      <c r="AX50" s="271"/>
      <c r="AY50" s="271"/>
      <c r="AZ50" s="305"/>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row>
    <row r="51" spans="1:81" s="272" customFormat="1" ht="30" customHeight="1">
      <c r="A51" s="995" t="s">
        <v>451</v>
      </c>
      <c r="B51" s="996" t="s">
        <v>94</v>
      </c>
      <c r="C51" s="997" t="s">
        <v>740</v>
      </c>
      <c r="D51" s="998"/>
      <c r="E51" s="999" t="s">
        <v>655</v>
      </c>
      <c r="F51" s="1000" t="s">
        <v>716</v>
      </c>
      <c r="G51" s="1001">
        <v>119</v>
      </c>
      <c r="H51" s="1002" t="s">
        <v>964</v>
      </c>
      <c r="I51" s="1003" t="s">
        <v>426</v>
      </c>
      <c r="J51" s="1004" t="s">
        <v>1056</v>
      </c>
      <c r="K51" s="1934">
        <v>50000</v>
      </c>
      <c r="L51" s="1934">
        <v>50000</v>
      </c>
      <c r="M51" s="1934">
        <v>50000</v>
      </c>
      <c r="N51" s="2099">
        <f t="shared" si="0"/>
        <v>0</v>
      </c>
      <c r="O51" s="1035"/>
      <c r="P51" s="1031"/>
      <c r="Q51" s="1031"/>
      <c r="R51" s="1031"/>
      <c r="S51" s="1031"/>
      <c r="T51" s="1031"/>
      <c r="U51" s="1006">
        <v>1</v>
      </c>
      <c r="V51" s="1006"/>
      <c r="W51" s="1010"/>
      <c r="X51" s="1010"/>
      <c r="Y51" s="1011"/>
      <c r="Z51" s="1044">
        <v>100</v>
      </c>
      <c r="AA51" s="1045">
        <v>100</v>
      </c>
      <c r="AB51" s="1008">
        <v>1</v>
      </c>
      <c r="AC51" s="1009"/>
      <c r="AD51" s="1010"/>
      <c r="AE51" s="1010"/>
      <c r="AF51" s="1010"/>
      <c r="AG51" s="1007" t="s">
        <v>438</v>
      </c>
      <c r="AH51" s="271"/>
      <c r="AI51" s="271"/>
      <c r="AJ51" s="271"/>
      <c r="AK51" s="271"/>
      <c r="AL51" s="271"/>
      <c r="AM51" s="271"/>
      <c r="AN51" s="271"/>
      <c r="AO51" s="271"/>
      <c r="AP51" s="271"/>
      <c r="AQ51" s="271"/>
      <c r="AR51" s="271"/>
      <c r="AS51" s="271"/>
      <c r="AT51" s="271"/>
      <c r="AU51" s="271"/>
      <c r="AV51" s="271"/>
      <c r="AW51" s="271"/>
      <c r="AX51" s="271"/>
      <c r="AY51" s="271"/>
      <c r="AZ51" s="305"/>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row>
    <row r="52" spans="1:81" s="272" customFormat="1" ht="30" customHeight="1">
      <c r="A52" s="995" t="s">
        <v>451</v>
      </c>
      <c r="B52" s="996" t="s">
        <v>94</v>
      </c>
      <c r="C52" s="997" t="s">
        <v>740</v>
      </c>
      <c r="D52" s="998"/>
      <c r="E52" s="999" t="s">
        <v>656</v>
      </c>
      <c r="F52" s="1000" t="s">
        <v>716</v>
      </c>
      <c r="G52" s="1001">
        <v>22</v>
      </c>
      <c r="H52" s="1002" t="s">
        <v>964</v>
      </c>
      <c r="I52" s="1003" t="s">
        <v>426</v>
      </c>
      <c r="J52" s="1004" t="s">
        <v>1056</v>
      </c>
      <c r="K52" s="1934">
        <v>75000</v>
      </c>
      <c r="L52" s="1934">
        <v>75000</v>
      </c>
      <c r="M52" s="1934">
        <v>75000</v>
      </c>
      <c r="N52" s="2099">
        <f t="shared" si="0"/>
        <v>0</v>
      </c>
      <c r="O52" s="1035"/>
      <c r="P52" s="1031"/>
      <c r="Q52" s="1031"/>
      <c r="R52" s="1031"/>
      <c r="S52" s="1031"/>
      <c r="T52" s="1031"/>
      <c r="U52" s="1006">
        <v>1.5</v>
      </c>
      <c r="V52" s="1006"/>
      <c r="W52" s="1010"/>
      <c r="X52" s="1010"/>
      <c r="Y52" s="1011"/>
      <c r="Z52" s="1044">
        <v>100</v>
      </c>
      <c r="AA52" s="1045">
        <v>100</v>
      </c>
      <c r="AB52" s="1008">
        <v>1</v>
      </c>
      <c r="AC52" s="1009"/>
      <c r="AD52" s="1010"/>
      <c r="AE52" s="1010"/>
      <c r="AF52" s="1010"/>
      <c r="AG52" s="1007" t="s">
        <v>438</v>
      </c>
      <c r="AH52" s="271"/>
      <c r="AI52" s="271"/>
      <c r="AJ52" s="271"/>
      <c r="AK52" s="271"/>
      <c r="AL52" s="271"/>
      <c r="AM52" s="271"/>
      <c r="AN52" s="271"/>
      <c r="AO52" s="271"/>
      <c r="AP52" s="271"/>
      <c r="AQ52" s="271"/>
      <c r="AR52" s="271"/>
      <c r="AS52" s="271"/>
      <c r="AT52" s="271"/>
      <c r="AU52" s="271"/>
      <c r="AV52" s="271"/>
      <c r="AW52" s="271"/>
      <c r="AX52" s="271"/>
      <c r="AY52" s="271"/>
      <c r="AZ52" s="305"/>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row>
    <row r="53" spans="1:81" s="272" customFormat="1" ht="30.75" customHeight="1">
      <c r="A53" s="995" t="s">
        <v>451</v>
      </c>
      <c r="B53" s="996" t="s">
        <v>94</v>
      </c>
      <c r="C53" s="997" t="s">
        <v>157</v>
      </c>
      <c r="D53" s="998"/>
      <c r="E53" s="999" t="s">
        <v>657</v>
      </c>
      <c r="F53" s="1000" t="s">
        <v>716</v>
      </c>
      <c r="G53" s="1001">
        <v>300</v>
      </c>
      <c r="H53" s="1002" t="s">
        <v>964</v>
      </c>
      <c r="I53" s="1003" t="s">
        <v>448</v>
      </c>
      <c r="J53" s="1004" t="s">
        <v>1056</v>
      </c>
      <c r="K53" s="1934">
        <v>124000</v>
      </c>
      <c r="L53" s="2096">
        <v>113209.2</v>
      </c>
      <c r="M53" s="2097">
        <v>124000</v>
      </c>
      <c r="N53" s="2099">
        <f>M53-L53</f>
        <v>10790.800000000003</v>
      </c>
      <c r="O53" s="1035"/>
      <c r="P53" s="1031"/>
      <c r="Q53" s="1031"/>
      <c r="R53" s="1031"/>
      <c r="S53" s="1031"/>
      <c r="T53" s="1005">
        <v>5500</v>
      </c>
      <c r="U53" s="1006"/>
      <c r="V53" s="1006"/>
      <c r="W53" s="1010"/>
      <c r="X53" s="1010"/>
      <c r="Y53" s="1011"/>
      <c r="Z53" s="1044">
        <v>100</v>
      </c>
      <c r="AA53" s="1045">
        <v>100</v>
      </c>
      <c r="AB53" s="1008">
        <v>1</v>
      </c>
      <c r="AC53" s="1010"/>
      <c r="AD53" s="1010"/>
      <c r="AE53" s="1010"/>
      <c r="AF53" s="1010"/>
      <c r="AG53" s="1007" t="s">
        <v>438</v>
      </c>
      <c r="AH53" s="271"/>
      <c r="AI53" s="271"/>
      <c r="AJ53" s="271"/>
      <c r="AK53" s="271"/>
      <c r="AL53" s="271"/>
      <c r="AM53" s="271"/>
      <c r="AN53" s="271"/>
      <c r="AO53" s="271"/>
      <c r="AP53" s="271"/>
      <c r="AQ53" s="271"/>
      <c r="AR53" s="271"/>
      <c r="AS53" s="271"/>
      <c r="AT53" s="271"/>
      <c r="AU53" s="271"/>
      <c r="AV53" s="271"/>
      <c r="AW53" s="271"/>
      <c r="AX53" s="271"/>
      <c r="AY53" s="271"/>
      <c r="AZ53" s="305"/>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row>
    <row r="54" spans="1:81" s="1153" customFormat="1" ht="33.75" customHeight="1">
      <c r="A54" s="1153">
        <f>COUNTIF(A4:A53,"Y")</f>
        <v>50</v>
      </c>
      <c r="I54" s="1154"/>
      <c r="J54" s="1154"/>
      <c r="K54" s="1927"/>
      <c r="L54" s="1927"/>
      <c r="M54" s="1927"/>
      <c r="N54" s="1927"/>
      <c r="O54" s="1155"/>
      <c r="P54" s="1155"/>
      <c r="Q54" s="1155"/>
      <c r="R54" s="1155"/>
      <c r="S54" s="1155"/>
      <c r="T54" s="1155"/>
      <c r="U54" s="1155"/>
      <c r="V54" s="1155"/>
      <c r="W54" s="1155"/>
      <c r="X54" s="1155"/>
      <c r="Y54" s="1155"/>
      <c r="Z54" s="1156"/>
      <c r="AA54" s="1157"/>
      <c r="AB54" s="2100"/>
      <c r="AC54" s="1156">
        <f>SUM(AC4:AC53)</f>
        <v>0</v>
      </c>
      <c r="AD54" s="1156">
        <f>SUM(AD4:AD53)</f>
        <v>0</v>
      </c>
      <c r="AE54" s="1156">
        <f>SUM(AE4:AE53)</f>
        <v>0</v>
      </c>
      <c r="AF54" s="1156">
        <f>SUM(AF4:AF53)</f>
        <v>0</v>
      </c>
    </row>
    <row r="55" spans="1:81" s="1158" customFormat="1">
      <c r="I55" s="1159"/>
      <c r="J55" s="1159"/>
      <c r="K55" s="1160"/>
      <c r="L55" s="1161"/>
      <c r="M55" s="1159"/>
      <c r="Q55" s="1160"/>
      <c r="R55" s="1162"/>
      <c r="S55" s="1162"/>
      <c r="T55" s="1159"/>
      <c r="U55" s="1160"/>
      <c r="V55" s="1160"/>
      <c r="W55" s="1163"/>
      <c r="X55" s="1163"/>
      <c r="Y55" s="1163"/>
      <c r="Z55" s="1164"/>
      <c r="AA55" s="1163"/>
      <c r="AB55" s="1163"/>
      <c r="AC55" s="1163"/>
      <c r="AE55" s="1163"/>
      <c r="AY55" s="1153"/>
    </row>
    <row r="56" spans="1:81" s="1158" customFormat="1">
      <c r="I56" s="1159"/>
      <c r="J56" s="1159"/>
      <c r="K56" s="1160"/>
      <c r="L56" s="1161"/>
      <c r="M56" s="1159"/>
      <c r="N56" s="1165" t="s">
        <v>2273</v>
      </c>
      <c r="O56" s="1165" t="s">
        <v>12</v>
      </c>
      <c r="P56" s="1165" t="s">
        <v>2206</v>
      </c>
      <c r="Q56" s="1165" t="s">
        <v>2275</v>
      </c>
      <c r="R56" s="1166" t="s">
        <v>2318</v>
      </c>
      <c r="S56" s="1166" t="s">
        <v>2319</v>
      </c>
      <c r="T56" s="1165" t="s">
        <v>2320</v>
      </c>
      <c r="U56" s="1165" t="s">
        <v>2279</v>
      </c>
      <c r="V56" s="1165" t="s">
        <v>11</v>
      </c>
      <c r="W56" s="1165" t="s">
        <v>489</v>
      </c>
      <c r="X56" s="1163"/>
      <c r="Y56" s="1163"/>
      <c r="Z56" s="1164"/>
      <c r="AA56" s="1163"/>
      <c r="AB56" s="1163"/>
      <c r="AC56" s="1163"/>
      <c r="AE56" s="1163"/>
      <c r="AY56" s="1153"/>
    </row>
    <row r="57" spans="1:81" s="1158" customFormat="1">
      <c r="H57" s="1137" t="s">
        <v>425</v>
      </c>
      <c r="I57" s="1159">
        <f>COUNTIF($I$4:$I$53,"HAM YOL")</f>
        <v>0</v>
      </c>
      <c r="J57" s="1167">
        <f>SUMIF($I$4:$I$53,"HAM YOL",$K$4:$K$53)</f>
        <v>0</v>
      </c>
      <c r="K57" s="1160"/>
      <c r="L57" s="1161"/>
      <c r="M57" s="1168" t="s">
        <v>2205</v>
      </c>
      <c r="N57" s="1168">
        <f>SUMIF($AG$4:$AG$53,"BİTTİ",P$4:P$53)</f>
        <v>0</v>
      </c>
      <c r="O57" s="1168">
        <f t="shared" ref="O57:W57" si="1">SUMIF($AG$4:$AG$53,"BİTTİ",Q$4:Q$53)</f>
        <v>3.5</v>
      </c>
      <c r="P57" s="1168">
        <f t="shared" si="1"/>
        <v>4</v>
      </c>
      <c r="Q57" s="1168">
        <f t="shared" si="1"/>
        <v>0</v>
      </c>
      <c r="R57" s="1168">
        <f t="shared" si="1"/>
        <v>9000</v>
      </c>
      <c r="S57" s="1168">
        <f t="shared" si="1"/>
        <v>35</v>
      </c>
      <c r="T57" s="1168">
        <f t="shared" si="1"/>
        <v>74.7</v>
      </c>
      <c r="U57" s="1168">
        <f t="shared" si="1"/>
        <v>0</v>
      </c>
      <c r="V57" s="1168">
        <f t="shared" si="1"/>
        <v>4</v>
      </c>
      <c r="W57" s="1168">
        <f t="shared" si="1"/>
        <v>1</v>
      </c>
      <c r="X57" s="1169"/>
      <c r="Y57" s="1163"/>
      <c r="Z57" s="1164"/>
      <c r="AA57" s="1163"/>
      <c r="AB57" s="1163"/>
      <c r="AC57" s="1163"/>
      <c r="AE57" s="1163"/>
      <c r="AY57" s="1153"/>
    </row>
    <row r="58" spans="1:81" s="1158" customFormat="1">
      <c r="H58" s="1137" t="s">
        <v>2273</v>
      </c>
      <c r="I58" s="1159">
        <f>COUNTIF($I$4:$I$53,"TESVİYE")</f>
        <v>0</v>
      </c>
      <c r="J58" s="1167">
        <f>SUMIF($I$4:$I$53,"TESVİYE",$K$4:$K$53)</f>
        <v>0</v>
      </c>
      <c r="K58" s="1160"/>
      <c r="L58" s="1161"/>
      <c r="M58" s="1169" t="s">
        <v>2207</v>
      </c>
      <c r="N58" s="1169">
        <f>SUMIF($AG$4:$AG$53,"%70 DEVAM EDİYOR",P$4:P$53)</f>
        <v>0</v>
      </c>
      <c r="O58" s="1169">
        <f t="shared" ref="O58:W58" si="2">SUMIF($AG$4:$AG$53,"%70 DEVAM EDİYOR",Q$4:Q$53)</f>
        <v>0</v>
      </c>
      <c r="P58" s="1169">
        <f t="shared" si="2"/>
        <v>0</v>
      </c>
      <c r="Q58" s="1169">
        <f t="shared" si="2"/>
        <v>0</v>
      </c>
      <c r="R58" s="1169">
        <f t="shared" si="2"/>
        <v>0</v>
      </c>
      <c r="S58" s="1169">
        <f t="shared" si="2"/>
        <v>0</v>
      </c>
      <c r="T58" s="1169">
        <f t="shared" si="2"/>
        <v>0</v>
      </c>
      <c r="U58" s="1169">
        <f t="shared" si="2"/>
        <v>0</v>
      </c>
      <c r="V58" s="1169">
        <f t="shared" si="2"/>
        <v>0</v>
      </c>
      <c r="W58" s="1169">
        <f t="shared" si="2"/>
        <v>0</v>
      </c>
      <c r="X58" s="1169"/>
      <c r="Y58" s="1163"/>
      <c r="Z58" s="1164"/>
      <c r="AA58" s="1163"/>
      <c r="AB58" s="1163"/>
      <c r="AC58" s="1163"/>
      <c r="AE58" s="1163"/>
      <c r="AY58" s="1153"/>
    </row>
    <row r="59" spans="1:81" s="1158" customFormat="1">
      <c r="H59" s="1137" t="s">
        <v>12</v>
      </c>
      <c r="I59" s="1159">
        <f>COUNTIF($I$4:$I$53,"ONARIM")</f>
        <v>1</v>
      </c>
      <c r="J59" s="1167">
        <f>SUMIF($I$4:$I$53,"ONARIM",$K$4:$K$53)</f>
        <v>10000</v>
      </c>
      <c r="K59" s="1160"/>
      <c r="L59" s="1161"/>
      <c r="M59" s="1169" t="s">
        <v>2208</v>
      </c>
      <c r="N59" s="1169">
        <f>SUMIF($AG$4:$AG$53,"DEVAM EDİYOR",P$4:P$53)</f>
        <v>0</v>
      </c>
      <c r="O59" s="1169">
        <f t="shared" ref="O59:W59" si="3">SUMIF($AG$4:$AG$53,"DEVAM EDİYOR",Q$4:Q$53)</f>
        <v>0</v>
      </c>
      <c r="P59" s="1169">
        <f t="shared" si="3"/>
        <v>0</v>
      </c>
      <c r="Q59" s="1169">
        <f t="shared" si="3"/>
        <v>0</v>
      </c>
      <c r="R59" s="1169">
        <f t="shared" si="3"/>
        <v>0</v>
      </c>
      <c r="S59" s="1169">
        <f t="shared" si="3"/>
        <v>0</v>
      </c>
      <c r="T59" s="1169">
        <f t="shared" si="3"/>
        <v>0</v>
      </c>
      <c r="U59" s="1169">
        <f t="shared" si="3"/>
        <v>0</v>
      </c>
      <c r="V59" s="1169">
        <f t="shared" si="3"/>
        <v>0</v>
      </c>
      <c r="W59" s="1169">
        <f t="shared" si="3"/>
        <v>0</v>
      </c>
      <c r="X59" s="1169"/>
      <c r="Y59" s="1163"/>
      <c r="Z59" s="1164"/>
      <c r="AA59" s="1163"/>
      <c r="AB59" s="1163"/>
      <c r="AC59" s="1163"/>
      <c r="AE59" s="1163"/>
      <c r="AY59" s="1153"/>
    </row>
    <row r="60" spans="1:81" s="1158" customFormat="1">
      <c r="H60" s="1137" t="s">
        <v>2274</v>
      </c>
      <c r="I60" s="1159">
        <f>COUNTIF($I$4:$I$53,"STABİLİZE")</f>
        <v>5</v>
      </c>
      <c r="J60" s="1167">
        <f>SUMIF($I$4:$I$53,"STABİLİZE",$K$4:$K$53)</f>
        <v>343600</v>
      </c>
      <c r="K60" s="1160"/>
      <c r="L60" s="1161"/>
      <c r="M60" s="1170" t="s">
        <v>2209</v>
      </c>
      <c r="N60" s="1169">
        <f>SUMIF($AG$4:$AG$53,"İHALE AŞAMASI",P$4:P53)</f>
        <v>0</v>
      </c>
      <c r="O60" s="1169">
        <f>SUMIF($AG$4:$AG$53,"İHALE AŞAMASI",Q$4:Q53)</f>
        <v>0</v>
      </c>
      <c r="P60" s="1169">
        <f>SUMIF($AG$4:$AG$53,"İHALE AŞAMASI",R$4:R53)</f>
        <v>0</v>
      </c>
      <c r="Q60" s="1169">
        <f>SUMIF($AG$4:$AG$53,"İHALE AŞAMASI",S$4:S53)</f>
        <v>0</v>
      </c>
      <c r="R60" s="1169">
        <f>SUMIF($AG$4:$AG$53,"İHALE AŞAMASI",T$4:T53)</f>
        <v>0</v>
      </c>
      <c r="S60" s="1169">
        <f>SUMIF($AG$4:$AG$53,"İHALE AŞAMASI",U$4:U53)</f>
        <v>0</v>
      </c>
      <c r="T60" s="1169">
        <f>SUMIF($AG$4:$AG$53,"İHALE AŞAMASI",V$4:V53)</f>
        <v>0</v>
      </c>
      <c r="U60" s="1169">
        <f>SUMIF($AG$4:$AG$53,"İHALE AŞAMASI",W$4:W53)</f>
        <v>0</v>
      </c>
      <c r="V60" s="1169">
        <f>SUMIF($AG$4:$AG$53,"İHALE AŞAMASI",X$4:X53)</f>
        <v>0</v>
      </c>
      <c r="W60" s="1169">
        <f>SUMIF($AG$4:$AG$53,"İHALE AŞAMASI",Y$4:Y53)</f>
        <v>0</v>
      </c>
      <c r="X60" s="1169"/>
      <c r="Y60" s="1163"/>
      <c r="Z60" s="1164"/>
      <c r="AA60" s="1163"/>
      <c r="AB60" s="1163"/>
      <c r="AC60" s="1163"/>
      <c r="AE60" s="1163"/>
      <c r="AY60" s="1153"/>
    </row>
    <row r="61" spans="1:81" s="1158" customFormat="1">
      <c r="H61" s="1137" t="s">
        <v>2275</v>
      </c>
      <c r="I61" s="1159">
        <f>COUNTIF($I$4:$I$53,"BETON YOL")</f>
        <v>0</v>
      </c>
      <c r="J61" s="1167">
        <f>SUMIF($I$4:$I$53,"BETON YOL",$K$4:$K$53)</f>
        <v>0</v>
      </c>
      <c r="K61" s="1160"/>
      <c r="L61" s="1161"/>
      <c r="M61" s="1170" t="s">
        <v>2210</v>
      </c>
      <c r="N61" s="1169">
        <f>SUMIF($AG$4:$AG$53,"BAŞLANMADI",P$4:P$53)</f>
        <v>0</v>
      </c>
      <c r="O61" s="1169">
        <f t="shared" ref="O61:W61" si="4">SUMIF($AG$4:$AG$53,"BAŞLANMADI",Q$4:Q$53)</f>
        <v>0</v>
      </c>
      <c r="P61" s="1169">
        <f t="shared" si="4"/>
        <v>0</v>
      </c>
      <c r="Q61" s="1169">
        <f t="shared" si="4"/>
        <v>0</v>
      </c>
      <c r="R61" s="1169">
        <f t="shared" si="4"/>
        <v>0</v>
      </c>
      <c r="S61" s="1169">
        <f t="shared" si="4"/>
        <v>0</v>
      </c>
      <c r="T61" s="1169">
        <f t="shared" si="4"/>
        <v>0</v>
      </c>
      <c r="U61" s="1169">
        <f t="shared" si="4"/>
        <v>0</v>
      </c>
      <c r="V61" s="1169">
        <f t="shared" si="4"/>
        <v>0</v>
      </c>
      <c r="W61" s="1169">
        <f t="shared" si="4"/>
        <v>0</v>
      </c>
      <c r="X61" s="1169"/>
      <c r="Y61" s="1163"/>
      <c r="Z61" s="1164"/>
      <c r="AA61" s="1163"/>
      <c r="AB61" s="1163"/>
      <c r="AC61" s="1163"/>
      <c r="AE61" s="1163"/>
      <c r="AY61" s="1153"/>
    </row>
    <row r="62" spans="1:81" s="1158" customFormat="1" ht="25.5">
      <c r="H62" s="1137" t="s">
        <v>448</v>
      </c>
      <c r="I62" s="1159">
        <f>COUNTIF($I$4:$I$53,"KÖY İÇİ     YOL (PARKE)")</f>
        <v>3</v>
      </c>
      <c r="J62" s="1167">
        <f>SUMIF($I$4:$I$53,"KÖY İÇİ     YOL (PARKE)",$K$4:$K$53)</f>
        <v>184000</v>
      </c>
      <c r="K62" s="1160"/>
      <c r="L62" s="1161"/>
      <c r="M62" s="1159" t="s">
        <v>19</v>
      </c>
      <c r="N62" s="1171">
        <f t="shared" ref="N62:T62" si="5">SUM(N57:N61)</f>
        <v>0</v>
      </c>
      <c r="O62" s="1171">
        <f t="shared" si="5"/>
        <v>3.5</v>
      </c>
      <c r="P62" s="1172">
        <f t="shared" si="5"/>
        <v>4</v>
      </c>
      <c r="Q62" s="1172">
        <f t="shared" si="5"/>
        <v>0</v>
      </c>
      <c r="R62" s="1172">
        <f t="shared" si="5"/>
        <v>9000</v>
      </c>
      <c r="S62" s="1173">
        <f t="shared" si="5"/>
        <v>35</v>
      </c>
      <c r="T62" s="1172">
        <f t="shared" si="5"/>
        <v>74.7</v>
      </c>
      <c r="U62" s="1172">
        <f>SUM(U57:U61)</f>
        <v>0</v>
      </c>
      <c r="V62" s="1172">
        <f>SUM(V57:V61)</f>
        <v>4</v>
      </c>
      <c r="W62" s="1172">
        <f>SUM(W57:W61)</f>
        <v>1</v>
      </c>
      <c r="X62" s="1172"/>
      <c r="Y62" s="1163"/>
      <c r="Z62" s="1164"/>
      <c r="AA62" s="1163"/>
      <c r="AB62" s="1163"/>
      <c r="AC62" s="1163"/>
      <c r="AE62" s="1163"/>
      <c r="AY62" s="1153"/>
    </row>
    <row r="63" spans="1:81" s="1158" customFormat="1">
      <c r="H63" s="1158" t="s">
        <v>2384</v>
      </c>
      <c r="I63" s="1159">
        <f>COUNTIF($I$4:$I$53,"1. KAT ASFALT")</f>
        <v>15</v>
      </c>
      <c r="J63" s="1167">
        <f>SUMIF($I$4:$I$53,"1. KAT ASFALT",$K$4:$K$53)</f>
        <v>1751000</v>
      </c>
      <c r="K63" s="1160"/>
      <c r="L63" s="1161"/>
      <c r="M63" s="1159"/>
      <c r="Q63" s="1160"/>
      <c r="R63" s="1162"/>
      <c r="S63" s="1162"/>
      <c r="T63" s="1159"/>
      <c r="U63" s="1160"/>
      <c r="V63" s="1160"/>
      <c r="W63" s="1163"/>
      <c r="X63" s="1163"/>
      <c r="Y63" s="1163"/>
      <c r="Z63" s="1164"/>
      <c r="AA63" s="1163"/>
      <c r="AB63" s="1163"/>
      <c r="AC63" s="1163"/>
      <c r="AE63" s="1163"/>
      <c r="AY63" s="1153"/>
    </row>
    <row r="64" spans="1:81" s="1158" customFormat="1">
      <c r="F64" s="1137"/>
      <c r="H64" s="1174" t="s">
        <v>2385</v>
      </c>
      <c r="I64" s="1159">
        <f>COUNTIF($I$4:$I$53,"2. KAT ASFALT")</f>
        <v>21</v>
      </c>
      <c r="J64" s="1167">
        <f>SUMIF($I$4:$I$53,"2. KAT ASFALT",$K$4:$K$53)</f>
        <v>1684000</v>
      </c>
      <c r="K64" s="1160"/>
      <c r="L64" s="1161"/>
      <c r="M64" s="1159"/>
      <c r="Q64" s="1160"/>
      <c r="R64" s="1162"/>
      <c r="S64" s="1162"/>
      <c r="T64" s="1159"/>
      <c r="U64" s="1160"/>
      <c r="V64" s="1160"/>
      <c r="W64" s="1163"/>
      <c r="X64" s="1163"/>
      <c r="Y64" s="1163"/>
      <c r="Z64" s="1164"/>
      <c r="AA64" s="1163"/>
      <c r="AB64" s="1163"/>
      <c r="AC64" s="1163"/>
      <c r="AE64" s="1163"/>
      <c r="AY64" s="1153"/>
    </row>
    <row r="65" spans="5:51" s="1158" customFormat="1">
      <c r="F65" s="1137"/>
      <c r="H65" s="1137" t="s">
        <v>2279</v>
      </c>
      <c r="I65" s="1159">
        <f>COUNTIF($I$4:$I$53,"TAŞ DUVAR")</f>
        <v>0</v>
      </c>
      <c r="J65" s="1167">
        <f>SUMIF($I$4:$I$53,"TAŞ DUVAR",$K$4:$K$53)</f>
        <v>0</v>
      </c>
      <c r="K65" s="1160"/>
      <c r="L65" s="1161"/>
      <c r="M65" s="1159"/>
      <c r="Q65" s="1160"/>
      <c r="R65" s="1162"/>
      <c r="S65" s="1162"/>
      <c r="T65" s="1159"/>
      <c r="U65" s="1160"/>
      <c r="V65" s="1160"/>
      <c r="W65" s="1163"/>
      <c r="X65" s="1163"/>
      <c r="Y65" s="1163"/>
      <c r="Z65" s="1164"/>
      <c r="AA65" s="1163"/>
      <c r="AB65" s="1163"/>
      <c r="AC65" s="1163"/>
      <c r="AE65" s="1163"/>
      <c r="AY65" s="1153"/>
    </row>
    <row r="66" spans="5:51" s="1158" customFormat="1">
      <c r="H66" s="1137" t="s">
        <v>11</v>
      </c>
      <c r="I66" s="1159">
        <f>COUNTIF($I$4:$I$53,"MENFEZ")</f>
        <v>4</v>
      </c>
      <c r="J66" s="1167">
        <f>SUMIF($I$4:$I$53,"MENFEZ",$K$4:$K$53)</f>
        <v>80000</v>
      </c>
      <c r="K66" s="1160"/>
      <c r="L66" s="1161"/>
      <c r="M66" s="1159"/>
      <c r="Q66" s="1160"/>
      <c r="R66" s="1162"/>
      <c r="S66" s="1162"/>
      <c r="T66" s="1159"/>
      <c r="U66" s="1160"/>
      <c r="V66" s="1160"/>
      <c r="W66" s="1163"/>
      <c r="X66" s="1163"/>
      <c r="Y66" s="1163"/>
      <c r="Z66" s="1164"/>
      <c r="AA66" s="1163"/>
      <c r="AB66" s="1163"/>
      <c r="AC66" s="1163"/>
      <c r="AE66" s="1163"/>
      <c r="AY66" s="1153"/>
    </row>
    <row r="67" spans="5:51" s="1158" customFormat="1">
      <c r="H67" s="1137" t="s">
        <v>489</v>
      </c>
      <c r="I67" s="1159">
        <f>COUNTIF($I$4:$I$53,"KÖPRÜ")</f>
        <v>1</v>
      </c>
      <c r="J67" s="1167">
        <f>SUMIF($I$4:$I$53,"KÖPRÜ",$K$4:$K$53)</f>
        <v>10000</v>
      </c>
      <c r="K67" s="1160"/>
      <c r="L67" s="1161"/>
      <c r="M67" s="1159"/>
      <c r="Q67" s="1160"/>
      <c r="R67" s="1162"/>
      <c r="S67" s="1162"/>
      <c r="T67" s="1159"/>
      <c r="U67" s="1160"/>
      <c r="V67" s="1160"/>
      <c r="W67" s="1163"/>
      <c r="X67" s="1163"/>
      <c r="Y67" s="1163"/>
      <c r="Z67" s="1164"/>
      <c r="AA67" s="1163"/>
      <c r="AB67" s="1163"/>
      <c r="AC67" s="1163"/>
      <c r="AE67" s="1163"/>
      <c r="AY67" s="1153"/>
    </row>
    <row r="68" spans="5:51" s="1158" customFormat="1">
      <c r="I68" s="1159">
        <f>SUM(I57:I67)</f>
        <v>50</v>
      </c>
      <c r="J68" s="1167">
        <f>SUM(J57:J67)</f>
        <v>4062600</v>
      </c>
      <c r="K68" s="1160"/>
      <c r="L68" s="1161"/>
      <c r="M68" s="1159"/>
      <c r="Q68" s="1160"/>
      <c r="R68" s="1162"/>
      <c r="S68" s="1162"/>
      <c r="T68" s="1159"/>
      <c r="U68" s="1160"/>
      <c r="V68" s="1160"/>
      <c r="W68" s="1163"/>
      <c r="X68" s="1163"/>
      <c r="Y68" s="1163"/>
      <c r="Z68" s="1164"/>
      <c r="AA68" s="1163"/>
      <c r="AB68" s="1163"/>
      <c r="AC68" s="1163"/>
      <c r="AE68" s="1163"/>
      <c r="AY68" s="1153"/>
    </row>
    <row r="69" spans="5:51" s="1158" customFormat="1" ht="51">
      <c r="G69" s="1137" t="s">
        <v>425</v>
      </c>
      <c r="H69" s="1175" t="s">
        <v>2204</v>
      </c>
      <c r="I69" s="1137" t="s">
        <v>2273</v>
      </c>
      <c r="J69" s="1176" t="s">
        <v>2204</v>
      </c>
      <c r="K69" s="1137" t="s">
        <v>12</v>
      </c>
      <c r="L69" s="1177" t="s">
        <v>2204</v>
      </c>
      <c r="M69" s="1137" t="s">
        <v>2274</v>
      </c>
      <c r="N69" s="1176" t="s">
        <v>2204</v>
      </c>
      <c r="O69" s="1137" t="s">
        <v>2275</v>
      </c>
      <c r="P69" s="1178" t="s">
        <v>2204</v>
      </c>
      <c r="Q69" s="1137" t="s">
        <v>448</v>
      </c>
      <c r="R69" s="1177" t="s">
        <v>614</v>
      </c>
      <c r="S69" s="1175" t="s">
        <v>2384</v>
      </c>
      <c r="T69" s="1179" t="s">
        <v>2204</v>
      </c>
      <c r="U69" s="1180" t="s">
        <v>2385</v>
      </c>
      <c r="V69" s="1176" t="s">
        <v>2204</v>
      </c>
      <c r="W69" s="1137" t="s">
        <v>2279</v>
      </c>
      <c r="X69" s="1137" t="s">
        <v>11</v>
      </c>
      <c r="Y69" s="1137" t="s">
        <v>489</v>
      </c>
      <c r="Z69" s="1164"/>
      <c r="AA69" s="1163"/>
      <c r="AB69" s="1163"/>
      <c r="AC69" s="1163"/>
      <c r="AE69" s="1163"/>
      <c r="AY69" s="1153"/>
    </row>
    <row r="70" spans="5:51" s="1158" customFormat="1">
      <c r="F70" s="1169" t="s">
        <v>716</v>
      </c>
      <c r="G70" s="1158">
        <f>COUNTIF($I$4:$I$18,"HAM YOL")</f>
        <v>0</v>
      </c>
      <c r="H70" s="1158">
        <f>SUMIF($I$4:$I$18,"HAM YOL",O4:O18)</f>
        <v>0</v>
      </c>
      <c r="I70" s="1158">
        <f>COUNTIF($I$4:$I$18,"TESVİYE")</f>
        <v>0</v>
      </c>
      <c r="J70" s="1158">
        <f>SUMIF($I$4:$I$18,"TESVİYE",P4:P18)</f>
        <v>0</v>
      </c>
      <c r="K70" s="1158">
        <f>COUNTIF($I$4:$I$18,"ONARIM")</f>
        <v>0</v>
      </c>
      <c r="L70" s="1158">
        <f>SUMIF($I$4:$I$18,"ONARIM",Q4:Q18)</f>
        <v>0</v>
      </c>
      <c r="M70" s="1158">
        <f>COUNTIF($I$4:$I$18,"STABİLİZE")</f>
        <v>0</v>
      </c>
      <c r="N70" s="1158">
        <f>SUMIF($I$4:$I$18,"STABİLİZE",R4:R18)</f>
        <v>0</v>
      </c>
      <c r="O70" s="1158">
        <f>COUNTIF($I$4:$I$18,"BETON YOL")</f>
        <v>0</v>
      </c>
      <c r="P70" s="1158">
        <f>SUMIF($I$4:$I$18,"BETON YOL",S4:S18)</f>
        <v>0</v>
      </c>
      <c r="Q70" s="1158">
        <f>COUNTIF($I$4:$I$18,"KÖY İÇİ     YOL (PARKE)")</f>
        <v>0</v>
      </c>
      <c r="R70" s="1158">
        <f>SUMIF($I$4:$I$18,"KÖY İÇİ     YOL (PARKE)",T4:T18)</f>
        <v>0</v>
      </c>
      <c r="S70" s="1158">
        <f>COUNTIF($I$4:$I$18,"1. KAT ASFALT")</f>
        <v>6</v>
      </c>
      <c r="T70" s="1158">
        <f>SUMIF($I$4:$I$18,"1. KAT ASFALT",U4:U18)</f>
        <v>14.5</v>
      </c>
      <c r="U70" s="1158">
        <f>COUNTIF($I$4:$I$18,"2. KAT ASFALT")</f>
        <v>9</v>
      </c>
      <c r="V70" s="1158">
        <f>SUMIF($I$4:$I$18,"2. KAT ASFALT",V4:V18)</f>
        <v>33</v>
      </c>
      <c r="W70" s="1158">
        <f>COUNTIF($I$4:$I$18,"TAŞ DUVAR")</f>
        <v>0</v>
      </c>
      <c r="X70" s="1158">
        <f>SUMIF($I$4:$I$18,"MENFEZ",X4:X18)</f>
        <v>0</v>
      </c>
      <c r="Y70" s="1158">
        <f>COUNTIF($I$4:$I$18,"KÖPRÜ")</f>
        <v>0</v>
      </c>
      <c r="Z70" s="1164"/>
      <c r="AA70" s="1163"/>
      <c r="AB70" s="1163"/>
      <c r="AC70" s="1163"/>
      <c r="AE70" s="1163"/>
      <c r="AY70" s="1153"/>
    </row>
    <row r="71" spans="5:51" s="1158" customFormat="1">
      <c r="E71" s="1158" t="s">
        <v>1899</v>
      </c>
      <c r="F71" s="1169" t="s">
        <v>2215</v>
      </c>
      <c r="G71" s="1158">
        <f>COUNTIF($I$19:$I$19,"HAM YOL")</f>
        <v>0</v>
      </c>
      <c r="H71" s="1158">
        <f>SUMIF($I$19:$I$19,"HAM YOL",O19:O19)</f>
        <v>0</v>
      </c>
      <c r="I71" s="1158">
        <f>COUNTIF($I$19:$I$19,"TESVİYE")</f>
        <v>0</v>
      </c>
      <c r="J71" s="1158">
        <f>SUMIF($I$19:$I$19,"TESVİYE",P19:P19)</f>
        <v>0</v>
      </c>
      <c r="K71" s="1158">
        <f>COUNTIF($I$19:$I$19,"ONARIM")</f>
        <v>0</v>
      </c>
      <c r="L71" s="1158">
        <f>SUMIF($I$19:$I$19,"ONARIM",Q19:Q19)</f>
        <v>0</v>
      </c>
      <c r="M71" s="1158">
        <f>COUNTIF($I$19:$I$19,"STABİLİZE")</f>
        <v>0</v>
      </c>
      <c r="N71" s="1158">
        <f>SUMIF($I$19:$I$19,"STABİLİZE",R19:R19)</f>
        <v>0</v>
      </c>
      <c r="O71" s="1158">
        <f>COUNTIF($I$19:$I$19,"BETON YOL")</f>
        <v>0</v>
      </c>
      <c r="P71" s="1158">
        <f>SUMIF($I$19:$I$19,"BETON YOL",S19:S19)</f>
        <v>0</v>
      </c>
      <c r="Q71" s="1158">
        <f>COUNTIF($I$19:$I$19,"KÖY İÇİ     YOL (PARKE)")</f>
        <v>0</v>
      </c>
      <c r="R71" s="1158">
        <f>SUMIF($I$19:$I$19,"KÖY İÇİ     YOL (PARKE)",T19:T19)</f>
        <v>0</v>
      </c>
      <c r="S71" s="1158">
        <f>COUNTIF($I$19:$I$19,"1. KAT ASFALT")</f>
        <v>0</v>
      </c>
      <c r="T71" s="1158">
        <f>SUMIF($I$19:$I$19,"1. KAT ASFALT",U19:U19)</f>
        <v>0</v>
      </c>
      <c r="U71" s="1158">
        <f>COUNTIF($I$19:$I$19,"2. KAT ASFALT")</f>
        <v>1</v>
      </c>
      <c r="V71" s="1158">
        <f>SUMIF($I$19:$I$19,"2. KAT ASFALT",V19:V19)</f>
        <v>0.7</v>
      </c>
      <c r="W71" s="1158">
        <f>COUNTIF($I$19:$I$19,"TAŞ DUVAR")</f>
        <v>0</v>
      </c>
      <c r="X71" s="1158">
        <f>SUMIF($I$19:$I$19,"MENFEZ",X19:X19)</f>
        <v>0</v>
      </c>
      <c r="Y71" s="1158">
        <f>COUNTIF($I$19:$I$19,"KÖPRÜ")</f>
        <v>0</v>
      </c>
      <c r="Z71" s="1164"/>
      <c r="AA71" s="1163"/>
      <c r="AB71" s="1163"/>
      <c r="AC71" s="1163"/>
      <c r="AE71" s="1163"/>
      <c r="AY71" s="1153"/>
    </row>
    <row r="72" spans="5:51" s="1158" customFormat="1">
      <c r="F72" s="1169" t="s">
        <v>2216</v>
      </c>
      <c r="G72" s="1158">
        <f>COUNTIF($I$20:$I$32,"HAM YOL")</f>
        <v>0</v>
      </c>
      <c r="H72" s="1158">
        <f>SUMIF($I$20:$I$32,"HAM YOL",O20:O32)</f>
        <v>0</v>
      </c>
      <c r="I72" s="1158">
        <f>COUNTIF($I$20:$I$32,"TESVİYE")</f>
        <v>0</v>
      </c>
      <c r="J72" s="1158">
        <f>SUMIF($I$20:$I$32,"TESVİYE",P20:P32)</f>
        <v>0</v>
      </c>
      <c r="K72" s="1158">
        <f>COUNTIF($I$20:$I$32,"ONARIM")</f>
        <v>0</v>
      </c>
      <c r="L72" s="1158">
        <f>SUMIF($I$20:$I$32,"ONARIM",Q20:Q32)</f>
        <v>0</v>
      </c>
      <c r="M72" s="1158">
        <f>COUNTIF($I$20:$I$32,"STABİLİZE")</f>
        <v>1</v>
      </c>
      <c r="N72" s="1158">
        <f>SUMIF($I$20:$I$32,"STABİLİZE",R20:R32)</f>
        <v>0</v>
      </c>
      <c r="O72" s="1158">
        <f>COUNTIF($I$20:$I$32,"BETON YOL")</f>
        <v>0</v>
      </c>
      <c r="P72" s="1158">
        <f>SUMIF($I$20:$I$32,"BETON YOL",S20:S32)</f>
        <v>0</v>
      </c>
      <c r="Q72" s="1158">
        <f>COUNTIF($I$20:$I$32,"KÖY İÇİ     YOL (PARKE)")</f>
        <v>0</v>
      </c>
      <c r="R72" s="1158">
        <f>SUMIF($I$20:$I$32,"KÖY İÇİ     YOL (PARKE)",T20:T32)</f>
        <v>0</v>
      </c>
      <c r="S72" s="1158">
        <f>COUNTIF($I$20:$I$32,"1. KAT ASFALT")</f>
        <v>0</v>
      </c>
      <c r="T72" s="1158">
        <f>SUMIF($I$20:$I$32,"1. KAT ASFALT",U20:U32)</f>
        <v>0</v>
      </c>
      <c r="U72" s="1158">
        <f>COUNTIF($I$20:$I$32,"2. KAT ASFALT")</f>
        <v>7</v>
      </c>
      <c r="V72" s="1158">
        <f>SUMIF($I$20:$I$32,"2. KAT ASFALT",V20:V32)</f>
        <v>13</v>
      </c>
      <c r="W72" s="1158">
        <f>COUNTIF($I$20:$I$32,"TAŞ DUVAR")</f>
        <v>0</v>
      </c>
      <c r="X72" s="1158">
        <f>SUMIF($I$20:$I$32,"MENFEZ",X20:X32)</f>
        <v>4</v>
      </c>
      <c r="Y72" s="1158">
        <f>COUNTIF($I$20:$I$32,"KÖPRÜ")</f>
        <v>1</v>
      </c>
      <c r="Z72" s="1164"/>
      <c r="AA72" s="1163"/>
      <c r="AB72" s="1163"/>
      <c r="AC72" s="1163"/>
      <c r="AE72" s="1163"/>
      <c r="AY72" s="1153"/>
    </row>
    <row r="73" spans="5:51" s="1158" customFormat="1">
      <c r="F73" s="1169" t="s">
        <v>2217</v>
      </c>
      <c r="G73" s="1158">
        <f>COUNTIF(I$33:I$36,"HAM YOL")</f>
        <v>0</v>
      </c>
      <c r="H73" s="1158">
        <f>SUMIF($I$33:$I$36,"HAM YOL",O33:O36)</f>
        <v>0</v>
      </c>
      <c r="I73" s="1158">
        <f>COUNTIF(K$33:K$36,"TESVİYE")</f>
        <v>0</v>
      </c>
      <c r="J73" s="1158">
        <f>SUMIF($I$33:$I$36,"TESVİYE",P33:P36)</f>
        <v>0</v>
      </c>
      <c r="K73" s="1158">
        <f>COUNTIF(M$33:M$36,"ONARIM")</f>
        <v>0</v>
      </c>
      <c r="L73" s="1158">
        <f>SUMIF($I$33:$I$36,"ONARIM",Q33:Q36)</f>
        <v>0</v>
      </c>
      <c r="M73" s="1158">
        <f>COUNTIF(O$33:O$36,"STABİLİZE")</f>
        <v>0</v>
      </c>
      <c r="N73" s="1158">
        <f>SUMIF($I$33:$I$36,"STABİLİZE",R33:R36)</f>
        <v>0</v>
      </c>
      <c r="O73" s="1158">
        <f>COUNTIF(Q$33:Q$36,"BETON YOL")</f>
        <v>0</v>
      </c>
      <c r="P73" s="1158">
        <f>SUMIF($I$33:$I$36,"BETON YOL",S33:S36)</f>
        <v>0</v>
      </c>
      <c r="Q73" s="1158">
        <f>COUNTIF(S$33:S$36,"KÖY İÇİ     YOL (PARKE)")</f>
        <v>0</v>
      </c>
      <c r="R73" s="1158">
        <f>SUMIF($I$33:$I$36,"KÖY İÇİ     YOL (PARKE)",T33:T36)</f>
        <v>0</v>
      </c>
      <c r="S73" s="1158">
        <f>COUNTIF(U$33:U$36,"1. KAT ASFALT")</f>
        <v>0</v>
      </c>
      <c r="T73" s="1158">
        <f>SUMIF($I$33:$I$36,"1. KAT ASFALT",U33:U36)</f>
        <v>0</v>
      </c>
      <c r="U73" s="1158">
        <f>COUNTIF(I$33:I$36,"2. KAT ASFALT")</f>
        <v>4</v>
      </c>
      <c r="V73" s="1158">
        <f>SUMIF($I$33:$I$36,"2. KAT ASFALT",V33:V36)</f>
        <v>28</v>
      </c>
      <c r="W73" s="1158">
        <f>COUNTIF(Y$33:Y$36,"TAŞ DUVAR")</f>
        <v>0</v>
      </c>
      <c r="X73" s="1158">
        <f>SUMIF($I$33:$I$36,"MENFEZ",X33:X36)</f>
        <v>0</v>
      </c>
      <c r="Y73" s="1158">
        <f>COUNTIF(AA$33:AA$36,"KÖPRÜ")</f>
        <v>0</v>
      </c>
      <c r="Z73" s="1164"/>
      <c r="AA73" s="1163"/>
      <c r="AB73" s="1163"/>
      <c r="AC73" s="1163"/>
      <c r="AE73" s="1163"/>
      <c r="AY73" s="1153"/>
    </row>
    <row r="74" spans="5:51" s="1158" customFormat="1">
      <c r="F74" s="1169" t="s">
        <v>2218</v>
      </c>
      <c r="G74" s="1158">
        <f>COUNTIF($I$37:$I$42,"HAM YOL")</f>
        <v>0</v>
      </c>
      <c r="H74" s="1158">
        <f>SUMIF($I$37:$I$42,"HAM YOL",O37:O42)</f>
        <v>0</v>
      </c>
      <c r="I74" s="1158">
        <f>COUNTIF($I$37:$I$42,"TESVİYE")</f>
        <v>0</v>
      </c>
      <c r="J74" s="1158">
        <f>SUMIF($I$37:$I$42,"TESVİYE",P37:P42)</f>
        <v>0</v>
      </c>
      <c r="K74" s="1158">
        <f>COUNTIF($I$37:$I$42,"ONARIM")</f>
        <v>1</v>
      </c>
      <c r="L74" s="1158">
        <f>SUMIF($I$37:$I$42,"ONARIM",Q37:Q42)</f>
        <v>3.5</v>
      </c>
      <c r="M74" s="1158">
        <f>COUNTIF($I$37:$I$42,"STABİLİZE")</f>
        <v>3</v>
      </c>
      <c r="N74" s="1158">
        <f>SUMIF($I$37:$I$42,"STABİLİZE",R37:R42)</f>
        <v>4</v>
      </c>
      <c r="O74" s="1158">
        <f>COUNTIF($I$37:$I$42,"BETON YOL")</f>
        <v>0</v>
      </c>
      <c r="P74" s="1158">
        <f>SUMIF($I$37:$I$42,"BETON YOL",S37:S42)</f>
        <v>0</v>
      </c>
      <c r="Q74" s="1158">
        <f>COUNTIF($I$37:$I$42,"KÖY İÇİ     YOL (PARKE)")</f>
        <v>2</v>
      </c>
      <c r="R74" s="1158">
        <f>SUMIF($I$37:$I$42,"KÖY İÇİ     YOL (PARKE)",T37:T42)</f>
        <v>3500</v>
      </c>
      <c r="S74" s="1158">
        <f>COUNTIF($I$37:$I$42,"1. KAT ASFALT")</f>
        <v>0</v>
      </c>
      <c r="T74" s="1158">
        <f>SUMIF($I$37:$I$42,"1. KAT ASFALT",U37:U42)</f>
        <v>0</v>
      </c>
      <c r="U74" s="1158">
        <f>COUNTIF($I$37:$I$42,"2. KAT ASFALT")</f>
        <v>0</v>
      </c>
      <c r="V74" s="1158">
        <f>SUMIF($I$37:$I$42,"2. KAT ASFALT",V37:V42)</f>
        <v>0</v>
      </c>
      <c r="W74" s="1158">
        <f>COUNTIF($I$37:$I$42,"TAŞ DUVAR")</f>
        <v>0</v>
      </c>
      <c r="X74" s="1158">
        <f>SUMIF($I$37:$I$42,"MENFEZ",X37:X42)</f>
        <v>0</v>
      </c>
      <c r="Y74" s="1158">
        <f>COUNTIF($I$37:$I$42,"KÖPRÜ")</f>
        <v>0</v>
      </c>
      <c r="Z74" s="1164"/>
      <c r="AA74" s="1163"/>
      <c r="AB74" s="1163"/>
      <c r="AC74" s="1163"/>
      <c r="AE74" s="1163"/>
      <c r="AY74" s="1153"/>
    </row>
    <row r="75" spans="5:51" s="1158" customFormat="1">
      <c r="F75" s="1169" t="s">
        <v>2219</v>
      </c>
      <c r="G75" s="1158">
        <f>COUNTIF($I$43:$I$47,"HAM YOL")</f>
        <v>0</v>
      </c>
      <c r="H75" s="1158">
        <f>SUMIF($I$43:$I$47,"HAM YOL",O43:O47)</f>
        <v>0</v>
      </c>
      <c r="I75" s="1158">
        <f>COUNTIF($I$43:$I$47,"TESVİYE")</f>
        <v>0</v>
      </c>
      <c r="J75" s="1158">
        <f>SUMIF($I$43:$I$47,"TESVİYE",P43:P47)</f>
        <v>0</v>
      </c>
      <c r="K75" s="1158">
        <f>COUNTIF($I$43:$I$47,"ONARIM")</f>
        <v>0</v>
      </c>
      <c r="L75" s="1158">
        <f>SUMIF($I$43:$I$47,"ONARIM",Q43:Q47)</f>
        <v>0</v>
      </c>
      <c r="M75" s="1158">
        <f>COUNTIF($I$43:$I$47,"STABİLİZE")</f>
        <v>1</v>
      </c>
      <c r="N75" s="1158">
        <f>SUMIF($I$43:$I$47,"STABİLİZE",R43:R47)</f>
        <v>0</v>
      </c>
      <c r="O75" s="1158">
        <f>COUNTIF($I$43:$I$47,"BETON YOL")</f>
        <v>0</v>
      </c>
      <c r="P75" s="1158">
        <f>SUMIF($I$43:$I$47,"BETON YOL",S43:S47)</f>
        <v>0</v>
      </c>
      <c r="Q75" s="1158">
        <f>COUNTIF($I$43:$I$47,"KÖY İÇİ     YOL (PARKE)")</f>
        <v>0</v>
      </c>
      <c r="R75" s="1158">
        <f>SUMIF($I$43:$I$47,"KÖY İÇİ     YOL (PARKE)",T43:T47)</f>
        <v>0</v>
      </c>
      <c r="S75" s="1158">
        <f>COUNTIF($I$43:$I$47,"1. KAT ASFALT")</f>
        <v>4</v>
      </c>
      <c r="T75" s="1158">
        <f>SUMIF($I$43:$I$47,"1. KAT ASFALT",U43:U47)</f>
        <v>8</v>
      </c>
      <c r="U75" s="1158">
        <f>COUNTIF($I$43:$I$47,"2. KAT ASFALT")</f>
        <v>0</v>
      </c>
      <c r="V75" s="1158">
        <f>SUMIF($I$43:$I$47,"2. KAT ASFALT",V43:V47)</f>
        <v>0</v>
      </c>
      <c r="W75" s="1158">
        <f>COUNTIF($I$43:$I$47,"TAŞ DUVAR")</f>
        <v>0</v>
      </c>
      <c r="X75" s="1158">
        <f>SUMIF($I$43:$I$47,"MENFEZ",X43:X47)</f>
        <v>0</v>
      </c>
      <c r="Y75" s="1158">
        <f>COUNTIF($I$43:$I$47,"KÖPRÜ")</f>
        <v>0</v>
      </c>
      <c r="Z75" s="1164"/>
      <c r="AA75" s="1163"/>
      <c r="AB75" s="1163"/>
      <c r="AC75" s="1163"/>
      <c r="AE75" s="1163"/>
      <c r="AY75" s="1153"/>
    </row>
    <row r="76" spans="5:51" s="1158" customFormat="1">
      <c r="F76" s="1169" t="s">
        <v>2220</v>
      </c>
      <c r="G76" s="1158">
        <f>COUNTIF($I$48:$I$50,"HAM YOL")</f>
        <v>0</v>
      </c>
      <c r="H76" s="1158">
        <f>SUMIF($I$48:$I$50,"HAM YOL",O48:O50)</f>
        <v>0</v>
      </c>
      <c r="I76" s="1158">
        <f>COUNTIF($I$48:$I$50,"TESVİYE")</f>
        <v>0</v>
      </c>
      <c r="J76" s="1158">
        <f>SUMIF($I$48:$I$50,"TESVİYE",P48:P50)</f>
        <v>0</v>
      </c>
      <c r="K76" s="1158">
        <f>COUNTIF($I$48:$I$50,"ONARIM")</f>
        <v>0</v>
      </c>
      <c r="L76" s="1158">
        <f>SUMIF($I$48:$I$50,"ONARIM",Q48:Q50)</f>
        <v>0</v>
      </c>
      <c r="M76" s="1158">
        <f>COUNTIF($I$48:$I$50,"STABİLİZE")</f>
        <v>0</v>
      </c>
      <c r="N76" s="1158">
        <f>SUMIF($I$48:$I$50,"STABİLİZE",R48:R50)</f>
        <v>0</v>
      </c>
      <c r="O76" s="1158">
        <f>COUNTIF($I$48:$I$50,"BETON YOL")</f>
        <v>0</v>
      </c>
      <c r="P76" s="1158">
        <f>SUMIF($I$48:$I$50,"BETON YOL",S48:S50)</f>
        <v>0</v>
      </c>
      <c r="Q76" s="1158">
        <f>COUNTIF($I$48:$I$50,"KÖY İÇİ     YOL (PARKE)")</f>
        <v>0</v>
      </c>
      <c r="R76" s="1158">
        <f>SUMIF($I$48:$I$50,"KÖY İÇİ     YOL (PARKE)",T48:T50)</f>
        <v>0</v>
      </c>
      <c r="S76" s="1158">
        <f>COUNTIF($I$48:$I$50,"1. KAT ASFALT")</f>
        <v>3</v>
      </c>
      <c r="T76" s="1158">
        <f>SUMIF($I$48:$I$50,"1. KAT ASFALT",U48:U50)</f>
        <v>10</v>
      </c>
      <c r="U76" s="1158">
        <f>COUNTIF($I$48:$I$50,"2. KAT ASFALT")</f>
        <v>0</v>
      </c>
      <c r="V76" s="1158">
        <f>SUMIF($I$48:$I$50,"2. KAT ASFALT",V48:V50)</f>
        <v>0</v>
      </c>
      <c r="W76" s="1158">
        <f>COUNTIF($I$48:$I$50,"TAŞ DUVAR")</f>
        <v>0</v>
      </c>
      <c r="X76" s="1158">
        <f>SUMIF($I$48:$I$50,"MENFEZ",X48:X50)</f>
        <v>0</v>
      </c>
      <c r="Y76" s="1158">
        <f>COUNTIF($I$48:$I$50,"KÖPRÜ")</f>
        <v>0</v>
      </c>
      <c r="Z76" s="1164"/>
      <c r="AA76" s="1163"/>
      <c r="AB76" s="1163"/>
      <c r="AC76" s="1163"/>
      <c r="AE76" s="1163"/>
      <c r="AY76" s="1153"/>
    </row>
    <row r="77" spans="5:51" s="1158" customFormat="1">
      <c r="F77" s="1169" t="s">
        <v>2221</v>
      </c>
      <c r="G77" s="1158">
        <f>COUNTIF($I$51:$I$52,"HAM YOL")</f>
        <v>0</v>
      </c>
      <c r="H77" s="1158">
        <f>SUMIF($I$51:$I$52,"HAM YOL",O51:O52)</f>
        <v>0</v>
      </c>
      <c r="I77" s="1158">
        <f>COUNTIF($I$51:$I$52,"TESVİYE")</f>
        <v>0</v>
      </c>
      <c r="J77" s="1158">
        <f>SUMIF($I$51:$I$52,"TESVİYE",P51:P52)</f>
        <v>0</v>
      </c>
      <c r="K77" s="1158">
        <f>COUNTIF($I$51:$I$52,"ONARIM")</f>
        <v>0</v>
      </c>
      <c r="L77" s="1158">
        <f>SUMIF($I$51:$I$52,"ONARIM",Q51:Q52)</f>
        <v>0</v>
      </c>
      <c r="M77" s="1158">
        <f>COUNTIF($I$51:$I$52,"STABİLİZE")</f>
        <v>0</v>
      </c>
      <c r="N77" s="1158">
        <f>SUMIF($I$51:$I$52,"STABİLİZE",R51:R52)</f>
        <v>0</v>
      </c>
      <c r="O77" s="1158">
        <f>COUNTIF($I$51:$I$52,"BETON YOL")</f>
        <v>0</v>
      </c>
      <c r="P77" s="1158">
        <f>SUMIF($I$51:$I$52,"BETON YOL",S51:S52)</f>
        <v>0</v>
      </c>
      <c r="Q77" s="1158">
        <f>COUNTIF($I$51:$I$52,"KÖY İÇİ     YOL (PARKE)")</f>
        <v>0</v>
      </c>
      <c r="R77" s="1158">
        <f>SUMIF($I$51:$I$52,"KÖY İÇİ     YOL (PARKE)",T51:T52)</f>
        <v>0</v>
      </c>
      <c r="S77" s="1158">
        <f>COUNTIF($I$51:$I$52,"1. KAT ASFALT")</f>
        <v>2</v>
      </c>
      <c r="T77" s="1158">
        <f>SUMIF($I$51:$I$52,"1. KAT ASFALT",U51:U52)</f>
        <v>2.5</v>
      </c>
      <c r="U77" s="1158">
        <f>COUNTIF($I$51:$I$52,"2. KAT ASFALT")</f>
        <v>0</v>
      </c>
      <c r="V77" s="1158">
        <f>SUMIF($I$51:$I$52,"2. KAT ASFALT",V51:V52)</f>
        <v>0</v>
      </c>
      <c r="W77" s="1158">
        <f>COUNTIF($I$51:$I$52,"TAŞ DUVAR")</f>
        <v>0</v>
      </c>
      <c r="X77" s="1158">
        <f>SUMIF($I$51:$I$52,"MENFEZ",X51:X52)</f>
        <v>0</v>
      </c>
      <c r="Y77" s="1158">
        <f>COUNTIF($I$51:$I$52,"KÖPRÜ")</f>
        <v>0</v>
      </c>
      <c r="Z77" s="1164"/>
      <c r="AA77" s="1163"/>
      <c r="AB77" s="1163"/>
      <c r="AC77" s="1163"/>
      <c r="AE77" s="1163"/>
      <c r="AY77" s="1153"/>
    </row>
    <row r="78" spans="5:51" s="1158" customFormat="1">
      <c r="F78" s="1169" t="s">
        <v>2222</v>
      </c>
      <c r="G78" s="1158">
        <f>COUNTIF($I$53,"HAM YOL")</f>
        <v>0</v>
      </c>
      <c r="H78" s="1158">
        <f>SUMIF($I$53,"HAM YOL",O53)</f>
        <v>0</v>
      </c>
      <c r="I78" s="1158">
        <f>COUNTIF($I$53,"TESVİYE")</f>
        <v>0</v>
      </c>
      <c r="J78" s="1158">
        <f>SUMIF($I$53,"TESVİYE",Q53)</f>
        <v>0</v>
      </c>
      <c r="K78" s="1158">
        <f>COUNTIF($I$53,"ONARIM")</f>
        <v>0</v>
      </c>
      <c r="L78" s="1158">
        <f>SUMIF($I$53,"ONARIM",S53)</f>
        <v>0</v>
      </c>
      <c r="M78" s="1158">
        <f>COUNTIF($I$53,"STABİLİZE")</f>
        <v>0</v>
      </c>
      <c r="N78" s="1158">
        <f>SUMIF($I$53,"STABİLİZE",U53)</f>
        <v>0</v>
      </c>
      <c r="O78" s="1158">
        <f>COUNTIF($I$53,"BETON YOL")</f>
        <v>0</v>
      </c>
      <c r="P78" s="1158">
        <f>SUMIF($I$53,"BETON YOL",W53)</f>
        <v>0</v>
      </c>
      <c r="Q78" s="1158">
        <f>COUNTIF($I$53,"KÖY İÇİ     YOL (PARKE)")</f>
        <v>1</v>
      </c>
      <c r="R78" s="1158">
        <f>SUMIF($I$53,"KÖY İÇİ     YOL (PARKE)",T53)</f>
        <v>5500</v>
      </c>
      <c r="S78" s="1158">
        <f>COUNTIF($I$53,"1. KAT ASFALT")</f>
        <v>0</v>
      </c>
      <c r="T78" s="1158">
        <f>SUMIF($I$53,"1. KAT ASFALT",AA53)</f>
        <v>0</v>
      </c>
      <c r="U78" s="1158">
        <f>COUNTIF($I$53,"2. KAT ASFALT")</f>
        <v>0</v>
      </c>
      <c r="V78" s="1158">
        <f>SUMIF($I$53,"2. KAT ASFALT",AC53)</f>
        <v>0</v>
      </c>
      <c r="W78" s="1158">
        <f>COUNTIF($I$53,"HAM YOL")</f>
        <v>0</v>
      </c>
      <c r="X78" s="1158">
        <f>SUMIF($I$53,"HAM YOL",AE53)</f>
        <v>0</v>
      </c>
      <c r="Y78" s="1158">
        <f>COUNTIF($I$53,"HAM YOL")</f>
        <v>0</v>
      </c>
      <c r="Z78" s="1164"/>
      <c r="AA78" s="1163"/>
      <c r="AB78" s="1163"/>
      <c r="AC78" s="1163"/>
      <c r="AE78" s="1163"/>
      <c r="AY78" s="1153"/>
    </row>
    <row r="79" spans="5:51" s="1158" customFormat="1">
      <c r="F79" s="1181" t="s">
        <v>19</v>
      </c>
      <c r="G79" s="1182">
        <f t="shared" ref="G79:Y79" si="6">SUM(G70:G78)</f>
        <v>0</v>
      </c>
      <c r="H79" s="1182">
        <f t="shared" si="6"/>
        <v>0</v>
      </c>
      <c r="I79" s="1182">
        <f t="shared" si="6"/>
        <v>0</v>
      </c>
      <c r="J79" s="1182">
        <f t="shared" si="6"/>
        <v>0</v>
      </c>
      <c r="K79" s="1182">
        <f t="shared" si="6"/>
        <v>1</v>
      </c>
      <c r="L79" s="1182">
        <f t="shared" si="6"/>
        <v>3.5</v>
      </c>
      <c r="M79" s="1182">
        <f t="shared" si="6"/>
        <v>5</v>
      </c>
      <c r="N79" s="1182">
        <f t="shared" si="6"/>
        <v>4</v>
      </c>
      <c r="O79" s="1182">
        <f t="shared" si="6"/>
        <v>0</v>
      </c>
      <c r="P79" s="1182">
        <f t="shared" si="6"/>
        <v>0</v>
      </c>
      <c r="Q79" s="1182">
        <f t="shared" si="6"/>
        <v>3</v>
      </c>
      <c r="R79" s="1182">
        <f t="shared" si="6"/>
        <v>9000</v>
      </c>
      <c r="S79" s="1182">
        <f t="shared" si="6"/>
        <v>15</v>
      </c>
      <c r="T79" s="1182">
        <f t="shared" si="6"/>
        <v>35</v>
      </c>
      <c r="U79" s="1182">
        <f t="shared" si="6"/>
        <v>21</v>
      </c>
      <c r="V79" s="1182">
        <f t="shared" si="6"/>
        <v>74.7</v>
      </c>
      <c r="W79" s="1182">
        <f t="shared" si="6"/>
        <v>0</v>
      </c>
      <c r="X79" s="1182">
        <f t="shared" si="6"/>
        <v>4</v>
      </c>
      <c r="Y79" s="1182">
        <f t="shared" si="6"/>
        <v>1</v>
      </c>
      <c r="Z79" s="1164"/>
      <c r="AA79" s="1163"/>
      <c r="AB79" s="1163"/>
      <c r="AC79" s="1163"/>
      <c r="AE79" s="1163"/>
      <c r="AY79" s="1153"/>
    </row>
    <row r="80" spans="5:51" s="1158" customFormat="1">
      <c r="F80" s="1169" t="s">
        <v>2224</v>
      </c>
      <c r="G80" s="1158">
        <f>G79+I79+K79+M79+O79+Q79+S79+U79+W79+X79+Y79</f>
        <v>50</v>
      </c>
      <c r="I80" s="1159"/>
      <c r="J80" s="1159"/>
      <c r="K80" s="1160"/>
      <c r="L80" s="1161"/>
      <c r="M80" s="1159"/>
      <c r="Q80" s="1160"/>
      <c r="R80" s="1162"/>
      <c r="S80" s="1162"/>
      <c r="T80" s="1159"/>
      <c r="U80" s="1160"/>
      <c r="V80" s="1160"/>
      <c r="W80" s="1163"/>
      <c r="X80" s="1163"/>
      <c r="Y80" s="1163"/>
      <c r="Z80" s="1164"/>
      <c r="AA80" s="1163"/>
      <c r="AB80" s="1163"/>
      <c r="AC80" s="1163"/>
      <c r="AE80" s="1163"/>
      <c r="AY80" s="1153"/>
    </row>
    <row r="81" spans="9:52" s="1158" customFormat="1">
      <c r="I81" s="1159"/>
      <c r="J81" s="1159"/>
      <c r="K81" s="1160"/>
      <c r="L81" s="1161"/>
      <c r="M81" s="1159"/>
      <c r="Q81" s="1160"/>
      <c r="R81" s="1162"/>
      <c r="S81" s="1162"/>
      <c r="T81" s="1159"/>
      <c r="U81" s="1160"/>
      <c r="V81" s="1160"/>
      <c r="W81" s="1163"/>
      <c r="X81" s="1163"/>
      <c r="Y81" s="1163"/>
      <c r="Z81" s="1164"/>
      <c r="AA81" s="1163"/>
      <c r="AB81" s="1163"/>
      <c r="AC81" s="1163"/>
      <c r="AE81" s="1163"/>
      <c r="AY81" s="1153"/>
    </row>
    <row r="82" spans="9:52" s="1158" customFormat="1">
      <c r="I82" s="1159"/>
      <c r="J82" s="1159"/>
      <c r="K82" s="1160"/>
      <c r="L82" s="1161"/>
      <c r="M82" s="1159"/>
      <c r="Q82" s="1160"/>
      <c r="R82" s="1162"/>
      <c r="S82" s="1162"/>
      <c r="T82" s="1159"/>
      <c r="U82" s="1160"/>
      <c r="V82" s="1160"/>
      <c r="W82" s="1163"/>
      <c r="X82" s="1163"/>
      <c r="Y82" s="1163"/>
      <c r="Z82" s="1164"/>
      <c r="AA82" s="1163"/>
      <c r="AB82" s="1163"/>
      <c r="AC82" s="1163"/>
      <c r="AE82" s="1163"/>
      <c r="AY82" s="1153"/>
    </row>
    <row r="83" spans="9:52" s="1153" customFormat="1">
      <c r="I83" s="1154"/>
      <c r="J83" s="1154"/>
      <c r="K83" s="1183"/>
      <c r="L83" s="1183"/>
      <c r="M83" s="1184"/>
      <c r="N83" s="1154"/>
      <c r="R83" s="1154"/>
      <c r="S83" s="1185"/>
      <c r="T83" s="1185"/>
      <c r="U83" s="1154"/>
      <c r="V83" s="1154"/>
      <c r="W83" s="1154"/>
      <c r="Z83" s="1156"/>
      <c r="AA83" s="1157"/>
      <c r="AB83" s="1156"/>
      <c r="AC83" s="1156"/>
      <c r="AD83" s="1156"/>
      <c r="AF83" s="1156"/>
    </row>
    <row r="84" spans="9:52" s="1153" customFormat="1">
      <c r="I84" s="1154"/>
      <c r="J84" s="1154"/>
      <c r="K84" s="1183"/>
      <c r="L84" s="1183"/>
      <c r="M84" s="1184"/>
      <c r="N84" s="1154"/>
      <c r="R84" s="1154"/>
      <c r="S84" s="1185"/>
      <c r="T84" s="1185"/>
      <c r="U84" s="1154"/>
      <c r="V84" s="1154"/>
      <c r="W84" s="1154"/>
      <c r="Z84" s="1156"/>
      <c r="AA84" s="1157"/>
      <c r="AB84" s="1156"/>
      <c r="AC84" s="1156"/>
      <c r="AD84" s="1156"/>
      <c r="AF84" s="1156"/>
    </row>
    <row r="85" spans="9:52" s="1036" customFormat="1">
      <c r="I85" s="1143"/>
      <c r="J85" s="1143"/>
      <c r="K85" s="1146"/>
      <c r="L85" s="1146"/>
      <c r="M85" s="1147"/>
      <c r="N85" s="1143"/>
      <c r="R85" s="1143"/>
      <c r="S85" s="1148"/>
      <c r="T85" s="1148"/>
      <c r="U85" s="1143"/>
      <c r="V85" s="1143"/>
      <c r="W85" s="1143"/>
      <c r="Z85" s="1144"/>
      <c r="AA85" s="1145"/>
      <c r="AB85" s="1144"/>
      <c r="AC85" s="1144"/>
      <c r="AD85" s="1144"/>
      <c r="AF85" s="1144"/>
    </row>
    <row r="86" spans="9:52" s="1036" customFormat="1">
      <c r="I86" s="1143"/>
      <c r="J86" s="1143"/>
      <c r="K86" s="1146"/>
      <c r="L86" s="1146"/>
      <c r="M86" s="1147"/>
      <c r="N86" s="1143"/>
      <c r="R86" s="1143"/>
      <c r="S86" s="1148"/>
      <c r="T86" s="1148"/>
      <c r="U86" s="1143"/>
      <c r="V86" s="1143"/>
      <c r="W86" s="1143"/>
      <c r="Z86" s="1144"/>
      <c r="AA86" s="1145"/>
      <c r="AB86" s="1144"/>
      <c r="AC86" s="1144"/>
      <c r="AD86" s="1144"/>
      <c r="AF86" s="1144"/>
    </row>
    <row r="87" spans="9:52" s="1036" customFormat="1">
      <c r="I87" s="1143"/>
      <c r="J87" s="1143"/>
      <c r="K87" s="1146"/>
      <c r="L87" s="1146"/>
      <c r="M87" s="1147"/>
      <c r="N87" s="1143"/>
      <c r="R87" s="1143"/>
      <c r="S87" s="1148"/>
      <c r="T87" s="1148"/>
      <c r="U87" s="1143"/>
      <c r="V87" s="1143"/>
      <c r="W87" s="1143"/>
      <c r="Z87" s="1144"/>
      <c r="AA87" s="1145"/>
      <c r="AB87" s="1144"/>
      <c r="AC87" s="1144"/>
      <c r="AD87" s="1144"/>
      <c r="AF87" s="1144"/>
    </row>
    <row r="88" spans="9:52" s="205" customFormat="1">
      <c r="I88" s="302"/>
      <c r="J88" s="302"/>
      <c r="K88" s="303"/>
      <c r="L88" s="303"/>
      <c r="M88" s="304"/>
      <c r="N88" s="302"/>
      <c r="R88" s="302"/>
      <c r="S88" s="898"/>
      <c r="T88" s="898"/>
      <c r="U88" s="302"/>
      <c r="V88" s="302"/>
      <c r="W88" s="302"/>
      <c r="Z88" s="735"/>
      <c r="AA88" s="1041"/>
      <c r="AB88" s="735"/>
      <c r="AC88" s="735"/>
      <c r="AD88" s="735"/>
      <c r="AF88" s="735"/>
      <c r="AZ88" s="1036"/>
    </row>
    <row r="89" spans="9:52" s="205" customFormat="1">
      <c r="I89" s="302"/>
      <c r="J89" s="302"/>
      <c r="K89" s="303"/>
      <c r="L89" s="303"/>
      <c r="M89" s="304"/>
      <c r="N89" s="302"/>
      <c r="R89" s="302"/>
      <c r="S89" s="898"/>
      <c r="T89" s="898"/>
      <c r="U89" s="302"/>
      <c r="V89" s="302"/>
      <c r="W89" s="302"/>
      <c r="Z89" s="735"/>
      <c r="AA89" s="1041"/>
      <c r="AB89" s="735"/>
      <c r="AC89" s="735"/>
      <c r="AD89" s="735"/>
      <c r="AF89" s="735"/>
      <c r="AZ89" s="1036"/>
    </row>
    <row r="90" spans="9:52" s="205" customFormat="1">
      <c r="I90" s="302"/>
      <c r="J90" s="302"/>
      <c r="K90" s="303"/>
      <c r="L90" s="303"/>
      <c r="M90" s="304"/>
      <c r="N90" s="302"/>
      <c r="R90" s="302"/>
      <c r="S90" s="898"/>
      <c r="T90" s="898"/>
      <c r="U90" s="302"/>
      <c r="V90" s="302"/>
      <c r="W90" s="302"/>
      <c r="Z90" s="735"/>
      <c r="AA90" s="1041"/>
      <c r="AB90" s="735"/>
      <c r="AC90" s="735"/>
      <c r="AD90" s="735"/>
      <c r="AF90" s="735"/>
      <c r="AZ90" s="1036"/>
    </row>
    <row r="91" spans="9:52" s="205" customFormat="1">
      <c r="I91" s="302"/>
      <c r="J91" s="302"/>
      <c r="K91" s="303"/>
      <c r="L91" s="303"/>
      <c r="M91" s="304"/>
      <c r="N91" s="302"/>
      <c r="R91" s="302"/>
      <c r="S91" s="898"/>
      <c r="T91" s="898"/>
      <c r="U91" s="302"/>
      <c r="V91" s="302"/>
      <c r="W91" s="302"/>
      <c r="Z91" s="735"/>
      <c r="AA91" s="1041"/>
      <c r="AB91" s="735"/>
      <c r="AC91" s="735"/>
      <c r="AD91" s="735"/>
      <c r="AF91" s="735"/>
      <c r="AZ91" s="1036"/>
    </row>
    <row r="92" spans="9:52" s="205" customFormat="1">
      <c r="I92" s="302"/>
      <c r="J92" s="302"/>
      <c r="K92" s="303"/>
      <c r="L92" s="303"/>
      <c r="M92" s="304"/>
      <c r="N92" s="302"/>
      <c r="R92" s="302"/>
      <c r="S92" s="898"/>
      <c r="T92" s="898"/>
      <c r="U92" s="302"/>
      <c r="V92" s="302"/>
      <c r="W92" s="302"/>
      <c r="Z92" s="735"/>
      <c r="AA92" s="1041"/>
      <c r="AB92" s="735"/>
      <c r="AC92" s="735"/>
      <c r="AD92" s="735"/>
      <c r="AF92" s="735"/>
      <c r="AZ92" s="1036"/>
    </row>
    <row r="93" spans="9:52" s="205" customFormat="1">
      <c r="I93" s="302"/>
      <c r="J93" s="302"/>
      <c r="K93" s="303"/>
      <c r="L93" s="303"/>
      <c r="M93" s="304"/>
      <c r="N93" s="302"/>
      <c r="R93" s="302"/>
      <c r="S93" s="898"/>
      <c r="T93" s="898"/>
      <c r="U93" s="302"/>
      <c r="V93" s="302"/>
      <c r="W93" s="302"/>
      <c r="Z93" s="735"/>
      <c r="AA93" s="1041"/>
      <c r="AB93" s="735"/>
      <c r="AC93" s="735"/>
      <c r="AD93" s="735"/>
      <c r="AF93" s="735"/>
      <c r="AZ93" s="1036"/>
    </row>
    <row r="94" spans="9:52" s="205" customFormat="1">
      <c r="I94" s="302"/>
      <c r="J94" s="302"/>
      <c r="K94" s="303"/>
      <c r="L94" s="303"/>
      <c r="M94" s="304"/>
      <c r="N94" s="302"/>
      <c r="R94" s="302"/>
      <c r="S94" s="898"/>
      <c r="T94" s="898"/>
      <c r="U94" s="302"/>
      <c r="V94" s="302"/>
      <c r="W94" s="302"/>
      <c r="Z94" s="735"/>
      <c r="AA94" s="1041"/>
      <c r="AB94" s="735"/>
      <c r="AC94" s="735"/>
      <c r="AD94" s="735"/>
      <c r="AF94" s="735"/>
      <c r="AZ94" s="1036"/>
    </row>
    <row r="95" spans="9:52" s="249" customFormat="1">
      <c r="I95" s="590"/>
      <c r="J95" s="590"/>
      <c r="K95" s="595"/>
      <c r="L95" s="595"/>
      <c r="M95" s="594"/>
      <c r="N95" s="590"/>
      <c r="R95" s="590"/>
      <c r="S95" s="591"/>
      <c r="T95" s="591"/>
      <c r="U95" s="590"/>
      <c r="V95" s="590"/>
      <c r="W95" s="590"/>
      <c r="Z95" s="592"/>
      <c r="AA95" s="593"/>
      <c r="AB95" s="592"/>
      <c r="AC95" s="592"/>
      <c r="AD95" s="592"/>
      <c r="AF95" s="592"/>
      <c r="AZ95" s="301"/>
    </row>
    <row r="96" spans="9:52" s="249" customFormat="1">
      <c r="I96" s="590"/>
      <c r="J96" s="590"/>
      <c r="K96" s="595"/>
      <c r="L96" s="595"/>
      <c r="M96" s="594"/>
      <c r="N96" s="590"/>
      <c r="R96" s="590"/>
      <c r="S96" s="591"/>
      <c r="T96" s="591"/>
      <c r="U96" s="590"/>
      <c r="V96" s="590"/>
      <c r="W96" s="590"/>
      <c r="Z96" s="592"/>
      <c r="AA96" s="593"/>
      <c r="AB96" s="592"/>
      <c r="AC96" s="592"/>
      <c r="AD96" s="592"/>
      <c r="AF96" s="592"/>
      <c r="AZ96" s="301"/>
    </row>
    <row r="97" spans="9:52" s="249" customFormat="1">
      <c r="I97" s="590"/>
      <c r="J97" s="590"/>
      <c r="K97" s="595"/>
      <c r="L97" s="595"/>
      <c r="M97" s="594"/>
      <c r="N97" s="590"/>
      <c r="R97" s="590"/>
      <c r="S97" s="591"/>
      <c r="T97" s="591"/>
      <c r="U97" s="590"/>
      <c r="V97" s="590"/>
      <c r="W97" s="590"/>
      <c r="Z97" s="592"/>
      <c r="AA97" s="593"/>
      <c r="AB97" s="592"/>
      <c r="AC97" s="592"/>
      <c r="AD97" s="592"/>
      <c r="AF97" s="592"/>
      <c r="AZ97" s="301"/>
    </row>
    <row r="98" spans="9:52" s="249" customFormat="1">
      <c r="I98" s="590"/>
      <c r="J98" s="590"/>
      <c r="K98" s="595"/>
      <c r="L98" s="595"/>
      <c r="M98" s="594"/>
      <c r="N98" s="590"/>
      <c r="R98" s="590"/>
      <c r="S98" s="591"/>
      <c r="T98" s="591"/>
      <c r="U98" s="590"/>
      <c r="V98" s="590"/>
      <c r="W98" s="590"/>
      <c r="Z98" s="592"/>
      <c r="AA98" s="593"/>
      <c r="AB98" s="592"/>
      <c r="AC98" s="592"/>
      <c r="AD98" s="592"/>
      <c r="AF98" s="592"/>
      <c r="AZ98" s="301"/>
    </row>
    <row r="99" spans="9:52" s="249" customFormat="1">
      <c r="I99" s="590"/>
      <c r="J99" s="590"/>
      <c r="K99" s="595"/>
      <c r="L99" s="595"/>
      <c r="M99" s="594"/>
      <c r="N99" s="590"/>
      <c r="R99" s="590"/>
      <c r="S99" s="591"/>
      <c r="T99" s="591"/>
      <c r="U99" s="590"/>
      <c r="V99" s="590"/>
      <c r="W99" s="590"/>
      <c r="Z99" s="592"/>
      <c r="AA99" s="593"/>
      <c r="AB99" s="592"/>
      <c r="AC99" s="592"/>
      <c r="AD99" s="592"/>
      <c r="AF99" s="592"/>
      <c r="AZ99" s="301"/>
    </row>
    <row r="100" spans="9:52" s="249" customFormat="1">
      <c r="I100" s="590"/>
      <c r="J100" s="590"/>
      <c r="K100" s="595"/>
      <c r="L100" s="595"/>
      <c r="M100" s="594"/>
      <c r="N100" s="590"/>
      <c r="R100" s="590"/>
      <c r="S100" s="591"/>
      <c r="T100" s="591"/>
      <c r="U100" s="590"/>
      <c r="V100" s="590"/>
      <c r="W100" s="590"/>
      <c r="Z100" s="592"/>
      <c r="AA100" s="593"/>
      <c r="AB100" s="592"/>
      <c r="AC100" s="592"/>
      <c r="AD100" s="592"/>
      <c r="AF100" s="592"/>
      <c r="AZ100" s="301"/>
    </row>
    <row r="101" spans="9:52" s="249" customFormat="1">
      <c r="I101" s="590"/>
      <c r="J101" s="590"/>
      <c r="K101" s="595"/>
      <c r="L101" s="595"/>
      <c r="M101" s="594"/>
      <c r="N101" s="590"/>
      <c r="R101" s="590"/>
      <c r="S101" s="591"/>
      <c r="T101" s="591"/>
      <c r="U101" s="590"/>
      <c r="V101" s="590"/>
      <c r="W101" s="590"/>
      <c r="Z101" s="592"/>
      <c r="AA101" s="593"/>
      <c r="AB101" s="592"/>
      <c r="AC101" s="592"/>
      <c r="AD101" s="592"/>
      <c r="AF101" s="592"/>
      <c r="AZ101" s="301"/>
    </row>
    <row r="102" spans="9:52" s="249" customFormat="1">
      <c r="I102" s="590"/>
      <c r="J102" s="590"/>
      <c r="K102" s="595"/>
      <c r="L102" s="595"/>
      <c r="M102" s="594"/>
      <c r="N102" s="590"/>
      <c r="R102" s="590"/>
      <c r="S102" s="591"/>
      <c r="T102" s="591"/>
      <c r="U102" s="590"/>
      <c r="V102" s="590"/>
      <c r="W102" s="590"/>
      <c r="Z102" s="592"/>
      <c r="AA102" s="593"/>
      <c r="AB102" s="592"/>
      <c r="AC102" s="592"/>
      <c r="AD102" s="592"/>
      <c r="AF102" s="592"/>
      <c r="AZ102" s="301"/>
    </row>
    <row r="103" spans="9:52" s="249" customFormat="1">
      <c r="I103" s="590"/>
      <c r="J103" s="590"/>
      <c r="K103" s="595"/>
      <c r="L103" s="595"/>
      <c r="M103" s="594"/>
      <c r="N103" s="590"/>
      <c r="R103" s="590"/>
      <c r="S103" s="591"/>
      <c r="T103" s="591"/>
      <c r="U103" s="590"/>
      <c r="V103" s="590"/>
      <c r="W103" s="590"/>
      <c r="Z103" s="592"/>
      <c r="AA103" s="593"/>
      <c r="AB103" s="592"/>
      <c r="AC103" s="592"/>
      <c r="AD103" s="592"/>
      <c r="AF103" s="592"/>
      <c r="AZ103" s="301"/>
    </row>
    <row r="104" spans="9:52" s="249" customFormat="1">
      <c r="I104" s="590"/>
      <c r="J104" s="590"/>
      <c r="K104" s="595"/>
      <c r="L104" s="595"/>
      <c r="M104" s="594"/>
      <c r="N104" s="590"/>
      <c r="R104" s="590"/>
      <c r="S104" s="591"/>
      <c r="T104" s="591"/>
      <c r="U104" s="590"/>
      <c r="V104" s="590"/>
      <c r="W104" s="590"/>
      <c r="Z104" s="592"/>
      <c r="AA104" s="593"/>
      <c r="AB104" s="592"/>
      <c r="AC104" s="592"/>
      <c r="AD104" s="592"/>
      <c r="AF104" s="592"/>
      <c r="AZ104" s="301"/>
    </row>
    <row r="105" spans="9:52" s="249" customFormat="1">
      <c r="I105" s="590"/>
      <c r="J105" s="590"/>
      <c r="K105" s="595"/>
      <c r="L105" s="595"/>
      <c r="M105" s="594"/>
      <c r="N105" s="590"/>
      <c r="R105" s="590"/>
      <c r="S105" s="591"/>
      <c r="T105" s="591"/>
      <c r="U105" s="590"/>
      <c r="V105" s="590"/>
      <c r="W105" s="590"/>
      <c r="Z105" s="592"/>
      <c r="AA105" s="593"/>
      <c r="AB105" s="592"/>
      <c r="AC105" s="592"/>
      <c r="AD105" s="592"/>
      <c r="AF105" s="592"/>
      <c r="AZ105" s="301"/>
    </row>
    <row r="106" spans="9:52" s="249" customFormat="1">
      <c r="I106" s="590"/>
      <c r="J106" s="590"/>
      <c r="K106" s="595"/>
      <c r="L106" s="595"/>
      <c r="M106" s="594"/>
      <c r="N106" s="590"/>
      <c r="R106" s="590"/>
      <c r="S106" s="591"/>
      <c r="T106" s="591"/>
      <c r="U106" s="590"/>
      <c r="V106" s="590"/>
      <c r="W106" s="590"/>
      <c r="Z106" s="592"/>
      <c r="AA106" s="593"/>
      <c r="AB106" s="592"/>
      <c r="AC106" s="592"/>
      <c r="AD106" s="592"/>
      <c r="AF106" s="592"/>
      <c r="AZ106" s="301"/>
    </row>
    <row r="107" spans="9:52" s="249" customFormat="1">
      <c r="I107" s="590"/>
      <c r="J107" s="590"/>
      <c r="K107" s="595"/>
      <c r="L107" s="595"/>
      <c r="M107" s="594"/>
      <c r="N107" s="590"/>
      <c r="R107" s="590"/>
      <c r="S107" s="591"/>
      <c r="T107" s="591"/>
      <c r="U107" s="590"/>
      <c r="V107" s="590"/>
      <c r="W107" s="590"/>
      <c r="Z107" s="592"/>
      <c r="AA107" s="593"/>
      <c r="AB107" s="592"/>
      <c r="AC107" s="592"/>
      <c r="AD107" s="592"/>
      <c r="AF107" s="592"/>
      <c r="AZ107" s="301"/>
    </row>
    <row r="108" spans="9:52" s="249" customFormat="1">
      <c r="I108" s="590"/>
      <c r="J108" s="590"/>
      <c r="K108" s="595"/>
      <c r="L108" s="595"/>
      <c r="M108" s="594"/>
      <c r="N108" s="590"/>
      <c r="R108" s="590"/>
      <c r="S108" s="591"/>
      <c r="T108" s="591"/>
      <c r="U108" s="590"/>
      <c r="V108" s="590"/>
      <c r="W108" s="590"/>
      <c r="Z108" s="592"/>
      <c r="AA108" s="593"/>
      <c r="AB108" s="592"/>
      <c r="AC108" s="592"/>
      <c r="AD108" s="592"/>
      <c r="AF108" s="592"/>
      <c r="AZ108" s="301"/>
    </row>
    <row r="109" spans="9:52" s="249" customFormat="1">
      <c r="I109" s="590"/>
      <c r="J109" s="590"/>
      <c r="K109" s="595"/>
      <c r="L109" s="595"/>
      <c r="M109" s="594"/>
      <c r="N109" s="590"/>
      <c r="R109" s="590"/>
      <c r="S109" s="591"/>
      <c r="T109" s="591"/>
      <c r="U109" s="590"/>
      <c r="V109" s="590"/>
      <c r="W109" s="590"/>
      <c r="Z109" s="592"/>
      <c r="AA109" s="593"/>
      <c r="AB109" s="592"/>
      <c r="AC109" s="592"/>
      <c r="AD109" s="592"/>
      <c r="AF109" s="592"/>
      <c r="AZ109" s="301"/>
    </row>
    <row r="110" spans="9:52" s="249" customFormat="1">
      <c r="I110" s="590"/>
      <c r="J110" s="590"/>
      <c r="K110" s="595"/>
      <c r="L110" s="595"/>
      <c r="M110" s="594"/>
      <c r="N110" s="590"/>
      <c r="R110" s="590"/>
      <c r="S110" s="591"/>
      <c r="T110" s="591"/>
      <c r="U110" s="590"/>
      <c r="V110" s="590"/>
      <c r="W110" s="590"/>
      <c r="Z110" s="592"/>
      <c r="AA110" s="593"/>
      <c r="AB110" s="592"/>
      <c r="AC110" s="592"/>
      <c r="AD110" s="592"/>
      <c r="AF110" s="592"/>
      <c r="AZ110" s="301"/>
    </row>
    <row r="111" spans="9:52" s="249" customFormat="1">
      <c r="I111" s="590"/>
      <c r="J111" s="590"/>
      <c r="K111" s="595"/>
      <c r="L111" s="595"/>
      <c r="M111" s="594"/>
      <c r="N111" s="590"/>
      <c r="R111" s="590"/>
      <c r="S111" s="591"/>
      <c r="T111" s="591"/>
      <c r="U111" s="590"/>
      <c r="V111" s="590"/>
      <c r="W111" s="590"/>
      <c r="Z111" s="592"/>
      <c r="AA111" s="593"/>
      <c r="AB111" s="592"/>
      <c r="AC111" s="592"/>
      <c r="AD111" s="592"/>
      <c r="AF111" s="592"/>
      <c r="AZ111" s="301"/>
    </row>
    <row r="112" spans="9:52" s="249" customFormat="1">
      <c r="I112" s="590"/>
      <c r="J112" s="590"/>
      <c r="K112" s="595"/>
      <c r="L112" s="595"/>
      <c r="M112" s="594"/>
      <c r="N112" s="590"/>
      <c r="R112" s="590"/>
      <c r="S112" s="591"/>
      <c r="T112" s="591"/>
      <c r="U112" s="590"/>
      <c r="V112" s="590"/>
      <c r="W112" s="590"/>
      <c r="Z112" s="592"/>
      <c r="AA112" s="593"/>
      <c r="AB112" s="592"/>
      <c r="AC112" s="592"/>
      <c r="AD112" s="592"/>
      <c r="AF112" s="592"/>
      <c r="AZ112" s="301"/>
    </row>
    <row r="113" spans="9:52" s="249" customFormat="1">
      <c r="I113" s="590"/>
      <c r="J113" s="590"/>
      <c r="K113" s="595"/>
      <c r="L113" s="595"/>
      <c r="M113" s="594"/>
      <c r="N113" s="590"/>
      <c r="R113" s="590"/>
      <c r="S113" s="591"/>
      <c r="T113" s="591"/>
      <c r="U113" s="590"/>
      <c r="V113" s="590"/>
      <c r="W113" s="590"/>
      <c r="Z113" s="592"/>
      <c r="AA113" s="593"/>
      <c r="AB113" s="592"/>
      <c r="AC113" s="592"/>
      <c r="AD113" s="592"/>
      <c r="AF113" s="592"/>
      <c r="AZ113" s="301"/>
    </row>
    <row r="114" spans="9:52" s="249" customFormat="1">
      <c r="I114" s="590"/>
      <c r="J114" s="590"/>
      <c r="K114" s="595"/>
      <c r="L114" s="595"/>
      <c r="M114" s="594"/>
      <c r="N114" s="590"/>
      <c r="R114" s="590"/>
      <c r="S114" s="591"/>
      <c r="T114" s="591"/>
      <c r="U114" s="590"/>
      <c r="V114" s="590"/>
      <c r="W114" s="590"/>
      <c r="Z114" s="592"/>
      <c r="AA114" s="593"/>
      <c r="AB114" s="592"/>
      <c r="AC114" s="592"/>
      <c r="AD114" s="592"/>
      <c r="AF114" s="592"/>
      <c r="AZ114" s="301"/>
    </row>
    <row r="115" spans="9:52" s="249" customFormat="1">
      <c r="I115" s="590"/>
      <c r="J115" s="590"/>
      <c r="K115" s="595"/>
      <c r="L115" s="595"/>
      <c r="M115" s="594"/>
      <c r="N115" s="590"/>
      <c r="R115" s="590"/>
      <c r="S115" s="591"/>
      <c r="T115" s="591"/>
      <c r="U115" s="590"/>
      <c r="V115" s="590"/>
      <c r="W115" s="590"/>
      <c r="Z115" s="592"/>
      <c r="AA115" s="593"/>
      <c r="AB115" s="592"/>
      <c r="AC115" s="592"/>
      <c r="AD115" s="592"/>
      <c r="AF115" s="592"/>
      <c r="AZ115" s="301"/>
    </row>
    <row r="116" spans="9:52" s="249" customFormat="1">
      <c r="I116" s="590"/>
      <c r="J116" s="590"/>
      <c r="K116" s="595"/>
      <c r="L116" s="595"/>
      <c r="M116" s="594"/>
      <c r="N116" s="590"/>
      <c r="R116" s="590"/>
      <c r="S116" s="591"/>
      <c r="T116" s="591"/>
      <c r="U116" s="590"/>
      <c r="V116" s="590"/>
      <c r="W116" s="590"/>
      <c r="Z116" s="592"/>
      <c r="AA116" s="593"/>
      <c r="AB116" s="592"/>
      <c r="AC116" s="592"/>
      <c r="AD116" s="592"/>
      <c r="AF116" s="592"/>
      <c r="AZ116" s="301"/>
    </row>
    <row r="117" spans="9:52" s="249" customFormat="1">
      <c r="I117" s="590"/>
      <c r="J117" s="590"/>
      <c r="K117" s="595"/>
      <c r="L117" s="595"/>
      <c r="M117" s="594"/>
      <c r="N117" s="590"/>
      <c r="R117" s="590"/>
      <c r="S117" s="591"/>
      <c r="T117" s="591"/>
      <c r="U117" s="590"/>
      <c r="V117" s="590"/>
      <c r="W117" s="590"/>
      <c r="Z117" s="592"/>
      <c r="AA117" s="593"/>
      <c r="AB117" s="592"/>
      <c r="AC117" s="592"/>
      <c r="AD117" s="592"/>
      <c r="AF117" s="592"/>
      <c r="AZ117" s="301"/>
    </row>
    <row r="118" spans="9:52" s="249" customFormat="1">
      <c r="I118" s="590"/>
      <c r="J118" s="590"/>
      <c r="K118" s="595"/>
      <c r="L118" s="595"/>
      <c r="M118" s="594"/>
      <c r="N118" s="590"/>
      <c r="R118" s="590"/>
      <c r="S118" s="591"/>
      <c r="T118" s="591"/>
      <c r="U118" s="590"/>
      <c r="V118" s="590"/>
      <c r="W118" s="590"/>
      <c r="Z118" s="592"/>
      <c r="AA118" s="593"/>
      <c r="AB118" s="592"/>
      <c r="AC118" s="592"/>
      <c r="AD118" s="592"/>
      <c r="AF118" s="592"/>
      <c r="AZ118" s="301"/>
    </row>
    <row r="119" spans="9:52" s="249" customFormat="1">
      <c r="I119" s="590"/>
      <c r="J119" s="590"/>
      <c r="K119" s="595"/>
      <c r="L119" s="595"/>
      <c r="M119" s="594"/>
      <c r="N119" s="590"/>
      <c r="R119" s="590"/>
      <c r="S119" s="591"/>
      <c r="T119" s="591"/>
      <c r="U119" s="590"/>
      <c r="V119" s="590"/>
      <c r="W119" s="590"/>
      <c r="Z119" s="592"/>
      <c r="AA119" s="593"/>
      <c r="AB119" s="592"/>
      <c r="AC119" s="592"/>
      <c r="AD119" s="592"/>
      <c r="AF119" s="592"/>
      <c r="AZ119" s="301"/>
    </row>
    <row r="120" spans="9:52" s="249" customFormat="1">
      <c r="I120" s="590"/>
      <c r="J120" s="590"/>
      <c r="K120" s="595"/>
      <c r="L120" s="595"/>
      <c r="M120" s="594"/>
      <c r="N120" s="590"/>
      <c r="R120" s="590"/>
      <c r="S120" s="591"/>
      <c r="T120" s="591"/>
      <c r="U120" s="590"/>
      <c r="V120" s="590"/>
      <c r="W120" s="590"/>
      <c r="Z120" s="592"/>
      <c r="AA120" s="593"/>
      <c r="AB120" s="592"/>
      <c r="AC120" s="592"/>
      <c r="AD120" s="592"/>
      <c r="AF120" s="592"/>
      <c r="AZ120" s="301"/>
    </row>
    <row r="121" spans="9:52" s="249" customFormat="1">
      <c r="I121" s="590"/>
      <c r="J121" s="590"/>
      <c r="K121" s="595"/>
      <c r="L121" s="595"/>
      <c r="M121" s="594"/>
      <c r="N121" s="590"/>
      <c r="R121" s="590"/>
      <c r="S121" s="591"/>
      <c r="T121" s="591"/>
      <c r="U121" s="590"/>
      <c r="V121" s="590"/>
      <c r="W121" s="590"/>
      <c r="Z121" s="592"/>
      <c r="AA121" s="593"/>
      <c r="AB121" s="592"/>
      <c r="AC121" s="592"/>
      <c r="AD121" s="592"/>
      <c r="AF121" s="592"/>
      <c r="AZ121" s="301"/>
    </row>
    <row r="122" spans="9:52" s="249" customFormat="1">
      <c r="I122" s="590"/>
      <c r="J122" s="590"/>
      <c r="K122" s="595"/>
      <c r="L122" s="595"/>
      <c r="M122" s="594"/>
      <c r="N122" s="590"/>
      <c r="R122" s="590"/>
      <c r="S122" s="591"/>
      <c r="T122" s="591"/>
      <c r="U122" s="590"/>
      <c r="V122" s="590"/>
      <c r="W122" s="590"/>
      <c r="Z122" s="592"/>
      <c r="AA122" s="593"/>
      <c r="AB122" s="592"/>
      <c r="AC122" s="592"/>
      <c r="AD122" s="592"/>
      <c r="AF122" s="592"/>
      <c r="AZ122" s="301"/>
    </row>
    <row r="123" spans="9:52" s="249" customFormat="1">
      <c r="I123" s="590"/>
      <c r="J123" s="590"/>
      <c r="K123" s="595"/>
      <c r="L123" s="595"/>
      <c r="M123" s="594"/>
      <c r="N123" s="590"/>
      <c r="R123" s="590"/>
      <c r="S123" s="591"/>
      <c r="T123" s="591"/>
      <c r="U123" s="590"/>
      <c r="V123" s="590"/>
      <c r="W123" s="590"/>
      <c r="Z123" s="592"/>
      <c r="AA123" s="593"/>
      <c r="AB123" s="592"/>
      <c r="AC123" s="592"/>
      <c r="AD123" s="592"/>
      <c r="AF123" s="592"/>
      <c r="AZ123" s="301"/>
    </row>
    <row r="124" spans="9:52" s="249" customFormat="1">
      <c r="I124" s="590"/>
      <c r="J124" s="590"/>
      <c r="K124" s="595"/>
      <c r="L124" s="595"/>
      <c r="M124" s="594"/>
      <c r="N124" s="590"/>
      <c r="R124" s="590"/>
      <c r="S124" s="591"/>
      <c r="T124" s="591"/>
      <c r="U124" s="590"/>
      <c r="V124" s="590"/>
      <c r="W124" s="590"/>
      <c r="Z124" s="592"/>
      <c r="AA124" s="593"/>
      <c r="AB124" s="592"/>
      <c r="AC124" s="592"/>
      <c r="AD124" s="592"/>
      <c r="AF124" s="592"/>
      <c r="AZ124" s="301"/>
    </row>
    <row r="125" spans="9:52" s="249" customFormat="1">
      <c r="I125" s="590"/>
      <c r="J125" s="590"/>
      <c r="K125" s="595"/>
      <c r="L125" s="595"/>
      <c r="M125" s="594"/>
      <c r="N125" s="590"/>
      <c r="R125" s="590"/>
      <c r="S125" s="591"/>
      <c r="T125" s="591"/>
      <c r="U125" s="590"/>
      <c r="V125" s="590"/>
      <c r="W125" s="590"/>
      <c r="Z125" s="592"/>
      <c r="AA125" s="593"/>
      <c r="AB125" s="592"/>
      <c r="AC125" s="592"/>
      <c r="AD125" s="592"/>
      <c r="AF125" s="592"/>
      <c r="AZ125" s="301"/>
    </row>
    <row r="126" spans="9:52" s="249" customFormat="1">
      <c r="I126" s="590"/>
      <c r="J126" s="590"/>
      <c r="K126" s="595"/>
      <c r="L126" s="595"/>
      <c r="M126" s="594"/>
      <c r="N126" s="590"/>
      <c r="R126" s="590"/>
      <c r="S126" s="591"/>
      <c r="T126" s="591"/>
      <c r="U126" s="590"/>
      <c r="V126" s="590"/>
      <c r="W126" s="590"/>
      <c r="Z126" s="592"/>
      <c r="AA126" s="593"/>
      <c r="AB126" s="592"/>
      <c r="AC126" s="592"/>
      <c r="AD126" s="592"/>
      <c r="AF126" s="592"/>
      <c r="AZ126" s="301"/>
    </row>
    <row r="127" spans="9:52" s="249" customFormat="1">
      <c r="I127" s="590"/>
      <c r="J127" s="590"/>
      <c r="K127" s="595"/>
      <c r="L127" s="595"/>
      <c r="M127" s="594"/>
      <c r="N127" s="590"/>
      <c r="R127" s="590"/>
      <c r="S127" s="591"/>
      <c r="T127" s="591"/>
      <c r="U127" s="590"/>
      <c r="V127" s="590"/>
      <c r="W127" s="590"/>
      <c r="Z127" s="592"/>
      <c r="AA127" s="593"/>
      <c r="AB127" s="592"/>
      <c r="AC127" s="592"/>
      <c r="AD127" s="592"/>
      <c r="AF127" s="592"/>
      <c r="AZ127" s="301"/>
    </row>
    <row r="128" spans="9:52" s="249" customFormat="1">
      <c r="I128" s="590"/>
      <c r="J128" s="590"/>
      <c r="K128" s="595"/>
      <c r="L128" s="595"/>
      <c r="M128" s="594"/>
      <c r="N128" s="590"/>
      <c r="R128" s="590"/>
      <c r="S128" s="591"/>
      <c r="T128" s="591"/>
      <c r="U128" s="590"/>
      <c r="V128" s="590"/>
      <c r="W128" s="590"/>
      <c r="Z128" s="592"/>
      <c r="AA128" s="593"/>
      <c r="AB128" s="592"/>
      <c r="AC128" s="592"/>
      <c r="AD128" s="592"/>
      <c r="AF128" s="592"/>
      <c r="AZ128" s="301"/>
    </row>
    <row r="129" spans="9:52" s="249" customFormat="1">
      <c r="I129" s="590"/>
      <c r="J129" s="590"/>
      <c r="K129" s="595"/>
      <c r="L129" s="595"/>
      <c r="M129" s="594"/>
      <c r="N129" s="590"/>
      <c r="R129" s="590"/>
      <c r="S129" s="591"/>
      <c r="T129" s="591"/>
      <c r="U129" s="590"/>
      <c r="V129" s="590"/>
      <c r="W129" s="590"/>
      <c r="Z129" s="592"/>
      <c r="AA129" s="593"/>
      <c r="AB129" s="592"/>
      <c r="AC129" s="592"/>
      <c r="AD129" s="592"/>
      <c r="AF129" s="592"/>
      <c r="AZ129" s="301"/>
    </row>
    <row r="130" spans="9:52" s="249" customFormat="1">
      <c r="I130" s="590"/>
      <c r="J130" s="590"/>
      <c r="K130" s="595"/>
      <c r="L130" s="595"/>
      <c r="M130" s="594"/>
      <c r="N130" s="590"/>
      <c r="R130" s="590"/>
      <c r="S130" s="591"/>
      <c r="T130" s="591"/>
      <c r="U130" s="590"/>
      <c r="V130" s="590"/>
      <c r="W130" s="590"/>
      <c r="Z130" s="592"/>
      <c r="AA130" s="593"/>
      <c r="AB130" s="592"/>
      <c r="AC130" s="592"/>
      <c r="AD130" s="592"/>
      <c r="AF130" s="592"/>
      <c r="AZ130" s="301"/>
    </row>
    <row r="131" spans="9:52" s="249" customFormat="1">
      <c r="I131" s="590"/>
      <c r="J131" s="590"/>
      <c r="K131" s="595"/>
      <c r="L131" s="595"/>
      <c r="M131" s="594"/>
      <c r="N131" s="590"/>
      <c r="R131" s="590"/>
      <c r="S131" s="591"/>
      <c r="T131" s="591"/>
      <c r="U131" s="590"/>
      <c r="V131" s="590"/>
      <c r="W131" s="590"/>
      <c r="Z131" s="592"/>
      <c r="AA131" s="593"/>
      <c r="AB131" s="592"/>
      <c r="AC131" s="592"/>
      <c r="AD131" s="592"/>
      <c r="AF131" s="592"/>
      <c r="AZ131" s="301"/>
    </row>
    <row r="132" spans="9:52" s="249" customFormat="1">
      <c r="I132" s="590"/>
      <c r="J132" s="590"/>
      <c r="K132" s="595"/>
      <c r="L132" s="595"/>
      <c r="M132" s="594"/>
      <c r="N132" s="590"/>
      <c r="R132" s="590"/>
      <c r="S132" s="591"/>
      <c r="T132" s="591"/>
      <c r="U132" s="590"/>
      <c r="V132" s="590"/>
      <c r="W132" s="590"/>
      <c r="Z132" s="592"/>
      <c r="AA132" s="593"/>
      <c r="AB132" s="592"/>
      <c r="AC132" s="592"/>
      <c r="AD132" s="592"/>
      <c r="AF132" s="592"/>
      <c r="AZ132" s="301"/>
    </row>
    <row r="133" spans="9:52" s="249" customFormat="1">
      <c r="I133" s="590"/>
      <c r="J133" s="590"/>
      <c r="K133" s="595"/>
      <c r="L133" s="595"/>
      <c r="M133" s="594"/>
      <c r="N133" s="590"/>
      <c r="R133" s="590"/>
      <c r="S133" s="591"/>
      <c r="T133" s="591"/>
      <c r="U133" s="590"/>
      <c r="V133" s="590"/>
      <c r="W133" s="590"/>
      <c r="Z133" s="592"/>
      <c r="AA133" s="593"/>
      <c r="AB133" s="592"/>
      <c r="AC133" s="592"/>
      <c r="AD133" s="592"/>
      <c r="AF133" s="592"/>
      <c r="AZ133" s="301"/>
    </row>
    <row r="134" spans="9:52" s="249" customFormat="1">
      <c r="I134" s="590"/>
      <c r="J134" s="590"/>
      <c r="K134" s="595"/>
      <c r="L134" s="595"/>
      <c r="M134" s="594"/>
      <c r="N134" s="590"/>
      <c r="R134" s="590"/>
      <c r="S134" s="591"/>
      <c r="T134" s="591"/>
      <c r="U134" s="590"/>
      <c r="V134" s="590"/>
      <c r="W134" s="590"/>
      <c r="Z134" s="592"/>
      <c r="AA134" s="593"/>
      <c r="AB134" s="592"/>
      <c r="AC134" s="592"/>
      <c r="AD134" s="592"/>
      <c r="AF134" s="592"/>
      <c r="AZ134" s="301"/>
    </row>
    <row r="135" spans="9:52" s="249" customFormat="1">
      <c r="I135" s="590"/>
      <c r="J135" s="590"/>
      <c r="K135" s="595"/>
      <c r="L135" s="595"/>
      <c r="M135" s="594"/>
      <c r="N135" s="590"/>
      <c r="R135" s="590"/>
      <c r="S135" s="591"/>
      <c r="T135" s="591"/>
      <c r="U135" s="590"/>
      <c r="V135" s="590"/>
      <c r="W135" s="590"/>
      <c r="Z135" s="592"/>
      <c r="AA135" s="593"/>
      <c r="AB135" s="592"/>
      <c r="AC135" s="592"/>
      <c r="AD135" s="592"/>
      <c r="AF135" s="592"/>
      <c r="AZ135" s="301"/>
    </row>
    <row r="136" spans="9:52" s="249" customFormat="1">
      <c r="I136" s="590"/>
      <c r="J136" s="590"/>
      <c r="K136" s="595"/>
      <c r="L136" s="595"/>
      <c r="M136" s="594"/>
      <c r="N136" s="590"/>
      <c r="R136" s="590"/>
      <c r="S136" s="591"/>
      <c r="T136" s="591"/>
      <c r="U136" s="590"/>
      <c r="V136" s="590"/>
      <c r="W136" s="590"/>
      <c r="Z136" s="592"/>
      <c r="AA136" s="593"/>
      <c r="AB136" s="592"/>
      <c r="AC136" s="592"/>
      <c r="AD136" s="592"/>
      <c r="AF136" s="592"/>
      <c r="AZ136" s="301"/>
    </row>
    <row r="137" spans="9:52" s="249" customFormat="1">
      <c r="I137" s="590"/>
      <c r="J137" s="590"/>
      <c r="K137" s="595"/>
      <c r="L137" s="595"/>
      <c r="M137" s="594"/>
      <c r="N137" s="590"/>
      <c r="R137" s="590"/>
      <c r="S137" s="591"/>
      <c r="T137" s="591"/>
      <c r="U137" s="590"/>
      <c r="V137" s="590"/>
      <c r="W137" s="590"/>
      <c r="Z137" s="592"/>
      <c r="AA137" s="593"/>
      <c r="AB137" s="592"/>
      <c r="AC137" s="592"/>
      <c r="AD137" s="592"/>
      <c r="AF137" s="592"/>
      <c r="AZ137" s="301"/>
    </row>
    <row r="138" spans="9:52" s="249" customFormat="1">
      <c r="I138" s="590"/>
      <c r="J138" s="590"/>
      <c r="K138" s="595"/>
      <c r="L138" s="595"/>
      <c r="M138" s="594"/>
      <c r="N138" s="590"/>
      <c r="R138" s="590"/>
      <c r="S138" s="591"/>
      <c r="T138" s="591"/>
      <c r="U138" s="590"/>
      <c r="V138" s="590"/>
      <c r="W138" s="590"/>
      <c r="Z138" s="592"/>
      <c r="AA138" s="593"/>
      <c r="AB138" s="592"/>
      <c r="AC138" s="592"/>
      <c r="AD138" s="592"/>
      <c r="AF138" s="592"/>
      <c r="AZ138" s="301"/>
    </row>
    <row r="139" spans="9:52" s="249" customFormat="1">
      <c r="I139" s="590"/>
      <c r="J139" s="590"/>
      <c r="K139" s="595"/>
      <c r="L139" s="595"/>
      <c r="M139" s="594"/>
      <c r="N139" s="590"/>
      <c r="R139" s="590"/>
      <c r="S139" s="591"/>
      <c r="T139" s="591"/>
      <c r="U139" s="590"/>
      <c r="V139" s="590"/>
      <c r="W139" s="590"/>
      <c r="Z139" s="592"/>
      <c r="AA139" s="593"/>
      <c r="AB139" s="592"/>
      <c r="AC139" s="592"/>
      <c r="AD139" s="592"/>
      <c r="AF139" s="592"/>
      <c r="AZ139" s="301"/>
    </row>
    <row r="140" spans="9:52" s="249" customFormat="1">
      <c r="I140" s="590"/>
      <c r="J140" s="590"/>
      <c r="K140" s="595"/>
      <c r="L140" s="595"/>
      <c r="M140" s="594"/>
      <c r="N140" s="590"/>
      <c r="R140" s="590"/>
      <c r="S140" s="591"/>
      <c r="T140" s="591"/>
      <c r="U140" s="590"/>
      <c r="V140" s="590"/>
      <c r="W140" s="590"/>
      <c r="Z140" s="592"/>
      <c r="AA140" s="593"/>
      <c r="AB140" s="592"/>
      <c r="AC140" s="592"/>
      <c r="AD140" s="592"/>
      <c r="AF140" s="592"/>
      <c r="AZ140" s="301"/>
    </row>
    <row r="141" spans="9:52" s="249" customFormat="1">
      <c r="I141" s="590"/>
      <c r="J141" s="590"/>
      <c r="K141" s="595"/>
      <c r="L141" s="595"/>
      <c r="M141" s="594"/>
      <c r="N141" s="590"/>
      <c r="R141" s="590"/>
      <c r="S141" s="591"/>
      <c r="T141" s="591"/>
      <c r="U141" s="590"/>
      <c r="V141" s="590"/>
      <c r="W141" s="590"/>
      <c r="Z141" s="592"/>
      <c r="AA141" s="593"/>
      <c r="AB141" s="592"/>
      <c r="AC141" s="592"/>
      <c r="AD141" s="592"/>
      <c r="AF141" s="592"/>
      <c r="AZ141" s="301"/>
    </row>
    <row r="142" spans="9:52" s="249" customFormat="1">
      <c r="I142" s="590"/>
      <c r="J142" s="590"/>
      <c r="K142" s="595"/>
      <c r="L142" s="595"/>
      <c r="M142" s="594"/>
      <c r="N142" s="590"/>
      <c r="R142" s="590"/>
      <c r="S142" s="591"/>
      <c r="T142" s="591"/>
      <c r="U142" s="590"/>
      <c r="V142" s="590"/>
      <c r="W142" s="590"/>
      <c r="Z142" s="592"/>
      <c r="AA142" s="593"/>
      <c r="AB142" s="592"/>
      <c r="AC142" s="592"/>
      <c r="AD142" s="592"/>
      <c r="AF142" s="592"/>
      <c r="AZ142" s="301"/>
    </row>
    <row r="143" spans="9:52" s="249" customFormat="1">
      <c r="I143" s="590"/>
      <c r="J143" s="590"/>
      <c r="K143" s="595"/>
      <c r="L143" s="595"/>
      <c r="M143" s="594"/>
      <c r="N143" s="590"/>
      <c r="R143" s="590"/>
      <c r="S143" s="591"/>
      <c r="T143" s="591"/>
      <c r="U143" s="590"/>
      <c r="V143" s="590"/>
      <c r="W143" s="590"/>
      <c r="Z143" s="592"/>
      <c r="AA143" s="593"/>
      <c r="AB143" s="592"/>
      <c r="AC143" s="592"/>
      <c r="AD143" s="592"/>
      <c r="AF143" s="592"/>
      <c r="AZ143" s="301"/>
    </row>
    <row r="144" spans="9:52" s="249" customFormat="1">
      <c r="I144" s="590"/>
      <c r="J144" s="590"/>
      <c r="K144" s="595"/>
      <c r="L144" s="595"/>
      <c r="M144" s="594"/>
      <c r="N144" s="590"/>
      <c r="R144" s="590"/>
      <c r="S144" s="591"/>
      <c r="T144" s="591"/>
      <c r="U144" s="590"/>
      <c r="V144" s="590"/>
      <c r="W144" s="590"/>
      <c r="Z144" s="592"/>
      <c r="AA144" s="593"/>
      <c r="AB144" s="592"/>
      <c r="AC144" s="592"/>
      <c r="AD144" s="592"/>
      <c r="AF144" s="592"/>
      <c r="AZ144" s="301"/>
    </row>
    <row r="145" spans="9:52" s="249" customFormat="1">
      <c r="I145" s="590"/>
      <c r="J145" s="590"/>
      <c r="K145" s="595"/>
      <c r="L145" s="595"/>
      <c r="M145" s="594"/>
      <c r="N145" s="590"/>
      <c r="R145" s="590"/>
      <c r="S145" s="591"/>
      <c r="T145" s="591"/>
      <c r="U145" s="590"/>
      <c r="V145" s="590"/>
      <c r="W145" s="590"/>
      <c r="Z145" s="592"/>
      <c r="AA145" s="593"/>
      <c r="AB145" s="592"/>
      <c r="AC145" s="592"/>
      <c r="AD145" s="592"/>
      <c r="AF145" s="592"/>
      <c r="AZ145" s="301"/>
    </row>
    <row r="146" spans="9:52" s="249" customFormat="1">
      <c r="I146" s="590"/>
      <c r="J146" s="590"/>
      <c r="K146" s="595"/>
      <c r="L146" s="595"/>
      <c r="M146" s="594"/>
      <c r="N146" s="590"/>
      <c r="R146" s="590"/>
      <c r="S146" s="591"/>
      <c r="T146" s="591"/>
      <c r="U146" s="590"/>
      <c r="V146" s="590"/>
      <c r="W146" s="590"/>
      <c r="Z146" s="592"/>
      <c r="AA146" s="593"/>
      <c r="AB146" s="592"/>
      <c r="AC146" s="592"/>
      <c r="AD146" s="592"/>
      <c r="AF146" s="592"/>
      <c r="AZ146" s="301"/>
    </row>
    <row r="147" spans="9:52" s="249" customFormat="1">
      <c r="I147" s="590"/>
      <c r="J147" s="590"/>
      <c r="K147" s="595"/>
      <c r="L147" s="595"/>
      <c r="M147" s="594"/>
      <c r="N147" s="590"/>
      <c r="R147" s="590"/>
      <c r="S147" s="591"/>
      <c r="T147" s="591"/>
      <c r="U147" s="590"/>
      <c r="V147" s="590"/>
      <c r="W147" s="590"/>
      <c r="Z147" s="592"/>
      <c r="AA147" s="593"/>
      <c r="AB147" s="592"/>
      <c r="AC147" s="592"/>
      <c r="AD147" s="592"/>
      <c r="AF147" s="592"/>
      <c r="AZ147" s="301"/>
    </row>
    <row r="148" spans="9:52" s="249" customFormat="1">
      <c r="I148" s="590"/>
      <c r="J148" s="590"/>
      <c r="K148" s="595"/>
      <c r="L148" s="595"/>
      <c r="M148" s="594"/>
      <c r="N148" s="590"/>
      <c r="R148" s="590"/>
      <c r="S148" s="591"/>
      <c r="T148" s="591"/>
      <c r="U148" s="590"/>
      <c r="V148" s="590"/>
      <c r="W148" s="590"/>
      <c r="Z148" s="592"/>
      <c r="AA148" s="593"/>
      <c r="AB148" s="592"/>
      <c r="AC148" s="592"/>
      <c r="AD148" s="592"/>
      <c r="AF148" s="592"/>
      <c r="AZ148" s="301"/>
    </row>
    <row r="149" spans="9:52" s="249" customFormat="1">
      <c r="I149" s="590"/>
      <c r="J149" s="590"/>
      <c r="K149" s="595"/>
      <c r="L149" s="595"/>
      <c r="M149" s="594"/>
      <c r="N149" s="590"/>
      <c r="R149" s="590"/>
      <c r="S149" s="591"/>
      <c r="T149" s="591"/>
      <c r="U149" s="590"/>
      <c r="V149" s="590"/>
      <c r="W149" s="590"/>
      <c r="Z149" s="592"/>
      <c r="AA149" s="593"/>
      <c r="AB149" s="592"/>
      <c r="AC149" s="592"/>
      <c r="AD149" s="592"/>
      <c r="AF149" s="592"/>
      <c r="AZ149" s="301"/>
    </row>
  </sheetData>
  <mergeCells count="13">
    <mergeCell ref="Z2:AA2"/>
    <mergeCell ref="AB2:AG2"/>
    <mergeCell ref="A1:AG1"/>
    <mergeCell ref="A2:A3"/>
    <mergeCell ref="B2:B3"/>
    <mergeCell ref="C2:C3"/>
    <mergeCell ref="D2:D3"/>
    <mergeCell ref="E2:F2"/>
    <mergeCell ref="G2:G3"/>
    <mergeCell ref="J2:J3"/>
    <mergeCell ref="H2:H3"/>
    <mergeCell ref="I2:I3"/>
    <mergeCell ref="X2:Y2"/>
  </mergeCells>
  <phoneticPr fontId="55" type="noConversion"/>
  <dataValidations count="17">
    <dataValidation type="list" allowBlank="1" showInputMessage="1" showErrorMessage="1" errorTitle="LÜTFEN DİKKAT!!!!" error="ŞU 3 DEĞERDEN BİRİSİNİ GİRMELİSİNİZ  &quot;Y&quot; &quot;D.E&quot; , &quot;EK&quot; " sqref="A2:A3 A472:A65536">
      <formula1>$BA$4:$BA$6</formula1>
    </dataValidation>
    <dataValidation type="list" allowBlank="1" showInputMessage="1" showErrorMessage="1" errorTitle="YANLIŞ DEĞER" error="LÜTFEN TANIMLANAN BİR PARAMETRE GİRİN!!!!!!!!!!!!!!_x000a_(YENİ, STND. GEL. YADA ONARIM SEÇENEKLERİNDEN BİRİSİ" sqref="H472:H65536 H2:H3">
      <formula1>$AY$4:$AY$6</formula1>
    </dataValidation>
    <dataValidation type="decimal" allowBlank="1" showInputMessage="1" showErrorMessage="1" errorTitle="DİKKATT" error="GİRDİĞİNİZ UZUNLUĞUN Km CİNSİNDEN  VE BİR SAYI OLDUĞUNU UNUTMAYIN LÜTFEN VERİNİZİ KONTROL EDİN_x000a_KÖYDES" sqref="S3:T3 T40:T52 S33:T39 O2:R39 W4:W39 U2:V39 O40:S53 U40:W53 O472:W65536 N55:V55 X57:X62">
      <formula1>0</formula1>
      <formula2>2000</formula2>
    </dataValidation>
    <dataValidation type="list" allowBlank="1" showInputMessage="1" showErrorMessage="1" errorTitle="YANLIŞ DEĞER" error="LÜTFEN TANIMLANAN BİR PARAMETRE GİRİN!!!!!!!!!!!!!!_x000a_(YENİ, STND. GEL. YADA ONARIM SEÇENEKLERİNDEN BİRİSİ" sqref="H4:H53">
      <formula1>$AY$4:$AY$7</formula1>
    </dataValidation>
    <dataValidation type="list" allowBlank="1" showInputMessage="1" showErrorMessage="1" sqref="A4:A53">
      <formula1>$AX$4:$AX$7</formula1>
    </dataValidation>
    <dataValidation type="list" allowBlank="1" showInputMessage="1" showErrorMessage="1" sqref="I1:I53 I472:I65536">
      <formula1>$AZ$4:$AZ$14</formula1>
    </dataValidation>
    <dataValidation allowBlank="1" showInputMessage="1" showErrorMessage="1" errorTitle="DİKKATT" error="GİRDİĞİNİZ UZUNLUĞUN Km CİNSİNDEN  VE BİR SAYI OLDUĞUNU UNUTMAYIN LÜTFEN VERİNİZİ KONTROL EDİN_x000a_KÖYDES" sqref="W2:W3 N56:W62"/>
    <dataValidation allowBlank="1" showInputMessage="1" showErrorMessage="1" errorTitle="LÜTFEN DİKKAT!!!!" error="ŞU 3 DEĞERDEN BİRİSİNİ GİRMELİSİNİZ  &quot;Y&quot; &quot;D.E&quot; , &quot;EK&quot; " sqref="A1"/>
    <dataValidation type="list" allowBlank="1" showInputMessage="1" showErrorMessage="1" sqref="J2:J53 J472:J65536">
      <formula1>$BA$4:$BA$6</formula1>
    </dataValidation>
    <dataValidation type="whole" allowBlank="1" showInputMessage="1" showErrorMessage="1" sqref="AB2:AF53 AB472:AF65536">
      <formula1>0</formula1>
      <formula2>10</formula2>
    </dataValidation>
    <dataValidation type="decimal" allowBlank="1" showInputMessage="1" showErrorMessage="1" errorTitle="DİKKATT" error="GİRDİĞİNİZ UZUNLUĞUN Km CİNSİNDEN  VE BİR SAYI OLDUĞUNU UNUTMAYIN LÜTFEN VERİNİZİ KONTROL EDİN_x000a_KÖYDES" sqref="T53">
      <formula1>0</formula1>
      <formula2>10000</formula2>
    </dataValidation>
    <dataValidation allowBlank="1" showInputMessage="1" showErrorMessage="1" errorTitle="YANLIŞ DEĞER" error="LÜTFEN TANIMLANAN BİR PARAMETRE GİRİN!!!!!!!!!!!!!!_x000a_(YENİ, STND. GEL. YADA ONARIM SEÇENEKLERİNDEN BİRİSİ" sqref="G40:G53 H63:H64 U69 S69 H70:H79 L70:L79 N70:N79 P70:P79 R70:R79 T70:T79 V70:V79 J70:J79 X70:X78"/>
    <dataValidation allowBlank="1" showInputMessage="1" showErrorMessage="1" errorTitle="HATA !!!!!!!!!!!!!!" error="LÜTFEN İŞİN NİTELİĞİNİ YANDA AÇILAN OKLA SEÇİN !!!!!!!!!!!!!!!_x000a_KÖYDES" sqref="J57:J68"/>
    <dataValidation type="list" allowBlank="1" showInputMessage="1" showErrorMessage="1" errorTitle="YANLIŞ DEĞER" error="LÜTFEN TANIMLANAN BİR PARAMETRE GİRİN!!!!!!!!!!!!!!_x000a_(YENİ, STND. GEL. YADA ONARIM SEÇENEKLERİNDEN BİRİSİ" sqref="H55:H56 H80:H82">
      <formula1>$AX$5:$AX$7</formula1>
    </dataValidation>
    <dataValidation type="list" allowBlank="1" showInputMessage="1" showErrorMessage="1" errorTitle="LÜTFEN DİKKAT!!!!" error="ŞU 3 DEĞERDEN BİRİSİNİ GİRMELİSİNİZ  &quot;Y&quot; &quot;D.E&quot; , &quot;EK&quot; " sqref="A55:A82">
      <formula1>$AZ$5:$AZ$7</formula1>
    </dataValidation>
    <dataValidation type="list" allowBlank="1" showInputMessage="1" showErrorMessage="1" errorTitle="HATA !!!!!!!!!!!!!!" error="LÜTFEN İŞİN NİTELİĞİNİ YANDA AÇILAN OKLA SEÇİN !!!!!!!!!!!!!!!_x000a_KÖYDES" sqref="I55:J56">
      <formula1>$AY$5:$AY$11</formula1>
    </dataValidation>
    <dataValidation allowBlank="1" showInputMessage="1" errorTitle="HATA !!!!!!!!!!!!!!" error="LÜTFEN İŞİN NİTELİĞİNİ YANDA AÇILAN OKLA SEÇİN !!!!!!!!!!!!!!!_x000a_KÖYDES" sqref="F70:F80"/>
  </dataValidations>
  <pageMargins left="0.46" right="0.31" top="0.6692913385826772" bottom="0.59055118110236227" header="0.3" footer="0.62992125984251968"/>
  <pageSetup paperSize="9" scale="39" orientation="landscape" r:id="rId1"/>
  <headerFooter alignWithMargins="0">
    <oddHeader>&amp;C&amp;12T.C.
İÇİŞLERİ BAKANLIĞI
Mahalli İdareler Genel Müdürlüğü</oddHeader>
  </headerFooter>
  <rowBreaks count="1" manualBreakCount="1">
    <brk id="40" max="31" man="1"/>
  </rowBreaks>
  <colBreaks count="1" manualBreakCount="1">
    <brk id="33"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I102"/>
  <sheetViews>
    <sheetView zoomScale="75" zoomScaleNormal="100" zoomScaleSheetLayoutView="75" workbookViewId="0">
      <selection sqref="A1:T1"/>
    </sheetView>
  </sheetViews>
  <sheetFormatPr defaultRowHeight="12.75"/>
  <cols>
    <col min="1" max="1" width="6" style="204" customWidth="1"/>
    <col min="2" max="2" width="9.7109375" style="204" customWidth="1"/>
    <col min="3" max="3" width="14.28515625" style="204" customWidth="1"/>
    <col min="4" max="4" width="28.5703125" style="204" customWidth="1"/>
    <col min="5" max="5" width="17.5703125" style="204" customWidth="1"/>
    <col min="6" max="6" width="10.42578125" style="204" customWidth="1"/>
    <col min="7" max="7" width="17.28515625" style="204" customWidth="1"/>
    <col min="8" max="8" width="17.42578125" style="204" customWidth="1"/>
    <col min="9" max="9" width="12" style="244" customWidth="1"/>
    <col min="10" max="10" width="11.5703125" style="244" customWidth="1"/>
    <col min="11" max="11" width="11.42578125" style="245" customWidth="1"/>
    <col min="12" max="12" width="12" style="244" customWidth="1"/>
    <col min="13" max="13" width="7.7109375" style="246" customWidth="1"/>
    <col min="14" max="14" width="10.140625" style="204" customWidth="1"/>
    <col min="15" max="15" width="6" style="204" customWidth="1"/>
    <col min="16" max="16" width="6.85546875" style="204" customWidth="1"/>
    <col min="17" max="17" width="5.7109375" style="204" customWidth="1"/>
    <col min="18" max="18" width="5.5703125" style="204" customWidth="1"/>
    <col min="19" max="19" width="8.85546875" style="204" customWidth="1"/>
    <col min="20" max="20" width="21.28515625" style="204" customWidth="1"/>
    <col min="21" max="80" width="9.140625" style="249"/>
    <col min="81" max="82" width="9.140625" style="204"/>
    <col min="83" max="83" width="9.140625" style="249"/>
    <col min="84" max="84" width="10.42578125" style="249" customWidth="1"/>
    <col min="85" max="85" width="10.28515625" style="249" customWidth="1"/>
    <col min="86" max="87" width="9.140625" style="249"/>
    <col min="88" max="89" width="9.140625" style="204"/>
    <col min="90" max="93" width="0" style="204" hidden="1" customWidth="1"/>
    <col min="94" max="16384" width="9.140625" style="204"/>
  </cols>
  <sheetData>
    <row r="1" spans="1:87" s="205" customFormat="1" ht="37.5" customHeight="1" thickBot="1">
      <c r="A1" s="3986" t="s">
        <v>1058</v>
      </c>
      <c r="B1" s="3986"/>
      <c r="C1" s="3986"/>
      <c r="D1" s="3986"/>
      <c r="E1" s="3986"/>
      <c r="F1" s="3986"/>
      <c r="G1" s="3986"/>
      <c r="H1" s="3986"/>
      <c r="I1" s="3986"/>
      <c r="J1" s="3986"/>
      <c r="K1" s="3986"/>
      <c r="L1" s="3986"/>
      <c r="M1" s="3986"/>
      <c r="N1" s="3986"/>
      <c r="O1" s="3986"/>
      <c r="P1" s="3986"/>
      <c r="Q1" s="3986"/>
      <c r="R1" s="3986"/>
      <c r="S1" s="3986"/>
      <c r="T1" s="3986"/>
      <c r="CE1" s="249"/>
      <c r="CF1" s="249"/>
      <c r="CG1" s="249"/>
      <c r="CH1" s="249"/>
      <c r="CI1" s="249"/>
    </row>
    <row r="2" spans="1:87" s="205" customFormat="1" ht="40.5" customHeight="1">
      <c r="A2" s="3946" t="s">
        <v>445</v>
      </c>
      <c r="B2" s="3948" t="s">
        <v>13</v>
      </c>
      <c r="C2" s="3950" t="s">
        <v>2277</v>
      </c>
      <c r="D2" s="3950" t="s">
        <v>423</v>
      </c>
      <c r="E2" s="3950"/>
      <c r="F2" s="3964" t="s">
        <v>2276</v>
      </c>
      <c r="G2" s="3958" t="s">
        <v>411</v>
      </c>
      <c r="H2" s="3966" t="s">
        <v>412</v>
      </c>
      <c r="I2" s="604" t="s">
        <v>2357</v>
      </c>
      <c r="J2" s="391" t="s">
        <v>1054</v>
      </c>
      <c r="K2" s="391" t="s">
        <v>2358</v>
      </c>
      <c r="L2" s="605" t="s">
        <v>2359</v>
      </c>
      <c r="M2" s="3940" t="s">
        <v>429</v>
      </c>
      <c r="N2" s="3941"/>
      <c r="O2" s="3942" t="s">
        <v>16</v>
      </c>
      <c r="P2" s="3943"/>
      <c r="Q2" s="3943"/>
      <c r="R2" s="3943"/>
      <c r="S2" s="3943"/>
      <c r="T2" s="3944"/>
      <c r="CE2" s="249"/>
      <c r="CF2" s="249"/>
      <c r="CG2" s="249"/>
      <c r="CH2" s="249"/>
      <c r="CI2" s="249"/>
    </row>
    <row r="3" spans="1:87" s="205" customFormat="1" ht="39.75" customHeight="1" thickBot="1">
      <c r="A3" s="3947"/>
      <c r="B3" s="3949"/>
      <c r="C3" s="3951"/>
      <c r="D3" s="608" t="s">
        <v>430</v>
      </c>
      <c r="E3" s="609" t="s">
        <v>410</v>
      </c>
      <c r="F3" s="3965"/>
      <c r="G3" s="3959"/>
      <c r="H3" s="3967"/>
      <c r="I3" s="610" t="s">
        <v>1416</v>
      </c>
      <c r="J3" s="611" t="s">
        <v>1417</v>
      </c>
      <c r="K3" s="611" t="s">
        <v>1055</v>
      </c>
      <c r="L3" s="612" t="s">
        <v>362</v>
      </c>
      <c r="M3" s="619" t="s">
        <v>436</v>
      </c>
      <c r="N3" s="620" t="s">
        <v>437</v>
      </c>
      <c r="O3" s="621" t="s">
        <v>438</v>
      </c>
      <c r="P3" s="622" t="s">
        <v>439</v>
      </c>
      <c r="Q3" s="622" t="s">
        <v>440</v>
      </c>
      <c r="R3" s="622" t="s">
        <v>441</v>
      </c>
      <c r="S3" s="622" t="s">
        <v>442</v>
      </c>
      <c r="T3" s="623" t="s">
        <v>443</v>
      </c>
      <c r="CE3" s="249"/>
      <c r="CF3" s="249"/>
      <c r="CG3" s="249"/>
      <c r="CH3" s="249"/>
      <c r="CI3" s="249"/>
    </row>
    <row r="4" spans="1:87" s="280" customFormat="1" ht="42" customHeight="1">
      <c r="A4" s="3021" t="s">
        <v>451</v>
      </c>
      <c r="B4" s="3022" t="s">
        <v>94</v>
      </c>
      <c r="C4" s="3023" t="s">
        <v>2374</v>
      </c>
      <c r="D4" s="3024" t="s">
        <v>658</v>
      </c>
      <c r="E4" s="3024" t="s">
        <v>716</v>
      </c>
      <c r="F4" s="3023">
        <v>143</v>
      </c>
      <c r="G4" s="3023" t="s">
        <v>2268</v>
      </c>
      <c r="H4" s="3025" t="s">
        <v>408</v>
      </c>
      <c r="I4" s="3026">
        <v>50000</v>
      </c>
      <c r="J4" s="3026">
        <v>50000</v>
      </c>
      <c r="K4" s="3026">
        <v>50000</v>
      </c>
      <c r="L4" s="3027">
        <f>I4-K4</f>
        <v>0</v>
      </c>
      <c r="M4" s="3021">
        <v>100</v>
      </c>
      <c r="N4" s="3028">
        <v>100</v>
      </c>
      <c r="O4" s="3021">
        <v>1</v>
      </c>
      <c r="P4" s="3023"/>
      <c r="Q4" s="3023"/>
      <c r="R4" s="3023"/>
      <c r="S4" s="3023"/>
      <c r="T4" s="3029" t="s">
        <v>438</v>
      </c>
      <c r="U4" s="271">
        <v>1</v>
      </c>
      <c r="CE4" s="271" t="s">
        <v>451</v>
      </c>
      <c r="CF4" s="271" t="s">
        <v>2266</v>
      </c>
      <c r="CG4" s="271" t="s">
        <v>408</v>
      </c>
      <c r="CH4" s="271"/>
      <c r="CI4" s="271"/>
    </row>
    <row r="5" spans="1:87" s="272" customFormat="1" ht="42" customHeight="1">
      <c r="A5" s="3030" t="s">
        <v>451</v>
      </c>
      <c r="B5" s="1612" t="s">
        <v>94</v>
      </c>
      <c r="C5" s="1919" t="s">
        <v>2374</v>
      </c>
      <c r="D5" s="3031" t="s">
        <v>659</v>
      </c>
      <c r="E5" s="3031" t="s">
        <v>716</v>
      </c>
      <c r="F5" s="1919">
        <v>31</v>
      </c>
      <c r="G5" s="1919" t="s">
        <v>2268</v>
      </c>
      <c r="H5" s="3032" t="s">
        <v>408</v>
      </c>
      <c r="I5" s="3033">
        <v>25000</v>
      </c>
      <c r="J5" s="3033">
        <v>25000</v>
      </c>
      <c r="K5" s="3033">
        <v>25000</v>
      </c>
      <c r="L5" s="3027">
        <f t="shared" ref="L5:L17" si="0">I5-K5</f>
        <v>0</v>
      </c>
      <c r="M5" s="3030">
        <v>100</v>
      </c>
      <c r="N5" s="3034">
        <v>100</v>
      </c>
      <c r="O5" s="3030">
        <v>1</v>
      </c>
      <c r="P5" s="1919"/>
      <c r="Q5" s="1919"/>
      <c r="R5" s="1919"/>
      <c r="S5" s="1919"/>
      <c r="T5" s="3035" t="s">
        <v>438</v>
      </c>
      <c r="U5" s="271">
        <v>1</v>
      </c>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E5" s="271" t="s">
        <v>10</v>
      </c>
      <c r="CF5" s="271" t="s">
        <v>965</v>
      </c>
      <c r="CG5" s="271" t="s">
        <v>409</v>
      </c>
      <c r="CH5" s="271"/>
      <c r="CI5" s="271"/>
    </row>
    <row r="6" spans="1:87" s="272" customFormat="1" ht="42" customHeight="1">
      <c r="A6" s="3030" t="s">
        <v>451</v>
      </c>
      <c r="B6" s="1612" t="s">
        <v>94</v>
      </c>
      <c r="C6" s="1919" t="s">
        <v>2374</v>
      </c>
      <c r="D6" s="3031" t="s">
        <v>660</v>
      </c>
      <c r="E6" s="3031" t="s">
        <v>716</v>
      </c>
      <c r="F6" s="1919">
        <v>59</v>
      </c>
      <c r="G6" s="1919" t="s">
        <v>2268</v>
      </c>
      <c r="H6" s="3032" t="s">
        <v>408</v>
      </c>
      <c r="I6" s="3033">
        <v>75000</v>
      </c>
      <c r="J6" s="3033">
        <v>75000</v>
      </c>
      <c r="K6" s="3033">
        <v>75000</v>
      </c>
      <c r="L6" s="3027">
        <f t="shared" si="0"/>
        <v>0</v>
      </c>
      <c r="M6" s="3030">
        <v>100</v>
      </c>
      <c r="N6" s="3034">
        <v>100</v>
      </c>
      <c r="O6" s="3030">
        <v>1</v>
      </c>
      <c r="P6" s="1919"/>
      <c r="Q6" s="1919"/>
      <c r="R6" s="1919"/>
      <c r="S6" s="1919"/>
      <c r="T6" s="3035" t="s">
        <v>438</v>
      </c>
      <c r="U6" s="271">
        <v>1</v>
      </c>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E6" s="271" t="s">
        <v>415</v>
      </c>
      <c r="CF6" s="271" t="s">
        <v>2268</v>
      </c>
      <c r="CG6" s="271" t="s">
        <v>414</v>
      </c>
      <c r="CH6" s="271"/>
      <c r="CI6" s="271"/>
    </row>
    <row r="7" spans="1:87" s="272" customFormat="1" ht="42" customHeight="1">
      <c r="A7" s="3030" t="s">
        <v>451</v>
      </c>
      <c r="B7" s="1612" t="s">
        <v>94</v>
      </c>
      <c r="C7" s="1919" t="s">
        <v>2381</v>
      </c>
      <c r="D7" s="3031" t="s">
        <v>661</v>
      </c>
      <c r="E7" s="3031" t="s">
        <v>315</v>
      </c>
      <c r="F7" s="1919">
        <v>41</v>
      </c>
      <c r="G7" s="1919" t="s">
        <v>2268</v>
      </c>
      <c r="H7" s="3032" t="s">
        <v>408</v>
      </c>
      <c r="I7" s="3033">
        <v>50000</v>
      </c>
      <c r="J7" s="3033">
        <v>50000</v>
      </c>
      <c r="K7" s="3033">
        <v>50000</v>
      </c>
      <c r="L7" s="3027">
        <f t="shared" si="0"/>
        <v>0</v>
      </c>
      <c r="M7" s="3030">
        <v>100</v>
      </c>
      <c r="N7" s="3034">
        <v>100</v>
      </c>
      <c r="O7" s="3030">
        <v>1</v>
      </c>
      <c r="P7" s="1919"/>
      <c r="Q7" s="1919"/>
      <c r="R7" s="1919"/>
      <c r="S7" s="1919"/>
      <c r="T7" s="3035" t="s">
        <v>438</v>
      </c>
      <c r="U7" s="271">
        <v>1</v>
      </c>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E7" s="271"/>
      <c r="CF7" s="271"/>
      <c r="CG7" s="271"/>
      <c r="CH7" s="271"/>
      <c r="CI7" s="271"/>
    </row>
    <row r="8" spans="1:87" s="272" customFormat="1" ht="42" customHeight="1">
      <c r="A8" s="3030" t="s">
        <v>451</v>
      </c>
      <c r="B8" s="1612" t="s">
        <v>94</v>
      </c>
      <c r="C8" s="1919" t="s">
        <v>2381</v>
      </c>
      <c r="D8" s="3031" t="s">
        <v>662</v>
      </c>
      <c r="E8" s="3031" t="s">
        <v>716</v>
      </c>
      <c r="F8" s="1919">
        <v>82</v>
      </c>
      <c r="G8" s="1919" t="s">
        <v>2268</v>
      </c>
      <c r="H8" s="3032" t="s">
        <v>408</v>
      </c>
      <c r="I8" s="3033">
        <v>50000</v>
      </c>
      <c r="J8" s="3033">
        <v>50000</v>
      </c>
      <c r="K8" s="3033">
        <v>50000</v>
      </c>
      <c r="L8" s="3027">
        <v>0</v>
      </c>
      <c r="M8" s="3030">
        <v>100</v>
      </c>
      <c r="N8" s="3034">
        <v>100</v>
      </c>
      <c r="O8" s="3030">
        <v>1</v>
      </c>
      <c r="P8" s="1919"/>
      <c r="Q8" s="1919"/>
      <c r="R8" s="1919"/>
      <c r="S8" s="1919"/>
      <c r="T8" s="3035" t="s">
        <v>438</v>
      </c>
      <c r="U8" s="271">
        <v>1</v>
      </c>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E8" s="271"/>
      <c r="CF8" s="271"/>
      <c r="CG8" s="271"/>
      <c r="CH8" s="271"/>
      <c r="CI8" s="271"/>
    </row>
    <row r="9" spans="1:87" s="272" customFormat="1" ht="42" customHeight="1">
      <c r="A9" s="3030" t="s">
        <v>451</v>
      </c>
      <c r="B9" s="1612" t="s">
        <v>94</v>
      </c>
      <c r="C9" s="1919" t="s">
        <v>1021</v>
      </c>
      <c r="D9" s="3031" t="s">
        <v>663</v>
      </c>
      <c r="E9" s="3031" t="s">
        <v>664</v>
      </c>
      <c r="F9" s="1919">
        <v>90</v>
      </c>
      <c r="G9" s="1919" t="s">
        <v>2268</v>
      </c>
      <c r="H9" s="3032" t="s">
        <v>408</v>
      </c>
      <c r="I9" s="3033">
        <v>20000</v>
      </c>
      <c r="J9" s="3033">
        <v>20000</v>
      </c>
      <c r="K9" s="3033">
        <v>20000</v>
      </c>
      <c r="L9" s="3027">
        <f t="shared" si="0"/>
        <v>0</v>
      </c>
      <c r="M9" s="3030">
        <v>100</v>
      </c>
      <c r="N9" s="3034">
        <v>100</v>
      </c>
      <c r="O9" s="3030">
        <v>1</v>
      </c>
      <c r="P9" s="1919"/>
      <c r="Q9" s="1919"/>
      <c r="R9" s="1919"/>
      <c r="S9" s="1919"/>
      <c r="T9" s="3035" t="s">
        <v>438</v>
      </c>
      <c r="U9" s="271">
        <v>1</v>
      </c>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E9" s="271"/>
      <c r="CF9" s="271"/>
      <c r="CG9" s="271"/>
      <c r="CH9" s="271"/>
      <c r="CI9" s="271"/>
    </row>
    <row r="10" spans="1:87" s="272" customFormat="1" ht="42" customHeight="1">
      <c r="A10" s="3030" t="s">
        <v>451</v>
      </c>
      <c r="B10" s="1612" t="s">
        <v>94</v>
      </c>
      <c r="C10" s="1919" t="s">
        <v>1021</v>
      </c>
      <c r="D10" s="3031" t="s">
        <v>665</v>
      </c>
      <c r="E10" s="3031" t="s">
        <v>491</v>
      </c>
      <c r="F10" s="1919"/>
      <c r="G10" s="1919" t="s">
        <v>2268</v>
      </c>
      <c r="H10" s="3032" t="s">
        <v>408</v>
      </c>
      <c r="I10" s="3033">
        <v>10000</v>
      </c>
      <c r="J10" s="3033">
        <v>10000</v>
      </c>
      <c r="K10" s="3033">
        <v>10000</v>
      </c>
      <c r="L10" s="3027">
        <f t="shared" si="0"/>
        <v>0</v>
      </c>
      <c r="M10" s="3030">
        <v>100</v>
      </c>
      <c r="N10" s="3034">
        <v>100</v>
      </c>
      <c r="O10" s="3030">
        <v>1</v>
      </c>
      <c r="P10" s="1919"/>
      <c r="Q10" s="1919"/>
      <c r="R10" s="1919"/>
      <c r="S10" s="1919"/>
      <c r="T10" s="3035" t="s">
        <v>438</v>
      </c>
      <c r="U10" s="271">
        <v>2</v>
      </c>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E10" s="271"/>
      <c r="CF10" s="271"/>
      <c r="CG10" s="271"/>
      <c r="CH10" s="271"/>
      <c r="CI10" s="271"/>
    </row>
    <row r="11" spans="1:87" s="272" customFormat="1" ht="42" customHeight="1">
      <c r="A11" s="3030" t="s">
        <v>451</v>
      </c>
      <c r="B11" s="1612" t="s">
        <v>94</v>
      </c>
      <c r="C11" s="1919" t="s">
        <v>1030</v>
      </c>
      <c r="D11" s="3031" t="s">
        <v>666</v>
      </c>
      <c r="E11" s="3031" t="s">
        <v>667</v>
      </c>
      <c r="F11" s="1919">
        <v>34</v>
      </c>
      <c r="G11" s="1919" t="s">
        <v>2268</v>
      </c>
      <c r="H11" s="3032" t="s">
        <v>408</v>
      </c>
      <c r="I11" s="3033">
        <v>30000</v>
      </c>
      <c r="J11" s="3033">
        <v>30000</v>
      </c>
      <c r="K11" s="3033">
        <v>30000</v>
      </c>
      <c r="L11" s="3027">
        <f t="shared" si="0"/>
        <v>0</v>
      </c>
      <c r="M11" s="3030">
        <v>100</v>
      </c>
      <c r="N11" s="3034">
        <v>100</v>
      </c>
      <c r="O11" s="3030">
        <v>1</v>
      </c>
      <c r="P11" s="1919"/>
      <c r="Q11" s="1919"/>
      <c r="R11" s="1919"/>
      <c r="S11" s="1919"/>
      <c r="T11" s="3035" t="s">
        <v>438</v>
      </c>
      <c r="U11" s="271">
        <v>1</v>
      </c>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E11" s="271"/>
      <c r="CF11" s="271"/>
      <c r="CG11" s="271"/>
      <c r="CH11" s="271"/>
      <c r="CI11" s="271"/>
    </row>
    <row r="12" spans="1:87" s="272" customFormat="1" ht="42" customHeight="1">
      <c r="A12" s="3030" t="s">
        <v>451</v>
      </c>
      <c r="B12" s="1612" t="s">
        <v>94</v>
      </c>
      <c r="C12" s="1919" t="s">
        <v>1030</v>
      </c>
      <c r="D12" s="3031" t="s">
        <v>665</v>
      </c>
      <c r="E12" s="3031" t="s">
        <v>491</v>
      </c>
      <c r="F12" s="1919"/>
      <c r="G12" s="1919" t="s">
        <v>2268</v>
      </c>
      <c r="H12" s="3032"/>
      <c r="I12" s="3033">
        <v>73100</v>
      </c>
      <c r="J12" s="3033">
        <v>73100</v>
      </c>
      <c r="K12" s="3033">
        <v>73100</v>
      </c>
      <c r="L12" s="3027">
        <f t="shared" si="0"/>
        <v>0</v>
      </c>
      <c r="M12" s="3030">
        <v>100</v>
      </c>
      <c r="N12" s="3034">
        <v>100</v>
      </c>
      <c r="O12" s="3030">
        <v>1</v>
      </c>
      <c r="P12" s="1919"/>
      <c r="Q12" s="1919"/>
      <c r="R12" s="1919"/>
      <c r="S12" s="1919"/>
      <c r="T12" s="3035" t="s">
        <v>438</v>
      </c>
      <c r="U12" s="271">
        <v>2</v>
      </c>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E12" s="271"/>
      <c r="CF12" s="271"/>
      <c r="CG12" s="271"/>
      <c r="CH12" s="271"/>
      <c r="CI12" s="271"/>
    </row>
    <row r="13" spans="1:87" s="272" customFormat="1" ht="42" customHeight="1">
      <c r="A13" s="3030" t="s">
        <v>451</v>
      </c>
      <c r="B13" s="1612" t="s">
        <v>94</v>
      </c>
      <c r="C13" s="1919" t="s">
        <v>728</v>
      </c>
      <c r="D13" s="3031" t="s">
        <v>668</v>
      </c>
      <c r="E13" s="3031" t="s">
        <v>716</v>
      </c>
      <c r="F13" s="1919">
        <v>239</v>
      </c>
      <c r="G13" s="1919" t="s">
        <v>2268</v>
      </c>
      <c r="H13" s="3032" t="s">
        <v>408</v>
      </c>
      <c r="I13" s="3033">
        <v>160000</v>
      </c>
      <c r="J13" s="3033">
        <v>160000</v>
      </c>
      <c r="K13" s="3033">
        <v>160000</v>
      </c>
      <c r="L13" s="3027">
        <f t="shared" si="0"/>
        <v>0</v>
      </c>
      <c r="M13" s="3030">
        <v>100</v>
      </c>
      <c r="N13" s="3034">
        <v>100</v>
      </c>
      <c r="O13" s="3030">
        <v>1</v>
      </c>
      <c r="P13" s="1919"/>
      <c r="Q13" s="1919"/>
      <c r="R13" s="1919"/>
      <c r="S13" s="1919"/>
      <c r="T13" s="3035" t="s">
        <v>438</v>
      </c>
      <c r="U13" s="271">
        <v>1</v>
      </c>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E13" s="271"/>
      <c r="CF13" s="271"/>
      <c r="CG13" s="271"/>
      <c r="CH13" s="271"/>
      <c r="CI13" s="271"/>
    </row>
    <row r="14" spans="1:87" s="272" customFormat="1" ht="42" customHeight="1">
      <c r="A14" s="3030" t="s">
        <v>451</v>
      </c>
      <c r="B14" s="1612" t="s">
        <v>94</v>
      </c>
      <c r="C14" s="1919" t="s">
        <v>728</v>
      </c>
      <c r="D14" s="3031" t="s">
        <v>669</v>
      </c>
      <c r="E14" s="3031" t="s">
        <v>670</v>
      </c>
      <c r="F14" s="1919">
        <v>32</v>
      </c>
      <c r="G14" s="1919" t="s">
        <v>965</v>
      </c>
      <c r="H14" s="3032" t="s">
        <v>408</v>
      </c>
      <c r="I14" s="3033">
        <v>30000</v>
      </c>
      <c r="J14" s="3033">
        <v>30000</v>
      </c>
      <c r="K14" s="3033">
        <v>30000</v>
      </c>
      <c r="L14" s="3027">
        <f t="shared" si="0"/>
        <v>0</v>
      </c>
      <c r="M14" s="3030">
        <v>100</v>
      </c>
      <c r="N14" s="3034">
        <v>100</v>
      </c>
      <c r="O14" s="3030">
        <v>1</v>
      </c>
      <c r="P14" s="1919"/>
      <c r="Q14" s="1919"/>
      <c r="R14" s="1919"/>
      <c r="S14" s="1919"/>
      <c r="T14" s="3035" t="s">
        <v>438</v>
      </c>
      <c r="U14" s="271">
        <v>1</v>
      </c>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E14" s="271"/>
      <c r="CF14" s="271"/>
      <c r="CG14" s="271"/>
      <c r="CH14" s="271"/>
      <c r="CI14" s="271"/>
    </row>
    <row r="15" spans="1:87" s="272" customFormat="1" ht="42" customHeight="1">
      <c r="A15" s="3030" t="s">
        <v>451</v>
      </c>
      <c r="B15" s="1612" t="s">
        <v>94</v>
      </c>
      <c r="C15" s="1919" t="s">
        <v>728</v>
      </c>
      <c r="D15" s="3031" t="s">
        <v>671</v>
      </c>
      <c r="E15" s="3031" t="s">
        <v>2052</v>
      </c>
      <c r="F15" s="1919">
        <v>122</v>
      </c>
      <c r="G15" s="1919" t="s">
        <v>2268</v>
      </c>
      <c r="H15" s="3032" t="s">
        <v>408</v>
      </c>
      <c r="I15" s="3033">
        <v>47000</v>
      </c>
      <c r="J15" s="3033">
        <v>47000</v>
      </c>
      <c r="K15" s="3033">
        <v>47000</v>
      </c>
      <c r="L15" s="3027">
        <f t="shared" si="0"/>
        <v>0</v>
      </c>
      <c r="M15" s="3030">
        <v>100</v>
      </c>
      <c r="N15" s="3034">
        <v>100</v>
      </c>
      <c r="O15" s="3030">
        <v>1</v>
      </c>
      <c r="P15" s="1919"/>
      <c r="Q15" s="1919"/>
      <c r="R15" s="1919"/>
      <c r="S15" s="1919"/>
      <c r="T15" s="3035" t="s">
        <v>438</v>
      </c>
      <c r="U15" s="271">
        <v>1</v>
      </c>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E15" s="271"/>
      <c r="CF15" s="271"/>
      <c r="CG15" s="271"/>
      <c r="CH15" s="271"/>
      <c r="CI15" s="271"/>
    </row>
    <row r="16" spans="1:87" s="272" customFormat="1" ht="42" customHeight="1">
      <c r="A16" s="3030" t="s">
        <v>451</v>
      </c>
      <c r="B16" s="1612" t="s">
        <v>94</v>
      </c>
      <c r="C16" s="1919" t="s">
        <v>728</v>
      </c>
      <c r="D16" s="3031" t="s">
        <v>672</v>
      </c>
      <c r="E16" s="3031" t="s">
        <v>716</v>
      </c>
      <c r="F16" s="1919">
        <v>27</v>
      </c>
      <c r="G16" s="1919" t="s">
        <v>2268</v>
      </c>
      <c r="H16" s="3032" t="s">
        <v>408</v>
      </c>
      <c r="I16" s="3033">
        <v>100000</v>
      </c>
      <c r="J16" s="3033">
        <v>100000</v>
      </c>
      <c r="K16" s="3033">
        <v>100000</v>
      </c>
      <c r="L16" s="3027">
        <f t="shared" si="0"/>
        <v>0</v>
      </c>
      <c r="M16" s="3030">
        <v>100</v>
      </c>
      <c r="N16" s="3034">
        <v>100</v>
      </c>
      <c r="O16" s="3030">
        <v>1</v>
      </c>
      <c r="P16" s="1919"/>
      <c r="Q16" s="1919"/>
      <c r="R16" s="1919"/>
      <c r="S16" s="1919"/>
      <c r="T16" s="3035" t="s">
        <v>438</v>
      </c>
      <c r="U16" s="271">
        <v>1</v>
      </c>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E16" s="271"/>
      <c r="CF16" s="271"/>
      <c r="CG16" s="271"/>
      <c r="CH16" s="271"/>
      <c r="CI16" s="271"/>
    </row>
    <row r="17" spans="1:87" s="272" customFormat="1" ht="72.75" customHeight="1">
      <c r="A17" s="3030" t="s">
        <v>451</v>
      </c>
      <c r="B17" s="1612" t="s">
        <v>94</v>
      </c>
      <c r="C17" s="1919" t="s">
        <v>740</v>
      </c>
      <c r="D17" s="3031" t="s">
        <v>749</v>
      </c>
      <c r="E17" s="3031" t="s">
        <v>750</v>
      </c>
      <c r="F17" s="1919">
        <v>13</v>
      </c>
      <c r="G17" s="1919" t="s">
        <v>2268</v>
      </c>
      <c r="H17" s="3032" t="s">
        <v>408</v>
      </c>
      <c r="I17" s="3033">
        <v>20000</v>
      </c>
      <c r="J17" s="3033">
        <v>20000</v>
      </c>
      <c r="K17" s="3033">
        <v>20000</v>
      </c>
      <c r="L17" s="3027">
        <f t="shared" si="0"/>
        <v>0</v>
      </c>
      <c r="M17" s="3030">
        <v>100</v>
      </c>
      <c r="N17" s="3034">
        <v>100</v>
      </c>
      <c r="O17" s="3030">
        <v>1</v>
      </c>
      <c r="P17" s="1919"/>
      <c r="Q17" s="1919"/>
      <c r="R17" s="1919"/>
      <c r="S17" s="1919"/>
      <c r="T17" s="3035" t="s">
        <v>3012</v>
      </c>
      <c r="U17" s="271">
        <v>1</v>
      </c>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E17" s="271"/>
      <c r="CF17" s="271"/>
      <c r="CG17" s="271"/>
      <c r="CH17" s="271"/>
      <c r="CI17" s="271"/>
    </row>
    <row r="18" spans="1:87" s="272" customFormat="1" ht="42" customHeight="1" thickBot="1">
      <c r="A18" s="3036" t="s">
        <v>451</v>
      </c>
      <c r="B18" s="3037" t="s">
        <v>94</v>
      </c>
      <c r="C18" s="3038" t="s">
        <v>740</v>
      </c>
      <c r="D18" s="3039" t="s">
        <v>665</v>
      </c>
      <c r="E18" s="3039" t="s">
        <v>491</v>
      </c>
      <c r="F18" s="3038"/>
      <c r="G18" s="3038" t="s">
        <v>2268</v>
      </c>
      <c r="H18" s="3040"/>
      <c r="I18" s="3041">
        <v>130000</v>
      </c>
      <c r="J18" s="3041">
        <v>130000</v>
      </c>
      <c r="K18" s="3041">
        <v>130000</v>
      </c>
      <c r="L18" s="3042">
        <f>I18-K18</f>
        <v>0</v>
      </c>
      <c r="M18" s="3036">
        <v>100</v>
      </c>
      <c r="N18" s="3043">
        <v>100</v>
      </c>
      <c r="O18" s="3036">
        <v>1</v>
      </c>
      <c r="P18" s="3038"/>
      <c r="Q18" s="3038"/>
      <c r="R18" s="3038"/>
      <c r="S18" s="3038"/>
      <c r="T18" s="3044" t="s">
        <v>438</v>
      </c>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E18" s="271"/>
      <c r="CF18" s="271"/>
      <c r="CG18" s="271"/>
      <c r="CH18" s="271"/>
      <c r="CI18" s="271"/>
    </row>
    <row r="19" spans="1:87" s="272" customFormat="1" ht="42" customHeight="1" thickBot="1">
      <c r="A19" s="3036" t="s">
        <v>451</v>
      </c>
      <c r="B19" s="3037" t="s">
        <v>94</v>
      </c>
      <c r="C19" s="3038" t="s">
        <v>157</v>
      </c>
      <c r="D19" s="3039" t="s">
        <v>624</v>
      </c>
      <c r="E19" s="3039" t="s">
        <v>51</v>
      </c>
      <c r="F19" s="3038">
        <v>108</v>
      </c>
      <c r="G19" s="3038" t="s">
        <v>2268</v>
      </c>
      <c r="H19" s="3040"/>
      <c r="I19" s="3041">
        <v>10790.08</v>
      </c>
      <c r="J19" s="3041">
        <v>10790.08</v>
      </c>
      <c r="K19" s="3041">
        <v>10790.08</v>
      </c>
      <c r="L19" s="3042">
        <f>I19-K19</f>
        <v>0</v>
      </c>
      <c r="M19" s="3036">
        <v>100</v>
      </c>
      <c r="N19" s="3043">
        <v>100</v>
      </c>
      <c r="O19" s="3036">
        <v>1</v>
      </c>
      <c r="P19" s="3038"/>
      <c r="Q19" s="3038"/>
      <c r="R19" s="3038"/>
      <c r="S19" s="3038"/>
      <c r="T19" s="3044" t="s">
        <v>438</v>
      </c>
      <c r="U19" s="271">
        <v>2</v>
      </c>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E19" s="271"/>
      <c r="CF19" s="271"/>
      <c r="CG19" s="271"/>
      <c r="CH19" s="271"/>
      <c r="CI19" s="271"/>
    </row>
    <row r="20" spans="1:87" s="1158" customFormat="1" ht="27.75" customHeight="1">
      <c r="A20" s="1158">
        <f>COUNTIF(A4:A19,"Y")+COUNTIF(A4:A19,"EK")</f>
        <v>16</v>
      </c>
      <c r="F20" s="1158">
        <f>SUM(F4:F19)</f>
        <v>1021</v>
      </c>
      <c r="I20" s="2101">
        <f>SUM(I4:I19)</f>
        <v>880890.08</v>
      </c>
      <c r="J20" s="2101"/>
      <c r="K20" s="2101"/>
      <c r="L20" s="2102"/>
      <c r="M20" s="1419"/>
      <c r="N20" s="2102"/>
      <c r="O20" s="1419"/>
      <c r="P20" s="1158">
        <f>SUM(P4:P19)</f>
        <v>0</v>
      </c>
      <c r="Q20" s="1158">
        <f>SUM(Q4:Q19)</f>
        <v>0</v>
      </c>
      <c r="R20" s="1158">
        <f>SUM(R4:R19)</f>
        <v>0</v>
      </c>
      <c r="S20" s="1158">
        <f>SUM(S4:S19)</f>
        <v>0</v>
      </c>
    </row>
    <row r="21" spans="1:87" s="1158" customFormat="1">
      <c r="A21" s="1153"/>
      <c r="B21" s="1153"/>
      <c r="C21" s="1153"/>
      <c r="D21" s="1186"/>
      <c r="E21" s="1186"/>
      <c r="F21" s="1158">
        <f>SUMIF(T4:T19,"BİTTİ",F4:F19)</f>
        <v>1008</v>
      </c>
      <c r="G21" s="1186"/>
      <c r="H21" s="1186"/>
      <c r="I21" s="1187"/>
      <c r="J21" s="1188"/>
      <c r="K21" s="1187"/>
      <c r="L21" s="1153"/>
      <c r="M21" s="1153"/>
      <c r="N21" s="1156"/>
      <c r="O21" s="1156"/>
      <c r="P21" s="1156"/>
      <c r="Q21" s="1156"/>
      <c r="R21" s="1156"/>
      <c r="S21" s="1153"/>
    </row>
    <row r="22" spans="1:87" s="1158" customFormat="1">
      <c r="A22" s="1153"/>
      <c r="B22" s="1153"/>
      <c r="C22" s="1153"/>
      <c r="D22" s="1186"/>
      <c r="E22" s="1186"/>
      <c r="F22" s="1153"/>
      <c r="G22" s="1186"/>
      <c r="H22" s="1186"/>
      <c r="I22" s="1187"/>
      <c r="J22" s="1188"/>
      <c r="K22" s="1187"/>
      <c r="L22" s="1153"/>
      <c r="M22" s="1153"/>
      <c r="N22" s="1156"/>
      <c r="O22" s="1156"/>
      <c r="P22" s="1156"/>
      <c r="Q22" s="1156"/>
      <c r="R22" s="1156"/>
      <c r="S22" s="1153"/>
    </row>
    <row r="23" spans="1:87" s="1158" customFormat="1">
      <c r="A23" s="1153"/>
      <c r="B23" s="1153"/>
      <c r="C23" s="1153"/>
      <c r="D23" s="1186"/>
      <c r="E23" s="1186"/>
      <c r="F23" s="1153"/>
      <c r="G23" s="1186"/>
      <c r="H23" s="1186"/>
      <c r="I23" s="1187"/>
      <c r="J23" s="1188"/>
      <c r="K23" s="1187"/>
      <c r="L23" s="1153"/>
      <c r="M23" s="1153"/>
      <c r="N23" s="1156"/>
      <c r="O23" s="1156"/>
      <c r="P23" s="1156"/>
      <c r="Q23" s="1156"/>
      <c r="R23" s="1156"/>
      <c r="S23" s="1153"/>
    </row>
    <row r="24" spans="1:87" s="1158" customFormat="1">
      <c r="A24" s="1153"/>
      <c r="B24" s="1153"/>
      <c r="C24" s="1153"/>
      <c r="D24" s="1186"/>
      <c r="E24" s="1186"/>
      <c r="F24" s="1153"/>
      <c r="G24" s="1186"/>
      <c r="H24" s="1186"/>
      <c r="I24" s="1187"/>
      <c r="J24" s="1188"/>
      <c r="K24" s="1187"/>
      <c r="L24" s="1153"/>
      <c r="M24" s="1153"/>
      <c r="N24" s="1156"/>
      <c r="O24" s="1156"/>
      <c r="P24" s="1156"/>
      <c r="Q24" s="1156"/>
      <c r="R24" s="1156"/>
      <c r="S24" s="1153"/>
    </row>
    <row r="25" spans="1:87" s="1158" customFormat="1">
      <c r="A25" s="1153"/>
      <c r="B25" s="1153"/>
      <c r="C25" s="1153"/>
      <c r="D25" s="1186"/>
      <c r="E25" s="1186"/>
      <c r="F25" s="1153"/>
      <c r="G25" s="1186"/>
      <c r="H25" s="1186"/>
      <c r="I25" s="1187"/>
      <c r="J25" s="1188"/>
      <c r="K25" s="1187"/>
      <c r="L25" s="1153"/>
      <c r="M25" s="1153"/>
      <c r="N25" s="1156"/>
      <c r="O25" s="1156"/>
      <c r="P25" s="1156"/>
      <c r="Q25" s="1156"/>
      <c r="R25" s="1156"/>
      <c r="S25" s="1153"/>
    </row>
    <row r="26" spans="1:87" s="1158" customFormat="1">
      <c r="A26" s="1153"/>
      <c r="B26" s="1153"/>
      <c r="C26" s="1153"/>
      <c r="D26" s="1168"/>
      <c r="E26" s="1168" t="s">
        <v>2227</v>
      </c>
      <c r="F26" s="1168" t="s">
        <v>2228</v>
      </c>
      <c r="G26" s="1186"/>
      <c r="H26" s="1186"/>
      <c r="I26" s="1187"/>
      <c r="J26" s="1188"/>
      <c r="K26" s="1187"/>
      <c r="L26" s="1153"/>
      <c r="M26" s="1153"/>
      <c r="N26" s="1156"/>
      <c r="O26" s="1156"/>
      <c r="P26" s="1156"/>
      <c r="Q26" s="1156"/>
      <c r="R26" s="1156"/>
      <c r="S26" s="1153"/>
    </row>
    <row r="27" spans="1:87" s="1158" customFormat="1">
      <c r="A27" s="1153"/>
      <c r="B27" s="1153"/>
      <c r="C27" s="1153"/>
      <c r="D27" s="1168" t="s">
        <v>716</v>
      </c>
      <c r="E27" s="1168"/>
      <c r="F27" s="1168"/>
      <c r="G27" s="1186"/>
      <c r="H27" s="1186"/>
      <c r="I27" s="1187"/>
      <c r="J27" s="1188"/>
      <c r="K27" s="1187"/>
      <c r="L27" s="1153"/>
      <c r="M27" s="1153"/>
      <c r="N27" s="1156"/>
      <c r="O27" s="1156"/>
      <c r="P27" s="1156"/>
      <c r="Q27" s="1156"/>
      <c r="R27" s="1156"/>
      <c r="S27" s="1153"/>
    </row>
    <row r="28" spans="1:87" s="1158" customFormat="1">
      <c r="A28" s="1153"/>
      <c r="B28" s="1153"/>
      <c r="C28" s="1153"/>
      <c r="D28" s="1168" t="s">
        <v>2229</v>
      </c>
      <c r="E28" s="1168">
        <f>COUNTIF((U4:U6),1)</f>
        <v>3</v>
      </c>
      <c r="F28" s="1168">
        <f>COUNTIF((U4:U6),2)</f>
        <v>0</v>
      </c>
      <c r="G28" s="1186"/>
      <c r="H28" s="1186"/>
      <c r="I28" s="1187"/>
      <c r="J28" s="1188"/>
      <c r="K28" s="1187"/>
      <c r="L28" s="1153"/>
      <c r="M28" s="1153"/>
      <c r="N28" s="1156"/>
      <c r="O28" s="1156"/>
      <c r="P28" s="1156"/>
      <c r="Q28" s="1156"/>
      <c r="R28" s="1156"/>
      <c r="S28" s="1153"/>
    </row>
    <row r="29" spans="1:87" s="1158" customFormat="1">
      <c r="A29" s="1153"/>
      <c r="B29" s="1153"/>
      <c r="C29" s="1153"/>
      <c r="D29" s="1168" t="s">
        <v>2381</v>
      </c>
      <c r="E29" s="1168">
        <f>COUNTIF((U7:U8),1)</f>
        <v>2</v>
      </c>
      <c r="F29" s="1168">
        <f>COUNTIF((U7:U8),2)</f>
        <v>0</v>
      </c>
      <c r="G29" s="1186"/>
      <c r="H29" s="1186"/>
      <c r="I29" s="1187"/>
      <c r="J29" s="1188"/>
      <c r="K29" s="1187"/>
      <c r="L29" s="1153"/>
      <c r="M29" s="1153"/>
      <c r="N29" s="1156"/>
      <c r="O29" s="1156"/>
      <c r="P29" s="1156"/>
      <c r="Q29" s="1156"/>
      <c r="R29" s="1156"/>
      <c r="S29" s="1153"/>
    </row>
    <row r="30" spans="1:87" s="1158" customFormat="1">
      <c r="A30" s="1153"/>
      <c r="B30" s="1153"/>
      <c r="C30" s="1153"/>
      <c r="D30" s="1168" t="s">
        <v>2230</v>
      </c>
      <c r="E30" s="1168">
        <f>COUNTIF((U9:U10),1)</f>
        <v>1</v>
      </c>
      <c r="F30" s="1168">
        <f>COUNTIF((U9:U1014),2)</f>
        <v>3</v>
      </c>
      <c r="G30" s="1186"/>
      <c r="H30" s="1186"/>
      <c r="I30" s="1187"/>
      <c r="J30" s="1188"/>
      <c r="K30" s="1187"/>
      <c r="L30" s="1153"/>
      <c r="M30" s="1153"/>
      <c r="N30" s="1156"/>
      <c r="O30" s="1156"/>
      <c r="P30" s="1156"/>
      <c r="Q30" s="1156"/>
      <c r="R30" s="1156"/>
      <c r="S30" s="1153"/>
    </row>
    <row r="31" spans="1:87" s="1158" customFormat="1">
      <c r="A31" s="1153"/>
      <c r="B31" s="1153"/>
      <c r="C31" s="1153"/>
      <c r="D31" s="1168" t="s">
        <v>2231</v>
      </c>
      <c r="E31" s="1168">
        <f>COUNTIF((U11:U12),1)</f>
        <v>1</v>
      </c>
      <c r="F31" s="1168">
        <f>COUNTIF((U11:U12),2)</f>
        <v>1</v>
      </c>
      <c r="G31" s="1186"/>
      <c r="H31" s="1186"/>
      <c r="I31" s="1187"/>
      <c r="J31" s="1188"/>
      <c r="K31" s="1187"/>
      <c r="L31" s="1153"/>
      <c r="M31" s="1153"/>
      <c r="N31" s="1156"/>
      <c r="O31" s="1156"/>
      <c r="P31" s="1156"/>
      <c r="Q31" s="1156"/>
      <c r="R31" s="1156"/>
      <c r="S31" s="1153"/>
    </row>
    <row r="32" spans="1:87" s="1158" customFormat="1">
      <c r="A32" s="1153"/>
      <c r="B32" s="1153"/>
      <c r="C32" s="1153"/>
      <c r="D32" s="1168" t="s">
        <v>728</v>
      </c>
      <c r="E32" s="1168">
        <f>COUNTIF((U13:U16),1)</f>
        <v>4</v>
      </c>
      <c r="F32" s="1168">
        <f>COUNTIF((U13:U16),2)</f>
        <v>0</v>
      </c>
      <c r="G32" s="1186"/>
      <c r="H32" s="1186"/>
      <c r="I32" s="1187"/>
      <c r="J32" s="1188"/>
      <c r="K32" s="1187"/>
      <c r="L32" s="1153"/>
      <c r="M32" s="1153"/>
      <c r="N32" s="1156"/>
      <c r="O32" s="1156"/>
      <c r="P32" s="1156"/>
      <c r="Q32" s="1156"/>
      <c r="R32" s="1156"/>
      <c r="S32" s="1153"/>
    </row>
    <row r="33" spans="1:19" s="1158" customFormat="1">
      <c r="A33" s="1153"/>
      <c r="B33" s="1153"/>
      <c r="C33" s="1153"/>
      <c r="D33" s="1158" t="s">
        <v>740</v>
      </c>
      <c r="E33" s="1168">
        <f>COUNTIF((U17:U19),1)</f>
        <v>1</v>
      </c>
      <c r="F33" s="1168">
        <f>COUNTIF((U17:U19),2)</f>
        <v>1</v>
      </c>
      <c r="G33" s="1186"/>
      <c r="H33" s="1186"/>
      <c r="I33" s="1187"/>
      <c r="J33" s="1188"/>
      <c r="K33" s="1187"/>
      <c r="L33" s="1153"/>
      <c r="M33" s="1153"/>
      <c r="N33" s="1156"/>
      <c r="O33" s="1156"/>
      <c r="P33" s="1156"/>
      <c r="Q33" s="1156"/>
      <c r="R33" s="1156"/>
      <c r="S33" s="1153"/>
    </row>
    <row r="34" spans="1:19" s="1158" customFormat="1">
      <c r="A34" s="1153"/>
      <c r="B34" s="1153"/>
      <c r="C34" s="1153"/>
      <c r="D34" s="1189" t="s">
        <v>19</v>
      </c>
      <c r="E34" s="1189">
        <f>SUM(E27:E32)</f>
        <v>11</v>
      </c>
      <c r="F34" s="1189">
        <f>SUM(F27:F32)</f>
        <v>4</v>
      </c>
      <c r="G34" s="1186"/>
      <c r="H34" s="1186"/>
      <c r="I34" s="1187"/>
      <c r="J34" s="1188"/>
      <c r="K34" s="1187"/>
      <c r="L34" s="1153"/>
      <c r="M34" s="1153"/>
      <c r="N34" s="1156"/>
      <c r="O34" s="1156"/>
      <c r="P34" s="1156"/>
      <c r="Q34" s="1156"/>
      <c r="R34" s="1156"/>
      <c r="S34" s="1153"/>
    </row>
    <row r="35" spans="1:19" s="1158" customFormat="1">
      <c r="A35" s="1153"/>
      <c r="B35" s="1153"/>
      <c r="C35" s="1153"/>
      <c r="D35" s="1168"/>
      <c r="E35" s="1190"/>
      <c r="F35" s="1168"/>
      <c r="G35" s="1186" t="s">
        <v>737</v>
      </c>
      <c r="H35" s="1186"/>
      <c r="I35" s="1187"/>
      <c r="J35" s="1188"/>
      <c r="K35" s="1187"/>
      <c r="L35" s="1153"/>
      <c r="M35" s="1153"/>
      <c r="N35" s="1156"/>
      <c r="O35" s="1156"/>
      <c r="P35" s="1156"/>
      <c r="Q35" s="1156"/>
      <c r="R35" s="1156"/>
      <c r="S35" s="1153"/>
    </row>
    <row r="36" spans="1:19" s="1158" customFormat="1">
      <c r="A36" s="1153"/>
      <c r="B36" s="1153"/>
      <c r="C36" s="1153"/>
      <c r="D36" s="1186"/>
      <c r="E36" s="1186"/>
      <c r="F36" s="1153"/>
      <c r="G36" s="1186"/>
      <c r="H36" s="1186"/>
      <c r="I36" s="1187"/>
      <c r="J36" s="1188"/>
      <c r="K36" s="1187"/>
      <c r="L36" s="1153"/>
      <c r="M36" s="1153"/>
      <c r="N36" s="1156"/>
      <c r="O36" s="1156"/>
      <c r="P36" s="1156"/>
      <c r="Q36" s="1156"/>
      <c r="R36" s="1156"/>
      <c r="S36" s="1153"/>
    </row>
    <row r="37" spans="1:19" s="1158" customFormat="1">
      <c r="A37" s="1153"/>
      <c r="B37" s="1153"/>
      <c r="C37" s="1153"/>
      <c r="D37" s="1186"/>
      <c r="E37" s="1186"/>
      <c r="F37" s="1153"/>
      <c r="G37" s="1186"/>
      <c r="H37" s="1186"/>
      <c r="I37" s="1187"/>
      <c r="J37" s="1188"/>
      <c r="K37" s="1187"/>
      <c r="L37" s="1153"/>
      <c r="M37" s="1153"/>
      <c r="N37" s="1156"/>
      <c r="O37" s="1156"/>
      <c r="P37" s="1156"/>
      <c r="Q37" s="1156"/>
      <c r="R37" s="1156"/>
      <c r="S37" s="1153"/>
    </row>
    <row r="38" spans="1:19" s="1158" customFormat="1">
      <c r="A38" s="1153"/>
      <c r="B38" s="1153"/>
      <c r="C38" s="1153"/>
      <c r="D38" s="1186"/>
      <c r="E38" s="1186"/>
      <c r="F38" s="1153"/>
      <c r="G38" s="1186"/>
      <c r="H38" s="1186"/>
      <c r="I38" s="1187"/>
      <c r="J38" s="1188"/>
      <c r="K38" s="1187"/>
      <c r="L38" s="1153"/>
      <c r="M38" s="1153"/>
      <c r="N38" s="1156"/>
      <c r="O38" s="1156"/>
      <c r="P38" s="1156"/>
      <c r="Q38" s="1156"/>
      <c r="R38" s="1156"/>
      <c r="S38" s="1153"/>
    </row>
    <row r="39" spans="1:19" s="1158" customFormat="1">
      <c r="A39" s="1153"/>
      <c r="B39" s="1153"/>
      <c r="C39" s="1153"/>
      <c r="D39" s="1186"/>
      <c r="E39" s="1186"/>
      <c r="F39" s="1153"/>
      <c r="G39" s="1186"/>
      <c r="H39" s="1186"/>
      <c r="I39" s="1187"/>
      <c r="J39" s="1188"/>
      <c r="K39" s="1187"/>
      <c r="L39" s="1153"/>
      <c r="M39" s="1153"/>
      <c r="N39" s="1156"/>
      <c r="O39" s="1156"/>
      <c r="P39" s="1156"/>
      <c r="Q39" s="1156"/>
      <c r="R39" s="1156"/>
      <c r="S39" s="1153"/>
    </row>
    <row r="40" spans="1:19" s="1158" customFormat="1">
      <c r="A40" s="1153"/>
      <c r="B40" s="1153"/>
      <c r="C40" s="1153"/>
      <c r="D40" s="1186"/>
      <c r="E40" s="1186"/>
      <c r="F40" s="1153"/>
      <c r="G40" s="1186"/>
      <c r="H40" s="1186"/>
      <c r="I40" s="1187"/>
      <c r="J40" s="1188"/>
      <c r="K40" s="1187"/>
      <c r="L40" s="1153"/>
      <c r="M40" s="1153"/>
      <c r="N40" s="1156"/>
      <c r="O40" s="1156"/>
      <c r="P40" s="1156"/>
      <c r="Q40" s="1156"/>
      <c r="R40" s="1156"/>
      <c r="S40" s="1153"/>
    </row>
    <row r="41" spans="1:19" s="1158" customFormat="1">
      <c r="A41" s="1153"/>
      <c r="B41" s="1153"/>
      <c r="C41" s="1153"/>
      <c r="D41" s="1186"/>
      <c r="E41" s="1186"/>
      <c r="F41" s="1153"/>
      <c r="G41" s="1186"/>
      <c r="H41" s="1186"/>
      <c r="I41" s="1187"/>
      <c r="J41" s="1188"/>
      <c r="K41" s="1187"/>
      <c r="L41" s="1153"/>
      <c r="M41" s="1153"/>
      <c r="N41" s="1156"/>
      <c r="O41" s="1156"/>
      <c r="P41" s="1156"/>
      <c r="Q41" s="1156"/>
      <c r="R41" s="1156"/>
      <c r="S41" s="1153"/>
    </row>
    <row r="42" spans="1:19" s="1158" customFormat="1">
      <c r="A42" s="1153"/>
      <c r="B42" s="1153"/>
      <c r="C42" s="1153"/>
      <c r="D42" s="1186"/>
      <c r="E42" s="1186"/>
      <c r="F42" s="1153"/>
      <c r="G42" s="1186"/>
      <c r="H42" s="1186"/>
      <c r="I42" s="1187"/>
      <c r="J42" s="1188"/>
      <c r="K42" s="1187"/>
      <c r="L42" s="1153"/>
      <c r="M42" s="1153"/>
      <c r="N42" s="1156"/>
      <c r="O42" s="1156"/>
      <c r="P42" s="1156"/>
      <c r="Q42" s="1156"/>
      <c r="R42" s="1156"/>
      <c r="S42" s="1153"/>
    </row>
    <row r="43" spans="1:19" s="1158" customFormat="1">
      <c r="A43" s="1153"/>
      <c r="B43" s="1153"/>
      <c r="C43" s="1153"/>
      <c r="D43" s="1186"/>
      <c r="E43" s="1186"/>
      <c r="F43" s="1153"/>
      <c r="G43" s="1186"/>
      <c r="H43" s="1186"/>
      <c r="I43" s="1187"/>
      <c r="J43" s="1188"/>
      <c r="K43" s="1187"/>
      <c r="L43" s="1153"/>
      <c r="M43" s="1153"/>
      <c r="N43" s="1156"/>
      <c r="O43" s="1156"/>
      <c r="P43" s="1156"/>
      <c r="Q43" s="1156"/>
      <c r="R43" s="1156"/>
      <c r="S43" s="1153"/>
    </row>
    <row r="44" spans="1:19" s="1158" customFormat="1">
      <c r="A44" s="1153"/>
      <c r="B44" s="1153"/>
      <c r="C44" s="1153"/>
      <c r="D44" s="1186"/>
      <c r="E44" s="1186"/>
      <c r="F44" s="1153"/>
      <c r="G44" s="1186"/>
      <c r="H44" s="1186"/>
      <c r="I44" s="1187"/>
      <c r="J44" s="1188"/>
      <c r="K44" s="1187"/>
      <c r="L44" s="1153"/>
      <c r="M44" s="1153"/>
      <c r="N44" s="1156"/>
      <c r="O44" s="1156"/>
      <c r="P44" s="1156"/>
      <c r="Q44" s="1156"/>
      <c r="R44" s="1156"/>
      <c r="S44" s="1153"/>
    </row>
    <row r="45" spans="1:19" s="205" customFormat="1">
      <c r="A45" s="1036"/>
      <c r="B45" s="1036"/>
      <c r="C45" s="1036"/>
      <c r="D45" s="1149"/>
      <c r="E45" s="1149"/>
      <c r="F45" s="1036"/>
      <c r="G45" s="1149"/>
      <c r="H45" s="1149"/>
      <c r="I45" s="1150"/>
      <c r="J45" s="1151"/>
      <c r="K45" s="1150"/>
      <c r="L45" s="1036"/>
      <c r="M45" s="1036"/>
      <c r="N45" s="1144"/>
      <c r="O45" s="1144"/>
      <c r="P45" s="1144"/>
      <c r="Q45" s="1144"/>
      <c r="R45" s="1144"/>
      <c r="S45" s="1036"/>
    </row>
    <row r="46" spans="1:19" s="205" customFormat="1">
      <c r="A46" s="1036"/>
      <c r="B46" s="1036"/>
      <c r="C46" s="1036"/>
      <c r="D46" s="1149"/>
      <c r="E46" s="1149"/>
      <c r="F46" s="1036"/>
      <c r="G46" s="1149"/>
      <c r="H46" s="1149"/>
      <c r="I46" s="1150"/>
      <c r="J46" s="1151"/>
      <c r="K46" s="1150"/>
      <c r="L46" s="1036"/>
      <c r="M46" s="1036"/>
      <c r="N46" s="1144"/>
      <c r="O46" s="1144"/>
      <c r="P46" s="1144"/>
      <c r="Q46" s="1144"/>
      <c r="R46" s="1144"/>
      <c r="S46" s="1036"/>
    </row>
    <row r="47" spans="1:19" s="205" customFormat="1">
      <c r="D47" s="1149"/>
      <c r="E47" s="1149"/>
      <c r="F47" s="1036"/>
      <c r="G47" s="731"/>
      <c r="H47" s="731"/>
      <c r="I47" s="277"/>
      <c r="J47" s="278"/>
      <c r="K47" s="277"/>
      <c r="N47" s="735"/>
      <c r="O47" s="735"/>
      <c r="P47" s="735"/>
      <c r="Q47" s="735"/>
      <c r="R47" s="735"/>
    </row>
    <row r="48" spans="1:19" s="205" customFormat="1">
      <c r="D48" s="731"/>
      <c r="E48" s="731"/>
      <c r="G48" s="731"/>
      <c r="H48" s="731"/>
      <c r="I48" s="277"/>
      <c r="J48" s="278"/>
      <c r="K48" s="277"/>
      <c r="N48" s="735"/>
      <c r="O48" s="735"/>
      <c r="P48" s="735"/>
      <c r="Q48" s="735"/>
      <c r="R48" s="735"/>
    </row>
    <row r="49" spans="4:18" s="205" customFormat="1">
      <c r="D49" s="731"/>
      <c r="E49" s="731"/>
      <c r="G49" s="731"/>
      <c r="H49" s="731"/>
      <c r="I49" s="277"/>
      <c r="J49" s="278"/>
      <c r="K49" s="277"/>
      <c r="N49" s="735"/>
      <c r="O49" s="735"/>
      <c r="P49" s="735"/>
      <c r="Q49" s="735"/>
      <c r="R49" s="735"/>
    </row>
    <row r="50" spans="4:18" s="205" customFormat="1">
      <c r="D50" s="731"/>
      <c r="E50" s="731"/>
      <c r="G50" s="731"/>
      <c r="H50" s="731"/>
      <c r="I50" s="277"/>
      <c r="J50" s="278"/>
      <c r="K50" s="277"/>
      <c r="N50" s="735"/>
      <c r="O50" s="735"/>
      <c r="P50" s="735"/>
      <c r="Q50" s="735"/>
      <c r="R50" s="735"/>
    </row>
    <row r="51" spans="4:18" s="205" customFormat="1">
      <c r="D51" s="731"/>
      <c r="E51" s="731"/>
      <c r="G51" s="731"/>
      <c r="H51" s="731"/>
      <c r="I51" s="277"/>
      <c r="J51" s="278"/>
      <c r="K51" s="277"/>
      <c r="N51" s="735"/>
      <c r="O51" s="735"/>
      <c r="P51" s="735"/>
      <c r="Q51" s="735"/>
      <c r="R51" s="735"/>
    </row>
    <row r="52" spans="4:18" s="205" customFormat="1">
      <c r="D52" s="731"/>
      <c r="E52" s="731"/>
      <c r="I52" s="277"/>
      <c r="J52" s="277"/>
      <c r="K52" s="278"/>
      <c r="L52" s="277"/>
    </row>
    <row r="53" spans="4:18" s="205" customFormat="1">
      <c r="I53" s="277"/>
      <c r="J53" s="277"/>
      <c r="K53" s="278"/>
      <c r="L53" s="277"/>
    </row>
    <row r="54" spans="4:18" s="249" customFormat="1">
      <c r="I54" s="881"/>
      <c r="J54" s="881"/>
      <c r="K54" s="882"/>
      <c r="L54" s="881"/>
    </row>
    <row r="55" spans="4:18" s="249" customFormat="1">
      <c r="I55" s="881"/>
      <c r="J55" s="881"/>
      <c r="K55" s="882"/>
      <c r="L55" s="881"/>
    </row>
    <row r="56" spans="4:18" s="249" customFormat="1">
      <c r="I56" s="881"/>
      <c r="J56" s="881"/>
      <c r="K56" s="882"/>
      <c r="L56" s="881"/>
    </row>
    <row r="57" spans="4:18" s="249" customFormat="1">
      <c r="I57" s="881"/>
      <c r="J57" s="881"/>
      <c r="K57" s="882"/>
      <c r="L57" s="881"/>
    </row>
    <row r="58" spans="4:18" s="901" customFormat="1">
      <c r="I58" s="1051"/>
      <c r="J58" s="1051"/>
      <c r="K58" s="1052"/>
      <c r="L58" s="1051"/>
    </row>
    <row r="59" spans="4:18" s="901" customFormat="1">
      <c r="I59" s="1051"/>
      <c r="J59" s="1051"/>
      <c r="K59" s="1052"/>
      <c r="L59" s="1051"/>
    </row>
    <row r="60" spans="4:18" s="901" customFormat="1">
      <c r="I60" s="1051"/>
      <c r="J60" s="1051"/>
      <c r="K60" s="1052"/>
      <c r="L60" s="1051"/>
    </row>
    <row r="61" spans="4:18" s="901" customFormat="1">
      <c r="I61" s="1051"/>
      <c r="J61" s="1051"/>
      <c r="K61" s="1052"/>
      <c r="L61" s="1051"/>
    </row>
    <row r="62" spans="4:18" s="901" customFormat="1">
      <c r="I62" s="1051"/>
      <c r="J62" s="1051"/>
      <c r="K62" s="1052"/>
      <c r="L62" s="1051"/>
    </row>
    <row r="63" spans="4:18" s="901" customFormat="1">
      <c r="I63" s="1051"/>
      <c r="J63" s="1051"/>
      <c r="K63" s="1052"/>
      <c r="L63" s="1051"/>
    </row>
    <row r="64" spans="4:18" s="901" customFormat="1">
      <c r="I64" s="1051"/>
      <c r="J64" s="1051"/>
      <c r="K64" s="1052"/>
      <c r="L64" s="1051"/>
    </row>
    <row r="65" spans="9:12" s="901" customFormat="1">
      <c r="I65" s="1051"/>
      <c r="J65" s="1051"/>
      <c r="K65" s="1052"/>
      <c r="L65" s="1051"/>
    </row>
    <row r="66" spans="9:12" s="901" customFormat="1">
      <c r="I66" s="1051"/>
      <c r="J66" s="1051"/>
      <c r="K66" s="1052"/>
      <c r="L66" s="1051"/>
    </row>
    <row r="67" spans="9:12" s="901" customFormat="1">
      <c r="I67" s="1051"/>
      <c r="J67" s="1051"/>
      <c r="K67" s="1052"/>
      <c r="L67" s="1051"/>
    </row>
    <row r="68" spans="9:12" s="901" customFormat="1">
      <c r="I68" s="1051"/>
      <c r="J68" s="1051"/>
      <c r="K68" s="1052"/>
      <c r="L68" s="1051"/>
    </row>
    <row r="69" spans="9:12" s="901" customFormat="1">
      <c r="I69" s="1051"/>
      <c r="J69" s="1051"/>
      <c r="K69" s="1052"/>
      <c r="L69" s="1051"/>
    </row>
    <row r="70" spans="9:12" s="901" customFormat="1">
      <c r="I70" s="1051"/>
      <c r="J70" s="1051"/>
      <c r="K70" s="1052"/>
      <c r="L70" s="1051"/>
    </row>
    <row r="71" spans="9:12" s="901" customFormat="1">
      <c r="I71" s="1051"/>
      <c r="J71" s="1051"/>
      <c r="K71" s="1052"/>
      <c r="L71" s="1051"/>
    </row>
    <row r="72" spans="9:12" s="901" customFormat="1">
      <c r="I72" s="1051"/>
      <c r="J72" s="1051"/>
      <c r="K72" s="1052"/>
      <c r="L72" s="1051"/>
    </row>
    <row r="73" spans="9:12" s="901" customFormat="1">
      <c r="I73" s="1051"/>
      <c r="J73" s="1051"/>
      <c r="K73" s="1052"/>
      <c r="L73" s="1051"/>
    </row>
    <row r="74" spans="9:12" s="901" customFormat="1">
      <c r="I74" s="1051"/>
      <c r="J74" s="1051"/>
      <c r="K74" s="1052"/>
      <c r="L74" s="1051"/>
    </row>
    <row r="75" spans="9:12" s="901" customFormat="1">
      <c r="I75" s="1051"/>
      <c r="J75" s="1051"/>
      <c r="K75" s="1052"/>
      <c r="L75" s="1051"/>
    </row>
    <row r="76" spans="9:12" s="901" customFormat="1">
      <c r="I76" s="1051"/>
      <c r="J76" s="1051"/>
      <c r="K76" s="1052"/>
      <c r="L76" s="1051"/>
    </row>
    <row r="77" spans="9:12" s="901" customFormat="1">
      <c r="I77" s="1051"/>
      <c r="J77" s="1051"/>
      <c r="K77" s="1052"/>
      <c r="L77" s="1051"/>
    </row>
    <row r="78" spans="9:12" s="901" customFormat="1">
      <c r="I78" s="1051"/>
      <c r="J78" s="1051"/>
      <c r="K78" s="1052"/>
      <c r="L78" s="1051"/>
    </row>
    <row r="79" spans="9:12" s="901" customFormat="1">
      <c r="I79" s="1051"/>
      <c r="J79" s="1051"/>
      <c r="K79" s="1052"/>
      <c r="L79" s="1051"/>
    </row>
    <row r="80" spans="9:12" s="901" customFormat="1">
      <c r="I80" s="1051"/>
      <c r="J80" s="1051"/>
      <c r="K80" s="1052"/>
      <c r="L80" s="1051"/>
    </row>
    <row r="81" spans="9:12" s="901" customFormat="1">
      <c r="I81" s="1051"/>
      <c r="J81" s="1051"/>
      <c r="K81" s="1052"/>
      <c r="L81" s="1051"/>
    </row>
    <row r="82" spans="9:12" s="901" customFormat="1">
      <c r="I82" s="1051"/>
      <c r="J82" s="1051"/>
      <c r="K82" s="1052"/>
      <c r="L82" s="1051"/>
    </row>
    <row r="83" spans="9:12" s="901" customFormat="1">
      <c r="I83" s="1051"/>
      <c r="J83" s="1051"/>
      <c r="K83" s="1052"/>
      <c r="L83" s="1051"/>
    </row>
    <row r="84" spans="9:12" s="901" customFormat="1">
      <c r="I84" s="1051"/>
      <c r="J84" s="1051"/>
      <c r="K84" s="1052"/>
      <c r="L84" s="1051"/>
    </row>
    <row r="85" spans="9:12" s="901" customFormat="1">
      <c r="I85" s="1051"/>
      <c r="J85" s="1051"/>
      <c r="K85" s="1052"/>
      <c r="L85" s="1051"/>
    </row>
    <row r="86" spans="9:12" s="901" customFormat="1">
      <c r="I86" s="1051"/>
      <c r="J86" s="1051"/>
      <c r="K86" s="1052"/>
      <c r="L86" s="1051"/>
    </row>
    <row r="87" spans="9:12" s="901" customFormat="1">
      <c r="I87" s="1051"/>
      <c r="J87" s="1051"/>
      <c r="K87" s="1052"/>
      <c r="L87" s="1051"/>
    </row>
    <row r="88" spans="9:12" s="901" customFormat="1">
      <c r="I88" s="1051"/>
      <c r="J88" s="1051"/>
      <c r="K88" s="1052"/>
      <c r="L88" s="1051"/>
    </row>
    <row r="89" spans="9:12" s="901" customFormat="1">
      <c r="I89" s="1051"/>
      <c r="J89" s="1051"/>
      <c r="K89" s="1052"/>
      <c r="L89" s="1051"/>
    </row>
    <row r="90" spans="9:12" s="901" customFormat="1">
      <c r="I90" s="1051"/>
      <c r="J90" s="1051"/>
      <c r="K90" s="1052"/>
      <c r="L90" s="1051"/>
    </row>
    <row r="91" spans="9:12" s="901" customFormat="1">
      <c r="I91" s="1051"/>
      <c r="J91" s="1051"/>
      <c r="K91" s="1052"/>
      <c r="L91" s="1051"/>
    </row>
    <row r="92" spans="9:12" s="901" customFormat="1">
      <c r="I92" s="1051"/>
      <c r="J92" s="1051"/>
      <c r="K92" s="1052"/>
      <c r="L92" s="1051"/>
    </row>
    <row r="93" spans="9:12" s="901" customFormat="1">
      <c r="I93" s="1051"/>
      <c r="J93" s="1051"/>
      <c r="K93" s="1052"/>
      <c r="L93" s="1051"/>
    </row>
    <row r="94" spans="9:12" s="901" customFormat="1">
      <c r="I94" s="1051"/>
      <c r="J94" s="1051"/>
      <c r="K94" s="1052"/>
      <c r="L94" s="1051"/>
    </row>
    <row r="95" spans="9:12" s="901" customFormat="1">
      <c r="I95" s="1051"/>
      <c r="J95" s="1051"/>
      <c r="K95" s="1052"/>
      <c r="L95" s="1051"/>
    </row>
    <row r="96" spans="9:12" s="901" customFormat="1">
      <c r="I96" s="1051"/>
      <c r="J96" s="1051"/>
      <c r="K96" s="1052"/>
      <c r="L96" s="1051"/>
    </row>
    <row r="97" spans="9:12" s="901" customFormat="1">
      <c r="I97" s="1051"/>
      <c r="J97" s="1051"/>
      <c r="K97" s="1052"/>
      <c r="L97" s="1051"/>
    </row>
    <row r="98" spans="9:12" s="901" customFormat="1">
      <c r="I98" s="1051"/>
      <c r="J98" s="1051"/>
      <c r="K98" s="1052"/>
      <c r="L98" s="1051"/>
    </row>
    <row r="99" spans="9:12" s="901" customFormat="1">
      <c r="I99" s="1051"/>
      <c r="J99" s="1051"/>
      <c r="K99" s="1052"/>
      <c r="L99" s="1051"/>
    </row>
    <row r="100" spans="9:12" s="901" customFormat="1">
      <c r="I100" s="1051"/>
      <c r="J100" s="1051"/>
      <c r="K100" s="1052"/>
      <c r="L100" s="1051"/>
    </row>
    <row r="101" spans="9:12" s="901" customFormat="1">
      <c r="I101" s="1051"/>
      <c r="J101" s="1051"/>
      <c r="K101" s="1052"/>
      <c r="L101" s="1051"/>
    </row>
    <row r="102" spans="9:12" s="901" customFormat="1">
      <c r="I102" s="1051"/>
      <c r="J102" s="1051"/>
      <c r="K102" s="1052"/>
      <c r="L102" s="1051"/>
    </row>
  </sheetData>
  <dataConsolidate/>
  <mergeCells count="10">
    <mergeCell ref="A1:T1"/>
    <mergeCell ref="A2:A3"/>
    <mergeCell ref="B2:B3"/>
    <mergeCell ref="C2:C3"/>
    <mergeCell ref="D2:E2"/>
    <mergeCell ref="F2:F3"/>
    <mergeCell ref="G2:G3"/>
    <mergeCell ref="H2:H3"/>
    <mergeCell ref="M2:N2"/>
    <mergeCell ref="O2:T2"/>
  </mergeCells>
  <phoneticPr fontId="55" type="noConversion"/>
  <dataValidations count="7">
    <dataValidation type="list" allowBlank="1" showInputMessage="1" showErrorMessage="1" errorTitle="DİKKAT !!!!" error="LÜTFEN YANDA AÇILAN OK ARACILIĞIYLA UYGUN SEÇENEĞİ GİRİN_x000a_KÖYDES" sqref="G2:G3 G52:G65536">
      <formula1>$CL$4:$CL$6</formula1>
    </dataValidation>
    <dataValidation type="list" allowBlank="1" showInputMessage="1" showErrorMessage="1" errorTitle="LÜTFEN DİKKAT !!!!" error="GİRİDİĞİNİZ DEĞER AŞAĞIDAKİLERDEN BİRİSİ OLMALIDIR &quot;Y&quot; , &quot;D.E&quot; ,&quot;EK&quot;" sqref="A2 A52:A65536">
      <formula1>$CN$4:$CN$6</formula1>
    </dataValidation>
    <dataValidation type="list" allowBlank="1" showInputMessage="1" showErrorMessage="1" errorTitle="DİKKAT !!!" error="LÜTFEN YANDA AÇILAN OK ARACILIĞIYLA UYGUN SEÇENEĞİ GİRİN_x000a_KÖYDES" sqref="H2:H3 H52:H65536">
      <formula1>$CM$4:$CM$6</formula1>
    </dataValidation>
    <dataValidation type="list" allowBlank="1" showInputMessage="1" showErrorMessage="1" errorTitle="DİKKAT !!!" error="LÜTFEN YANDA AÇILAN OK ARACILIĞIYLA UYGUN SEÇENEĞİ GİRİN_x000a_KÖYDES" sqref="H4:H19">
      <formula1>$CG$4:$CG$6</formula1>
    </dataValidation>
    <dataValidation type="list" allowBlank="1" showInputMessage="1" showErrorMessage="1" errorTitle="DİKKAT !!!!" error="LÜTFEN YANDA AÇILAN OK ARACILIĞIYLA UYGUN SEÇENEĞİ GİRİN_x000a_KÖYDES" sqref="G4:G19">
      <formula1>$CF$4:$CF$7</formula1>
    </dataValidation>
    <dataValidation type="list" allowBlank="1" showInputMessage="1" showErrorMessage="1" errorTitle="LÜTFEN DİKKAT !!!!" error="GİRİDİĞİNİZ DEĞER AŞAĞIDAKİLERDEN BİRİSİ OLMALIDIR &quot;Y&quot; , &quot;D.E&quot; ,&quot;EK&quot;" sqref="A4:A19">
      <formula1>$CE$4:$CE$7</formula1>
    </dataValidation>
    <dataValidation type="whole" allowBlank="1" showInputMessage="1" showErrorMessage="1" errorTitle="DİKKATT !!!!" error="BU BÖLÜME BİR İŞ SAYISINI GÖSTEREN BİR RAKAM GİRMELİSİNİZ_x000a_KÖYDES_x000a_" sqref="O52:S65536 O1:S19">
      <formula1>0</formula1>
      <formula2>10</formula2>
    </dataValidation>
  </dataValidations>
  <pageMargins left="0.23622047244094491" right="0" top="0.86614173228346458" bottom="0.51181102362204722" header="0.47244094488188981" footer="0.35433070866141736"/>
  <pageSetup paperSize="9" scale="60" orientation="landscape" r:id="rId1"/>
  <headerFooter alignWithMargins="0">
    <oddHeader>&amp;C&amp;12T.C.
İÇİŞLERİ BAKANLIĞI
Mahalli İdareler Genel Müdürlüğü</oddHeader>
  </headerFooter>
  <ignoredErrors>
    <ignoredError sqref="E28:F33"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M38"/>
  <sheetViews>
    <sheetView zoomScale="75" zoomScaleNormal="100" zoomScaleSheetLayoutView="75" workbookViewId="0">
      <selection sqref="A1:X1"/>
    </sheetView>
  </sheetViews>
  <sheetFormatPr defaultRowHeight="12.75"/>
  <cols>
    <col min="1" max="1" width="5.85546875" style="204" customWidth="1"/>
    <col min="2" max="2" width="10.140625" style="204" customWidth="1"/>
    <col min="3" max="3" width="14.140625" style="204" customWidth="1"/>
    <col min="4" max="4" width="18.140625" style="204" customWidth="1"/>
    <col min="5" max="5" width="15.85546875" style="204" customWidth="1"/>
    <col min="6" max="6" width="10.42578125" style="204" customWidth="1"/>
    <col min="7" max="7" width="13.7109375" style="204" customWidth="1"/>
    <col min="8" max="8" width="16" style="204" customWidth="1"/>
    <col min="9" max="9" width="10.85546875" style="244" customWidth="1"/>
    <col min="10" max="10" width="11.42578125" style="244" customWidth="1"/>
    <col min="11" max="11" width="10.28515625" style="245" customWidth="1"/>
    <col min="12" max="12" width="11.5703125" style="244" customWidth="1"/>
    <col min="13" max="13" width="12.5703125" style="244" customWidth="1"/>
    <col min="14" max="14" width="12" style="244" customWidth="1"/>
    <col min="15" max="15" width="9.140625" style="244"/>
    <col min="16" max="16" width="8.28515625" style="244" customWidth="1"/>
    <col min="17" max="17" width="6.7109375" style="246" customWidth="1"/>
    <col min="18" max="18" width="6.85546875" style="204" customWidth="1"/>
    <col min="19" max="19" width="6" style="204" customWidth="1"/>
    <col min="20" max="20" width="8.140625" style="204" customWidth="1"/>
    <col min="21" max="21" width="5.7109375" style="204" customWidth="1"/>
    <col min="22" max="22" width="5.5703125" style="204" customWidth="1"/>
    <col min="23" max="23" width="8.85546875" style="204" customWidth="1"/>
    <col min="24" max="24" width="24.7109375" style="204" customWidth="1"/>
    <col min="25" max="84" width="9.140625" style="249"/>
    <col min="85" max="86" width="9.140625" style="204"/>
    <col min="87" max="87" width="9.140625" style="249"/>
    <col min="88" max="88" width="10.42578125" style="249" customWidth="1"/>
    <col min="89" max="89" width="10.28515625" style="249" customWidth="1"/>
    <col min="90" max="91" width="9.140625" style="249"/>
    <col min="92" max="93" width="9.140625" style="204"/>
    <col min="94" max="97" width="0" style="204" hidden="1" customWidth="1"/>
    <col min="98" max="16384" width="9.140625" style="204"/>
  </cols>
  <sheetData>
    <row r="1" spans="1:91" s="205" customFormat="1" ht="18">
      <c r="A1" s="3937" t="s">
        <v>1059</v>
      </c>
      <c r="B1" s="3937"/>
      <c r="C1" s="3937"/>
      <c r="D1" s="3937"/>
      <c r="E1" s="3937"/>
      <c r="F1" s="3937"/>
      <c r="G1" s="3937"/>
      <c r="H1" s="3937"/>
      <c r="I1" s="3937"/>
      <c r="J1" s="3937"/>
      <c r="K1" s="3937"/>
      <c r="L1" s="3937"/>
      <c r="M1" s="3937"/>
      <c r="N1" s="3937"/>
      <c r="O1" s="3937"/>
      <c r="P1" s="3937"/>
      <c r="Q1" s="3937"/>
      <c r="R1" s="3937"/>
      <c r="S1" s="3937"/>
      <c r="T1" s="3937"/>
      <c r="U1" s="3937"/>
      <c r="V1" s="3937"/>
      <c r="W1" s="3937"/>
      <c r="X1" s="3937"/>
      <c r="CI1" s="249"/>
      <c r="CJ1" s="249"/>
      <c r="CK1" s="249"/>
      <c r="CL1" s="249"/>
      <c r="CM1" s="249"/>
    </row>
    <row r="2" spans="1:91" s="205" customFormat="1" ht="13.5" thickBot="1">
      <c r="I2" s="277"/>
      <c r="J2" s="277"/>
      <c r="K2" s="278"/>
      <c r="L2" s="277"/>
      <c r="M2" s="277"/>
      <c r="N2" s="277"/>
      <c r="O2" s="277"/>
      <c r="P2" s="277"/>
      <c r="CI2" s="249"/>
      <c r="CJ2" s="249"/>
      <c r="CK2" s="249"/>
      <c r="CL2" s="249"/>
      <c r="CM2" s="249"/>
    </row>
    <row r="3" spans="1:91" s="205" customFormat="1" ht="40.5" customHeight="1">
      <c r="A3" s="3946" t="s">
        <v>445</v>
      </c>
      <c r="B3" s="3948" t="s">
        <v>13</v>
      </c>
      <c r="C3" s="3950" t="s">
        <v>2277</v>
      </c>
      <c r="D3" s="3950" t="s">
        <v>423</v>
      </c>
      <c r="E3" s="3950"/>
      <c r="F3" s="3964" t="s">
        <v>2276</v>
      </c>
      <c r="G3" s="3958" t="s">
        <v>411</v>
      </c>
      <c r="H3" s="3966" t="s">
        <v>395</v>
      </c>
      <c r="I3" s="604" t="s">
        <v>2357</v>
      </c>
      <c r="J3" s="391" t="s">
        <v>1054</v>
      </c>
      <c r="K3" s="391" t="s">
        <v>2358</v>
      </c>
      <c r="L3" s="605" t="s">
        <v>2359</v>
      </c>
      <c r="M3" s="3972" t="s">
        <v>1865</v>
      </c>
      <c r="N3" s="3968" t="s">
        <v>972</v>
      </c>
      <c r="O3" s="3970" t="s">
        <v>346</v>
      </c>
      <c r="P3" s="3971"/>
      <c r="Q3" s="3940" t="s">
        <v>429</v>
      </c>
      <c r="R3" s="3941"/>
      <c r="S3" s="3942" t="s">
        <v>16</v>
      </c>
      <c r="T3" s="3943"/>
      <c r="U3" s="3943"/>
      <c r="V3" s="3943"/>
      <c r="W3" s="3943"/>
      <c r="X3" s="3944"/>
      <c r="CI3" s="249"/>
      <c r="CJ3" s="249"/>
      <c r="CK3" s="249"/>
      <c r="CL3" s="249"/>
      <c r="CM3" s="249"/>
    </row>
    <row r="4" spans="1:91" s="205" customFormat="1" ht="41.25" customHeight="1" thickBot="1">
      <c r="A4" s="3947"/>
      <c r="B4" s="3949"/>
      <c r="C4" s="3951"/>
      <c r="D4" s="608" t="s">
        <v>430</v>
      </c>
      <c r="E4" s="609" t="s">
        <v>410</v>
      </c>
      <c r="F4" s="3965"/>
      <c r="G4" s="3959"/>
      <c r="H4" s="3967"/>
      <c r="I4" s="610" t="s">
        <v>1416</v>
      </c>
      <c r="J4" s="611" t="s">
        <v>1417</v>
      </c>
      <c r="K4" s="611" t="s">
        <v>1055</v>
      </c>
      <c r="L4" s="612" t="s">
        <v>362</v>
      </c>
      <c r="M4" s="3973"/>
      <c r="N4" s="3969"/>
      <c r="O4" s="705" t="s">
        <v>348</v>
      </c>
      <c r="P4" s="706" t="s">
        <v>349</v>
      </c>
      <c r="Q4" s="619" t="s">
        <v>436</v>
      </c>
      <c r="R4" s="620" t="s">
        <v>437</v>
      </c>
      <c r="S4" s="621" t="s">
        <v>438</v>
      </c>
      <c r="T4" s="622" t="s">
        <v>439</v>
      </c>
      <c r="U4" s="622" t="s">
        <v>440</v>
      </c>
      <c r="V4" s="622" t="s">
        <v>441</v>
      </c>
      <c r="W4" s="622" t="s">
        <v>442</v>
      </c>
      <c r="X4" s="623" t="s">
        <v>443</v>
      </c>
      <c r="CI4" s="249"/>
      <c r="CJ4" s="249"/>
      <c r="CK4" s="249"/>
      <c r="CL4" s="249"/>
      <c r="CM4" s="249"/>
    </row>
    <row r="5" spans="1:91" s="280" customFormat="1" ht="42" customHeight="1">
      <c r="A5" s="677"/>
      <c r="B5" s="678"/>
      <c r="C5" s="679"/>
      <c r="D5" s="679"/>
      <c r="E5" s="679"/>
      <c r="F5" s="679"/>
      <c r="G5" s="679"/>
      <c r="H5" s="680"/>
      <c r="I5" s="681"/>
      <c r="J5" s="934"/>
      <c r="K5" s="682"/>
      <c r="L5" s="683"/>
      <c r="M5" s="707"/>
      <c r="N5" s="708"/>
      <c r="O5" s="708"/>
      <c r="P5" s="683"/>
      <c r="Q5" s="684"/>
      <c r="R5" s="683"/>
      <c r="S5" s="684"/>
      <c r="T5" s="685"/>
      <c r="U5" s="685"/>
      <c r="V5" s="685"/>
      <c r="W5" s="685"/>
      <c r="X5" s="686"/>
      <c r="AY5" s="271" t="s">
        <v>451</v>
      </c>
      <c r="AZ5" s="271" t="s">
        <v>2266</v>
      </c>
      <c r="BA5" s="271" t="s">
        <v>1060</v>
      </c>
      <c r="CI5" s="271" t="s">
        <v>451</v>
      </c>
      <c r="CJ5" s="271" t="s">
        <v>2266</v>
      </c>
      <c r="CK5" s="271" t="s">
        <v>408</v>
      </c>
      <c r="CL5" s="271"/>
      <c r="CM5" s="271"/>
    </row>
    <row r="6" spans="1:91" s="272" customFormat="1" ht="42" customHeight="1">
      <c r="A6" s="687"/>
      <c r="B6" s="688"/>
      <c r="C6" s="689"/>
      <c r="D6" s="689"/>
      <c r="E6" s="689"/>
      <c r="F6" s="689"/>
      <c r="G6" s="689"/>
      <c r="H6" s="690"/>
      <c r="I6" s="691"/>
      <c r="J6" s="935"/>
      <c r="K6" s="692"/>
      <c r="L6" s="709"/>
      <c r="M6" s="710"/>
      <c r="N6" s="711"/>
      <c r="O6" s="711"/>
      <c r="P6" s="693"/>
      <c r="Q6" s="694"/>
      <c r="R6" s="693"/>
      <c r="S6" s="695"/>
      <c r="T6" s="654"/>
      <c r="U6" s="654"/>
      <c r="V6" s="654"/>
      <c r="W6" s="654"/>
      <c r="X6" s="655"/>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t="s">
        <v>10</v>
      </c>
      <c r="AZ6" s="271" t="s">
        <v>965</v>
      </c>
      <c r="BA6" s="271" t="s">
        <v>1061</v>
      </c>
      <c r="BB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F6" s="271"/>
      <c r="CI6" s="271" t="s">
        <v>10</v>
      </c>
      <c r="CJ6" s="271" t="s">
        <v>965</v>
      </c>
      <c r="CK6" s="271" t="s">
        <v>409</v>
      </c>
      <c r="CL6" s="271"/>
      <c r="CM6" s="271"/>
    </row>
    <row r="7" spans="1:91" s="272" customFormat="1" ht="42" customHeight="1">
      <c r="A7" s="687"/>
      <c r="B7" s="688"/>
      <c r="C7" s="689"/>
      <c r="D7" s="689"/>
      <c r="E7" s="689"/>
      <c r="F7" s="689"/>
      <c r="G7" s="689"/>
      <c r="H7" s="690"/>
      <c r="I7" s="691"/>
      <c r="J7" s="935"/>
      <c r="K7" s="692"/>
      <c r="L7" s="709"/>
      <c r="M7" s="710"/>
      <c r="N7" s="711"/>
      <c r="O7" s="711"/>
      <c r="P7" s="693"/>
      <c r="Q7" s="694"/>
      <c r="R7" s="693"/>
      <c r="S7" s="695"/>
      <c r="T7" s="654"/>
      <c r="U7" s="654"/>
      <c r="V7" s="654"/>
      <c r="W7" s="654"/>
      <c r="X7" s="655"/>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t="s">
        <v>415</v>
      </c>
      <c r="AZ7" s="271" t="s">
        <v>2268</v>
      </c>
      <c r="BA7" s="271" t="s">
        <v>1062</v>
      </c>
      <c r="BB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I7" s="271" t="s">
        <v>415</v>
      </c>
      <c r="CJ7" s="271" t="s">
        <v>2268</v>
      </c>
      <c r="CK7" s="271" t="s">
        <v>414</v>
      </c>
      <c r="CL7" s="271"/>
      <c r="CM7" s="271"/>
    </row>
    <row r="8" spans="1:91" s="272" customFormat="1" ht="42" customHeight="1">
      <c r="A8" s="687"/>
      <c r="B8" s="688"/>
      <c r="C8" s="689"/>
      <c r="D8" s="689"/>
      <c r="E8" s="689"/>
      <c r="F8" s="689"/>
      <c r="G8" s="689"/>
      <c r="H8" s="690"/>
      <c r="I8" s="691"/>
      <c r="J8" s="935"/>
      <c r="K8" s="692"/>
      <c r="L8" s="709"/>
      <c r="M8" s="710"/>
      <c r="N8" s="711"/>
      <c r="O8" s="711"/>
      <c r="P8" s="693"/>
      <c r="Q8" s="694"/>
      <c r="R8" s="693"/>
      <c r="S8" s="695"/>
      <c r="T8" s="654"/>
      <c r="U8" s="654"/>
      <c r="V8" s="654"/>
      <c r="W8" s="654"/>
      <c r="X8" s="655"/>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t="s">
        <v>1063</v>
      </c>
      <c r="BA8" s="271" t="s">
        <v>1064</v>
      </c>
      <c r="BB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F8" s="271"/>
      <c r="CI8" s="271"/>
      <c r="CJ8" s="271"/>
      <c r="CK8" s="271"/>
      <c r="CL8" s="271"/>
      <c r="CM8" s="271"/>
    </row>
    <row r="9" spans="1:91" s="272" customFormat="1" ht="42" customHeight="1">
      <c r="A9" s="687"/>
      <c r="B9" s="688"/>
      <c r="C9" s="689"/>
      <c r="D9" s="689"/>
      <c r="E9" s="689"/>
      <c r="F9" s="689"/>
      <c r="G9" s="689"/>
      <c r="H9" s="690"/>
      <c r="I9" s="691"/>
      <c r="J9" s="935"/>
      <c r="K9" s="692"/>
      <c r="L9" s="693"/>
      <c r="M9" s="710"/>
      <c r="N9" s="711"/>
      <c r="O9" s="711"/>
      <c r="P9" s="693"/>
      <c r="Q9" s="694"/>
      <c r="R9" s="693"/>
      <c r="S9" s="695"/>
      <c r="T9" s="654"/>
      <c r="U9" s="654"/>
      <c r="V9" s="654"/>
      <c r="W9" s="654"/>
      <c r="X9" s="655"/>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t="s">
        <v>1065</v>
      </c>
      <c r="BB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I9" s="271"/>
      <c r="CJ9" s="271"/>
      <c r="CK9" s="271"/>
      <c r="CL9" s="271"/>
      <c r="CM9" s="271"/>
    </row>
    <row r="10" spans="1:91" s="272" customFormat="1" ht="42" customHeight="1">
      <c r="A10" s="687"/>
      <c r="B10" s="688"/>
      <c r="C10" s="689"/>
      <c r="D10" s="689"/>
      <c r="E10" s="689"/>
      <c r="F10" s="689"/>
      <c r="G10" s="689"/>
      <c r="H10" s="690"/>
      <c r="I10" s="691"/>
      <c r="J10" s="935"/>
      <c r="K10" s="692"/>
      <c r="L10" s="693"/>
      <c r="M10" s="710"/>
      <c r="N10" s="711"/>
      <c r="O10" s="711"/>
      <c r="P10" s="693"/>
      <c r="Q10" s="694"/>
      <c r="R10" s="693"/>
      <c r="S10" s="695"/>
      <c r="T10" s="654"/>
      <c r="U10" s="654"/>
      <c r="V10" s="654"/>
      <c r="W10" s="654"/>
      <c r="X10" s="655"/>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B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I10" s="271"/>
      <c r="CJ10" s="271"/>
      <c r="CK10" s="271"/>
      <c r="CL10" s="271"/>
      <c r="CM10" s="271"/>
    </row>
    <row r="11" spans="1:91" s="272" customFormat="1" ht="42" customHeight="1">
      <c r="A11" s="687"/>
      <c r="B11" s="688"/>
      <c r="C11" s="689"/>
      <c r="D11" s="689"/>
      <c r="E11" s="689"/>
      <c r="F11" s="689"/>
      <c r="G11" s="689"/>
      <c r="H11" s="690"/>
      <c r="I11" s="691"/>
      <c r="J11" s="935"/>
      <c r="K11" s="692"/>
      <c r="L11" s="693"/>
      <c r="M11" s="710"/>
      <c r="N11" s="711"/>
      <c r="O11" s="711"/>
      <c r="P11" s="693"/>
      <c r="Q11" s="694"/>
      <c r="R11" s="693"/>
      <c r="S11" s="695"/>
      <c r="T11" s="654"/>
      <c r="U11" s="654"/>
      <c r="V11" s="654"/>
      <c r="W11" s="654"/>
      <c r="X11" s="655"/>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I11" s="271"/>
      <c r="CJ11" s="271"/>
      <c r="CK11" s="271"/>
      <c r="CL11" s="271"/>
      <c r="CM11" s="271"/>
    </row>
    <row r="12" spans="1:91" s="272" customFormat="1" ht="42" customHeight="1">
      <c r="A12" s="687"/>
      <c r="B12" s="688"/>
      <c r="C12" s="689"/>
      <c r="D12" s="689"/>
      <c r="E12" s="689"/>
      <c r="F12" s="689"/>
      <c r="G12" s="689"/>
      <c r="H12" s="690"/>
      <c r="I12" s="691"/>
      <c r="J12" s="935"/>
      <c r="K12" s="692"/>
      <c r="L12" s="693"/>
      <c r="M12" s="710"/>
      <c r="N12" s="711"/>
      <c r="O12" s="711"/>
      <c r="P12" s="693"/>
      <c r="Q12" s="694"/>
      <c r="R12" s="693"/>
      <c r="S12" s="695"/>
      <c r="T12" s="654"/>
      <c r="U12" s="654"/>
      <c r="V12" s="654"/>
      <c r="W12" s="654"/>
      <c r="X12" s="655"/>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I12" s="271"/>
      <c r="CJ12" s="271"/>
      <c r="CK12" s="271"/>
      <c r="CL12" s="271"/>
      <c r="CM12" s="271"/>
    </row>
    <row r="13" spans="1:91" s="272" customFormat="1" ht="42" customHeight="1">
      <c r="A13" s="687"/>
      <c r="B13" s="688"/>
      <c r="C13" s="689"/>
      <c r="D13" s="689"/>
      <c r="E13" s="689"/>
      <c r="F13" s="689"/>
      <c r="G13" s="689"/>
      <c r="H13" s="690"/>
      <c r="I13" s="691"/>
      <c r="J13" s="935"/>
      <c r="K13" s="692"/>
      <c r="L13" s="693"/>
      <c r="M13" s="710"/>
      <c r="N13" s="711"/>
      <c r="O13" s="711"/>
      <c r="P13" s="693"/>
      <c r="Q13" s="694"/>
      <c r="R13" s="693"/>
      <c r="S13" s="695"/>
      <c r="T13" s="654"/>
      <c r="U13" s="654"/>
      <c r="V13" s="654"/>
      <c r="W13" s="654"/>
      <c r="X13" s="655"/>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I13" s="271"/>
      <c r="CJ13" s="271"/>
      <c r="CK13" s="271"/>
      <c r="CL13" s="271"/>
      <c r="CM13" s="271"/>
    </row>
    <row r="14" spans="1:91" s="272" customFormat="1" ht="42" customHeight="1">
      <c r="A14" s="687"/>
      <c r="B14" s="688"/>
      <c r="C14" s="689"/>
      <c r="D14" s="689"/>
      <c r="E14" s="689"/>
      <c r="F14" s="689"/>
      <c r="G14" s="689"/>
      <c r="H14" s="690"/>
      <c r="I14" s="691"/>
      <c r="J14" s="935"/>
      <c r="K14" s="692"/>
      <c r="L14" s="693"/>
      <c r="M14" s="710"/>
      <c r="N14" s="711"/>
      <c r="O14" s="711"/>
      <c r="P14" s="693"/>
      <c r="Q14" s="694"/>
      <c r="R14" s="693"/>
      <c r="S14" s="695"/>
      <c r="T14" s="654"/>
      <c r="U14" s="654"/>
      <c r="V14" s="654"/>
      <c r="W14" s="654"/>
      <c r="X14" s="655"/>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I14" s="271"/>
      <c r="CJ14" s="271"/>
      <c r="CK14" s="271"/>
      <c r="CL14" s="271"/>
      <c r="CM14" s="271"/>
    </row>
    <row r="15" spans="1:91" s="272" customFormat="1" ht="42" customHeight="1">
      <c r="A15" s="687"/>
      <c r="B15" s="688"/>
      <c r="C15" s="689"/>
      <c r="D15" s="689"/>
      <c r="E15" s="689"/>
      <c r="F15" s="689"/>
      <c r="G15" s="689"/>
      <c r="H15" s="690"/>
      <c r="I15" s="691"/>
      <c r="J15" s="935"/>
      <c r="K15" s="692"/>
      <c r="L15" s="693"/>
      <c r="M15" s="710"/>
      <c r="N15" s="711"/>
      <c r="O15" s="711"/>
      <c r="P15" s="693"/>
      <c r="Q15" s="694"/>
      <c r="R15" s="693"/>
      <c r="S15" s="695"/>
      <c r="T15" s="654"/>
      <c r="U15" s="654"/>
      <c r="V15" s="654"/>
      <c r="W15" s="654"/>
      <c r="X15" s="655"/>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I15" s="271"/>
      <c r="CJ15" s="271"/>
      <c r="CK15" s="271"/>
      <c r="CL15" s="271"/>
      <c r="CM15" s="271"/>
    </row>
    <row r="16" spans="1:91" s="272" customFormat="1" ht="42" customHeight="1">
      <c r="A16" s="687"/>
      <c r="B16" s="688"/>
      <c r="C16" s="689"/>
      <c r="D16" s="689"/>
      <c r="E16" s="689"/>
      <c r="F16" s="689"/>
      <c r="G16" s="689"/>
      <c r="H16" s="690"/>
      <c r="I16" s="691"/>
      <c r="J16" s="935"/>
      <c r="K16" s="692"/>
      <c r="L16" s="693"/>
      <c r="M16" s="710"/>
      <c r="N16" s="711"/>
      <c r="O16" s="711"/>
      <c r="P16" s="693"/>
      <c r="Q16" s="694"/>
      <c r="R16" s="693"/>
      <c r="S16" s="695"/>
      <c r="T16" s="654"/>
      <c r="U16" s="654"/>
      <c r="V16" s="654"/>
      <c r="W16" s="654"/>
      <c r="X16" s="655"/>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I16" s="271"/>
      <c r="CJ16" s="271"/>
      <c r="CK16" s="271"/>
      <c r="CL16" s="271"/>
      <c r="CM16" s="271"/>
    </row>
    <row r="17" spans="1:91" s="272" customFormat="1" ht="42" customHeight="1">
      <c r="A17" s="687"/>
      <c r="B17" s="688"/>
      <c r="C17" s="689"/>
      <c r="D17" s="689"/>
      <c r="E17" s="689"/>
      <c r="F17" s="689"/>
      <c r="G17" s="689"/>
      <c r="H17" s="690"/>
      <c r="I17" s="691"/>
      <c r="J17" s="935"/>
      <c r="K17" s="692"/>
      <c r="L17" s="693"/>
      <c r="M17" s="710"/>
      <c r="N17" s="711"/>
      <c r="O17" s="711"/>
      <c r="P17" s="693"/>
      <c r="Q17" s="694"/>
      <c r="R17" s="693"/>
      <c r="S17" s="695"/>
      <c r="T17" s="654"/>
      <c r="U17" s="654"/>
      <c r="V17" s="654"/>
      <c r="W17" s="654"/>
      <c r="X17" s="655"/>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I17" s="271"/>
      <c r="CJ17" s="271"/>
      <c r="CK17" s="271"/>
      <c r="CL17" s="271"/>
      <c r="CM17" s="271"/>
    </row>
    <row r="18" spans="1:91" s="272" customFormat="1" ht="42" customHeight="1">
      <c r="A18" s="687"/>
      <c r="B18" s="688"/>
      <c r="C18" s="689"/>
      <c r="D18" s="689"/>
      <c r="E18" s="689"/>
      <c r="F18" s="689"/>
      <c r="G18" s="689"/>
      <c r="H18" s="690"/>
      <c r="I18" s="691"/>
      <c r="J18" s="935"/>
      <c r="K18" s="692"/>
      <c r="L18" s="693"/>
      <c r="M18" s="710"/>
      <c r="N18" s="711"/>
      <c r="O18" s="711"/>
      <c r="P18" s="693"/>
      <c r="Q18" s="694"/>
      <c r="R18" s="693"/>
      <c r="S18" s="695"/>
      <c r="T18" s="654"/>
      <c r="U18" s="654"/>
      <c r="V18" s="654"/>
      <c r="W18" s="654"/>
      <c r="X18" s="655"/>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I18" s="271"/>
      <c r="CJ18" s="271"/>
      <c r="CK18" s="271"/>
      <c r="CL18" s="271"/>
      <c r="CM18" s="271"/>
    </row>
    <row r="19" spans="1:91" s="272" customFormat="1" ht="42" customHeight="1">
      <c r="A19" s="687"/>
      <c r="B19" s="688"/>
      <c r="C19" s="689"/>
      <c r="D19" s="689"/>
      <c r="E19" s="689"/>
      <c r="F19" s="689"/>
      <c r="G19" s="689"/>
      <c r="H19" s="690"/>
      <c r="I19" s="691"/>
      <c r="J19" s="935"/>
      <c r="K19" s="692"/>
      <c r="L19" s="693"/>
      <c r="M19" s="710"/>
      <c r="N19" s="711"/>
      <c r="O19" s="711"/>
      <c r="P19" s="693"/>
      <c r="Q19" s="694"/>
      <c r="R19" s="693"/>
      <c r="S19" s="695"/>
      <c r="T19" s="654"/>
      <c r="U19" s="654"/>
      <c r="V19" s="654"/>
      <c r="W19" s="654"/>
      <c r="X19" s="655"/>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I19" s="271"/>
      <c r="CJ19" s="271"/>
      <c r="CK19" s="271"/>
      <c r="CL19" s="271"/>
      <c r="CM19" s="271"/>
    </row>
    <row r="20" spans="1:91" s="272" customFormat="1" ht="42" customHeight="1">
      <c r="A20" s="687"/>
      <c r="B20" s="688"/>
      <c r="C20" s="689"/>
      <c r="D20" s="689"/>
      <c r="E20" s="689"/>
      <c r="F20" s="689"/>
      <c r="G20" s="689"/>
      <c r="H20" s="690"/>
      <c r="I20" s="691"/>
      <c r="J20" s="935"/>
      <c r="K20" s="692"/>
      <c r="L20" s="693"/>
      <c r="M20" s="710"/>
      <c r="N20" s="711"/>
      <c r="O20" s="711"/>
      <c r="P20" s="693"/>
      <c r="Q20" s="694"/>
      <c r="R20" s="693"/>
      <c r="S20" s="695"/>
      <c r="T20" s="654"/>
      <c r="U20" s="654"/>
      <c r="V20" s="654"/>
      <c r="W20" s="654"/>
      <c r="X20" s="655"/>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I20" s="271"/>
      <c r="CJ20" s="271"/>
      <c r="CK20" s="271"/>
      <c r="CL20" s="271"/>
      <c r="CM20" s="271"/>
    </row>
    <row r="21" spans="1:91" s="272" customFormat="1" ht="42" customHeight="1" thickBot="1">
      <c r="A21" s="696"/>
      <c r="B21" s="697"/>
      <c r="C21" s="698"/>
      <c r="D21" s="698"/>
      <c r="E21" s="698"/>
      <c r="F21" s="698"/>
      <c r="G21" s="698"/>
      <c r="H21" s="699"/>
      <c r="I21" s="700"/>
      <c r="J21" s="936"/>
      <c r="K21" s="701"/>
      <c r="L21" s="702"/>
      <c r="M21" s="712"/>
      <c r="N21" s="713"/>
      <c r="O21" s="713"/>
      <c r="P21" s="702"/>
      <c r="Q21" s="703"/>
      <c r="R21" s="702"/>
      <c r="S21" s="704"/>
      <c r="T21" s="672"/>
      <c r="U21" s="672"/>
      <c r="V21" s="672"/>
      <c r="W21" s="672"/>
      <c r="X21" s="673"/>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I21" s="271"/>
      <c r="CJ21" s="271"/>
      <c r="CK21" s="271"/>
      <c r="CL21" s="271"/>
      <c r="CM21" s="271"/>
    </row>
    <row r="22" spans="1:91" s="205" customFormat="1">
      <c r="I22" s="277"/>
      <c r="J22" s="277"/>
      <c r="K22" s="278"/>
      <c r="L22" s="277"/>
      <c r="M22" s="277"/>
      <c r="N22" s="277"/>
      <c r="O22" s="277"/>
      <c r="P22" s="277"/>
    </row>
    <row r="23" spans="1:91" s="205" customFormat="1">
      <c r="I23" s="277"/>
      <c r="J23" s="277"/>
      <c r="K23" s="278"/>
      <c r="L23" s="277"/>
      <c r="M23" s="277"/>
      <c r="N23" s="277"/>
      <c r="O23" s="277"/>
      <c r="P23" s="277"/>
    </row>
    <row r="24" spans="1:91" s="205" customFormat="1">
      <c r="I24" s="277"/>
      <c r="J24" s="277"/>
      <c r="K24" s="278"/>
      <c r="L24" s="277"/>
      <c r="M24" s="277"/>
      <c r="N24" s="277"/>
      <c r="O24" s="277"/>
      <c r="P24" s="277"/>
    </row>
    <row r="25" spans="1:91" s="205" customFormat="1">
      <c r="I25" s="277"/>
      <c r="J25" s="277"/>
      <c r="K25" s="278"/>
      <c r="L25" s="277"/>
      <c r="M25" s="277"/>
      <c r="N25" s="277"/>
      <c r="O25" s="277"/>
      <c r="P25" s="277"/>
    </row>
    <row r="26" spans="1:91" s="205" customFormat="1">
      <c r="I26" s="277"/>
      <c r="J26" s="277"/>
      <c r="K26" s="278"/>
      <c r="L26" s="277"/>
      <c r="M26" s="277"/>
      <c r="N26" s="277"/>
      <c r="O26" s="277"/>
      <c r="P26" s="277"/>
    </row>
    <row r="27" spans="1:91" s="205" customFormat="1">
      <c r="I27" s="277"/>
      <c r="J27" s="277"/>
      <c r="K27" s="278"/>
      <c r="L27" s="277"/>
      <c r="M27" s="277"/>
      <c r="N27" s="277"/>
      <c r="O27" s="277"/>
      <c r="P27" s="277"/>
    </row>
    <row r="28" spans="1:91" s="205" customFormat="1">
      <c r="I28" s="277"/>
      <c r="J28" s="277"/>
      <c r="K28" s="278"/>
      <c r="L28" s="277"/>
      <c r="M28" s="277"/>
      <c r="N28" s="277"/>
      <c r="O28" s="277"/>
      <c r="P28" s="277"/>
    </row>
    <row r="29" spans="1:91" s="205" customFormat="1">
      <c r="I29" s="277"/>
      <c r="J29" s="277"/>
      <c r="K29" s="278"/>
      <c r="L29" s="277"/>
      <c r="M29" s="277"/>
      <c r="N29" s="277"/>
      <c r="O29" s="277"/>
      <c r="P29" s="277"/>
    </row>
    <row r="30" spans="1:91" s="205" customFormat="1">
      <c r="I30" s="277"/>
      <c r="J30" s="277"/>
      <c r="K30" s="278"/>
      <c r="L30" s="277"/>
      <c r="M30" s="277"/>
      <c r="N30" s="277"/>
      <c r="O30" s="277"/>
      <c r="P30" s="277"/>
    </row>
    <row r="31" spans="1:91" s="205" customFormat="1">
      <c r="I31" s="277"/>
      <c r="J31" s="277"/>
      <c r="K31" s="278"/>
      <c r="L31" s="277"/>
      <c r="M31" s="277"/>
      <c r="N31" s="277"/>
      <c r="O31" s="277"/>
      <c r="P31" s="277"/>
    </row>
    <row r="32" spans="1:91" s="205" customFormat="1">
      <c r="I32" s="277"/>
      <c r="J32" s="277"/>
      <c r="K32" s="278"/>
      <c r="L32" s="277"/>
      <c r="M32" s="277"/>
      <c r="N32" s="277"/>
      <c r="O32" s="277"/>
      <c r="P32" s="277"/>
    </row>
    <row r="33" spans="9:16" s="205" customFormat="1">
      <c r="I33" s="277"/>
      <c r="J33" s="277"/>
      <c r="K33" s="278"/>
      <c r="L33" s="277"/>
      <c r="M33" s="277"/>
      <c r="N33" s="277"/>
      <c r="O33" s="277"/>
      <c r="P33" s="277"/>
    </row>
    <row r="34" spans="9:16" s="205" customFormat="1">
      <c r="I34" s="277"/>
      <c r="J34" s="277"/>
      <c r="K34" s="278"/>
      <c r="L34" s="277"/>
      <c r="M34" s="277"/>
      <c r="N34" s="277"/>
      <c r="O34" s="277"/>
      <c r="P34" s="277"/>
    </row>
    <row r="35" spans="9:16" s="205" customFormat="1">
      <c r="I35" s="277"/>
      <c r="J35" s="277"/>
      <c r="K35" s="278"/>
      <c r="L35" s="277"/>
      <c r="M35" s="277"/>
      <c r="N35" s="277"/>
      <c r="O35" s="277"/>
      <c r="P35" s="277"/>
    </row>
    <row r="36" spans="9:16" s="205" customFormat="1">
      <c r="I36" s="277"/>
      <c r="J36" s="277"/>
      <c r="K36" s="278"/>
      <c r="L36" s="277"/>
      <c r="M36" s="277"/>
      <c r="N36" s="277"/>
      <c r="O36" s="277"/>
      <c r="P36" s="277"/>
    </row>
    <row r="37" spans="9:16" s="205" customFormat="1">
      <c r="I37" s="277"/>
      <c r="J37" s="277"/>
      <c r="K37" s="278"/>
      <c r="L37" s="277"/>
      <c r="M37" s="277"/>
      <c r="N37" s="277"/>
      <c r="O37" s="277"/>
      <c r="P37" s="277"/>
    </row>
    <row r="38" spans="9:16" s="205" customFormat="1">
      <c r="I38" s="277"/>
      <c r="J38" s="277"/>
      <c r="K38" s="278"/>
      <c r="L38" s="277"/>
      <c r="M38" s="277"/>
      <c r="N38" s="277"/>
      <c r="O38" s="277"/>
      <c r="P38" s="277"/>
    </row>
  </sheetData>
  <dataConsolidate/>
  <mergeCells count="13">
    <mergeCell ref="G3:G4"/>
    <mergeCell ref="H3:H4"/>
    <mergeCell ref="M3:M4"/>
    <mergeCell ref="A1:X1"/>
    <mergeCell ref="A3:A4"/>
    <mergeCell ref="B3:B4"/>
    <mergeCell ref="C3:C4"/>
    <mergeCell ref="D3:E3"/>
    <mergeCell ref="N3:N4"/>
    <mergeCell ref="Q3:R3"/>
    <mergeCell ref="S3:X3"/>
    <mergeCell ref="O3:P3"/>
    <mergeCell ref="F3:F4"/>
  </mergeCells>
  <phoneticPr fontId="55" type="noConversion"/>
  <dataValidations count="4">
    <dataValidation type="list" allowBlank="1" showInputMessage="1" showErrorMessage="1" sqref="G2:G65536">
      <formula1>$AZ$5:$AZ$8</formula1>
    </dataValidation>
    <dataValidation type="list" allowBlank="1" showInputMessage="1" showErrorMessage="1" sqref="H2:H65536">
      <formula1>$BA$5:$BA$10</formula1>
    </dataValidation>
    <dataValidation type="list" allowBlank="1" showInputMessage="1" showErrorMessage="1" sqref="A2:A65536">
      <formula1>$AY$5:$AY$8</formula1>
    </dataValidation>
    <dataValidation type="whole" allowBlank="1" showInputMessage="1" showErrorMessage="1" sqref="S2:W65536">
      <formula1>0</formula1>
      <formula2>10</formula2>
    </dataValidation>
  </dataValidations>
  <pageMargins left="0.15748031496062992" right="0.15748031496062992" top="0.88" bottom="0.62" header="0.39" footer="0.41"/>
  <pageSetup paperSize="9" scale="56" orientation="landscape" r:id="rId1"/>
  <headerFooter alignWithMargins="0">
    <oddHeader>&amp;C&amp;12T.C.
İÇİŞLERİ BAKANLIĞI
Mahalli İdareler Genel Müdürlüğü</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L22"/>
  <sheetViews>
    <sheetView zoomScale="75" zoomScaleNormal="100" zoomScaleSheetLayoutView="75" workbookViewId="0">
      <selection activeCell="A6" sqref="A6"/>
    </sheetView>
  </sheetViews>
  <sheetFormatPr defaultRowHeight="12.75"/>
  <cols>
    <col min="1" max="1" width="6" style="204" customWidth="1"/>
    <col min="2" max="2" width="9.140625" style="204"/>
    <col min="3" max="3" width="14.140625" style="204" customWidth="1"/>
    <col min="4" max="4" width="29.5703125" style="204" customWidth="1"/>
    <col min="5" max="5" width="14" style="204" customWidth="1"/>
    <col min="6" max="6" width="10.42578125" style="204" customWidth="1"/>
    <col min="7" max="7" width="18.140625" style="204" customWidth="1"/>
    <col min="8" max="8" width="21.28515625" style="204" customWidth="1"/>
    <col min="9" max="10" width="12" style="244" customWidth="1"/>
    <col min="11" max="11" width="13.7109375" style="245" customWidth="1"/>
    <col min="12" max="12" width="12.28515625" style="244" customWidth="1"/>
    <col min="13" max="13" width="11" style="244" customWidth="1"/>
    <col min="14" max="14" width="10.42578125" style="244" customWidth="1"/>
    <col min="15" max="15" width="11.7109375" style="244" customWidth="1"/>
    <col min="16" max="16" width="7.140625" style="246" customWidth="1"/>
    <col min="17" max="17" width="7.42578125" style="204" customWidth="1"/>
    <col min="18" max="18" width="6" style="204" customWidth="1"/>
    <col min="19" max="19" width="8.140625" style="204" customWidth="1"/>
    <col min="20" max="20" width="5.7109375" style="204" customWidth="1"/>
    <col min="21" max="21" width="5.5703125" style="204" customWidth="1"/>
    <col min="22" max="22" width="8.85546875" style="204" customWidth="1"/>
    <col min="23" max="23" width="24.7109375" style="204" customWidth="1"/>
    <col min="24" max="51" width="9.140625" style="249"/>
    <col min="52" max="52" width="18.28515625" style="249" customWidth="1"/>
    <col min="53" max="83" width="9.140625" style="249"/>
    <col min="84" max="85" width="9.140625" style="204"/>
    <col min="86" max="86" width="9.140625" style="249"/>
    <col min="87" max="87" width="10.42578125" style="249" customWidth="1"/>
    <col min="88" max="88" width="10.28515625" style="249" customWidth="1"/>
    <col min="89" max="90" width="9.140625" style="249"/>
    <col min="91" max="92" width="9.140625" style="204"/>
    <col min="93" max="96" width="0" style="204" hidden="1" customWidth="1"/>
    <col min="97" max="16384" width="9.140625" style="204"/>
  </cols>
  <sheetData>
    <row r="1" spans="1:90" s="205" customFormat="1" ht="18">
      <c r="A1" s="3937" t="s">
        <v>1066</v>
      </c>
      <c r="B1" s="3937"/>
      <c r="C1" s="3937"/>
      <c r="D1" s="3937"/>
      <c r="E1" s="3937"/>
      <c r="F1" s="3937"/>
      <c r="G1" s="3937"/>
      <c r="H1" s="3937"/>
      <c r="I1" s="3937"/>
      <c r="J1" s="3937"/>
      <c r="K1" s="3937"/>
      <c r="L1" s="3937"/>
      <c r="M1" s="3937"/>
      <c r="N1" s="3937"/>
      <c r="O1" s="3937"/>
      <c r="P1" s="3937"/>
      <c r="Q1" s="3937"/>
      <c r="R1" s="3937"/>
      <c r="S1" s="3937"/>
      <c r="T1" s="3937"/>
      <c r="U1" s="3937"/>
      <c r="V1" s="3937"/>
      <c r="W1" s="3937"/>
      <c r="CH1" s="249"/>
      <c r="CI1" s="249"/>
      <c r="CJ1" s="249"/>
      <c r="CK1" s="249"/>
      <c r="CL1" s="249"/>
    </row>
    <row r="2" spans="1:90" s="205" customFormat="1" ht="13.5" thickBot="1">
      <c r="I2" s="277"/>
      <c r="J2" s="277"/>
      <c r="K2" s="278"/>
      <c r="L2" s="277"/>
      <c r="M2" s="277"/>
      <c r="N2" s="277"/>
      <c r="O2" s="277"/>
      <c r="CH2" s="249"/>
      <c r="CI2" s="249"/>
      <c r="CJ2" s="249"/>
      <c r="CK2" s="249"/>
      <c r="CL2" s="249"/>
    </row>
    <row r="3" spans="1:90" s="205" customFormat="1" ht="40.5" customHeight="1">
      <c r="A3" s="3946" t="s">
        <v>445</v>
      </c>
      <c r="B3" s="3948" t="s">
        <v>13</v>
      </c>
      <c r="C3" s="3950" t="s">
        <v>2277</v>
      </c>
      <c r="D3" s="3950" t="s">
        <v>423</v>
      </c>
      <c r="E3" s="3950"/>
      <c r="F3" s="3964" t="s">
        <v>2276</v>
      </c>
      <c r="G3" s="3958" t="s">
        <v>411</v>
      </c>
      <c r="H3" s="3966" t="s">
        <v>204</v>
      </c>
      <c r="I3" s="604" t="s">
        <v>2357</v>
      </c>
      <c r="J3" s="391" t="s">
        <v>1054</v>
      </c>
      <c r="K3" s="391" t="s">
        <v>2358</v>
      </c>
      <c r="L3" s="605" t="s">
        <v>2359</v>
      </c>
      <c r="M3" s="3987" t="s">
        <v>1067</v>
      </c>
      <c r="N3" s="3940" t="s">
        <v>1068</v>
      </c>
      <c r="O3" s="3941"/>
      <c r="P3" s="3940" t="s">
        <v>429</v>
      </c>
      <c r="Q3" s="3941"/>
      <c r="R3" s="3942" t="s">
        <v>16</v>
      </c>
      <c r="S3" s="3943"/>
      <c r="T3" s="3943"/>
      <c r="U3" s="3943"/>
      <c r="V3" s="3943"/>
      <c r="W3" s="3944"/>
      <c r="CH3" s="249"/>
      <c r="CI3" s="249"/>
      <c r="CJ3" s="249"/>
      <c r="CK3" s="249"/>
      <c r="CL3" s="249"/>
    </row>
    <row r="4" spans="1:90" s="205" customFormat="1" ht="41.25" customHeight="1" thickBot="1">
      <c r="A4" s="3947"/>
      <c r="B4" s="3949"/>
      <c r="C4" s="3951"/>
      <c r="D4" s="608" t="s">
        <v>430</v>
      </c>
      <c r="E4" s="609" t="s">
        <v>410</v>
      </c>
      <c r="F4" s="3965"/>
      <c r="G4" s="3959"/>
      <c r="H4" s="3967"/>
      <c r="I4" s="610" t="s">
        <v>1416</v>
      </c>
      <c r="J4" s="611" t="s">
        <v>1417</v>
      </c>
      <c r="K4" s="611" t="s">
        <v>1055</v>
      </c>
      <c r="L4" s="612" t="s">
        <v>362</v>
      </c>
      <c r="M4" s="3988"/>
      <c r="N4" s="937" t="s">
        <v>1069</v>
      </c>
      <c r="O4" s="938" t="s">
        <v>1070</v>
      </c>
      <c r="P4" s="619" t="s">
        <v>436</v>
      </c>
      <c r="Q4" s="620" t="s">
        <v>437</v>
      </c>
      <c r="R4" s="621" t="s">
        <v>438</v>
      </c>
      <c r="S4" s="622" t="s">
        <v>439</v>
      </c>
      <c r="T4" s="622" t="s">
        <v>440</v>
      </c>
      <c r="U4" s="622" t="s">
        <v>441</v>
      </c>
      <c r="V4" s="622" t="s">
        <v>442</v>
      </c>
      <c r="W4" s="623" t="s">
        <v>443</v>
      </c>
      <c r="CH4" s="249"/>
      <c r="CI4" s="249"/>
      <c r="CJ4" s="249"/>
      <c r="CK4" s="249"/>
      <c r="CL4" s="249"/>
    </row>
    <row r="5" spans="1:90" s="280" customFormat="1" ht="84" customHeight="1">
      <c r="A5" s="677" t="s">
        <v>451</v>
      </c>
      <c r="B5" s="678" t="s">
        <v>94</v>
      </c>
      <c r="C5" s="679" t="s">
        <v>1030</v>
      </c>
      <c r="D5" s="732" t="s">
        <v>673</v>
      </c>
      <c r="E5" s="732" t="s">
        <v>905</v>
      </c>
      <c r="F5" s="679">
        <v>209</v>
      </c>
      <c r="G5" s="679" t="s">
        <v>2266</v>
      </c>
      <c r="H5" s="680" t="s">
        <v>1071</v>
      </c>
      <c r="I5" s="681">
        <v>102900</v>
      </c>
      <c r="J5" s="681">
        <v>102900</v>
      </c>
      <c r="K5" s="681">
        <v>102900</v>
      </c>
      <c r="L5" s="683">
        <f>I5-K5</f>
        <v>0</v>
      </c>
      <c r="M5" s="707"/>
      <c r="N5" s="939"/>
      <c r="O5" s="940"/>
      <c r="P5" s="684"/>
      <c r="Q5" s="683"/>
      <c r="R5" s="736">
        <v>1</v>
      </c>
      <c r="S5" s="737"/>
      <c r="T5" s="737"/>
      <c r="U5" s="737"/>
      <c r="V5" s="737"/>
      <c r="W5" s="686" t="s">
        <v>438</v>
      </c>
      <c r="AX5" s="271" t="s">
        <v>451</v>
      </c>
      <c r="AY5" s="271" t="s">
        <v>2266</v>
      </c>
      <c r="AZ5" s="271" t="s">
        <v>484</v>
      </c>
      <c r="BA5" s="271" t="s">
        <v>688</v>
      </c>
      <c r="CH5" s="271" t="s">
        <v>451</v>
      </c>
      <c r="CI5" s="271" t="s">
        <v>2266</v>
      </c>
      <c r="CJ5" s="271" t="s">
        <v>408</v>
      </c>
      <c r="CK5" s="271"/>
      <c r="CL5" s="271"/>
    </row>
    <row r="6" spans="1:90" s="272" customFormat="1" ht="42" customHeight="1">
      <c r="A6" s="687"/>
      <c r="B6" s="688"/>
      <c r="C6" s="689"/>
      <c r="D6" s="689"/>
      <c r="E6" s="689"/>
      <c r="F6" s="689"/>
      <c r="G6" s="689"/>
      <c r="H6" s="690"/>
      <c r="I6" s="691"/>
      <c r="J6" s="935"/>
      <c r="K6" s="692"/>
      <c r="L6" s="709"/>
      <c r="M6" s="710"/>
      <c r="N6" s="710"/>
      <c r="O6" s="693"/>
      <c r="P6" s="694"/>
      <c r="Q6" s="693"/>
      <c r="R6" s="695"/>
      <c r="S6" s="654"/>
      <c r="T6" s="654"/>
      <c r="U6" s="654"/>
      <c r="V6" s="654"/>
      <c r="W6" s="655"/>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t="s">
        <v>10</v>
      </c>
      <c r="AY6" s="271" t="s">
        <v>965</v>
      </c>
      <c r="AZ6" s="271" t="s">
        <v>1071</v>
      </c>
      <c r="BA6" s="271" t="s">
        <v>1042</v>
      </c>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H6" s="271" t="s">
        <v>10</v>
      </c>
      <c r="CI6" s="271" t="s">
        <v>965</v>
      </c>
      <c r="CJ6" s="271" t="s">
        <v>409</v>
      </c>
      <c r="CK6" s="271"/>
      <c r="CL6" s="271"/>
    </row>
    <row r="7" spans="1:90" s="272" customFormat="1" ht="42" customHeight="1">
      <c r="A7" s="687"/>
      <c r="B7" s="688"/>
      <c r="C7" s="689"/>
      <c r="D7" s="689"/>
      <c r="E7" s="689"/>
      <c r="F7" s="689"/>
      <c r="G7" s="689"/>
      <c r="H7" s="690"/>
      <c r="I7" s="691"/>
      <c r="J7" s="935"/>
      <c r="K7" s="692"/>
      <c r="L7" s="709"/>
      <c r="M7" s="710"/>
      <c r="N7" s="710"/>
      <c r="O7" s="693"/>
      <c r="P7" s="694"/>
      <c r="Q7" s="693"/>
      <c r="R7" s="695"/>
      <c r="S7" s="654"/>
      <c r="T7" s="654"/>
      <c r="U7" s="654"/>
      <c r="V7" s="654"/>
      <c r="W7" s="655"/>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t="s">
        <v>415</v>
      </c>
      <c r="AY7" s="271" t="s">
        <v>2268</v>
      </c>
      <c r="AZ7" s="271" t="s">
        <v>1072</v>
      </c>
      <c r="BA7" s="271" t="s">
        <v>1043</v>
      </c>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H7" s="271" t="s">
        <v>415</v>
      </c>
      <c r="CI7" s="271" t="s">
        <v>2268</v>
      </c>
      <c r="CJ7" s="271" t="s">
        <v>414</v>
      </c>
      <c r="CK7" s="271"/>
      <c r="CL7" s="271"/>
    </row>
    <row r="8" spans="1:90" s="272" customFormat="1" ht="42" customHeight="1">
      <c r="A8" s="687"/>
      <c r="B8" s="688"/>
      <c r="C8" s="689"/>
      <c r="D8" s="689"/>
      <c r="E8" s="689"/>
      <c r="F8" s="689"/>
      <c r="G8" s="689"/>
      <c r="H8" s="690"/>
      <c r="I8" s="691"/>
      <c r="J8" s="935"/>
      <c r="K8" s="692"/>
      <c r="L8" s="709"/>
      <c r="M8" s="710"/>
      <c r="N8" s="710"/>
      <c r="O8" s="693"/>
      <c r="P8" s="694"/>
      <c r="Q8" s="693"/>
      <c r="R8" s="695"/>
      <c r="S8" s="654"/>
      <c r="T8" s="654"/>
      <c r="U8" s="654"/>
      <c r="V8" s="654"/>
      <c r="W8" s="655"/>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t="s">
        <v>1073</v>
      </c>
      <c r="BA8" s="271" t="s">
        <v>1074</v>
      </c>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H8" s="271"/>
      <c r="CI8" s="271"/>
      <c r="CJ8" s="271"/>
      <c r="CK8" s="271"/>
      <c r="CL8" s="271"/>
    </row>
    <row r="9" spans="1:90" s="272" customFormat="1" ht="42" customHeight="1">
      <c r="A9" s="687"/>
      <c r="B9" s="688"/>
      <c r="C9" s="689"/>
      <c r="D9" s="689"/>
      <c r="E9" s="689"/>
      <c r="F9" s="689"/>
      <c r="G9" s="689"/>
      <c r="H9" s="690"/>
      <c r="I9" s="691"/>
      <c r="J9" s="935"/>
      <c r="K9" s="692"/>
      <c r="L9" s="693"/>
      <c r="M9" s="710"/>
      <c r="N9" s="710"/>
      <c r="O9" s="693"/>
      <c r="P9" s="694"/>
      <c r="Q9" s="693"/>
      <c r="R9" s="695"/>
      <c r="S9" s="654"/>
      <c r="T9" s="654"/>
      <c r="U9" s="654"/>
      <c r="V9" s="654"/>
      <c r="W9" s="655"/>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t="s">
        <v>1075</v>
      </c>
      <c r="BA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H9" s="271"/>
      <c r="CI9" s="271"/>
      <c r="CJ9" s="271"/>
      <c r="CK9" s="271"/>
      <c r="CL9" s="271"/>
    </row>
    <row r="10" spans="1:90" s="272" customFormat="1" ht="42" customHeight="1">
      <c r="A10" s="687"/>
      <c r="B10" s="688"/>
      <c r="C10" s="689"/>
      <c r="D10" s="689"/>
      <c r="E10" s="689"/>
      <c r="F10" s="689"/>
      <c r="G10" s="689"/>
      <c r="H10" s="690"/>
      <c r="I10" s="691"/>
      <c r="J10" s="935"/>
      <c r="K10" s="692"/>
      <c r="L10" s="693"/>
      <c r="M10" s="710"/>
      <c r="N10" s="710"/>
      <c r="O10" s="693"/>
      <c r="P10" s="694"/>
      <c r="Q10" s="693"/>
      <c r="R10" s="695"/>
      <c r="S10" s="654"/>
      <c r="T10" s="654"/>
      <c r="U10" s="654"/>
      <c r="V10" s="654"/>
      <c r="W10" s="655"/>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t="s">
        <v>1076</v>
      </c>
      <c r="BA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H10" s="271"/>
      <c r="CI10" s="271"/>
      <c r="CJ10" s="271"/>
      <c r="CK10" s="271"/>
      <c r="CL10" s="271"/>
    </row>
    <row r="11" spans="1:90" s="272" customFormat="1" ht="42" customHeight="1">
      <c r="A11" s="687"/>
      <c r="B11" s="688"/>
      <c r="C11" s="689"/>
      <c r="D11" s="689"/>
      <c r="E11" s="689"/>
      <c r="F11" s="689"/>
      <c r="G11" s="689"/>
      <c r="H11" s="690"/>
      <c r="I11" s="691"/>
      <c r="J11" s="935"/>
      <c r="K11" s="692"/>
      <c r="L11" s="693"/>
      <c r="M11" s="710"/>
      <c r="N11" s="710"/>
      <c r="O11" s="693"/>
      <c r="P11" s="694"/>
      <c r="Q11" s="693"/>
      <c r="R11" s="695"/>
      <c r="S11" s="654"/>
      <c r="T11" s="654"/>
      <c r="U11" s="654"/>
      <c r="V11" s="654"/>
      <c r="W11" s="655"/>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t="s">
        <v>1077</v>
      </c>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H11" s="271"/>
      <c r="CI11" s="271"/>
      <c r="CJ11" s="271"/>
      <c r="CK11" s="271"/>
      <c r="CL11" s="271"/>
    </row>
    <row r="12" spans="1:90" s="272" customFormat="1" ht="42" customHeight="1">
      <c r="A12" s="687"/>
      <c r="B12" s="688"/>
      <c r="C12" s="689"/>
      <c r="D12" s="689"/>
      <c r="E12" s="689"/>
      <c r="F12" s="689"/>
      <c r="G12" s="689"/>
      <c r="H12" s="690"/>
      <c r="I12" s="691"/>
      <c r="J12" s="935"/>
      <c r="K12" s="692"/>
      <c r="L12" s="693"/>
      <c r="M12" s="710"/>
      <c r="N12" s="710"/>
      <c r="O12" s="693"/>
      <c r="P12" s="694"/>
      <c r="Q12" s="693"/>
      <c r="R12" s="695"/>
      <c r="S12" s="654"/>
      <c r="T12" s="654"/>
      <c r="U12" s="654"/>
      <c r="V12" s="654"/>
      <c r="W12" s="655"/>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t="s">
        <v>1078</v>
      </c>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H12" s="271"/>
      <c r="CI12" s="271"/>
      <c r="CJ12" s="271"/>
      <c r="CK12" s="271"/>
      <c r="CL12" s="271"/>
    </row>
    <row r="13" spans="1:90" s="272" customFormat="1" ht="42" customHeight="1">
      <c r="A13" s="687"/>
      <c r="B13" s="688"/>
      <c r="C13" s="689"/>
      <c r="D13" s="689"/>
      <c r="E13" s="689"/>
      <c r="F13" s="689"/>
      <c r="G13" s="689"/>
      <c r="H13" s="690"/>
      <c r="I13" s="691"/>
      <c r="J13" s="935"/>
      <c r="K13" s="692"/>
      <c r="L13" s="693"/>
      <c r="M13" s="710"/>
      <c r="N13" s="710"/>
      <c r="O13" s="693"/>
      <c r="P13" s="694"/>
      <c r="Q13" s="693"/>
      <c r="R13" s="695"/>
      <c r="S13" s="654"/>
      <c r="T13" s="654"/>
      <c r="U13" s="654"/>
      <c r="V13" s="654"/>
      <c r="W13" s="655"/>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H13" s="271"/>
      <c r="CI13" s="271"/>
      <c r="CJ13" s="271"/>
      <c r="CK13" s="271"/>
      <c r="CL13" s="271"/>
    </row>
    <row r="14" spans="1:90" s="272" customFormat="1" ht="42" customHeight="1">
      <c r="A14" s="687"/>
      <c r="B14" s="688"/>
      <c r="C14" s="689"/>
      <c r="D14" s="689"/>
      <c r="E14" s="689"/>
      <c r="F14" s="689"/>
      <c r="G14" s="689"/>
      <c r="H14" s="690"/>
      <c r="I14" s="691"/>
      <c r="J14" s="935"/>
      <c r="K14" s="692"/>
      <c r="L14" s="693"/>
      <c r="M14" s="710"/>
      <c r="N14" s="710"/>
      <c r="O14" s="693"/>
      <c r="P14" s="694"/>
      <c r="Q14" s="693"/>
      <c r="R14" s="695"/>
      <c r="S14" s="654"/>
      <c r="T14" s="654"/>
      <c r="U14" s="654"/>
      <c r="V14" s="654"/>
      <c r="W14" s="655"/>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H14" s="271"/>
      <c r="CI14" s="271"/>
      <c r="CJ14" s="271"/>
      <c r="CK14" s="271"/>
      <c r="CL14" s="271"/>
    </row>
    <row r="15" spans="1:90" s="272" customFormat="1" ht="42" customHeight="1">
      <c r="A15" s="687"/>
      <c r="B15" s="688"/>
      <c r="C15" s="689"/>
      <c r="D15" s="689"/>
      <c r="E15" s="689"/>
      <c r="F15" s="689"/>
      <c r="G15" s="689"/>
      <c r="H15" s="690"/>
      <c r="I15" s="691"/>
      <c r="J15" s="935"/>
      <c r="K15" s="692"/>
      <c r="L15" s="693"/>
      <c r="M15" s="710"/>
      <c r="N15" s="710"/>
      <c r="O15" s="693"/>
      <c r="P15" s="694"/>
      <c r="Q15" s="693"/>
      <c r="R15" s="695"/>
      <c r="S15" s="654"/>
      <c r="T15" s="654"/>
      <c r="U15" s="654"/>
      <c r="V15" s="654"/>
      <c r="W15" s="655"/>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H15" s="271"/>
      <c r="CI15" s="271"/>
      <c r="CJ15" s="271"/>
      <c r="CK15" s="271"/>
      <c r="CL15" s="271"/>
    </row>
    <row r="16" spans="1:90" s="272" customFormat="1" ht="42" customHeight="1">
      <c r="A16" s="687"/>
      <c r="B16" s="688"/>
      <c r="C16" s="689"/>
      <c r="D16" s="689"/>
      <c r="E16" s="689"/>
      <c r="F16" s="689"/>
      <c r="G16" s="689"/>
      <c r="H16" s="690"/>
      <c r="I16" s="691"/>
      <c r="J16" s="935"/>
      <c r="K16" s="692"/>
      <c r="L16" s="693"/>
      <c r="M16" s="710"/>
      <c r="N16" s="710"/>
      <c r="O16" s="693"/>
      <c r="P16" s="694"/>
      <c r="Q16" s="693"/>
      <c r="R16" s="695"/>
      <c r="S16" s="654"/>
      <c r="T16" s="654"/>
      <c r="U16" s="654"/>
      <c r="V16" s="654"/>
      <c r="W16" s="655"/>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H16" s="271"/>
      <c r="CI16" s="271"/>
      <c r="CJ16" s="271"/>
      <c r="CK16" s="271"/>
      <c r="CL16" s="271"/>
    </row>
    <row r="17" spans="1:90" s="272" customFormat="1" ht="42" customHeight="1">
      <c r="A17" s="687"/>
      <c r="B17" s="688"/>
      <c r="C17" s="689"/>
      <c r="D17" s="689"/>
      <c r="E17" s="689"/>
      <c r="F17" s="689"/>
      <c r="G17" s="689"/>
      <c r="H17" s="690"/>
      <c r="I17" s="691"/>
      <c r="J17" s="935"/>
      <c r="K17" s="692"/>
      <c r="L17" s="693"/>
      <c r="M17" s="710"/>
      <c r="N17" s="710"/>
      <c r="O17" s="693"/>
      <c r="P17" s="694"/>
      <c r="Q17" s="693"/>
      <c r="R17" s="695"/>
      <c r="S17" s="654"/>
      <c r="T17" s="654"/>
      <c r="U17" s="654"/>
      <c r="V17" s="654"/>
      <c r="W17" s="655"/>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H17" s="271"/>
      <c r="CI17" s="271"/>
      <c r="CJ17" s="271"/>
      <c r="CK17" s="271"/>
      <c r="CL17" s="271"/>
    </row>
    <row r="18" spans="1:90" s="272" customFormat="1" ht="42" customHeight="1">
      <c r="A18" s="687"/>
      <c r="B18" s="688"/>
      <c r="C18" s="689"/>
      <c r="D18" s="689"/>
      <c r="E18" s="689"/>
      <c r="F18" s="689"/>
      <c r="G18" s="689"/>
      <c r="H18" s="690"/>
      <c r="I18" s="691"/>
      <c r="J18" s="935"/>
      <c r="K18" s="692"/>
      <c r="L18" s="693"/>
      <c r="M18" s="710"/>
      <c r="N18" s="710"/>
      <c r="O18" s="693"/>
      <c r="P18" s="694"/>
      <c r="Q18" s="693"/>
      <c r="R18" s="695"/>
      <c r="S18" s="654"/>
      <c r="T18" s="654"/>
      <c r="U18" s="654"/>
      <c r="V18" s="654"/>
      <c r="W18" s="655"/>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H18" s="271"/>
      <c r="CI18" s="271"/>
      <c r="CJ18" s="271"/>
      <c r="CK18" s="271"/>
      <c r="CL18" s="271"/>
    </row>
    <row r="19" spans="1:90" s="272" customFormat="1" ht="42" customHeight="1">
      <c r="A19" s="687"/>
      <c r="B19" s="688"/>
      <c r="C19" s="689"/>
      <c r="D19" s="689"/>
      <c r="E19" s="689"/>
      <c r="F19" s="689"/>
      <c r="G19" s="689"/>
      <c r="H19" s="690"/>
      <c r="I19" s="691"/>
      <c r="J19" s="935"/>
      <c r="K19" s="692"/>
      <c r="L19" s="693"/>
      <c r="M19" s="710"/>
      <c r="N19" s="710"/>
      <c r="O19" s="693"/>
      <c r="P19" s="694"/>
      <c r="Q19" s="693"/>
      <c r="R19" s="695"/>
      <c r="S19" s="654"/>
      <c r="T19" s="654"/>
      <c r="U19" s="654"/>
      <c r="V19" s="654"/>
      <c r="W19" s="655"/>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H19" s="271"/>
      <c r="CI19" s="271"/>
      <c r="CJ19" s="271"/>
      <c r="CK19" s="271"/>
      <c r="CL19" s="271"/>
    </row>
    <row r="20" spans="1:90" s="272" customFormat="1" ht="42" customHeight="1">
      <c r="A20" s="687"/>
      <c r="B20" s="688"/>
      <c r="C20" s="689"/>
      <c r="D20" s="689"/>
      <c r="E20" s="689"/>
      <c r="F20" s="689"/>
      <c r="G20" s="689"/>
      <c r="H20" s="690"/>
      <c r="I20" s="691"/>
      <c r="J20" s="935"/>
      <c r="K20" s="692"/>
      <c r="L20" s="693"/>
      <c r="M20" s="710"/>
      <c r="N20" s="710"/>
      <c r="O20" s="693"/>
      <c r="P20" s="694"/>
      <c r="Q20" s="693"/>
      <c r="R20" s="695"/>
      <c r="S20" s="654"/>
      <c r="T20" s="654"/>
      <c r="U20" s="654"/>
      <c r="V20" s="654"/>
      <c r="W20" s="655"/>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H20" s="271"/>
      <c r="CI20" s="271"/>
      <c r="CJ20" s="271"/>
      <c r="CK20" s="271"/>
      <c r="CL20" s="271"/>
    </row>
    <row r="21" spans="1:90" s="272" customFormat="1" ht="42" customHeight="1">
      <c r="A21" s="687"/>
      <c r="B21" s="688"/>
      <c r="C21" s="689"/>
      <c r="D21" s="689"/>
      <c r="E21" s="689"/>
      <c r="F21" s="689"/>
      <c r="G21" s="689"/>
      <c r="H21" s="690"/>
      <c r="I21" s="691"/>
      <c r="J21" s="935"/>
      <c r="K21" s="692"/>
      <c r="L21" s="693"/>
      <c r="M21" s="710"/>
      <c r="N21" s="710"/>
      <c r="O21" s="693"/>
      <c r="P21" s="694"/>
      <c r="Q21" s="693"/>
      <c r="R21" s="695"/>
      <c r="S21" s="654"/>
      <c r="T21" s="654"/>
      <c r="U21" s="654"/>
      <c r="V21" s="654"/>
      <c r="W21" s="655"/>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H21" s="271"/>
      <c r="CI21" s="271"/>
      <c r="CJ21" s="271"/>
      <c r="CK21" s="271"/>
      <c r="CL21" s="271"/>
    </row>
    <row r="22" spans="1:90" s="272" customFormat="1" ht="42" customHeight="1" thickBot="1">
      <c r="A22" s="696"/>
      <c r="B22" s="697"/>
      <c r="C22" s="698"/>
      <c r="D22" s="698"/>
      <c r="E22" s="698"/>
      <c r="F22" s="698"/>
      <c r="G22" s="698"/>
      <c r="H22" s="699"/>
      <c r="I22" s="700"/>
      <c r="J22" s="936"/>
      <c r="K22" s="701"/>
      <c r="L22" s="702"/>
      <c r="M22" s="712"/>
      <c r="N22" s="712"/>
      <c r="O22" s="702"/>
      <c r="P22" s="703"/>
      <c r="Q22" s="702"/>
      <c r="R22" s="704"/>
      <c r="S22" s="672"/>
      <c r="T22" s="672"/>
      <c r="U22" s="672"/>
      <c r="V22" s="672"/>
      <c r="W22" s="673"/>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D22" s="271"/>
      <c r="CE22" s="271"/>
      <c r="CH22" s="271"/>
      <c r="CI22" s="271"/>
      <c r="CJ22" s="271"/>
      <c r="CK22" s="271"/>
      <c r="CL22" s="271"/>
    </row>
  </sheetData>
  <dataConsolidate/>
  <mergeCells count="12">
    <mergeCell ref="A1:W1"/>
    <mergeCell ref="A3:A4"/>
    <mergeCell ref="B3:B4"/>
    <mergeCell ref="C3:C4"/>
    <mergeCell ref="D3:E3"/>
    <mergeCell ref="F3:F4"/>
    <mergeCell ref="G3:G4"/>
    <mergeCell ref="H3:H4"/>
    <mergeCell ref="M3:M4"/>
    <mergeCell ref="P3:Q3"/>
    <mergeCell ref="R3:W3"/>
    <mergeCell ref="N3:O3"/>
  </mergeCells>
  <phoneticPr fontId="55" type="noConversion"/>
  <dataValidations count="4">
    <dataValidation type="list" allowBlank="1" showInputMessage="1" showErrorMessage="1" sqref="G2:G65536">
      <formula1>$AY$5:$AY$8</formula1>
    </dataValidation>
    <dataValidation type="list" allowBlank="1" showInputMessage="1" showErrorMessage="1" sqref="A2:A65536">
      <formula1>$AX$5:$AX$8</formula1>
    </dataValidation>
    <dataValidation type="list" allowBlank="1" showInputMessage="1" showErrorMessage="1" sqref="H1:H1048576">
      <formula1>$AZ$5:$AZ$12</formula1>
    </dataValidation>
    <dataValidation type="list" allowBlank="1" showInputMessage="1" showErrorMessage="1" sqref="N1:N1048576">
      <formula1>$BA$5:$BA$8</formula1>
    </dataValidation>
  </dataValidations>
  <pageMargins left="0.35433070866141736" right="0.15748031496062992" top="0.78740157480314965" bottom="0.51181102362204722" header="0.35433070866141736" footer="0.35433070866141736"/>
  <pageSetup paperSize="9" scale="52" orientation="landscape" r:id="rId1"/>
  <headerFooter alignWithMargins="0">
    <oddHeader>&amp;C&amp;12T.C.
İÇİŞLERİ BAKANLIĞI
Mahalli İdareler Genel Müdürlüğü</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sqref="A1:N1"/>
    </sheetView>
  </sheetViews>
  <sheetFormatPr defaultRowHeight="12.75"/>
  <cols>
    <col min="1" max="1" width="5.85546875" customWidth="1"/>
    <col min="2" max="2" width="10.7109375" customWidth="1"/>
    <col min="3" max="3" width="13.140625" customWidth="1"/>
    <col min="4" max="4" width="11.7109375" customWidth="1"/>
    <col min="5" max="6" width="12.28515625" customWidth="1"/>
    <col min="7" max="7" width="9.7109375" customWidth="1"/>
    <col min="8" max="8" width="16.85546875" customWidth="1"/>
    <col min="9" max="9" width="6" style="204" customWidth="1"/>
    <col min="10" max="10" width="8.140625" style="204" customWidth="1"/>
    <col min="11" max="11" width="5.7109375" style="204" customWidth="1"/>
    <col min="12" max="12" width="5.5703125" style="204" customWidth="1"/>
    <col min="13" max="13" width="8.85546875" style="204" customWidth="1"/>
    <col min="14" max="14" width="24.7109375" style="204" customWidth="1"/>
  </cols>
  <sheetData>
    <row r="1" spans="1:14" ht="22.5" customHeight="1" thickBot="1">
      <c r="A1" s="3974" t="s">
        <v>1079</v>
      </c>
      <c r="B1" s="3974"/>
      <c r="C1" s="3974"/>
      <c r="D1" s="3974"/>
      <c r="E1" s="3974"/>
      <c r="F1" s="3974"/>
      <c r="G1" s="3974"/>
      <c r="H1" s="3974"/>
      <c r="I1" s="3974"/>
      <c r="J1" s="3974"/>
      <c r="K1" s="3974"/>
      <c r="L1" s="3974"/>
      <c r="M1" s="3974"/>
      <c r="N1" s="3974"/>
    </row>
    <row r="2" spans="1:14" ht="30" customHeight="1">
      <c r="A2" s="3978" t="s">
        <v>364</v>
      </c>
      <c r="B2" s="3980" t="s">
        <v>13</v>
      </c>
      <c r="C2" s="3980" t="s">
        <v>2277</v>
      </c>
      <c r="D2" s="3980" t="s">
        <v>365</v>
      </c>
      <c r="E2" s="3980" t="s">
        <v>1284</v>
      </c>
      <c r="F2" s="3980" t="s">
        <v>1285</v>
      </c>
      <c r="G2" s="3982" t="s">
        <v>1286</v>
      </c>
      <c r="H2" s="3984" t="s">
        <v>1080</v>
      </c>
      <c r="I2" s="3975" t="s">
        <v>16</v>
      </c>
      <c r="J2" s="3976"/>
      <c r="K2" s="3976"/>
      <c r="L2" s="3976"/>
      <c r="M2" s="3976"/>
      <c r="N2" s="3977"/>
    </row>
    <row r="3" spans="1:14" ht="25.5" customHeight="1" thickBot="1">
      <c r="A3" s="3979"/>
      <c r="B3" s="3981"/>
      <c r="C3" s="3981"/>
      <c r="D3" s="3981"/>
      <c r="E3" s="3981"/>
      <c r="F3" s="3981"/>
      <c r="G3" s="3983"/>
      <c r="H3" s="3985"/>
      <c r="I3" s="714" t="s">
        <v>438</v>
      </c>
      <c r="J3" s="715" t="s">
        <v>439</v>
      </c>
      <c r="K3" s="715" t="s">
        <v>440</v>
      </c>
      <c r="L3" s="715" t="s">
        <v>441</v>
      </c>
      <c r="M3" s="715" t="s">
        <v>442</v>
      </c>
      <c r="N3" s="716" t="s">
        <v>1288</v>
      </c>
    </row>
    <row r="4" spans="1:14" ht="20.100000000000001" customHeight="1">
      <c r="A4" s="717"/>
      <c r="B4" s="718"/>
      <c r="C4" s="718"/>
      <c r="D4" s="718"/>
      <c r="E4" s="718"/>
      <c r="F4" s="718"/>
      <c r="G4" s="718"/>
      <c r="H4" s="719"/>
      <c r="I4" s="720"/>
      <c r="J4" s="637"/>
      <c r="K4" s="637"/>
      <c r="L4" s="637"/>
      <c r="M4" s="637"/>
      <c r="N4" s="638"/>
    </row>
    <row r="5" spans="1:14" ht="20.100000000000001" customHeight="1">
      <c r="A5" s="721"/>
      <c r="B5" s="722"/>
      <c r="C5" s="722"/>
      <c r="D5" s="722"/>
      <c r="E5" s="722"/>
      <c r="F5" s="722"/>
      <c r="G5" s="722"/>
      <c r="H5" s="723"/>
      <c r="I5" s="695"/>
      <c r="J5" s="654"/>
      <c r="K5" s="654"/>
      <c r="L5" s="654"/>
      <c r="M5" s="654"/>
      <c r="N5" s="655"/>
    </row>
    <row r="6" spans="1:14" ht="20.100000000000001" customHeight="1">
      <c r="A6" s="721"/>
      <c r="B6" s="722"/>
      <c r="C6" s="722"/>
      <c r="D6" s="722"/>
      <c r="E6" s="722"/>
      <c r="F6" s="722"/>
      <c r="G6" s="722"/>
      <c r="H6" s="723"/>
      <c r="I6" s="695"/>
      <c r="J6" s="654"/>
      <c r="K6" s="654"/>
      <c r="L6" s="654"/>
      <c r="M6" s="654"/>
      <c r="N6" s="655"/>
    </row>
    <row r="7" spans="1:14" ht="20.100000000000001" customHeight="1">
      <c r="A7" s="721"/>
      <c r="B7" s="722"/>
      <c r="C7" s="722"/>
      <c r="D7" s="722"/>
      <c r="E7" s="722"/>
      <c r="F7" s="722"/>
      <c r="G7" s="722"/>
      <c r="H7" s="723"/>
      <c r="I7" s="695"/>
      <c r="J7" s="654"/>
      <c r="K7" s="654"/>
      <c r="L7" s="654"/>
      <c r="M7" s="654"/>
      <c r="N7" s="655"/>
    </row>
    <row r="8" spans="1:14" ht="20.100000000000001" customHeight="1">
      <c r="A8" s="721"/>
      <c r="B8" s="722"/>
      <c r="C8" s="722"/>
      <c r="D8" s="722"/>
      <c r="E8" s="722"/>
      <c r="F8" s="722"/>
      <c r="G8" s="722"/>
      <c r="H8" s="723"/>
      <c r="I8" s="695"/>
      <c r="J8" s="654"/>
      <c r="K8" s="654"/>
      <c r="L8" s="654"/>
      <c r="M8" s="654"/>
      <c r="N8" s="655"/>
    </row>
    <row r="9" spans="1:14" ht="20.100000000000001" customHeight="1">
      <c r="A9" s="721"/>
      <c r="B9" s="722"/>
      <c r="C9" s="722"/>
      <c r="D9" s="722"/>
      <c r="E9" s="722"/>
      <c r="F9" s="722"/>
      <c r="G9" s="722"/>
      <c r="H9" s="723"/>
      <c r="I9" s="695"/>
      <c r="J9" s="654"/>
      <c r="K9" s="654"/>
      <c r="L9" s="654"/>
      <c r="M9" s="654"/>
      <c r="N9" s="655"/>
    </row>
    <row r="10" spans="1:14" ht="20.100000000000001" customHeight="1">
      <c r="A10" s="721"/>
      <c r="B10" s="722"/>
      <c r="C10" s="722"/>
      <c r="D10" s="722"/>
      <c r="E10" s="722"/>
      <c r="F10" s="722"/>
      <c r="G10" s="722"/>
      <c r="H10" s="723"/>
      <c r="I10" s="695"/>
      <c r="J10" s="654"/>
      <c r="K10" s="654"/>
      <c r="L10" s="654"/>
      <c r="M10" s="654"/>
      <c r="N10" s="655"/>
    </row>
    <row r="11" spans="1:14" ht="20.100000000000001" customHeight="1">
      <c r="A11" s="721"/>
      <c r="B11" s="722"/>
      <c r="C11" s="722"/>
      <c r="D11" s="722"/>
      <c r="E11" s="722"/>
      <c r="F11" s="722"/>
      <c r="G11" s="722"/>
      <c r="H11" s="723"/>
      <c r="I11" s="695"/>
      <c r="J11" s="654"/>
      <c r="K11" s="654"/>
      <c r="L11" s="654"/>
      <c r="M11" s="654"/>
      <c r="N11" s="655"/>
    </row>
    <row r="12" spans="1:14" ht="20.100000000000001" customHeight="1">
      <c r="A12" s="721"/>
      <c r="B12" s="722"/>
      <c r="C12" s="722"/>
      <c r="D12" s="722"/>
      <c r="E12" s="722"/>
      <c r="F12" s="722"/>
      <c r="G12" s="722"/>
      <c r="H12" s="723"/>
      <c r="I12" s="695"/>
      <c r="J12" s="654"/>
      <c r="K12" s="654"/>
      <c r="L12" s="654"/>
      <c r="M12" s="654"/>
      <c r="N12" s="655"/>
    </row>
    <row r="13" spans="1:14" ht="20.100000000000001" customHeight="1">
      <c r="A13" s="721"/>
      <c r="B13" s="722"/>
      <c r="C13" s="722"/>
      <c r="D13" s="722"/>
      <c r="E13" s="722"/>
      <c r="F13" s="722"/>
      <c r="G13" s="722"/>
      <c r="H13" s="723"/>
      <c r="I13" s="695"/>
      <c r="J13" s="654"/>
      <c r="K13" s="654"/>
      <c r="L13" s="654"/>
      <c r="M13" s="654"/>
      <c r="N13" s="655"/>
    </row>
    <row r="14" spans="1:14" ht="20.100000000000001" customHeight="1">
      <c r="A14" s="721"/>
      <c r="B14" s="722"/>
      <c r="C14" s="722"/>
      <c r="D14" s="722"/>
      <c r="E14" s="722"/>
      <c r="F14" s="722"/>
      <c r="G14" s="722"/>
      <c r="H14" s="723"/>
      <c r="I14" s="695"/>
      <c r="J14" s="654"/>
      <c r="K14" s="654"/>
      <c r="L14" s="654"/>
      <c r="M14" s="654"/>
      <c r="N14" s="655"/>
    </row>
    <row r="15" spans="1:14" ht="20.100000000000001" customHeight="1">
      <c r="A15" s="721"/>
      <c r="B15" s="722"/>
      <c r="C15" s="722"/>
      <c r="D15" s="722"/>
      <c r="E15" s="722"/>
      <c r="F15" s="722"/>
      <c r="G15" s="722"/>
      <c r="H15" s="723"/>
      <c r="I15" s="695"/>
      <c r="J15" s="654"/>
      <c r="K15" s="654"/>
      <c r="L15" s="654"/>
      <c r="M15" s="654"/>
      <c r="N15" s="655"/>
    </row>
    <row r="16" spans="1:14" ht="20.100000000000001" customHeight="1">
      <c r="A16" s="721"/>
      <c r="B16" s="722"/>
      <c r="C16" s="722"/>
      <c r="D16" s="722"/>
      <c r="E16" s="722"/>
      <c r="F16" s="722"/>
      <c r="G16" s="722"/>
      <c r="H16" s="723"/>
      <c r="I16" s="695"/>
      <c r="J16" s="654"/>
      <c r="K16" s="654"/>
      <c r="L16" s="654"/>
      <c r="M16" s="654"/>
      <c r="N16" s="655"/>
    </row>
    <row r="17" spans="1:14" ht="20.100000000000001" customHeight="1">
      <c r="A17" s="721"/>
      <c r="B17" s="722"/>
      <c r="C17" s="722"/>
      <c r="D17" s="722"/>
      <c r="E17" s="722"/>
      <c r="F17" s="722"/>
      <c r="G17" s="722"/>
      <c r="H17" s="723"/>
      <c r="I17" s="695"/>
      <c r="J17" s="654"/>
      <c r="K17" s="654"/>
      <c r="L17" s="654"/>
      <c r="M17" s="654"/>
      <c r="N17" s="655"/>
    </row>
    <row r="18" spans="1:14" ht="20.100000000000001" customHeight="1">
      <c r="A18" s="721"/>
      <c r="B18" s="722"/>
      <c r="C18" s="722"/>
      <c r="D18" s="722"/>
      <c r="E18" s="722"/>
      <c r="F18" s="722"/>
      <c r="G18" s="722"/>
      <c r="H18" s="723"/>
      <c r="I18" s="695"/>
      <c r="J18" s="654"/>
      <c r="K18" s="654"/>
      <c r="L18" s="654"/>
      <c r="M18" s="654"/>
      <c r="N18" s="655"/>
    </row>
    <row r="19" spans="1:14" ht="20.100000000000001" customHeight="1">
      <c r="A19" s="721"/>
      <c r="B19" s="722"/>
      <c r="C19" s="722"/>
      <c r="D19" s="722"/>
      <c r="E19" s="722"/>
      <c r="F19" s="722"/>
      <c r="G19" s="722"/>
      <c r="H19" s="723"/>
      <c r="I19" s="695"/>
      <c r="J19" s="654"/>
      <c r="K19" s="654"/>
      <c r="L19" s="654"/>
      <c r="M19" s="654"/>
      <c r="N19" s="655"/>
    </row>
    <row r="20" spans="1:14" ht="20.100000000000001" customHeight="1">
      <c r="A20" s="721"/>
      <c r="B20" s="722"/>
      <c r="C20" s="722"/>
      <c r="D20" s="722"/>
      <c r="E20" s="722"/>
      <c r="F20" s="722"/>
      <c r="G20" s="722"/>
      <c r="H20" s="723"/>
      <c r="I20" s="695"/>
      <c r="J20" s="654"/>
      <c r="K20" s="654"/>
      <c r="L20" s="654"/>
      <c r="M20" s="654"/>
      <c r="N20" s="655"/>
    </row>
    <row r="21" spans="1:14" ht="20.100000000000001" customHeight="1">
      <c r="A21" s="721"/>
      <c r="B21" s="722"/>
      <c r="C21" s="722"/>
      <c r="D21" s="722"/>
      <c r="E21" s="722"/>
      <c r="F21" s="722"/>
      <c r="G21" s="722"/>
      <c r="H21" s="723"/>
      <c r="I21" s="695"/>
      <c r="J21" s="654"/>
      <c r="K21" s="654"/>
      <c r="L21" s="654"/>
      <c r="M21" s="654"/>
      <c r="N21" s="655"/>
    </row>
    <row r="22" spans="1:14" ht="20.100000000000001" customHeight="1">
      <c r="A22" s="721"/>
      <c r="B22" s="722"/>
      <c r="C22" s="722"/>
      <c r="D22" s="722"/>
      <c r="E22" s="722"/>
      <c r="F22" s="722"/>
      <c r="G22" s="722"/>
      <c r="H22" s="723"/>
      <c r="I22" s="695"/>
      <c r="J22" s="654"/>
      <c r="K22" s="654"/>
      <c r="L22" s="654"/>
      <c r="M22" s="654"/>
      <c r="N22" s="655"/>
    </row>
    <row r="23" spans="1:14" ht="20.100000000000001" customHeight="1">
      <c r="A23" s="721"/>
      <c r="B23" s="722"/>
      <c r="C23" s="722"/>
      <c r="D23" s="722"/>
      <c r="E23" s="722"/>
      <c r="F23" s="722"/>
      <c r="G23" s="722"/>
      <c r="H23" s="723"/>
      <c r="I23" s="695"/>
      <c r="J23" s="654"/>
      <c r="K23" s="654"/>
      <c r="L23" s="654"/>
      <c r="M23" s="654"/>
      <c r="N23" s="655"/>
    </row>
    <row r="24" spans="1:14" ht="20.100000000000001" customHeight="1">
      <c r="A24" s="721"/>
      <c r="B24" s="722"/>
      <c r="C24" s="722"/>
      <c r="D24" s="722"/>
      <c r="E24" s="722"/>
      <c r="F24" s="722"/>
      <c r="G24" s="722"/>
      <c r="H24" s="723"/>
      <c r="I24" s="695"/>
      <c r="J24" s="654"/>
      <c r="K24" s="654"/>
      <c r="L24" s="654"/>
      <c r="M24" s="654"/>
      <c r="N24" s="655"/>
    </row>
    <row r="25" spans="1:14" ht="20.100000000000001" customHeight="1">
      <c r="A25" s="721"/>
      <c r="B25" s="722"/>
      <c r="C25" s="722"/>
      <c r="D25" s="722"/>
      <c r="E25" s="722"/>
      <c r="F25" s="722"/>
      <c r="G25" s="722"/>
      <c r="H25" s="723"/>
      <c r="I25" s="695"/>
      <c r="J25" s="654"/>
      <c r="K25" s="654"/>
      <c r="L25" s="654"/>
      <c r="M25" s="654"/>
      <c r="N25" s="655"/>
    </row>
    <row r="26" spans="1:14" ht="20.100000000000001" customHeight="1" thickBot="1">
      <c r="A26" s="724"/>
      <c r="B26" s="725"/>
      <c r="C26" s="725"/>
      <c r="D26" s="725"/>
      <c r="E26" s="725"/>
      <c r="F26" s="725"/>
      <c r="G26" s="725"/>
      <c r="H26" s="726"/>
      <c r="I26" s="704"/>
      <c r="J26" s="672"/>
      <c r="K26" s="672"/>
      <c r="L26" s="672"/>
      <c r="M26" s="672"/>
      <c r="N26" s="673"/>
    </row>
  </sheetData>
  <mergeCells count="10">
    <mergeCell ref="A1:N1"/>
    <mergeCell ref="I2:N2"/>
    <mergeCell ref="A2:A3"/>
    <mergeCell ref="B2:B3"/>
    <mergeCell ref="C2:C3"/>
    <mergeCell ref="D2:D3"/>
    <mergeCell ref="E2:E3"/>
    <mergeCell ref="F2:F3"/>
    <mergeCell ref="G2:G3"/>
    <mergeCell ref="H2:H3"/>
  </mergeCells>
  <phoneticPr fontId="55" type="noConversion"/>
  <pageMargins left="0.51181102362204722" right="0.55118110236220474" top="0.92" bottom="0.74803149606299213" header="0.31496062992125984" footer="0.31496062992125984"/>
  <pageSetup paperSize="9" scale="90" orientation="landscape" r:id="rId1"/>
  <headerFooter alignWithMargins="0">
    <oddHeader>&amp;C&amp;12T.C.
İÇİŞLERİ BAKANLIĞI
Mahalli İdareler Genel Müdürlüğü</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1"/>
  <sheetViews>
    <sheetView zoomScale="75" workbookViewId="0">
      <pane ySplit="5" topLeftCell="A6" activePane="bottomLeft" state="frozenSplit"/>
      <selection activeCell="F27" sqref="F27"/>
      <selection pane="bottomLeft" sqref="A1:R1"/>
    </sheetView>
  </sheetViews>
  <sheetFormatPr defaultColWidth="8.85546875" defaultRowHeight="12.75"/>
  <cols>
    <col min="1" max="1" width="5.7109375" style="942" customWidth="1"/>
    <col min="2" max="2" width="10.7109375" style="942" customWidth="1"/>
    <col min="3" max="3" width="12.140625" style="942" customWidth="1"/>
    <col min="4" max="4" width="10.42578125" style="942" customWidth="1"/>
    <col min="5" max="5" width="9.85546875" style="942" customWidth="1"/>
    <col min="6" max="6" width="7.7109375" style="942" customWidth="1"/>
    <col min="7" max="7" width="7.85546875" style="942" customWidth="1"/>
    <col min="8" max="8" width="17.42578125" style="942" customWidth="1"/>
    <col min="9" max="9" width="14" style="942" customWidth="1"/>
    <col min="10" max="10" width="12.5703125" style="942" customWidth="1"/>
    <col min="11" max="11" width="7.5703125" style="942" customWidth="1"/>
    <col min="12" max="12" width="8.42578125" style="942" customWidth="1"/>
    <col min="13" max="13" width="6.7109375" style="204" customWidth="1"/>
    <col min="14" max="14" width="9.42578125" style="204" customWidth="1"/>
    <col min="15" max="15" width="6.5703125" style="204" customWidth="1"/>
    <col min="16" max="16" width="7" style="204" customWidth="1"/>
    <col min="17" max="17" width="8.85546875" style="204" customWidth="1"/>
    <col min="18" max="18" width="24.7109375" style="204" customWidth="1"/>
    <col min="19" max="16384" width="8.85546875" style="942"/>
  </cols>
  <sheetData>
    <row r="1" spans="1:52" ht="28.9" customHeight="1" thickBot="1">
      <c r="A1" s="3989" t="s">
        <v>1081</v>
      </c>
      <c r="B1" s="3989"/>
      <c r="C1" s="3989"/>
      <c r="D1" s="3989"/>
      <c r="E1" s="3989"/>
      <c r="F1" s="3989"/>
      <c r="G1" s="3989"/>
      <c r="H1" s="3989"/>
      <c r="I1" s="3989"/>
      <c r="J1" s="3989"/>
      <c r="K1" s="3989"/>
      <c r="L1" s="3989"/>
      <c r="M1" s="3989"/>
      <c r="N1" s="3989"/>
      <c r="O1" s="3989"/>
      <c r="P1" s="3989"/>
      <c r="Q1" s="3989"/>
      <c r="R1" s="3989"/>
      <c r="S1" s="941"/>
    </row>
    <row r="2" spans="1:52" s="943" customFormat="1" ht="19.5" customHeight="1">
      <c r="A2" s="3990" t="s">
        <v>364</v>
      </c>
      <c r="B2" s="3993" t="s">
        <v>13</v>
      </c>
      <c r="C2" s="3993" t="s">
        <v>2277</v>
      </c>
      <c r="D2" s="4008" t="s">
        <v>1082</v>
      </c>
      <c r="E2" s="4011" t="s">
        <v>1284</v>
      </c>
      <c r="F2" s="3996" t="s">
        <v>2263</v>
      </c>
      <c r="G2" s="3996" t="s">
        <v>1083</v>
      </c>
      <c r="H2" s="3996" t="s">
        <v>202</v>
      </c>
      <c r="I2" s="4014" t="s">
        <v>447</v>
      </c>
      <c r="J2" s="4014" t="s">
        <v>1246</v>
      </c>
      <c r="K2" s="4017" t="s">
        <v>203</v>
      </c>
      <c r="L2" s="4019" t="s">
        <v>2273</v>
      </c>
      <c r="M2" s="3999" t="s">
        <v>16</v>
      </c>
      <c r="N2" s="4000"/>
      <c r="O2" s="4000"/>
      <c r="P2" s="4000"/>
      <c r="Q2" s="4000"/>
      <c r="R2" s="4001"/>
    </row>
    <row r="3" spans="1:52" s="943" customFormat="1" ht="41.25" customHeight="1">
      <c r="A3" s="3991"/>
      <c r="B3" s="3994"/>
      <c r="C3" s="3994"/>
      <c r="D3" s="4009"/>
      <c r="E3" s="4012"/>
      <c r="F3" s="3997"/>
      <c r="G3" s="3997"/>
      <c r="H3" s="3997"/>
      <c r="I3" s="4015"/>
      <c r="J3" s="4015"/>
      <c r="K3" s="4018"/>
      <c r="L3" s="4020"/>
      <c r="M3" s="4002" t="s">
        <v>438</v>
      </c>
      <c r="N3" s="4004" t="s">
        <v>439</v>
      </c>
      <c r="O3" s="4004" t="s">
        <v>440</v>
      </c>
      <c r="P3" s="4004" t="s">
        <v>441</v>
      </c>
      <c r="Q3" s="4004" t="s">
        <v>442</v>
      </c>
      <c r="R3" s="4006" t="s">
        <v>443</v>
      </c>
    </row>
    <row r="4" spans="1:52" s="943" customFormat="1" ht="21.75" customHeight="1" thickBot="1">
      <c r="A4" s="3992"/>
      <c r="B4" s="3995"/>
      <c r="C4" s="3995"/>
      <c r="D4" s="4010"/>
      <c r="E4" s="4013"/>
      <c r="F4" s="3998"/>
      <c r="G4" s="3998"/>
      <c r="H4" s="3998"/>
      <c r="I4" s="4016"/>
      <c r="J4" s="4016"/>
      <c r="K4" s="944" t="s">
        <v>434</v>
      </c>
      <c r="L4" s="945" t="s">
        <v>434</v>
      </c>
      <c r="M4" s="4003"/>
      <c r="N4" s="4005"/>
      <c r="O4" s="4005"/>
      <c r="P4" s="4005"/>
      <c r="Q4" s="4005"/>
      <c r="R4" s="4007"/>
    </row>
    <row r="5" spans="1:52" ht="19.899999999999999" customHeight="1">
      <c r="A5" s="946"/>
      <c r="B5" s="947"/>
      <c r="C5" s="948"/>
      <c r="D5" s="949"/>
      <c r="E5" s="949"/>
      <c r="F5" s="950">
        <f>SUBTOTAL(9,F6:F750)</f>
        <v>0</v>
      </c>
      <c r="G5" s="950">
        <f>SUBTOTAL(9,G6:G750)</f>
        <v>0</v>
      </c>
      <c r="H5" s="951"/>
      <c r="I5" s="952"/>
      <c r="J5" s="950"/>
      <c r="K5" s="950">
        <f t="shared" ref="K5:Q5" si="0">SUBTOTAL(9,K6:K750)</f>
        <v>0</v>
      </c>
      <c r="L5" s="953">
        <f t="shared" si="0"/>
        <v>0</v>
      </c>
      <c r="M5" s="954">
        <f t="shared" si="0"/>
        <v>0</v>
      </c>
      <c r="N5" s="950">
        <f t="shared" si="0"/>
        <v>0</v>
      </c>
      <c r="O5" s="950">
        <f t="shared" si="0"/>
        <v>0</v>
      </c>
      <c r="P5" s="950">
        <f t="shared" si="0"/>
        <v>0</v>
      </c>
      <c r="Q5" s="950">
        <f t="shared" si="0"/>
        <v>0</v>
      </c>
      <c r="R5" s="955"/>
      <c r="AX5" s="271" t="s">
        <v>9</v>
      </c>
      <c r="AY5" s="305" t="s">
        <v>425</v>
      </c>
      <c r="AZ5" s="271" t="s">
        <v>1056</v>
      </c>
    </row>
    <row r="6" spans="1:52" ht="19.899999999999999" customHeight="1">
      <c r="A6" s="956"/>
      <c r="B6" s="957"/>
      <c r="C6" s="958"/>
      <c r="D6" s="959"/>
      <c r="E6" s="959"/>
      <c r="F6" s="960"/>
      <c r="G6" s="961"/>
      <c r="H6" s="962"/>
      <c r="I6" s="963"/>
      <c r="J6" s="960"/>
      <c r="K6" s="964"/>
      <c r="L6" s="965"/>
      <c r="M6" s="695"/>
      <c r="N6" s="654"/>
      <c r="O6" s="654"/>
      <c r="P6" s="654"/>
      <c r="Q6" s="654"/>
      <c r="R6" s="655"/>
      <c r="AX6" s="271" t="s">
        <v>964</v>
      </c>
      <c r="AY6" s="305" t="s">
        <v>2273</v>
      </c>
      <c r="AZ6" s="271" t="s">
        <v>1057</v>
      </c>
    </row>
    <row r="7" spans="1:52" ht="19.899999999999999" customHeight="1">
      <c r="A7" s="956"/>
      <c r="B7" s="957"/>
      <c r="C7" s="958"/>
      <c r="D7" s="959"/>
      <c r="E7" s="966"/>
      <c r="F7" s="960"/>
      <c r="G7" s="961"/>
      <c r="H7" s="962"/>
      <c r="I7" s="963"/>
      <c r="J7" s="960"/>
      <c r="K7" s="964"/>
      <c r="L7" s="965"/>
      <c r="M7" s="695"/>
      <c r="N7" s="654"/>
      <c r="O7" s="654"/>
      <c r="P7" s="654"/>
      <c r="Q7" s="654"/>
      <c r="R7" s="655"/>
      <c r="AX7" s="271" t="s">
        <v>2268</v>
      </c>
      <c r="AY7" s="305" t="s">
        <v>12</v>
      </c>
      <c r="AZ7" s="271"/>
    </row>
    <row r="8" spans="1:52" ht="19.899999999999999" customHeight="1">
      <c r="A8" s="956"/>
      <c r="B8" s="957"/>
      <c r="C8" s="958"/>
      <c r="D8" s="959"/>
      <c r="E8" s="966"/>
      <c r="F8" s="960"/>
      <c r="G8" s="961"/>
      <c r="H8" s="962"/>
      <c r="I8" s="963"/>
      <c r="J8" s="960"/>
      <c r="K8" s="964"/>
      <c r="L8" s="965"/>
      <c r="M8" s="695"/>
      <c r="N8" s="654"/>
      <c r="O8" s="654"/>
      <c r="P8" s="654"/>
      <c r="Q8" s="654"/>
      <c r="R8" s="655"/>
      <c r="AX8" s="271"/>
      <c r="AY8" s="305" t="s">
        <v>2274</v>
      </c>
      <c r="AZ8" s="271"/>
    </row>
    <row r="9" spans="1:52" ht="19.899999999999999" customHeight="1">
      <c r="A9" s="956"/>
      <c r="B9" s="957"/>
      <c r="C9" s="958"/>
      <c r="D9" s="966"/>
      <c r="E9" s="966"/>
      <c r="F9" s="960"/>
      <c r="G9" s="961"/>
      <c r="H9" s="962"/>
      <c r="I9" s="963"/>
      <c r="J9" s="960"/>
      <c r="K9" s="964"/>
      <c r="L9" s="965"/>
      <c r="M9" s="695"/>
      <c r="N9" s="654"/>
      <c r="O9" s="654"/>
      <c r="P9" s="654"/>
      <c r="Q9" s="654"/>
      <c r="R9" s="655"/>
      <c r="AX9" s="271"/>
      <c r="AY9" s="305" t="s">
        <v>2275</v>
      </c>
      <c r="AZ9" s="271"/>
    </row>
    <row r="10" spans="1:52" ht="19.899999999999999" customHeight="1">
      <c r="A10" s="956"/>
      <c r="B10" s="957"/>
      <c r="C10" s="958"/>
      <c r="D10" s="967"/>
      <c r="E10" s="966"/>
      <c r="F10" s="960"/>
      <c r="G10" s="961"/>
      <c r="H10" s="962"/>
      <c r="I10" s="963"/>
      <c r="J10" s="960"/>
      <c r="K10" s="964"/>
      <c r="L10" s="965"/>
      <c r="M10" s="695"/>
      <c r="N10" s="654"/>
      <c r="O10" s="654"/>
      <c r="P10" s="654"/>
      <c r="Q10" s="654"/>
      <c r="R10" s="655"/>
      <c r="AX10" s="271"/>
      <c r="AY10" s="305" t="s">
        <v>448</v>
      </c>
      <c r="AZ10" s="271"/>
    </row>
    <row r="11" spans="1:52" ht="19.899999999999999" customHeight="1">
      <c r="A11" s="956"/>
      <c r="B11" s="957"/>
      <c r="C11" s="958"/>
      <c r="D11" s="968"/>
      <c r="E11" s="969"/>
      <c r="F11" s="970"/>
      <c r="G11" s="961"/>
      <c r="H11" s="962"/>
      <c r="I11" s="963"/>
      <c r="J11" s="960"/>
      <c r="K11" s="971"/>
      <c r="L11" s="972"/>
      <c r="M11" s="695"/>
      <c r="N11" s="654"/>
      <c r="O11" s="654"/>
      <c r="P11" s="654"/>
      <c r="Q11" s="654"/>
      <c r="R11" s="655"/>
      <c r="AX11" s="271"/>
      <c r="AY11" s="305" t="s">
        <v>426</v>
      </c>
      <c r="AZ11" s="271"/>
    </row>
    <row r="12" spans="1:52" ht="19.899999999999999" customHeight="1">
      <c r="A12" s="956"/>
      <c r="B12" s="957"/>
      <c r="C12" s="958"/>
      <c r="D12" s="973"/>
      <c r="E12" s="969"/>
      <c r="F12" s="970"/>
      <c r="G12" s="961"/>
      <c r="H12" s="962"/>
      <c r="I12" s="963"/>
      <c r="J12" s="960"/>
      <c r="K12" s="971"/>
      <c r="L12" s="972"/>
      <c r="M12" s="695"/>
      <c r="N12" s="654"/>
      <c r="O12" s="654"/>
      <c r="P12" s="654"/>
      <c r="Q12" s="654"/>
      <c r="R12" s="655"/>
      <c r="AX12" s="271"/>
      <c r="AY12" s="305" t="s">
        <v>427</v>
      </c>
      <c r="AZ12" s="271"/>
    </row>
    <row r="13" spans="1:52" ht="19.899999999999999" customHeight="1">
      <c r="A13" s="956"/>
      <c r="B13" s="957"/>
      <c r="C13" s="958"/>
      <c r="D13" s="968"/>
      <c r="E13" s="969"/>
      <c r="F13" s="970"/>
      <c r="G13" s="961"/>
      <c r="H13" s="962"/>
      <c r="I13" s="963"/>
      <c r="J13" s="960"/>
      <c r="K13" s="971"/>
      <c r="L13" s="972"/>
      <c r="M13" s="695"/>
      <c r="N13" s="654"/>
      <c r="O13" s="654"/>
      <c r="P13" s="654"/>
      <c r="Q13" s="654"/>
      <c r="R13" s="655"/>
      <c r="AX13" s="271"/>
      <c r="AY13" s="305" t="s">
        <v>2279</v>
      </c>
      <c r="AZ13" s="271"/>
    </row>
    <row r="14" spans="1:52" ht="19.899999999999999" customHeight="1">
      <c r="A14" s="956"/>
      <c r="B14" s="957"/>
      <c r="C14" s="958"/>
      <c r="D14" s="969"/>
      <c r="E14" s="969"/>
      <c r="F14" s="970"/>
      <c r="G14" s="961"/>
      <c r="H14" s="962"/>
      <c r="I14" s="963"/>
      <c r="J14" s="960"/>
      <c r="K14" s="971"/>
      <c r="L14" s="972"/>
      <c r="M14" s="695"/>
      <c r="N14" s="654"/>
      <c r="O14" s="654"/>
      <c r="P14" s="654"/>
      <c r="Q14" s="654"/>
      <c r="R14" s="655"/>
      <c r="AX14" s="271"/>
      <c r="AY14" s="305" t="s">
        <v>11</v>
      </c>
      <c r="AZ14" s="271"/>
    </row>
    <row r="15" spans="1:52" ht="19.899999999999999" customHeight="1">
      <c r="A15" s="956"/>
      <c r="B15" s="957"/>
      <c r="C15" s="958"/>
      <c r="D15" s="969"/>
      <c r="E15" s="969"/>
      <c r="F15" s="960"/>
      <c r="G15" s="961"/>
      <c r="H15" s="962"/>
      <c r="I15" s="963"/>
      <c r="J15" s="960"/>
      <c r="K15" s="971"/>
      <c r="L15" s="972"/>
      <c r="M15" s="695"/>
      <c r="N15" s="654"/>
      <c r="O15" s="654"/>
      <c r="P15" s="654"/>
      <c r="Q15" s="654"/>
      <c r="R15" s="655"/>
    </row>
    <row r="16" spans="1:52" ht="19.899999999999999" customHeight="1">
      <c r="A16" s="956"/>
      <c r="B16" s="957"/>
      <c r="C16" s="958"/>
      <c r="D16" s="969"/>
      <c r="E16" s="969"/>
      <c r="F16" s="960"/>
      <c r="G16" s="961"/>
      <c r="H16" s="962"/>
      <c r="I16" s="963"/>
      <c r="J16" s="960"/>
      <c r="K16" s="971"/>
      <c r="L16" s="972"/>
      <c r="M16" s="695"/>
      <c r="N16" s="654"/>
      <c r="O16" s="654"/>
      <c r="P16" s="654"/>
      <c r="Q16" s="654"/>
      <c r="R16" s="655"/>
    </row>
    <row r="17" spans="1:18" ht="19.899999999999999" customHeight="1">
      <c r="A17" s="956"/>
      <c r="B17" s="957"/>
      <c r="C17" s="958"/>
      <c r="D17" s="969"/>
      <c r="E17" s="969"/>
      <c r="F17" s="960"/>
      <c r="G17" s="961"/>
      <c r="H17" s="962"/>
      <c r="I17" s="963"/>
      <c r="J17" s="960"/>
      <c r="K17" s="971"/>
      <c r="L17" s="972"/>
      <c r="M17" s="695"/>
      <c r="N17" s="654"/>
      <c r="O17" s="654"/>
      <c r="P17" s="654"/>
      <c r="Q17" s="654"/>
      <c r="R17" s="655"/>
    </row>
    <row r="18" spans="1:18" ht="19.899999999999999" customHeight="1">
      <c r="A18" s="956"/>
      <c r="B18" s="957"/>
      <c r="C18" s="958"/>
      <c r="D18" s="969"/>
      <c r="E18" s="969"/>
      <c r="F18" s="960"/>
      <c r="G18" s="961"/>
      <c r="H18" s="962"/>
      <c r="I18" s="963"/>
      <c r="J18" s="960"/>
      <c r="K18" s="971"/>
      <c r="L18" s="972"/>
      <c r="M18" s="695"/>
      <c r="N18" s="654"/>
      <c r="O18" s="654"/>
      <c r="P18" s="654"/>
      <c r="Q18" s="654"/>
      <c r="R18" s="655"/>
    </row>
    <row r="19" spans="1:18" ht="19.899999999999999" customHeight="1">
      <c r="A19" s="956"/>
      <c r="B19" s="957"/>
      <c r="C19" s="958"/>
      <c r="D19" s="974"/>
      <c r="E19" s="969"/>
      <c r="F19" s="960"/>
      <c r="G19" s="961"/>
      <c r="H19" s="962"/>
      <c r="I19" s="963"/>
      <c r="J19" s="960"/>
      <c r="K19" s="971"/>
      <c r="L19" s="972"/>
      <c r="M19" s="695"/>
      <c r="N19" s="654"/>
      <c r="O19" s="654"/>
      <c r="P19" s="654"/>
      <c r="Q19" s="654"/>
      <c r="R19" s="655"/>
    </row>
    <row r="20" spans="1:18" ht="19.899999999999999" customHeight="1">
      <c r="A20" s="956"/>
      <c r="B20" s="957"/>
      <c r="C20" s="958"/>
      <c r="D20" s="974"/>
      <c r="E20" s="969"/>
      <c r="F20" s="960"/>
      <c r="G20" s="961"/>
      <c r="H20" s="962"/>
      <c r="I20" s="963"/>
      <c r="J20" s="960"/>
      <c r="K20" s="971"/>
      <c r="L20" s="972"/>
      <c r="M20" s="695"/>
      <c r="N20" s="654"/>
      <c r="O20" s="654"/>
      <c r="P20" s="654"/>
      <c r="Q20" s="654"/>
      <c r="R20" s="655"/>
    </row>
    <row r="21" spans="1:18" ht="19.899999999999999" customHeight="1">
      <c r="A21" s="956"/>
      <c r="B21" s="957"/>
      <c r="C21" s="958"/>
      <c r="D21" s="974"/>
      <c r="E21" s="969"/>
      <c r="F21" s="960"/>
      <c r="G21" s="961"/>
      <c r="H21" s="962"/>
      <c r="I21" s="963"/>
      <c r="J21" s="960"/>
      <c r="K21" s="971"/>
      <c r="L21" s="972"/>
      <c r="M21" s="975"/>
      <c r="N21" s="976"/>
      <c r="O21" s="976"/>
      <c r="P21" s="976"/>
      <c r="Q21" s="976"/>
      <c r="R21" s="977"/>
    </row>
    <row r="22" spans="1:18" ht="19.899999999999999" customHeight="1">
      <c r="A22" s="956"/>
      <c r="B22" s="957"/>
      <c r="C22" s="958"/>
      <c r="D22" s="959"/>
      <c r="E22" s="959"/>
      <c r="F22" s="960"/>
      <c r="G22" s="961"/>
      <c r="H22" s="962"/>
      <c r="I22" s="963"/>
      <c r="J22" s="960"/>
      <c r="K22" s="971"/>
      <c r="L22" s="972"/>
      <c r="M22" s="975"/>
      <c r="N22" s="976"/>
      <c r="O22" s="976"/>
      <c r="P22" s="976"/>
      <c r="Q22" s="976"/>
      <c r="R22" s="977"/>
    </row>
    <row r="23" spans="1:18" ht="19.899999999999999" customHeight="1">
      <c r="A23" s="956"/>
      <c r="B23" s="957"/>
      <c r="C23" s="958"/>
      <c r="D23" s="959"/>
      <c r="E23" s="959"/>
      <c r="F23" s="960"/>
      <c r="G23" s="961"/>
      <c r="H23" s="962"/>
      <c r="I23" s="963"/>
      <c r="J23" s="960"/>
      <c r="K23" s="971"/>
      <c r="L23" s="972"/>
      <c r="M23" s="975"/>
      <c r="N23" s="976"/>
      <c r="O23" s="976"/>
      <c r="P23" s="976"/>
      <c r="Q23" s="976"/>
      <c r="R23" s="977"/>
    </row>
    <row r="24" spans="1:18" ht="19.899999999999999" customHeight="1">
      <c r="A24" s="956"/>
      <c r="B24" s="957"/>
      <c r="C24" s="958"/>
      <c r="D24" s="978"/>
      <c r="E24" s="966"/>
      <c r="F24" s="960"/>
      <c r="G24" s="961"/>
      <c r="H24" s="962"/>
      <c r="I24" s="963"/>
      <c r="J24" s="960"/>
      <c r="K24" s="971"/>
      <c r="L24" s="972"/>
      <c r="M24" s="975"/>
      <c r="N24" s="976"/>
      <c r="O24" s="976"/>
      <c r="P24" s="976"/>
      <c r="Q24" s="976"/>
      <c r="R24" s="977"/>
    </row>
    <row r="25" spans="1:18" ht="19.899999999999999" customHeight="1">
      <c r="A25" s="956"/>
      <c r="B25" s="957"/>
      <c r="C25" s="958"/>
      <c r="D25" s="959"/>
      <c r="E25" s="966"/>
      <c r="F25" s="960"/>
      <c r="G25" s="961"/>
      <c r="H25" s="962"/>
      <c r="I25" s="963"/>
      <c r="J25" s="960"/>
      <c r="K25" s="971"/>
      <c r="L25" s="972"/>
      <c r="M25" s="975"/>
      <c r="N25" s="976"/>
      <c r="O25" s="976"/>
      <c r="P25" s="976"/>
      <c r="Q25" s="976"/>
      <c r="R25" s="977"/>
    </row>
    <row r="26" spans="1:18" ht="19.899999999999999" customHeight="1">
      <c r="A26" s="956"/>
      <c r="B26" s="957"/>
      <c r="C26" s="958"/>
      <c r="D26" s="959"/>
      <c r="E26" s="966"/>
      <c r="F26" s="960"/>
      <c r="G26" s="961"/>
      <c r="H26" s="962"/>
      <c r="I26" s="963"/>
      <c r="J26" s="960"/>
      <c r="K26" s="971"/>
      <c r="L26" s="972"/>
      <c r="M26" s="975"/>
      <c r="N26" s="976"/>
      <c r="O26" s="976"/>
      <c r="P26" s="976"/>
      <c r="Q26" s="976"/>
      <c r="R26" s="977"/>
    </row>
    <row r="27" spans="1:18" ht="19.899999999999999" customHeight="1">
      <c r="A27" s="956"/>
      <c r="B27" s="957"/>
      <c r="C27" s="958"/>
      <c r="D27" s="967"/>
      <c r="E27" s="966"/>
      <c r="F27" s="979"/>
      <c r="G27" s="961"/>
      <c r="H27" s="962"/>
      <c r="I27" s="963"/>
      <c r="J27" s="960"/>
      <c r="K27" s="971"/>
      <c r="L27" s="972"/>
      <c r="M27" s="975"/>
      <c r="N27" s="976"/>
      <c r="O27" s="976"/>
      <c r="P27" s="976"/>
      <c r="Q27" s="976"/>
      <c r="R27" s="977"/>
    </row>
    <row r="28" spans="1:18" ht="19.899999999999999" customHeight="1">
      <c r="A28" s="956"/>
      <c r="B28" s="957"/>
      <c r="C28" s="958"/>
      <c r="D28" s="966"/>
      <c r="E28" s="966"/>
      <c r="F28" s="960"/>
      <c r="G28" s="961"/>
      <c r="H28" s="962"/>
      <c r="I28" s="963"/>
      <c r="J28" s="960"/>
      <c r="K28" s="971"/>
      <c r="L28" s="972"/>
      <c r="M28" s="975"/>
      <c r="N28" s="976"/>
      <c r="O28" s="976"/>
      <c r="P28" s="976"/>
      <c r="Q28" s="976"/>
      <c r="R28" s="977"/>
    </row>
    <row r="29" spans="1:18" ht="19.899999999999999" customHeight="1">
      <c r="A29" s="956"/>
      <c r="B29" s="957"/>
      <c r="C29" s="958"/>
      <c r="D29" s="966"/>
      <c r="E29" s="966"/>
      <c r="F29" s="960"/>
      <c r="G29" s="961"/>
      <c r="H29" s="962"/>
      <c r="I29" s="963"/>
      <c r="J29" s="960"/>
      <c r="K29" s="971"/>
      <c r="L29" s="972"/>
      <c r="M29" s="975"/>
      <c r="N29" s="976"/>
      <c r="O29" s="976"/>
      <c r="P29" s="976"/>
      <c r="Q29" s="976"/>
      <c r="R29" s="977"/>
    </row>
    <row r="30" spans="1:18" ht="19.899999999999999" customHeight="1">
      <c r="A30" s="956"/>
      <c r="B30" s="957"/>
      <c r="C30" s="958"/>
      <c r="D30" s="966"/>
      <c r="E30" s="966"/>
      <c r="F30" s="960"/>
      <c r="G30" s="961"/>
      <c r="H30" s="962"/>
      <c r="I30" s="963"/>
      <c r="J30" s="960"/>
      <c r="K30" s="971"/>
      <c r="L30" s="972"/>
      <c r="M30" s="975"/>
      <c r="N30" s="976"/>
      <c r="O30" s="976"/>
      <c r="P30" s="976"/>
      <c r="Q30" s="976"/>
      <c r="R30" s="977"/>
    </row>
    <row r="31" spans="1:18" ht="19.899999999999999" customHeight="1">
      <c r="A31" s="956"/>
      <c r="B31" s="957"/>
      <c r="C31" s="958"/>
      <c r="D31" s="966"/>
      <c r="E31" s="966"/>
      <c r="F31" s="960"/>
      <c r="G31" s="961"/>
      <c r="H31" s="962"/>
      <c r="I31" s="963"/>
      <c r="J31" s="960"/>
      <c r="K31" s="971"/>
      <c r="L31" s="972"/>
      <c r="M31" s="975"/>
      <c r="N31" s="976"/>
      <c r="O31" s="976"/>
      <c r="P31" s="976"/>
      <c r="Q31" s="976"/>
      <c r="R31" s="977"/>
    </row>
    <row r="32" spans="1:18" ht="19.899999999999999" customHeight="1">
      <c r="A32" s="956"/>
      <c r="B32" s="957"/>
      <c r="C32" s="958"/>
      <c r="D32" s="966"/>
      <c r="E32" s="966"/>
      <c r="F32" s="960"/>
      <c r="G32" s="961"/>
      <c r="H32" s="962"/>
      <c r="I32" s="963"/>
      <c r="J32" s="960"/>
      <c r="K32" s="971"/>
      <c r="L32" s="972"/>
      <c r="M32" s="975"/>
      <c r="N32" s="976"/>
      <c r="O32" s="976"/>
      <c r="P32" s="976"/>
      <c r="Q32" s="976"/>
      <c r="R32" s="977"/>
    </row>
    <row r="33" spans="1:18" ht="19.899999999999999" customHeight="1">
      <c r="A33" s="956"/>
      <c r="B33" s="957"/>
      <c r="C33" s="958"/>
      <c r="D33" s="967"/>
      <c r="E33" s="966"/>
      <c r="F33" s="960"/>
      <c r="G33" s="961"/>
      <c r="H33" s="962"/>
      <c r="I33" s="963"/>
      <c r="J33" s="960"/>
      <c r="K33" s="971"/>
      <c r="L33" s="972"/>
      <c r="M33" s="975"/>
      <c r="N33" s="976"/>
      <c r="O33" s="976"/>
      <c r="P33" s="976"/>
      <c r="Q33" s="976"/>
      <c r="R33" s="977"/>
    </row>
    <row r="34" spans="1:18" ht="19.899999999999999" customHeight="1">
      <c r="A34" s="956"/>
      <c r="B34" s="957"/>
      <c r="C34" s="958"/>
      <c r="D34" s="980"/>
      <c r="E34" s="966"/>
      <c r="F34" s="960"/>
      <c r="G34" s="961"/>
      <c r="H34" s="962"/>
      <c r="I34" s="963"/>
      <c r="J34" s="960"/>
      <c r="K34" s="971"/>
      <c r="L34" s="972"/>
      <c r="M34" s="975"/>
      <c r="N34" s="976"/>
      <c r="O34" s="976"/>
      <c r="P34" s="976"/>
      <c r="Q34" s="976"/>
      <c r="R34" s="977"/>
    </row>
    <row r="35" spans="1:18" ht="19.899999999999999" customHeight="1">
      <c r="A35" s="956"/>
      <c r="B35" s="957"/>
      <c r="C35" s="958"/>
      <c r="D35" s="980"/>
      <c r="E35" s="966"/>
      <c r="F35" s="960"/>
      <c r="G35" s="961"/>
      <c r="H35" s="962"/>
      <c r="I35" s="963"/>
      <c r="J35" s="960"/>
      <c r="K35" s="971"/>
      <c r="L35" s="972"/>
      <c r="M35" s="975"/>
      <c r="N35" s="976"/>
      <c r="O35" s="976"/>
      <c r="P35" s="976"/>
      <c r="Q35" s="976"/>
      <c r="R35" s="977"/>
    </row>
    <row r="36" spans="1:18" ht="19.899999999999999" customHeight="1">
      <c r="A36" s="956"/>
      <c r="B36" s="957"/>
      <c r="C36" s="958"/>
      <c r="D36" s="980"/>
      <c r="E36" s="966"/>
      <c r="F36" s="960"/>
      <c r="G36" s="961"/>
      <c r="H36" s="962"/>
      <c r="I36" s="963"/>
      <c r="J36" s="960"/>
      <c r="K36" s="971"/>
      <c r="L36" s="972"/>
      <c r="M36" s="975"/>
      <c r="N36" s="976"/>
      <c r="O36" s="976"/>
      <c r="P36" s="976"/>
      <c r="Q36" s="976"/>
      <c r="R36" s="977"/>
    </row>
    <row r="37" spans="1:18" ht="19.899999999999999" customHeight="1">
      <c r="A37" s="956"/>
      <c r="B37" s="957"/>
      <c r="C37" s="958"/>
      <c r="D37" s="966"/>
      <c r="E37" s="966"/>
      <c r="F37" s="960"/>
      <c r="G37" s="961"/>
      <c r="H37" s="962"/>
      <c r="I37" s="963"/>
      <c r="J37" s="960"/>
      <c r="K37" s="971"/>
      <c r="L37" s="972"/>
      <c r="M37" s="975"/>
      <c r="N37" s="976"/>
      <c r="O37" s="976"/>
      <c r="P37" s="976"/>
      <c r="Q37" s="976"/>
      <c r="R37" s="977"/>
    </row>
    <row r="38" spans="1:18" ht="19.899999999999999" customHeight="1">
      <c r="A38" s="956"/>
      <c r="B38" s="957"/>
      <c r="C38" s="958"/>
      <c r="D38" s="966"/>
      <c r="E38" s="966"/>
      <c r="F38" s="960"/>
      <c r="G38" s="961"/>
      <c r="H38" s="962"/>
      <c r="I38" s="963"/>
      <c r="J38" s="960"/>
      <c r="K38" s="971"/>
      <c r="L38" s="972"/>
      <c r="M38" s="975"/>
      <c r="N38" s="976"/>
      <c r="O38" s="976"/>
      <c r="P38" s="976"/>
      <c r="Q38" s="976"/>
      <c r="R38" s="977"/>
    </row>
    <row r="39" spans="1:18" ht="19.899999999999999" customHeight="1">
      <c r="A39" s="956"/>
      <c r="B39" s="957"/>
      <c r="C39" s="958"/>
      <c r="D39" s="966"/>
      <c r="E39" s="966"/>
      <c r="F39" s="960"/>
      <c r="G39" s="961"/>
      <c r="H39" s="962"/>
      <c r="I39" s="963"/>
      <c r="J39" s="960"/>
      <c r="K39" s="971"/>
      <c r="L39" s="972"/>
      <c r="M39" s="975"/>
      <c r="N39" s="976"/>
      <c r="O39" s="976"/>
      <c r="P39" s="976"/>
      <c r="Q39" s="976"/>
      <c r="R39" s="977"/>
    </row>
    <row r="40" spans="1:18" ht="19.899999999999999" customHeight="1">
      <c r="A40" s="956"/>
      <c r="B40" s="957"/>
      <c r="C40" s="958"/>
      <c r="D40" s="966"/>
      <c r="E40" s="959"/>
      <c r="F40" s="960"/>
      <c r="G40" s="961"/>
      <c r="H40" s="962"/>
      <c r="I40" s="963"/>
      <c r="J40" s="960"/>
      <c r="K40" s="971"/>
      <c r="L40" s="972"/>
      <c r="M40" s="975"/>
      <c r="N40" s="976"/>
      <c r="O40" s="976"/>
      <c r="P40" s="976"/>
      <c r="Q40" s="976"/>
      <c r="R40" s="977"/>
    </row>
    <row r="41" spans="1:18" ht="19.899999999999999" customHeight="1">
      <c r="A41" s="956"/>
      <c r="B41" s="957"/>
      <c r="C41" s="958"/>
      <c r="D41" s="980"/>
      <c r="E41" s="959"/>
      <c r="F41" s="960"/>
      <c r="G41" s="961"/>
      <c r="H41" s="962"/>
      <c r="I41" s="963"/>
      <c r="J41" s="960"/>
      <c r="K41" s="971"/>
      <c r="L41" s="972"/>
      <c r="M41" s="975"/>
      <c r="N41" s="976"/>
      <c r="O41" s="976"/>
      <c r="P41" s="976"/>
      <c r="Q41" s="976"/>
      <c r="R41" s="977"/>
    </row>
    <row r="42" spans="1:18" ht="19.899999999999999" customHeight="1">
      <c r="A42" s="956"/>
      <c r="B42" s="957"/>
      <c r="C42" s="958"/>
      <c r="D42" s="966"/>
      <c r="E42" s="966"/>
      <c r="F42" s="960"/>
      <c r="G42" s="961"/>
      <c r="H42" s="962"/>
      <c r="I42" s="963"/>
      <c r="J42" s="960"/>
      <c r="K42" s="971"/>
      <c r="L42" s="972"/>
      <c r="M42" s="975"/>
      <c r="N42" s="976"/>
      <c r="O42" s="976"/>
      <c r="P42" s="976"/>
      <c r="Q42" s="976"/>
      <c r="R42" s="977"/>
    </row>
    <row r="43" spans="1:18" ht="19.899999999999999" customHeight="1">
      <c r="A43" s="956"/>
      <c r="B43" s="957"/>
      <c r="C43" s="958"/>
      <c r="D43" s="966"/>
      <c r="E43" s="966"/>
      <c r="F43" s="960"/>
      <c r="G43" s="961"/>
      <c r="H43" s="962"/>
      <c r="I43" s="963"/>
      <c r="J43" s="960"/>
      <c r="K43" s="971"/>
      <c r="L43" s="972"/>
      <c r="M43" s="975"/>
      <c r="N43" s="976"/>
      <c r="O43" s="976"/>
      <c r="P43" s="976"/>
      <c r="Q43" s="976"/>
      <c r="R43" s="977"/>
    </row>
    <row r="44" spans="1:18" ht="19.899999999999999" customHeight="1">
      <c r="A44" s="956"/>
      <c r="B44" s="957"/>
      <c r="C44" s="958"/>
      <c r="D44" s="959"/>
      <c r="E44" s="966"/>
      <c r="F44" s="960"/>
      <c r="G44" s="961"/>
      <c r="H44" s="962"/>
      <c r="I44" s="963"/>
      <c r="J44" s="960"/>
      <c r="K44" s="971"/>
      <c r="L44" s="972"/>
      <c r="M44" s="975"/>
      <c r="N44" s="976"/>
      <c r="O44" s="976"/>
      <c r="P44" s="976"/>
      <c r="Q44" s="976"/>
      <c r="R44" s="977"/>
    </row>
    <row r="45" spans="1:18" ht="19.899999999999999" customHeight="1">
      <c r="A45" s="956"/>
      <c r="B45" s="957"/>
      <c r="C45" s="958"/>
      <c r="D45" s="959"/>
      <c r="E45" s="959"/>
      <c r="F45" s="960"/>
      <c r="G45" s="961"/>
      <c r="H45" s="962"/>
      <c r="I45" s="963"/>
      <c r="J45" s="960"/>
      <c r="K45" s="971"/>
      <c r="L45" s="972"/>
      <c r="M45" s="975"/>
      <c r="N45" s="976"/>
      <c r="O45" s="976"/>
      <c r="P45" s="976"/>
      <c r="Q45" s="976"/>
      <c r="R45" s="977"/>
    </row>
    <row r="46" spans="1:18" ht="19.899999999999999" customHeight="1">
      <c r="A46" s="956"/>
      <c r="B46" s="957"/>
      <c r="C46" s="958"/>
      <c r="D46" s="967"/>
      <c r="E46" s="966"/>
      <c r="F46" s="960"/>
      <c r="G46" s="961"/>
      <c r="H46" s="962"/>
      <c r="I46" s="963"/>
      <c r="J46" s="960"/>
      <c r="K46" s="971"/>
      <c r="L46" s="972"/>
      <c r="M46" s="975"/>
      <c r="N46" s="976"/>
      <c r="O46" s="976"/>
      <c r="P46" s="976"/>
      <c r="Q46" s="976"/>
      <c r="R46" s="977"/>
    </row>
    <row r="47" spans="1:18" ht="19.899999999999999" customHeight="1">
      <c r="A47" s="956"/>
      <c r="B47" s="957"/>
      <c r="C47" s="958"/>
      <c r="D47" s="967"/>
      <c r="E47" s="978"/>
      <c r="F47" s="960"/>
      <c r="G47" s="961"/>
      <c r="H47" s="962"/>
      <c r="I47" s="963"/>
      <c r="J47" s="960"/>
      <c r="K47" s="971"/>
      <c r="L47" s="972"/>
      <c r="M47" s="975"/>
      <c r="N47" s="976"/>
      <c r="O47" s="976"/>
      <c r="P47" s="976"/>
      <c r="Q47" s="976"/>
      <c r="R47" s="977"/>
    </row>
    <row r="48" spans="1:18" ht="19.899999999999999" customHeight="1">
      <c r="A48" s="956"/>
      <c r="B48" s="957"/>
      <c r="C48" s="958"/>
      <c r="D48" s="966"/>
      <c r="E48" s="966"/>
      <c r="F48" s="960"/>
      <c r="G48" s="961"/>
      <c r="H48" s="962"/>
      <c r="I48" s="963"/>
      <c r="J48" s="960"/>
      <c r="K48" s="971"/>
      <c r="L48" s="972"/>
      <c r="M48" s="975"/>
      <c r="N48" s="976"/>
      <c r="O48" s="976"/>
      <c r="P48" s="976"/>
      <c r="Q48" s="976"/>
      <c r="R48" s="977"/>
    </row>
    <row r="49" spans="1:18" ht="19.899999999999999" customHeight="1">
      <c r="A49" s="956"/>
      <c r="B49" s="957"/>
      <c r="C49" s="958"/>
      <c r="D49" s="959"/>
      <c r="E49" s="966"/>
      <c r="F49" s="960"/>
      <c r="G49" s="961"/>
      <c r="H49" s="962"/>
      <c r="I49" s="963"/>
      <c r="J49" s="960"/>
      <c r="K49" s="971"/>
      <c r="L49" s="972"/>
      <c r="M49" s="975"/>
      <c r="N49" s="976"/>
      <c r="O49" s="976"/>
      <c r="P49" s="976"/>
      <c r="Q49" s="976"/>
      <c r="R49" s="977"/>
    </row>
    <row r="50" spans="1:18" ht="19.899999999999999" customHeight="1">
      <c r="A50" s="956"/>
      <c r="B50" s="957"/>
      <c r="C50" s="958"/>
      <c r="D50" s="959"/>
      <c r="E50" s="966"/>
      <c r="F50" s="960"/>
      <c r="G50" s="961"/>
      <c r="H50" s="962"/>
      <c r="I50" s="963"/>
      <c r="J50" s="960"/>
      <c r="K50" s="971"/>
      <c r="L50" s="972"/>
      <c r="M50" s="975"/>
      <c r="N50" s="976"/>
      <c r="O50" s="976"/>
      <c r="P50" s="976"/>
      <c r="Q50" s="976"/>
      <c r="R50" s="977"/>
    </row>
    <row r="51" spans="1:18" ht="19.899999999999999" customHeight="1">
      <c r="A51" s="956"/>
      <c r="B51" s="957"/>
      <c r="C51" s="958"/>
      <c r="D51" s="959"/>
      <c r="E51" s="966"/>
      <c r="F51" s="960"/>
      <c r="G51" s="961"/>
      <c r="H51" s="962"/>
      <c r="I51" s="963"/>
      <c r="J51" s="960"/>
      <c r="K51" s="971"/>
      <c r="L51" s="972"/>
      <c r="M51" s="975"/>
      <c r="N51" s="976"/>
      <c r="O51" s="976"/>
      <c r="P51" s="976"/>
      <c r="Q51" s="976"/>
      <c r="R51" s="977"/>
    </row>
    <row r="52" spans="1:18" ht="19.899999999999999" customHeight="1">
      <c r="A52" s="956"/>
      <c r="B52" s="957"/>
      <c r="C52" s="958"/>
      <c r="D52" s="959"/>
      <c r="E52" s="966"/>
      <c r="F52" s="960"/>
      <c r="G52" s="961"/>
      <c r="H52" s="962"/>
      <c r="I52" s="963"/>
      <c r="J52" s="960"/>
      <c r="K52" s="971"/>
      <c r="L52" s="972"/>
      <c r="M52" s="975"/>
      <c r="N52" s="976"/>
      <c r="O52" s="976"/>
      <c r="P52" s="976"/>
      <c r="Q52" s="976"/>
      <c r="R52" s="977"/>
    </row>
    <row r="53" spans="1:18" ht="19.899999999999999" customHeight="1">
      <c r="A53" s="956"/>
      <c r="B53" s="957"/>
      <c r="C53" s="958"/>
      <c r="D53" s="959"/>
      <c r="E53" s="966"/>
      <c r="F53" s="960"/>
      <c r="G53" s="961"/>
      <c r="H53" s="962"/>
      <c r="I53" s="963"/>
      <c r="J53" s="960"/>
      <c r="K53" s="971"/>
      <c r="L53" s="972"/>
      <c r="M53" s="975"/>
      <c r="N53" s="976"/>
      <c r="O53" s="976"/>
      <c r="P53" s="976"/>
      <c r="Q53" s="976"/>
      <c r="R53" s="977"/>
    </row>
    <row r="54" spans="1:18" ht="19.899999999999999" customHeight="1">
      <c r="A54" s="956"/>
      <c r="B54" s="957"/>
      <c r="C54" s="958"/>
      <c r="D54" s="966"/>
      <c r="E54" s="966"/>
      <c r="F54" s="960"/>
      <c r="G54" s="961"/>
      <c r="H54" s="962"/>
      <c r="I54" s="963"/>
      <c r="J54" s="960"/>
      <c r="K54" s="971"/>
      <c r="L54" s="972"/>
      <c r="M54" s="975"/>
      <c r="N54" s="976"/>
      <c r="O54" s="976"/>
      <c r="P54" s="976"/>
      <c r="Q54" s="976"/>
      <c r="R54" s="977"/>
    </row>
    <row r="55" spans="1:18" ht="19.899999999999999" customHeight="1">
      <c r="A55" s="956"/>
      <c r="B55" s="957"/>
      <c r="C55" s="958"/>
      <c r="D55" s="966"/>
      <c r="E55" s="959"/>
      <c r="F55" s="960"/>
      <c r="G55" s="961"/>
      <c r="H55" s="962"/>
      <c r="I55" s="963"/>
      <c r="J55" s="960"/>
      <c r="K55" s="971"/>
      <c r="L55" s="972"/>
      <c r="M55" s="975"/>
      <c r="N55" s="976"/>
      <c r="O55" s="976"/>
      <c r="P55" s="976"/>
      <c r="Q55" s="976"/>
      <c r="R55" s="977"/>
    </row>
    <row r="56" spans="1:18" ht="19.899999999999999" customHeight="1">
      <c r="A56" s="956"/>
      <c r="B56" s="957"/>
      <c r="C56" s="958"/>
      <c r="D56" s="966"/>
      <c r="E56" s="966"/>
      <c r="F56" s="960"/>
      <c r="G56" s="961"/>
      <c r="H56" s="962"/>
      <c r="I56" s="963"/>
      <c r="J56" s="960"/>
      <c r="K56" s="971"/>
      <c r="L56" s="972"/>
      <c r="M56" s="975"/>
      <c r="N56" s="976"/>
      <c r="O56" s="976"/>
      <c r="P56" s="976"/>
      <c r="Q56" s="976"/>
      <c r="R56" s="977"/>
    </row>
    <row r="57" spans="1:18" ht="19.899999999999999" customHeight="1">
      <c r="A57" s="956"/>
      <c r="B57" s="957"/>
      <c r="C57" s="958"/>
      <c r="D57" s="967"/>
      <c r="E57" s="966"/>
      <c r="F57" s="960"/>
      <c r="G57" s="961"/>
      <c r="H57" s="962"/>
      <c r="I57" s="963"/>
      <c r="J57" s="960"/>
      <c r="K57" s="971"/>
      <c r="L57" s="972"/>
      <c r="M57" s="975"/>
      <c r="N57" s="976"/>
      <c r="O57" s="976"/>
      <c r="P57" s="976"/>
      <c r="Q57" s="976"/>
      <c r="R57" s="977"/>
    </row>
    <row r="58" spans="1:18" ht="19.899999999999999" customHeight="1">
      <c r="A58" s="956"/>
      <c r="B58" s="957"/>
      <c r="C58" s="958"/>
      <c r="D58" s="967"/>
      <c r="E58" s="966"/>
      <c r="F58" s="960"/>
      <c r="G58" s="961"/>
      <c r="H58" s="962"/>
      <c r="I58" s="963"/>
      <c r="J58" s="960"/>
      <c r="K58" s="971"/>
      <c r="L58" s="972"/>
      <c r="M58" s="975"/>
      <c r="N58" s="976"/>
      <c r="O58" s="976"/>
      <c r="P58" s="976"/>
      <c r="Q58" s="976"/>
      <c r="R58" s="977"/>
    </row>
    <row r="59" spans="1:18" ht="19.899999999999999" customHeight="1">
      <c r="A59" s="956"/>
      <c r="B59" s="957"/>
      <c r="C59" s="958"/>
      <c r="D59" s="966"/>
      <c r="E59" s="966"/>
      <c r="F59" s="960"/>
      <c r="G59" s="961"/>
      <c r="H59" s="962"/>
      <c r="I59" s="963"/>
      <c r="J59" s="960"/>
      <c r="K59" s="971"/>
      <c r="L59" s="972"/>
      <c r="M59" s="975"/>
      <c r="N59" s="976"/>
      <c r="O59" s="976"/>
      <c r="P59" s="976"/>
      <c r="Q59" s="976"/>
      <c r="R59" s="977"/>
    </row>
    <row r="60" spans="1:18" ht="19.899999999999999" customHeight="1">
      <c r="A60" s="956"/>
      <c r="B60" s="957"/>
      <c r="C60" s="958"/>
      <c r="D60" s="966"/>
      <c r="E60" s="966"/>
      <c r="F60" s="960"/>
      <c r="G60" s="961"/>
      <c r="H60" s="962"/>
      <c r="I60" s="963"/>
      <c r="J60" s="960"/>
      <c r="K60" s="971"/>
      <c r="L60" s="972"/>
      <c r="M60" s="975"/>
      <c r="N60" s="976"/>
      <c r="O60" s="976"/>
      <c r="P60" s="976"/>
      <c r="Q60" s="976"/>
      <c r="R60" s="977"/>
    </row>
    <row r="61" spans="1:18" ht="19.899999999999999" customHeight="1">
      <c r="A61" s="956"/>
      <c r="B61" s="957"/>
      <c r="C61" s="958"/>
      <c r="D61" s="966"/>
      <c r="E61" s="966"/>
      <c r="F61" s="960"/>
      <c r="G61" s="961"/>
      <c r="H61" s="962"/>
      <c r="I61" s="963"/>
      <c r="J61" s="960"/>
      <c r="K61" s="971"/>
      <c r="L61" s="972"/>
      <c r="M61" s="975"/>
      <c r="N61" s="976"/>
      <c r="O61" s="976"/>
      <c r="P61" s="976"/>
      <c r="Q61" s="976"/>
      <c r="R61" s="977"/>
    </row>
    <row r="62" spans="1:18" ht="19.899999999999999" customHeight="1">
      <c r="A62" s="956"/>
      <c r="B62" s="957"/>
      <c r="C62" s="958"/>
      <c r="D62" s="966"/>
      <c r="E62" s="959"/>
      <c r="F62" s="960"/>
      <c r="G62" s="961"/>
      <c r="H62" s="962"/>
      <c r="I62" s="963"/>
      <c r="J62" s="960"/>
      <c r="K62" s="971"/>
      <c r="L62" s="972"/>
      <c r="M62" s="975"/>
      <c r="N62" s="976"/>
      <c r="O62" s="976"/>
      <c r="P62" s="976"/>
      <c r="Q62" s="976"/>
      <c r="R62" s="977"/>
    </row>
    <row r="63" spans="1:18" ht="19.899999999999999" customHeight="1">
      <c r="A63" s="956"/>
      <c r="B63" s="957"/>
      <c r="C63" s="958"/>
      <c r="D63" s="966"/>
      <c r="E63" s="966"/>
      <c r="F63" s="960"/>
      <c r="G63" s="961"/>
      <c r="H63" s="962"/>
      <c r="I63" s="963"/>
      <c r="J63" s="960"/>
      <c r="K63" s="971"/>
      <c r="L63" s="972"/>
      <c r="M63" s="975"/>
      <c r="N63" s="976"/>
      <c r="O63" s="976"/>
      <c r="P63" s="976"/>
      <c r="Q63" s="976"/>
      <c r="R63" s="977"/>
    </row>
    <row r="64" spans="1:18" ht="19.899999999999999" customHeight="1">
      <c r="A64" s="956"/>
      <c r="B64" s="957"/>
      <c r="C64" s="958"/>
      <c r="D64" s="966"/>
      <c r="E64" s="966"/>
      <c r="F64" s="960"/>
      <c r="G64" s="961"/>
      <c r="H64" s="962"/>
      <c r="I64" s="963"/>
      <c r="J64" s="960"/>
      <c r="K64" s="971"/>
      <c r="L64" s="972"/>
      <c r="M64" s="975"/>
      <c r="N64" s="976"/>
      <c r="O64" s="976"/>
      <c r="P64" s="976"/>
      <c r="Q64" s="976"/>
      <c r="R64" s="977"/>
    </row>
    <row r="65" spans="1:18" ht="19.899999999999999" customHeight="1">
      <c r="A65" s="956"/>
      <c r="B65" s="957"/>
      <c r="C65" s="958"/>
      <c r="D65" s="967"/>
      <c r="E65" s="967"/>
      <c r="F65" s="960"/>
      <c r="G65" s="961"/>
      <c r="H65" s="962"/>
      <c r="I65" s="963"/>
      <c r="J65" s="960"/>
      <c r="K65" s="971"/>
      <c r="L65" s="972"/>
      <c r="M65" s="975"/>
      <c r="N65" s="976"/>
      <c r="O65" s="976"/>
      <c r="P65" s="976"/>
      <c r="Q65" s="976"/>
      <c r="R65" s="977"/>
    </row>
    <row r="66" spans="1:18" ht="19.899999999999999" customHeight="1">
      <c r="A66" s="956"/>
      <c r="B66" s="957"/>
      <c r="C66" s="958"/>
      <c r="D66" s="967"/>
      <c r="E66" s="959"/>
      <c r="F66" s="960"/>
      <c r="G66" s="961"/>
      <c r="H66" s="962"/>
      <c r="I66" s="963"/>
      <c r="J66" s="960"/>
      <c r="K66" s="971"/>
      <c r="L66" s="972"/>
      <c r="M66" s="975"/>
      <c r="N66" s="976"/>
      <c r="O66" s="976"/>
      <c r="P66" s="976"/>
      <c r="Q66" s="976"/>
      <c r="R66" s="977"/>
    </row>
    <row r="67" spans="1:18" ht="19.899999999999999" customHeight="1">
      <c r="A67" s="956"/>
      <c r="B67" s="957"/>
      <c r="C67" s="958"/>
      <c r="D67" s="967"/>
      <c r="E67" s="959"/>
      <c r="F67" s="960"/>
      <c r="G67" s="961"/>
      <c r="H67" s="962"/>
      <c r="I67" s="963"/>
      <c r="J67" s="960"/>
      <c r="K67" s="971"/>
      <c r="L67" s="972"/>
      <c r="M67" s="975"/>
      <c r="N67" s="976"/>
      <c r="O67" s="976"/>
      <c r="P67" s="976"/>
      <c r="Q67" s="976"/>
      <c r="R67" s="977"/>
    </row>
    <row r="68" spans="1:18" ht="19.899999999999999" customHeight="1">
      <c r="A68" s="956"/>
      <c r="B68" s="957"/>
      <c r="C68" s="958"/>
      <c r="D68" s="959"/>
      <c r="E68" s="959"/>
      <c r="F68" s="960"/>
      <c r="G68" s="961"/>
      <c r="H68" s="962"/>
      <c r="I68" s="963"/>
      <c r="J68" s="960"/>
      <c r="K68" s="971"/>
      <c r="L68" s="972"/>
      <c r="M68" s="975"/>
      <c r="N68" s="976"/>
      <c r="O68" s="976"/>
      <c r="P68" s="976"/>
      <c r="Q68" s="976"/>
      <c r="R68" s="977"/>
    </row>
    <row r="69" spans="1:18" ht="19.899999999999999" customHeight="1">
      <c r="A69" s="956"/>
      <c r="B69" s="957"/>
      <c r="C69" s="958"/>
      <c r="D69" s="959"/>
      <c r="E69" s="959"/>
      <c r="F69" s="960"/>
      <c r="G69" s="961"/>
      <c r="H69" s="962"/>
      <c r="I69" s="963"/>
      <c r="J69" s="960"/>
      <c r="K69" s="971"/>
      <c r="L69" s="972"/>
      <c r="M69" s="975"/>
      <c r="N69" s="976"/>
      <c r="O69" s="976"/>
      <c r="P69" s="976"/>
      <c r="Q69" s="976"/>
      <c r="R69" s="977"/>
    </row>
    <row r="70" spans="1:18" ht="19.899999999999999" customHeight="1">
      <c r="A70" s="956"/>
      <c r="B70" s="957"/>
      <c r="C70" s="958"/>
      <c r="D70" s="959"/>
      <c r="E70" s="959"/>
      <c r="F70" s="960"/>
      <c r="G70" s="961"/>
      <c r="H70" s="962"/>
      <c r="I70" s="963"/>
      <c r="J70" s="960"/>
      <c r="K70" s="971"/>
      <c r="L70" s="972"/>
      <c r="M70" s="975"/>
      <c r="N70" s="976"/>
      <c r="O70" s="976"/>
      <c r="P70" s="976"/>
      <c r="Q70" s="976"/>
      <c r="R70" s="977"/>
    </row>
    <row r="71" spans="1:18" ht="19.899999999999999" customHeight="1">
      <c r="A71" s="956"/>
      <c r="B71" s="957"/>
      <c r="C71" s="958"/>
      <c r="D71" s="959"/>
      <c r="E71" s="959"/>
      <c r="F71" s="960"/>
      <c r="G71" s="961"/>
      <c r="H71" s="962"/>
      <c r="I71" s="963"/>
      <c r="J71" s="960"/>
      <c r="K71" s="971"/>
      <c r="L71" s="972"/>
      <c r="M71" s="975"/>
      <c r="N71" s="976"/>
      <c r="O71" s="976"/>
      <c r="P71" s="976"/>
      <c r="Q71" s="976"/>
      <c r="R71" s="977"/>
    </row>
    <row r="72" spans="1:18" ht="19.899999999999999" customHeight="1">
      <c r="A72" s="956"/>
      <c r="B72" s="957"/>
      <c r="C72" s="958"/>
      <c r="D72" s="959"/>
      <c r="E72" s="959"/>
      <c r="F72" s="960"/>
      <c r="G72" s="961"/>
      <c r="H72" s="962"/>
      <c r="I72" s="963"/>
      <c r="J72" s="960"/>
      <c r="K72" s="971"/>
      <c r="L72" s="972"/>
      <c r="M72" s="975"/>
      <c r="N72" s="976"/>
      <c r="O72" s="976"/>
      <c r="P72" s="976"/>
      <c r="Q72" s="976"/>
      <c r="R72" s="977"/>
    </row>
    <row r="73" spans="1:18" ht="19.899999999999999" customHeight="1">
      <c r="A73" s="956"/>
      <c r="B73" s="957"/>
      <c r="C73" s="958"/>
      <c r="D73" s="959"/>
      <c r="E73" s="959"/>
      <c r="F73" s="960"/>
      <c r="G73" s="961"/>
      <c r="H73" s="962"/>
      <c r="I73" s="963"/>
      <c r="J73" s="960"/>
      <c r="K73" s="971"/>
      <c r="L73" s="972"/>
      <c r="M73" s="975"/>
      <c r="N73" s="976"/>
      <c r="O73" s="976"/>
      <c r="P73" s="976"/>
      <c r="Q73" s="976"/>
      <c r="R73" s="977"/>
    </row>
    <row r="74" spans="1:18" ht="19.899999999999999" customHeight="1">
      <c r="A74" s="956"/>
      <c r="B74" s="957"/>
      <c r="C74" s="958"/>
      <c r="D74" s="959"/>
      <c r="E74" s="959"/>
      <c r="F74" s="960"/>
      <c r="G74" s="961"/>
      <c r="H74" s="962"/>
      <c r="I74" s="963"/>
      <c r="J74" s="960"/>
      <c r="K74" s="971"/>
      <c r="L74" s="972"/>
      <c r="M74" s="975"/>
      <c r="N74" s="976"/>
      <c r="O74" s="976"/>
      <c r="P74" s="976"/>
      <c r="Q74" s="976"/>
      <c r="R74" s="977"/>
    </row>
    <row r="75" spans="1:18" ht="19.899999999999999" customHeight="1" thickBot="1">
      <c r="A75" s="981"/>
      <c r="B75" s="982"/>
      <c r="C75" s="983"/>
      <c r="D75" s="984"/>
      <c r="E75" s="984"/>
      <c r="F75" s="985"/>
      <c r="G75" s="986"/>
      <c r="H75" s="987"/>
      <c r="I75" s="988"/>
      <c r="J75" s="985"/>
      <c r="K75" s="989"/>
      <c r="L75" s="990"/>
      <c r="M75" s="991"/>
      <c r="N75" s="992"/>
      <c r="O75" s="992"/>
      <c r="P75" s="992"/>
      <c r="Q75" s="992"/>
      <c r="R75" s="993"/>
    </row>
    <row r="76" spans="1:18">
      <c r="B76" s="994"/>
      <c r="C76" s="994"/>
      <c r="D76" s="994"/>
      <c r="E76" s="994"/>
    </row>
    <row r="77" spans="1:18">
      <c r="B77" s="994"/>
      <c r="C77" s="994"/>
      <c r="D77" s="994"/>
      <c r="E77" s="994"/>
    </row>
    <row r="78" spans="1:18">
      <c r="B78" s="994"/>
      <c r="C78" s="994"/>
      <c r="D78" s="994"/>
      <c r="E78" s="994"/>
    </row>
    <row r="79" spans="1:18">
      <c r="B79" s="994"/>
      <c r="C79" s="994"/>
      <c r="D79" s="994"/>
      <c r="E79" s="994"/>
    </row>
    <row r="80" spans="1:18">
      <c r="B80" s="994"/>
      <c r="C80" s="994"/>
      <c r="D80" s="994"/>
      <c r="E80" s="994"/>
    </row>
    <row r="81" spans="2:5">
      <c r="B81" s="994"/>
      <c r="C81" s="994"/>
      <c r="D81" s="994"/>
      <c r="E81" s="994"/>
    </row>
  </sheetData>
  <mergeCells count="20">
    <mergeCell ref="I2:I4"/>
    <mergeCell ref="J2:J4"/>
    <mergeCell ref="K2:K3"/>
    <mergeCell ref="L2:L3"/>
    <mergeCell ref="A1:R1"/>
    <mergeCell ref="A2:A4"/>
    <mergeCell ref="B2:B4"/>
    <mergeCell ref="C2:C4"/>
    <mergeCell ref="F2:F4"/>
    <mergeCell ref="M2:R2"/>
    <mergeCell ref="M3:M4"/>
    <mergeCell ref="N3:N4"/>
    <mergeCell ref="O3:O4"/>
    <mergeCell ref="G2:G4"/>
    <mergeCell ref="P3:P4"/>
    <mergeCell ref="Q3:Q4"/>
    <mergeCell ref="R3:R4"/>
    <mergeCell ref="D2:D4"/>
    <mergeCell ref="E2:E4"/>
    <mergeCell ref="H2:H4"/>
  </mergeCells>
  <phoneticPr fontId="55" type="noConversion"/>
  <dataValidations count="3">
    <dataValidation type="list" allowBlank="1" showInputMessage="1" showErrorMessage="1" sqref="H1:H1048576">
      <formula1>$AX$5:$AX$8</formula1>
    </dataValidation>
    <dataValidation type="list" allowBlank="1" showInputMessage="1" showErrorMessage="1" sqref="I1:I1048576">
      <formula1>$AY$5:$AY$16</formula1>
    </dataValidation>
    <dataValidation type="list" allowBlank="1" showInputMessage="1" showErrorMessage="1" sqref="J1:J1048576">
      <formula1>$AZ$5:$AZ$7</formula1>
    </dataValidation>
  </dataValidations>
  <printOptions horizontalCentered="1"/>
  <pageMargins left="0.28000000000000003" right="0" top="0.59055118110236227" bottom="0.39370078740157483" header="0.51181102362204722" footer="0"/>
  <pageSetup paperSize="9" scale="80" orientation="landscape" r:id="rId1"/>
  <headerFooter alignWithMargins="0">
    <oddFooter>&amp;A&amp;RSayfa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I85"/>
  <sheetViews>
    <sheetView zoomScaleNormal="100" zoomScaleSheetLayoutView="75" workbookViewId="0">
      <selection sqref="A1:T1"/>
    </sheetView>
  </sheetViews>
  <sheetFormatPr defaultRowHeight="12.75"/>
  <cols>
    <col min="1" max="1" width="6" style="204" customWidth="1"/>
    <col min="2" max="2" width="14.42578125" style="204" customWidth="1"/>
    <col min="3" max="3" width="17.85546875" style="204" customWidth="1"/>
    <col min="4" max="4" width="28.5703125" style="204" customWidth="1"/>
    <col min="5" max="5" width="19.42578125" style="204" customWidth="1"/>
    <col min="6" max="6" width="10.42578125" style="204" customWidth="1"/>
    <col min="7" max="7" width="17.28515625" style="204" customWidth="1"/>
    <col min="8" max="8" width="17.42578125" style="204" customWidth="1"/>
    <col min="9" max="9" width="12" style="244" customWidth="1"/>
    <col min="10" max="10" width="11.5703125" style="244" customWidth="1"/>
    <col min="11" max="11" width="11.42578125" style="245" customWidth="1"/>
    <col min="12" max="12" width="12" style="244" customWidth="1"/>
    <col min="13" max="13" width="7.7109375" style="246" customWidth="1"/>
    <col min="14" max="14" width="8" style="204" customWidth="1"/>
    <col min="15" max="15" width="6" style="204" customWidth="1"/>
    <col min="16" max="16" width="8.140625" style="204" customWidth="1"/>
    <col min="17" max="17" width="5.7109375" style="204" customWidth="1"/>
    <col min="18" max="18" width="5.5703125" style="204" customWidth="1"/>
    <col min="19" max="19" width="8.85546875" style="204" customWidth="1"/>
    <col min="20" max="20" width="22" style="204" customWidth="1"/>
    <col min="21" max="21" width="9.140625" style="1158"/>
    <col min="22" max="80" width="9.140625" style="249"/>
    <col min="81" max="82" width="9.140625" style="204"/>
    <col min="83" max="83" width="9.140625" style="249"/>
    <col min="84" max="84" width="10.42578125" style="249" customWidth="1"/>
    <col min="85" max="85" width="10.28515625" style="249" customWidth="1"/>
    <col min="86" max="87" width="9.140625" style="249"/>
    <col min="88" max="89" width="9.140625" style="204"/>
    <col min="90" max="93" width="0" style="204" hidden="1" customWidth="1"/>
    <col min="94" max="16384" width="9.140625" style="204"/>
  </cols>
  <sheetData>
    <row r="1" spans="1:87" s="205" customFormat="1" ht="37.5" customHeight="1" thickBot="1">
      <c r="A1" s="3986" t="s">
        <v>2132</v>
      </c>
      <c r="B1" s="3986"/>
      <c r="C1" s="3986"/>
      <c r="D1" s="3986"/>
      <c r="E1" s="3986"/>
      <c r="F1" s="3986"/>
      <c r="G1" s="3986"/>
      <c r="H1" s="3986"/>
      <c r="I1" s="3986"/>
      <c r="J1" s="3986"/>
      <c r="K1" s="3986"/>
      <c r="L1" s="3986"/>
      <c r="M1" s="3986"/>
      <c r="N1" s="3986"/>
      <c r="O1" s="3986"/>
      <c r="P1" s="3986"/>
      <c r="Q1" s="3986"/>
      <c r="R1" s="3986"/>
      <c r="S1" s="3986"/>
      <c r="T1" s="3986"/>
      <c r="U1" s="1158"/>
      <c r="CE1" s="249"/>
      <c r="CF1" s="249"/>
      <c r="CG1" s="249"/>
      <c r="CH1" s="249"/>
      <c r="CI1" s="249"/>
    </row>
    <row r="2" spans="1:87" s="205" customFormat="1" ht="40.5" customHeight="1">
      <c r="A2" s="3946" t="s">
        <v>445</v>
      </c>
      <c r="B2" s="3948" t="s">
        <v>13</v>
      </c>
      <c r="C2" s="3950" t="s">
        <v>2277</v>
      </c>
      <c r="D2" s="3950" t="s">
        <v>423</v>
      </c>
      <c r="E2" s="3950"/>
      <c r="F2" s="3964" t="s">
        <v>2276</v>
      </c>
      <c r="G2" s="3958" t="s">
        <v>411</v>
      </c>
      <c r="H2" s="3966" t="s">
        <v>412</v>
      </c>
      <c r="I2" s="604" t="s">
        <v>2357</v>
      </c>
      <c r="J2" s="391" t="s">
        <v>1054</v>
      </c>
      <c r="K2" s="391" t="s">
        <v>2358</v>
      </c>
      <c r="L2" s="605" t="s">
        <v>2359</v>
      </c>
      <c r="M2" s="3940" t="s">
        <v>429</v>
      </c>
      <c r="N2" s="3941"/>
      <c r="O2" s="3942" t="s">
        <v>16</v>
      </c>
      <c r="P2" s="3943"/>
      <c r="Q2" s="3943"/>
      <c r="R2" s="3943"/>
      <c r="S2" s="3943"/>
      <c r="T2" s="3944"/>
      <c r="U2" s="1158"/>
      <c r="CE2" s="249"/>
      <c r="CF2" s="249"/>
      <c r="CG2" s="249"/>
      <c r="CH2" s="249"/>
      <c r="CI2" s="249"/>
    </row>
    <row r="3" spans="1:87" s="205" customFormat="1" ht="39.75" customHeight="1" thickBot="1">
      <c r="A3" s="3947"/>
      <c r="B3" s="3949"/>
      <c r="C3" s="3951"/>
      <c r="D3" s="608" t="s">
        <v>430</v>
      </c>
      <c r="E3" s="609" t="s">
        <v>410</v>
      </c>
      <c r="F3" s="3965"/>
      <c r="G3" s="3959"/>
      <c r="H3" s="3967"/>
      <c r="I3" s="610" t="s">
        <v>1416</v>
      </c>
      <c r="J3" s="611" t="s">
        <v>1417</v>
      </c>
      <c r="K3" s="611" t="s">
        <v>1055</v>
      </c>
      <c r="L3" s="612" t="s">
        <v>2131</v>
      </c>
      <c r="M3" s="619" t="s">
        <v>436</v>
      </c>
      <c r="N3" s="620" t="s">
        <v>437</v>
      </c>
      <c r="O3" s="621" t="s">
        <v>438</v>
      </c>
      <c r="P3" s="622" t="s">
        <v>439</v>
      </c>
      <c r="Q3" s="622" t="s">
        <v>440</v>
      </c>
      <c r="R3" s="622" t="s">
        <v>441</v>
      </c>
      <c r="S3" s="622" t="s">
        <v>442</v>
      </c>
      <c r="T3" s="623" t="s">
        <v>443</v>
      </c>
      <c r="U3" s="1158"/>
      <c r="CE3" s="249"/>
      <c r="CF3" s="249"/>
      <c r="CG3" s="249"/>
      <c r="CH3" s="249"/>
      <c r="CI3" s="249"/>
    </row>
    <row r="4" spans="1:87" s="280" customFormat="1" ht="42" customHeight="1">
      <c r="A4" s="677" t="s">
        <v>451</v>
      </c>
      <c r="B4" s="678" t="s">
        <v>94</v>
      </c>
      <c r="C4" s="679" t="s">
        <v>95</v>
      </c>
      <c r="D4" s="679" t="s">
        <v>1951</v>
      </c>
      <c r="E4" s="679" t="s">
        <v>1952</v>
      </c>
      <c r="F4" s="679">
        <v>24</v>
      </c>
      <c r="G4" s="679" t="s">
        <v>2268</v>
      </c>
      <c r="H4" s="680" t="s">
        <v>408</v>
      </c>
      <c r="I4" s="1244">
        <v>57000</v>
      </c>
      <c r="J4" s="1244">
        <v>57000</v>
      </c>
      <c r="K4" s="682">
        <v>57000</v>
      </c>
      <c r="L4" s="1058">
        <f t="shared" ref="L4:L18" si="0">I4-K4</f>
        <v>0</v>
      </c>
      <c r="M4" s="2105">
        <v>1</v>
      </c>
      <c r="N4" s="2105">
        <v>1</v>
      </c>
      <c r="O4" s="736">
        <v>1</v>
      </c>
      <c r="P4" s="737"/>
      <c r="Q4" s="737"/>
      <c r="R4" s="737"/>
      <c r="S4" s="737"/>
      <c r="T4" s="2589" t="s">
        <v>438</v>
      </c>
      <c r="U4" s="1082">
        <v>1</v>
      </c>
      <c r="CE4" s="271" t="s">
        <v>451</v>
      </c>
      <c r="CF4" s="271" t="s">
        <v>2266</v>
      </c>
      <c r="CG4" s="271" t="s">
        <v>408</v>
      </c>
      <c r="CH4" s="271"/>
      <c r="CI4" s="271"/>
    </row>
    <row r="5" spans="1:87" s="280" customFormat="1" ht="42" customHeight="1">
      <c r="A5" s="677" t="s">
        <v>451</v>
      </c>
      <c r="B5" s="678" t="s">
        <v>94</v>
      </c>
      <c r="C5" s="679" t="s">
        <v>95</v>
      </c>
      <c r="D5" s="679" t="s">
        <v>1953</v>
      </c>
      <c r="E5" s="679" t="s">
        <v>1203</v>
      </c>
      <c r="F5" s="679">
        <v>300</v>
      </c>
      <c r="G5" s="679" t="s">
        <v>2268</v>
      </c>
      <c r="H5" s="680" t="s">
        <v>408</v>
      </c>
      <c r="I5" s="1244">
        <v>11000</v>
      </c>
      <c r="J5" s="1244">
        <v>11000</v>
      </c>
      <c r="K5" s="2963">
        <v>11000</v>
      </c>
      <c r="L5" s="1058">
        <f t="shared" si="0"/>
        <v>0</v>
      </c>
      <c r="M5" s="2105">
        <v>1</v>
      </c>
      <c r="N5" s="2105">
        <v>1</v>
      </c>
      <c r="O5" s="736">
        <v>1</v>
      </c>
      <c r="P5" s="737"/>
      <c r="Q5" s="737"/>
      <c r="R5" s="737"/>
      <c r="S5" s="737"/>
      <c r="T5" s="2589" t="s">
        <v>438</v>
      </c>
      <c r="U5" s="1082">
        <v>1</v>
      </c>
      <c r="CE5" s="271" t="s">
        <v>10</v>
      </c>
      <c r="CF5" s="271" t="s">
        <v>965</v>
      </c>
      <c r="CG5" s="271" t="s">
        <v>409</v>
      </c>
      <c r="CH5" s="271"/>
      <c r="CI5" s="271"/>
    </row>
    <row r="6" spans="1:87" s="280" customFormat="1" ht="42" customHeight="1">
      <c r="A6" s="677" t="s">
        <v>451</v>
      </c>
      <c r="B6" s="678" t="s">
        <v>94</v>
      </c>
      <c r="C6" s="679" t="s">
        <v>95</v>
      </c>
      <c r="D6" s="679" t="s">
        <v>1954</v>
      </c>
      <c r="E6" s="679" t="s">
        <v>2016</v>
      </c>
      <c r="F6" s="679">
        <v>64</v>
      </c>
      <c r="G6" s="679" t="s">
        <v>2268</v>
      </c>
      <c r="H6" s="680" t="s">
        <v>408</v>
      </c>
      <c r="I6" s="1244">
        <v>24000</v>
      </c>
      <c r="J6" s="1244">
        <v>24000</v>
      </c>
      <c r="K6" s="2963">
        <v>24000</v>
      </c>
      <c r="L6" s="1058">
        <f t="shared" si="0"/>
        <v>0</v>
      </c>
      <c r="M6" s="2105">
        <v>1</v>
      </c>
      <c r="N6" s="2105">
        <v>1</v>
      </c>
      <c r="O6" s="736">
        <v>1</v>
      </c>
      <c r="P6" s="737"/>
      <c r="Q6" s="737"/>
      <c r="R6" s="737"/>
      <c r="S6" s="737"/>
      <c r="T6" s="2589" t="s">
        <v>438</v>
      </c>
      <c r="U6" s="1082">
        <v>1</v>
      </c>
      <c r="CE6" s="271" t="s">
        <v>415</v>
      </c>
      <c r="CF6" s="271" t="s">
        <v>2268</v>
      </c>
      <c r="CG6" s="271" t="s">
        <v>414</v>
      </c>
      <c r="CH6" s="271"/>
      <c r="CI6" s="271"/>
    </row>
    <row r="7" spans="1:87" s="280" customFormat="1" ht="42" customHeight="1">
      <c r="A7" s="677" t="s">
        <v>451</v>
      </c>
      <c r="B7" s="678" t="s">
        <v>94</v>
      </c>
      <c r="C7" s="679" t="s">
        <v>95</v>
      </c>
      <c r="D7" s="679" t="s">
        <v>1113</v>
      </c>
      <c r="E7" s="679" t="s">
        <v>1955</v>
      </c>
      <c r="F7" s="679">
        <v>62</v>
      </c>
      <c r="G7" s="679" t="s">
        <v>2268</v>
      </c>
      <c r="H7" s="680" t="s">
        <v>408</v>
      </c>
      <c r="I7" s="1244">
        <v>85000</v>
      </c>
      <c r="J7" s="1244">
        <v>85000</v>
      </c>
      <c r="K7" s="682">
        <v>85000</v>
      </c>
      <c r="L7" s="1058">
        <f t="shared" si="0"/>
        <v>0</v>
      </c>
      <c r="M7" s="2105">
        <v>1</v>
      </c>
      <c r="N7" s="2105">
        <v>1</v>
      </c>
      <c r="O7" s="736">
        <v>1</v>
      </c>
      <c r="P7" s="737"/>
      <c r="Q7" s="737"/>
      <c r="R7" s="737"/>
      <c r="S7" s="737"/>
      <c r="T7" s="2589" t="s">
        <v>438</v>
      </c>
      <c r="U7" s="1082">
        <v>1</v>
      </c>
      <c r="CE7" s="271"/>
      <c r="CF7" s="271"/>
      <c r="CG7" s="271"/>
      <c r="CH7" s="271"/>
      <c r="CI7" s="271"/>
    </row>
    <row r="8" spans="1:87" s="280" customFormat="1" ht="42" customHeight="1">
      <c r="A8" s="677" t="s">
        <v>451</v>
      </c>
      <c r="B8" s="678" t="s">
        <v>94</v>
      </c>
      <c r="C8" s="679" t="s">
        <v>95</v>
      </c>
      <c r="D8" s="679" t="s">
        <v>1956</v>
      </c>
      <c r="E8" s="679" t="s">
        <v>1957</v>
      </c>
      <c r="F8" s="679">
        <v>99</v>
      </c>
      <c r="G8" s="679" t="s">
        <v>2268</v>
      </c>
      <c r="H8" s="680" t="s">
        <v>408</v>
      </c>
      <c r="I8" s="1244">
        <v>80000</v>
      </c>
      <c r="J8" s="1244">
        <v>80000</v>
      </c>
      <c r="K8" s="682">
        <v>80000</v>
      </c>
      <c r="L8" s="1058">
        <f t="shared" si="0"/>
        <v>0</v>
      </c>
      <c r="M8" s="2105">
        <v>1</v>
      </c>
      <c r="N8" s="2105">
        <v>1</v>
      </c>
      <c r="O8" s="736">
        <v>1</v>
      </c>
      <c r="P8" s="737"/>
      <c r="Q8" s="737"/>
      <c r="R8" s="737"/>
      <c r="S8" s="737"/>
      <c r="T8" s="2589" t="s">
        <v>438</v>
      </c>
      <c r="U8" s="1082">
        <v>1</v>
      </c>
      <c r="CE8" s="271"/>
      <c r="CF8" s="271"/>
      <c r="CG8" s="271"/>
      <c r="CH8" s="271"/>
      <c r="CI8" s="271"/>
    </row>
    <row r="9" spans="1:87" s="280" customFormat="1" ht="42" customHeight="1">
      <c r="A9" s="677" t="s">
        <v>451</v>
      </c>
      <c r="B9" s="678" t="s">
        <v>94</v>
      </c>
      <c r="C9" s="679" t="s">
        <v>95</v>
      </c>
      <c r="D9" s="679" t="s">
        <v>1114</v>
      </c>
      <c r="E9" s="679" t="s">
        <v>1958</v>
      </c>
      <c r="F9" s="679">
        <v>209</v>
      </c>
      <c r="G9" s="679" t="s">
        <v>2268</v>
      </c>
      <c r="H9" s="680" t="s">
        <v>408</v>
      </c>
      <c r="I9" s="1244">
        <v>61000</v>
      </c>
      <c r="J9" s="1244">
        <v>61000</v>
      </c>
      <c r="K9" s="682">
        <v>61000</v>
      </c>
      <c r="L9" s="1058">
        <f t="shared" si="0"/>
        <v>0</v>
      </c>
      <c r="M9" s="2105">
        <v>1</v>
      </c>
      <c r="N9" s="2105">
        <v>1</v>
      </c>
      <c r="O9" s="736">
        <v>1</v>
      </c>
      <c r="P9" s="737"/>
      <c r="Q9" s="737"/>
      <c r="R9" s="737"/>
      <c r="S9" s="737"/>
      <c r="T9" s="2589" t="s">
        <v>438</v>
      </c>
      <c r="U9" s="1082">
        <v>1</v>
      </c>
      <c r="CE9" s="271"/>
      <c r="CF9" s="271"/>
      <c r="CG9" s="271"/>
      <c r="CH9" s="271"/>
      <c r="CI9" s="271"/>
    </row>
    <row r="10" spans="1:87" s="280" customFormat="1" ht="42" customHeight="1">
      <c r="A10" s="677" t="s">
        <v>451</v>
      </c>
      <c r="B10" s="678" t="s">
        <v>94</v>
      </c>
      <c r="C10" s="679" t="s">
        <v>95</v>
      </c>
      <c r="D10" s="679" t="s">
        <v>1959</v>
      </c>
      <c r="E10" s="679" t="s">
        <v>1158</v>
      </c>
      <c r="F10" s="679">
        <v>93</v>
      </c>
      <c r="G10" s="679" t="s">
        <v>965</v>
      </c>
      <c r="H10" s="680" t="s">
        <v>408</v>
      </c>
      <c r="I10" s="1244">
        <v>80000</v>
      </c>
      <c r="J10" s="1244">
        <v>80000</v>
      </c>
      <c r="K10" s="682">
        <v>80000</v>
      </c>
      <c r="L10" s="1058">
        <f t="shared" si="0"/>
        <v>0</v>
      </c>
      <c r="M10" s="2105">
        <v>1</v>
      </c>
      <c r="N10" s="2105">
        <v>1</v>
      </c>
      <c r="O10" s="736">
        <v>1</v>
      </c>
      <c r="P10" s="737"/>
      <c r="Q10" s="737"/>
      <c r="R10" s="737"/>
      <c r="S10" s="737"/>
      <c r="T10" s="2589" t="s">
        <v>438</v>
      </c>
      <c r="U10" s="1082">
        <v>1</v>
      </c>
      <c r="CE10" s="271"/>
      <c r="CF10" s="271"/>
      <c r="CG10" s="271"/>
      <c r="CH10" s="271"/>
      <c r="CI10" s="271"/>
    </row>
    <row r="11" spans="1:87" s="280" customFormat="1" ht="42" customHeight="1">
      <c r="A11" s="677" t="s">
        <v>451</v>
      </c>
      <c r="B11" s="678" t="s">
        <v>94</v>
      </c>
      <c r="C11" s="679" t="s">
        <v>95</v>
      </c>
      <c r="D11" s="679" t="s">
        <v>1960</v>
      </c>
      <c r="E11" s="679" t="s">
        <v>1961</v>
      </c>
      <c r="F11" s="679">
        <v>27</v>
      </c>
      <c r="G11" s="679" t="s">
        <v>965</v>
      </c>
      <c r="H11" s="680" t="s">
        <v>408</v>
      </c>
      <c r="I11" s="1244">
        <v>40000</v>
      </c>
      <c r="J11" s="1244">
        <v>40000</v>
      </c>
      <c r="K11" s="682">
        <v>40000</v>
      </c>
      <c r="L11" s="1058">
        <f t="shared" si="0"/>
        <v>0</v>
      </c>
      <c r="M11" s="2105">
        <v>1</v>
      </c>
      <c r="N11" s="2105">
        <v>1</v>
      </c>
      <c r="O11" s="736">
        <v>1</v>
      </c>
      <c r="P11" s="737"/>
      <c r="Q11" s="737"/>
      <c r="R11" s="737"/>
      <c r="S11" s="737"/>
      <c r="T11" s="2589" t="s">
        <v>438</v>
      </c>
      <c r="U11" s="1082">
        <v>1</v>
      </c>
      <c r="CE11" s="271"/>
      <c r="CF11" s="271"/>
      <c r="CG11" s="271"/>
      <c r="CH11" s="271"/>
      <c r="CI11" s="271"/>
    </row>
    <row r="12" spans="1:87" s="280" customFormat="1" ht="42" customHeight="1">
      <c r="A12" s="677" t="s">
        <v>451</v>
      </c>
      <c r="B12" s="678" t="s">
        <v>94</v>
      </c>
      <c r="C12" s="679" t="s">
        <v>95</v>
      </c>
      <c r="D12" s="679" t="s">
        <v>1962</v>
      </c>
      <c r="E12" s="679" t="s">
        <v>1963</v>
      </c>
      <c r="F12" s="679">
        <v>125</v>
      </c>
      <c r="G12" s="679" t="s">
        <v>965</v>
      </c>
      <c r="H12" s="680" t="s">
        <v>408</v>
      </c>
      <c r="I12" s="1244">
        <v>62000</v>
      </c>
      <c r="J12" s="1244">
        <v>62000</v>
      </c>
      <c r="K12" s="682">
        <v>62000</v>
      </c>
      <c r="L12" s="1058">
        <f t="shared" si="0"/>
        <v>0</v>
      </c>
      <c r="M12" s="2105">
        <v>1</v>
      </c>
      <c r="N12" s="2105">
        <v>1</v>
      </c>
      <c r="O12" s="736">
        <v>1</v>
      </c>
      <c r="P12" s="737"/>
      <c r="Q12" s="737"/>
      <c r="R12" s="737"/>
      <c r="S12" s="737"/>
      <c r="T12" s="2589" t="s">
        <v>438</v>
      </c>
      <c r="U12" s="1082">
        <v>1</v>
      </c>
      <c r="CE12" s="271"/>
      <c r="CF12" s="271"/>
      <c r="CG12" s="271"/>
      <c r="CH12" s="271"/>
      <c r="CI12" s="271"/>
    </row>
    <row r="13" spans="1:87" s="280" customFormat="1" ht="42" customHeight="1">
      <c r="A13" s="677" t="s">
        <v>451</v>
      </c>
      <c r="B13" s="678" t="s">
        <v>94</v>
      </c>
      <c r="C13" s="679" t="s">
        <v>95</v>
      </c>
      <c r="D13" s="679" t="s">
        <v>1137</v>
      </c>
      <c r="E13" s="679" t="s">
        <v>1138</v>
      </c>
      <c r="F13" s="679">
        <v>541</v>
      </c>
      <c r="G13" s="679" t="s">
        <v>2266</v>
      </c>
      <c r="H13" s="680" t="s">
        <v>408</v>
      </c>
      <c r="I13" s="1244">
        <v>40000</v>
      </c>
      <c r="J13" s="1244">
        <v>40000</v>
      </c>
      <c r="K13" s="682">
        <v>40000</v>
      </c>
      <c r="L13" s="1058">
        <f t="shared" si="0"/>
        <v>0</v>
      </c>
      <c r="M13" s="2105">
        <v>1</v>
      </c>
      <c r="N13" s="2105">
        <v>1</v>
      </c>
      <c r="O13" s="736">
        <v>1</v>
      </c>
      <c r="P13" s="737"/>
      <c r="Q13" s="737"/>
      <c r="R13" s="737"/>
      <c r="S13" s="737"/>
      <c r="T13" s="2589" t="s">
        <v>438</v>
      </c>
      <c r="U13" s="1082">
        <v>1</v>
      </c>
      <c r="CE13" s="271"/>
      <c r="CF13" s="271"/>
      <c r="CG13" s="271"/>
      <c r="CH13" s="271"/>
      <c r="CI13" s="271"/>
    </row>
    <row r="14" spans="1:87" s="280" customFormat="1" ht="42" customHeight="1">
      <c r="A14" s="677" t="s">
        <v>451</v>
      </c>
      <c r="B14" s="678" t="s">
        <v>94</v>
      </c>
      <c r="C14" s="679" t="s">
        <v>95</v>
      </c>
      <c r="D14" s="679" t="s">
        <v>1139</v>
      </c>
      <c r="E14" s="679" t="s">
        <v>1337</v>
      </c>
      <c r="F14" s="679">
        <v>549</v>
      </c>
      <c r="G14" s="679" t="s">
        <v>2268</v>
      </c>
      <c r="H14" s="680" t="s">
        <v>408</v>
      </c>
      <c r="I14" s="1244">
        <v>52000</v>
      </c>
      <c r="J14" s="1244">
        <v>52000</v>
      </c>
      <c r="K14" s="682">
        <v>52000</v>
      </c>
      <c r="L14" s="1058">
        <f t="shared" si="0"/>
        <v>0</v>
      </c>
      <c r="M14" s="2105">
        <v>1</v>
      </c>
      <c r="N14" s="2105">
        <v>1</v>
      </c>
      <c r="O14" s="736">
        <v>1</v>
      </c>
      <c r="P14" s="737"/>
      <c r="Q14" s="737"/>
      <c r="R14" s="737"/>
      <c r="S14" s="737"/>
      <c r="T14" s="2589" t="s">
        <v>438</v>
      </c>
      <c r="U14" s="1082">
        <v>1</v>
      </c>
      <c r="CE14" s="271"/>
      <c r="CF14" s="271"/>
      <c r="CG14" s="271"/>
      <c r="CH14" s="271"/>
      <c r="CI14" s="271"/>
    </row>
    <row r="15" spans="1:87" s="280" customFormat="1" ht="42" customHeight="1">
      <c r="A15" s="677" t="s">
        <v>451</v>
      </c>
      <c r="B15" s="678" t="s">
        <v>94</v>
      </c>
      <c r="C15" s="679" t="s">
        <v>95</v>
      </c>
      <c r="D15" s="679" t="s">
        <v>1140</v>
      </c>
      <c r="E15" s="679" t="s">
        <v>1141</v>
      </c>
      <c r="F15" s="679">
        <v>330</v>
      </c>
      <c r="G15" s="679" t="s">
        <v>965</v>
      </c>
      <c r="H15" s="680" t="s">
        <v>408</v>
      </c>
      <c r="I15" s="1244">
        <v>30000</v>
      </c>
      <c r="J15" s="1244">
        <v>30000</v>
      </c>
      <c r="K15" s="682">
        <v>30000</v>
      </c>
      <c r="L15" s="1058">
        <f t="shared" si="0"/>
        <v>0</v>
      </c>
      <c r="M15" s="2105">
        <v>1</v>
      </c>
      <c r="N15" s="2105">
        <v>1</v>
      </c>
      <c r="O15" s="736">
        <v>1</v>
      </c>
      <c r="P15" s="737"/>
      <c r="Q15" s="737"/>
      <c r="R15" s="737"/>
      <c r="S15" s="737"/>
      <c r="T15" s="2589" t="s">
        <v>438</v>
      </c>
      <c r="U15" s="1082">
        <v>1</v>
      </c>
      <c r="CE15" s="271"/>
      <c r="CF15" s="271"/>
      <c r="CG15" s="271"/>
      <c r="CH15" s="271"/>
      <c r="CI15" s="271"/>
    </row>
    <row r="16" spans="1:87" s="280" customFormat="1" ht="42" customHeight="1">
      <c r="A16" s="677" t="s">
        <v>451</v>
      </c>
      <c r="B16" s="678" t="s">
        <v>94</v>
      </c>
      <c r="C16" s="679" t="s">
        <v>95</v>
      </c>
      <c r="D16" s="679" t="s">
        <v>1142</v>
      </c>
      <c r="E16" s="679" t="s">
        <v>1143</v>
      </c>
      <c r="F16" s="679">
        <v>488</v>
      </c>
      <c r="G16" s="679" t="s">
        <v>2268</v>
      </c>
      <c r="H16" s="680" t="s">
        <v>408</v>
      </c>
      <c r="I16" s="1244">
        <v>18000</v>
      </c>
      <c r="J16" s="1244">
        <v>18000</v>
      </c>
      <c r="K16" s="682">
        <v>18000</v>
      </c>
      <c r="L16" s="1058">
        <f t="shared" si="0"/>
        <v>0</v>
      </c>
      <c r="M16" s="2105">
        <v>1</v>
      </c>
      <c r="N16" s="2105">
        <v>1</v>
      </c>
      <c r="O16" s="736">
        <v>1</v>
      </c>
      <c r="P16" s="737"/>
      <c r="Q16" s="737"/>
      <c r="R16" s="737"/>
      <c r="S16" s="737"/>
      <c r="T16" s="2589" t="s">
        <v>438</v>
      </c>
      <c r="U16" s="1082">
        <v>1</v>
      </c>
      <c r="CE16" s="271"/>
      <c r="CF16" s="271"/>
      <c r="CG16" s="271"/>
      <c r="CH16" s="271"/>
      <c r="CI16" s="271"/>
    </row>
    <row r="17" spans="1:87" s="280" customFormat="1" ht="42" customHeight="1">
      <c r="A17" s="677" t="s">
        <v>451</v>
      </c>
      <c r="B17" s="678" t="s">
        <v>94</v>
      </c>
      <c r="C17" s="679" t="s">
        <v>95</v>
      </c>
      <c r="D17" s="679" t="s">
        <v>1144</v>
      </c>
      <c r="E17" s="679" t="s">
        <v>1145</v>
      </c>
      <c r="F17" s="679">
        <v>332</v>
      </c>
      <c r="G17" s="679" t="s">
        <v>2268</v>
      </c>
      <c r="H17" s="680" t="s">
        <v>408</v>
      </c>
      <c r="I17" s="1244">
        <v>40000</v>
      </c>
      <c r="J17" s="1244">
        <v>40000</v>
      </c>
      <c r="K17" s="682">
        <v>40000</v>
      </c>
      <c r="L17" s="1058">
        <f t="shared" si="0"/>
        <v>0</v>
      </c>
      <c r="M17" s="2105">
        <v>1</v>
      </c>
      <c r="N17" s="2105">
        <v>1</v>
      </c>
      <c r="O17" s="736">
        <v>1</v>
      </c>
      <c r="P17" s="737"/>
      <c r="Q17" s="737"/>
      <c r="R17" s="737"/>
      <c r="S17" s="737"/>
      <c r="T17" s="2589" t="s">
        <v>438</v>
      </c>
      <c r="U17" s="1082">
        <v>1</v>
      </c>
      <c r="CE17" s="271"/>
      <c r="CF17" s="271"/>
      <c r="CG17" s="271"/>
      <c r="CH17" s="271"/>
      <c r="CI17" s="271"/>
    </row>
    <row r="18" spans="1:87" s="280" customFormat="1" ht="42" customHeight="1">
      <c r="A18" s="677" t="s">
        <v>451</v>
      </c>
      <c r="B18" s="678" t="s">
        <v>94</v>
      </c>
      <c r="C18" s="679" t="s">
        <v>95</v>
      </c>
      <c r="D18" s="679" t="s">
        <v>1146</v>
      </c>
      <c r="E18" s="679" t="s">
        <v>2193</v>
      </c>
      <c r="F18" s="679">
        <v>279</v>
      </c>
      <c r="G18" s="679" t="s">
        <v>2268</v>
      </c>
      <c r="H18" s="680" t="s">
        <v>408</v>
      </c>
      <c r="I18" s="1244">
        <v>75000</v>
      </c>
      <c r="J18" s="1244">
        <v>75000</v>
      </c>
      <c r="K18" s="682">
        <v>75000</v>
      </c>
      <c r="L18" s="1058">
        <f t="shared" si="0"/>
        <v>0</v>
      </c>
      <c r="M18" s="2105">
        <v>1</v>
      </c>
      <c r="N18" s="2105">
        <v>1</v>
      </c>
      <c r="O18" s="736">
        <v>1</v>
      </c>
      <c r="P18" s="737"/>
      <c r="Q18" s="737"/>
      <c r="R18" s="737"/>
      <c r="S18" s="737"/>
      <c r="T18" s="2589" t="s">
        <v>438</v>
      </c>
      <c r="U18" s="1082">
        <v>1</v>
      </c>
      <c r="CE18" s="271"/>
      <c r="CF18" s="271"/>
      <c r="CG18" s="271"/>
      <c r="CH18" s="271"/>
      <c r="CI18" s="271"/>
    </row>
    <row r="19" spans="1:87" s="280" customFormat="1" ht="42" customHeight="1">
      <c r="A19" s="677" t="s">
        <v>451</v>
      </c>
      <c r="B19" s="678" t="s">
        <v>94</v>
      </c>
      <c r="C19" s="679" t="s">
        <v>2374</v>
      </c>
      <c r="D19" s="679" t="s">
        <v>587</v>
      </c>
      <c r="E19" s="679" t="s">
        <v>588</v>
      </c>
      <c r="F19" s="679">
        <v>543</v>
      </c>
      <c r="G19" s="679" t="s">
        <v>2266</v>
      </c>
      <c r="H19" s="680" t="s">
        <v>408</v>
      </c>
      <c r="I19" s="1244">
        <v>50000</v>
      </c>
      <c r="J19" s="1244">
        <v>50000</v>
      </c>
      <c r="K19" s="682">
        <v>50000</v>
      </c>
      <c r="L19" s="1058">
        <f t="shared" ref="L19:L48" si="1">I19-K19</f>
        <v>0</v>
      </c>
      <c r="M19" s="2105">
        <v>1</v>
      </c>
      <c r="N19" s="2105">
        <v>1</v>
      </c>
      <c r="O19" s="736">
        <v>1</v>
      </c>
      <c r="P19" s="737"/>
      <c r="Q19" s="737"/>
      <c r="R19" s="737"/>
      <c r="S19" s="737"/>
      <c r="T19" s="2589" t="s">
        <v>438</v>
      </c>
      <c r="U19" s="1082">
        <v>1</v>
      </c>
      <c r="CE19" s="271"/>
      <c r="CF19" s="271"/>
      <c r="CG19" s="271"/>
      <c r="CH19" s="271"/>
      <c r="CI19" s="271"/>
    </row>
    <row r="20" spans="1:87" s="272" customFormat="1" ht="42" customHeight="1">
      <c r="A20" s="687" t="s">
        <v>451</v>
      </c>
      <c r="B20" s="688" t="s">
        <v>94</v>
      </c>
      <c r="C20" s="689" t="s">
        <v>2374</v>
      </c>
      <c r="D20" s="689" t="s">
        <v>589</v>
      </c>
      <c r="E20" s="689" t="s">
        <v>590</v>
      </c>
      <c r="F20" s="689">
        <v>34</v>
      </c>
      <c r="G20" s="689" t="s">
        <v>2266</v>
      </c>
      <c r="H20" s="690" t="s">
        <v>408</v>
      </c>
      <c r="I20" s="1929">
        <v>20000</v>
      </c>
      <c r="J20" s="1929">
        <v>20000</v>
      </c>
      <c r="K20" s="1413">
        <v>20000</v>
      </c>
      <c r="L20" s="1930">
        <f t="shared" si="1"/>
        <v>0</v>
      </c>
      <c r="M20" s="2105">
        <v>1</v>
      </c>
      <c r="N20" s="2105">
        <v>1</v>
      </c>
      <c r="O20" s="656">
        <v>1</v>
      </c>
      <c r="P20" s="658"/>
      <c r="Q20" s="658"/>
      <c r="R20" s="658"/>
      <c r="S20" s="658"/>
      <c r="T20" s="729" t="s">
        <v>438</v>
      </c>
      <c r="U20" s="1082">
        <v>1</v>
      </c>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E20" s="1158"/>
      <c r="CF20" s="1158"/>
      <c r="CG20" s="1158"/>
      <c r="CH20" s="271"/>
      <c r="CI20" s="271"/>
    </row>
    <row r="21" spans="1:87" s="272" customFormat="1" ht="42" customHeight="1">
      <c r="A21" s="687" t="s">
        <v>451</v>
      </c>
      <c r="B21" s="688" t="s">
        <v>94</v>
      </c>
      <c r="C21" s="689" t="s">
        <v>2374</v>
      </c>
      <c r="D21" s="689" t="s">
        <v>591</v>
      </c>
      <c r="E21" s="689" t="s">
        <v>592</v>
      </c>
      <c r="F21" s="689">
        <v>120</v>
      </c>
      <c r="G21" s="689" t="s">
        <v>2266</v>
      </c>
      <c r="H21" s="690" t="s">
        <v>408</v>
      </c>
      <c r="I21" s="1929">
        <v>30000</v>
      </c>
      <c r="J21" s="1929">
        <v>30000</v>
      </c>
      <c r="K21" s="1929">
        <v>30000</v>
      </c>
      <c r="L21" s="1930">
        <f t="shared" si="1"/>
        <v>0</v>
      </c>
      <c r="M21" s="2105">
        <v>1</v>
      </c>
      <c r="N21" s="2105">
        <v>1</v>
      </c>
      <c r="O21" s="656">
        <v>1</v>
      </c>
      <c r="P21" s="658"/>
      <c r="Q21" s="658"/>
      <c r="R21" s="658"/>
      <c r="S21" s="658"/>
      <c r="T21" s="729" t="s">
        <v>438</v>
      </c>
      <c r="U21" s="1082">
        <v>1</v>
      </c>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E21" s="1158"/>
      <c r="CF21" s="1158"/>
      <c r="CG21" s="1158"/>
      <c r="CH21" s="271"/>
      <c r="CI21" s="271"/>
    </row>
    <row r="22" spans="1:87" s="272" customFormat="1" ht="42" customHeight="1">
      <c r="A22" s="687" t="s">
        <v>451</v>
      </c>
      <c r="B22" s="688" t="s">
        <v>94</v>
      </c>
      <c r="C22" s="689" t="s">
        <v>2374</v>
      </c>
      <c r="D22" s="689" t="s">
        <v>593</v>
      </c>
      <c r="E22" s="689" t="s">
        <v>1426</v>
      </c>
      <c r="F22" s="689">
        <v>130</v>
      </c>
      <c r="G22" s="689" t="s">
        <v>2266</v>
      </c>
      <c r="H22" s="690" t="s">
        <v>408</v>
      </c>
      <c r="I22" s="1929">
        <v>10000</v>
      </c>
      <c r="J22" s="1929">
        <v>15000</v>
      </c>
      <c r="K22" s="1413">
        <v>15000</v>
      </c>
      <c r="L22" s="1930">
        <f t="shared" si="1"/>
        <v>-5000</v>
      </c>
      <c r="M22" s="2105">
        <v>1</v>
      </c>
      <c r="N22" s="2105">
        <v>1</v>
      </c>
      <c r="O22" s="656">
        <v>1</v>
      </c>
      <c r="P22" s="658"/>
      <c r="Q22" s="658"/>
      <c r="R22" s="658"/>
      <c r="S22" s="658"/>
      <c r="T22" s="729" t="s">
        <v>438</v>
      </c>
      <c r="U22" s="1082">
        <v>1</v>
      </c>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E22" s="1158"/>
      <c r="CF22" s="1158"/>
      <c r="CG22" s="1158"/>
      <c r="CH22" s="271"/>
      <c r="CI22" s="271"/>
    </row>
    <row r="23" spans="1:87" s="272" customFormat="1" ht="42" customHeight="1">
      <c r="A23" s="687" t="s">
        <v>451</v>
      </c>
      <c r="B23" s="688" t="s">
        <v>94</v>
      </c>
      <c r="C23" s="689" t="s">
        <v>2381</v>
      </c>
      <c r="D23" s="689" t="s">
        <v>1147</v>
      </c>
      <c r="E23" s="689" t="s">
        <v>1148</v>
      </c>
      <c r="F23" s="689">
        <v>214</v>
      </c>
      <c r="G23" s="689" t="s">
        <v>965</v>
      </c>
      <c r="H23" s="690" t="s">
        <v>408</v>
      </c>
      <c r="I23" s="1929">
        <v>25000</v>
      </c>
      <c r="J23" s="1929">
        <v>25000</v>
      </c>
      <c r="K23" s="1413">
        <v>25000</v>
      </c>
      <c r="L23" s="1930">
        <f t="shared" si="1"/>
        <v>0</v>
      </c>
      <c r="M23" s="2105">
        <v>1</v>
      </c>
      <c r="N23" s="2105">
        <v>1</v>
      </c>
      <c r="O23" s="656">
        <v>1</v>
      </c>
      <c r="P23" s="658"/>
      <c r="Q23" s="658"/>
      <c r="R23" s="658"/>
      <c r="S23" s="658"/>
      <c r="T23" s="729" t="s">
        <v>438</v>
      </c>
      <c r="U23" s="1082">
        <v>1</v>
      </c>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E23" s="1158"/>
      <c r="CF23" s="1158"/>
      <c r="CG23" s="1158"/>
      <c r="CH23" s="271"/>
      <c r="CI23" s="271"/>
    </row>
    <row r="24" spans="1:87" s="272" customFormat="1" ht="42" customHeight="1">
      <c r="A24" s="687" t="s">
        <v>451</v>
      </c>
      <c r="B24" s="688" t="s">
        <v>94</v>
      </c>
      <c r="C24" s="689" t="s">
        <v>2381</v>
      </c>
      <c r="D24" s="689" t="s">
        <v>1149</v>
      </c>
      <c r="E24" s="689" t="s">
        <v>1150</v>
      </c>
      <c r="F24" s="689">
        <v>143</v>
      </c>
      <c r="G24" s="689" t="s">
        <v>2268</v>
      </c>
      <c r="H24" s="690" t="s">
        <v>408</v>
      </c>
      <c r="I24" s="1929">
        <v>40000</v>
      </c>
      <c r="J24" s="1929">
        <v>40000</v>
      </c>
      <c r="K24" s="1413">
        <v>40000</v>
      </c>
      <c r="L24" s="1930">
        <f t="shared" si="1"/>
        <v>0</v>
      </c>
      <c r="M24" s="2105">
        <v>1</v>
      </c>
      <c r="N24" s="2105">
        <v>1</v>
      </c>
      <c r="O24" s="656">
        <v>1</v>
      </c>
      <c r="P24" s="658"/>
      <c r="Q24" s="658"/>
      <c r="R24" s="658"/>
      <c r="S24" s="658"/>
      <c r="T24" s="729" t="s">
        <v>438</v>
      </c>
      <c r="U24" s="1082">
        <v>1</v>
      </c>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E24" s="1158"/>
      <c r="CF24" s="1158"/>
      <c r="CG24" s="1158"/>
      <c r="CH24" s="271"/>
      <c r="CI24" s="271"/>
    </row>
    <row r="25" spans="1:87" s="272" customFormat="1" ht="42" customHeight="1">
      <c r="A25" s="687" t="s">
        <v>451</v>
      </c>
      <c r="B25" s="688" t="s">
        <v>94</v>
      </c>
      <c r="C25" s="689" t="s">
        <v>2381</v>
      </c>
      <c r="D25" s="689" t="s">
        <v>1151</v>
      </c>
      <c r="E25" s="689" t="s">
        <v>1152</v>
      </c>
      <c r="F25" s="689">
        <v>48</v>
      </c>
      <c r="G25" s="689" t="s">
        <v>965</v>
      </c>
      <c r="H25" s="690" t="s">
        <v>408</v>
      </c>
      <c r="I25" s="1929">
        <v>40000</v>
      </c>
      <c r="J25" s="1929">
        <v>40000</v>
      </c>
      <c r="K25" s="1413">
        <v>40000</v>
      </c>
      <c r="L25" s="1930">
        <f t="shared" si="1"/>
        <v>0</v>
      </c>
      <c r="M25" s="2105">
        <v>1</v>
      </c>
      <c r="N25" s="2105">
        <v>1</v>
      </c>
      <c r="O25" s="656">
        <v>1</v>
      </c>
      <c r="P25" s="658"/>
      <c r="Q25" s="658"/>
      <c r="R25" s="658"/>
      <c r="S25" s="658"/>
      <c r="T25" s="729" t="s">
        <v>438</v>
      </c>
      <c r="U25" s="1082">
        <v>1</v>
      </c>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E25" s="1158"/>
      <c r="CF25" s="1158"/>
      <c r="CG25" s="1158"/>
      <c r="CH25" s="271"/>
      <c r="CI25" s="271"/>
    </row>
    <row r="26" spans="1:87" s="272" customFormat="1" ht="42" customHeight="1">
      <c r="A26" s="687" t="s">
        <v>451</v>
      </c>
      <c r="B26" s="688" t="s">
        <v>94</v>
      </c>
      <c r="C26" s="689" t="s">
        <v>2381</v>
      </c>
      <c r="D26" s="689" t="s">
        <v>1153</v>
      </c>
      <c r="E26" s="689" t="s">
        <v>75</v>
      </c>
      <c r="F26" s="689">
        <v>155</v>
      </c>
      <c r="G26" s="689" t="s">
        <v>965</v>
      </c>
      <c r="H26" s="690" t="s">
        <v>408</v>
      </c>
      <c r="I26" s="1929">
        <v>57000</v>
      </c>
      <c r="J26" s="1929">
        <v>57000</v>
      </c>
      <c r="K26" s="1413">
        <v>57000</v>
      </c>
      <c r="L26" s="1930">
        <f t="shared" si="1"/>
        <v>0</v>
      </c>
      <c r="M26" s="2105">
        <v>1</v>
      </c>
      <c r="N26" s="2105">
        <v>1</v>
      </c>
      <c r="O26" s="656">
        <v>1</v>
      </c>
      <c r="P26" s="658"/>
      <c r="Q26" s="657"/>
      <c r="R26" s="657"/>
      <c r="S26" s="657"/>
      <c r="T26" s="729" t="s">
        <v>438</v>
      </c>
      <c r="U26" s="1082">
        <v>1</v>
      </c>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E26" s="1158"/>
      <c r="CF26" s="1158"/>
      <c r="CG26" s="1158"/>
      <c r="CH26" s="271"/>
      <c r="CI26" s="271"/>
    </row>
    <row r="27" spans="1:87" s="272" customFormat="1" ht="42" customHeight="1">
      <c r="A27" s="687" t="s">
        <v>451</v>
      </c>
      <c r="B27" s="688" t="s">
        <v>94</v>
      </c>
      <c r="C27" s="689" t="s">
        <v>2381</v>
      </c>
      <c r="D27" s="689" t="s">
        <v>1154</v>
      </c>
      <c r="E27" s="689" t="s">
        <v>2020</v>
      </c>
      <c r="F27" s="689">
        <v>212</v>
      </c>
      <c r="G27" s="689" t="s">
        <v>965</v>
      </c>
      <c r="H27" s="690" t="s">
        <v>408</v>
      </c>
      <c r="I27" s="1929">
        <v>46000</v>
      </c>
      <c r="J27" s="1929">
        <v>46000</v>
      </c>
      <c r="K27" s="1413">
        <v>46000</v>
      </c>
      <c r="L27" s="1930">
        <f t="shared" si="1"/>
        <v>0</v>
      </c>
      <c r="M27" s="2105">
        <v>1</v>
      </c>
      <c r="N27" s="2105">
        <v>1</v>
      </c>
      <c r="O27" s="656">
        <v>1</v>
      </c>
      <c r="P27" s="658"/>
      <c r="Q27" s="658"/>
      <c r="R27" s="658"/>
      <c r="S27" s="658"/>
      <c r="T27" s="729" t="s">
        <v>438</v>
      </c>
      <c r="U27" s="1082">
        <v>1</v>
      </c>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E27" s="1158"/>
      <c r="CF27" s="1158"/>
      <c r="CG27" s="1158"/>
      <c r="CH27" s="271"/>
      <c r="CI27" s="271"/>
    </row>
    <row r="28" spans="1:87" s="272" customFormat="1" ht="42" customHeight="1">
      <c r="A28" s="687" t="s">
        <v>451</v>
      </c>
      <c r="B28" s="688" t="s">
        <v>94</v>
      </c>
      <c r="C28" s="689" t="s">
        <v>2381</v>
      </c>
      <c r="D28" s="689" t="s">
        <v>1155</v>
      </c>
      <c r="E28" s="689" t="s">
        <v>1156</v>
      </c>
      <c r="F28" s="689">
        <v>191</v>
      </c>
      <c r="G28" s="689" t="s">
        <v>965</v>
      </c>
      <c r="H28" s="690" t="s">
        <v>408</v>
      </c>
      <c r="I28" s="1929">
        <v>45000</v>
      </c>
      <c r="J28" s="1929">
        <v>45000</v>
      </c>
      <c r="K28" s="1413">
        <v>45000</v>
      </c>
      <c r="L28" s="1930">
        <f t="shared" si="1"/>
        <v>0</v>
      </c>
      <c r="M28" s="2105">
        <v>1</v>
      </c>
      <c r="N28" s="2105">
        <v>1</v>
      </c>
      <c r="O28" s="656">
        <v>1</v>
      </c>
      <c r="P28" s="658"/>
      <c r="Q28" s="658"/>
      <c r="R28" s="658"/>
      <c r="S28" s="658"/>
      <c r="T28" s="729" t="s">
        <v>438</v>
      </c>
      <c r="U28" s="1082">
        <v>1</v>
      </c>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E28" s="1158"/>
      <c r="CF28" s="1158"/>
      <c r="CG28" s="1158"/>
      <c r="CH28" s="271"/>
      <c r="CI28" s="271"/>
    </row>
    <row r="29" spans="1:87" s="272" customFormat="1" ht="60.75" customHeight="1">
      <c r="A29" s="687" t="s">
        <v>451</v>
      </c>
      <c r="B29" s="688" t="s">
        <v>94</v>
      </c>
      <c r="C29" s="689" t="s">
        <v>1021</v>
      </c>
      <c r="D29" s="689" t="s">
        <v>594</v>
      </c>
      <c r="E29" s="689" t="s">
        <v>595</v>
      </c>
      <c r="F29" s="689"/>
      <c r="G29" s="689" t="s">
        <v>2268</v>
      </c>
      <c r="H29" s="690" t="s">
        <v>408</v>
      </c>
      <c r="I29" s="1929">
        <v>20000</v>
      </c>
      <c r="J29" s="1929">
        <v>20000</v>
      </c>
      <c r="K29" s="1929">
        <v>20000</v>
      </c>
      <c r="L29" s="1930">
        <f t="shared" si="1"/>
        <v>0</v>
      </c>
      <c r="M29" s="2105">
        <v>1</v>
      </c>
      <c r="N29" s="2105">
        <v>1</v>
      </c>
      <c r="O29" s="656">
        <v>1</v>
      </c>
      <c r="P29" s="658"/>
      <c r="Q29" s="658"/>
      <c r="R29" s="658"/>
      <c r="S29" s="658"/>
      <c r="T29" s="729" t="s">
        <v>2972</v>
      </c>
      <c r="U29" s="1082">
        <v>1</v>
      </c>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E29" s="1158"/>
      <c r="CF29" s="1158"/>
      <c r="CG29" s="1158"/>
      <c r="CH29" s="271"/>
      <c r="CI29" s="271"/>
    </row>
    <row r="30" spans="1:87" s="272" customFormat="1" ht="42" customHeight="1">
      <c r="A30" s="687" t="s">
        <v>451</v>
      </c>
      <c r="B30" s="688" t="s">
        <v>94</v>
      </c>
      <c r="C30" s="689" t="s">
        <v>1021</v>
      </c>
      <c r="D30" s="689" t="s">
        <v>596</v>
      </c>
      <c r="E30" s="689" t="s">
        <v>47</v>
      </c>
      <c r="F30" s="689">
        <v>85</v>
      </c>
      <c r="G30" s="689" t="s">
        <v>2268</v>
      </c>
      <c r="H30" s="690" t="s">
        <v>408</v>
      </c>
      <c r="I30" s="1929">
        <v>15000</v>
      </c>
      <c r="J30" s="1929">
        <v>15000</v>
      </c>
      <c r="K30" s="1413">
        <v>15000</v>
      </c>
      <c r="L30" s="1930">
        <f t="shared" si="1"/>
        <v>0</v>
      </c>
      <c r="M30" s="2105">
        <v>1</v>
      </c>
      <c r="N30" s="2105">
        <v>1</v>
      </c>
      <c r="O30" s="656">
        <v>1</v>
      </c>
      <c r="P30" s="658"/>
      <c r="Q30" s="658"/>
      <c r="R30" s="658"/>
      <c r="S30" s="658"/>
      <c r="T30" s="729" t="s">
        <v>438</v>
      </c>
      <c r="U30" s="1082">
        <v>1</v>
      </c>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E30" s="1158"/>
      <c r="CF30" s="1158"/>
      <c r="CG30" s="1158"/>
      <c r="CH30" s="271"/>
      <c r="CI30" s="271"/>
    </row>
    <row r="31" spans="1:87" s="272" customFormat="1" ht="42" customHeight="1">
      <c r="A31" s="687" t="s">
        <v>451</v>
      </c>
      <c r="B31" s="688" t="s">
        <v>94</v>
      </c>
      <c r="C31" s="689" t="s">
        <v>1021</v>
      </c>
      <c r="D31" s="689" t="s">
        <v>597</v>
      </c>
      <c r="E31" s="689" t="s">
        <v>598</v>
      </c>
      <c r="F31" s="689">
        <v>173</v>
      </c>
      <c r="G31" s="689" t="s">
        <v>2268</v>
      </c>
      <c r="H31" s="690" t="s">
        <v>408</v>
      </c>
      <c r="I31" s="1929">
        <v>20000</v>
      </c>
      <c r="J31" s="1929">
        <v>20000</v>
      </c>
      <c r="K31" s="1413">
        <v>20000</v>
      </c>
      <c r="L31" s="1930">
        <f t="shared" si="1"/>
        <v>0</v>
      </c>
      <c r="M31" s="2105">
        <v>1</v>
      </c>
      <c r="N31" s="2105">
        <v>1</v>
      </c>
      <c r="O31" s="656">
        <v>1</v>
      </c>
      <c r="P31" s="658"/>
      <c r="Q31" s="658"/>
      <c r="R31" s="658"/>
      <c r="S31" s="658"/>
      <c r="T31" s="729" t="s">
        <v>438</v>
      </c>
      <c r="U31" s="1082">
        <v>1</v>
      </c>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E31" s="1158"/>
      <c r="CF31" s="1158"/>
      <c r="CG31" s="1158"/>
      <c r="CH31" s="271"/>
      <c r="CI31" s="271"/>
    </row>
    <row r="32" spans="1:87" s="272" customFormat="1" ht="42" customHeight="1">
      <c r="A32" s="687" t="s">
        <v>451</v>
      </c>
      <c r="B32" s="688" t="s">
        <v>94</v>
      </c>
      <c r="C32" s="689" t="s">
        <v>1021</v>
      </c>
      <c r="D32" s="689" t="s">
        <v>599</v>
      </c>
      <c r="E32" s="689" t="s">
        <v>1801</v>
      </c>
      <c r="F32" s="689"/>
      <c r="G32" s="689" t="s">
        <v>2268</v>
      </c>
      <c r="H32" s="690"/>
      <c r="I32" s="1929">
        <v>10000</v>
      </c>
      <c r="J32" s="1929">
        <v>10000</v>
      </c>
      <c r="K32" s="1413">
        <v>10000</v>
      </c>
      <c r="L32" s="1930">
        <f t="shared" si="1"/>
        <v>0</v>
      </c>
      <c r="M32" s="2105">
        <v>1</v>
      </c>
      <c r="N32" s="2105">
        <v>1</v>
      </c>
      <c r="O32" s="656">
        <v>1</v>
      </c>
      <c r="P32" s="658"/>
      <c r="Q32" s="658"/>
      <c r="R32" s="658"/>
      <c r="S32" s="658"/>
      <c r="T32" s="729" t="s">
        <v>438</v>
      </c>
      <c r="U32" s="1082">
        <v>2</v>
      </c>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E32" s="1158"/>
      <c r="CF32" s="1158"/>
      <c r="CG32" s="1158"/>
      <c r="CH32" s="271"/>
      <c r="CI32" s="271"/>
    </row>
    <row r="33" spans="1:87" s="272" customFormat="1" ht="69" customHeight="1">
      <c r="A33" s="687" t="s">
        <v>451</v>
      </c>
      <c r="B33" s="688" t="s">
        <v>94</v>
      </c>
      <c r="C33" s="689" t="s">
        <v>1021</v>
      </c>
      <c r="D33" s="689" t="s">
        <v>599</v>
      </c>
      <c r="E33" s="689" t="s">
        <v>1084</v>
      </c>
      <c r="F33" s="689">
        <v>1221</v>
      </c>
      <c r="G33" s="689" t="s">
        <v>2268</v>
      </c>
      <c r="H33" s="690" t="s">
        <v>408</v>
      </c>
      <c r="I33" s="1929">
        <v>40000</v>
      </c>
      <c r="J33" s="1929">
        <v>40000</v>
      </c>
      <c r="K33" s="1413">
        <v>40000</v>
      </c>
      <c r="L33" s="1930">
        <f t="shared" si="1"/>
        <v>0</v>
      </c>
      <c r="M33" s="2105">
        <v>1</v>
      </c>
      <c r="N33" s="2105">
        <v>1</v>
      </c>
      <c r="O33" s="656">
        <v>1</v>
      </c>
      <c r="P33" s="658"/>
      <c r="Q33" s="658"/>
      <c r="R33" s="658"/>
      <c r="S33" s="658"/>
      <c r="T33" s="729" t="s">
        <v>438</v>
      </c>
      <c r="U33" s="1082">
        <v>2</v>
      </c>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E33" s="1158"/>
      <c r="CF33" s="1158"/>
      <c r="CG33" s="1158"/>
      <c r="CH33" s="271"/>
      <c r="CI33" s="271"/>
    </row>
    <row r="34" spans="1:87" s="272" customFormat="1" ht="42" customHeight="1">
      <c r="A34" s="687" t="s">
        <v>451</v>
      </c>
      <c r="B34" s="688" t="s">
        <v>94</v>
      </c>
      <c r="C34" s="689" t="s">
        <v>1030</v>
      </c>
      <c r="D34" s="689" t="s">
        <v>600</v>
      </c>
      <c r="E34" s="689" t="s">
        <v>1557</v>
      </c>
      <c r="F34" s="689">
        <v>84</v>
      </c>
      <c r="G34" s="689" t="s">
        <v>2266</v>
      </c>
      <c r="H34" s="690" t="s">
        <v>408</v>
      </c>
      <c r="I34" s="1929">
        <v>40000</v>
      </c>
      <c r="J34" s="1929">
        <v>40000</v>
      </c>
      <c r="K34" s="1929">
        <v>40000</v>
      </c>
      <c r="L34" s="1930">
        <f t="shared" si="1"/>
        <v>0</v>
      </c>
      <c r="M34" s="2105">
        <v>1</v>
      </c>
      <c r="N34" s="2105">
        <v>1</v>
      </c>
      <c r="O34" s="656">
        <v>1</v>
      </c>
      <c r="P34" s="658"/>
      <c r="Q34" s="658"/>
      <c r="R34" s="658"/>
      <c r="S34" s="658"/>
      <c r="T34" s="729" t="s">
        <v>438</v>
      </c>
      <c r="U34" s="1082">
        <v>1</v>
      </c>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E34" s="1158"/>
      <c r="CF34" s="1158"/>
      <c r="CG34" s="1158"/>
      <c r="CH34" s="271"/>
      <c r="CI34" s="271"/>
    </row>
    <row r="35" spans="1:87" s="272" customFormat="1" ht="42" customHeight="1">
      <c r="A35" s="687" t="s">
        <v>451</v>
      </c>
      <c r="B35" s="688" t="s">
        <v>94</v>
      </c>
      <c r="C35" s="689" t="s">
        <v>1030</v>
      </c>
      <c r="D35" s="689" t="s">
        <v>601</v>
      </c>
      <c r="E35" s="689" t="s">
        <v>602</v>
      </c>
      <c r="F35" s="689">
        <v>79</v>
      </c>
      <c r="G35" s="689" t="s">
        <v>2266</v>
      </c>
      <c r="H35" s="690" t="s">
        <v>408</v>
      </c>
      <c r="I35" s="1929">
        <v>25000</v>
      </c>
      <c r="J35" s="1929">
        <v>25000</v>
      </c>
      <c r="K35" s="1929">
        <v>25000</v>
      </c>
      <c r="L35" s="1930">
        <f t="shared" si="1"/>
        <v>0</v>
      </c>
      <c r="M35" s="2105">
        <v>1</v>
      </c>
      <c r="N35" s="2105">
        <v>1</v>
      </c>
      <c r="O35" s="656">
        <v>1</v>
      </c>
      <c r="P35" s="658"/>
      <c r="Q35" s="658"/>
      <c r="R35" s="658"/>
      <c r="S35" s="658"/>
      <c r="T35" s="729" t="s">
        <v>438</v>
      </c>
      <c r="U35" s="1082">
        <v>1</v>
      </c>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E35" s="1158"/>
      <c r="CF35" s="1158"/>
      <c r="CG35" s="1158"/>
      <c r="CH35" s="271"/>
      <c r="CI35" s="271"/>
    </row>
    <row r="36" spans="1:87" s="272" customFormat="1" ht="42" customHeight="1">
      <c r="A36" s="687" t="s">
        <v>451</v>
      </c>
      <c r="B36" s="688" t="s">
        <v>94</v>
      </c>
      <c r="C36" s="689" t="s">
        <v>1030</v>
      </c>
      <c r="D36" s="689" t="s">
        <v>603</v>
      </c>
      <c r="E36" s="689" t="s">
        <v>2342</v>
      </c>
      <c r="F36" s="689">
        <v>130</v>
      </c>
      <c r="G36" s="689" t="s">
        <v>2266</v>
      </c>
      <c r="H36" s="690" t="s">
        <v>408</v>
      </c>
      <c r="I36" s="1929">
        <v>67000</v>
      </c>
      <c r="J36" s="1929">
        <v>67000</v>
      </c>
      <c r="K36" s="1929">
        <v>67000</v>
      </c>
      <c r="L36" s="1930">
        <f t="shared" si="1"/>
        <v>0</v>
      </c>
      <c r="M36" s="2105">
        <v>1</v>
      </c>
      <c r="N36" s="2105">
        <v>1</v>
      </c>
      <c r="O36" s="656">
        <v>1</v>
      </c>
      <c r="P36" s="658"/>
      <c r="Q36" s="658"/>
      <c r="R36" s="658"/>
      <c r="S36" s="658"/>
      <c r="T36" s="729" t="s">
        <v>438</v>
      </c>
      <c r="U36" s="1082">
        <v>1</v>
      </c>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E36" s="1158"/>
      <c r="CF36" s="1158"/>
      <c r="CG36" s="1158"/>
      <c r="CH36" s="271"/>
      <c r="CI36" s="271"/>
    </row>
    <row r="37" spans="1:87" s="272" customFormat="1" ht="42" customHeight="1">
      <c r="A37" s="687" t="s">
        <v>451</v>
      </c>
      <c r="B37" s="688" t="s">
        <v>94</v>
      </c>
      <c r="C37" s="689" t="s">
        <v>1030</v>
      </c>
      <c r="D37" s="689" t="s">
        <v>604</v>
      </c>
      <c r="E37" s="689" t="s">
        <v>606</v>
      </c>
      <c r="F37" s="689">
        <v>70</v>
      </c>
      <c r="G37" s="689" t="s">
        <v>2266</v>
      </c>
      <c r="H37" s="690" t="s">
        <v>408</v>
      </c>
      <c r="I37" s="1929">
        <v>86000</v>
      </c>
      <c r="J37" s="1929">
        <v>86000</v>
      </c>
      <c r="K37" s="1929">
        <v>86000</v>
      </c>
      <c r="L37" s="1930">
        <f t="shared" si="1"/>
        <v>0</v>
      </c>
      <c r="M37" s="2105">
        <v>1</v>
      </c>
      <c r="N37" s="2105">
        <v>1</v>
      </c>
      <c r="O37" s="656">
        <v>1</v>
      </c>
      <c r="P37" s="658"/>
      <c r="Q37" s="658"/>
      <c r="R37" s="658"/>
      <c r="S37" s="658"/>
      <c r="T37" s="729" t="s">
        <v>438</v>
      </c>
      <c r="U37" s="1082">
        <v>1</v>
      </c>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E37" s="1158"/>
      <c r="CF37" s="1158"/>
      <c r="CG37" s="1158"/>
      <c r="CH37" s="271"/>
      <c r="CI37" s="271"/>
    </row>
    <row r="38" spans="1:87" s="272" customFormat="1" ht="42" customHeight="1">
      <c r="A38" s="687" t="s">
        <v>451</v>
      </c>
      <c r="B38" s="688" t="s">
        <v>94</v>
      </c>
      <c r="C38" s="689" t="s">
        <v>1030</v>
      </c>
      <c r="D38" s="689" t="s">
        <v>605</v>
      </c>
      <c r="E38" s="689" t="s">
        <v>607</v>
      </c>
      <c r="F38" s="689">
        <v>240</v>
      </c>
      <c r="G38" s="689" t="s">
        <v>2266</v>
      </c>
      <c r="H38" s="690" t="s">
        <v>408</v>
      </c>
      <c r="I38" s="1929">
        <v>40000</v>
      </c>
      <c r="J38" s="1929">
        <v>40000</v>
      </c>
      <c r="K38" s="1929">
        <v>40000</v>
      </c>
      <c r="L38" s="1930">
        <f t="shared" si="1"/>
        <v>0</v>
      </c>
      <c r="M38" s="2105">
        <v>1</v>
      </c>
      <c r="N38" s="2105">
        <v>1</v>
      </c>
      <c r="O38" s="656">
        <v>1</v>
      </c>
      <c r="P38" s="658"/>
      <c r="Q38" s="658"/>
      <c r="R38" s="658"/>
      <c r="S38" s="658"/>
      <c r="T38" s="729" t="s">
        <v>438</v>
      </c>
      <c r="U38" s="1082">
        <v>1</v>
      </c>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E38" s="1158"/>
      <c r="CF38" s="1158"/>
      <c r="CG38" s="1158"/>
      <c r="CH38" s="271"/>
      <c r="CI38" s="271"/>
    </row>
    <row r="39" spans="1:87" s="272" customFormat="1" ht="42" customHeight="1">
      <c r="A39" s="687" t="s">
        <v>451</v>
      </c>
      <c r="B39" s="688" t="s">
        <v>94</v>
      </c>
      <c r="C39" s="689" t="s">
        <v>1030</v>
      </c>
      <c r="D39" s="689" t="s">
        <v>1085</v>
      </c>
      <c r="E39" s="689" t="s">
        <v>1086</v>
      </c>
      <c r="F39" s="689">
        <v>26</v>
      </c>
      <c r="G39" s="689" t="s">
        <v>965</v>
      </c>
      <c r="H39" s="690" t="s">
        <v>408</v>
      </c>
      <c r="I39" s="1929">
        <v>74100</v>
      </c>
      <c r="J39" s="1929">
        <v>74100</v>
      </c>
      <c r="K39" s="1929">
        <v>74100</v>
      </c>
      <c r="L39" s="1930">
        <f t="shared" si="1"/>
        <v>0</v>
      </c>
      <c r="M39" s="2105">
        <v>1</v>
      </c>
      <c r="N39" s="2105">
        <v>1</v>
      </c>
      <c r="O39" s="656">
        <v>1</v>
      </c>
      <c r="P39" s="658"/>
      <c r="Q39" s="658"/>
      <c r="R39" s="658"/>
      <c r="S39" s="658"/>
      <c r="T39" s="729" t="s">
        <v>438</v>
      </c>
      <c r="U39" s="1082">
        <v>1</v>
      </c>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E39" s="1158"/>
      <c r="CF39" s="1158"/>
      <c r="CG39" s="1158"/>
      <c r="CH39" s="271"/>
      <c r="CI39" s="271"/>
    </row>
    <row r="40" spans="1:87" s="272" customFormat="1" ht="42" customHeight="1">
      <c r="A40" s="687" t="s">
        <v>451</v>
      </c>
      <c r="B40" s="688" t="s">
        <v>94</v>
      </c>
      <c r="C40" s="689" t="s">
        <v>1030</v>
      </c>
      <c r="D40" s="689" t="s">
        <v>1087</v>
      </c>
      <c r="E40" s="689" t="s">
        <v>1088</v>
      </c>
      <c r="F40" s="689">
        <v>145</v>
      </c>
      <c r="G40" s="689" t="s">
        <v>2266</v>
      </c>
      <c r="H40" s="690" t="s">
        <v>408</v>
      </c>
      <c r="I40" s="1929">
        <v>127140</v>
      </c>
      <c r="J40" s="1929">
        <v>127140</v>
      </c>
      <c r="K40" s="1929">
        <v>127140</v>
      </c>
      <c r="L40" s="1930">
        <f t="shared" si="1"/>
        <v>0</v>
      </c>
      <c r="M40" s="2105">
        <v>1</v>
      </c>
      <c r="N40" s="2105">
        <v>1</v>
      </c>
      <c r="O40" s="656">
        <v>1</v>
      </c>
      <c r="P40" s="657"/>
      <c r="Q40" s="658"/>
      <c r="R40" s="658"/>
      <c r="S40" s="658"/>
      <c r="T40" s="729" t="s">
        <v>438</v>
      </c>
      <c r="U40" s="1082">
        <v>1</v>
      </c>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E40" s="1158"/>
      <c r="CF40" s="1158"/>
      <c r="CG40" s="1158"/>
      <c r="CH40" s="271"/>
      <c r="CI40" s="271"/>
    </row>
    <row r="41" spans="1:87" s="272" customFormat="1" ht="42" customHeight="1">
      <c r="A41" s="687" t="s">
        <v>451</v>
      </c>
      <c r="B41" s="688" t="s">
        <v>94</v>
      </c>
      <c r="C41" s="689" t="s">
        <v>1030</v>
      </c>
      <c r="D41" s="689" t="s">
        <v>1089</v>
      </c>
      <c r="E41" s="689" t="s">
        <v>1090</v>
      </c>
      <c r="F41" s="689">
        <v>212</v>
      </c>
      <c r="G41" s="689" t="s">
        <v>965</v>
      </c>
      <c r="H41" s="690" t="s">
        <v>408</v>
      </c>
      <c r="I41" s="1929">
        <v>20000</v>
      </c>
      <c r="J41" s="1929">
        <v>20000</v>
      </c>
      <c r="K41" s="1929">
        <v>20000</v>
      </c>
      <c r="L41" s="1930">
        <f t="shared" si="1"/>
        <v>0</v>
      </c>
      <c r="M41" s="2105">
        <v>1</v>
      </c>
      <c r="N41" s="2105">
        <v>1</v>
      </c>
      <c r="O41" s="656">
        <v>1</v>
      </c>
      <c r="P41" s="657"/>
      <c r="Q41" s="658"/>
      <c r="R41" s="658"/>
      <c r="S41" s="658"/>
      <c r="T41" s="729" t="s">
        <v>438</v>
      </c>
      <c r="U41" s="1082">
        <v>1</v>
      </c>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E41" s="1158"/>
      <c r="CF41" s="1158"/>
      <c r="CG41" s="1158"/>
      <c r="CH41" s="271"/>
      <c r="CI41" s="271"/>
    </row>
    <row r="42" spans="1:87" s="272" customFormat="1" ht="42" customHeight="1">
      <c r="A42" s="687" t="s">
        <v>451</v>
      </c>
      <c r="B42" s="688" t="s">
        <v>94</v>
      </c>
      <c r="C42" s="689" t="s">
        <v>1030</v>
      </c>
      <c r="D42" s="689" t="s">
        <v>599</v>
      </c>
      <c r="E42" s="689"/>
      <c r="F42" s="689"/>
      <c r="G42" s="689" t="s">
        <v>2268</v>
      </c>
      <c r="H42" s="690" t="s">
        <v>408</v>
      </c>
      <c r="I42" s="1929">
        <v>40000</v>
      </c>
      <c r="J42" s="1929">
        <v>40000</v>
      </c>
      <c r="K42" s="1413">
        <v>40000</v>
      </c>
      <c r="L42" s="1930">
        <f t="shared" si="1"/>
        <v>0</v>
      </c>
      <c r="M42" s="2105">
        <v>1</v>
      </c>
      <c r="N42" s="2105">
        <v>1</v>
      </c>
      <c r="O42" s="656">
        <v>1</v>
      </c>
      <c r="P42" s="658"/>
      <c r="Q42" s="658"/>
      <c r="R42" s="658"/>
      <c r="S42" s="658"/>
      <c r="T42" s="729" t="s">
        <v>438</v>
      </c>
      <c r="U42" s="1082">
        <v>2</v>
      </c>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E42" s="1158"/>
      <c r="CF42" s="1158"/>
      <c r="CG42" s="1158"/>
      <c r="CH42" s="271"/>
      <c r="CI42" s="271"/>
    </row>
    <row r="43" spans="1:87" s="272" customFormat="1" ht="42" customHeight="1">
      <c r="A43" s="687" t="s">
        <v>451</v>
      </c>
      <c r="B43" s="688" t="s">
        <v>94</v>
      </c>
      <c r="C43" s="689" t="s">
        <v>728</v>
      </c>
      <c r="D43" s="689" t="s">
        <v>608</v>
      </c>
      <c r="E43" s="689" t="s">
        <v>609</v>
      </c>
      <c r="F43" s="689">
        <v>223</v>
      </c>
      <c r="G43" s="689" t="s">
        <v>965</v>
      </c>
      <c r="H43" s="690" t="s">
        <v>408</v>
      </c>
      <c r="I43" s="1929">
        <v>175000</v>
      </c>
      <c r="J43" s="1929">
        <v>175000</v>
      </c>
      <c r="K43" s="1929">
        <v>175000</v>
      </c>
      <c r="L43" s="1930">
        <f t="shared" si="1"/>
        <v>0</v>
      </c>
      <c r="M43" s="2105">
        <v>1</v>
      </c>
      <c r="N43" s="2105">
        <v>1</v>
      </c>
      <c r="O43" s="656">
        <v>1</v>
      </c>
      <c r="P43" s="658"/>
      <c r="Q43" s="658"/>
      <c r="R43" s="658"/>
      <c r="S43" s="658"/>
      <c r="T43" s="729" t="s">
        <v>438</v>
      </c>
      <c r="U43" s="1082">
        <v>1</v>
      </c>
      <c r="V43" s="271"/>
      <c r="W43" s="271"/>
      <c r="X43" s="271"/>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E43" s="1158"/>
      <c r="CF43" s="1158"/>
      <c r="CG43" s="1158"/>
      <c r="CH43" s="271"/>
      <c r="CI43" s="271"/>
    </row>
    <row r="44" spans="1:87" s="272" customFormat="1" ht="42" customHeight="1">
      <c r="A44" s="687" t="s">
        <v>451</v>
      </c>
      <c r="B44" s="688" t="s">
        <v>94</v>
      </c>
      <c r="C44" s="689" t="s">
        <v>728</v>
      </c>
      <c r="D44" s="689" t="s">
        <v>610</v>
      </c>
      <c r="E44" s="689" t="s">
        <v>1176</v>
      </c>
      <c r="F44" s="689">
        <v>248</v>
      </c>
      <c r="G44" s="689" t="s">
        <v>965</v>
      </c>
      <c r="H44" s="690" t="s">
        <v>408</v>
      </c>
      <c r="I44" s="1929">
        <v>125000</v>
      </c>
      <c r="J44" s="1929">
        <v>125000</v>
      </c>
      <c r="K44" s="1929">
        <v>125000</v>
      </c>
      <c r="L44" s="1930">
        <f t="shared" si="1"/>
        <v>0</v>
      </c>
      <c r="M44" s="2105">
        <v>1</v>
      </c>
      <c r="N44" s="2105">
        <v>1</v>
      </c>
      <c r="O44" s="656">
        <v>1</v>
      </c>
      <c r="P44" s="658"/>
      <c r="Q44" s="658"/>
      <c r="R44" s="658"/>
      <c r="S44" s="658"/>
      <c r="T44" s="729" t="s">
        <v>438</v>
      </c>
      <c r="U44" s="1082">
        <v>1</v>
      </c>
      <c r="V44" s="271"/>
      <c r="W44" s="271"/>
      <c r="X44" s="271"/>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E44" s="1158"/>
      <c r="CF44" s="1158"/>
      <c r="CG44" s="1158"/>
      <c r="CH44" s="271"/>
      <c r="CI44" s="271"/>
    </row>
    <row r="45" spans="1:87" s="272" customFormat="1" ht="42" customHeight="1">
      <c r="A45" s="687" t="s">
        <v>451</v>
      </c>
      <c r="B45" s="688" t="s">
        <v>94</v>
      </c>
      <c r="C45" s="689" t="s">
        <v>740</v>
      </c>
      <c r="D45" s="689" t="s">
        <v>1091</v>
      </c>
      <c r="E45" s="689" t="s">
        <v>1092</v>
      </c>
      <c r="F45" s="689">
        <v>18</v>
      </c>
      <c r="G45" s="689" t="s">
        <v>2266</v>
      </c>
      <c r="H45" s="690" t="s">
        <v>408</v>
      </c>
      <c r="I45" s="1929">
        <v>10000</v>
      </c>
      <c r="J45" s="1929">
        <v>10000</v>
      </c>
      <c r="K45" s="1413">
        <v>10000</v>
      </c>
      <c r="L45" s="1930">
        <f t="shared" si="1"/>
        <v>0</v>
      </c>
      <c r="M45" s="2105">
        <v>1</v>
      </c>
      <c r="N45" s="2105">
        <v>1</v>
      </c>
      <c r="O45" s="656">
        <v>1</v>
      </c>
      <c r="P45" s="658"/>
      <c r="Q45" s="658"/>
      <c r="R45" s="657"/>
      <c r="S45" s="657"/>
      <c r="T45" s="729" t="s">
        <v>438</v>
      </c>
      <c r="U45" s="1082">
        <v>1</v>
      </c>
      <c r="V45" s="271"/>
      <c r="W45" s="271"/>
      <c r="X45" s="271"/>
      <c r="Y45" s="271"/>
      <c r="Z45" s="271"/>
      <c r="AA45" s="271"/>
      <c r="AB45" s="271"/>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E45" s="1158"/>
      <c r="CF45" s="1158"/>
      <c r="CG45" s="1158"/>
      <c r="CH45" s="271"/>
      <c r="CI45" s="271"/>
    </row>
    <row r="46" spans="1:87" s="272" customFormat="1" ht="42" customHeight="1">
      <c r="A46" s="687" t="s">
        <v>451</v>
      </c>
      <c r="B46" s="688" t="s">
        <v>94</v>
      </c>
      <c r="C46" s="689" t="s">
        <v>157</v>
      </c>
      <c r="D46" s="689" t="s">
        <v>1115</v>
      </c>
      <c r="E46" s="689" t="s">
        <v>1928</v>
      </c>
      <c r="F46" s="689">
        <v>149</v>
      </c>
      <c r="G46" s="689" t="s">
        <v>2266</v>
      </c>
      <c r="H46" s="690" t="s">
        <v>408</v>
      </c>
      <c r="I46" s="1929">
        <v>25000</v>
      </c>
      <c r="J46" s="1929">
        <v>25000</v>
      </c>
      <c r="K46" s="1413">
        <v>25000</v>
      </c>
      <c r="L46" s="1930">
        <f t="shared" si="1"/>
        <v>0</v>
      </c>
      <c r="M46" s="2105">
        <v>1</v>
      </c>
      <c r="N46" s="2105">
        <v>1</v>
      </c>
      <c r="O46" s="656">
        <v>1</v>
      </c>
      <c r="P46" s="658"/>
      <c r="Q46" s="658"/>
      <c r="R46" s="658"/>
      <c r="S46" s="658"/>
      <c r="T46" s="729" t="s">
        <v>438</v>
      </c>
      <c r="U46" s="1082">
        <v>1</v>
      </c>
      <c r="V46" s="271"/>
      <c r="W46" s="271"/>
      <c r="X46" s="271"/>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E46" s="1158"/>
      <c r="CF46" s="1158"/>
      <c r="CG46" s="1158"/>
      <c r="CH46" s="271"/>
      <c r="CI46" s="271"/>
    </row>
    <row r="47" spans="1:87" s="272" customFormat="1" ht="42" customHeight="1">
      <c r="A47" s="687" t="s">
        <v>451</v>
      </c>
      <c r="B47" s="1261" t="s">
        <v>94</v>
      </c>
      <c r="C47" s="1262" t="s">
        <v>157</v>
      </c>
      <c r="D47" s="1262" t="s">
        <v>456</v>
      </c>
      <c r="E47" s="689" t="s">
        <v>1093</v>
      </c>
      <c r="F47" s="689">
        <v>205</v>
      </c>
      <c r="G47" s="689" t="s">
        <v>2266</v>
      </c>
      <c r="H47" s="690" t="s">
        <v>408</v>
      </c>
      <c r="I47" s="1929">
        <v>25000</v>
      </c>
      <c r="J47" s="1929">
        <v>25000</v>
      </c>
      <c r="K47" s="1413">
        <v>25000</v>
      </c>
      <c r="L47" s="1930">
        <f t="shared" si="1"/>
        <v>0</v>
      </c>
      <c r="M47" s="2105">
        <v>1</v>
      </c>
      <c r="N47" s="2105">
        <v>1</v>
      </c>
      <c r="O47" s="656">
        <v>1</v>
      </c>
      <c r="P47" s="658"/>
      <c r="Q47" s="658"/>
      <c r="R47" s="658"/>
      <c r="S47" s="658"/>
      <c r="T47" s="729" t="s">
        <v>438</v>
      </c>
      <c r="U47" s="1082">
        <v>1</v>
      </c>
      <c r="V47" s="271"/>
      <c r="W47" s="271"/>
      <c r="X47" s="271"/>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E47" s="1158"/>
      <c r="CF47" s="1158"/>
      <c r="CG47" s="1158"/>
      <c r="CH47" s="271"/>
      <c r="CI47" s="271"/>
    </row>
    <row r="48" spans="1:87" s="272" customFormat="1" ht="42" customHeight="1">
      <c r="A48" s="687" t="s">
        <v>451</v>
      </c>
      <c r="B48" s="688" t="s">
        <v>94</v>
      </c>
      <c r="C48" s="689" t="s">
        <v>157</v>
      </c>
      <c r="D48" s="689" t="s">
        <v>1094</v>
      </c>
      <c r="E48" s="689" t="s">
        <v>1266</v>
      </c>
      <c r="F48" s="689">
        <v>257</v>
      </c>
      <c r="G48" s="689" t="s">
        <v>2266</v>
      </c>
      <c r="H48" s="690" t="s">
        <v>408</v>
      </c>
      <c r="I48" s="1929">
        <v>25000</v>
      </c>
      <c r="J48" s="1929">
        <v>25000</v>
      </c>
      <c r="K48" s="1413">
        <v>25000</v>
      </c>
      <c r="L48" s="1930">
        <f t="shared" si="1"/>
        <v>0</v>
      </c>
      <c r="M48" s="2105">
        <v>1</v>
      </c>
      <c r="N48" s="2105">
        <v>1</v>
      </c>
      <c r="O48" s="656">
        <v>1</v>
      </c>
      <c r="P48" s="658"/>
      <c r="Q48" s="658"/>
      <c r="R48" s="657"/>
      <c r="S48" s="657"/>
      <c r="T48" s="729" t="s">
        <v>438</v>
      </c>
      <c r="U48" s="1082">
        <v>1</v>
      </c>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E48" s="1158"/>
      <c r="CF48" s="1158"/>
      <c r="CG48" s="1158"/>
      <c r="CH48" s="271"/>
      <c r="CI48" s="271"/>
    </row>
    <row r="49" spans="1:87" s="272" customFormat="1" ht="42" customHeight="1">
      <c r="A49" s="687" t="s">
        <v>451</v>
      </c>
      <c r="B49" s="688" t="s">
        <v>94</v>
      </c>
      <c r="C49" s="689" t="s">
        <v>157</v>
      </c>
      <c r="D49" s="689" t="s">
        <v>1095</v>
      </c>
      <c r="E49" s="689" t="s">
        <v>1261</v>
      </c>
      <c r="F49" s="689">
        <v>169</v>
      </c>
      <c r="G49" s="689" t="s">
        <v>2266</v>
      </c>
      <c r="H49" s="690" t="s">
        <v>408</v>
      </c>
      <c r="I49" s="1929">
        <v>25000</v>
      </c>
      <c r="J49" s="1929">
        <v>25000</v>
      </c>
      <c r="K49" s="1413">
        <v>25000</v>
      </c>
      <c r="L49" s="1930">
        <v>0</v>
      </c>
      <c r="M49" s="2105">
        <v>1</v>
      </c>
      <c r="N49" s="2105">
        <v>1</v>
      </c>
      <c r="O49" s="656">
        <v>1</v>
      </c>
      <c r="P49" s="658"/>
      <c r="Q49" s="658"/>
      <c r="R49" s="658"/>
      <c r="S49" s="658"/>
      <c r="T49" s="729" t="s">
        <v>438</v>
      </c>
      <c r="U49" s="1082">
        <v>1</v>
      </c>
      <c r="V49" s="271"/>
      <c r="W49" s="271"/>
      <c r="X49" s="271"/>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E49" s="1158"/>
      <c r="CF49" s="1158"/>
      <c r="CG49" s="1158"/>
      <c r="CH49" s="271"/>
      <c r="CI49" s="271"/>
    </row>
    <row r="50" spans="1:87" s="272" customFormat="1" ht="92.25" customHeight="1">
      <c r="A50" s="687" t="s">
        <v>451</v>
      </c>
      <c r="B50" s="688" t="s">
        <v>94</v>
      </c>
      <c r="C50" s="689" t="s">
        <v>157</v>
      </c>
      <c r="D50" s="689" t="s">
        <v>1096</v>
      </c>
      <c r="E50" s="689" t="s">
        <v>1097</v>
      </c>
      <c r="F50" s="689">
        <v>2610</v>
      </c>
      <c r="G50" s="689" t="s">
        <v>2266</v>
      </c>
      <c r="H50" s="690" t="s">
        <v>408</v>
      </c>
      <c r="I50" s="1929">
        <v>50000</v>
      </c>
      <c r="J50" s="1929">
        <v>50000</v>
      </c>
      <c r="K50" s="1413">
        <v>50000</v>
      </c>
      <c r="L50" s="1930">
        <v>0</v>
      </c>
      <c r="M50" s="2105">
        <v>1</v>
      </c>
      <c r="N50" s="2105">
        <v>1</v>
      </c>
      <c r="O50" s="656">
        <v>1</v>
      </c>
      <c r="P50" s="658"/>
      <c r="Q50" s="658"/>
      <c r="R50" s="658"/>
      <c r="S50" s="658"/>
      <c r="T50" s="729" t="s">
        <v>438</v>
      </c>
      <c r="U50" s="1082">
        <v>1</v>
      </c>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E50" s="1158"/>
      <c r="CF50" s="1158"/>
      <c r="CG50" s="1158"/>
      <c r="CH50" s="271"/>
      <c r="CI50" s="271"/>
    </row>
    <row r="51" spans="1:87" s="1312" customFormat="1" ht="28.5" customHeight="1">
      <c r="A51" s="1312">
        <f>COUNTIF(A4:A50,"Y")</f>
        <v>47</v>
      </c>
      <c r="F51" s="1313">
        <f>SUM(F3:F50)</f>
        <v>11656</v>
      </c>
      <c r="I51" s="2104"/>
      <c r="J51" s="1931"/>
      <c r="K51" s="1931"/>
      <c r="L51" s="2106"/>
      <c r="M51" s="1419"/>
      <c r="N51" s="2102"/>
      <c r="O51" s="1419"/>
      <c r="Q51" s="1312">
        <f>SUM(Q3:Q50)</f>
        <v>0</v>
      </c>
      <c r="R51" s="1312">
        <f>SUM(R3:R50)</f>
        <v>0</v>
      </c>
      <c r="S51" s="1312">
        <f>SUM(S3:S50)</f>
        <v>0</v>
      </c>
    </row>
    <row r="52" spans="1:87" s="1312" customFormat="1">
      <c r="A52" s="1314">
        <f>COUNTIF(A3:A50,"EK")</f>
        <v>0</v>
      </c>
      <c r="B52" s="1314"/>
      <c r="C52" s="1314"/>
      <c r="D52" s="1315"/>
      <c r="E52" s="1315"/>
      <c r="F52" s="1312">
        <f>SUMIF(T3:T50,"BİTTİ",F3:F50)</f>
        <v>11656</v>
      </c>
      <c r="G52" s="1315"/>
      <c r="H52" s="1315"/>
      <c r="I52" s="1316"/>
      <c r="J52" s="1317"/>
      <c r="K52" s="1316"/>
      <c r="L52" s="1314"/>
      <c r="M52" s="1314"/>
      <c r="N52" s="1318"/>
      <c r="O52" s="1318"/>
      <c r="P52" s="1318"/>
      <c r="Q52" s="1318"/>
      <c r="R52" s="1318"/>
      <c r="S52" s="1314"/>
    </row>
    <row r="53" spans="1:87" s="1307" customFormat="1">
      <c r="A53" s="1306"/>
      <c r="B53" s="1306"/>
      <c r="C53" s="1306"/>
      <c r="D53" s="1308"/>
      <c r="E53" s="1308"/>
      <c r="F53" s="1306"/>
      <c r="G53" s="1308"/>
      <c r="H53" s="1308"/>
      <c r="I53" s="1309"/>
      <c r="J53" s="1310"/>
      <c r="K53" s="1309"/>
      <c r="L53" s="1306"/>
      <c r="M53" s="1306"/>
      <c r="N53" s="1311"/>
      <c r="O53" s="1311"/>
      <c r="P53" s="1311"/>
      <c r="Q53" s="1311"/>
      <c r="R53" s="1311"/>
      <c r="S53" s="1306"/>
    </row>
    <row r="54" spans="1:87" s="1307" customFormat="1">
      <c r="A54" s="1306"/>
      <c r="B54" s="1306"/>
      <c r="C54" s="1306"/>
      <c r="D54" s="1308"/>
      <c r="E54" s="1308"/>
      <c r="F54" s="1306"/>
      <c r="G54" s="1308"/>
      <c r="H54" s="1308"/>
      <c r="I54" s="1309"/>
      <c r="J54" s="1310"/>
      <c r="K54" s="1309"/>
      <c r="L54" s="1306"/>
      <c r="M54" s="1306"/>
      <c r="N54" s="1311"/>
      <c r="O54" s="1311"/>
      <c r="P54" s="1311"/>
      <c r="Q54" s="1311"/>
      <c r="R54" s="1311"/>
      <c r="S54" s="1306"/>
    </row>
    <row r="55" spans="1:87" s="1307" customFormat="1">
      <c r="A55" s="1306"/>
      <c r="B55" s="1306"/>
      <c r="C55" s="1306"/>
      <c r="D55" s="1308"/>
      <c r="E55" s="1308"/>
      <c r="F55" s="1306"/>
      <c r="G55" s="1308"/>
      <c r="H55" s="1308"/>
      <c r="I55" s="1309"/>
      <c r="J55" s="1310"/>
      <c r="K55" s="1309"/>
      <c r="L55" s="1306"/>
      <c r="M55" s="1306"/>
      <c r="N55" s="1311"/>
      <c r="O55" s="1311"/>
      <c r="P55" s="1311"/>
      <c r="Q55" s="1311"/>
      <c r="R55" s="1311"/>
      <c r="S55" s="1306"/>
    </row>
    <row r="56" spans="1:87" s="1158" customFormat="1">
      <c r="A56" s="1153"/>
      <c r="B56" s="1153"/>
      <c r="C56" s="1153"/>
      <c r="D56" s="1186"/>
      <c r="E56" s="1186"/>
      <c r="F56" s="1153"/>
      <c r="G56" s="1186"/>
      <c r="H56" s="1186"/>
      <c r="I56" s="1187"/>
      <c r="J56" s="1188"/>
      <c r="K56" s="1187"/>
      <c r="L56" s="1153"/>
      <c r="M56" s="1153"/>
      <c r="N56" s="1156"/>
      <c r="O56" s="1156"/>
      <c r="P56" s="1156"/>
      <c r="Q56" s="1156"/>
      <c r="R56" s="1156"/>
      <c r="S56" s="1153"/>
    </row>
    <row r="57" spans="1:87" s="1158" customFormat="1">
      <c r="A57" s="1153"/>
      <c r="B57" s="1153"/>
      <c r="C57" s="1153"/>
      <c r="D57" s="1168"/>
      <c r="E57" s="1168" t="s">
        <v>2227</v>
      </c>
      <c r="F57" s="1168" t="s">
        <v>2228</v>
      </c>
      <c r="G57" s="1186"/>
      <c r="H57" s="1186"/>
      <c r="I57" s="1187"/>
      <c r="J57" s="1188"/>
      <c r="K57" s="1187"/>
      <c r="L57" s="1153"/>
      <c r="M57" s="1153"/>
      <c r="N57" s="1156"/>
      <c r="O57" s="1156"/>
      <c r="P57" s="1156"/>
      <c r="Q57" s="1156"/>
      <c r="R57" s="1156"/>
      <c r="S57" s="1153"/>
    </row>
    <row r="58" spans="1:87" s="1158" customFormat="1">
      <c r="A58" s="1153"/>
      <c r="B58" s="1153"/>
      <c r="C58" s="1153"/>
      <c r="D58" s="1168" t="s">
        <v>716</v>
      </c>
      <c r="E58" s="1168">
        <f>COUNTIF((U4:U18),1)</f>
        <v>15</v>
      </c>
      <c r="F58" s="1168">
        <f>COUNTIF((U4:U28),2)</f>
        <v>0</v>
      </c>
      <c r="G58" s="1186"/>
      <c r="H58" s="1186"/>
      <c r="I58" s="1187"/>
      <c r="J58" s="1188"/>
      <c r="K58" s="1187"/>
      <c r="L58" s="1153"/>
      <c r="M58" s="1153"/>
      <c r="N58" s="1156"/>
      <c r="O58" s="1156"/>
      <c r="P58" s="1156"/>
      <c r="Q58" s="1156"/>
      <c r="R58" s="1156"/>
      <c r="S58" s="1153"/>
    </row>
    <row r="59" spans="1:87" s="1158" customFormat="1">
      <c r="A59" s="1153"/>
      <c r="B59" s="1153"/>
      <c r="C59" s="1153"/>
      <c r="D59" s="1168" t="s">
        <v>2229</v>
      </c>
      <c r="E59" s="1168">
        <f>COUNTIF((U19:U22),1)</f>
        <v>4</v>
      </c>
      <c r="F59" s="1168">
        <f>COUNTIF((U22:U29),2)</f>
        <v>0</v>
      </c>
      <c r="G59" s="1186"/>
      <c r="H59" s="1186"/>
      <c r="I59" s="1187"/>
      <c r="J59" s="1188"/>
      <c r="K59" s="1187"/>
      <c r="L59" s="1153"/>
      <c r="M59" s="1153"/>
      <c r="N59" s="1156"/>
      <c r="O59" s="1156"/>
      <c r="P59" s="1156"/>
      <c r="Q59" s="1156"/>
      <c r="R59" s="1156"/>
      <c r="S59" s="1153"/>
    </row>
    <row r="60" spans="1:87" s="1158" customFormat="1">
      <c r="A60" s="1153"/>
      <c r="B60" s="1153"/>
      <c r="C60" s="1153"/>
      <c r="D60" s="1168" t="s">
        <v>2381</v>
      </c>
      <c r="E60" s="1168">
        <f>COUNTIF((U23:U28),1)</f>
        <v>6</v>
      </c>
      <c r="F60" s="1168">
        <f>COUNTIF((U23:U28),2)</f>
        <v>0</v>
      </c>
      <c r="G60" s="1186"/>
      <c r="H60" s="1186"/>
      <c r="I60" s="1187"/>
      <c r="J60" s="1188"/>
      <c r="K60" s="1187"/>
      <c r="L60" s="1153"/>
      <c r="M60" s="1153"/>
      <c r="N60" s="1156"/>
      <c r="O60" s="1156"/>
      <c r="P60" s="1156"/>
      <c r="Q60" s="1156"/>
      <c r="R60" s="1156"/>
      <c r="S60" s="1153"/>
    </row>
    <row r="61" spans="1:87" s="1158" customFormat="1">
      <c r="A61" s="1153"/>
      <c r="B61" s="1153"/>
      <c r="C61" s="1153"/>
      <c r="D61" s="1168" t="s">
        <v>2230</v>
      </c>
      <c r="E61" s="1168">
        <f>COUNTIF((U29:U33),1)</f>
        <v>3</v>
      </c>
      <c r="F61" s="1168">
        <f>COUNTIF((U29:U33),2)</f>
        <v>2</v>
      </c>
      <c r="G61" s="1186"/>
      <c r="H61" s="1186"/>
      <c r="I61" s="1187"/>
      <c r="J61" s="1188"/>
      <c r="K61" s="1187"/>
      <c r="L61" s="1153"/>
      <c r="M61" s="1153"/>
      <c r="N61" s="1156"/>
      <c r="O61" s="1156"/>
      <c r="P61" s="1156"/>
      <c r="Q61" s="1156"/>
      <c r="R61" s="1156"/>
      <c r="S61" s="1153"/>
    </row>
    <row r="62" spans="1:87" s="1158" customFormat="1">
      <c r="A62" s="1153"/>
      <c r="B62" s="1153"/>
      <c r="C62" s="1153"/>
      <c r="D62" s="1168" t="s">
        <v>2231</v>
      </c>
      <c r="E62" s="1168">
        <f>COUNTIF((U34:U42),1)</f>
        <v>8</v>
      </c>
      <c r="F62" s="1168">
        <f>COUNTIF((U34:U42),2)</f>
        <v>1</v>
      </c>
      <c r="G62" s="1186"/>
      <c r="H62" s="1186"/>
      <c r="I62" s="1187"/>
      <c r="J62" s="1188"/>
      <c r="K62" s="1187"/>
      <c r="L62" s="1153"/>
      <c r="M62" s="1153"/>
      <c r="N62" s="1156"/>
      <c r="O62" s="1156"/>
      <c r="P62" s="1156"/>
      <c r="Q62" s="1156"/>
      <c r="R62" s="1156"/>
      <c r="S62" s="1153"/>
    </row>
    <row r="63" spans="1:87" s="1158" customFormat="1">
      <c r="A63" s="1153"/>
      <c r="B63" s="1153"/>
      <c r="C63" s="1153"/>
      <c r="D63" s="1168" t="s">
        <v>728</v>
      </c>
      <c r="E63" s="1168">
        <f>COUNTIF((U43:U44),1)</f>
        <v>2</v>
      </c>
      <c r="F63" s="1168">
        <f>COUNTIF((U43:U44),2)</f>
        <v>0</v>
      </c>
      <c r="G63" s="1186"/>
      <c r="H63" s="1186"/>
      <c r="I63" s="1187"/>
      <c r="J63" s="1188"/>
      <c r="K63" s="1187"/>
      <c r="L63" s="1153"/>
      <c r="M63" s="1153"/>
      <c r="N63" s="1156"/>
      <c r="O63" s="1156"/>
      <c r="P63" s="1156"/>
      <c r="Q63" s="1156"/>
      <c r="R63" s="1156"/>
      <c r="S63" s="1153"/>
    </row>
    <row r="64" spans="1:87" s="1158" customFormat="1">
      <c r="A64" s="1153"/>
      <c r="B64" s="1153"/>
      <c r="C64" s="1153"/>
      <c r="D64" s="1158" t="s">
        <v>740</v>
      </c>
      <c r="E64" s="1168">
        <f>COUNTIF((U45:U45),1)</f>
        <v>1</v>
      </c>
      <c r="F64" s="1168">
        <f>COUNTIF((U45:U45),2)</f>
        <v>0</v>
      </c>
      <c r="G64" s="1186"/>
      <c r="H64" s="1186"/>
      <c r="I64" s="1187"/>
      <c r="J64" s="1188"/>
      <c r="K64" s="1187"/>
      <c r="L64" s="1153"/>
      <c r="M64" s="1153"/>
      <c r="N64" s="1156"/>
      <c r="O64" s="1156"/>
      <c r="P64" s="1156"/>
      <c r="Q64" s="1156"/>
      <c r="R64" s="1156"/>
      <c r="S64" s="1153"/>
    </row>
    <row r="65" spans="1:85" s="1158" customFormat="1">
      <c r="A65" s="1153"/>
      <c r="B65" s="1153"/>
      <c r="C65" s="1153"/>
      <c r="D65" s="1158" t="s">
        <v>157</v>
      </c>
      <c r="E65" s="1168">
        <f>COUNTIF((U46:U50),1)</f>
        <v>5</v>
      </c>
      <c r="F65" s="1168">
        <f>COUNTIF((U46:U50),2)</f>
        <v>0</v>
      </c>
      <c r="G65" s="1186"/>
      <c r="H65" s="1186"/>
      <c r="I65" s="1187"/>
      <c r="J65" s="1188"/>
      <c r="K65" s="1187"/>
      <c r="L65" s="1153"/>
      <c r="M65" s="1153"/>
      <c r="N65" s="1156"/>
      <c r="O65" s="1156"/>
      <c r="P65" s="1156"/>
      <c r="Q65" s="1156"/>
      <c r="R65" s="1156"/>
      <c r="S65" s="1153"/>
    </row>
    <row r="66" spans="1:85" s="1158" customFormat="1">
      <c r="A66" s="1153"/>
      <c r="B66" s="1153"/>
      <c r="C66" s="1153"/>
      <c r="D66" s="1189" t="s">
        <v>19</v>
      </c>
      <c r="E66" s="1189">
        <f>SUM(E58:E65)</f>
        <v>44</v>
      </c>
      <c r="F66" s="1189">
        <f>SUM(F58:F63)</f>
        <v>3</v>
      </c>
      <c r="G66" s="1186"/>
      <c r="H66" s="1186"/>
      <c r="I66" s="1187"/>
      <c r="J66" s="1188"/>
      <c r="K66" s="1187"/>
      <c r="L66" s="1153"/>
      <c r="M66" s="1153"/>
      <c r="N66" s="1156"/>
      <c r="O66" s="1156"/>
      <c r="P66" s="1156"/>
      <c r="Q66" s="1156"/>
      <c r="R66" s="1156"/>
      <c r="S66" s="1153"/>
    </row>
    <row r="67" spans="1:85" s="1158" customFormat="1">
      <c r="A67" s="1153"/>
      <c r="B67" s="1153"/>
      <c r="C67" s="1153"/>
      <c r="D67" s="1168"/>
      <c r="E67" s="1190"/>
      <c r="F67" s="1168"/>
      <c r="G67" s="1186"/>
      <c r="H67" s="1186"/>
      <c r="I67" s="1187"/>
      <c r="J67" s="1188"/>
      <c r="K67" s="1187"/>
      <c r="L67" s="1153"/>
      <c r="M67" s="1153"/>
      <c r="N67" s="1156"/>
      <c r="O67" s="1156"/>
      <c r="P67" s="1156"/>
      <c r="Q67" s="1156"/>
      <c r="R67" s="1156"/>
      <c r="S67" s="1153"/>
    </row>
    <row r="68" spans="1:85" s="1158" customFormat="1">
      <c r="A68" s="1153"/>
      <c r="B68" s="1153"/>
      <c r="C68" s="1153"/>
      <c r="D68" s="1186"/>
      <c r="E68" s="1186"/>
      <c r="F68" s="1153"/>
      <c r="G68" s="1186"/>
      <c r="H68" s="1186"/>
      <c r="I68" s="1187"/>
      <c r="J68" s="1188"/>
      <c r="K68" s="1187"/>
      <c r="L68" s="1153"/>
      <c r="M68" s="1153"/>
      <c r="N68" s="1156"/>
      <c r="O68" s="1156"/>
      <c r="P68" s="1156"/>
      <c r="Q68" s="1156"/>
      <c r="R68" s="1156"/>
      <c r="S68" s="1153"/>
    </row>
    <row r="69" spans="1:85" s="205" customFormat="1">
      <c r="A69" s="1036"/>
      <c r="B69" s="1036"/>
      <c r="C69" s="1036"/>
      <c r="D69" s="1149"/>
      <c r="E69" s="1149"/>
      <c r="F69" s="1036"/>
      <c r="G69" s="1149"/>
      <c r="H69" s="1149"/>
      <c r="I69" s="1150"/>
      <c r="J69" s="1151"/>
      <c r="K69" s="1150"/>
      <c r="L69" s="1036"/>
      <c r="M69" s="1036"/>
      <c r="N69" s="1144"/>
      <c r="O69" s="1144"/>
      <c r="P69" s="1144"/>
      <c r="Q69" s="1144"/>
      <c r="R69" s="1144"/>
      <c r="S69" s="1036"/>
      <c r="U69" s="1158"/>
    </row>
    <row r="70" spans="1:85" s="205" customFormat="1">
      <c r="A70" s="1036"/>
      <c r="B70" s="1036"/>
      <c r="C70" s="1036"/>
      <c r="D70" s="1149"/>
      <c r="E70" s="1149"/>
      <c r="F70" s="1036"/>
      <c r="G70" s="1149"/>
      <c r="H70" s="1149"/>
      <c r="I70" s="1150"/>
      <c r="J70" s="1151"/>
      <c r="K70" s="1150"/>
      <c r="L70" s="1036"/>
      <c r="M70" s="1036"/>
      <c r="N70" s="1144"/>
      <c r="O70" s="1144"/>
      <c r="P70" s="1144"/>
      <c r="Q70" s="1144"/>
      <c r="R70" s="1144"/>
      <c r="S70" s="1036"/>
      <c r="U70" s="1158"/>
    </row>
    <row r="71" spans="1:85" s="205" customFormat="1">
      <c r="A71" s="1036"/>
      <c r="B71" s="1036"/>
      <c r="C71" s="1036"/>
      <c r="D71" s="1149"/>
      <c r="E71" s="1149"/>
      <c r="F71" s="1036"/>
      <c r="G71" s="1149"/>
      <c r="H71" s="1149"/>
      <c r="I71" s="1150"/>
      <c r="J71" s="1151"/>
      <c r="K71" s="1150"/>
      <c r="L71" s="1036"/>
      <c r="M71" s="1036"/>
      <c r="N71" s="1144"/>
      <c r="O71" s="1144"/>
      <c r="P71" s="1144"/>
      <c r="Q71" s="1144"/>
      <c r="R71" s="1144"/>
      <c r="S71" s="1036"/>
      <c r="U71" s="1158"/>
    </row>
    <row r="72" spans="1:85" s="205" customFormat="1">
      <c r="A72" s="1036"/>
      <c r="B72" s="1036"/>
      <c r="C72" s="1036"/>
      <c r="D72" s="1149"/>
      <c r="E72" s="1149"/>
      <c r="F72" s="1036"/>
      <c r="G72" s="1149"/>
      <c r="H72" s="1149"/>
      <c r="I72" s="1150"/>
      <c r="J72" s="1151"/>
      <c r="K72" s="1150"/>
      <c r="L72" s="1036"/>
      <c r="M72" s="1036"/>
      <c r="N72" s="1144"/>
      <c r="O72" s="1144"/>
      <c r="P72" s="1144"/>
      <c r="Q72" s="1144"/>
      <c r="R72" s="1144"/>
      <c r="S72" s="1036"/>
      <c r="U72" s="1158"/>
    </row>
    <row r="73" spans="1:85" s="205" customFormat="1">
      <c r="A73" s="1036"/>
      <c r="B73" s="1036"/>
      <c r="C73" s="1036"/>
      <c r="D73" s="1149"/>
      <c r="E73" s="1149"/>
      <c r="F73" s="1036"/>
      <c r="G73" s="1149"/>
      <c r="H73" s="1149"/>
      <c r="I73" s="1150"/>
      <c r="J73" s="1151"/>
      <c r="K73" s="1150"/>
      <c r="L73" s="1036"/>
      <c r="M73" s="1036"/>
      <c r="N73" s="1144"/>
      <c r="O73" s="1144"/>
      <c r="P73" s="1144"/>
      <c r="Q73" s="1144"/>
      <c r="R73" s="1144"/>
      <c r="S73" s="1036"/>
      <c r="U73" s="1158"/>
    </row>
    <row r="74" spans="1:85" s="205" customFormat="1">
      <c r="A74" s="1036"/>
      <c r="B74" s="1036"/>
      <c r="C74" s="1036"/>
      <c r="D74" s="1149"/>
      <c r="E74" s="1149"/>
      <c r="F74" s="1036"/>
      <c r="G74" s="1149"/>
      <c r="H74" s="1149"/>
      <c r="I74" s="1150"/>
      <c r="J74" s="1151"/>
      <c r="K74" s="1150"/>
      <c r="L74" s="1036"/>
      <c r="M74" s="1036"/>
      <c r="N74" s="1144"/>
      <c r="O74" s="1144"/>
      <c r="P74" s="1144"/>
      <c r="Q74" s="1144"/>
      <c r="R74" s="1144"/>
      <c r="S74" s="1036"/>
      <c r="U74" s="1158"/>
    </row>
    <row r="75" spans="1:85" s="1158" customFormat="1">
      <c r="A75" s="1153"/>
      <c r="B75" s="1153"/>
      <c r="C75" s="1153"/>
      <c r="D75" s="1186"/>
      <c r="E75" s="1186"/>
      <c r="F75" s="1153"/>
      <c r="G75" s="1186"/>
      <c r="H75" s="1186"/>
      <c r="I75" s="1187"/>
      <c r="J75" s="1188"/>
      <c r="K75" s="1187"/>
      <c r="L75" s="1153"/>
      <c r="M75" s="1153"/>
      <c r="N75" s="1156"/>
      <c r="O75" s="1156"/>
      <c r="P75" s="1156"/>
      <c r="Q75" s="1156"/>
      <c r="R75" s="1156"/>
      <c r="S75" s="1153"/>
      <c r="CE75" s="249"/>
      <c r="CF75" s="249"/>
      <c r="CG75" s="249"/>
    </row>
    <row r="76" spans="1:85" s="1158" customFormat="1">
      <c r="A76" s="1153"/>
      <c r="B76" s="1153"/>
      <c r="C76" s="1153"/>
      <c r="D76" s="1186"/>
      <c r="E76" s="1186"/>
      <c r="F76" s="1153"/>
      <c r="G76" s="1186"/>
      <c r="H76" s="1186"/>
      <c r="I76" s="1187"/>
      <c r="J76" s="1188"/>
      <c r="K76" s="1187"/>
      <c r="L76" s="1153"/>
      <c r="M76" s="1153"/>
      <c r="N76" s="1156"/>
      <c r="O76" s="1156"/>
      <c r="P76" s="1156"/>
      <c r="Q76" s="1156"/>
      <c r="R76" s="1156"/>
      <c r="S76" s="1153"/>
      <c r="CE76" s="249"/>
      <c r="CF76" s="249"/>
      <c r="CG76" s="249"/>
    </row>
    <row r="77" spans="1:85" s="1158" customFormat="1">
      <c r="A77" s="1153"/>
      <c r="B77" s="1153"/>
      <c r="C77" s="1153"/>
      <c r="D77" s="1186"/>
      <c r="E77" s="1186"/>
      <c r="F77" s="1153"/>
      <c r="G77" s="1186"/>
      <c r="H77" s="1186"/>
      <c r="I77" s="1187"/>
      <c r="J77" s="1188"/>
      <c r="K77" s="1187"/>
      <c r="L77" s="1153"/>
      <c r="M77" s="1153"/>
      <c r="N77" s="1156"/>
      <c r="O77" s="1156"/>
      <c r="P77" s="1156"/>
      <c r="Q77" s="1156"/>
      <c r="R77" s="1156"/>
      <c r="S77" s="1153"/>
      <c r="CE77" s="249"/>
      <c r="CF77" s="249"/>
      <c r="CG77" s="249"/>
    </row>
    <row r="78" spans="1:85">
      <c r="A78" s="301"/>
      <c r="B78" s="301"/>
      <c r="C78" s="301"/>
      <c r="D78" s="743"/>
      <c r="E78" s="743"/>
      <c r="F78" s="301"/>
      <c r="G78" s="743"/>
      <c r="H78" s="743"/>
      <c r="I78" s="744"/>
      <c r="J78" s="745"/>
      <c r="K78" s="744"/>
      <c r="L78" s="301"/>
      <c r="M78" s="301"/>
      <c r="N78" s="746"/>
      <c r="O78" s="746"/>
      <c r="P78" s="746"/>
      <c r="Q78" s="746"/>
      <c r="R78" s="746"/>
      <c r="S78" s="301"/>
      <c r="T78" s="249"/>
      <c r="CC78" s="249"/>
      <c r="CD78" s="249"/>
    </row>
    <row r="79" spans="1:85">
      <c r="A79" s="249"/>
      <c r="B79" s="249"/>
      <c r="C79" s="249"/>
      <c r="D79" s="743"/>
      <c r="E79" s="743"/>
      <c r="F79" s="301"/>
      <c r="G79" s="748"/>
      <c r="H79" s="748"/>
      <c r="I79" s="881"/>
      <c r="J79" s="882"/>
      <c r="K79" s="881"/>
      <c r="L79" s="249"/>
      <c r="M79" s="249"/>
      <c r="N79" s="592"/>
      <c r="O79" s="592"/>
      <c r="P79" s="592"/>
      <c r="Q79" s="592"/>
      <c r="R79" s="592"/>
      <c r="S79" s="249"/>
      <c r="T79" s="249"/>
      <c r="CC79" s="249"/>
      <c r="CD79" s="249"/>
    </row>
    <row r="80" spans="1:85">
      <c r="A80" s="249"/>
      <c r="B80" s="249"/>
      <c r="C80" s="249"/>
      <c r="D80" s="748"/>
      <c r="E80" s="748"/>
      <c r="F80" s="249"/>
      <c r="G80" s="748"/>
      <c r="H80" s="748"/>
      <c r="I80" s="881"/>
      <c r="J80" s="882"/>
      <c r="K80" s="881"/>
      <c r="L80" s="249"/>
      <c r="M80" s="249"/>
      <c r="N80" s="592"/>
      <c r="O80" s="592"/>
      <c r="P80" s="592"/>
      <c r="Q80" s="592"/>
      <c r="R80" s="592"/>
      <c r="S80" s="249"/>
      <c r="T80" s="249"/>
      <c r="CC80" s="249"/>
      <c r="CD80" s="249"/>
    </row>
    <row r="81" spans="4:21" s="249" customFormat="1">
      <c r="D81" s="748"/>
      <c r="E81" s="748"/>
      <c r="G81" s="748"/>
      <c r="H81" s="748"/>
      <c r="I81" s="881"/>
      <c r="J81" s="882"/>
      <c r="K81" s="881"/>
      <c r="N81" s="592"/>
      <c r="O81" s="592"/>
      <c r="P81" s="592"/>
      <c r="Q81" s="592"/>
      <c r="R81" s="592"/>
      <c r="U81" s="1158"/>
    </row>
    <row r="82" spans="4:21" s="249" customFormat="1">
      <c r="D82" s="748"/>
      <c r="E82" s="748"/>
      <c r="G82" s="748"/>
      <c r="H82" s="748"/>
      <c r="I82" s="881"/>
      <c r="J82" s="882"/>
      <c r="K82" s="881"/>
      <c r="N82" s="592"/>
      <c r="O82" s="592"/>
      <c r="P82" s="592"/>
      <c r="Q82" s="592"/>
      <c r="R82" s="592"/>
      <c r="U82" s="1158"/>
    </row>
    <row r="83" spans="4:21" s="249" customFormat="1">
      <c r="D83" s="748"/>
      <c r="E83" s="748"/>
      <c r="G83" s="748"/>
      <c r="H83" s="748"/>
      <c r="I83" s="881"/>
      <c r="J83" s="882"/>
      <c r="K83" s="881"/>
      <c r="N83" s="592"/>
      <c r="O83" s="592"/>
      <c r="P83" s="592"/>
      <c r="Q83" s="592"/>
      <c r="R83" s="592"/>
      <c r="U83" s="1158"/>
    </row>
    <row r="84" spans="4:21" s="249" customFormat="1">
      <c r="D84" s="748"/>
      <c r="E84" s="748"/>
      <c r="I84" s="881"/>
      <c r="J84" s="881"/>
      <c r="K84" s="882"/>
      <c r="L84" s="881"/>
      <c r="U84" s="1158"/>
    </row>
    <row r="85" spans="4:21" s="249" customFormat="1">
      <c r="I85" s="881"/>
      <c r="J85" s="881"/>
      <c r="K85" s="882"/>
      <c r="L85" s="881"/>
      <c r="U85" s="1158"/>
    </row>
  </sheetData>
  <dataConsolidate/>
  <mergeCells count="10">
    <mergeCell ref="A1:T1"/>
    <mergeCell ref="A2:A3"/>
    <mergeCell ref="B2:B3"/>
    <mergeCell ref="C2:C3"/>
    <mergeCell ref="D2:E2"/>
    <mergeCell ref="F2:F3"/>
    <mergeCell ref="G2:G3"/>
    <mergeCell ref="H2:H3"/>
    <mergeCell ref="M2:N2"/>
    <mergeCell ref="O2:T2"/>
  </mergeCells>
  <phoneticPr fontId="55" type="noConversion"/>
  <dataValidations count="7">
    <dataValidation type="list" allowBlank="1" showInputMessage="1" showErrorMessage="1" errorTitle="DİKKAT !!!" error="LÜTFEN YANDA AÇILAN OK ARACILIĞIYLA UYGUN SEÇENEĞİ GİRİN_x000a_KÖYDES" sqref="H2:H3 H84:H65536">
      <formula1>$CM$4:$CM$21</formula1>
    </dataValidation>
    <dataValidation type="list" allowBlank="1" showInputMessage="1" showErrorMessage="1" errorTitle="LÜTFEN DİKKAT !!!!" error="GİRİDİĞİNİZ DEĞER AŞAĞIDAKİLERDEN BİRİSİ OLMALIDIR &quot;Y&quot; , &quot;D.E&quot; ,&quot;EK&quot;" sqref="A2 A84:A65536">
      <formula1>$CN$4:$CN$21</formula1>
    </dataValidation>
    <dataValidation type="list" allowBlank="1" showInputMessage="1" showErrorMessage="1" errorTitle="DİKKAT !!!!" error="LÜTFEN YANDA AÇILAN OK ARACILIĞIYLA UYGUN SEÇENEĞİ GİRİN_x000a_KÖYDES" sqref="G2:G3 G84:G65536">
      <formula1>$CL$4:$CL$21</formula1>
    </dataValidation>
    <dataValidation type="whole" allowBlank="1" showInputMessage="1" showErrorMessage="1" errorTitle="DİKKATT !!!!" error="BU BÖLÜME BİR İŞ SAYISINI GÖSTEREN BİR RAKAM GİRMELİSİNİZ_x000a_KÖYDES_x000a_" sqref="O84:S65536 O1:S50">
      <formula1>0</formula1>
      <formula2>10</formula2>
    </dataValidation>
    <dataValidation type="list" allowBlank="1" showInputMessage="1" showErrorMessage="1" errorTitle="LÜTFEN DİKKAT !!!!" error="GİRİDİĞİNİZ DEĞER AŞAĞIDAKİLERDEN BİRİSİ OLMALIDIR &quot;Y&quot; , &quot;D.E&quot; ,&quot;EK&quot;" sqref="A4:A50">
      <formula1>$CE$4:$CE$7</formula1>
    </dataValidation>
    <dataValidation type="list" allowBlank="1" showInputMessage="1" showErrorMessage="1" errorTitle="DİKKAT !!!!" error="LÜTFEN YANDA AÇILAN OK ARACILIĞIYLA UYGUN SEÇENEĞİ GİRİN_x000a_KÖYDES" sqref="G4:G50">
      <formula1>$CF$4:$CF$7</formula1>
    </dataValidation>
    <dataValidation type="list" allowBlank="1" showInputMessage="1" showErrorMessage="1" errorTitle="DİKKAT !!!" error="LÜTFEN YANDA AÇILAN OK ARACILIĞIYLA UYGUN SEÇENEĞİ GİRİN_x000a_KÖYDES" sqref="H4:H50">
      <formula1>$CG$4:$CG$6</formula1>
    </dataValidation>
  </dataValidations>
  <pageMargins left="0.23622047244094491" right="0.19685039370078741" top="0.88" bottom="0.51181102362204722" header="0.46" footer="0.35433070866141736"/>
  <pageSetup paperSize="9" scale="58" orientation="landscape" r:id="rId1"/>
  <headerFooter alignWithMargins="0">
    <oddHeader>&amp;C&amp;12T.C.
İÇİŞLERİ BAKANLIĞI
Mahalli İdareler Genel Müdürlüğü</oddHeader>
  </headerFooter>
  <ignoredErrors>
    <ignoredError sqref="E58:G65"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C252"/>
  <sheetViews>
    <sheetView zoomScale="80" zoomScaleNormal="80" zoomScaleSheetLayoutView="80" workbookViewId="0">
      <pane xSplit="6" ySplit="3" topLeftCell="J4" activePane="bottomRight" state="frozen"/>
      <selection activeCell="R10" sqref="R10"/>
      <selection pane="topRight" activeCell="R10" sqref="R10"/>
      <selection pane="bottomLeft" activeCell="R10" sqref="R10"/>
      <selection pane="bottomRight" sqref="A1:AG1"/>
    </sheetView>
  </sheetViews>
  <sheetFormatPr defaultRowHeight="12.75"/>
  <cols>
    <col min="1" max="1" width="5.5703125" style="204" customWidth="1"/>
    <col min="2" max="2" width="9.7109375" style="204" customWidth="1"/>
    <col min="3" max="3" width="14.140625" style="204" customWidth="1"/>
    <col min="4" max="4" width="9.5703125" style="204" customWidth="1"/>
    <col min="5" max="5" width="38.7109375" style="204" customWidth="1"/>
    <col min="6" max="6" width="23.7109375" style="204" customWidth="1"/>
    <col min="7" max="7" width="7.42578125" style="205" customWidth="1"/>
    <col min="8" max="8" width="17.5703125" style="204" customWidth="1"/>
    <col min="9" max="9" width="17.7109375" style="302" customWidth="1"/>
    <col min="10" max="10" width="13" style="302" customWidth="1"/>
    <col min="11" max="12" width="12.42578125" style="303" bestFit="1" customWidth="1"/>
    <col min="13" max="13" width="12.85546875" style="304" customWidth="1"/>
    <col min="14" max="14" width="12.42578125" style="302" bestFit="1" customWidth="1"/>
    <col min="15" max="15" width="4.7109375" style="204" customWidth="1"/>
    <col min="16" max="16" width="8.5703125" style="204" customWidth="1"/>
    <col min="17" max="17" width="8.140625" style="204" customWidth="1"/>
    <col min="18" max="18" width="10.42578125" style="302" customWidth="1"/>
    <col min="19" max="19" width="7.5703125" style="209" customWidth="1"/>
    <col min="20" max="20" width="9.42578125" style="209" customWidth="1"/>
    <col min="21" max="21" width="7.85546875" style="302" customWidth="1"/>
    <col min="22" max="22" width="7.7109375" style="303" customWidth="1"/>
    <col min="23" max="23" width="7" style="302" customWidth="1"/>
    <col min="24" max="24" width="7" style="204" customWidth="1"/>
    <col min="25" max="25" width="6.28515625" style="204" customWidth="1"/>
    <col min="26" max="26" width="6.7109375" style="210" customWidth="1"/>
    <col min="27" max="27" width="8" style="211" customWidth="1"/>
    <col min="28" max="28" width="7.42578125" style="212" customWidth="1"/>
    <col min="29" max="29" width="9.28515625" style="210" bestFit="1" customWidth="1"/>
    <col min="30" max="30" width="6.7109375" style="212" customWidth="1"/>
    <col min="31" max="31" width="7.28515625" style="204" customWidth="1"/>
    <col min="32" max="32" width="8.7109375" style="212" customWidth="1"/>
    <col min="33" max="33" width="18.5703125" style="204" customWidth="1"/>
    <col min="34" max="49" width="9.140625" style="205"/>
    <col min="50" max="50" width="10" style="205" customWidth="1"/>
    <col min="51" max="51" width="9.140625" style="205"/>
    <col min="52" max="52" width="10.7109375" style="1036" bestFit="1" customWidth="1"/>
    <col min="53" max="53" width="10.7109375" style="205" bestFit="1" customWidth="1"/>
    <col min="54" max="58" width="9.140625" style="205"/>
    <col min="59" max="81" width="9.140625" style="249"/>
    <col min="82" max="16384" width="9.140625" style="204"/>
  </cols>
  <sheetData>
    <row r="1" spans="1:81" ht="36.75" customHeight="1" thickBot="1">
      <c r="A1" s="4021" t="s">
        <v>1121</v>
      </c>
      <c r="B1" s="4021"/>
      <c r="C1" s="4021"/>
      <c r="D1" s="4021"/>
      <c r="E1" s="4021"/>
      <c r="F1" s="4021"/>
      <c r="G1" s="4021"/>
      <c r="H1" s="4021"/>
      <c r="I1" s="4021"/>
      <c r="J1" s="4021"/>
      <c r="K1" s="4021"/>
      <c r="L1" s="4021"/>
      <c r="M1" s="4021"/>
      <c r="N1" s="4021"/>
      <c r="O1" s="4021"/>
      <c r="P1" s="4021"/>
      <c r="Q1" s="4021"/>
      <c r="R1" s="4021"/>
      <c r="S1" s="4021"/>
      <c r="T1" s="4021"/>
      <c r="U1" s="4021"/>
      <c r="V1" s="4021"/>
      <c r="W1" s="4021"/>
      <c r="X1" s="4021"/>
      <c r="Y1" s="4021"/>
      <c r="Z1" s="4021"/>
      <c r="AA1" s="4021"/>
      <c r="AB1" s="4021"/>
      <c r="AC1" s="4021"/>
      <c r="AD1" s="4021"/>
      <c r="AE1" s="4021"/>
      <c r="AF1" s="4021"/>
      <c r="AG1" s="4021"/>
    </row>
    <row r="2" spans="1:81" s="205" customFormat="1" ht="40.5" customHeight="1">
      <c r="A2" s="3946" t="s">
        <v>445</v>
      </c>
      <c r="B2" s="3948" t="s">
        <v>13</v>
      </c>
      <c r="C2" s="3950" t="s">
        <v>2277</v>
      </c>
      <c r="D2" s="3952" t="s">
        <v>446</v>
      </c>
      <c r="E2" s="3950" t="s">
        <v>423</v>
      </c>
      <c r="F2" s="3950"/>
      <c r="G2" s="3954" t="s">
        <v>2263</v>
      </c>
      <c r="H2" s="3958" t="s">
        <v>953</v>
      </c>
      <c r="I2" s="3960" t="s">
        <v>447</v>
      </c>
      <c r="J2" s="3956" t="s">
        <v>1246</v>
      </c>
      <c r="K2" s="604" t="s">
        <v>2357</v>
      </c>
      <c r="L2" s="391" t="s">
        <v>1054</v>
      </c>
      <c r="M2" s="391" t="s">
        <v>2358</v>
      </c>
      <c r="N2" s="605" t="s">
        <v>2359</v>
      </c>
      <c r="O2" s="606" t="s">
        <v>425</v>
      </c>
      <c r="P2" s="400" t="s">
        <v>2273</v>
      </c>
      <c r="Q2" s="400" t="s">
        <v>12</v>
      </c>
      <c r="R2" s="400" t="s">
        <v>2274</v>
      </c>
      <c r="S2" s="932" t="s">
        <v>2275</v>
      </c>
      <c r="T2" s="607" t="s">
        <v>448</v>
      </c>
      <c r="U2" s="400" t="s">
        <v>426</v>
      </c>
      <c r="V2" s="400" t="s">
        <v>427</v>
      </c>
      <c r="W2" s="400" t="s">
        <v>1415</v>
      </c>
      <c r="X2" s="3962" t="s">
        <v>428</v>
      </c>
      <c r="Y2" s="3963"/>
      <c r="Z2" s="3940" t="s">
        <v>429</v>
      </c>
      <c r="AA2" s="3941"/>
      <c r="AB2" s="3942" t="s">
        <v>16</v>
      </c>
      <c r="AC2" s="3943"/>
      <c r="AD2" s="3943"/>
      <c r="AE2" s="3943"/>
      <c r="AF2" s="3943"/>
      <c r="AG2" s="3944"/>
      <c r="AU2" s="273"/>
      <c r="AZ2" s="1036"/>
    </row>
    <row r="3" spans="1:81" s="205" customFormat="1" ht="55.5" customHeight="1" thickBot="1">
      <c r="A3" s="3947"/>
      <c r="B3" s="3949"/>
      <c r="C3" s="3951"/>
      <c r="D3" s="3953"/>
      <c r="E3" s="608" t="s">
        <v>430</v>
      </c>
      <c r="F3" s="608" t="s">
        <v>431</v>
      </c>
      <c r="G3" s="3955"/>
      <c r="H3" s="3959"/>
      <c r="I3" s="3961"/>
      <c r="J3" s="3957"/>
      <c r="K3" s="610" t="s">
        <v>1416</v>
      </c>
      <c r="L3" s="611" t="s">
        <v>1417</v>
      </c>
      <c r="M3" s="611" t="s">
        <v>1055</v>
      </c>
      <c r="N3" s="612" t="s">
        <v>2131</v>
      </c>
      <c r="O3" s="613" t="s">
        <v>434</v>
      </c>
      <c r="P3" s="614" t="s">
        <v>434</v>
      </c>
      <c r="Q3" s="614" t="s">
        <v>434</v>
      </c>
      <c r="R3" s="615" t="s">
        <v>434</v>
      </c>
      <c r="S3" s="615" t="s">
        <v>434</v>
      </c>
      <c r="T3" s="616" t="s">
        <v>954</v>
      </c>
      <c r="U3" s="615" t="s">
        <v>434</v>
      </c>
      <c r="V3" s="615" t="s">
        <v>434</v>
      </c>
      <c r="W3" s="616" t="s">
        <v>2280</v>
      </c>
      <c r="X3" s="617" t="s">
        <v>449</v>
      </c>
      <c r="Y3" s="618" t="s">
        <v>450</v>
      </c>
      <c r="Z3" s="619" t="s">
        <v>436</v>
      </c>
      <c r="AA3" s="620" t="s">
        <v>437</v>
      </c>
      <c r="AB3" s="621" t="s">
        <v>438</v>
      </c>
      <c r="AC3" s="622" t="s">
        <v>439</v>
      </c>
      <c r="AD3" s="622" t="s">
        <v>440</v>
      </c>
      <c r="AE3" s="622" t="s">
        <v>441</v>
      </c>
      <c r="AF3" s="622" t="s">
        <v>442</v>
      </c>
      <c r="AG3" s="623" t="s">
        <v>443</v>
      </c>
      <c r="AZ3" s="1036"/>
    </row>
    <row r="4" spans="1:81" s="272" customFormat="1" ht="48" customHeight="1" thickBot="1">
      <c r="A4" s="624" t="s">
        <v>451</v>
      </c>
      <c r="B4" s="625" t="s">
        <v>94</v>
      </c>
      <c r="C4" s="626" t="s">
        <v>95</v>
      </c>
      <c r="D4" s="627"/>
      <c r="E4" s="627" t="s">
        <v>1292</v>
      </c>
      <c r="F4" s="3051" t="s">
        <v>1293</v>
      </c>
      <c r="G4" s="630">
        <v>52</v>
      </c>
      <c r="H4" s="630" t="s">
        <v>964</v>
      </c>
      <c r="I4" s="3052" t="s">
        <v>426</v>
      </c>
      <c r="J4" s="3053" t="s">
        <v>1056</v>
      </c>
      <c r="K4" s="1932">
        <v>90000</v>
      </c>
      <c r="L4" s="1924">
        <v>90000</v>
      </c>
      <c r="M4" s="1924">
        <v>90000</v>
      </c>
      <c r="N4" s="3054">
        <f>K4-M4</f>
        <v>0</v>
      </c>
      <c r="O4" s="3055"/>
      <c r="P4" s="3056"/>
      <c r="Q4" s="3056"/>
      <c r="R4" s="3056"/>
      <c r="S4" s="2022"/>
      <c r="T4" s="2022"/>
      <c r="U4" s="2019">
        <v>2</v>
      </c>
      <c r="V4" s="2023"/>
      <c r="W4" s="2023"/>
      <c r="X4" s="2023"/>
      <c r="Y4" s="3057"/>
      <c r="Z4" s="639">
        <v>100</v>
      </c>
      <c r="AA4" s="2985">
        <v>100</v>
      </c>
      <c r="AB4" s="639">
        <v>1</v>
      </c>
      <c r="AC4" s="641"/>
      <c r="AD4" s="641"/>
      <c r="AE4" s="641"/>
      <c r="AF4" s="641"/>
      <c r="AG4" s="3057" t="s">
        <v>438</v>
      </c>
      <c r="AH4" s="280"/>
      <c r="AI4" s="280"/>
      <c r="AJ4" s="280"/>
      <c r="AK4" s="280"/>
      <c r="AL4" s="280"/>
      <c r="AM4" s="280"/>
      <c r="AN4" s="280"/>
      <c r="AO4" s="280"/>
      <c r="AP4" s="280"/>
      <c r="AQ4" s="280"/>
      <c r="AR4" s="280"/>
      <c r="AS4" s="280"/>
      <c r="AT4" s="280"/>
      <c r="AU4" s="1082"/>
      <c r="AV4" s="1082"/>
      <c r="AW4" s="1082"/>
      <c r="AX4" s="1082" t="s">
        <v>451</v>
      </c>
      <c r="AY4" s="1082" t="s">
        <v>9</v>
      </c>
      <c r="AZ4" s="1137" t="s">
        <v>425</v>
      </c>
      <c r="BA4" s="1082" t="s">
        <v>1056</v>
      </c>
      <c r="BB4" s="1082"/>
      <c r="BC4" s="1082"/>
      <c r="BD4" s="1082"/>
      <c r="BE4" s="1082"/>
      <c r="BF4" s="1082"/>
      <c r="BG4" s="271"/>
      <c r="BH4" s="271"/>
      <c r="BI4" s="271"/>
      <c r="BJ4" s="271"/>
      <c r="BK4" s="271"/>
      <c r="BL4" s="271"/>
      <c r="BM4" s="271"/>
      <c r="BN4" s="271"/>
      <c r="BO4" s="271"/>
      <c r="BP4" s="271"/>
      <c r="BQ4" s="271"/>
      <c r="BR4" s="271"/>
      <c r="BS4" s="271"/>
      <c r="BT4" s="271"/>
      <c r="BU4" s="271"/>
      <c r="BV4" s="271"/>
      <c r="BW4" s="271"/>
      <c r="BX4" s="271"/>
      <c r="BY4" s="271"/>
      <c r="BZ4" s="271"/>
      <c r="CA4" s="271"/>
      <c r="CB4" s="271"/>
      <c r="CC4" s="271"/>
    </row>
    <row r="5" spans="1:81" s="272" customFormat="1" ht="48" customHeight="1" thickBot="1">
      <c r="A5" s="642" t="s">
        <v>451</v>
      </c>
      <c r="B5" s="643" t="s">
        <v>94</v>
      </c>
      <c r="C5" s="644" t="s">
        <v>95</v>
      </c>
      <c r="D5" s="645"/>
      <c r="E5" s="645" t="s">
        <v>1294</v>
      </c>
      <c r="F5" s="3058" t="s">
        <v>1295</v>
      </c>
      <c r="G5" s="648">
        <v>127</v>
      </c>
      <c r="H5" s="648" t="s">
        <v>964</v>
      </c>
      <c r="I5" s="1569" t="s">
        <v>426</v>
      </c>
      <c r="J5" s="3059" t="s">
        <v>1056</v>
      </c>
      <c r="K5" s="1304">
        <v>45000</v>
      </c>
      <c r="L5" s="1301">
        <v>45000</v>
      </c>
      <c r="M5" s="1301">
        <v>45000</v>
      </c>
      <c r="N5" s="2099">
        <f>K5-M5</f>
        <v>0</v>
      </c>
      <c r="O5" s="3060"/>
      <c r="P5" s="1001"/>
      <c r="Q5" s="1001"/>
      <c r="R5" s="1001"/>
      <c r="S5" s="1005"/>
      <c r="T5" s="1005"/>
      <c r="U5" s="1006">
        <v>1</v>
      </c>
      <c r="V5" s="1010"/>
      <c r="W5" s="1010"/>
      <c r="X5" s="1010"/>
      <c r="Y5" s="729"/>
      <c r="Z5" s="639">
        <v>100</v>
      </c>
      <c r="AA5" s="2985">
        <v>100</v>
      </c>
      <c r="AB5" s="656">
        <v>1</v>
      </c>
      <c r="AC5" s="658"/>
      <c r="AD5" s="658"/>
      <c r="AE5" s="658"/>
      <c r="AF5" s="658"/>
      <c r="AG5" s="729" t="s">
        <v>438</v>
      </c>
      <c r="AH5" s="280"/>
      <c r="AI5" s="280"/>
      <c r="AJ5" s="280"/>
      <c r="AK5" s="280"/>
      <c r="AL5" s="280"/>
      <c r="AM5" s="280"/>
      <c r="AN5" s="280"/>
      <c r="AO5" s="280"/>
      <c r="AP5" s="280"/>
      <c r="AQ5" s="280"/>
      <c r="AR5" s="280"/>
      <c r="AS5" s="280"/>
      <c r="AT5" s="280"/>
      <c r="AU5" s="1082"/>
      <c r="AV5" s="1082"/>
      <c r="AW5" s="1082"/>
      <c r="AX5" s="1082" t="s">
        <v>10</v>
      </c>
      <c r="AY5" s="1082" t="s">
        <v>964</v>
      </c>
      <c r="AZ5" s="1137" t="s">
        <v>2273</v>
      </c>
      <c r="BA5" s="1082" t="s">
        <v>1057</v>
      </c>
      <c r="BB5" s="1082"/>
      <c r="BC5" s="1082"/>
      <c r="BD5" s="1082"/>
      <c r="BE5" s="1082"/>
      <c r="BF5" s="1082"/>
      <c r="BG5" s="271"/>
      <c r="BH5" s="271"/>
      <c r="BI5" s="271"/>
      <c r="BJ5" s="271"/>
      <c r="BK5" s="271"/>
      <c r="BL5" s="271"/>
      <c r="BM5" s="271"/>
      <c r="BN5" s="271"/>
      <c r="BO5" s="271"/>
      <c r="BP5" s="271"/>
      <c r="BQ5" s="271"/>
      <c r="BR5" s="271"/>
      <c r="BS5" s="271"/>
      <c r="BT5" s="271"/>
      <c r="BU5" s="271"/>
      <c r="BV5" s="271"/>
      <c r="BW5" s="271"/>
      <c r="BX5" s="271"/>
      <c r="BY5" s="271"/>
      <c r="BZ5" s="271"/>
      <c r="CA5" s="271"/>
      <c r="CB5" s="271"/>
      <c r="CC5" s="271"/>
    </row>
    <row r="6" spans="1:81" s="272" customFormat="1" ht="48" customHeight="1" thickBot="1">
      <c r="A6" s="642" t="s">
        <v>451</v>
      </c>
      <c r="B6" s="643" t="s">
        <v>94</v>
      </c>
      <c r="C6" s="644" t="s">
        <v>95</v>
      </c>
      <c r="D6" s="645"/>
      <c r="E6" s="645" t="s">
        <v>1116</v>
      </c>
      <c r="F6" s="3058" t="s">
        <v>1296</v>
      </c>
      <c r="G6" s="648">
        <v>68</v>
      </c>
      <c r="H6" s="648" t="s">
        <v>1240</v>
      </c>
      <c r="I6" s="1569" t="s">
        <v>448</v>
      </c>
      <c r="J6" s="3059" t="s">
        <v>1056</v>
      </c>
      <c r="K6" s="1304">
        <v>45000</v>
      </c>
      <c r="L6" s="1301">
        <v>45000</v>
      </c>
      <c r="M6" s="1301">
        <v>45000</v>
      </c>
      <c r="N6" s="2099">
        <f>K6-M6</f>
        <v>0</v>
      </c>
      <c r="O6" s="3060"/>
      <c r="P6" s="1001"/>
      <c r="Q6" s="1001"/>
      <c r="R6" s="1001"/>
      <c r="S6" s="1005"/>
      <c r="T6" s="1005">
        <v>2500</v>
      </c>
      <c r="U6" s="1006"/>
      <c r="V6" s="1010"/>
      <c r="W6" s="1010"/>
      <c r="X6" s="1010"/>
      <c r="Y6" s="729"/>
      <c r="Z6" s="639">
        <v>100</v>
      </c>
      <c r="AA6" s="2985">
        <v>100</v>
      </c>
      <c r="AB6" s="656">
        <v>1</v>
      </c>
      <c r="AC6" s="658"/>
      <c r="AD6" s="658"/>
      <c r="AE6" s="658"/>
      <c r="AF6" s="658"/>
      <c r="AG6" s="729" t="s">
        <v>438</v>
      </c>
      <c r="AH6" s="280"/>
      <c r="AI6" s="280"/>
      <c r="AJ6" s="280"/>
      <c r="AK6" s="280"/>
      <c r="AL6" s="280"/>
      <c r="AM6" s="280"/>
      <c r="AN6" s="280"/>
      <c r="AO6" s="280"/>
      <c r="AP6" s="280"/>
      <c r="AQ6" s="280"/>
      <c r="AR6" s="280"/>
      <c r="AS6" s="280"/>
      <c r="AT6" s="280"/>
      <c r="AU6" s="1082"/>
      <c r="AV6" s="1082"/>
      <c r="AW6" s="1082"/>
      <c r="AX6" s="1082" t="s">
        <v>415</v>
      </c>
      <c r="AY6" s="1082" t="s">
        <v>2268</v>
      </c>
      <c r="AZ6" s="1137" t="s">
        <v>12</v>
      </c>
      <c r="BA6" s="1082" t="s">
        <v>1784</v>
      </c>
      <c r="BB6" s="1082"/>
      <c r="BC6" s="1082"/>
      <c r="BD6" s="1082"/>
      <c r="BE6" s="1082"/>
      <c r="BF6" s="1082"/>
      <c r="BG6" s="271"/>
      <c r="BH6" s="271"/>
      <c r="BI6" s="271"/>
      <c r="BJ6" s="271"/>
      <c r="BK6" s="271"/>
      <c r="BL6" s="271"/>
      <c r="BM6" s="271"/>
      <c r="BN6" s="271"/>
      <c r="BO6" s="271"/>
      <c r="BP6" s="271"/>
      <c r="BQ6" s="271"/>
      <c r="BR6" s="271"/>
      <c r="BS6" s="271"/>
      <c r="BT6" s="271"/>
      <c r="BU6" s="271"/>
      <c r="BV6" s="271"/>
      <c r="BW6" s="271"/>
      <c r="BX6" s="271"/>
      <c r="BY6" s="271"/>
      <c r="BZ6" s="271"/>
      <c r="CA6" s="271"/>
      <c r="CB6" s="271"/>
      <c r="CC6" s="271"/>
    </row>
    <row r="7" spans="1:81" s="272" customFormat="1" ht="48" customHeight="1" thickBot="1">
      <c r="A7" s="642" t="s">
        <v>451</v>
      </c>
      <c r="B7" s="643" t="s">
        <v>94</v>
      </c>
      <c r="C7" s="644" t="s">
        <v>95</v>
      </c>
      <c r="D7" s="645"/>
      <c r="E7" s="645" t="s">
        <v>1297</v>
      </c>
      <c r="F7" s="3058" t="s">
        <v>1231</v>
      </c>
      <c r="G7" s="648">
        <v>781</v>
      </c>
      <c r="H7" s="648" t="s">
        <v>964</v>
      </c>
      <c r="I7" s="1569" t="s">
        <v>426</v>
      </c>
      <c r="J7" s="3059" t="s">
        <v>1056</v>
      </c>
      <c r="K7" s="1304">
        <v>90000</v>
      </c>
      <c r="L7" s="1301">
        <v>90000</v>
      </c>
      <c r="M7" s="1301">
        <v>90000</v>
      </c>
      <c r="N7" s="2099">
        <f>K7-M7</f>
        <v>0</v>
      </c>
      <c r="O7" s="3060"/>
      <c r="P7" s="1001"/>
      <c r="Q7" s="1001"/>
      <c r="R7" s="1001"/>
      <c r="S7" s="1005"/>
      <c r="T7" s="1005"/>
      <c r="U7" s="1006">
        <v>2</v>
      </c>
      <c r="V7" s="1010"/>
      <c r="W7" s="1010"/>
      <c r="X7" s="1010"/>
      <c r="Y7" s="729"/>
      <c r="Z7" s="639">
        <v>100</v>
      </c>
      <c r="AA7" s="2985">
        <v>100</v>
      </c>
      <c r="AB7" s="656">
        <v>1</v>
      </c>
      <c r="AC7" s="658"/>
      <c r="AD7" s="658"/>
      <c r="AE7" s="658"/>
      <c r="AF7" s="658"/>
      <c r="AG7" s="729" t="s">
        <v>438</v>
      </c>
      <c r="AH7" s="280"/>
      <c r="AI7" s="280"/>
      <c r="AJ7" s="280"/>
      <c r="AK7" s="280"/>
      <c r="AL7" s="280"/>
      <c r="AM7" s="280"/>
      <c r="AN7" s="280"/>
      <c r="AO7" s="280"/>
      <c r="AP7" s="280"/>
      <c r="AQ7" s="280"/>
      <c r="AR7" s="280"/>
      <c r="AS7" s="280"/>
      <c r="AT7" s="280"/>
      <c r="AU7" s="1082"/>
      <c r="AV7" s="1082"/>
      <c r="AW7" s="1082"/>
      <c r="AX7" s="1082"/>
      <c r="AY7" s="1082" t="s">
        <v>1240</v>
      </c>
      <c r="AZ7" s="1137" t="s">
        <v>2274</v>
      </c>
      <c r="BA7" s="1082"/>
      <c r="BB7" s="1082"/>
      <c r="BC7" s="1082"/>
      <c r="BD7" s="1082"/>
      <c r="BE7" s="1082"/>
      <c r="BF7" s="1082"/>
      <c r="BG7" s="271"/>
      <c r="BH7" s="271"/>
      <c r="BI7" s="271"/>
      <c r="BJ7" s="271"/>
      <c r="BK7" s="271"/>
      <c r="BL7" s="271"/>
      <c r="BM7" s="271"/>
      <c r="BN7" s="271"/>
      <c r="BO7" s="271"/>
      <c r="BP7" s="271"/>
      <c r="BQ7" s="271"/>
      <c r="BR7" s="271"/>
      <c r="BS7" s="271"/>
      <c r="BT7" s="271"/>
      <c r="BU7" s="271"/>
      <c r="BV7" s="271"/>
      <c r="BW7" s="271"/>
      <c r="BX7" s="271"/>
      <c r="BY7" s="271"/>
      <c r="BZ7" s="271"/>
      <c r="CA7" s="271"/>
      <c r="CB7" s="271"/>
      <c r="CC7" s="271"/>
    </row>
    <row r="8" spans="1:81" s="272" customFormat="1" ht="48" customHeight="1" thickBot="1">
      <c r="A8" s="642" t="s">
        <v>451</v>
      </c>
      <c r="B8" s="643" t="s">
        <v>94</v>
      </c>
      <c r="C8" s="644" t="s">
        <v>95</v>
      </c>
      <c r="D8" s="645"/>
      <c r="E8" s="645" t="s">
        <v>1298</v>
      </c>
      <c r="F8" s="3058" t="s">
        <v>1299</v>
      </c>
      <c r="G8" s="648">
        <v>385</v>
      </c>
      <c r="H8" s="648" t="s">
        <v>964</v>
      </c>
      <c r="I8" s="1569" t="s">
        <v>426</v>
      </c>
      <c r="J8" s="3059" t="s">
        <v>1056</v>
      </c>
      <c r="K8" s="1304">
        <v>90000</v>
      </c>
      <c r="L8" s="1301">
        <v>90000</v>
      </c>
      <c r="M8" s="1301">
        <v>90000</v>
      </c>
      <c r="N8" s="2099">
        <f t="shared" ref="N8:N100" si="0">K8-M8</f>
        <v>0</v>
      </c>
      <c r="O8" s="3060"/>
      <c r="P8" s="1001"/>
      <c r="Q8" s="1001"/>
      <c r="R8" s="1001"/>
      <c r="S8" s="1005"/>
      <c r="T8" s="1005"/>
      <c r="U8" s="1006">
        <v>2</v>
      </c>
      <c r="V8" s="1010"/>
      <c r="W8" s="1010"/>
      <c r="X8" s="1010"/>
      <c r="Y8" s="729"/>
      <c r="Z8" s="639">
        <v>100</v>
      </c>
      <c r="AA8" s="2985">
        <v>100</v>
      </c>
      <c r="AB8" s="656">
        <v>1</v>
      </c>
      <c r="AC8" s="658"/>
      <c r="AD8" s="658"/>
      <c r="AE8" s="658"/>
      <c r="AF8" s="658"/>
      <c r="AG8" s="729" t="s">
        <v>438</v>
      </c>
      <c r="AH8" s="280"/>
      <c r="AI8" s="280"/>
      <c r="AJ8" s="280"/>
      <c r="AK8" s="280"/>
      <c r="AL8" s="280"/>
      <c r="AM8" s="280"/>
      <c r="AN8" s="280"/>
      <c r="AO8" s="280"/>
      <c r="AP8" s="280"/>
      <c r="AQ8" s="280"/>
      <c r="AR8" s="280"/>
      <c r="AS8" s="280"/>
      <c r="AT8" s="280"/>
      <c r="AU8" s="1082"/>
      <c r="AV8" s="1082"/>
      <c r="AW8" s="1082"/>
      <c r="AX8" s="1082"/>
      <c r="AY8" s="1082"/>
      <c r="AZ8" s="1137" t="s">
        <v>2275</v>
      </c>
      <c r="BA8" s="1082"/>
      <c r="BB8" s="1082"/>
      <c r="BC8" s="1082"/>
      <c r="BD8" s="1082"/>
      <c r="BE8" s="1082"/>
      <c r="BF8" s="1082"/>
      <c r="BG8" s="271"/>
      <c r="BH8" s="271"/>
      <c r="BI8" s="271"/>
      <c r="BJ8" s="271"/>
      <c r="BK8" s="271"/>
      <c r="BL8" s="271"/>
      <c r="BM8" s="271"/>
      <c r="BN8" s="271"/>
      <c r="BO8" s="271"/>
      <c r="BP8" s="271"/>
      <c r="BQ8" s="271"/>
      <c r="BR8" s="271"/>
      <c r="BS8" s="271"/>
      <c r="BT8" s="271"/>
      <c r="BU8" s="271"/>
      <c r="BV8" s="271"/>
      <c r="BW8" s="271"/>
      <c r="BX8" s="271"/>
      <c r="BY8" s="271"/>
      <c r="BZ8" s="271"/>
      <c r="CA8" s="271"/>
      <c r="CB8" s="271"/>
      <c r="CC8" s="271"/>
    </row>
    <row r="9" spans="1:81" s="272" customFormat="1" ht="48" customHeight="1" thickBot="1">
      <c r="A9" s="642" t="s">
        <v>451</v>
      </c>
      <c r="B9" s="643" t="s">
        <v>94</v>
      </c>
      <c r="C9" s="644" t="s">
        <v>95</v>
      </c>
      <c r="D9" s="645"/>
      <c r="E9" s="645" t="s">
        <v>1300</v>
      </c>
      <c r="F9" s="3058" t="s">
        <v>266</v>
      </c>
      <c r="G9" s="648">
        <v>361</v>
      </c>
      <c r="H9" s="648" t="s">
        <v>964</v>
      </c>
      <c r="I9" s="1569" t="s">
        <v>426</v>
      </c>
      <c r="J9" s="3059" t="s">
        <v>1056</v>
      </c>
      <c r="K9" s="1304">
        <v>90000</v>
      </c>
      <c r="L9" s="1301">
        <v>90000</v>
      </c>
      <c r="M9" s="1301">
        <v>90000</v>
      </c>
      <c r="N9" s="2099">
        <f t="shared" si="0"/>
        <v>0</v>
      </c>
      <c r="O9" s="3060"/>
      <c r="P9" s="1001"/>
      <c r="Q9" s="1001"/>
      <c r="R9" s="1001"/>
      <c r="S9" s="1005"/>
      <c r="T9" s="1005"/>
      <c r="U9" s="1006">
        <v>2</v>
      </c>
      <c r="V9" s="1010"/>
      <c r="W9" s="1010"/>
      <c r="X9" s="1010"/>
      <c r="Y9" s="729"/>
      <c r="Z9" s="639">
        <v>100</v>
      </c>
      <c r="AA9" s="2985">
        <v>100</v>
      </c>
      <c r="AB9" s="656">
        <v>1</v>
      </c>
      <c r="AC9" s="658"/>
      <c r="AD9" s="658"/>
      <c r="AE9" s="658"/>
      <c r="AF9" s="658"/>
      <c r="AG9" s="729" t="s">
        <v>438</v>
      </c>
      <c r="AH9" s="280"/>
      <c r="AI9" s="280"/>
      <c r="AJ9" s="280"/>
      <c r="AK9" s="280"/>
      <c r="AL9" s="280"/>
      <c r="AM9" s="280"/>
      <c r="AN9" s="280"/>
      <c r="AO9" s="280"/>
      <c r="AP9" s="280"/>
      <c r="AQ9" s="280"/>
      <c r="AR9" s="280"/>
      <c r="AS9" s="280"/>
      <c r="AT9" s="280"/>
      <c r="AU9" s="1082"/>
      <c r="AV9" s="1082"/>
      <c r="AW9" s="1082"/>
      <c r="AX9" s="1082"/>
      <c r="AY9" s="1082"/>
      <c r="AZ9" s="1137" t="s">
        <v>448</v>
      </c>
      <c r="BA9" s="1082"/>
      <c r="BB9" s="1082"/>
      <c r="BC9" s="1082"/>
      <c r="BD9" s="1082"/>
      <c r="BE9" s="1082"/>
      <c r="BF9" s="1082"/>
      <c r="BG9" s="271"/>
      <c r="BH9" s="271"/>
      <c r="BI9" s="271"/>
      <c r="BJ9" s="271"/>
      <c r="BK9" s="271"/>
      <c r="BL9" s="271"/>
      <c r="BM9" s="271"/>
      <c r="BN9" s="271"/>
      <c r="BO9" s="271"/>
      <c r="BP9" s="271"/>
      <c r="BQ9" s="271"/>
      <c r="BR9" s="271"/>
      <c r="BS9" s="271"/>
      <c r="BT9" s="271"/>
      <c r="BU9" s="271"/>
      <c r="BV9" s="271"/>
      <c r="BW9" s="271"/>
      <c r="BX9" s="271"/>
      <c r="BY9" s="271"/>
      <c r="BZ9" s="271"/>
      <c r="CA9" s="271"/>
      <c r="CB9" s="271"/>
      <c r="CC9" s="271"/>
    </row>
    <row r="10" spans="1:81" s="272" customFormat="1" ht="48" customHeight="1" thickBot="1">
      <c r="A10" s="642" t="s">
        <v>451</v>
      </c>
      <c r="B10" s="643" t="s">
        <v>94</v>
      </c>
      <c r="C10" s="644" t="s">
        <v>95</v>
      </c>
      <c r="D10" s="645"/>
      <c r="E10" s="645" t="s">
        <v>1301</v>
      </c>
      <c r="F10" s="3058" t="s">
        <v>1479</v>
      </c>
      <c r="G10" s="648">
        <v>477</v>
      </c>
      <c r="H10" s="648" t="s">
        <v>964</v>
      </c>
      <c r="I10" s="1569" t="s">
        <v>426</v>
      </c>
      <c r="J10" s="3059" t="s">
        <v>1056</v>
      </c>
      <c r="K10" s="1304">
        <v>45000</v>
      </c>
      <c r="L10" s="1301">
        <v>45000</v>
      </c>
      <c r="M10" s="1301">
        <v>45000</v>
      </c>
      <c r="N10" s="2099">
        <f t="shared" si="0"/>
        <v>0</v>
      </c>
      <c r="O10" s="995"/>
      <c r="P10" s="1001"/>
      <c r="Q10" s="1001"/>
      <c r="R10" s="1001"/>
      <c r="S10" s="1005"/>
      <c r="T10" s="1005"/>
      <c r="U10" s="1006">
        <v>1</v>
      </c>
      <c r="V10" s="1010"/>
      <c r="W10" s="1010"/>
      <c r="X10" s="1010"/>
      <c r="Y10" s="729"/>
      <c r="Z10" s="639">
        <v>100</v>
      </c>
      <c r="AA10" s="2985">
        <v>100</v>
      </c>
      <c r="AB10" s="656">
        <v>1</v>
      </c>
      <c r="AC10" s="658"/>
      <c r="AD10" s="658"/>
      <c r="AE10" s="658"/>
      <c r="AF10" s="658"/>
      <c r="AG10" s="729" t="s">
        <v>438</v>
      </c>
      <c r="AH10" s="280"/>
      <c r="AI10" s="280"/>
      <c r="AJ10" s="280"/>
      <c r="AK10" s="280"/>
      <c r="AL10" s="280"/>
      <c r="AM10" s="280"/>
      <c r="AN10" s="280"/>
      <c r="AO10" s="280"/>
      <c r="AP10" s="280"/>
      <c r="AQ10" s="280"/>
      <c r="AR10" s="280"/>
      <c r="AS10" s="280"/>
      <c r="AT10" s="280"/>
      <c r="AU10" s="1082"/>
      <c r="AV10" s="1082"/>
      <c r="AW10" s="1082"/>
      <c r="AX10" s="1082"/>
      <c r="AY10" s="1082"/>
      <c r="AZ10" s="1137" t="s">
        <v>426</v>
      </c>
      <c r="BA10" s="1082"/>
      <c r="BB10" s="1082"/>
      <c r="BC10" s="1082"/>
      <c r="BD10" s="1082"/>
      <c r="BE10" s="1082"/>
      <c r="BF10" s="1082"/>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row>
    <row r="11" spans="1:81" s="272" customFormat="1" ht="48" customHeight="1" thickBot="1">
      <c r="A11" s="642" t="s">
        <v>451</v>
      </c>
      <c r="B11" s="643" t="s">
        <v>94</v>
      </c>
      <c r="C11" s="644" t="s">
        <v>95</v>
      </c>
      <c r="D11" s="645"/>
      <c r="E11" s="645" t="s">
        <v>1302</v>
      </c>
      <c r="F11" s="3058" t="s">
        <v>112</v>
      </c>
      <c r="G11" s="648">
        <v>142</v>
      </c>
      <c r="H11" s="648" t="s">
        <v>964</v>
      </c>
      <c r="I11" s="1569" t="s">
        <v>426</v>
      </c>
      <c r="J11" s="3059" t="s">
        <v>1056</v>
      </c>
      <c r="K11" s="1304">
        <v>45000</v>
      </c>
      <c r="L11" s="1301">
        <v>45000</v>
      </c>
      <c r="M11" s="1301">
        <v>45000</v>
      </c>
      <c r="N11" s="2099">
        <f t="shared" si="0"/>
        <v>0</v>
      </c>
      <c r="O11" s="995"/>
      <c r="P11" s="1001"/>
      <c r="Q11" s="1001"/>
      <c r="R11" s="1001"/>
      <c r="S11" s="1005"/>
      <c r="T11" s="1005"/>
      <c r="U11" s="1006">
        <v>1</v>
      </c>
      <c r="V11" s="1010"/>
      <c r="W11" s="1010"/>
      <c r="X11" s="1010"/>
      <c r="Y11" s="729"/>
      <c r="Z11" s="639">
        <v>100</v>
      </c>
      <c r="AA11" s="2985">
        <v>100</v>
      </c>
      <c r="AB11" s="656">
        <v>1</v>
      </c>
      <c r="AC11" s="658"/>
      <c r="AD11" s="658"/>
      <c r="AE11" s="658"/>
      <c r="AF11" s="658"/>
      <c r="AG11" s="729" t="s">
        <v>438</v>
      </c>
      <c r="AH11" s="280"/>
      <c r="AI11" s="280"/>
      <c r="AJ11" s="280"/>
      <c r="AK11" s="280"/>
      <c r="AL11" s="280"/>
      <c r="AM11" s="280"/>
      <c r="AN11" s="280"/>
      <c r="AO11" s="280"/>
      <c r="AP11" s="280"/>
      <c r="AQ11" s="280"/>
      <c r="AR11" s="280"/>
      <c r="AS11" s="280"/>
      <c r="AT11" s="280"/>
      <c r="AU11" s="1082"/>
      <c r="AV11" s="1082"/>
      <c r="AW11" s="1082"/>
      <c r="AX11" s="1082"/>
      <c r="AY11" s="1082"/>
      <c r="AZ11" s="1137" t="s">
        <v>427</v>
      </c>
      <c r="BA11" s="1082"/>
      <c r="BB11" s="1082"/>
      <c r="BC11" s="1082"/>
      <c r="BD11" s="1082"/>
      <c r="BE11" s="1082"/>
      <c r="BF11" s="1082"/>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row>
    <row r="12" spans="1:81" s="272" customFormat="1" ht="48" customHeight="1" thickBot="1">
      <c r="A12" s="642" t="s">
        <v>451</v>
      </c>
      <c r="B12" s="643" t="s">
        <v>94</v>
      </c>
      <c r="C12" s="644" t="s">
        <v>95</v>
      </c>
      <c r="D12" s="645"/>
      <c r="E12" s="645" t="s">
        <v>1303</v>
      </c>
      <c r="F12" s="3058" t="s">
        <v>1304</v>
      </c>
      <c r="G12" s="648">
        <v>243</v>
      </c>
      <c r="H12" s="648" t="s">
        <v>964</v>
      </c>
      <c r="I12" s="1569" t="s">
        <v>426</v>
      </c>
      <c r="J12" s="3059" t="s">
        <v>1056</v>
      </c>
      <c r="K12" s="1304">
        <v>45000</v>
      </c>
      <c r="L12" s="1301">
        <v>45000</v>
      </c>
      <c r="M12" s="1301">
        <v>45000</v>
      </c>
      <c r="N12" s="2099">
        <f t="shared" si="0"/>
        <v>0</v>
      </c>
      <c r="O12" s="995"/>
      <c r="P12" s="1001"/>
      <c r="Q12" s="1001"/>
      <c r="R12" s="1001"/>
      <c r="S12" s="1005"/>
      <c r="T12" s="1005"/>
      <c r="U12" s="1006">
        <v>1</v>
      </c>
      <c r="V12" s="1010"/>
      <c r="W12" s="1010"/>
      <c r="X12" s="1010"/>
      <c r="Y12" s="729"/>
      <c r="Z12" s="639">
        <v>100</v>
      </c>
      <c r="AA12" s="2985">
        <v>100</v>
      </c>
      <c r="AB12" s="656">
        <v>1</v>
      </c>
      <c r="AC12" s="658"/>
      <c r="AD12" s="658"/>
      <c r="AE12" s="658"/>
      <c r="AF12" s="658"/>
      <c r="AG12" s="729" t="s">
        <v>438</v>
      </c>
      <c r="AH12" s="280"/>
      <c r="AI12" s="280"/>
      <c r="AJ12" s="280"/>
      <c r="AK12" s="280"/>
      <c r="AL12" s="280"/>
      <c r="AM12" s="280"/>
      <c r="AN12" s="280"/>
      <c r="AO12" s="280"/>
      <c r="AP12" s="280"/>
      <c r="AQ12" s="280"/>
      <c r="AR12" s="280"/>
      <c r="AS12" s="280"/>
      <c r="AT12" s="280"/>
      <c r="AU12" s="1082"/>
      <c r="AV12" s="1082"/>
      <c r="AW12" s="1082"/>
      <c r="AX12" s="1082"/>
      <c r="AY12" s="1082"/>
      <c r="AZ12" s="1137" t="s">
        <v>2279</v>
      </c>
      <c r="BA12" s="1082"/>
      <c r="BB12" s="1082"/>
      <c r="BC12" s="1082"/>
      <c r="BD12" s="1082"/>
      <c r="BE12" s="1082"/>
      <c r="BF12" s="1082"/>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row>
    <row r="13" spans="1:81" s="272" customFormat="1" ht="48" customHeight="1" thickBot="1">
      <c r="A13" s="642" t="s">
        <v>451</v>
      </c>
      <c r="B13" s="643" t="s">
        <v>94</v>
      </c>
      <c r="C13" s="644" t="s">
        <v>95</v>
      </c>
      <c r="D13" s="645"/>
      <c r="E13" s="645" t="s">
        <v>1305</v>
      </c>
      <c r="F13" s="3058" t="s">
        <v>1207</v>
      </c>
      <c r="G13" s="648">
        <v>566</v>
      </c>
      <c r="H13" s="648" t="s">
        <v>964</v>
      </c>
      <c r="I13" s="1569" t="s">
        <v>426</v>
      </c>
      <c r="J13" s="3059" t="s">
        <v>1056</v>
      </c>
      <c r="K13" s="1304">
        <v>90000</v>
      </c>
      <c r="L13" s="1301">
        <v>90000</v>
      </c>
      <c r="M13" s="1301">
        <v>90000</v>
      </c>
      <c r="N13" s="2099">
        <f t="shared" si="0"/>
        <v>0</v>
      </c>
      <c r="O13" s="995"/>
      <c r="P13" s="1001"/>
      <c r="Q13" s="1001"/>
      <c r="R13" s="1001"/>
      <c r="S13" s="1005"/>
      <c r="T13" s="1005"/>
      <c r="U13" s="1006">
        <v>2</v>
      </c>
      <c r="V13" s="1010"/>
      <c r="W13" s="1010"/>
      <c r="X13" s="1010"/>
      <c r="Y13" s="729"/>
      <c r="Z13" s="639">
        <v>100</v>
      </c>
      <c r="AA13" s="2985">
        <v>100</v>
      </c>
      <c r="AB13" s="656">
        <v>1</v>
      </c>
      <c r="AC13" s="658"/>
      <c r="AD13" s="658"/>
      <c r="AE13" s="658"/>
      <c r="AF13" s="658"/>
      <c r="AG13" s="729" t="s">
        <v>438</v>
      </c>
      <c r="AH13" s="280"/>
      <c r="AI13" s="280"/>
      <c r="AJ13" s="280"/>
      <c r="AK13" s="280"/>
      <c r="AL13" s="280"/>
      <c r="AM13" s="280"/>
      <c r="AN13" s="280"/>
      <c r="AO13" s="280"/>
      <c r="AP13" s="280"/>
      <c r="AQ13" s="280"/>
      <c r="AR13" s="280"/>
      <c r="AS13" s="280"/>
      <c r="AT13" s="280"/>
      <c r="AU13" s="1082"/>
      <c r="AV13" s="1082"/>
      <c r="AW13" s="1082"/>
      <c r="AX13" s="1082"/>
      <c r="AY13" s="1082"/>
      <c r="AZ13" s="1137" t="s">
        <v>11</v>
      </c>
      <c r="BA13" s="1082"/>
      <c r="BB13" s="1082"/>
      <c r="BC13" s="1082"/>
      <c r="BD13" s="1082"/>
      <c r="BE13" s="1082"/>
      <c r="BF13" s="1082"/>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row>
    <row r="14" spans="1:81" s="272" customFormat="1" ht="48" customHeight="1" thickBot="1">
      <c r="A14" s="642" t="s">
        <v>451</v>
      </c>
      <c r="B14" s="643" t="s">
        <v>94</v>
      </c>
      <c r="C14" s="644" t="s">
        <v>95</v>
      </c>
      <c r="D14" s="645"/>
      <c r="E14" s="645" t="s">
        <v>1306</v>
      </c>
      <c r="F14" s="3058" t="s">
        <v>1307</v>
      </c>
      <c r="G14" s="648">
        <v>1224</v>
      </c>
      <c r="H14" s="648" t="s">
        <v>964</v>
      </c>
      <c r="I14" s="1569" t="s">
        <v>426</v>
      </c>
      <c r="J14" s="3059" t="s">
        <v>1056</v>
      </c>
      <c r="K14" s="1304">
        <v>90000</v>
      </c>
      <c r="L14" s="1301">
        <v>90000</v>
      </c>
      <c r="M14" s="1301">
        <v>90000</v>
      </c>
      <c r="N14" s="2099">
        <f t="shared" si="0"/>
        <v>0</v>
      </c>
      <c r="O14" s="995"/>
      <c r="P14" s="1001"/>
      <c r="Q14" s="1001"/>
      <c r="R14" s="1001"/>
      <c r="S14" s="1005"/>
      <c r="T14" s="1005"/>
      <c r="U14" s="1006">
        <v>2</v>
      </c>
      <c r="V14" s="1010"/>
      <c r="W14" s="1010"/>
      <c r="X14" s="1010"/>
      <c r="Y14" s="729"/>
      <c r="Z14" s="639">
        <v>100</v>
      </c>
      <c r="AA14" s="2985">
        <v>100</v>
      </c>
      <c r="AB14" s="656">
        <v>1</v>
      </c>
      <c r="AC14" s="658"/>
      <c r="AD14" s="658"/>
      <c r="AE14" s="658"/>
      <c r="AF14" s="658"/>
      <c r="AG14" s="729" t="s">
        <v>438</v>
      </c>
      <c r="AH14" s="280"/>
      <c r="AI14" s="280"/>
      <c r="AJ14" s="280"/>
      <c r="AK14" s="280"/>
      <c r="AL14" s="280"/>
      <c r="AM14" s="280"/>
      <c r="AN14" s="280"/>
      <c r="AO14" s="280"/>
      <c r="AP14" s="280"/>
      <c r="AQ14" s="280"/>
      <c r="AR14" s="280"/>
      <c r="AS14" s="280"/>
      <c r="AT14" s="280"/>
      <c r="AU14" s="1082"/>
      <c r="AV14" s="1082"/>
      <c r="AW14" s="1082"/>
      <c r="AX14" s="1082"/>
      <c r="AY14" s="1082"/>
      <c r="AZ14" s="1137" t="s">
        <v>489</v>
      </c>
      <c r="BA14" s="1082"/>
      <c r="BB14" s="1082"/>
      <c r="BC14" s="1082"/>
      <c r="BD14" s="1082"/>
      <c r="BE14" s="1082"/>
      <c r="BF14" s="1082"/>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row>
    <row r="15" spans="1:81" s="272" customFormat="1" ht="48" customHeight="1" thickBot="1">
      <c r="A15" s="642" t="s">
        <v>451</v>
      </c>
      <c r="B15" s="643" t="s">
        <v>94</v>
      </c>
      <c r="C15" s="644" t="s">
        <v>95</v>
      </c>
      <c r="D15" s="645"/>
      <c r="E15" s="645" t="s">
        <v>0</v>
      </c>
      <c r="F15" s="3058" t="s">
        <v>1165</v>
      </c>
      <c r="G15" s="648">
        <v>299</v>
      </c>
      <c r="H15" s="648" t="s">
        <v>964</v>
      </c>
      <c r="I15" s="1569" t="s">
        <v>426</v>
      </c>
      <c r="J15" s="3059" t="s">
        <v>1056</v>
      </c>
      <c r="K15" s="1304">
        <v>45000</v>
      </c>
      <c r="L15" s="1301">
        <v>45000</v>
      </c>
      <c r="M15" s="1301">
        <v>45000</v>
      </c>
      <c r="N15" s="2099">
        <f t="shared" si="0"/>
        <v>0</v>
      </c>
      <c r="O15" s="995"/>
      <c r="P15" s="1001"/>
      <c r="Q15" s="1001"/>
      <c r="R15" s="1001"/>
      <c r="S15" s="1005"/>
      <c r="T15" s="1005"/>
      <c r="U15" s="1006">
        <v>1</v>
      </c>
      <c r="V15" s="1010"/>
      <c r="W15" s="1010"/>
      <c r="X15" s="1010"/>
      <c r="Y15" s="729"/>
      <c r="Z15" s="639">
        <v>100</v>
      </c>
      <c r="AA15" s="2985">
        <v>100</v>
      </c>
      <c r="AB15" s="656">
        <v>1</v>
      </c>
      <c r="AC15" s="658"/>
      <c r="AD15" s="658"/>
      <c r="AE15" s="658"/>
      <c r="AF15" s="658"/>
      <c r="AG15" s="729" t="s">
        <v>438</v>
      </c>
      <c r="AH15" s="280"/>
      <c r="AI15" s="280"/>
      <c r="AJ15" s="280"/>
      <c r="AK15" s="280"/>
      <c r="AL15" s="280"/>
      <c r="AM15" s="280"/>
      <c r="AN15" s="280"/>
      <c r="AO15" s="280"/>
      <c r="AP15" s="280"/>
      <c r="AQ15" s="280"/>
      <c r="AR15" s="280"/>
      <c r="AS15" s="280"/>
      <c r="AT15" s="280"/>
      <c r="AU15" s="1082"/>
      <c r="AV15" s="1082"/>
      <c r="AW15" s="1082"/>
      <c r="AX15" s="1082"/>
      <c r="AY15" s="1082"/>
      <c r="AZ15" s="1137"/>
      <c r="BA15" s="1082"/>
      <c r="BB15" s="1082"/>
      <c r="BC15" s="1082"/>
      <c r="BD15" s="1082"/>
      <c r="BE15" s="1082"/>
      <c r="BF15" s="1082"/>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row>
    <row r="16" spans="1:81" s="272" customFormat="1" ht="48" customHeight="1" thickBot="1">
      <c r="A16" s="642" t="s">
        <v>451</v>
      </c>
      <c r="B16" s="643" t="s">
        <v>94</v>
      </c>
      <c r="C16" s="644" t="s">
        <v>95</v>
      </c>
      <c r="D16" s="645"/>
      <c r="E16" s="645" t="s">
        <v>1</v>
      </c>
      <c r="F16" s="3058" t="s">
        <v>2</v>
      </c>
      <c r="G16" s="648">
        <v>404</v>
      </c>
      <c r="H16" s="648" t="s">
        <v>964</v>
      </c>
      <c r="I16" s="1569" t="s">
        <v>427</v>
      </c>
      <c r="J16" s="3059" t="s">
        <v>1056</v>
      </c>
      <c r="K16" s="1304">
        <v>80000</v>
      </c>
      <c r="L16" s="1301">
        <v>80000</v>
      </c>
      <c r="M16" s="1301">
        <v>80000</v>
      </c>
      <c r="N16" s="2099">
        <f t="shared" si="0"/>
        <v>0</v>
      </c>
      <c r="O16" s="995"/>
      <c r="P16" s="1001"/>
      <c r="Q16" s="1001"/>
      <c r="R16" s="1001"/>
      <c r="S16" s="1005"/>
      <c r="T16" s="1005"/>
      <c r="U16" s="1006"/>
      <c r="V16" s="1010">
        <v>4</v>
      </c>
      <c r="W16" s="1010"/>
      <c r="X16" s="1010"/>
      <c r="Y16" s="729"/>
      <c r="Z16" s="639">
        <v>100</v>
      </c>
      <c r="AA16" s="2985">
        <v>100</v>
      </c>
      <c r="AB16" s="656">
        <v>1</v>
      </c>
      <c r="AC16" s="658"/>
      <c r="AD16" s="658"/>
      <c r="AE16" s="658"/>
      <c r="AF16" s="658"/>
      <c r="AG16" s="729" t="s">
        <v>438</v>
      </c>
      <c r="AH16" s="280"/>
      <c r="AI16" s="280"/>
      <c r="AJ16" s="280"/>
      <c r="AK16" s="280"/>
      <c r="AL16" s="280"/>
      <c r="AM16" s="280"/>
      <c r="AN16" s="280"/>
      <c r="AO16" s="280"/>
      <c r="AP16" s="280"/>
      <c r="AQ16" s="280"/>
      <c r="AR16" s="280"/>
      <c r="AS16" s="280"/>
      <c r="AT16" s="280"/>
      <c r="AU16" s="1082"/>
      <c r="AV16" s="1082"/>
      <c r="AW16" s="1082"/>
      <c r="AX16" s="1082"/>
      <c r="AY16" s="1082"/>
      <c r="AZ16" s="1137"/>
      <c r="BA16" s="1082"/>
      <c r="BB16" s="1082"/>
      <c r="BC16" s="1082"/>
      <c r="BD16" s="1082"/>
      <c r="BE16" s="1082"/>
      <c r="BF16" s="1082"/>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row>
    <row r="17" spans="1:81" s="272" customFormat="1" ht="48" customHeight="1" thickBot="1">
      <c r="A17" s="642" t="s">
        <v>451</v>
      </c>
      <c r="B17" s="643" t="s">
        <v>94</v>
      </c>
      <c r="C17" s="644" t="s">
        <v>95</v>
      </c>
      <c r="D17" s="645"/>
      <c r="E17" s="645" t="s">
        <v>3</v>
      </c>
      <c r="F17" s="3058" t="s">
        <v>4</v>
      </c>
      <c r="G17" s="648">
        <v>494</v>
      </c>
      <c r="H17" s="648" t="s">
        <v>964</v>
      </c>
      <c r="I17" s="1569" t="s">
        <v>427</v>
      </c>
      <c r="J17" s="3059" t="s">
        <v>1056</v>
      </c>
      <c r="K17" s="1304">
        <v>80000</v>
      </c>
      <c r="L17" s="1301">
        <v>80000</v>
      </c>
      <c r="M17" s="1301">
        <v>80000</v>
      </c>
      <c r="N17" s="2099">
        <f t="shared" si="0"/>
        <v>0</v>
      </c>
      <c r="O17" s="995"/>
      <c r="P17" s="1001"/>
      <c r="Q17" s="1001"/>
      <c r="R17" s="1001"/>
      <c r="S17" s="1005"/>
      <c r="T17" s="1005"/>
      <c r="U17" s="1006"/>
      <c r="V17" s="1010">
        <v>4</v>
      </c>
      <c r="W17" s="1010"/>
      <c r="X17" s="1010"/>
      <c r="Y17" s="729"/>
      <c r="Z17" s="639">
        <v>100</v>
      </c>
      <c r="AA17" s="2985">
        <v>100</v>
      </c>
      <c r="AB17" s="656">
        <v>1</v>
      </c>
      <c r="AC17" s="658"/>
      <c r="AD17" s="658"/>
      <c r="AE17" s="658"/>
      <c r="AF17" s="658"/>
      <c r="AG17" s="729" t="s">
        <v>438</v>
      </c>
      <c r="AH17" s="280"/>
      <c r="AI17" s="280"/>
      <c r="AJ17" s="280"/>
      <c r="AK17" s="280"/>
      <c r="AL17" s="280"/>
      <c r="AM17" s="280"/>
      <c r="AN17" s="280"/>
      <c r="AO17" s="280"/>
      <c r="AP17" s="280"/>
      <c r="AQ17" s="280"/>
      <c r="AR17" s="280"/>
      <c r="AS17" s="280"/>
      <c r="AT17" s="280"/>
      <c r="AU17" s="1082"/>
      <c r="AV17" s="1082"/>
      <c r="AW17" s="1082"/>
      <c r="AX17" s="1082"/>
      <c r="AY17" s="1082"/>
      <c r="AZ17" s="1137"/>
      <c r="BA17" s="1082"/>
      <c r="BB17" s="1082"/>
      <c r="BC17" s="1082"/>
      <c r="BD17" s="1082"/>
      <c r="BE17" s="1082"/>
      <c r="BF17" s="1082"/>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row>
    <row r="18" spans="1:81" s="272" customFormat="1" ht="48" customHeight="1" thickBot="1">
      <c r="A18" s="642" t="s">
        <v>451</v>
      </c>
      <c r="B18" s="643" t="s">
        <v>94</v>
      </c>
      <c r="C18" s="644" t="s">
        <v>95</v>
      </c>
      <c r="D18" s="645"/>
      <c r="E18" s="645" t="s">
        <v>5</v>
      </c>
      <c r="F18" s="3058" t="s">
        <v>6</v>
      </c>
      <c r="G18" s="648">
        <v>156</v>
      </c>
      <c r="H18" s="648" t="s">
        <v>964</v>
      </c>
      <c r="I18" s="1569" t="s">
        <v>427</v>
      </c>
      <c r="J18" s="3059" t="s">
        <v>1056</v>
      </c>
      <c r="K18" s="1304">
        <v>97000</v>
      </c>
      <c r="L18" s="1301">
        <v>97000</v>
      </c>
      <c r="M18" s="1301">
        <v>97000</v>
      </c>
      <c r="N18" s="2099">
        <f t="shared" si="0"/>
        <v>0</v>
      </c>
      <c r="O18" s="995"/>
      <c r="P18" s="1001"/>
      <c r="Q18" s="1001"/>
      <c r="R18" s="1001"/>
      <c r="S18" s="1005"/>
      <c r="T18" s="1005"/>
      <c r="U18" s="1006"/>
      <c r="V18" s="1010">
        <v>5</v>
      </c>
      <c r="W18" s="1010"/>
      <c r="X18" s="1010"/>
      <c r="Y18" s="729"/>
      <c r="Z18" s="639">
        <v>100</v>
      </c>
      <c r="AA18" s="2985">
        <v>100</v>
      </c>
      <c r="AB18" s="656">
        <v>1</v>
      </c>
      <c r="AC18" s="658"/>
      <c r="AD18" s="658"/>
      <c r="AE18" s="658"/>
      <c r="AF18" s="658"/>
      <c r="AG18" s="729" t="s">
        <v>438</v>
      </c>
      <c r="AH18" s="280"/>
      <c r="AI18" s="280"/>
      <c r="AJ18" s="280"/>
      <c r="AK18" s="280"/>
      <c r="AL18" s="280"/>
      <c r="AM18" s="280"/>
      <c r="AN18" s="280"/>
      <c r="AO18" s="280"/>
      <c r="AP18" s="280"/>
      <c r="AQ18" s="280"/>
      <c r="AR18" s="280"/>
      <c r="AS18" s="280"/>
      <c r="AT18" s="280"/>
      <c r="AU18" s="1082"/>
      <c r="AV18" s="1082"/>
      <c r="AW18" s="1082"/>
      <c r="AX18" s="1082"/>
      <c r="AY18" s="1082"/>
      <c r="AZ18" s="1137"/>
      <c r="BA18" s="1082"/>
      <c r="BB18" s="1082"/>
      <c r="BC18" s="1082"/>
      <c r="BD18" s="1082"/>
      <c r="BE18" s="1082"/>
      <c r="BF18" s="1082"/>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row>
    <row r="19" spans="1:81" s="272" customFormat="1" ht="48" customHeight="1" thickBot="1">
      <c r="A19" s="642" t="s">
        <v>451</v>
      </c>
      <c r="B19" s="643" t="s">
        <v>94</v>
      </c>
      <c r="C19" s="644" t="s">
        <v>95</v>
      </c>
      <c r="D19" s="645"/>
      <c r="E19" s="645" t="s">
        <v>7</v>
      </c>
      <c r="F19" s="3058" t="s">
        <v>2109</v>
      </c>
      <c r="G19" s="648">
        <v>757</v>
      </c>
      <c r="H19" s="648" t="s">
        <v>964</v>
      </c>
      <c r="I19" s="1569" t="s">
        <v>427</v>
      </c>
      <c r="J19" s="3059" t="s">
        <v>1056</v>
      </c>
      <c r="K19" s="1304">
        <v>60000</v>
      </c>
      <c r="L19" s="1301">
        <v>60000</v>
      </c>
      <c r="M19" s="1301">
        <v>60000</v>
      </c>
      <c r="N19" s="2099">
        <f t="shared" si="0"/>
        <v>0</v>
      </c>
      <c r="O19" s="995"/>
      <c r="P19" s="1001"/>
      <c r="Q19" s="1001"/>
      <c r="R19" s="1001"/>
      <c r="S19" s="1005"/>
      <c r="T19" s="1005"/>
      <c r="U19" s="1006"/>
      <c r="V19" s="1010">
        <v>3</v>
      </c>
      <c r="W19" s="1010"/>
      <c r="X19" s="1010"/>
      <c r="Y19" s="729"/>
      <c r="Z19" s="639">
        <v>100</v>
      </c>
      <c r="AA19" s="2985">
        <v>100</v>
      </c>
      <c r="AB19" s="656">
        <v>1</v>
      </c>
      <c r="AC19" s="658"/>
      <c r="AD19" s="658"/>
      <c r="AE19" s="658"/>
      <c r="AF19" s="658"/>
      <c r="AG19" s="729" t="s">
        <v>438</v>
      </c>
      <c r="AH19" s="280"/>
      <c r="AI19" s="280"/>
      <c r="AJ19" s="280"/>
      <c r="AK19" s="280"/>
      <c r="AL19" s="280"/>
      <c r="AM19" s="280"/>
      <c r="AN19" s="280"/>
      <c r="AO19" s="280"/>
      <c r="AP19" s="280"/>
      <c r="AQ19" s="280"/>
      <c r="AR19" s="280"/>
      <c r="AS19" s="280"/>
      <c r="AT19" s="280"/>
      <c r="AU19" s="280"/>
      <c r="AV19" s="280"/>
      <c r="AW19" s="280"/>
      <c r="AX19" s="280"/>
      <c r="AY19" s="280"/>
      <c r="AZ19" s="1136"/>
      <c r="BA19" s="280"/>
      <c r="BB19" s="280"/>
      <c r="BC19" s="280"/>
      <c r="BD19" s="280"/>
      <c r="BE19" s="280"/>
      <c r="BF19" s="280"/>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row>
    <row r="20" spans="1:81" s="272" customFormat="1" ht="48" customHeight="1" thickBot="1">
      <c r="A20" s="642" t="s">
        <v>451</v>
      </c>
      <c r="B20" s="643" t="s">
        <v>94</v>
      </c>
      <c r="C20" s="644" t="s">
        <v>95</v>
      </c>
      <c r="D20" s="645"/>
      <c r="E20" s="645" t="s">
        <v>8</v>
      </c>
      <c r="F20" s="3058" t="s">
        <v>936</v>
      </c>
      <c r="G20" s="648">
        <v>69</v>
      </c>
      <c r="H20" s="648" t="s">
        <v>964</v>
      </c>
      <c r="I20" s="1569" t="s">
        <v>427</v>
      </c>
      <c r="J20" s="3059" t="s">
        <v>1056</v>
      </c>
      <c r="K20" s="1304">
        <v>40000</v>
      </c>
      <c r="L20" s="1301">
        <v>40000</v>
      </c>
      <c r="M20" s="1301">
        <v>40000</v>
      </c>
      <c r="N20" s="2099">
        <f t="shared" si="0"/>
        <v>0</v>
      </c>
      <c r="O20" s="995"/>
      <c r="P20" s="1001"/>
      <c r="Q20" s="1001"/>
      <c r="R20" s="1001"/>
      <c r="S20" s="1005"/>
      <c r="T20" s="1005"/>
      <c r="U20" s="1006"/>
      <c r="V20" s="1010">
        <v>2</v>
      </c>
      <c r="W20" s="1010"/>
      <c r="X20" s="1010"/>
      <c r="Y20" s="729"/>
      <c r="Z20" s="639">
        <v>100</v>
      </c>
      <c r="AA20" s="2985">
        <v>100</v>
      </c>
      <c r="AB20" s="656">
        <v>1</v>
      </c>
      <c r="AC20" s="658"/>
      <c r="AD20" s="658"/>
      <c r="AE20" s="658"/>
      <c r="AF20" s="658"/>
      <c r="AG20" s="729" t="s">
        <v>438</v>
      </c>
      <c r="AH20" s="280"/>
      <c r="AI20" s="280"/>
      <c r="AJ20" s="280"/>
      <c r="AK20" s="280"/>
      <c r="AL20" s="280"/>
      <c r="AM20" s="280"/>
      <c r="AN20" s="280"/>
      <c r="AO20" s="280"/>
      <c r="AP20" s="280"/>
      <c r="AQ20" s="280"/>
      <c r="AR20" s="280"/>
      <c r="AS20" s="280"/>
      <c r="AT20" s="280"/>
      <c r="AU20" s="280"/>
      <c r="AV20" s="280"/>
      <c r="AW20" s="280"/>
      <c r="AX20" s="280"/>
      <c r="AY20" s="280"/>
      <c r="AZ20" s="1136"/>
      <c r="BA20" s="280"/>
      <c r="BB20" s="280"/>
      <c r="BC20" s="280"/>
      <c r="BD20" s="280"/>
      <c r="BE20" s="280"/>
      <c r="BF20" s="280"/>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row>
    <row r="21" spans="1:81" s="272" customFormat="1" ht="48" customHeight="1" thickBot="1">
      <c r="A21" s="642" t="s">
        <v>451</v>
      </c>
      <c r="B21" s="643" t="s">
        <v>94</v>
      </c>
      <c r="C21" s="644" t="s">
        <v>95</v>
      </c>
      <c r="D21" s="645"/>
      <c r="E21" s="645" t="s">
        <v>937</v>
      </c>
      <c r="F21" s="3058" t="s">
        <v>938</v>
      </c>
      <c r="G21" s="648">
        <v>106</v>
      </c>
      <c r="H21" s="648" t="s">
        <v>964</v>
      </c>
      <c r="I21" s="1569" t="s">
        <v>427</v>
      </c>
      <c r="J21" s="3059" t="s">
        <v>1056</v>
      </c>
      <c r="K21" s="1304">
        <v>80000</v>
      </c>
      <c r="L21" s="1301">
        <v>80000</v>
      </c>
      <c r="M21" s="1301">
        <v>80000</v>
      </c>
      <c r="N21" s="2099">
        <f t="shared" si="0"/>
        <v>0</v>
      </c>
      <c r="O21" s="995"/>
      <c r="P21" s="1001"/>
      <c r="Q21" s="1001"/>
      <c r="R21" s="1001"/>
      <c r="S21" s="1005"/>
      <c r="T21" s="1005"/>
      <c r="U21" s="1006"/>
      <c r="V21" s="1010">
        <v>4</v>
      </c>
      <c r="W21" s="1010"/>
      <c r="X21" s="1010"/>
      <c r="Y21" s="729"/>
      <c r="Z21" s="639">
        <v>100</v>
      </c>
      <c r="AA21" s="2985">
        <v>100</v>
      </c>
      <c r="AB21" s="656">
        <v>1</v>
      </c>
      <c r="AC21" s="658"/>
      <c r="AD21" s="658"/>
      <c r="AE21" s="658"/>
      <c r="AF21" s="658"/>
      <c r="AG21" s="729" t="s">
        <v>438</v>
      </c>
      <c r="AH21" s="280"/>
      <c r="AI21" s="280"/>
      <c r="AJ21" s="280"/>
      <c r="AK21" s="280"/>
      <c r="AL21" s="280"/>
      <c r="AM21" s="280"/>
      <c r="AN21" s="280"/>
      <c r="AO21" s="280"/>
      <c r="AP21" s="280"/>
      <c r="AQ21" s="280"/>
      <c r="AR21" s="280"/>
      <c r="AS21" s="280"/>
      <c r="AT21" s="280"/>
      <c r="AU21" s="280"/>
      <c r="AV21" s="280"/>
      <c r="AW21" s="280"/>
      <c r="AX21" s="280"/>
      <c r="AY21" s="280"/>
      <c r="AZ21" s="1136"/>
      <c r="BA21" s="280"/>
      <c r="BB21" s="280"/>
      <c r="BC21" s="280"/>
      <c r="BD21" s="280"/>
      <c r="BE21" s="280"/>
      <c r="BF21" s="280"/>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row>
    <row r="22" spans="1:81" s="272" customFormat="1" ht="48" customHeight="1" thickBot="1">
      <c r="A22" s="642" t="s">
        <v>451</v>
      </c>
      <c r="B22" s="643" t="s">
        <v>94</v>
      </c>
      <c r="C22" s="644" t="s">
        <v>95</v>
      </c>
      <c r="D22" s="645"/>
      <c r="E22" s="645" t="s">
        <v>939</v>
      </c>
      <c r="F22" s="3058" t="s">
        <v>940</v>
      </c>
      <c r="G22" s="648">
        <v>72</v>
      </c>
      <c r="H22" s="648" t="s">
        <v>964</v>
      </c>
      <c r="I22" s="1569" t="s">
        <v>427</v>
      </c>
      <c r="J22" s="3059" t="s">
        <v>1056</v>
      </c>
      <c r="K22" s="1304">
        <v>60000</v>
      </c>
      <c r="L22" s="1301">
        <v>60000</v>
      </c>
      <c r="M22" s="1301">
        <v>60000</v>
      </c>
      <c r="N22" s="2099">
        <f t="shared" si="0"/>
        <v>0</v>
      </c>
      <c r="O22" s="995"/>
      <c r="P22" s="1001"/>
      <c r="Q22" s="1001"/>
      <c r="R22" s="1001"/>
      <c r="S22" s="1005"/>
      <c r="T22" s="1005"/>
      <c r="U22" s="1006"/>
      <c r="V22" s="1010">
        <v>3</v>
      </c>
      <c r="W22" s="1010"/>
      <c r="X22" s="1010"/>
      <c r="Y22" s="729"/>
      <c r="Z22" s="639">
        <v>100</v>
      </c>
      <c r="AA22" s="2985">
        <v>100</v>
      </c>
      <c r="AB22" s="656">
        <v>1</v>
      </c>
      <c r="AC22" s="658"/>
      <c r="AD22" s="658"/>
      <c r="AE22" s="658"/>
      <c r="AF22" s="658"/>
      <c r="AG22" s="729" t="s">
        <v>438</v>
      </c>
      <c r="AH22" s="280"/>
      <c r="AI22" s="280"/>
      <c r="AJ22" s="280"/>
      <c r="AK22" s="280"/>
      <c r="AL22" s="280"/>
      <c r="AM22" s="280"/>
      <c r="AN22" s="280"/>
      <c r="AO22" s="280"/>
      <c r="AP22" s="280"/>
      <c r="AQ22" s="280"/>
      <c r="AR22" s="280"/>
      <c r="AS22" s="280"/>
      <c r="AT22" s="280"/>
      <c r="AU22" s="280"/>
      <c r="AV22" s="280"/>
      <c r="AW22" s="280"/>
      <c r="AX22" s="280"/>
      <c r="AY22" s="280"/>
      <c r="AZ22" s="1136"/>
      <c r="BA22" s="280"/>
      <c r="BB22" s="280"/>
      <c r="BC22" s="280"/>
      <c r="BD22" s="280"/>
      <c r="BE22" s="280"/>
      <c r="BF22" s="280"/>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row>
    <row r="23" spans="1:81" s="272" customFormat="1" ht="48" customHeight="1" thickBot="1">
      <c r="A23" s="642" t="s">
        <v>451</v>
      </c>
      <c r="B23" s="643" t="s">
        <v>94</v>
      </c>
      <c r="C23" s="644" t="s">
        <v>95</v>
      </c>
      <c r="D23" s="645"/>
      <c r="E23" s="645" t="s">
        <v>941</v>
      </c>
      <c r="F23" s="3058" t="s">
        <v>942</v>
      </c>
      <c r="G23" s="648">
        <v>551</v>
      </c>
      <c r="H23" s="648" t="s">
        <v>964</v>
      </c>
      <c r="I23" s="1569" t="s">
        <v>427</v>
      </c>
      <c r="J23" s="3059" t="s">
        <v>1056</v>
      </c>
      <c r="K23" s="1304">
        <v>60000</v>
      </c>
      <c r="L23" s="1301">
        <v>60000</v>
      </c>
      <c r="M23" s="1301">
        <v>60000</v>
      </c>
      <c r="N23" s="2099">
        <f t="shared" si="0"/>
        <v>0</v>
      </c>
      <c r="O23" s="995"/>
      <c r="P23" s="1001"/>
      <c r="Q23" s="1001"/>
      <c r="R23" s="1001"/>
      <c r="S23" s="1005"/>
      <c r="T23" s="1005"/>
      <c r="U23" s="1006"/>
      <c r="V23" s="1010">
        <v>3</v>
      </c>
      <c r="W23" s="1010"/>
      <c r="X23" s="1010"/>
      <c r="Y23" s="729"/>
      <c r="Z23" s="639">
        <v>100</v>
      </c>
      <c r="AA23" s="2985">
        <v>100</v>
      </c>
      <c r="AB23" s="656">
        <v>1</v>
      </c>
      <c r="AC23" s="658"/>
      <c r="AD23" s="658"/>
      <c r="AE23" s="658"/>
      <c r="AF23" s="658"/>
      <c r="AG23" s="729" t="s">
        <v>438</v>
      </c>
      <c r="AH23" s="280"/>
      <c r="AI23" s="280"/>
      <c r="AJ23" s="280"/>
      <c r="AK23" s="280"/>
      <c r="AL23" s="280"/>
      <c r="AM23" s="280"/>
      <c r="AN23" s="280"/>
      <c r="AO23" s="280"/>
      <c r="AP23" s="280"/>
      <c r="AQ23" s="280"/>
      <c r="AR23" s="280"/>
      <c r="AS23" s="280"/>
      <c r="AT23" s="280"/>
      <c r="AU23" s="280"/>
      <c r="AV23" s="280"/>
      <c r="AW23" s="280"/>
      <c r="AX23" s="280"/>
      <c r="AY23" s="280"/>
      <c r="AZ23" s="1136"/>
      <c r="BA23" s="280"/>
      <c r="BB23" s="280"/>
      <c r="BC23" s="280"/>
      <c r="BD23" s="280"/>
      <c r="BE23" s="280"/>
      <c r="BF23" s="280"/>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row>
    <row r="24" spans="1:81" s="272" customFormat="1" ht="48" customHeight="1" thickBot="1">
      <c r="A24" s="642" t="s">
        <v>451</v>
      </c>
      <c r="B24" s="643" t="s">
        <v>94</v>
      </c>
      <c r="C24" s="644" t="s">
        <v>95</v>
      </c>
      <c r="D24" s="645"/>
      <c r="E24" s="645" t="s">
        <v>943</v>
      </c>
      <c r="F24" s="3058" t="s">
        <v>944</v>
      </c>
      <c r="G24" s="648">
        <v>124</v>
      </c>
      <c r="H24" s="648" t="s">
        <v>964</v>
      </c>
      <c r="I24" s="1569" t="s">
        <v>427</v>
      </c>
      <c r="J24" s="3059" t="s">
        <v>1056</v>
      </c>
      <c r="K24" s="1304">
        <v>60000</v>
      </c>
      <c r="L24" s="1301">
        <v>60000</v>
      </c>
      <c r="M24" s="1301">
        <v>60000</v>
      </c>
      <c r="N24" s="2099">
        <f t="shared" si="0"/>
        <v>0</v>
      </c>
      <c r="O24" s="995"/>
      <c r="P24" s="1001"/>
      <c r="Q24" s="1001"/>
      <c r="R24" s="1001"/>
      <c r="S24" s="1005"/>
      <c r="T24" s="1005"/>
      <c r="U24" s="1006"/>
      <c r="V24" s="1010">
        <v>3</v>
      </c>
      <c r="W24" s="1010"/>
      <c r="X24" s="1010"/>
      <c r="Y24" s="729"/>
      <c r="Z24" s="639">
        <v>100</v>
      </c>
      <c r="AA24" s="2985">
        <v>100</v>
      </c>
      <c r="AB24" s="656">
        <v>1</v>
      </c>
      <c r="AC24" s="658"/>
      <c r="AD24" s="658"/>
      <c r="AE24" s="658"/>
      <c r="AF24" s="658"/>
      <c r="AG24" s="729" t="s">
        <v>438</v>
      </c>
      <c r="AH24" s="280"/>
      <c r="AI24" s="280"/>
      <c r="AJ24" s="280"/>
      <c r="AK24" s="280"/>
      <c r="AL24" s="280"/>
      <c r="AM24" s="280"/>
      <c r="AN24" s="280"/>
      <c r="AO24" s="280"/>
      <c r="AP24" s="280"/>
      <c r="AQ24" s="280"/>
      <c r="AR24" s="280"/>
      <c r="AS24" s="280"/>
      <c r="AT24" s="280"/>
      <c r="AU24" s="280"/>
      <c r="AV24" s="280"/>
      <c r="AW24" s="280"/>
      <c r="AX24" s="280"/>
      <c r="AY24" s="280"/>
      <c r="AZ24" s="1136"/>
      <c r="BA24" s="280"/>
      <c r="BB24" s="280"/>
      <c r="BC24" s="280"/>
      <c r="BD24" s="280"/>
      <c r="BE24" s="280"/>
      <c r="BF24" s="280"/>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row>
    <row r="25" spans="1:81" s="272" customFormat="1" ht="48" customHeight="1" thickBot="1">
      <c r="A25" s="642" t="s">
        <v>451</v>
      </c>
      <c r="B25" s="643" t="s">
        <v>94</v>
      </c>
      <c r="C25" s="644" t="s">
        <v>95</v>
      </c>
      <c r="D25" s="645"/>
      <c r="E25" s="645" t="s">
        <v>945</v>
      </c>
      <c r="F25" s="3058" t="s">
        <v>946</v>
      </c>
      <c r="G25" s="648">
        <v>45</v>
      </c>
      <c r="H25" s="648" t="s">
        <v>964</v>
      </c>
      <c r="I25" s="1569" t="s">
        <v>427</v>
      </c>
      <c r="J25" s="3059" t="s">
        <v>1056</v>
      </c>
      <c r="K25" s="1304">
        <v>40000</v>
      </c>
      <c r="L25" s="1301">
        <v>40000</v>
      </c>
      <c r="M25" s="1301">
        <v>40000</v>
      </c>
      <c r="N25" s="2099">
        <f t="shared" si="0"/>
        <v>0</v>
      </c>
      <c r="O25" s="995"/>
      <c r="P25" s="1001"/>
      <c r="Q25" s="1001"/>
      <c r="R25" s="1001"/>
      <c r="S25" s="1005"/>
      <c r="T25" s="1005"/>
      <c r="U25" s="1006"/>
      <c r="V25" s="1010">
        <v>2</v>
      </c>
      <c r="W25" s="1010"/>
      <c r="X25" s="1010"/>
      <c r="Y25" s="729"/>
      <c r="Z25" s="639">
        <v>100</v>
      </c>
      <c r="AA25" s="2985">
        <v>100</v>
      </c>
      <c r="AB25" s="656">
        <v>1</v>
      </c>
      <c r="AC25" s="658"/>
      <c r="AD25" s="658"/>
      <c r="AE25" s="658"/>
      <c r="AF25" s="658"/>
      <c r="AG25" s="729" t="s">
        <v>438</v>
      </c>
      <c r="AH25" s="280"/>
      <c r="AI25" s="280"/>
      <c r="AJ25" s="280"/>
      <c r="AK25" s="280"/>
      <c r="AL25" s="280"/>
      <c r="AM25" s="280"/>
      <c r="AN25" s="280"/>
      <c r="AO25" s="280"/>
      <c r="AP25" s="280"/>
      <c r="AQ25" s="280"/>
      <c r="AR25" s="280"/>
      <c r="AS25" s="280"/>
      <c r="AT25" s="280"/>
      <c r="AU25" s="280"/>
      <c r="AV25" s="280"/>
      <c r="AW25" s="280"/>
      <c r="AX25" s="280"/>
      <c r="AY25" s="280"/>
      <c r="AZ25" s="1136"/>
      <c r="BA25" s="280"/>
      <c r="BB25" s="280"/>
      <c r="BC25" s="280"/>
      <c r="BD25" s="280"/>
      <c r="BE25" s="280"/>
      <c r="BF25" s="280"/>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row>
    <row r="26" spans="1:81" s="272" customFormat="1" ht="48" customHeight="1">
      <c r="A26" s="642" t="s">
        <v>451</v>
      </c>
      <c r="B26" s="643" t="s">
        <v>94</v>
      </c>
      <c r="C26" s="644" t="s">
        <v>95</v>
      </c>
      <c r="D26" s="645"/>
      <c r="E26" s="645" t="s">
        <v>947</v>
      </c>
      <c r="F26" s="3058" t="s">
        <v>948</v>
      </c>
      <c r="G26" s="648">
        <v>166</v>
      </c>
      <c r="H26" s="648" t="s">
        <v>964</v>
      </c>
      <c r="I26" s="1569" t="s">
        <v>427</v>
      </c>
      <c r="J26" s="3059" t="s">
        <v>1056</v>
      </c>
      <c r="K26" s="1304">
        <v>80000</v>
      </c>
      <c r="L26" s="1301">
        <v>80000</v>
      </c>
      <c r="M26" s="1301">
        <v>80000</v>
      </c>
      <c r="N26" s="2099">
        <f t="shared" si="0"/>
        <v>0</v>
      </c>
      <c r="O26" s="995"/>
      <c r="P26" s="1001"/>
      <c r="Q26" s="1001"/>
      <c r="R26" s="1001"/>
      <c r="S26" s="1005"/>
      <c r="T26" s="1005"/>
      <c r="U26" s="1006"/>
      <c r="V26" s="1010">
        <v>4</v>
      </c>
      <c r="W26" s="1010"/>
      <c r="X26" s="1010"/>
      <c r="Y26" s="729"/>
      <c r="Z26" s="639">
        <v>100</v>
      </c>
      <c r="AA26" s="2985">
        <v>100</v>
      </c>
      <c r="AB26" s="656">
        <v>1</v>
      </c>
      <c r="AC26" s="658"/>
      <c r="AD26" s="658"/>
      <c r="AE26" s="658"/>
      <c r="AF26" s="658"/>
      <c r="AG26" s="729" t="s">
        <v>438</v>
      </c>
      <c r="AH26" s="280"/>
      <c r="AI26" s="280"/>
      <c r="AJ26" s="280"/>
      <c r="AK26" s="280"/>
      <c r="AL26" s="280"/>
      <c r="AM26" s="280"/>
      <c r="AN26" s="280"/>
      <c r="AO26" s="280"/>
      <c r="AP26" s="280"/>
      <c r="AQ26" s="280"/>
      <c r="AR26" s="280"/>
      <c r="AS26" s="280"/>
      <c r="AT26" s="280"/>
      <c r="AU26" s="280"/>
      <c r="AV26" s="280"/>
      <c r="AW26" s="280"/>
      <c r="AX26" s="280"/>
      <c r="AY26" s="280"/>
      <c r="AZ26" s="1136"/>
      <c r="BA26" s="280"/>
      <c r="BB26" s="280"/>
      <c r="BC26" s="280"/>
      <c r="BD26" s="280"/>
      <c r="BE26" s="280"/>
      <c r="BF26" s="280"/>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row>
    <row r="27" spans="1:81" s="272" customFormat="1" ht="48" customHeight="1">
      <c r="A27" s="642"/>
      <c r="B27" s="643" t="s">
        <v>94</v>
      </c>
      <c r="C27" s="644" t="s">
        <v>2081</v>
      </c>
      <c r="D27" s="645"/>
      <c r="E27" s="645" t="s">
        <v>949</v>
      </c>
      <c r="F27" s="3058" t="s">
        <v>950</v>
      </c>
      <c r="G27" s="648">
        <v>36</v>
      </c>
      <c r="H27" s="648" t="s">
        <v>964</v>
      </c>
      <c r="I27" s="1569" t="s">
        <v>426</v>
      </c>
      <c r="J27" s="3059" t="s">
        <v>1056</v>
      </c>
      <c r="K27" s="1304"/>
      <c r="L27" s="1301"/>
      <c r="M27" s="1301"/>
      <c r="N27" s="2099">
        <f t="shared" si="0"/>
        <v>0</v>
      </c>
      <c r="O27" s="995"/>
      <c r="P27" s="1001"/>
      <c r="Q27" s="1001"/>
      <c r="R27" s="1001"/>
      <c r="S27" s="1005"/>
      <c r="T27" s="1005"/>
      <c r="U27" s="1006"/>
      <c r="V27" s="1010"/>
      <c r="W27" s="1010"/>
      <c r="X27" s="1010"/>
      <c r="Y27" s="729"/>
      <c r="Z27" s="4022" t="s">
        <v>1924</v>
      </c>
      <c r="AA27" s="4023"/>
      <c r="AB27" s="4023"/>
      <c r="AC27" s="4023"/>
      <c r="AD27" s="4023"/>
      <c r="AE27" s="4024"/>
      <c r="AF27" s="658"/>
      <c r="AG27" s="729" t="s">
        <v>1926</v>
      </c>
      <c r="AH27" s="280"/>
      <c r="AI27" s="280"/>
      <c r="AJ27" s="280"/>
      <c r="AK27" s="280"/>
      <c r="AL27" s="280"/>
      <c r="AM27" s="280"/>
      <c r="AN27" s="280"/>
      <c r="AO27" s="280"/>
      <c r="AP27" s="280"/>
      <c r="AQ27" s="280"/>
      <c r="AR27" s="280"/>
      <c r="AS27" s="280"/>
      <c r="AT27" s="280"/>
      <c r="AU27" s="280"/>
      <c r="AV27" s="280"/>
      <c r="AW27" s="280"/>
      <c r="AX27" s="280"/>
      <c r="AY27" s="280"/>
      <c r="AZ27" s="1136"/>
      <c r="BA27" s="280"/>
      <c r="BB27" s="280"/>
      <c r="BC27" s="280"/>
      <c r="BD27" s="280"/>
      <c r="BE27" s="280"/>
      <c r="BF27" s="280"/>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row>
    <row r="28" spans="1:81" s="272" customFormat="1" ht="48" customHeight="1">
      <c r="A28" s="642"/>
      <c r="B28" s="643" t="s">
        <v>94</v>
      </c>
      <c r="C28" s="644" t="s">
        <v>2081</v>
      </c>
      <c r="D28" s="645"/>
      <c r="E28" s="645" t="s">
        <v>951</v>
      </c>
      <c r="F28" s="3058" t="s">
        <v>952</v>
      </c>
      <c r="G28" s="648">
        <v>190</v>
      </c>
      <c r="H28" s="648" t="s">
        <v>964</v>
      </c>
      <c r="I28" s="1569" t="s">
        <v>426</v>
      </c>
      <c r="J28" s="3059" t="s">
        <v>1056</v>
      </c>
      <c r="K28" s="1304"/>
      <c r="L28" s="1301"/>
      <c r="M28" s="1301"/>
      <c r="N28" s="2099">
        <f t="shared" si="0"/>
        <v>0</v>
      </c>
      <c r="O28" s="995"/>
      <c r="P28" s="1001"/>
      <c r="Q28" s="1001"/>
      <c r="R28" s="1001"/>
      <c r="S28" s="1005"/>
      <c r="T28" s="1005"/>
      <c r="U28" s="1006"/>
      <c r="V28" s="1010"/>
      <c r="W28" s="1010"/>
      <c r="X28" s="1010"/>
      <c r="Y28" s="729"/>
      <c r="Z28" s="4025"/>
      <c r="AA28" s="4026"/>
      <c r="AB28" s="4026"/>
      <c r="AC28" s="4026"/>
      <c r="AD28" s="4026"/>
      <c r="AE28" s="4027"/>
      <c r="AF28" s="658"/>
      <c r="AG28" s="729" t="s">
        <v>1926</v>
      </c>
      <c r="AH28" s="280"/>
      <c r="AI28" s="280"/>
      <c r="AJ28" s="280"/>
      <c r="AK28" s="280"/>
      <c r="AL28" s="280"/>
      <c r="AM28" s="280"/>
      <c r="AN28" s="280"/>
      <c r="AO28" s="280"/>
      <c r="AP28" s="280"/>
      <c r="AQ28" s="280"/>
      <c r="AR28" s="280"/>
      <c r="AS28" s="280"/>
      <c r="AT28" s="280"/>
      <c r="AU28" s="280"/>
      <c r="AV28" s="280"/>
      <c r="AW28" s="280"/>
      <c r="AX28" s="280"/>
      <c r="AY28" s="280"/>
      <c r="AZ28" s="1136"/>
      <c r="BA28" s="280"/>
      <c r="BB28" s="280"/>
      <c r="BC28" s="280"/>
      <c r="BD28" s="280"/>
      <c r="BE28" s="280"/>
      <c r="BF28" s="280"/>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row>
    <row r="29" spans="1:81" s="272" customFormat="1" ht="48" customHeight="1">
      <c r="A29" s="642" t="s">
        <v>415</v>
      </c>
      <c r="B29" s="643" t="s">
        <v>94</v>
      </c>
      <c r="C29" s="644" t="s">
        <v>2081</v>
      </c>
      <c r="D29" s="1135"/>
      <c r="E29" s="645" t="s">
        <v>1925</v>
      </c>
      <c r="F29" s="3058" t="s">
        <v>952</v>
      </c>
      <c r="G29" s="648">
        <v>190</v>
      </c>
      <c r="H29" s="648" t="s">
        <v>964</v>
      </c>
      <c r="I29" s="1569" t="s">
        <v>426</v>
      </c>
      <c r="J29" s="3059" t="s">
        <v>1784</v>
      </c>
      <c r="K29" s="1304">
        <v>87000</v>
      </c>
      <c r="L29" s="1301">
        <v>87000</v>
      </c>
      <c r="M29" s="1301">
        <v>87000</v>
      </c>
      <c r="N29" s="2099">
        <f t="shared" si="0"/>
        <v>0</v>
      </c>
      <c r="O29" s="995"/>
      <c r="P29" s="1001"/>
      <c r="Q29" s="1001"/>
      <c r="R29" s="1001"/>
      <c r="S29" s="1005"/>
      <c r="T29" s="1005"/>
      <c r="U29" s="1006">
        <v>1.5</v>
      </c>
      <c r="V29" s="1010"/>
      <c r="W29" s="1010"/>
      <c r="X29" s="1010"/>
      <c r="Y29" s="729"/>
      <c r="Z29" s="656">
        <v>100</v>
      </c>
      <c r="AA29" s="1930">
        <v>100</v>
      </c>
      <c r="AB29" s="656">
        <v>1</v>
      </c>
      <c r="AC29" s="658"/>
      <c r="AD29" s="658"/>
      <c r="AE29" s="658"/>
      <c r="AF29" s="658"/>
      <c r="AG29" s="729" t="s">
        <v>438</v>
      </c>
      <c r="AH29" s="280"/>
      <c r="AI29" s="280"/>
      <c r="AJ29" s="280"/>
      <c r="AK29" s="280"/>
      <c r="AL29" s="280"/>
      <c r="AM29" s="280"/>
      <c r="AN29" s="280"/>
      <c r="AO29" s="280"/>
      <c r="AP29" s="280"/>
      <c r="AQ29" s="280"/>
      <c r="AR29" s="280"/>
      <c r="AS29" s="280"/>
      <c r="AT29" s="280"/>
      <c r="AU29" s="280"/>
      <c r="AV29" s="280"/>
      <c r="AW29" s="280"/>
      <c r="AX29" s="280"/>
      <c r="AY29" s="280"/>
      <c r="AZ29" s="1136"/>
      <c r="BA29" s="280"/>
      <c r="BB29" s="280"/>
      <c r="BC29" s="280"/>
      <c r="BD29" s="280"/>
      <c r="BE29" s="280"/>
      <c r="BF29" s="280"/>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row>
    <row r="30" spans="1:81" s="272" customFormat="1" ht="48" customHeight="1">
      <c r="A30" s="642" t="s">
        <v>415</v>
      </c>
      <c r="B30" s="643" t="s">
        <v>94</v>
      </c>
      <c r="C30" s="644" t="s">
        <v>2081</v>
      </c>
      <c r="D30" s="1135"/>
      <c r="E30" s="645" t="s">
        <v>949</v>
      </c>
      <c r="F30" s="3058" t="s">
        <v>950</v>
      </c>
      <c r="G30" s="648">
        <v>36</v>
      </c>
      <c r="H30" s="648" t="s">
        <v>964</v>
      </c>
      <c r="I30" s="1569" t="s">
        <v>426</v>
      </c>
      <c r="J30" s="3059" t="s">
        <v>1056</v>
      </c>
      <c r="K30" s="1304">
        <v>37000</v>
      </c>
      <c r="L30" s="1301">
        <v>37000</v>
      </c>
      <c r="M30" s="1301">
        <v>37000</v>
      </c>
      <c r="N30" s="2099">
        <f t="shared" si="0"/>
        <v>0</v>
      </c>
      <c r="O30" s="995"/>
      <c r="P30" s="1001"/>
      <c r="Q30" s="1001"/>
      <c r="R30" s="1001"/>
      <c r="S30" s="1005"/>
      <c r="T30" s="1005"/>
      <c r="U30" s="1006">
        <v>0.7</v>
      </c>
      <c r="V30" s="1010"/>
      <c r="W30" s="1010"/>
      <c r="X30" s="1010"/>
      <c r="Y30" s="729"/>
      <c r="Z30" s="656">
        <v>100</v>
      </c>
      <c r="AA30" s="1930">
        <v>100</v>
      </c>
      <c r="AB30" s="656">
        <v>1</v>
      </c>
      <c r="AC30" s="658"/>
      <c r="AD30" s="658"/>
      <c r="AE30" s="658"/>
      <c r="AF30" s="658"/>
      <c r="AG30" s="729" t="s">
        <v>438</v>
      </c>
      <c r="AH30" s="280"/>
      <c r="AI30" s="280"/>
      <c r="AJ30" s="280"/>
      <c r="AK30" s="280"/>
      <c r="AL30" s="280"/>
      <c r="AM30" s="280"/>
      <c r="AN30" s="280"/>
      <c r="AO30" s="280"/>
      <c r="AP30" s="280"/>
      <c r="AQ30" s="280"/>
      <c r="AR30" s="280"/>
      <c r="AS30" s="280"/>
      <c r="AT30" s="280"/>
      <c r="AU30" s="280"/>
      <c r="AV30" s="280"/>
      <c r="AW30" s="280"/>
      <c r="AX30" s="280"/>
      <c r="AY30" s="280"/>
      <c r="AZ30" s="1136"/>
      <c r="BA30" s="280"/>
      <c r="BB30" s="280"/>
      <c r="BC30" s="280"/>
      <c r="BD30" s="280"/>
      <c r="BE30" s="280"/>
      <c r="BF30" s="280"/>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row>
    <row r="31" spans="1:81" s="272" customFormat="1" ht="48" customHeight="1">
      <c r="A31" s="642" t="s">
        <v>415</v>
      </c>
      <c r="B31" s="643" t="s">
        <v>94</v>
      </c>
      <c r="C31" s="644" t="s">
        <v>2081</v>
      </c>
      <c r="D31" s="1135"/>
      <c r="E31" s="645" t="s">
        <v>1927</v>
      </c>
      <c r="F31" s="3058" t="s">
        <v>1928</v>
      </c>
      <c r="G31" s="648">
        <v>64</v>
      </c>
      <c r="H31" s="648" t="s">
        <v>964</v>
      </c>
      <c r="I31" s="1569" t="s">
        <v>426</v>
      </c>
      <c r="J31" s="3059" t="s">
        <v>1784</v>
      </c>
      <c r="K31" s="1304">
        <v>32000</v>
      </c>
      <c r="L31" s="1301">
        <v>32000</v>
      </c>
      <c r="M31" s="1301">
        <v>20000</v>
      </c>
      <c r="N31" s="2099">
        <f t="shared" si="0"/>
        <v>12000</v>
      </c>
      <c r="O31" s="995"/>
      <c r="P31" s="1001"/>
      <c r="Q31" s="1001"/>
      <c r="R31" s="1001"/>
      <c r="S31" s="1005"/>
      <c r="T31" s="1005"/>
      <c r="U31" s="1006">
        <v>0.5</v>
      </c>
      <c r="V31" s="1010"/>
      <c r="W31" s="1010"/>
      <c r="X31" s="1010"/>
      <c r="Y31" s="729"/>
      <c r="Z31" s="656">
        <v>100</v>
      </c>
      <c r="AA31" s="1930">
        <v>100</v>
      </c>
      <c r="AB31" s="656">
        <v>1</v>
      </c>
      <c r="AC31" s="658"/>
      <c r="AD31" s="658"/>
      <c r="AE31" s="658"/>
      <c r="AF31" s="658"/>
      <c r="AG31" s="729" t="s">
        <v>438</v>
      </c>
      <c r="AH31" s="280"/>
      <c r="AI31" s="280"/>
      <c r="AJ31" s="280"/>
      <c r="AK31" s="280"/>
      <c r="AL31" s="280"/>
      <c r="AM31" s="280"/>
      <c r="AN31" s="280"/>
      <c r="AO31" s="280"/>
      <c r="AP31" s="280"/>
      <c r="AQ31" s="280"/>
      <c r="AR31" s="280"/>
      <c r="AS31" s="280"/>
      <c r="AT31" s="280"/>
      <c r="AU31" s="280"/>
      <c r="AV31" s="280"/>
      <c r="AW31" s="280"/>
      <c r="AX31" s="280"/>
      <c r="AY31" s="280"/>
      <c r="AZ31" s="1136"/>
      <c r="BA31" s="280"/>
      <c r="BB31" s="280"/>
      <c r="BC31" s="280"/>
      <c r="BD31" s="280"/>
      <c r="BE31" s="280"/>
      <c r="BF31" s="280"/>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row>
    <row r="32" spans="1:81" s="272" customFormat="1" ht="48" customHeight="1">
      <c r="A32" s="642" t="s">
        <v>415</v>
      </c>
      <c r="B32" s="643" t="s">
        <v>94</v>
      </c>
      <c r="C32" s="644" t="s">
        <v>2081</v>
      </c>
      <c r="D32" s="1135"/>
      <c r="E32" s="645" t="s">
        <v>1929</v>
      </c>
      <c r="F32" s="3058" t="s">
        <v>273</v>
      </c>
      <c r="G32" s="648">
        <v>253</v>
      </c>
      <c r="H32" s="648" t="s">
        <v>964</v>
      </c>
      <c r="I32" s="1569" t="s">
        <v>426</v>
      </c>
      <c r="J32" s="3059" t="s">
        <v>1056</v>
      </c>
      <c r="K32" s="1304">
        <v>12000</v>
      </c>
      <c r="L32" s="1301">
        <v>12000</v>
      </c>
      <c r="M32" s="1301">
        <v>5000</v>
      </c>
      <c r="N32" s="2099">
        <f t="shared" si="0"/>
        <v>7000</v>
      </c>
      <c r="O32" s="995"/>
      <c r="P32" s="1001"/>
      <c r="Q32" s="1001"/>
      <c r="R32" s="1001"/>
      <c r="S32" s="1005"/>
      <c r="T32" s="1005"/>
      <c r="U32" s="1006">
        <v>0.4</v>
      </c>
      <c r="V32" s="1010"/>
      <c r="W32" s="1010"/>
      <c r="X32" s="1010"/>
      <c r="Y32" s="729"/>
      <c r="Z32" s="656">
        <v>100</v>
      </c>
      <c r="AA32" s="1930">
        <v>100</v>
      </c>
      <c r="AB32" s="656">
        <v>1</v>
      </c>
      <c r="AC32" s="658"/>
      <c r="AD32" s="658"/>
      <c r="AE32" s="658"/>
      <c r="AF32" s="658"/>
      <c r="AG32" s="729" t="s">
        <v>438</v>
      </c>
      <c r="AH32" s="280"/>
      <c r="AI32" s="280"/>
      <c r="AJ32" s="280"/>
      <c r="AK32" s="280"/>
      <c r="AL32" s="280"/>
      <c r="AM32" s="280"/>
      <c r="AN32" s="280"/>
      <c r="AO32" s="280"/>
      <c r="AP32" s="280"/>
      <c r="AQ32" s="280"/>
      <c r="AR32" s="280"/>
      <c r="AS32" s="280"/>
      <c r="AT32" s="280"/>
      <c r="AU32" s="280"/>
      <c r="AV32" s="280"/>
      <c r="AW32" s="280"/>
      <c r="AX32" s="280"/>
      <c r="AY32" s="280"/>
      <c r="AZ32" s="1136"/>
      <c r="BA32" s="280"/>
      <c r="BB32" s="280"/>
      <c r="BC32" s="280"/>
      <c r="BD32" s="280"/>
      <c r="BE32" s="280"/>
      <c r="BF32" s="280"/>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row>
    <row r="33" spans="1:81" s="272" customFormat="1" ht="48" customHeight="1">
      <c r="A33" s="642" t="s">
        <v>451</v>
      </c>
      <c r="B33" s="643" t="s">
        <v>94</v>
      </c>
      <c r="C33" s="644" t="s">
        <v>2081</v>
      </c>
      <c r="D33" s="1135"/>
      <c r="E33" s="645" t="s">
        <v>1930</v>
      </c>
      <c r="F33" s="3058" t="s">
        <v>1931</v>
      </c>
      <c r="G33" s="648"/>
      <c r="H33" s="648" t="s">
        <v>964</v>
      </c>
      <c r="I33" s="1569" t="s">
        <v>426</v>
      </c>
      <c r="J33" s="3059" t="s">
        <v>1056</v>
      </c>
      <c r="K33" s="1304">
        <v>82000</v>
      </c>
      <c r="L33" s="1301">
        <v>82000</v>
      </c>
      <c r="M33" s="1301">
        <v>82000</v>
      </c>
      <c r="N33" s="2099">
        <f t="shared" si="0"/>
        <v>0</v>
      </c>
      <c r="O33" s="995"/>
      <c r="P33" s="1001"/>
      <c r="Q33" s="1001"/>
      <c r="R33" s="1001"/>
      <c r="S33" s="1005"/>
      <c r="T33" s="1005"/>
      <c r="U33" s="1006">
        <v>1.6</v>
      </c>
      <c r="V33" s="1010"/>
      <c r="W33" s="1010"/>
      <c r="X33" s="1010"/>
      <c r="Y33" s="729"/>
      <c r="Z33" s="656">
        <v>100</v>
      </c>
      <c r="AA33" s="1930">
        <v>100</v>
      </c>
      <c r="AB33" s="656">
        <v>1</v>
      </c>
      <c r="AC33" s="658"/>
      <c r="AD33" s="658"/>
      <c r="AE33" s="658"/>
      <c r="AF33" s="658"/>
      <c r="AG33" s="729" t="s">
        <v>438</v>
      </c>
      <c r="AH33" s="280"/>
      <c r="AI33" s="280"/>
      <c r="AJ33" s="280"/>
      <c r="AK33" s="280"/>
      <c r="AL33" s="280"/>
      <c r="AM33" s="280"/>
      <c r="AN33" s="280"/>
      <c r="AO33" s="280"/>
      <c r="AP33" s="280"/>
      <c r="AQ33" s="280"/>
      <c r="AR33" s="280"/>
      <c r="AS33" s="280"/>
      <c r="AT33" s="280"/>
      <c r="AU33" s="280"/>
      <c r="AV33" s="280"/>
      <c r="AW33" s="280"/>
      <c r="AX33" s="280"/>
      <c r="AY33" s="280"/>
      <c r="AZ33" s="1136"/>
      <c r="BA33" s="280"/>
      <c r="BB33" s="280"/>
      <c r="BC33" s="280"/>
      <c r="BD33" s="280"/>
      <c r="BE33" s="280"/>
      <c r="BF33" s="280"/>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row>
    <row r="34" spans="1:81" s="272" customFormat="1" ht="48" customHeight="1">
      <c r="A34" s="642" t="s">
        <v>451</v>
      </c>
      <c r="B34" s="643" t="s">
        <v>94</v>
      </c>
      <c r="C34" s="644" t="s">
        <v>2374</v>
      </c>
      <c r="D34" s="1135"/>
      <c r="E34" s="3061" t="s">
        <v>1780</v>
      </c>
      <c r="F34" s="3061" t="s">
        <v>511</v>
      </c>
      <c r="G34" s="648">
        <v>77</v>
      </c>
      <c r="H34" s="648" t="s">
        <v>964</v>
      </c>
      <c r="I34" s="1569" t="s">
        <v>426</v>
      </c>
      <c r="J34" s="3059" t="s">
        <v>1056</v>
      </c>
      <c r="K34" s="1304">
        <v>129000</v>
      </c>
      <c r="L34" s="1301">
        <v>129000</v>
      </c>
      <c r="M34" s="1301">
        <v>129000</v>
      </c>
      <c r="N34" s="2099">
        <f t="shared" si="0"/>
        <v>0</v>
      </c>
      <c r="O34" s="995"/>
      <c r="P34" s="1001"/>
      <c r="Q34" s="1001"/>
      <c r="R34" s="1001"/>
      <c r="S34" s="1005"/>
      <c r="T34" s="1005"/>
      <c r="U34" s="1006">
        <v>3</v>
      </c>
      <c r="V34" s="1010"/>
      <c r="W34" s="1010"/>
      <c r="X34" s="1010"/>
      <c r="Y34" s="729"/>
      <c r="Z34" s="656">
        <v>100</v>
      </c>
      <c r="AA34" s="1930">
        <v>100</v>
      </c>
      <c r="AB34" s="656">
        <v>1</v>
      </c>
      <c r="AC34" s="658"/>
      <c r="AD34" s="658"/>
      <c r="AE34" s="658"/>
      <c r="AF34" s="658"/>
      <c r="AG34" s="729" t="s">
        <v>438</v>
      </c>
      <c r="AH34" s="280"/>
      <c r="AI34" s="280"/>
      <c r="AJ34" s="280"/>
      <c r="AK34" s="280"/>
      <c r="AL34" s="280"/>
      <c r="AM34" s="280"/>
      <c r="AN34" s="280"/>
      <c r="AO34" s="280"/>
      <c r="AP34" s="280"/>
      <c r="AQ34" s="280"/>
      <c r="AR34" s="280"/>
      <c r="AS34" s="280"/>
      <c r="AT34" s="280"/>
      <c r="AU34" s="280"/>
      <c r="AV34" s="280"/>
      <c r="AW34" s="280"/>
      <c r="AX34" s="280"/>
      <c r="AY34" s="280"/>
      <c r="AZ34" s="1136"/>
      <c r="BA34" s="280"/>
      <c r="BB34" s="280"/>
      <c r="BC34" s="280"/>
      <c r="BD34" s="280"/>
      <c r="BE34" s="280"/>
      <c r="BF34" s="280"/>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row>
    <row r="35" spans="1:81" s="272" customFormat="1" ht="48" customHeight="1">
      <c r="A35" s="642" t="s">
        <v>451</v>
      </c>
      <c r="B35" s="643" t="s">
        <v>94</v>
      </c>
      <c r="C35" s="644" t="s">
        <v>2374</v>
      </c>
      <c r="D35" s="645"/>
      <c r="E35" s="645" t="s">
        <v>512</v>
      </c>
      <c r="F35" s="3058" t="s">
        <v>513</v>
      </c>
      <c r="G35" s="648">
        <v>64</v>
      </c>
      <c r="H35" s="648" t="s">
        <v>964</v>
      </c>
      <c r="I35" s="1569" t="s">
        <v>426</v>
      </c>
      <c r="J35" s="3059" t="s">
        <v>1056</v>
      </c>
      <c r="K35" s="1304">
        <v>43000</v>
      </c>
      <c r="L35" s="1301">
        <v>43000</v>
      </c>
      <c r="M35" s="1301">
        <v>43000</v>
      </c>
      <c r="N35" s="2099">
        <f t="shared" si="0"/>
        <v>0</v>
      </c>
      <c r="O35" s="995"/>
      <c r="P35" s="1001"/>
      <c r="Q35" s="1001"/>
      <c r="R35" s="1001"/>
      <c r="S35" s="1005"/>
      <c r="T35" s="1005"/>
      <c r="U35" s="1006">
        <v>1</v>
      </c>
      <c r="V35" s="1010"/>
      <c r="W35" s="1010"/>
      <c r="X35" s="1010"/>
      <c r="Y35" s="729"/>
      <c r="Z35" s="656">
        <v>100</v>
      </c>
      <c r="AA35" s="1930">
        <v>100</v>
      </c>
      <c r="AB35" s="656">
        <v>1</v>
      </c>
      <c r="AC35" s="658"/>
      <c r="AD35" s="658"/>
      <c r="AE35" s="658"/>
      <c r="AF35" s="658"/>
      <c r="AG35" s="729" t="s">
        <v>438</v>
      </c>
      <c r="AH35" s="280"/>
      <c r="AI35" s="280"/>
      <c r="AJ35" s="280"/>
      <c r="AK35" s="280"/>
      <c r="AL35" s="280"/>
      <c r="AM35" s="280"/>
      <c r="AN35" s="280"/>
      <c r="AO35" s="280"/>
      <c r="AP35" s="280"/>
      <c r="AQ35" s="280"/>
      <c r="AR35" s="280"/>
      <c r="AS35" s="280"/>
      <c r="AT35" s="280"/>
      <c r="AU35" s="280"/>
      <c r="AV35" s="280"/>
      <c r="AW35" s="280"/>
      <c r="AX35" s="280"/>
      <c r="AY35" s="280"/>
      <c r="AZ35" s="1136"/>
      <c r="BA35" s="280"/>
      <c r="BB35" s="280"/>
      <c r="BC35" s="280"/>
      <c r="BD35" s="280"/>
      <c r="BE35" s="280"/>
      <c r="BF35" s="280"/>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row>
    <row r="36" spans="1:81" s="272" customFormat="1" ht="48" customHeight="1">
      <c r="A36" s="642" t="s">
        <v>451</v>
      </c>
      <c r="B36" s="643" t="s">
        <v>94</v>
      </c>
      <c r="C36" s="644" t="s">
        <v>2374</v>
      </c>
      <c r="D36" s="645"/>
      <c r="E36" s="645" t="s">
        <v>514</v>
      </c>
      <c r="F36" s="3058" t="s">
        <v>515</v>
      </c>
      <c r="G36" s="648">
        <v>54</v>
      </c>
      <c r="H36" s="648" t="s">
        <v>964</v>
      </c>
      <c r="I36" s="1569" t="s">
        <v>426</v>
      </c>
      <c r="J36" s="3059" t="s">
        <v>1056</v>
      </c>
      <c r="K36" s="1304">
        <v>30000</v>
      </c>
      <c r="L36" s="1301">
        <v>30000</v>
      </c>
      <c r="M36" s="1301">
        <v>30000</v>
      </c>
      <c r="N36" s="2099">
        <f t="shared" si="0"/>
        <v>0</v>
      </c>
      <c r="O36" s="995"/>
      <c r="P36" s="1001"/>
      <c r="Q36" s="1001"/>
      <c r="R36" s="1001"/>
      <c r="S36" s="1005"/>
      <c r="T36" s="1005"/>
      <c r="U36" s="1006">
        <v>0.7</v>
      </c>
      <c r="V36" s="1010"/>
      <c r="W36" s="1010"/>
      <c r="X36" s="1010"/>
      <c r="Y36" s="729"/>
      <c r="Z36" s="656">
        <v>100</v>
      </c>
      <c r="AA36" s="1930">
        <v>100</v>
      </c>
      <c r="AB36" s="656">
        <v>1</v>
      </c>
      <c r="AC36" s="658"/>
      <c r="AD36" s="658"/>
      <c r="AE36" s="658"/>
      <c r="AF36" s="658"/>
      <c r="AG36" s="729" t="s">
        <v>438</v>
      </c>
      <c r="AH36" s="280"/>
      <c r="AI36" s="280"/>
      <c r="AJ36" s="280"/>
      <c r="AK36" s="280"/>
      <c r="AL36" s="280"/>
      <c r="AM36" s="280"/>
      <c r="AN36" s="280"/>
      <c r="AO36" s="280"/>
      <c r="AP36" s="280"/>
      <c r="AQ36" s="280"/>
      <c r="AR36" s="280"/>
      <c r="AS36" s="280"/>
      <c r="AT36" s="280"/>
      <c r="AU36" s="280"/>
      <c r="AV36" s="280"/>
      <c r="AW36" s="280"/>
      <c r="AX36" s="280"/>
      <c r="AY36" s="280"/>
      <c r="AZ36" s="1136"/>
      <c r="BA36" s="280"/>
      <c r="BB36" s="280"/>
      <c r="BC36" s="280"/>
      <c r="BD36" s="280"/>
      <c r="BE36" s="280"/>
      <c r="BF36" s="280"/>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row>
    <row r="37" spans="1:81" s="272" customFormat="1" ht="48" customHeight="1">
      <c r="A37" s="642" t="s">
        <v>451</v>
      </c>
      <c r="B37" s="643" t="s">
        <v>94</v>
      </c>
      <c r="C37" s="644" t="s">
        <v>2374</v>
      </c>
      <c r="D37" s="645"/>
      <c r="E37" s="645" t="s">
        <v>516</v>
      </c>
      <c r="F37" s="3058" t="s">
        <v>517</v>
      </c>
      <c r="G37" s="648">
        <v>17</v>
      </c>
      <c r="H37" s="648" t="s">
        <v>964</v>
      </c>
      <c r="I37" s="1569" t="s">
        <v>426</v>
      </c>
      <c r="J37" s="3059" t="s">
        <v>1056</v>
      </c>
      <c r="K37" s="1304">
        <v>43000</v>
      </c>
      <c r="L37" s="1301">
        <v>43000</v>
      </c>
      <c r="M37" s="1301">
        <v>43000</v>
      </c>
      <c r="N37" s="2099">
        <f t="shared" si="0"/>
        <v>0</v>
      </c>
      <c r="O37" s="995"/>
      <c r="P37" s="1001"/>
      <c r="Q37" s="1001"/>
      <c r="R37" s="1001"/>
      <c r="S37" s="1005"/>
      <c r="T37" s="1005"/>
      <c r="U37" s="1006">
        <v>1</v>
      </c>
      <c r="V37" s="1010"/>
      <c r="W37" s="1010"/>
      <c r="X37" s="1010"/>
      <c r="Y37" s="729"/>
      <c r="Z37" s="656">
        <v>100</v>
      </c>
      <c r="AA37" s="1930">
        <v>100</v>
      </c>
      <c r="AB37" s="656">
        <v>1</v>
      </c>
      <c r="AC37" s="658"/>
      <c r="AD37" s="658"/>
      <c r="AE37" s="658"/>
      <c r="AF37" s="658"/>
      <c r="AG37" s="729" t="s">
        <v>438</v>
      </c>
      <c r="AH37" s="280"/>
      <c r="AI37" s="280"/>
      <c r="AJ37" s="280"/>
      <c r="AK37" s="280"/>
      <c r="AL37" s="280"/>
      <c r="AM37" s="280"/>
      <c r="AN37" s="280"/>
      <c r="AO37" s="280"/>
      <c r="AP37" s="280"/>
      <c r="AQ37" s="280"/>
      <c r="AR37" s="280"/>
      <c r="AS37" s="280"/>
      <c r="AT37" s="280"/>
      <c r="AU37" s="280"/>
      <c r="AV37" s="280"/>
      <c r="AW37" s="280"/>
      <c r="AX37" s="280"/>
      <c r="AY37" s="280"/>
      <c r="AZ37" s="1136"/>
      <c r="BA37" s="280"/>
      <c r="BB37" s="280"/>
      <c r="BC37" s="280"/>
      <c r="BD37" s="280"/>
      <c r="BE37" s="280"/>
      <c r="BF37" s="280"/>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row>
    <row r="38" spans="1:81" s="272" customFormat="1" ht="48" customHeight="1">
      <c r="A38" s="642" t="s">
        <v>451</v>
      </c>
      <c r="B38" s="643" t="s">
        <v>94</v>
      </c>
      <c r="C38" s="644" t="s">
        <v>2374</v>
      </c>
      <c r="D38" s="645"/>
      <c r="E38" s="645" t="s">
        <v>518</v>
      </c>
      <c r="F38" s="3058" t="s">
        <v>519</v>
      </c>
      <c r="G38" s="648">
        <v>24</v>
      </c>
      <c r="H38" s="648" t="s">
        <v>964</v>
      </c>
      <c r="I38" s="1569" t="s">
        <v>426</v>
      </c>
      <c r="J38" s="3059" t="s">
        <v>1056</v>
      </c>
      <c r="K38" s="1304">
        <v>56000</v>
      </c>
      <c r="L38" s="1301">
        <v>56000</v>
      </c>
      <c r="M38" s="1301">
        <v>56000</v>
      </c>
      <c r="N38" s="2099">
        <f t="shared" si="0"/>
        <v>0</v>
      </c>
      <c r="O38" s="995"/>
      <c r="P38" s="1001"/>
      <c r="Q38" s="1001"/>
      <c r="R38" s="1001"/>
      <c r="S38" s="1005"/>
      <c r="T38" s="1005"/>
      <c r="U38" s="1006">
        <v>1.3</v>
      </c>
      <c r="V38" s="1010"/>
      <c r="W38" s="1010"/>
      <c r="X38" s="1010"/>
      <c r="Y38" s="729"/>
      <c r="Z38" s="656">
        <v>100</v>
      </c>
      <c r="AA38" s="1930">
        <v>100</v>
      </c>
      <c r="AB38" s="656">
        <v>1</v>
      </c>
      <c r="AC38" s="658"/>
      <c r="AD38" s="658"/>
      <c r="AE38" s="658"/>
      <c r="AF38" s="658"/>
      <c r="AG38" s="729" t="s">
        <v>438</v>
      </c>
      <c r="AH38" s="280"/>
      <c r="AI38" s="280"/>
      <c r="AJ38" s="280"/>
      <c r="AK38" s="280"/>
      <c r="AL38" s="280"/>
      <c r="AM38" s="280"/>
      <c r="AN38" s="280"/>
      <c r="AO38" s="280"/>
      <c r="AP38" s="280"/>
      <c r="AQ38" s="280"/>
      <c r="AR38" s="280"/>
      <c r="AS38" s="280"/>
      <c r="AT38" s="280"/>
      <c r="AU38" s="280"/>
      <c r="AV38" s="280"/>
      <c r="AW38" s="280"/>
      <c r="AX38" s="280"/>
      <c r="AY38" s="280"/>
      <c r="AZ38" s="1136"/>
      <c r="BA38" s="280"/>
      <c r="BB38" s="280"/>
      <c r="BC38" s="280"/>
      <c r="BD38" s="280"/>
      <c r="BE38" s="280"/>
      <c r="BF38" s="280"/>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row>
    <row r="39" spans="1:81" s="272" customFormat="1" ht="48" customHeight="1">
      <c r="A39" s="642" t="s">
        <v>451</v>
      </c>
      <c r="B39" s="643" t="s">
        <v>94</v>
      </c>
      <c r="C39" s="644" t="s">
        <v>2374</v>
      </c>
      <c r="D39" s="645"/>
      <c r="E39" s="645" t="s">
        <v>520</v>
      </c>
      <c r="F39" s="3058" t="s">
        <v>521</v>
      </c>
      <c r="G39" s="648">
        <v>99</v>
      </c>
      <c r="H39" s="648" t="s">
        <v>964</v>
      </c>
      <c r="I39" s="1569" t="s">
        <v>11</v>
      </c>
      <c r="J39" s="3059" t="s">
        <v>1056</v>
      </c>
      <c r="K39" s="1304">
        <v>3000</v>
      </c>
      <c r="L39" s="1301">
        <v>5075</v>
      </c>
      <c r="M39" s="1301">
        <v>5075</v>
      </c>
      <c r="N39" s="2099">
        <f t="shared" si="0"/>
        <v>-2075</v>
      </c>
      <c r="O39" s="995"/>
      <c r="P39" s="1001"/>
      <c r="Q39" s="1001"/>
      <c r="R39" s="1001"/>
      <c r="S39" s="1005"/>
      <c r="T39" s="1005"/>
      <c r="U39" s="1006"/>
      <c r="V39" s="1010"/>
      <c r="W39" s="1010"/>
      <c r="X39" s="1010">
        <v>1</v>
      </c>
      <c r="Y39" s="729"/>
      <c r="Z39" s="656">
        <v>100</v>
      </c>
      <c r="AA39" s="1930">
        <v>100</v>
      </c>
      <c r="AB39" s="656">
        <v>1</v>
      </c>
      <c r="AC39" s="658"/>
      <c r="AD39" s="658"/>
      <c r="AE39" s="658"/>
      <c r="AF39" s="658"/>
      <c r="AG39" s="729" t="s">
        <v>438</v>
      </c>
      <c r="AH39" s="280"/>
      <c r="AI39" s="280"/>
      <c r="AJ39" s="280"/>
      <c r="AK39" s="280"/>
      <c r="AL39" s="280"/>
      <c r="AM39" s="280"/>
      <c r="AN39" s="280"/>
      <c r="AO39" s="280"/>
      <c r="AP39" s="280"/>
      <c r="AQ39" s="280"/>
      <c r="AR39" s="280"/>
      <c r="AS39" s="280"/>
      <c r="AT39" s="280"/>
      <c r="AU39" s="280"/>
      <c r="AV39" s="280"/>
      <c r="AW39" s="280"/>
      <c r="AX39" s="280"/>
      <c r="AY39" s="280"/>
      <c r="AZ39" s="1136"/>
      <c r="BA39" s="280"/>
      <c r="BB39" s="280"/>
      <c r="BC39" s="280"/>
      <c r="BD39" s="280"/>
      <c r="BE39" s="280"/>
      <c r="BF39" s="280"/>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row>
    <row r="40" spans="1:81" s="272" customFormat="1" ht="48" customHeight="1">
      <c r="A40" s="642" t="s">
        <v>451</v>
      </c>
      <c r="B40" s="643" t="s">
        <v>94</v>
      </c>
      <c r="C40" s="644" t="s">
        <v>2374</v>
      </c>
      <c r="D40" s="645"/>
      <c r="E40" s="645" t="s">
        <v>522</v>
      </c>
      <c r="F40" s="3058" t="s">
        <v>523</v>
      </c>
      <c r="G40" s="648">
        <v>43</v>
      </c>
      <c r="H40" s="648" t="s">
        <v>2268</v>
      </c>
      <c r="I40" s="1569" t="s">
        <v>11</v>
      </c>
      <c r="J40" s="3059" t="s">
        <v>1056</v>
      </c>
      <c r="K40" s="1304">
        <v>7000</v>
      </c>
      <c r="L40" s="1301">
        <v>10148</v>
      </c>
      <c r="M40" s="1301">
        <v>10148</v>
      </c>
      <c r="N40" s="2099">
        <f t="shared" si="0"/>
        <v>-3148</v>
      </c>
      <c r="O40" s="995"/>
      <c r="P40" s="1001"/>
      <c r="Q40" s="1001"/>
      <c r="R40" s="1001"/>
      <c r="S40" s="1005"/>
      <c r="T40" s="1005"/>
      <c r="U40" s="1006"/>
      <c r="V40" s="1010"/>
      <c r="W40" s="1010"/>
      <c r="X40" s="1010">
        <v>1</v>
      </c>
      <c r="Y40" s="729"/>
      <c r="Z40" s="656">
        <v>100</v>
      </c>
      <c r="AA40" s="1930">
        <v>100</v>
      </c>
      <c r="AB40" s="656">
        <v>1</v>
      </c>
      <c r="AC40" s="658"/>
      <c r="AD40" s="658"/>
      <c r="AE40" s="658"/>
      <c r="AF40" s="658"/>
      <c r="AG40" s="729" t="s">
        <v>438</v>
      </c>
      <c r="AH40" s="280"/>
      <c r="AI40" s="280"/>
      <c r="AJ40" s="280"/>
      <c r="AK40" s="280"/>
      <c r="AL40" s="280"/>
      <c r="AM40" s="280"/>
      <c r="AN40" s="280"/>
      <c r="AO40" s="280"/>
      <c r="AP40" s="280"/>
      <c r="AQ40" s="280"/>
      <c r="AR40" s="280"/>
      <c r="AS40" s="280"/>
      <c r="AT40" s="280"/>
      <c r="AU40" s="280"/>
      <c r="AV40" s="280"/>
      <c r="AW40" s="280"/>
      <c r="AX40" s="280"/>
      <c r="AY40" s="280"/>
      <c r="AZ40" s="1136"/>
      <c r="BA40" s="280"/>
      <c r="BB40" s="280"/>
      <c r="BC40" s="280"/>
      <c r="BD40" s="280"/>
      <c r="BE40" s="280"/>
      <c r="BF40" s="280"/>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row>
    <row r="41" spans="1:81" s="272" customFormat="1" ht="48" customHeight="1">
      <c r="A41" s="642" t="s">
        <v>451</v>
      </c>
      <c r="B41" s="643" t="s">
        <v>94</v>
      </c>
      <c r="C41" s="644" t="s">
        <v>2374</v>
      </c>
      <c r="D41" s="645"/>
      <c r="E41" s="645" t="s">
        <v>524</v>
      </c>
      <c r="F41" s="3058" t="s">
        <v>1520</v>
      </c>
      <c r="G41" s="648">
        <v>540</v>
      </c>
      <c r="H41" s="648" t="s">
        <v>2268</v>
      </c>
      <c r="I41" s="1569" t="s">
        <v>2279</v>
      </c>
      <c r="J41" s="3059" t="s">
        <v>1056</v>
      </c>
      <c r="K41" s="1304">
        <v>8500</v>
      </c>
      <c r="L41" s="1301">
        <v>15056</v>
      </c>
      <c r="M41" s="1301">
        <v>15056</v>
      </c>
      <c r="N41" s="2099">
        <f t="shared" si="0"/>
        <v>-6556</v>
      </c>
      <c r="O41" s="995"/>
      <c r="P41" s="1001"/>
      <c r="Q41" s="1001"/>
      <c r="R41" s="1001"/>
      <c r="S41" s="1005"/>
      <c r="T41" s="1005"/>
      <c r="U41" s="1006"/>
      <c r="V41" s="1010"/>
      <c r="W41" s="1010">
        <v>17.329999999999998</v>
      </c>
      <c r="X41" s="1010"/>
      <c r="Y41" s="729"/>
      <c r="Z41" s="656">
        <v>100</v>
      </c>
      <c r="AA41" s="1930">
        <v>100</v>
      </c>
      <c r="AB41" s="656">
        <v>1</v>
      </c>
      <c r="AC41" s="658"/>
      <c r="AD41" s="658"/>
      <c r="AE41" s="658"/>
      <c r="AF41" s="658"/>
      <c r="AG41" s="729" t="s">
        <v>438</v>
      </c>
      <c r="AH41" s="280"/>
      <c r="AI41" s="280"/>
      <c r="AJ41" s="280"/>
      <c r="AK41" s="280"/>
      <c r="AL41" s="280"/>
      <c r="AM41" s="280"/>
      <c r="AN41" s="280"/>
      <c r="AO41" s="280"/>
      <c r="AP41" s="280"/>
      <c r="AQ41" s="280"/>
      <c r="AR41" s="280"/>
      <c r="AS41" s="280"/>
      <c r="AT41" s="280"/>
      <c r="AU41" s="280"/>
      <c r="AV41" s="280"/>
      <c r="AW41" s="280"/>
      <c r="AX41" s="280"/>
      <c r="AY41" s="280"/>
      <c r="AZ41" s="1136"/>
      <c r="BA41" s="280"/>
      <c r="BB41" s="280"/>
      <c r="BC41" s="280"/>
      <c r="BD41" s="280"/>
      <c r="BE41" s="280"/>
      <c r="BF41" s="280"/>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row>
    <row r="42" spans="1:81" s="272" customFormat="1" ht="48" customHeight="1">
      <c r="A42" s="642" t="s">
        <v>451</v>
      </c>
      <c r="B42" s="643" t="s">
        <v>94</v>
      </c>
      <c r="C42" s="644" t="s">
        <v>2374</v>
      </c>
      <c r="D42" s="645"/>
      <c r="E42" s="645" t="s">
        <v>525</v>
      </c>
      <c r="F42" s="3058" t="s">
        <v>2106</v>
      </c>
      <c r="G42" s="648">
        <v>208</v>
      </c>
      <c r="H42" s="648" t="s">
        <v>2268</v>
      </c>
      <c r="I42" s="1569" t="s">
        <v>2279</v>
      </c>
      <c r="J42" s="3059" t="s">
        <v>1056</v>
      </c>
      <c r="K42" s="1304">
        <v>3500</v>
      </c>
      <c r="L42" s="1301">
        <v>5069</v>
      </c>
      <c r="M42" s="1301">
        <v>5069</v>
      </c>
      <c r="N42" s="2099">
        <f t="shared" si="0"/>
        <v>-1569</v>
      </c>
      <c r="O42" s="995"/>
      <c r="P42" s="1001"/>
      <c r="Q42" s="1001"/>
      <c r="R42" s="1001"/>
      <c r="S42" s="1005"/>
      <c r="T42" s="1005"/>
      <c r="U42" s="1006"/>
      <c r="V42" s="1010"/>
      <c r="W42" s="1010">
        <v>10.35</v>
      </c>
      <c r="X42" s="1010"/>
      <c r="Y42" s="729"/>
      <c r="Z42" s="656">
        <v>100</v>
      </c>
      <c r="AA42" s="1930">
        <v>100</v>
      </c>
      <c r="AB42" s="656">
        <v>1</v>
      </c>
      <c r="AC42" s="658"/>
      <c r="AD42" s="658"/>
      <c r="AE42" s="658"/>
      <c r="AF42" s="658"/>
      <c r="AG42" s="729" t="s">
        <v>438</v>
      </c>
      <c r="AH42" s="280"/>
      <c r="AI42" s="280"/>
      <c r="AJ42" s="280"/>
      <c r="AK42" s="280"/>
      <c r="AL42" s="280"/>
      <c r="AM42" s="280"/>
      <c r="AN42" s="280"/>
      <c r="AO42" s="280"/>
      <c r="AP42" s="280"/>
      <c r="AQ42" s="280"/>
      <c r="AR42" s="280"/>
      <c r="AS42" s="280"/>
      <c r="AT42" s="280"/>
      <c r="AU42" s="280"/>
      <c r="AV42" s="280"/>
      <c r="AW42" s="280"/>
      <c r="AX42" s="280"/>
      <c r="AY42" s="280"/>
      <c r="AZ42" s="1136"/>
      <c r="BA42" s="280"/>
      <c r="BB42" s="280"/>
      <c r="BC42" s="280"/>
      <c r="BD42" s="280"/>
      <c r="BE42" s="280"/>
      <c r="BF42" s="280"/>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C42" s="271"/>
    </row>
    <row r="43" spans="1:81" s="272" customFormat="1" ht="48" customHeight="1">
      <c r="A43" s="642" t="s">
        <v>451</v>
      </c>
      <c r="B43" s="643" t="s">
        <v>94</v>
      </c>
      <c r="C43" s="644" t="s">
        <v>2374</v>
      </c>
      <c r="D43" s="645"/>
      <c r="E43" s="645" t="s">
        <v>526</v>
      </c>
      <c r="F43" s="3058" t="s">
        <v>527</v>
      </c>
      <c r="G43" s="648">
        <v>53</v>
      </c>
      <c r="H43" s="648" t="s">
        <v>2268</v>
      </c>
      <c r="I43" s="1569" t="s">
        <v>2279</v>
      </c>
      <c r="J43" s="3059" t="s">
        <v>1056</v>
      </c>
      <c r="K43" s="1304">
        <v>6000</v>
      </c>
      <c r="L43" s="1301">
        <v>8387</v>
      </c>
      <c r="M43" s="1301">
        <v>8387</v>
      </c>
      <c r="N43" s="2099">
        <f t="shared" si="0"/>
        <v>-2387</v>
      </c>
      <c r="O43" s="995"/>
      <c r="P43" s="1001"/>
      <c r="Q43" s="1001"/>
      <c r="R43" s="1001"/>
      <c r="S43" s="1005"/>
      <c r="T43" s="1005"/>
      <c r="U43" s="1006"/>
      <c r="V43" s="1010"/>
      <c r="W43" s="1010">
        <v>16.2</v>
      </c>
      <c r="X43" s="1010"/>
      <c r="Y43" s="729"/>
      <c r="Z43" s="656">
        <v>100</v>
      </c>
      <c r="AA43" s="1930">
        <v>100</v>
      </c>
      <c r="AB43" s="656">
        <v>1</v>
      </c>
      <c r="AC43" s="658"/>
      <c r="AD43" s="658"/>
      <c r="AE43" s="658"/>
      <c r="AF43" s="658"/>
      <c r="AG43" s="729" t="s">
        <v>438</v>
      </c>
      <c r="AH43" s="280"/>
      <c r="AI43" s="280"/>
      <c r="AJ43" s="280"/>
      <c r="AK43" s="280"/>
      <c r="AL43" s="280"/>
      <c r="AM43" s="280"/>
      <c r="AN43" s="280"/>
      <c r="AO43" s="280"/>
      <c r="AP43" s="280"/>
      <c r="AQ43" s="280"/>
      <c r="AR43" s="280"/>
      <c r="AS43" s="280"/>
      <c r="AT43" s="280"/>
      <c r="AU43" s="280"/>
      <c r="AV43" s="280"/>
      <c r="AW43" s="280"/>
      <c r="AX43" s="280"/>
      <c r="AY43" s="280"/>
      <c r="AZ43" s="1136"/>
      <c r="BA43" s="280"/>
      <c r="BB43" s="280"/>
      <c r="BC43" s="280"/>
      <c r="BD43" s="280"/>
      <c r="BE43" s="280"/>
      <c r="BF43" s="280"/>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C43" s="271"/>
    </row>
    <row r="44" spans="1:81" s="272" customFormat="1" ht="48" customHeight="1">
      <c r="A44" s="642" t="s">
        <v>451</v>
      </c>
      <c r="B44" s="643" t="s">
        <v>94</v>
      </c>
      <c r="C44" s="644" t="s">
        <v>2374</v>
      </c>
      <c r="D44" s="645"/>
      <c r="E44" s="645" t="s">
        <v>1781</v>
      </c>
      <c r="F44" s="3058" t="s">
        <v>285</v>
      </c>
      <c r="G44" s="648">
        <v>66</v>
      </c>
      <c r="H44" s="648" t="s">
        <v>964</v>
      </c>
      <c r="I44" s="3062" t="s">
        <v>489</v>
      </c>
      <c r="J44" s="3059" t="s">
        <v>1056</v>
      </c>
      <c r="K44" s="1304">
        <v>80000</v>
      </c>
      <c r="L44" s="1301">
        <v>115528</v>
      </c>
      <c r="M44" s="1301">
        <v>115528</v>
      </c>
      <c r="N44" s="2099">
        <f t="shared" si="0"/>
        <v>-35528</v>
      </c>
      <c r="O44" s="995"/>
      <c r="P44" s="1001"/>
      <c r="Q44" s="1001"/>
      <c r="R44" s="1001"/>
      <c r="S44" s="1005"/>
      <c r="T44" s="1005"/>
      <c r="U44" s="1006"/>
      <c r="V44" s="1010"/>
      <c r="W44" s="1010"/>
      <c r="X44" s="1010"/>
      <c r="Y44" s="729">
        <v>1</v>
      </c>
      <c r="Z44" s="656">
        <v>100</v>
      </c>
      <c r="AA44" s="1930">
        <v>100</v>
      </c>
      <c r="AB44" s="656">
        <v>1</v>
      </c>
      <c r="AC44" s="658"/>
      <c r="AD44" s="658"/>
      <c r="AE44" s="658"/>
      <c r="AF44" s="658"/>
      <c r="AG44" s="729" t="s">
        <v>438</v>
      </c>
      <c r="AH44" s="280"/>
      <c r="AI44" s="280"/>
      <c r="AJ44" s="280"/>
      <c r="AK44" s="280"/>
      <c r="AL44" s="280"/>
      <c r="AM44" s="280"/>
      <c r="AN44" s="280"/>
      <c r="AO44" s="280"/>
      <c r="AP44" s="280"/>
      <c r="AQ44" s="280"/>
      <c r="AR44" s="280"/>
      <c r="AS44" s="280"/>
      <c r="AT44" s="280"/>
      <c r="AU44" s="280"/>
      <c r="AV44" s="280"/>
      <c r="AW44" s="280"/>
      <c r="AX44" s="280"/>
      <c r="AY44" s="280"/>
      <c r="AZ44" s="1136"/>
      <c r="BA44" s="280"/>
      <c r="BB44" s="280"/>
      <c r="BC44" s="280"/>
      <c r="BD44" s="280"/>
      <c r="BE44" s="280"/>
      <c r="BF44" s="280"/>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row>
    <row r="45" spans="1:81" s="272" customFormat="1" ht="48" customHeight="1" thickBot="1">
      <c r="A45" s="659" t="s">
        <v>451</v>
      </c>
      <c r="B45" s="660" t="s">
        <v>94</v>
      </c>
      <c r="C45" s="661" t="s">
        <v>2374</v>
      </c>
      <c r="D45" s="662"/>
      <c r="E45" s="662" t="s">
        <v>1782</v>
      </c>
      <c r="F45" s="3058" t="s">
        <v>760</v>
      </c>
      <c r="G45" s="1191">
        <v>135</v>
      </c>
      <c r="H45" s="648" t="s">
        <v>1240</v>
      </c>
      <c r="I45" s="1569" t="s">
        <v>448</v>
      </c>
      <c r="J45" s="3059" t="s">
        <v>1056</v>
      </c>
      <c r="K45" s="1304">
        <v>15000</v>
      </c>
      <c r="L45" s="1301">
        <v>15000</v>
      </c>
      <c r="M45" s="1301">
        <v>15000</v>
      </c>
      <c r="N45" s="2099">
        <f t="shared" si="0"/>
        <v>0</v>
      </c>
      <c r="O45" s="995"/>
      <c r="P45" s="1001"/>
      <c r="Q45" s="1001"/>
      <c r="R45" s="1001"/>
      <c r="S45" s="1005"/>
      <c r="T45" s="1005">
        <v>1000</v>
      </c>
      <c r="U45" s="1006"/>
      <c r="V45" s="1010"/>
      <c r="W45" s="1010"/>
      <c r="X45" s="1010"/>
      <c r="Y45" s="729"/>
      <c r="Z45" s="656">
        <v>100</v>
      </c>
      <c r="AA45" s="1930">
        <v>100</v>
      </c>
      <c r="AB45" s="656">
        <v>1</v>
      </c>
      <c r="AC45" s="658"/>
      <c r="AD45" s="658"/>
      <c r="AE45" s="658"/>
      <c r="AF45" s="658"/>
      <c r="AG45" s="729" t="s">
        <v>438</v>
      </c>
      <c r="AH45" s="280"/>
      <c r="AI45" s="280"/>
      <c r="AJ45" s="280"/>
      <c r="AK45" s="280"/>
      <c r="AL45" s="280"/>
      <c r="AM45" s="280"/>
      <c r="AN45" s="280"/>
      <c r="AO45" s="280"/>
      <c r="AP45" s="280"/>
      <c r="AQ45" s="280"/>
      <c r="AR45" s="280"/>
      <c r="AS45" s="280"/>
      <c r="AT45" s="280"/>
      <c r="AU45" s="280"/>
      <c r="AV45" s="280"/>
      <c r="AW45" s="280"/>
      <c r="AX45" s="280"/>
      <c r="AY45" s="280"/>
      <c r="AZ45" s="1136"/>
      <c r="BA45" s="280"/>
      <c r="BB45" s="280"/>
      <c r="BC45" s="280"/>
      <c r="BD45" s="280"/>
      <c r="BE45" s="280"/>
      <c r="BF45" s="280"/>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row>
    <row r="46" spans="1:81" s="272" customFormat="1" ht="48" customHeight="1">
      <c r="A46" s="1140" t="s">
        <v>451</v>
      </c>
      <c r="B46" s="1141" t="s">
        <v>94</v>
      </c>
      <c r="C46" s="1142" t="s">
        <v>2374</v>
      </c>
      <c r="D46" s="1138"/>
      <c r="E46" s="1138" t="s">
        <v>1783</v>
      </c>
      <c r="F46" s="3063" t="s">
        <v>280</v>
      </c>
      <c r="G46" s="1139">
        <v>256</v>
      </c>
      <c r="H46" s="1139" t="s">
        <v>1240</v>
      </c>
      <c r="I46" s="3064" t="s">
        <v>448</v>
      </c>
      <c r="J46" s="3065" t="s">
        <v>1784</v>
      </c>
      <c r="K46" s="1933">
        <v>30000</v>
      </c>
      <c r="L46" s="1926">
        <v>30000</v>
      </c>
      <c r="M46" s="1926">
        <v>30000</v>
      </c>
      <c r="N46" s="3020">
        <f t="shared" si="0"/>
        <v>0</v>
      </c>
      <c r="O46" s="3066"/>
      <c r="P46" s="3067"/>
      <c r="Q46" s="3067"/>
      <c r="R46" s="3067"/>
      <c r="S46" s="2024"/>
      <c r="T46" s="2024">
        <v>2000</v>
      </c>
      <c r="U46" s="2020"/>
      <c r="V46" s="2025"/>
      <c r="W46" s="2025"/>
      <c r="X46" s="2025"/>
      <c r="Y46" s="2589"/>
      <c r="Z46" s="656">
        <v>100</v>
      </c>
      <c r="AA46" s="1930">
        <v>100</v>
      </c>
      <c r="AB46" s="736">
        <v>1</v>
      </c>
      <c r="AC46" s="737"/>
      <c r="AD46" s="737"/>
      <c r="AE46" s="737"/>
      <c r="AF46" s="737"/>
      <c r="AG46" s="2589" t="s">
        <v>438</v>
      </c>
      <c r="AH46" s="280"/>
      <c r="AI46" s="280"/>
      <c r="AJ46" s="280"/>
      <c r="AK46" s="280"/>
      <c r="AL46" s="280"/>
      <c r="AM46" s="280"/>
      <c r="AN46" s="280"/>
      <c r="AO46" s="280"/>
      <c r="AP46" s="280"/>
      <c r="AQ46" s="280"/>
      <c r="AR46" s="280"/>
      <c r="AS46" s="280"/>
      <c r="AT46" s="280"/>
      <c r="AU46" s="280"/>
      <c r="AV46" s="280"/>
      <c r="AW46" s="280"/>
      <c r="AX46" s="280"/>
      <c r="AY46" s="280"/>
      <c r="AZ46" s="1136"/>
      <c r="BA46" s="280"/>
      <c r="BB46" s="280"/>
      <c r="BC46" s="280"/>
      <c r="BD46" s="280"/>
      <c r="BE46" s="280"/>
      <c r="BF46" s="280"/>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row>
    <row r="47" spans="1:81" s="272" customFormat="1" ht="48" customHeight="1">
      <c r="A47" s="1140" t="s">
        <v>451</v>
      </c>
      <c r="B47" s="1141" t="s">
        <v>94</v>
      </c>
      <c r="C47" s="1142" t="s">
        <v>2374</v>
      </c>
      <c r="D47" s="645"/>
      <c r="E47" s="645" t="s">
        <v>1785</v>
      </c>
      <c r="F47" s="3058" t="s">
        <v>1786</v>
      </c>
      <c r="G47" s="648">
        <v>75</v>
      </c>
      <c r="H47" s="648" t="s">
        <v>1240</v>
      </c>
      <c r="I47" s="1569" t="s">
        <v>448</v>
      </c>
      <c r="J47" s="3059" t="s">
        <v>1784</v>
      </c>
      <c r="K47" s="1304">
        <v>7500</v>
      </c>
      <c r="L47" s="1301">
        <v>7500</v>
      </c>
      <c r="M47" s="1301">
        <v>7500</v>
      </c>
      <c r="N47" s="2099">
        <f t="shared" si="0"/>
        <v>0</v>
      </c>
      <c r="O47" s="995"/>
      <c r="P47" s="1001"/>
      <c r="Q47" s="1001"/>
      <c r="R47" s="1001"/>
      <c r="S47" s="1005"/>
      <c r="T47" s="1005">
        <v>500</v>
      </c>
      <c r="U47" s="1006"/>
      <c r="V47" s="1010"/>
      <c r="W47" s="1010"/>
      <c r="X47" s="1010"/>
      <c r="Y47" s="729"/>
      <c r="Z47" s="656">
        <v>100</v>
      </c>
      <c r="AA47" s="1930">
        <v>100</v>
      </c>
      <c r="AB47" s="656">
        <v>1</v>
      </c>
      <c r="AC47" s="658"/>
      <c r="AD47" s="658"/>
      <c r="AE47" s="658"/>
      <c r="AF47" s="658"/>
      <c r="AG47" s="729" t="s">
        <v>438</v>
      </c>
      <c r="AH47" s="280"/>
      <c r="AI47" s="280"/>
      <c r="AJ47" s="280"/>
      <c r="AK47" s="280"/>
      <c r="AL47" s="280"/>
      <c r="AM47" s="280"/>
      <c r="AN47" s="280"/>
      <c r="AO47" s="280"/>
      <c r="AP47" s="280"/>
      <c r="AQ47" s="280"/>
      <c r="AR47" s="280"/>
      <c r="AS47" s="280"/>
      <c r="AT47" s="280"/>
      <c r="AU47" s="280"/>
      <c r="AV47" s="280"/>
      <c r="AW47" s="280"/>
      <c r="AX47" s="280"/>
      <c r="AY47" s="280"/>
      <c r="AZ47" s="1136"/>
      <c r="BA47" s="280"/>
      <c r="BB47" s="280"/>
      <c r="BC47" s="280"/>
      <c r="BD47" s="280"/>
      <c r="BE47" s="280"/>
      <c r="BF47" s="280"/>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row>
    <row r="48" spans="1:81" s="272" customFormat="1" ht="48" customHeight="1">
      <c r="A48" s="1140" t="s">
        <v>451</v>
      </c>
      <c r="B48" s="1141" t="s">
        <v>94</v>
      </c>
      <c r="C48" s="1142" t="s">
        <v>2374</v>
      </c>
      <c r="D48" s="645"/>
      <c r="E48" s="645" t="s">
        <v>1787</v>
      </c>
      <c r="F48" s="3058" t="s">
        <v>1788</v>
      </c>
      <c r="G48" s="648">
        <v>453</v>
      </c>
      <c r="H48" s="648" t="s">
        <v>1240</v>
      </c>
      <c r="I48" s="1569" t="s">
        <v>448</v>
      </c>
      <c r="J48" s="3059" t="s">
        <v>1784</v>
      </c>
      <c r="K48" s="1304">
        <v>15000</v>
      </c>
      <c r="L48" s="1301">
        <v>15000</v>
      </c>
      <c r="M48" s="1301">
        <v>15000</v>
      </c>
      <c r="N48" s="2099">
        <f t="shared" si="0"/>
        <v>0</v>
      </c>
      <c r="O48" s="995"/>
      <c r="P48" s="1001"/>
      <c r="Q48" s="1001"/>
      <c r="R48" s="1001"/>
      <c r="S48" s="1005"/>
      <c r="T48" s="1005">
        <v>1000</v>
      </c>
      <c r="U48" s="1006"/>
      <c r="V48" s="1010"/>
      <c r="W48" s="1010"/>
      <c r="X48" s="1010"/>
      <c r="Y48" s="729"/>
      <c r="Z48" s="656">
        <v>100</v>
      </c>
      <c r="AA48" s="1930">
        <v>100</v>
      </c>
      <c r="AB48" s="656">
        <v>1</v>
      </c>
      <c r="AC48" s="658"/>
      <c r="AD48" s="658"/>
      <c r="AE48" s="658"/>
      <c r="AF48" s="658"/>
      <c r="AG48" s="729" t="s">
        <v>438</v>
      </c>
      <c r="AH48" s="280"/>
      <c r="AI48" s="280"/>
      <c r="AJ48" s="280"/>
      <c r="AK48" s="280"/>
      <c r="AL48" s="280"/>
      <c r="AM48" s="280"/>
      <c r="AN48" s="280"/>
      <c r="AO48" s="280"/>
      <c r="AP48" s="280"/>
      <c r="AQ48" s="280"/>
      <c r="AR48" s="280"/>
      <c r="AS48" s="280"/>
      <c r="AT48" s="280"/>
      <c r="AU48" s="280"/>
      <c r="AV48" s="280"/>
      <c r="AW48" s="280"/>
      <c r="AX48" s="280"/>
      <c r="AY48" s="280"/>
      <c r="AZ48" s="1136"/>
      <c r="BA48" s="280"/>
      <c r="BB48" s="280"/>
      <c r="BC48" s="280"/>
      <c r="BD48" s="280"/>
      <c r="BE48" s="280"/>
      <c r="BF48" s="280"/>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row>
    <row r="49" spans="1:81" s="272" customFormat="1" ht="48" customHeight="1">
      <c r="A49" s="1140" t="s">
        <v>451</v>
      </c>
      <c r="B49" s="1141" t="s">
        <v>94</v>
      </c>
      <c r="C49" s="1142" t="s">
        <v>2374</v>
      </c>
      <c r="D49" s="645"/>
      <c r="E49" s="645" t="s">
        <v>1789</v>
      </c>
      <c r="F49" s="3058" t="s">
        <v>1790</v>
      </c>
      <c r="G49" s="648">
        <v>260</v>
      </c>
      <c r="H49" s="648" t="s">
        <v>1240</v>
      </c>
      <c r="I49" s="1569" t="s">
        <v>448</v>
      </c>
      <c r="J49" s="3059" t="s">
        <v>1784</v>
      </c>
      <c r="K49" s="1304">
        <v>22500</v>
      </c>
      <c r="L49" s="1301">
        <v>22500</v>
      </c>
      <c r="M49" s="1301">
        <v>22500</v>
      </c>
      <c r="N49" s="2099">
        <f t="shared" si="0"/>
        <v>0</v>
      </c>
      <c r="O49" s="995"/>
      <c r="P49" s="1001"/>
      <c r="Q49" s="1001"/>
      <c r="R49" s="1001"/>
      <c r="S49" s="1005"/>
      <c r="T49" s="1005">
        <v>1500</v>
      </c>
      <c r="U49" s="1006"/>
      <c r="V49" s="1010"/>
      <c r="W49" s="1010"/>
      <c r="X49" s="1010"/>
      <c r="Y49" s="729"/>
      <c r="Z49" s="656">
        <v>100</v>
      </c>
      <c r="AA49" s="1930">
        <v>100</v>
      </c>
      <c r="AB49" s="656">
        <v>1</v>
      </c>
      <c r="AC49" s="658"/>
      <c r="AD49" s="658"/>
      <c r="AE49" s="658"/>
      <c r="AF49" s="658"/>
      <c r="AG49" s="729" t="s">
        <v>438</v>
      </c>
      <c r="AH49" s="280"/>
      <c r="AI49" s="280"/>
      <c r="AJ49" s="280"/>
      <c r="AK49" s="280"/>
      <c r="AL49" s="280"/>
      <c r="AM49" s="280"/>
      <c r="AN49" s="280"/>
      <c r="AO49" s="280"/>
      <c r="AP49" s="280"/>
      <c r="AQ49" s="280"/>
      <c r="AR49" s="280"/>
      <c r="AS49" s="280"/>
      <c r="AT49" s="280"/>
      <c r="AU49" s="280"/>
      <c r="AV49" s="280"/>
      <c r="AW49" s="280"/>
      <c r="AX49" s="280"/>
      <c r="AY49" s="280"/>
      <c r="AZ49" s="1136"/>
      <c r="BA49" s="280"/>
      <c r="BB49" s="280"/>
      <c r="BC49" s="280"/>
      <c r="BD49" s="280"/>
      <c r="BE49" s="280"/>
      <c r="BF49" s="280"/>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row>
    <row r="50" spans="1:81" s="272" customFormat="1" ht="48" customHeight="1">
      <c r="A50" s="1140" t="s">
        <v>451</v>
      </c>
      <c r="B50" s="1141" t="s">
        <v>94</v>
      </c>
      <c r="C50" s="1142" t="s">
        <v>2374</v>
      </c>
      <c r="D50" s="645"/>
      <c r="E50" s="645" t="s">
        <v>1791</v>
      </c>
      <c r="F50" s="3058" t="s">
        <v>1792</v>
      </c>
      <c r="G50" s="648">
        <v>131</v>
      </c>
      <c r="H50" s="648" t="s">
        <v>1240</v>
      </c>
      <c r="I50" s="1569" t="s">
        <v>448</v>
      </c>
      <c r="J50" s="3059" t="s">
        <v>1784</v>
      </c>
      <c r="K50" s="1304">
        <v>15000</v>
      </c>
      <c r="L50" s="1301">
        <v>15000</v>
      </c>
      <c r="M50" s="1301">
        <v>15000</v>
      </c>
      <c r="N50" s="2099">
        <f t="shared" si="0"/>
        <v>0</v>
      </c>
      <c r="O50" s="995"/>
      <c r="P50" s="1001"/>
      <c r="Q50" s="1001"/>
      <c r="R50" s="1001"/>
      <c r="S50" s="1005"/>
      <c r="T50" s="1005">
        <v>1000</v>
      </c>
      <c r="U50" s="1006"/>
      <c r="V50" s="1010"/>
      <c r="W50" s="1010"/>
      <c r="X50" s="1010"/>
      <c r="Y50" s="729"/>
      <c r="Z50" s="656">
        <v>100</v>
      </c>
      <c r="AA50" s="1930">
        <v>100</v>
      </c>
      <c r="AB50" s="656">
        <v>1</v>
      </c>
      <c r="AC50" s="658"/>
      <c r="AD50" s="658"/>
      <c r="AE50" s="658"/>
      <c r="AF50" s="658"/>
      <c r="AG50" s="729" t="s">
        <v>438</v>
      </c>
      <c r="AH50" s="280"/>
      <c r="AI50" s="280"/>
      <c r="AJ50" s="280"/>
      <c r="AK50" s="280"/>
      <c r="AL50" s="280"/>
      <c r="AM50" s="280"/>
      <c r="AN50" s="280"/>
      <c r="AO50" s="280"/>
      <c r="AP50" s="280"/>
      <c r="AQ50" s="280"/>
      <c r="AR50" s="280"/>
      <c r="AS50" s="280"/>
      <c r="AT50" s="280"/>
      <c r="AU50" s="280"/>
      <c r="AV50" s="280"/>
      <c r="AW50" s="280"/>
      <c r="AX50" s="280"/>
      <c r="AY50" s="280"/>
      <c r="AZ50" s="1136"/>
      <c r="BA50" s="280"/>
      <c r="BB50" s="280"/>
      <c r="BC50" s="280"/>
      <c r="BD50" s="280"/>
      <c r="BE50" s="280"/>
      <c r="BF50" s="280"/>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row>
    <row r="51" spans="1:81" s="272" customFormat="1" ht="48" customHeight="1">
      <c r="A51" s="1140" t="s">
        <v>451</v>
      </c>
      <c r="B51" s="1141" t="s">
        <v>94</v>
      </c>
      <c r="C51" s="1142" t="s">
        <v>2374</v>
      </c>
      <c r="D51" s="645"/>
      <c r="E51" s="645" t="s">
        <v>1793</v>
      </c>
      <c r="F51" s="3058" t="s">
        <v>1794</v>
      </c>
      <c r="G51" s="648">
        <v>80</v>
      </c>
      <c r="H51" s="648" t="s">
        <v>1240</v>
      </c>
      <c r="I51" s="1569" t="s">
        <v>448</v>
      </c>
      <c r="J51" s="3059" t="s">
        <v>1784</v>
      </c>
      <c r="K51" s="1304">
        <v>7500</v>
      </c>
      <c r="L51" s="1301">
        <v>7500</v>
      </c>
      <c r="M51" s="1301">
        <v>7500</v>
      </c>
      <c r="N51" s="2099">
        <f t="shared" si="0"/>
        <v>0</v>
      </c>
      <c r="O51" s="995"/>
      <c r="P51" s="1001"/>
      <c r="Q51" s="1001"/>
      <c r="R51" s="1001"/>
      <c r="S51" s="1005"/>
      <c r="T51" s="1005">
        <v>500</v>
      </c>
      <c r="U51" s="1006"/>
      <c r="V51" s="1010"/>
      <c r="W51" s="1010"/>
      <c r="X51" s="1010"/>
      <c r="Y51" s="729"/>
      <c r="Z51" s="656">
        <v>100</v>
      </c>
      <c r="AA51" s="1930">
        <v>100</v>
      </c>
      <c r="AB51" s="656">
        <v>1</v>
      </c>
      <c r="AC51" s="658"/>
      <c r="AD51" s="658"/>
      <c r="AE51" s="658"/>
      <c r="AF51" s="658"/>
      <c r="AG51" s="729" t="s">
        <v>438</v>
      </c>
      <c r="AH51" s="280"/>
      <c r="AI51" s="280"/>
      <c r="AJ51" s="280"/>
      <c r="AK51" s="280"/>
      <c r="AL51" s="280"/>
      <c r="AM51" s="280"/>
      <c r="AN51" s="280"/>
      <c r="AO51" s="280"/>
      <c r="AP51" s="280"/>
      <c r="AQ51" s="280"/>
      <c r="AR51" s="280"/>
      <c r="AS51" s="280"/>
      <c r="AT51" s="280"/>
      <c r="AU51" s="280"/>
      <c r="AV51" s="280"/>
      <c r="AW51" s="280"/>
      <c r="AX51" s="280"/>
      <c r="AY51" s="280"/>
      <c r="AZ51" s="1136"/>
      <c r="BA51" s="280"/>
      <c r="BB51" s="280"/>
      <c r="BC51" s="280"/>
      <c r="BD51" s="280"/>
      <c r="BE51" s="280"/>
      <c r="BF51" s="280"/>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row>
    <row r="52" spans="1:81" s="272" customFormat="1" ht="48" customHeight="1">
      <c r="A52" s="1140" t="s">
        <v>451</v>
      </c>
      <c r="B52" s="1141" t="s">
        <v>94</v>
      </c>
      <c r="C52" s="1142" t="s">
        <v>2374</v>
      </c>
      <c r="D52" s="645"/>
      <c r="E52" s="645" t="s">
        <v>1795</v>
      </c>
      <c r="F52" s="3058" t="s">
        <v>1796</v>
      </c>
      <c r="G52" s="648">
        <v>142</v>
      </c>
      <c r="H52" s="648" t="s">
        <v>1240</v>
      </c>
      <c r="I52" s="1569" t="s">
        <v>448</v>
      </c>
      <c r="J52" s="3059" t="s">
        <v>1784</v>
      </c>
      <c r="K52" s="1304">
        <v>3000</v>
      </c>
      <c r="L52" s="1301">
        <v>3000</v>
      </c>
      <c r="M52" s="1301">
        <v>3000</v>
      </c>
      <c r="N52" s="2099">
        <f t="shared" si="0"/>
        <v>0</v>
      </c>
      <c r="O52" s="995"/>
      <c r="P52" s="1001"/>
      <c r="Q52" s="1001"/>
      <c r="R52" s="1001"/>
      <c r="S52" s="1005"/>
      <c r="T52" s="1005">
        <v>200</v>
      </c>
      <c r="U52" s="1006"/>
      <c r="V52" s="1010"/>
      <c r="W52" s="1010"/>
      <c r="X52" s="1010"/>
      <c r="Y52" s="729"/>
      <c r="Z52" s="656">
        <v>100</v>
      </c>
      <c r="AA52" s="1930">
        <v>100</v>
      </c>
      <c r="AB52" s="656">
        <v>1</v>
      </c>
      <c r="AC52" s="658"/>
      <c r="AD52" s="658"/>
      <c r="AE52" s="658"/>
      <c r="AF52" s="658"/>
      <c r="AG52" s="729" t="s">
        <v>438</v>
      </c>
      <c r="AH52" s="280"/>
      <c r="AI52" s="280"/>
      <c r="AJ52" s="280"/>
      <c r="AK52" s="280"/>
      <c r="AL52" s="280"/>
      <c r="AM52" s="280"/>
      <c r="AN52" s="280"/>
      <c r="AO52" s="280"/>
      <c r="AP52" s="280"/>
      <c r="AQ52" s="280"/>
      <c r="AR52" s="280"/>
      <c r="AS52" s="280"/>
      <c r="AT52" s="280"/>
      <c r="AU52" s="280"/>
      <c r="AV52" s="280"/>
      <c r="AW52" s="280"/>
      <c r="AX52" s="280"/>
      <c r="AY52" s="280"/>
      <c r="AZ52" s="1136"/>
      <c r="BA52" s="280"/>
      <c r="BB52" s="280"/>
      <c r="BC52" s="280"/>
      <c r="BD52" s="280"/>
      <c r="BE52" s="280"/>
      <c r="BF52" s="280"/>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row>
    <row r="53" spans="1:81" s="272" customFormat="1" ht="48" customHeight="1">
      <c r="A53" s="1140" t="s">
        <v>451</v>
      </c>
      <c r="B53" s="1141" t="s">
        <v>94</v>
      </c>
      <c r="C53" s="1142" t="s">
        <v>2374</v>
      </c>
      <c r="D53" s="645"/>
      <c r="E53" s="645" t="s">
        <v>1797</v>
      </c>
      <c r="F53" s="3058" t="s">
        <v>1798</v>
      </c>
      <c r="G53" s="648">
        <v>80</v>
      </c>
      <c r="H53" s="648" t="s">
        <v>1240</v>
      </c>
      <c r="I53" s="1569" t="s">
        <v>448</v>
      </c>
      <c r="J53" s="3059" t="s">
        <v>1784</v>
      </c>
      <c r="K53" s="1304">
        <v>22500</v>
      </c>
      <c r="L53" s="1301">
        <v>22500</v>
      </c>
      <c r="M53" s="1301">
        <v>22500</v>
      </c>
      <c r="N53" s="2099">
        <f t="shared" si="0"/>
        <v>0</v>
      </c>
      <c r="O53" s="995"/>
      <c r="P53" s="1001"/>
      <c r="Q53" s="1001"/>
      <c r="R53" s="1001"/>
      <c r="S53" s="1005"/>
      <c r="T53" s="1005">
        <v>1500</v>
      </c>
      <c r="U53" s="1006"/>
      <c r="V53" s="1010"/>
      <c r="W53" s="1010"/>
      <c r="X53" s="1010"/>
      <c r="Y53" s="729"/>
      <c r="Z53" s="656">
        <v>100</v>
      </c>
      <c r="AA53" s="1930">
        <v>100</v>
      </c>
      <c r="AB53" s="656">
        <v>1</v>
      </c>
      <c r="AC53" s="658"/>
      <c r="AD53" s="658"/>
      <c r="AE53" s="658"/>
      <c r="AF53" s="658"/>
      <c r="AG53" s="729" t="s">
        <v>438</v>
      </c>
      <c r="AH53" s="280"/>
      <c r="AI53" s="280"/>
      <c r="AJ53" s="280"/>
      <c r="AK53" s="280"/>
      <c r="AL53" s="280"/>
      <c r="AM53" s="280"/>
      <c r="AN53" s="280"/>
      <c r="AO53" s="280"/>
      <c r="AP53" s="280"/>
      <c r="AQ53" s="280"/>
      <c r="AR53" s="280"/>
      <c r="AS53" s="280"/>
      <c r="AT53" s="280"/>
      <c r="AU53" s="280"/>
      <c r="AV53" s="280"/>
      <c r="AW53" s="280"/>
      <c r="AX53" s="280"/>
      <c r="AY53" s="280"/>
      <c r="AZ53" s="1136"/>
      <c r="BA53" s="280"/>
      <c r="BB53" s="280"/>
      <c r="BC53" s="280"/>
      <c r="BD53" s="280"/>
      <c r="BE53" s="280"/>
      <c r="BF53" s="280"/>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row>
    <row r="54" spans="1:81" s="272" customFormat="1" ht="48" customHeight="1">
      <c r="A54" s="1140" t="s">
        <v>451</v>
      </c>
      <c r="B54" s="1141" t="s">
        <v>94</v>
      </c>
      <c r="C54" s="1142" t="s">
        <v>2374</v>
      </c>
      <c r="D54" s="645"/>
      <c r="E54" s="645" t="s">
        <v>1799</v>
      </c>
      <c r="F54" s="3058" t="s">
        <v>2106</v>
      </c>
      <c r="G54" s="648">
        <v>208</v>
      </c>
      <c r="H54" s="648" t="s">
        <v>1240</v>
      </c>
      <c r="I54" s="1569" t="s">
        <v>448</v>
      </c>
      <c r="J54" s="3059" t="s">
        <v>1784</v>
      </c>
      <c r="K54" s="1304">
        <v>22500</v>
      </c>
      <c r="L54" s="1301">
        <v>22500</v>
      </c>
      <c r="M54" s="1301">
        <v>22500</v>
      </c>
      <c r="N54" s="2099">
        <f t="shared" si="0"/>
        <v>0</v>
      </c>
      <c r="O54" s="995"/>
      <c r="P54" s="1001"/>
      <c r="Q54" s="1001"/>
      <c r="R54" s="1001"/>
      <c r="S54" s="1005"/>
      <c r="T54" s="1005">
        <v>1500</v>
      </c>
      <c r="U54" s="1006"/>
      <c r="V54" s="1010"/>
      <c r="W54" s="1010"/>
      <c r="X54" s="1010"/>
      <c r="Y54" s="729"/>
      <c r="Z54" s="656">
        <v>100</v>
      </c>
      <c r="AA54" s="1930">
        <v>100</v>
      </c>
      <c r="AB54" s="656">
        <v>1</v>
      </c>
      <c r="AC54" s="658"/>
      <c r="AD54" s="658"/>
      <c r="AE54" s="658"/>
      <c r="AF54" s="658"/>
      <c r="AG54" s="729" t="s">
        <v>438</v>
      </c>
      <c r="AH54" s="280"/>
      <c r="AI54" s="280"/>
      <c r="AJ54" s="280"/>
      <c r="AK54" s="280"/>
      <c r="AL54" s="280"/>
      <c r="AM54" s="280"/>
      <c r="AN54" s="280"/>
      <c r="AO54" s="280"/>
      <c r="AP54" s="280"/>
      <c r="AQ54" s="280"/>
      <c r="AR54" s="280"/>
      <c r="AS54" s="280"/>
      <c r="AT54" s="280"/>
      <c r="AU54" s="280"/>
      <c r="AV54" s="280"/>
      <c r="AW54" s="280"/>
      <c r="AX54" s="280"/>
      <c r="AY54" s="280"/>
      <c r="AZ54" s="1136"/>
      <c r="BA54" s="280"/>
      <c r="BB54" s="280"/>
      <c r="BC54" s="280"/>
      <c r="BD54" s="280"/>
      <c r="BE54" s="280"/>
      <c r="BF54" s="280"/>
      <c r="BG54" s="271"/>
      <c r="BH54" s="271"/>
      <c r="BI54" s="271"/>
      <c r="BJ54" s="271"/>
      <c r="BK54" s="271"/>
      <c r="BL54" s="271"/>
      <c r="BM54" s="271"/>
      <c r="BN54" s="271"/>
      <c r="BO54" s="271"/>
      <c r="BP54" s="271"/>
      <c r="BQ54" s="271"/>
      <c r="BR54" s="271"/>
      <c r="BS54" s="271"/>
      <c r="BT54" s="271"/>
      <c r="BU54" s="271"/>
      <c r="BV54" s="271"/>
      <c r="BW54" s="271"/>
      <c r="BX54" s="271"/>
      <c r="BY54" s="271"/>
      <c r="BZ54" s="271"/>
      <c r="CA54" s="271"/>
      <c r="CB54" s="271"/>
      <c r="CC54" s="271"/>
    </row>
    <row r="55" spans="1:81" s="272" customFormat="1" ht="48" customHeight="1">
      <c r="A55" s="1140" t="s">
        <v>451</v>
      </c>
      <c r="B55" s="1141" t="s">
        <v>94</v>
      </c>
      <c r="C55" s="1142" t="s">
        <v>2374</v>
      </c>
      <c r="D55" s="645"/>
      <c r="E55" s="645" t="s">
        <v>1800</v>
      </c>
      <c r="F55" s="3058" t="s">
        <v>338</v>
      </c>
      <c r="G55" s="648">
        <v>43</v>
      </c>
      <c r="H55" s="648" t="s">
        <v>1240</v>
      </c>
      <c r="I55" s="1569" t="s">
        <v>448</v>
      </c>
      <c r="J55" s="3059" t="s">
        <v>1784</v>
      </c>
      <c r="K55" s="1304">
        <v>7500</v>
      </c>
      <c r="L55" s="1301">
        <v>7500</v>
      </c>
      <c r="M55" s="1301">
        <v>7500</v>
      </c>
      <c r="N55" s="2099">
        <f t="shared" si="0"/>
        <v>0</v>
      </c>
      <c r="O55" s="995"/>
      <c r="P55" s="1001"/>
      <c r="Q55" s="1001"/>
      <c r="R55" s="1001"/>
      <c r="S55" s="1005"/>
      <c r="T55" s="1005">
        <v>500</v>
      </c>
      <c r="U55" s="1006"/>
      <c r="V55" s="1010"/>
      <c r="W55" s="1010"/>
      <c r="X55" s="1010"/>
      <c r="Y55" s="729"/>
      <c r="Z55" s="656">
        <v>100</v>
      </c>
      <c r="AA55" s="1930">
        <v>100</v>
      </c>
      <c r="AB55" s="656">
        <v>1</v>
      </c>
      <c r="AC55" s="658"/>
      <c r="AD55" s="658"/>
      <c r="AE55" s="658"/>
      <c r="AF55" s="658"/>
      <c r="AG55" s="729" t="s">
        <v>438</v>
      </c>
      <c r="AH55" s="280"/>
      <c r="AI55" s="280"/>
      <c r="AJ55" s="280"/>
      <c r="AK55" s="280"/>
      <c r="AL55" s="280"/>
      <c r="AM55" s="280"/>
      <c r="AN55" s="280"/>
      <c r="AO55" s="280"/>
      <c r="AP55" s="280"/>
      <c r="AQ55" s="280"/>
      <c r="AR55" s="280"/>
      <c r="AS55" s="280"/>
      <c r="AT55" s="280"/>
      <c r="AU55" s="280"/>
      <c r="AV55" s="280"/>
      <c r="AW55" s="280"/>
      <c r="AX55" s="280"/>
      <c r="AY55" s="280"/>
      <c r="AZ55" s="1136"/>
      <c r="BA55" s="280"/>
      <c r="BB55" s="280"/>
      <c r="BC55" s="280"/>
      <c r="BD55" s="280"/>
      <c r="BE55" s="280"/>
      <c r="BF55" s="280"/>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c r="CC55" s="271"/>
    </row>
    <row r="56" spans="1:81" s="272" customFormat="1" ht="48" customHeight="1">
      <c r="A56" s="1140" t="s">
        <v>451</v>
      </c>
      <c r="B56" s="1141" t="s">
        <v>94</v>
      </c>
      <c r="C56" s="1142" t="s">
        <v>2374</v>
      </c>
      <c r="D56" s="645"/>
      <c r="E56" s="645" t="s">
        <v>174</v>
      </c>
      <c r="F56" s="3058" t="s">
        <v>1801</v>
      </c>
      <c r="G56" s="648"/>
      <c r="H56" s="648" t="s">
        <v>2268</v>
      </c>
      <c r="I56" s="1569" t="s">
        <v>2274</v>
      </c>
      <c r="J56" s="3059" t="s">
        <v>1056</v>
      </c>
      <c r="K56" s="1304">
        <v>34000</v>
      </c>
      <c r="L56" s="1301">
        <v>34000</v>
      </c>
      <c r="M56" s="1301">
        <v>34000</v>
      </c>
      <c r="N56" s="2099">
        <f t="shared" si="0"/>
        <v>0</v>
      </c>
      <c r="O56" s="995"/>
      <c r="P56" s="1001"/>
      <c r="Q56" s="1001"/>
      <c r="R56" s="1001"/>
      <c r="S56" s="1005"/>
      <c r="T56" s="1005"/>
      <c r="U56" s="1006"/>
      <c r="V56" s="1010"/>
      <c r="W56" s="1010"/>
      <c r="X56" s="1010"/>
      <c r="Y56" s="729"/>
      <c r="Z56" s="656">
        <v>100</v>
      </c>
      <c r="AA56" s="1930">
        <v>100</v>
      </c>
      <c r="AB56" s="656">
        <v>1</v>
      </c>
      <c r="AC56" s="658"/>
      <c r="AD56" s="658"/>
      <c r="AE56" s="658"/>
      <c r="AF56" s="658"/>
      <c r="AG56" s="729" t="s">
        <v>438</v>
      </c>
      <c r="AH56" s="280"/>
      <c r="AI56" s="280"/>
      <c r="AJ56" s="280"/>
      <c r="AK56" s="280"/>
      <c r="AL56" s="280"/>
      <c r="AM56" s="280"/>
      <c r="AN56" s="280"/>
      <c r="AO56" s="280"/>
      <c r="AP56" s="280"/>
      <c r="AQ56" s="280"/>
      <c r="AR56" s="280"/>
      <c r="AS56" s="280"/>
      <c r="AT56" s="280"/>
      <c r="AU56" s="280"/>
      <c r="AV56" s="280"/>
      <c r="AW56" s="280"/>
      <c r="AX56" s="280"/>
      <c r="AY56" s="280"/>
      <c r="AZ56" s="1136"/>
      <c r="BA56" s="280"/>
      <c r="BB56" s="280"/>
      <c r="BC56" s="280"/>
      <c r="BD56" s="280"/>
      <c r="BE56" s="280"/>
      <c r="BF56" s="280"/>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row>
    <row r="57" spans="1:81" s="272" customFormat="1" ht="48" customHeight="1">
      <c r="A57" s="1140" t="s">
        <v>451</v>
      </c>
      <c r="B57" s="1141" t="s">
        <v>94</v>
      </c>
      <c r="C57" s="1142" t="s">
        <v>2374</v>
      </c>
      <c r="D57" s="645"/>
      <c r="E57" s="645" t="s">
        <v>1004</v>
      </c>
      <c r="F57" s="3058" t="s">
        <v>1005</v>
      </c>
      <c r="G57" s="648">
        <v>73</v>
      </c>
      <c r="H57" s="648" t="s">
        <v>964</v>
      </c>
      <c r="I57" s="1569" t="s">
        <v>427</v>
      </c>
      <c r="J57" s="3059" t="s">
        <v>1056</v>
      </c>
      <c r="K57" s="1304">
        <v>17000</v>
      </c>
      <c r="L57" s="1301">
        <v>17000</v>
      </c>
      <c r="M57" s="1301">
        <v>17000</v>
      </c>
      <c r="N57" s="2099">
        <f t="shared" si="0"/>
        <v>0</v>
      </c>
      <c r="O57" s="995"/>
      <c r="P57" s="1001"/>
      <c r="Q57" s="1001"/>
      <c r="R57" s="1001"/>
      <c r="S57" s="1005"/>
      <c r="T57" s="1005"/>
      <c r="U57" s="1006"/>
      <c r="V57" s="1010">
        <v>1</v>
      </c>
      <c r="W57" s="1010"/>
      <c r="X57" s="1010"/>
      <c r="Y57" s="729"/>
      <c r="Z57" s="656">
        <v>100</v>
      </c>
      <c r="AA57" s="1930">
        <v>100</v>
      </c>
      <c r="AB57" s="656">
        <v>1</v>
      </c>
      <c r="AC57" s="658"/>
      <c r="AD57" s="658"/>
      <c r="AE57" s="658"/>
      <c r="AF57" s="658"/>
      <c r="AG57" s="729" t="s">
        <v>438</v>
      </c>
      <c r="AH57" s="280"/>
      <c r="AI57" s="280"/>
      <c r="AJ57" s="280"/>
      <c r="AK57" s="280"/>
      <c r="AL57" s="280"/>
      <c r="AM57" s="280"/>
      <c r="AN57" s="280"/>
      <c r="AO57" s="280"/>
      <c r="AP57" s="280"/>
      <c r="AQ57" s="280"/>
      <c r="AR57" s="280"/>
      <c r="AS57" s="280"/>
      <c r="AT57" s="280"/>
      <c r="AU57" s="280"/>
      <c r="AV57" s="280"/>
      <c r="AW57" s="280"/>
      <c r="AX57" s="280"/>
      <c r="AY57" s="280"/>
      <c r="AZ57" s="1136"/>
      <c r="BA57" s="280"/>
      <c r="BB57" s="280"/>
      <c r="BC57" s="280"/>
      <c r="BD57" s="280"/>
      <c r="BE57" s="280"/>
      <c r="BF57" s="280"/>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row>
    <row r="58" spans="1:81" s="272" customFormat="1" ht="48" customHeight="1">
      <c r="A58" s="1140" t="s">
        <v>451</v>
      </c>
      <c r="B58" s="1141" t="s">
        <v>94</v>
      </c>
      <c r="C58" s="1142" t="s">
        <v>2374</v>
      </c>
      <c r="D58" s="645"/>
      <c r="E58" s="645" t="s">
        <v>1006</v>
      </c>
      <c r="F58" s="3058" t="s">
        <v>1007</v>
      </c>
      <c r="G58" s="648">
        <v>137</v>
      </c>
      <c r="H58" s="648" t="s">
        <v>964</v>
      </c>
      <c r="I58" s="1569" t="s">
        <v>427</v>
      </c>
      <c r="J58" s="3059" t="s">
        <v>1056</v>
      </c>
      <c r="K58" s="1304">
        <v>25500</v>
      </c>
      <c r="L58" s="1301">
        <v>25500</v>
      </c>
      <c r="M58" s="1301">
        <v>25500</v>
      </c>
      <c r="N58" s="2099">
        <f t="shared" si="0"/>
        <v>0</v>
      </c>
      <c r="O58" s="995"/>
      <c r="P58" s="1001"/>
      <c r="Q58" s="1001"/>
      <c r="R58" s="1001"/>
      <c r="S58" s="1005"/>
      <c r="T58" s="1005"/>
      <c r="U58" s="1006"/>
      <c r="V58" s="1010">
        <v>1.5</v>
      </c>
      <c r="W58" s="1010"/>
      <c r="X58" s="1010"/>
      <c r="Y58" s="729"/>
      <c r="Z58" s="656">
        <v>100</v>
      </c>
      <c r="AA58" s="1930">
        <v>100</v>
      </c>
      <c r="AB58" s="656">
        <v>1</v>
      </c>
      <c r="AC58" s="658"/>
      <c r="AD58" s="658"/>
      <c r="AE58" s="658"/>
      <c r="AF58" s="658"/>
      <c r="AG58" s="729" t="s">
        <v>438</v>
      </c>
      <c r="AH58" s="280"/>
      <c r="AI58" s="280"/>
      <c r="AJ58" s="280"/>
      <c r="AK58" s="280"/>
      <c r="AL58" s="280"/>
      <c r="AM58" s="280"/>
      <c r="AN58" s="280"/>
      <c r="AO58" s="280"/>
      <c r="AP58" s="280"/>
      <c r="AQ58" s="280"/>
      <c r="AR58" s="280"/>
      <c r="AS58" s="280"/>
      <c r="AT58" s="280"/>
      <c r="AU58" s="280"/>
      <c r="AV58" s="280"/>
      <c r="AW58" s="280"/>
      <c r="AX58" s="280"/>
      <c r="AY58" s="280"/>
      <c r="AZ58" s="1136"/>
      <c r="BA58" s="280"/>
      <c r="BB58" s="280"/>
      <c r="BC58" s="280"/>
      <c r="BD58" s="280"/>
      <c r="BE58" s="280"/>
      <c r="BF58" s="280"/>
      <c r="BG58" s="271"/>
      <c r="BH58" s="271"/>
      <c r="BI58" s="271"/>
      <c r="BJ58" s="271"/>
      <c r="BK58" s="271"/>
      <c r="BL58" s="271"/>
      <c r="BM58" s="271"/>
      <c r="BN58" s="271"/>
      <c r="BO58" s="271"/>
      <c r="BP58" s="271"/>
      <c r="BQ58" s="271"/>
      <c r="BR58" s="271"/>
      <c r="BS58" s="271"/>
      <c r="BT58" s="271"/>
      <c r="BU58" s="271"/>
      <c r="BV58" s="271"/>
      <c r="BW58" s="271"/>
      <c r="BX58" s="271"/>
      <c r="BY58" s="271"/>
      <c r="BZ58" s="271"/>
      <c r="CA58" s="271"/>
      <c r="CB58" s="271"/>
      <c r="CC58" s="271"/>
    </row>
    <row r="59" spans="1:81" s="272" customFormat="1" ht="48" customHeight="1">
      <c r="A59" s="1140" t="s">
        <v>451</v>
      </c>
      <c r="B59" s="1141" t="s">
        <v>94</v>
      </c>
      <c r="C59" s="1142" t="s">
        <v>2374</v>
      </c>
      <c r="D59" s="645"/>
      <c r="E59" s="645" t="s">
        <v>1008</v>
      </c>
      <c r="F59" s="3058" t="s">
        <v>287</v>
      </c>
      <c r="G59" s="648">
        <v>168</v>
      </c>
      <c r="H59" s="648" t="s">
        <v>964</v>
      </c>
      <c r="I59" s="1569" t="s">
        <v>427</v>
      </c>
      <c r="J59" s="3059" t="s">
        <v>1056</v>
      </c>
      <c r="K59" s="1304">
        <v>8500</v>
      </c>
      <c r="L59" s="1301">
        <v>8500</v>
      </c>
      <c r="M59" s="1301">
        <v>8500</v>
      </c>
      <c r="N59" s="2099">
        <f t="shared" si="0"/>
        <v>0</v>
      </c>
      <c r="O59" s="995"/>
      <c r="P59" s="1001"/>
      <c r="Q59" s="1001"/>
      <c r="R59" s="1001"/>
      <c r="S59" s="1005"/>
      <c r="T59" s="1005"/>
      <c r="U59" s="1006"/>
      <c r="V59" s="1010">
        <v>0.5</v>
      </c>
      <c r="W59" s="1010"/>
      <c r="X59" s="1010"/>
      <c r="Y59" s="729"/>
      <c r="Z59" s="656">
        <v>100</v>
      </c>
      <c r="AA59" s="1930">
        <v>100</v>
      </c>
      <c r="AB59" s="656">
        <v>1</v>
      </c>
      <c r="AC59" s="658"/>
      <c r="AD59" s="658"/>
      <c r="AE59" s="658"/>
      <c r="AF59" s="658"/>
      <c r="AG59" s="729" t="s">
        <v>438</v>
      </c>
      <c r="AH59" s="280"/>
      <c r="AI59" s="280"/>
      <c r="AJ59" s="280"/>
      <c r="AK59" s="280"/>
      <c r="AL59" s="280"/>
      <c r="AM59" s="280"/>
      <c r="AN59" s="280"/>
      <c r="AO59" s="280"/>
      <c r="AP59" s="280"/>
      <c r="AQ59" s="280"/>
      <c r="AR59" s="280"/>
      <c r="AS59" s="280"/>
      <c r="AT59" s="280"/>
      <c r="AU59" s="280"/>
      <c r="AV59" s="280"/>
      <c r="AW59" s="280"/>
      <c r="AX59" s="280"/>
      <c r="AY59" s="280"/>
      <c r="AZ59" s="1136"/>
      <c r="BA59" s="280"/>
      <c r="BB59" s="280"/>
      <c r="BC59" s="280"/>
      <c r="BD59" s="280"/>
      <c r="BE59" s="280"/>
      <c r="BF59" s="280"/>
      <c r="BG59" s="271"/>
      <c r="BH59" s="271"/>
      <c r="BI59" s="271"/>
      <c r="BJ59" s="271"/>
      <c r="BK59" s="271"/>
      <c r="BL59" s="271"/>
      <c r="BM59" s="271"/>
      <c r="BN59" s="271"/>
      <c r="BO59" s="271"/>
      <c r="BP59" s="271"/>
      <c r="BQ59" s="271"/>
      <c r="BR59" s="271"/>
      <c r="BS59" s="271"/>
      <c r="BT59" s="271"/>
      <c r="BU59" s="271"/>
      <c r="BV59" s="271"/>
      <c r="BW59" s="271"/>
      <c r="BX59" s="271"/>
      <c r="BY59" s="271"/>
      <c r="BZ59" s="271"/>
      <c r="CA59" s="271"/>
      <c r="CB59" s="271"/>
      <c r="CC59" s="271"/>
    </row>
    <row r="60" spans="1:81" s="272" customFormat="1" ht="48" customHeight="1">
      <c r="A60" s="1140" t="s">
        <v>451</v>
      </c>
      <c r="B60" s="1141" t="s">
        <v>94</v>
      </c>
      <c r="C60" s="1142" t="s">
        <v>2374</v>
      </c>
      <c r="D60" s="645"/>
      <c r="E60" s="645" t="s">
        <v>1009</v>
      </c>
      <c r="F60" s="3058" t="s">
        <v>287</v>
      </c>
      <c r="G60" s="648">
        <v>168</v>
      </c>
      <c r="H60" s="648" t="s">
        <v>1240</v>
      </c>
      <c r="I60" s="1569" t="s">
        <v>448</v>
      </c>
      <c r="J60" s="3059" t="s">
        <v>1056</v>
      </c>
      <c r="K60" s="1304">
        <v>14000</v>
      </c>
      <c r="L60" s="1301">
        <v>14000</v>
      </c>
      <c r="M60" s="1301">
        <v>14000</v>
      </c>
      <c r="N60" s="2099">
        <f t="shared" si="0"/>
        <v>0</v>
      </c>
      <c r="O60" s="995"/>
      <c r="P60" s="1001"/>
      <c r="Q60" s="1001"/>
      <c r="R60" s="1001"/>
      <c r="S60" s="1005"/>
      <c r="T60" s="1005">
        <v>1000</v>
      </c>
      <c r="U60" s="1006"/>
      <c r="V60" s="1010"/>
      <c r="W60" s="1010"/>
      <c r="X60" s="1010"/>
      <c r="Y60" s="729"/>
      <c r="Z60" s="656">
        <v>100</v>
      </c>
      <c r="AA60" s="1930">
        <v>100</v>
      </c>
      <c r="AB60" s="656">
        <v>1</v>
      </c>
      <c r="AC60" s="658"/>
      <c r="AD60" s="658"/>
      <c r="AE60" s="658"/>
      <c r="AF60" s="658"/>
      <c r="AG60" s="729" t="s">
        <v>438</v>
      </c>
      <c r="AH60" s="280"/>
      <c r="AI60" s="280"/>
      <c r="AJ60" s="280"/>
      <c r="AK60" s="280"/>
      <c r="AL60" s="280"/>
      <c r="AM60" s="280"/>
      <c r="AN60" s="280"/>
      <c r="AO60" s="280"/>
      <c r="AP60" s="280"/>
      <c r="AQ60" s="280"/>
      <c r="AR60" s="280"/>
      <c r="AS60" s="280"/>
      <c r="AT60" s="280"/>
      <c r="AU60" s="280"/>
      <c r="AV60" s="280"/>
      <c r="AW60" s="280"/>
      <c r="AX60" s="280"/>
      <c r="AY60" s="280"/>
      <c r="AZ60" s="1136"/>
      <c r="BA60" s="280"/>
      <c r="BB60" s="280"/>
      <c r="BC60" s="280"/>
      <c r="BD60" s="280"/>
      <c r="BE60" s="280"/>
      <c r="BF60" s="280"/>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row>
    <row r="61" spans="1:81" s="272" customFormat="1" ht="48" customHeight="1">
      <c r="A61" s="1140" t="s">
        <v>451</v>
      </c>
      <c r="B61" s="1141" t="s">
        <v>94</v>
      </c>
      <c r="C61" s="1142" t="s">
        <v>2374</v>
      </c>
      <c r="D61" s="645"/>
      <c r="E61" s="645" t="s">
        <v>1010</v>
      </c>
      <c r="F61" s="3058" t="s">
        <v>1011</v>
      </c>
      <c r="G61" s="648">
        <v>150</v>
      </c>
      <c r="H61" s="648" t="s">
        <v>1240</v>
      </c>
      <c r="I61" s="1569" t="s">
        <v>448</v>
      </c>
      <c r="J61" s="3059" t="s">
        <v>1056</v>
      </c>
      <c r="K61" s="1304">
        <v>14000</v>
      </c>
      <c r="L61" s="1301">
        <v>14000</v>
      </c>
      <c r="M61" s="1301">
        <v>14000</v>
      </c>
      <c r="N61" s="2099">
        <f t="shared" si="0"/>
        <v>0</v>
      </c>
      <c r="O61" s="995"/>
      <c r="P61" s="1001"/>
      <c r="Q61" s="1001"/>
      <c r="R61" s="1001"/>
      <c r="S61" s="1005"/>
      <c r="T61" s="1005">
        <v>1000</v>
      </c>
      <c r="U61" s="1006"/>
      <c r="V61" s="1010"/>
      <c r="W61" s="1010"/>
      <c r="X61" s="1010"/>
      <c r="Y61" s="729"/>
      <c r="Z61" s="656">
        <v>100</v>
      </c>
      <c r="AA61" s="1930">
        <v>100</v>
      </c>
      <c r="AB61" s="656">
        <v>1</v>
      </c>
      <c r="AC61" s="658"/>
      <c r="AD61" s="658"/>
      <c r="AE61" s="658"/>
      <c r="AF61" s="658"/>
      <c r="AG61" s="729" t="s">
        <v>438</v>
      </c>
      <c r="AH61" s="280"/>
      <c r="AI61" s="280"/>
      <c r="AJ61" s="280"/>
      <c r="AK61" s="280"/>
      <c r="AL61" s="280"/>
      <c r="AM61" s="280"/>
      <c r="AN61" s="280"/>
      <c r="AO61" s="280"/>
      <c r="AP61" s="280"/>
      <c r="AQ61" s="280"/>
      <c r="AR61" s="280"/>
      <c r="AS61" s="280"/>
      <c r="AT61" s="280"/>
      <c r="AU61" s="280"/>
      <c r="AV61" s="280"/>
      <c r="AW61" s="280"/>
      <c r="AX61" s="280"/>
      <c r="AY61" s="280"/>
      <c r="AZ61" s="1136"/>
      <c r="BA61" s="280"/>
      <c r="BB61" s="280"/>
      <c r="BC61" s="280"/>
      <c r="BD61" s="280"/>
      <c r="BE61" s="280"/>
      <c r="BF61" s="280"/>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row>
    <row r="62" spans="1:81" s="272" customFormat="1" ht="48" customHeight="1">
      <c r="A62" s="1140" t="s">
        <v>451</v>
      </c>
      <c r="B62" s="1141" t="s">
        <v>94</v>
      </c>
      <c r="C62" s="1142" t="s">
        <v>2374</v>
      </c>
      <c r="D62" s="645"/>
      <c r="E62" s="645" t="s">
        <v>1012</v>
      </c>
      <c r="F62" s="3058" t="s">
        <v>1013</v>
      </c>
      <c r="G62" s="648">
        <v>41</v>
      </c>
      <c r="H62" s="648" t="s">
        <v>964</v>
      </c>
      <c r="I62" s="1569" t="s">
        <v>489</v>
      </c>
      <c r="J62" s="3059" t="s">
        <v>1056</v>
      </c>
      <c r="K62" s="1304">
        <v>55000</v>
      </c>
      <c r="L62" s="1301">
        <v>55000</v>
      </c>
      <c r="M62" s="1301">
        <v>55000</v>
      </c>
      <c r="N62" s="2099">
        <f t="shared" si="0"/>
        <v>0</v>
      </c>
      <c r="O62" s="995"/>
      <c r="P62" s="1001"/>
      <c r="Q62" s="1001"/>
      <c r="R62" s="1001"/>
      <c r="S62" s="1005"/>
      <c r="T62" s="1005"/>
      <c r="U62" s="1006"/>
      <c r="V62" s="1010"/>
      <c r="W62" s="1010"/>
      <c r="X62" s="1010"/>
      <c r="Y62" s="729">
        <v>1</v>
      </c>
      <c r="Z62" s="656">
        <v>100</v>
      </c>
      <c r="AA62" s="1930">
        <v>100</v>
      </c>
      <c r="AB62" s="656">
        <v>1</v>
      </c>
      <c r="AC62" s="658"/>
      <c r="AD62" s="658"/>
      <c r="AE62" s="658"/>
      <c r="AF62" s="658"/>
      <c r="AG62" s="729" t="s">
        <v>438</v>
      </c>
      <c r="AH62" s="280"/>
      <c r="AI62" s="280"/>
      <c r="AJ62" s="280"/>
      <c r="AK62" s="280"/>
      <c r="AL62" s="280"/>
      <c r="AM62" s="280"/>
      <c r="AN62" s="280"/>
      <c r="AO62" s="280"/>
      <c r="AP62" s="280"/>
      <c r="AQ62" s="280"/>
      <c r="AR62" s="280"/>
      <c r="AS62" s="280"/>
      <c r="AT62" s="280"/>
      <c r="AU62" s="280"/>
      <c r="AV62" s="280"/>
      <c r="AW62" s="280"/>
      <c r="AX62" s="280"/>
      <c r="AY62" s="280"/>
      <c r="AZ62" s="1136"/>
      <c r="BA62" s="280"/>
      <c r="BB62" s="280"/>
      <c r="BC62" s="280"/>
      <c r="BD62" s="280"/>
      <c r="BE62" s="280"/>
      <c r="BF62" s="280"/>
      <c r="BG62" s="271"/>
      <c r="BH62" s="271"/>
      <c r="BI62" s="271"/>
      <c r="BJ62" s="271"/>
      <c r="BK62" s="271"/>
      <c r="BL62" s="271"/>
      <c r="BM62" s="271"/>
      <c r="BN62" s="271"/>
      <c r="BO62" s="271"/>
      <c r="BP62" s="271"/>
      <c r="BQ62" s="271"/>
      <c r="BR62" s="271"/>
      <c r="BS62" s="271"/>
      <c r="BT62" s="271"/>
      <c r="BU62" s="271"/>
      <c r="BV62" s="271"/>
      <c r="BW62" s="271"/>
      <c r="BX62" s="271"/>
      <c r="BY62" s="271"/>
      <c r="BZ62" s="271"/>
      <c r="CA62" s="271"/>
      <c r="CB62" s="271"/>
      <c r="CC62" s="271"/>
    </row>
    <row r="63" spans="1:81" s="272" customFormat="1" ht="48" customHeight="1">
      <c r="A63" s="1140" t="s">
        <v>451</v>
      </c>
      <c r="B63" s="1141" t="s">
        <v>94</v>
      </c>
      <c r="C63" s="1142" t="s">
        <v>2374</v>
      </c>
      <c r="D63" s="645"/>
      <c r="E63" s="645" t="s">
        <v>1942</v>
      </c>
      <c r="F63" s="3058" t="s">
        <v>1801</v>
      </c>
      <c r="G63" s="648"/>
      <c r="H63" s="648" t="s">
        <v>2268</v>
      </c>
      <c r="I63" s="1569" t="s">
        <v>2274</v>
      </c>
      <c r="J63" s="3059" t="s">
        <v>1056</v>
      </c>
      <c r="K63" s="1304">
        <v>18000</v>
      </c>
      <c r="L63" s="1301">
        <v>18000</v>
      </c>
      <c r="M63" s="1301">
        <v>18000</v>
      </c>
      <c r="N63" s="2099">
        <f t="shared" si="0"/>
        <v>0</v>
      </c>
      <c r="O63" s="995"/>
      <c r="P63" s="1001"/>
      <c r="Q63" s="1001"/>
      <c r="R63" s="1001"/>
      <c r="S63" s="1005"/>
      <c r="T63" s="1005"/>
      <c r="U63" s="1006"/>
      <c r="V63" s="1010"/>
      <c r="W63" s="1010"/>
      <c r="X63" s="1010"/>
      <c r="Y63" s="729"/>
      <c r="Z63" s="656">
        <v>100</v>
      </c>
      <c r="AA63" s="1930">
        <v>100</v>
      </c>
      <c r="AB63" s="656">
        <v>1</v>
      </c>
      <c r="AC63" s="658"/>
      <c r="AD63" s="658"/>
      <c r="AE63" s="658"/>
      <c r="AF63" s="658"/>
      <c r="AG63" s="729" t="s">
        <v>438</v>
      </c>
      <c r="AH63" s="280"/>
      <c r="AI63" s="280"/>
      <c r="AJ63" s="280"/>
      <c r="AK63" s="280"/>
      <c r="AL63" s="280"/>
      <c r="AM63" s="280"/>
      <c r="AN63" s="280"/>
      <c r="AO63" s="280"/>
      <c r="AP63" s="280"/>
      <c r="AQ63" s="280"/>
      <c r="AR63" s="280"/>
      <c r="AS63" s="280"/>
      <c r="AT63" s="280"/>
      <c r="AU63" s="280"/>
      <c r="AV63" s="280"/>
      <c r="AW63" s="280"/>
      <c r="AX63" s="280"/>
      <c r="AY63" s="280"/>
      <c r="AZ63" s="1136"/>
      <c r="BA63" s="280"/>
      <c r="BB63" s="280"/>
      <c r="BC63" s="280"/>
      <c r="BD63" s="280"/>
      <c r="BE63" s="280"/>
      <c r="BF63" s="280"/>
      <c r="BG63" s="271"/>
      <c r="BH63" s="271"/>
      <c r="BI63" s="271"/>
      <c r="BJ63" s="271"/>
      <c r="BK63" s="271"/>
      <c r="BL63" s="271"/>
      <c r="BM63" s="271"/>
      <c r="BN63" s="271"/>
      <c r="BO63" s="271"/>
      <c r="BP63" s="271"/>
      <c r="BQ63" s="271"/>
      <c r="BR63" s="271"/>
      <c r="BS63" s="271"/>
      <c r="BT63" s="271"/>
      <c r="BU63" s="271"/>
      <c r="BV63" s="271"/>
      <c r="BW63" s="271"/>
      <c r="BX63" s="271"/>
      <c r="BY63" s="271"/>
      <c r="BZ63" s="271"/>
      <c r="CA63" s="271"/>
      <c r="CB63" s="271"/>
      <c r="CC63" s="271"/>
    </row>
    <row r="64" spans="1:81" s="272" customFormat="1" ht="48" customHeight="1">
      <c r="A64" s="1140" t="s">
        <v>451</v>
      </c>
      <c r="B64" s="1141" t="s">
        <v>94</v>
      </c>
      <c r="C64" s="644" t="s">
        <v>2381</v>
      </c>
      <c r="D64" s="645"/>
      <c r="E64" s="645" t="s">
        <v>1802</v>
      </c>
      <c r="F64" s="3058" t="s">
        <v>1803</v>
      </c>
      <c r="G64" s="648">
        <v>147</v>
      </c>
      <c r="H64" s="648" t="s">
        <v>964</v>
      </c>
      <c r="I64" s="1569" t="s">
        <v>426</v>
      </c>
      <c r="J64" s="3059" t="s">
        <v>1056</v>
      </c>
      <c r="K64" s="1304">
        <v>180000</v>
      </c>
      <c r="L64" s="1301">
        <v>180000</v>
      </c>
      <c r="M64" s="1301">
        <v>180000</v>
      </c>
      <c r="N64" s="2099">
        <f t="shared" si="0"/>
        <v>0</v>
      </c>
      <c r="O64" s="995"/>
      <c r="P64" s="1001"/>
      <c r="Q64" s="1001"/>
      <c r="R64" s="1001"/>
      <c r="S64" s="1005"/>
      <c r="T64" s="1005"/>
      <c r="U64" s="1006">
        <v>3.6</v>
      </c>
      <c r="V64" s="1010"/>
      <c r="W64" s="1010"/>
      <c r="X64" s="1010"/>
      <c r="Y64" s="729"/>
      <c r="Z64" s="656">
        <v>100</v>
      </c>
      <c r="AA64" s="1930">
        <v>100</v>
      </c>
      <c r="AB64" s="656">
        <v>1</v>
      </c>
      <c r="AC64" s="658"/>
      <c r="AD64" s="658"/>
      <c r="AE64" s="658"/>
      <c r="AF64" s="658"/>
      <c r="AG64" s="729" t="s">
        <v>438</v>
      </c>
      <c r="AH64" s="280"/>
      <c r="AI64" s="280"/>
      <c r="AJ64" s="280"/>
      <c r="AK64" s="280"/>
      <c r="AL64" s="280"/>
      <c r="AM64" s="280"/>
      <c r="AN64" s="280"/>
      <c r="AO64" s="280"/>
      <c r="AP64" s="280"/>
      <c r="AQ64" s="280"/>
      <c r="AR64" s="280"/>
      <c r="AS64" s="280"/>
      <c r="AT64" s="280"/>
      <c r="AU64" s="280"/>
      <c r="AV64" s="280"/>
      <c r="AW64" s="280"/>
      <c r="AX64" s="280"/>
      <c r="AY64" s="280"/>
      <c r="AZ64" s="1136"/>
      <c r="BA64" s="280"/>
      <c r="BB64" s="280"/>
      <c r="BC64" s="280"/>
      <c r="BD64" s="280"/>
      <c r="BE64" s="280"/>
      <c r="BF64" s="280"/>
      <c r="BG64" s="271"/>
      <c r="BH64" s="271"/>
      <c r="BI64" s="271"/>
      <c r="BJ64" s="271"/>
      <c r="BK64" s="271"/>
      <c r="BL64" s="271"/>
      <c r="BM64" s="271"/>
      <c r="BN64" s="271"/>
      <c r="BO64" s="271"/>
      <c r="BP64" s="271"/>
      <c r="BQ64" s="271"/>
      <c r="BR64" s="271"/>
      <c r="BS64" s="271"/>
      <c r="BT64" s="271"/>
      <c r="BU64" s="271"/>
      <c r="BV64" s="271"/>
      <c r="BW64" s="271"/>
      <c r="BX64" s="271"/>
      <c r="BY64" s="271"/>
      <c r="BZ64" s="271"/>
      <c r="CA64" s="271"/>
      <c r="CB64" s="271"/>
      <c r="CC64" s="271"/>
    </row>
    <row r="65" spans="1:81" s="272" customFormat="1" ht="48" customHeight="1">
      <c r="A65" s="1140" t="s">
        <v>451</v>
      </c>
      <c r="B65" s="1141" t="s">
        <v>94</v>
      </c>
      <c r="C65" s="644" t="s">
        <v>2381</v>
      </c>
      <c r="D65" s="645"/>
      <c r="E65" s="645" t="s">
        <v>1804</v>
      </c>
      <c r="F65" s="3058" t="s">
        <v>1805</v>
      </c>
      <c r="G65" s="648">
        <v>180</v>
      </c>
      <c r="H65" s="648" t="s">
        <v>964</v>
      </c>
      <c r="I65" s="1569" t="s">
        <v>426</v>
      </c>
      <c r="J65" s="3059" t="s">
        <v>1056</v>
      </c>
      <c r="K65" s="1304">
        <v>50000</v>
      </c>
      <c r="L65" s="1301">
        <v>50000</v>
      </c>
      <c r="M65" s="1301">
        <v>50000</v>
      </c>
      <c r="N65" s="2099">
        <f t="shared" si="0"/>
        <v>0</v>
      </c>
      <c r="O65" s="995"/>
      <c r="P65" s="1001"/>
      <c r="Q65" s="1001"/>
      <c r="R65" s="1001"/>
      <c r="S65" s="1005"/>
      <c r="T65" s="1005"/>
      <c r="U65" s="1006">
        <v>1</v>
      </c>
      <c r="V65" s="1010"/>
      <c r="W65" s="1010"/>
      <c r="X65" s="1010"/>
      <c r="Y65" s="729"/>
      <c r="Z65" s="656">
        <v>100</v>
      </c>
      <c r="AA65" s="1930">
        <v>100</v>
      </c>
      <c r="AB65" s="656">
        <v>1</v>
      </c>
      <c r="AC65" s="658"/>
      <c r="AD65" s="658"/>
      <c r="AE65" s="658"/>
      <c r="AF65" s="658"/>
      <c r="AG65" s="729" t="s">
        <v>438</v>
      </c>
      <c r="AH65" s="280"/>
      <c r="AI65" s="280"/>
      <c r="AJ65" s="280"/>
      <c r="AK65" s="280"/>
      <c r="AL65" s="280"/>
      <c r="AM65" s="280"/>
      <c r="AN65" s="280"/>
      <c r="AO65" s="280"/>
      <c r="AP65" s="280"/>
      <c r="AQ65" s="280"/>
      <c r="AR65" s="280"/>
      <c r="AS65" s="280"/>
      <c r="AT65" s="280"/>
      <c r="AU65" s="280"/>
      <c r="AV65" s="280"/>
      <c r="AW65" s="280"/>
      <c r="AX65" s="280"/>
      <c r="AY65" s="280"/>
      <c r="AZ65" s="1136"/>
      <c r="BA65" s="280"/>
      <c r="BB65" s="280"/>
      <c r="BC65" s="280"/>
      <c r="BD65" s="280"/>
      <c r="BE65" s="280"/>
      <c r="BF65" s="280"/>
      <c r="BG65" s="271"/>
      <c r="BH65" s="271"/>
      <c r="BI65" s="271"/>
      <c r="BJ65" s="271"/>
      <c r="BK65" s="271"/>
      <c r="BL65" s="271"/>
      <c r="BM65" s="271"/>
      <c r="BN65" s="271"/>
      <c r="BO65" s="271"/>
      <c r="BP65" s="271"/>
      <c r="BQ65" s="271"/>
      <c r="BR65" s="271"/>
      <c r="BS65" s="271"/>
      <c r="BT65" s="271"/>
      <c r="BU65" s="271"/>
      <c r="BV65" s="271"/>
      <c r="BW65" s="271"/>
      <c r="BX65" s="271"/>
      <c r="BY65" s="271"/>
      <c r="BZ65" s="271"/>
      <c r="CA65" s="271"/>
      <c r="CB65" s="271"/>
      <c r="CC65" s="271"/>
    </row>
    <row r="66" spans="1:81" s="272" customFormat="1" ht="48" customHeight="1">
      <c r="A66" s="1140" t="s">
        <v>451</v>
      </c>
      <c r="B66" s="1141" t="s">
        <v>94</v>
      </c>
      <c r="C66" s="644" t="s">
        <v>2381</v>
      </c>
      <c r="D66" s="645"/>
      <c r="E66" s="645" t="s">
        <v>1397</v>
      </c>
      <c r="F66" s="3058" t="s">
        <v>1398</v>
      </c>
      <c r="G66" s="648">
        <v>227</v>
      </c>
      <c r="H66" s="648" t="s">
        <v>964</v>
      </c>
      <c r="I66" s="1569" t="s">
        <v>426</v>
      </c>
      <c r="J66" s="3059" t="s">
        <v>1056</v>
      </c>
      <c r="K66" s="1304">
        <v>50000</v>
      </c>
      <c r="L66" s="1301">
        <v>50000</v>
      </c>
      <c r="M66" s="1301">
        <v>50000</v>
      </c>
      <c r="N66" s="2099">
        <f t="shared" si="0"/>
        <v>0</v>
      </c>
      <c r="O66" s="995"/>
      <c r="P66" s="1001"/>
      <c r="Q66" s="1001"/>
      <c r="R66" s="1001"/>
      <c r="S66" s="1005"/>
      <c r="T66" s="1005"/>
      <c r="U66" s="1006">
        <v>1</v>
      </c>
      <c r="V66" s="1010"/>
      <c r="W66" s="1010"/>
      <c r="X66" s="1010"/>
      <c r="Y66" s="729"/>
      <c r="Z66" s="656">
        <v>100</v>
      </c>
      <c r="AA66" s="1930">
        <v>100</v>
      </c>
      <c r="AB66" s="656">
        <v>1</v>
      </c>
      <c r="AC66" s="658"/>
      <c r="AD66" s="658"/>
      <c r="AE66" s="658"/>
      <c r="AF66" s="658"/>
      <c r="AG66" s="729" t="s">
        <v>438</v>
      </c>
      <c r="AH66" s="280"/>
      <c r="AI66" s="280"/>
      <c r="AJ66" s="280"/>
      <c r="AK66" s="280"/>
      <c r="AL66" s="280"/>
      <c r="AM66" s="280"/>
      <c r="AN66" s="280"/>
      <c r="AO66" s="280"/>
      <c r="AP66" s="280"/>
      <c r="AQ66" s="280"/>
      <c r="AR66" s="280"/>
      <c r="AS66" s="280"/>
      <c r="AT66" s="280"/>
      <c r="AU66" s="280"/>
      <c r="AV66" s="280"/>
      <c r="AW66" s="280"/>
      <c r="AX66" s="280"/>
      <c r="AY66" s="280"/>
      <c r="AZ66" s="1136"/>
      <c r="BA66" s="280"/>
      <c r="BB66" s="280"/>
      <c r="BC66" s="280"/>
      <c r="BD66" s="280"/>
      <c r="BE66" s="280"/>
      <c r="BF66" s="280"/>
      <c r="BG66" s="271"/>
      <c r="BH66" s="271"/>
      <c r="BI66" s="271"/>
      <c r="BJ66" s="271"/>
      <c r="BK66" s="271"/>
      <c r="BL66" s="271"/>
      <c r="BM66" s="271"/>
      <c r="BN66" s="271"/>
      <c r="BO66" s="271"/>
      <c r="BP66" s="271"/>
      <c r="BQ66" s="271"/>
      <c r="BR66" s="271"/>
      <c r="BS66" s="271"/>
      <c r="BT66" s="271"/>
      <c r="BU66" s="271"/>
      <c r="BV66" s="271"/>
      <c r="BW66" s="271"/>
      <c r="BX66" s="271"/>
      <c r="BY66" s="271"/>
      <c r="BZ66" s="271"/>
      <c r="CA66" s="271"/>
      <c r="CB66" s="271"/>
      <c r="CC66" s="271"/>
    </row>
    <row r="67" spans="1:81" s="272" customFormat="1" ht="48" customHeight="1">
      <c r="A67" s="1140" t="s">
        <v>451</v>
      </c>
      <c r="B67" s="1141" t="s">
        <v>94</v>
      </c>
      <c r="C67" s="644" t="s">
        <v>2381</v>
      </c>
      <c r="D67" s="645"/>
      <c r="E67" s="645" t="s">
        <v>1399</v>
      </c>
      <c r="F67" s="3058" t="s">
        <v>1400</v>
      </c>
      <c r="G67" s="648">
        <v>385</v>
      </c>
      <c r="H67" s="648" t="s">
        <v>964</v>
      </c>
      <c r="I67" s="1569" t="s">
        <v>426</v>
      </c>
      <c r="J67" s="3059" t="s">
        <v>1056</v>
      </c>
      <c r="K67" s="1304">
        <v>220000</v>
      </c>
      <c r="L67" s="1301">
        <v>220000</v>
      </c>
      <c r="M67" s="1301">
        <v>220000</v>
      </c>
      <c r="N67" s="2099">
        <f t="shared" si="0"/>
        <v>0</v>
      </c>
      <c r="O67" s="995"/>
      <c r="P67" s="1001"/>
      <c r="Q67" s="1001"/>
      <c r="R67" s="1001"/>
      <c r="S67" s="1005"/>
      <c r="T67" s="1005"/>
      <c r="U67" s="1006">
        <v>4.5999999999999996</v>
      </c>
      <c r="V67" s="1010"/>
      <c r="W67" s="1010"/>
      <c r="X67" s="1010"/>
      <c r="Y67" s="729"/>
      <c r="Z67" s="656">
        <v>100</v>
      </c>
      <c r="AA67" s="1930">
        <v>100</v>
      </c>
      <c r="AB67" s="656">
        <v>1</v>
      </c>
      <c r="AC67" s="658"/>
      <c r="AD67" s="658"/>
      <c r="AE67" s="658"/>
      <c r="AF67" s="658"/>
      <c r="AG67" s="729" t="s">
        <v>438</v>
      </c>
      <c r="AH67" s="280"/>
      <c r="AI67" s="280"/>
      <c r="AJ67" s="280"/>
      <c r="AK67" s="280"/>
      <c r="AL67" s="280"/>
      <c r="AM67" s="280"/>
      <c r="AN67" s="280"/>
      <c r="AO67" s="280"/>
      <c r="AP67" s="280"/>
      <c r="AQ67" s="280"/>
      <c r="AR67" s="280"/>
      <c r="AS67" s="280"/>
      <c r="AT67" s="280"/>
      <c r="AU67" s="280"/>
      <c r="AV67" s="280"/>
      <c r="AW67" s="280"/>
      <c r="AX67" s="280"/>
      <c r="AY67" s="280"/>
      <c r="AZ67" s="1136"/>
      <c r="BA67" s="280"/>
      <c r="BB67" s="280"/>
      <c r="BC67" s="280"/>
      <c r="BD67" s="280"/>
      <c r="BE67" s="280"/>
      <c r="BF67" s="280"/>
      <c r="BG67" s="271"/>
      <c r="BH67" s="271"/>
      <c r="BI67" s="271"/>
      <c r="BJ67" s="271"/>
      <c r="BK67" s="271"/>
      <c r="BL67" s="271"/>
      <c r="BM67" s="271"/>
      <c r="BN67" s="271"/>
      <c r="BO67" s="271"/>
      <c r="BP67" s="271"/>
      <c r="BQ67" s="271"/>
      <c r="BR67" s="271"/>
      <c r="BS67" s="271"/>
      <c r="BT67" s="271"/>
      <c r="BU67" s="271"/>
      <c r="BV67" s="271"/>
      <c r="BW67" s="271"/>
      <c r="BX67" s="271"/>
      <c r="BY67" s="271"/>
      <c r="BZ67" s="271"/>
      <c r="CA67" s="271"/>
      <c r="CB67" s="271"/>
      <c r="CC67" s="271"/>
    </row>
    <row r="68" spans="1:81" s="272" customFormat="1" ht="48" customHeight="1">
      <c r="A68" s="1140" t="s">
        <v>451</v>
      </c>
      <c r="B68" s="1141" t="s">
        <v>94</v>
      </c>
      <c r="C68" s="644" t="s">
        <v>2381</v>
      </c>
      <c r="D68" s="645"/>
      <c r="E68" s="645" t="s">
        <v>1401</v>
      </c>
      <c r="F68" s="3058" t="s">
        <v>1402</v>
      </c>
      <c r="G68" s="648">
        <v>163</v>
      </c>
      <c r="H68" s="648" t="s">
        <v>964</v>
      </c>
      <c r="I68" s="1569" t="s">
        <v>426</v>
      </c>
      <c r="J68" s="3059" t="s">
        <v>1056</v>
      </c>
      <c r="K68" s="1304">
        <v>50000</v>
      </c>
      <c r="L68" s="1301">
        <v>50000</v>
      </c>
      <c r="M68" s="1301">
        <v>50000</v>
      </c>
      <c r="N68" s="2099">
        <f t="shared" si="0"/>
        <v>0</v>
      </c>
      <c r="O68" s="995"/>
      <c r="P68" s="1001"/>
      <c r="Q68" s="1001"/>
      <c r="R68" s="1001"/>
      <c r="S68" s="1005"/>
      <c r="T68" s="1005"/>
      <c r="U68" s="1006">
        <v>1</v>
      </c>
      <c r="V68" s="1010"/>
      <c r="W68" s="1010"/>
      <c r="X68" s="1010"/>
      <c r="Y68" s="729"/>
      <c r="Z68" s="656">
        <v>100</v>
      </c>
      <c r="AA68" s="1930">
        <v>100</v>
      </c>
      <c r="AB68" s="656">
        <v>1</v>
      </c>
      <c r="AC68" s="658"/>
      <c r="AD68" s="658"/>
      <c r="AE68" s="658"/>
      <c r="AF68" s="658"/>
      <c r="AG68" s="729" t="s">
        <v>438</v>
      </c>
      <c r="AH68" s="280"/>
      <c r="AI68" s="280"/>
      <c r="AJ68" s="280"/>
      <c r="AK68" s="280"/>
      <c r="AL68" s="280"/>
      <c r="AM68" s="280"/>
      <c r="AN68" s="280"/>
      <c r="AO68" s="280"/>
      <c r="AP68" s="280"/>
      <c r="AQ68" s="280"/>
      <c r="AR68" s="280"/>
      <c r="AS68" s="280"/>
      <c r="AT68" s="280"/>
      <c r="AU68" s="280"/>
      <c r="AV68" s="280"/>
      <c r="AW68" s="280"/>
      <c r="AX68" s="280"/>
      <c r="AY68" s="280"/>
      <c r="AZ68" s="1136"/>
      <c r="BA68" s="280"/>
      <c r="BB68" s="280"/>
      <c r="BC68" s="280"/>
      <c r="BD68" s="280"/>
      <c r="BE68" s="280"/>
      <c r="BF68" s="280"/>
      <c r="BG68" s="271"/>
      <c r="BH68" s="271"/>
      <c r="BI68" s="271"/>
      <c r="BJ68" s="271"/>
      <c r="BK68" s="271"/>
      <c r="BL68" s="271"/>
      <c r="BM68" s="271"/>
      <c r="BN68" s="271"/>
      <c r="BO68" s="271"/>
      <c r="BP68" s="271"/>
      <c r="BQ68" s="271"/>
      <c r="BR68" s="271"/>
      <c r="BS68" s="271"/>
      <c r="BT68" s="271"/>
      <c r="BU68" s="271"/>
      <c r="BV68" s="271"/>
      <c r="BW68" s="271"/>
      <c r="BX68" s="271"/>
      <c r="BY68" s="271"/>
      <c r="BZ68" s="271"/>
      <c r="CA68" s="271"/>
      <c r="CB68" s="271"/>
      <c r="CC68" s="271"/>
    </row>
    <row r="69" spans="1:81" s="272" customFormat="1" ht="48" customHeight="1">
      <c r="A69" s="1140" t="s">
        <v>451</v>
      </c>
      <c r="B69" s="1141" t="s">
        <v>94</v>
      </c>
      <c r="C69" s="644" t="s">
        <v>2381</v>
      </c>
      <c r="D69" s="645"/>
      <c r="E69" s="645" t="s">
        <v>1403</v>
      </c>
      <c r="F69" s="3058" t="s">
        <v>778</v>
      </c>
      <c r="G69" s="648">
        <v>502</v>
      </c>
      <c r="H69" s="648" t="s">
        <v>964</v>
      </c>
      <c r="I69" s="1569" t="s">
        <v>426</v>
      </c>
      <c r="J69" s="3059" t="s">
        <v>1056</v>
      </c>
      <c r="K69" s="1304">
        <v>49000</v>
      </c>
      <c r="L69" s="1301">
        <v>49000</v>
      </c>
      <c r="M69" s="1301">
        <v>49000</v>
      </c>
      <c r="N69" s="2099">
        <f t="shared" si="0"/>
        <v>0</v>
      </c>
      <c r="O69" s="995"/>
      <c r="P69" s="1001"/>
      <c r="Q69" s="1001"/>
      <c r="R69" s="1001"/>
      <c r="S69" s="1005"/>
      <c r="T69" s="1005"/>
      <c r="U69" s="1006">
        <v>1</v>
      </c>
      <c r="V69" s="1010"/>
      <c r="W69" s="1010"/>
      <c r="X69" s="1010"/>
      <c r="Y69" s="729"/>
      <c r="Z69" s="656">
        <v>100</v>
      </c>
      <c r="AA69" s="1930">
        <v>100</v>
      </c>
      <c r="AB69" s="656">
        <v>1</v>
      </c>
      <c r="AC69" s="658"/>
      <c r="AD69" s="658"/>
      <c r="AE69" s="658"/>
      <c r="AF69" s="658"/>
      <c r="AG69" s="729" t="s">
        <v>438</v>
      </c>
      <c r="AH69" s="280"/>
      <c r="AI69" s="280"/>
      <c r="AJ69" s="280"/>
      <c r="AK69" s="280"/>
      <c r="AL69" s="280"/>
      <c r="AM69" s="280"/>
      <c r="AN69" s="280"/>
      <c r="AO69" s="280"/>
      <c r="AP69" s="280"/>
      <c r="AQ69" s="280"/>
      <c r="AR69" s="280"/>
      <c r="AS69" s="280"/>
      <c r="AT69" s="280"/>
      <c r="AU69" s="280"/>
      <c r="AV69" s="280"/>
      <c r="AW69" s="280"/>
      <c r="AX69" s="280"/>
      <c r="AY69" s="280"/>
      <c r="AZ69" s="1136"/>
      <c r="BA69" s="280"/>
      <c r="BB69" s="280"/>
      <c r="BC69" s="280"/>
      <c r="BD69" s="280"/>
      <c r="BE69" s="280"/>
      <c r="BF69" s="280"/>
      <c r="BG69" s="271"/>
      <c r="BH69" s="271"/>
      <c r="BI69" s="271"/>
      <c r="BJ69" s="271"/>
      <c r="BK69" s="271"/>
      <c r="BL69" s="271"/>
      <c r="BM69" s="271"/>
      <c r="BN69" s="271"/>
      <c r="BO69" s="271"/>
      <c r="BP69" s="271"/>
      <c r="BQ69" s="271"/>
      <c r="BR69" s="271"/>
      <c r="BS69" s="271"/>
      <c r="BT69" s="271"/>
      <c r="BU69" s="271"/>
      <c r="BV69" s="271"/>
      <c r="BW69" s="271"/>
      <c r="BX69" s="271"/>
      <c r="BY69" s="271"/>
      <c r="BZ69" s="271"/>
      <c r="CA69" s="271"/>
      <c r="CB69" s="271"/>
      <c r="CC69" s="271"/>
    </row>
    <row r="70" spans="1:81" s="272" customFormat="1" ht="48" customHeight="1">
      <c r="A70" s="1140" t="s">
        <v>451</v>
      </c>
      <c r="B70" s="1141" t="s">
        <v>94</v>
      </c>
      <c r="C70" s="644" t="s">
        <v>2381</v>
      </c>
      <c r="D70" s="645"/>
      <c r="E70" s="645" t="s">
        <v>1404</v>
      </c>
      <c r="F70" s="3058" t="s">
        <v>1405</v>
      </c>
      <c r="G70" s="648">
        <v>84</v>
      </c>
      <c r="H70" s="648" t="s">
        <v>964</v>
      </c>
      <c r="I70" s="1569" t="s">
        <v>426</v>
      </c>
      <c r="J70" s="3059" t="s">
        <v>1056</v>
      </c>
      <c r="K70" s="1304">
        <v>240000</v>
      </c>
      <c r="L70" s="1301">
        <v>240000</v>
      </c>
      <c r="M70" s="1301">
        <v>240000</v>
      </c>
      <c r="N70" s="2099">
        <f t="shared" si="0"/>
        <v>0</v>
      </c>
      <c r="O70" s="995"/>
      <c r="P70" s="1001"/>
      <c r="Q70" s="1001"/>
      <c r="R70" s="1001"/>
      <c r="S70" s="1005"/>
      <c r="T70" s="1005"/>
      <c r="U70" s="1006">
        <v>5</v>
      </c>
      <c r="V70" s="1010"/>
      <c r="W70" s="1010"/>
      <c r="X70" s="1010"/>
      <c r="Y70" s="729"/>
      <c r="Z70" s="656">
        <v>100</v>
      </c>
      <c r="AA70" s="1930">
        <v>100</v>
      </c>
      <c r="AB70" s="656">
        <v>1</v>
      </c>
      <c r="AC70" s="658"/>
      <c r="AD70" s="658"/>
      <c r="AE70" s="658"/>
      <c r="AF70" s="658"/>
      <c r="AG70" s="729" t="s">
        <v>438</v>
      </c>
      <c r="AH70" s="280"/>
      <c r="AI70" s="280"/>
      <c r="AJ70" s="280"/>
      <c r="AK70" s="280"/>
      <c r="AL70" s="280"/>
      <c r="AM70" s="280"/>
      <c r="AN70" s="280"/>
      <c r="AO70" s="280"/>
      <c r="AP70" s="280"/>
      <c r="AQ70" s="280"/>
      <c r="AR70" s="280"/>
      <c r="AS70" s="280"/>
      <c r="AT70" s="280"/>
      <c r="AU70" s="280"/>
      <c r="AV70" s="280"/>
      <c r="AW70" s="280"/>
      <c r="AX70" s="280"/>
      <c r="AY70" s="280"/>
      <c r="AZ70" s="1136"/>
      <c r="BA70" s="280"/>
      <c r="BB70" s="280"/>
      <c r="BC70" s="280"/>
      <c r="BD70" s="280"/>
      <c r="BE70" s="280"/>
      <c r="BF70" s="280"/>
      <c r="BG70" s="271"/>
      <c r="BH70" s="271"/>
      <c r="BI70" s="271"/>
      <c r="BJ70" s="271"/>
      <c r="BK70" s="271"/>
      <c r="BL70" s="271"/>
      <c r="BM70" s="271"/>
      <c r="BN70" s="271"/>
      <c r="BO70" s="271"/>
      <c r="BP70" s="271"/>
      <c r="BQ70" s="271"/>
      <c r="BR70" s="271"/>
      <c r="BS70" s="271"/>
      <c r="BT70" s="271"/>
      <c r="BU70" s="271"/>
      <c r="BV70" s="271"/>
      <c r="BW70" s="271"/>
      <c r="BX70" s="271"/>
      <c r="BY70" s="271"/>
      <c r="BZ70" s="271"/>
      <c r="CA70" s="271"/>
      <c r="CB70" s="271"/>
      <c r="CC70" s="271"/>
    </row>
    <row r="71" spans="1:81" s="272" customFormat="1" ht="48" customHeight="1">
      <c r="A71" s="1140" t="s">
        <v>451</v>
      </c>
      <c r="B71" s="1141" t="s">
        <v>94</v>
      </c>
      <c r="C71" s="644" t="s">
        <v>2381</v>
      </c>
      <c r="D71" s="645"/>
      <c r="E71" s="645" t="s">
        <v>1943</v>
      </c>
      <c r="F71" s="3058" t="s">
        <v>1944</v>
      </c>
      <c r="G71" s="648">
        <v>163</v>
      </c>
      <c r="H71" s="648" t="s">
        <v>2268</v>
      </c>
      <c r="I71" s="1569" t="s">
        <v>2274</v>
      </c>
      <c r="J71" s="3059" t="s">
        <v>1056</v>
      </c>
      <c r="K71" s="1304">
        <v>90000</v>
      </c>
      <c r="L71" s="1301">
        <v>90000</v>
      </c>
      <c r="M71" s="1301">
        <v>90000</v>
      </c>
      <c r="N71" s="2099">
        <f t="shared" si="0"/>
        <v>0</v>
      </c>
      <c r="O71" s="995"/>
      <c r="P71" s="1001"/>
      <c r="Q71" s="1001">
        <v>4</v>
      </c>
      <c r="R71" s="1001"/>
      <c r="S71" s="1005"/>
      <c r="T71" s="1005"/>
      <c r="U71" s="1006"/>
      <c r="V71" s="1010"/>
      <c r="W71" s="1010"/>
      <c r="X71" s="1010"/>
      <c r="Y71" s="729"/>
      <c r="Z71" s="656">
        <v>100</v>
      </c>
      <c r="AA71" s="1930">
        <v>100</v>
      </c>
      <c r="AB71" s="656">
        <v>1</v>
      </c>
      <c r="AC71" s="658"/>
      <c r="AD71" s="658"/>
      <c r="AE71" s="658"/>
      <c r="AF71" s="658"/>
      <c r="AG71" s="729" t="s">
        <v>438</v>
      </c>
      <c r="AH71" s="280"/>
      <c r="AI71" s="280"/>
      <c r="AJ71" s="280"/>
      <c r="AK71" s="280"/>
      <c r="AL71" s="280"/>
      <c r="AM71" s="280"/>
      <c r="AN71" s="280"/>
      <c r="AO71" s="280"/>
      <c r="AP71" s="280"/>
      <c r="AQ71" s="280"/>
      <c r="AR71" s="280"/>
      <c r="AS71" s="280"/>
      <c r="AT71" s="280"/>
      <c r="AU71" s="280"/>
      <c r="AV71" s="280"/>
      <c r="AW71" s="280"/>
      <c r="AX71" s="280"/>
      <c r="AY71" s="280"/>
      <c r="AZ71" s="1136"/>
      <c r="BA71" s="280"/>
      <c r="BB71" s="280"/>
      <c r="BC71" s="280"/>
      <c r="BD71" s="280"/>
      <c r="BE71" s="280"/>
      <c r="BF71" s="280"/>
      <c r="BG71" s="271"/>
      <c r="BH71" s="271"/>
      <c r="BI71" s="271"/>
      <c r="BJ71" s="271"/>
      <c r="BK71" s="271"/>
      <c r="BL71" s="271"/>
      <c r="BM71" s="271"/>
      <c r="BN71" s="271"/>
      <c r="BO71" s="271"/>
      <c r="BP71" s="271"/>
      <c r="BQ71" s="271"/>
      <c r="BR71" s="271"/>
      <c r="BS71" s="271"/>
      <c r="BT71" s="271"/>
      <c r="BU71" s="271"/>
      <c r="BV71" s="271"/>
      <c r="BW71" s="271"/>
      <c r="BX71" s="271"/>
      <c r="BY71" s="271"/>
      <c r="BZ71" s="271"/>
      <c r="CA71" s="271"/>
      <c r="CB71" s="271"/>
      <c r="CC71" s="271"/>
    </row>
    <row r="72" spans="1:81" s="272" customFormat="1" ht="48" customHeight="1">
      <c r="A72" s="1140" t="s">
        <v>451</v>
      </c>
      <c r="B72" s="1141" t="s">
        <v>94</v>
      </c>
      <c r="C72" s="644" t="s">
        <v>1021</v>
      </c>
      <c r="D72" s="645"/>
      <c r="E72" s="645" t="s">
        <v>1406</v>
      </c>
      <c r="F72" s="3058" t="s">
        <v>1408</v>
      </c>
      <c r="G72" s="648">
        <v>583</v>
      </c>
      <c r="H72" s="648" t="s">
        <v>2268</v>
      </c>
      <c r="I72" s="1569" t="s">
        <v>426</v>
      </c>
      <c r="J72" s="3059" t="s">
        <v>1056</v>
      </c>
      <c r="K72" s="1304">
        <v>50000</v>
      </c>
      <c r="L72" s="1301">
        <v>50000</v>
      </c>
      <c r="M72" s="1301">
        <v>50000</v>
      </c>
      <c r="N72" s="2099">
        <f t="shared" si="0"/>
        <v>0</v>
      </c>
      <c r="O72" s="995"/>
      <c r="P72" s="1001"/>
      <c r="Q72" s="1001">
        <v>21</v>
      </c>
      <c r="R72" s="1001"/>
      <c r="S72" s="1005"/>
      <c r="T72" s="1005"/>
      <c r="U72" s="1006"/>
      <c r="V72" s="1010"/>
      <c r="W72" s="1010"/>
      <c r="X72" s="1010"/>
      <c r="Y72" s="729"/>
      <c r="Z72" s="656">
        <v>100</v>
      </c>
      <c r="AA72" s="1930">
        <v>100</v>
      </c>
      <c r="AB72" s="656">
        <v>1</v>
      </c>
      <c r="AC72" s="658"/>
      <c r="AD72" s="658"/>
      <c r="AE72" s="658"/>
      <c r="AF72" s="658"/>
      <c r="AG72" s="729" t="s">
        <v>438</v>
      </c>
      <c r="AH72" s="280"/>
      <c r="AI72" s="280"/>
      <c r="AJ72" s="280"/>
      <c r="AK72" s="280"/>
      <c r="AL72" s="280"/>
      <c r="AM72" s="280"/>
      <c r="AN72" s="280"/>
      <c r="AO72" s="280"/>
      <c r="AP72" s="280"/>
      <c r="AQ72" s="280"/>
      <c r="AR72" s="280"/>
      <c r="AS72" s="280"/>
      <c r="AT72" s="280"/>
      <c r="AU72" s="280"/>
      <c r="AV72" s="280"/>
      <c r="AW72" s="280"/>
      <c r="AX72" s="280"/>
      <c r="AY72" s="280"/>
      <c r="AZ72" s="1136"/>
      <c r="BA72" s="280"/>
      <c r="BB72" s="280"/>
      <c r="BC72" s="280"/>
      <c r="BD72" s="280"/>
      <c r="BE72" s="280"/>
      <c r="BF72" s="280"/>
      <c r="BG72" s="271"/>
      <c r="BH72" s="271"/>
      <c r="BI72" s="271"/>
      <c r="BJ72" s="271"/>
      <c r="BK72" s="271"/>
      <c r="BL72" s="271"/>
      <c r="BM72" s="271"/>
      <c r="BN72" s="271"/>
      <c r="BO72" s="271"/>
      <c r="BP72" s="271"/>
      <c r="BQ72" s="271"/>
      <c r="BR72" s="271"/>
      <c r="BS72" s="271"/>
      <c r="BT72" s="271"/>
      <c r="BU72" s="271"/>
      <c r="BV72" s="271"/>
      <c r="BW72" s="271"/>
      <c r="BX72" s="271"/>
      <c r="BY72" s="271"/>
      <c r="BZ72" s="271"/>
      <c r="CA72" s="271"/>
      <c r="CB72" s="271"/>
      <c r="CC72" s="271"/>
    </row>
    <row r="73" spans="1:81" s="272" customFormat="1" ht="48" customHeight="1">
      <c r="A73" s="1140" t="s">
        <v>451</v>
      </c>
      <c r="B73" s="1141" t="s">
        <v>94</v>
      </c>
      <c r="C73" s="644" t="s">
        <v>1021</v>
      </c>
      <c r="D73" s="645"/>
      <c r="E73" s="645" t="s">
        <v>1407</v>
      </c>
      <c r="F73" s="3058" t="s">
        <v>1409</v>
      </c>
      <c r="G73" s="648">
        <v>181</v>
      </c>
      <c r="H73" s="648" t="s">
        <v>1240</v>
      </c>
      <c r="I73" s="1569" t="s">
        <v>448</v>
      </c>
      <c r="J73" s="3059" t="s">
        <v>1784</v>
      </c>
      <c r="K73" s="1304">
        <v>45000</v>
      </c>
      <c r="L73" s="1301">
        <v>45000</v>
      </c>
      <c r="M73" s="1301">
        <v>45000</v>
      </c>
      <c r="N73" s="2099">
        <f t="shared" si="0"/>
        <v>0</v>
      </c>
      <c r="O73" s="995"/>
      <c r="P73" s="1001"/>
      <c r="Q73" s="1001"/>
      <c r="R73" s="1001"/>
      <c r="S73" s="1005"/>
      <c r="T73" s="1005">
        <v>2000</v>
      </c>
      <c r="U73" s="1006"/>
      <c r="V73" s="1010"/>
      <c r="W73" s="1010"/>
      <c r="X73" s="1010"/>
      <c r="Y73" s="729"/>
      <c r="Z73" s="656">
        <v>100</v>
      </c>
      <c r="AA73" s="1930">
        <v>100</v>
      </c>
      <c r="AB73" s="656">
        <v>1</v>
      </c>
      <c r="AC73" s="658"/>
      <c r="AD73" s="658"/>
      <c r="AE73" s="658"/>
      <c r="AF73" s="658"/>
      <c r="AG73" s="729" t="s">
        <v>438</v>
      </c>
      <c r="AH73" s="280"/>
      <c r="AI73" s="280"/>
      <c r="AJ73" s="280"/>
      <c r="AK73" s="280"/>
      <c r="AL73" s="280"/>
      <c r="AM73" s="280"/>
      <c r="AN73" s="280"/>
      <c r="AO73" s="280"/>
      <c r="AP73" s="280"/>
      <c r="AQ73" s="280"/>
      <c r="AR73" s="280"/>
      <c r="AS73" s="280"/>
      <c r="AT73" s="280"/>
      <c r="AU73" s="280"/>
      <c r="AV73" s="280"/>
      <c r="AW73" s="280"/>
      <c r="AX73" s="280"/>
      <c r="AY73" s="280"/>
      <c r="AZ73" s="1136"/>
      <c r="BA73" s="280"/>
      <c r="BB73" s="280"/>
      <c r="BC73" s="280"/>
      <c r="BD73" s="280"/>
      <c r="BE73" s="280"/>
      <c r="BF73" s="280"/>
      <c r="BG73" s="271"/>
      <c r="BH73" s="271"/>
      <c r="BI73" s="271"/>
      <c r="BJ73" s="271"/>
      <c r="BK73" s="271"/>
      <c r="BL73" s="271"/>
      <c r="BM73" s="271"/>
      <c r="BN73" s="271"/>
      <c r="BO73" s="271"/>
      <c r="BP73" s="271"/>
      <c r="BQ73" s="271"/>
      <c r="BR73" s="271"/>
      <c r="BS73" s="271"/>
      <c r="BT73" s="271"/>
      <c r="BU73" s="271"/>
      <c r="BV73" s="271"/>
      <c r="BW73" s="271"/>
      <c r="BX73" s="271"/>
      <c r="BY73" s="271"/>
      <c r="BZ73" s="271"/>
      <c r="CA73" s="271"/>
      <c r="CB73" s="271"/>
      <c r="CC73" s="271"/>
    </row>
    <row r="74" spans="1:81" s="272" customFormat="1" ht="95.25" customHeight="1">
      <c r="A74" s="1140" t="s">
        <v>451</v>
      </c>
      <c r="B74" s="1141" t="s">
        <v>94</v>
      </c>
      <c r="C74" s="644" t="s">
        <v>1021</v>
      </c>
      <c r="D74" s="645"/>
      <c r="E74" s="645" t="s">
        <v>1410</v>
      </c>
      <c r="F74" s="3058"/>
      <c r="G74" s="648"/>
      <c r="H74" s="648" t="s">
        <v>2268</v>
      </c>
      <c r="I74" s="1569" t="s">
        <v>2274</v>
      </c>
      <c r="J74" s="3059" t="s">
        <v>1056</v>
      </c>
      <c r="K74" s="1304">
        <v>27875</v>
      </c>
      <c r="L74" s="1301">
        <v>27875</v>
      </c>
      <c r="M74" s="1301">
        <v>27875</v>
      </c>
      <c r="N74" s="2099">
        <f t="shared" si="0"/>
        <v>0</v>
      </c>
      <c r="O74" s="995"/>
      <c r="P74" s="1001"/>
      <c r="Q74" s="1001"/>
      <c r="R74" s="1001"/>
      <c r="S74" s="1005"/>
      <c r="T74" s="1005"/>
      <c r="U74" s="1006"/>
      <c r="V74" s="1010"/>
      <c r="W74" s="1010"/>
      <c r="X74" s="1010"/>
      <c r="Y74" s="729"/>
      <c r="Z74" s="656">
        <v>100</v>
      </c>
      <c r="AA74" s="1930">
        <v>100</v>
      </c>
      <c r="AB74" s="656">
        <v>1</v>
      </c>
      <c r="AC74" s="658"/>
      <c r="AD74" s="658"/>
      <c r="AE74" s="658"/>
      <c r="AF74" s="658"/>
      <c r="AG74" s="729" t="s">
        <v>1112</v>
      </c>
      <c r="AH74" s="280"/>
      <c r="AI74" s="280"/>
      <c r="AJ74" s="280"/>
      <c r="AK74" s="280"/>
      <c r="AL74" s="280"/>
      <c r="AM74" s="280"/>
      <c r="AN74" s="280"/>
      <c r="AO74" s="280"/>
      <c r="AP74" s="280"/>
      <c r="AQ74" s="280"/>
      <c r="AR74" s="280"/>
      <c r="AS74" s="280"/>
      <c r="AT74" s="280"/>
      <c r="AU74" s="280"/>
      <c r="AV74" s="280"/>
      <c r="AW74" s="280"/>
      <c r="AX74" s="280"/>
      <c r="AY74" s="280"/>
      <c r="AZ74" s="1136"/>
      <c r="BA74" s="280"/>
      <c r="BB74" s="280"/>
      <c r="BC74" s="280"/>
      <c r="BD74" s="280"/>
      <c r="BE74" s="280"/>
      <c r="BF74" s="280"/>
      <c r="BG74" s="271"/>
      <c r="BH74" s="271"/>
      <c r="BI74" s="271"/>
      <c r="BJ74" s="271"/>
      <c r="BK74" s="271"/>
      <c r="BL74" s="271"/>
      <c r="BM74" s="271"/>
      <c r="BN74" s="271"/>
      <c r="BO74" s="271"/>
      <c r="BP74" s="271"/>
      <c r="BQ74" s="271"/>
      <c r="BR74" s="271"/>
      <c r="BS74" s="271"/>
      <c r="BT74" s="271"/>
      <c r="BU74" s="271"/>
      <c r="BV74" s="271"/>
      <c r="BW74" s="271"/>
      <c r="BX74" s="271"/>
      <c r="BY74" s="271"/>
      <c r="BZ74" s="271"/>
      <c r="CA74" s="271"/>
      <c r="CB74" s="271"/>
      <c r="CC74" s="271"/>
    </row>
    <row r="75" spans="1:81" s="272" customFormat="1" ht="48" customHeight="1">
      <c r="A75" s="1140" t="s">
        <v>451</v>
      </c>
      <c r="B75" s="1141" t="s">
        <v>94</v>
      </c>
      <c r="C75" s="644" t="s">
        <v>1021</v>
      </c>
      <c r="D75" s="645"/>
      <c r="E75" s="645" t="s">
        <v>1945</v>
      </c>
      <c r="F75" s="3058" t="s">
        <v>1946</v>
      </c>
      <c r="G75" s="648">
        <v>603</v>
      </c>
      <c r="H75" s="648" t="s">
        <v>2268</v>
      </c>
      <c r="I75" s="1569" t="s">
        <v>2274</v>
      </c>
      <c r="J75" s="3059" t="s">
        <v>1056</v>
      </c>
      <c r="K75" s="1304">
        <v>25000</v>
      </c>
      <c r="L75" s="1304">
        <v>25000</v>
      </c>
      <c r="M75" s="1304">
        <v>25000</v>
      </c>
      <c r="N75" s="2099">
        <f t="shared" si="0"/>
        <v>0</v>
      </c>
      <c r="O75" s="995"/>
      <c r="P75" s="1001"/>
      <c r="Q75" s="1001"/>
      <c r="R75" s="1001">
        <v>11</v>
      </c>
      <c r="S75" s="1005"/>
      <c r="T75" s="1005"/>
      <c r="U75" s="1006"/>
      <c r="V75" s="1010"/>
      <c r="W75" s="1010"/>
      <c r="X75" s="1010"/>
      <c r="Y75" s="729"/>
      <c r="Z75" s="656">
        <v>100</v>
      </c>
      <c r="AA75" s="1930">
        <v>100</v>
      </c>
      <c r="AB75" s="656">
        <v>1</v>
      </c>
      <c r="AC75" s="658"/>
      <c r="AD75" s="658"/>
      <c r="AE75" s="658"/>
      <c r="AF75" s="658"/>
      <c r="AG75" s="729" t="s">
        <v>438</v>
      </c>
      <c r="AH75" s="280"/>
      <c r="AI75" s="280"/>
      <c r="AJ75" s="280"/>
      <c r="AK75" s="280"/>
      <c r="AL75" s="280"/>
      <c r="AM75" s="280"/>
      <c r="AN75" s="280"/>
      <c r="AO75" s="280"/>
      <c r="AP75" s="280"/>
      <c r="AQ75" s="280"/>
      <c r="AR75" s="280"/>
      <c r="AS75" s="280"/>
      <c r="AT75" s="280"/>
      <c r="AU75" s="280"/>
      <c r="AV75" s="280"/>
      <c r="AW75" s="280"/>
      <c r="AX75" s="280"/>
      <c r="AY75" s="280"/>
      <c r="AZ75" s="1136"/>
      <c r="BA75" s="280"/>
      <c r="BB75" s="280"/>
      <c r="BC75" s="280"/>
      <c r="BD75" s="280"/>
      <c r="BE75" s="280"/>
      <c r="BF75" s="280"/>
      <c r="BG75" s="271"/>
      <c r="BH75" s="271"/>
      <c r="BI75" s="271"/>
      <c r="BJ75" s="271"/>
      <c r="BK75" s="271"/>
      <c r="BL75" s="271"/>
      <c r="BM75" s="271"/>
      <c r="BN75" s="271"/>
      <c r="BO75" s="271"/>
      <c r="BP75" s="271"/>
      <c r="BQ75" s="271"/>
      <c r="BR75" s="271"/>
      <c r="BS75" s="271"/>
      <c r="BT75" s="271"/>
      <c r="BU75" s="271"/>
      <c r="BV75" s="271"/>
      <c r="BW75" s="271"/>
      <c r="BX75" s="271"/>
      <c r="BY75" s="271"/>
      <c r="BZ75" s="271"/>
      <c r="CA75" s="271"/>
      <c r="CB75" s="271"/>
      <c r="CC75" s="271"/>
    </row>
    <row r="76" spans="1:81" s="272" customFormat="1" ht="108.75" customHeight="1">
      <c r="A76" s="1140" t="s">
        <v>451</v>
      </c>
      <c r="B76" s="1141" t="s">
        <v>94</v>
      </c>
      <c r="C76" s="644" t="s">
        <v>1021</v>
      </c>
      <c r="D76" s="645"/>
      <c r="E76" s="645" t="s">
        <v>174</v>
      </c>
      <c r="F76" s="3058" t="s">
        <v>1801</v>
      </c>
      <c r="G76" s="648"/>
      <c r="H76" s="648" t="s">
        <v>2268</v>
      </c>
      <c r="I76" s="1569" t="s">
        <v>2274</v>
      </c>
      <c r="J76" s="3059" t="s">
        <v>1056</v>
      </c>
      <c r="K76" s="1304">
        <v>65055</v>
      </c>
      <c r="L76" s="1301">
        <v>65055</v>
      </c>
      <c r="M76" s="1301">
        <v>65055</v>
      </c>
      <c r="N76" s="2099">
        <f t="shared" si="0"/>
        <v>0</v>
      </c>
      <c r="O76" s="995"/>
      <c r="P76" s="1001"/>
      <c r="Q76" s="1001"/>
      <c r="R76" s="1001"/>
      <c r="S76" s="1005"/>
      <c r="T76" s="1005"/>
      <c r="U76" s="1006"/>
      <c r="V76" s="1010"/>
      <c r="W76" s="1010"/>
      <c r="X76" s="1010"/>
      <c r="Y76" s="729"/>
      <c r="Z76" s="656">
        <v>100</v>
      </c>
      <c r="AA76" s="1930">
        <v>100</v>
      </c>
      <c r="AB76" s="656">
        <v>1</v>
      </c>
      <c r="AC76" s="658"/>
      <c r="AD76" s="658"/>
      <c r="AE76" s="658"/>
      <c r="AF76" s="658"/>
      <c r="AG76" s="729" t="s">
        <v>1117</v>
      </c>
      <c r="AH76" s="280"/>
      <c r="AI76" s="280"/>
      <c r="AJ76" s="280"/>
      <c r="AK76" s="280"/>
      <c r="AL76" s="280"/>
      <c r="AM76" s="280"/>
      <c r="AN76" s="280"/>
      <c r="AO76" s="280"/>
      <c r="AP76" s="280"/>
      <c r="AQ76" s="280"/>
      <c r="AR76" s="280"/>
      <c r="AS76" s="280"/>
      <c r="AT76" s="280"/>
      <c r="AU76" s="280"/>
      <c r="AV76" s="280"/>
      <c r="AW76" s="280"/>
      <c r="AX76" s="280"/>
      <c r="AY76" s="280"/>
      <c r="AZ76" s="1136"/>
      <c r="BA76" s="280"/>
      <c r="BB76" s="280"/>
      <c r="BC76" s="280"/>
      <c r="BD76" s="280"/>
      <c r="BE76" s="280"/>
      <c r="BF76" s="280"/>
      <c r="BG76" s="271"/>
      <c r="BH76" s="271"/>
      <c r="BI76" s="271"/>
      <c r="BJ76" s="271"/>
      <c r="BK76" s="271"/>
      <c r="BL76" s="271"/>
      <c r="BM76" s="271"/>
      <c r="BN76" s="271"/>
      <c r="BO76" s="271"/>
      <c r="BP76" s="271"/>
      <c r="BQ76" s="271"/>
      <c r="BR76" s="271"/>
      <c r="BS76" s="271"/>
      <c r="BT76" s="271"/>
      <c r="BU76" s="271"/>
      <c r="BV76" s="271"/>
      <c r="BW76" s="271"/>
      <c r="BX76" s="271"/>
      <c r="BY76" s="271"/>
      <c r="BZ76" s="271"/>
      <c r="CA76" s="271"/>
      <c r="CB76" s="271"/>
      <c r="CC76" s="271"/>
    </row>
    <row r="77" spans="1:81" s="272" customFormat="1" ht="48" customHeight="1">
      <c r="A77" s="1140" t="s">
        <v>451</v>
      </c>
      <c r="B77" s="1141" t="s">
        <v>94</v>
      </c>
      <c r="C77" s="644" t="s">
        <v>1030</v>
      </c>
      <c r="D77" s="645"/>
      <c r="E77" s="645" t="s">
        <v>2340</v>
      </c>
      <c r="F77" s="3058" t="s">
        <v>109</v>
      </c>
      <c r="G77" s="648">
        <v>52</v>
      </c>
      <c r="H77" s="648" t="s">
        <v>964</v>
      </c>
      <c r="I77" s="1569" t="s">
        <v>426</v>
      </c>
      <c r="J77" s="3059" t="s">
        <v>1056</v>
      </c>
      <c r="K77" s="1304">
        <v>105000</v>
      </c>
      <c r="L77" s="1301">
        <v>105000</v>
      </c>
      <c r="M77" s="1301">
        <v>105000</v>
      </c>
      <c r="N77" s="2099">
        <f t="shared" si="0"/>
        <v>0</v>
      </c>
      <c r="O77" s="995"/>
      <c r="P77" s="1001"/>
      <c r="Q77" s="1001"/>
      <c r="R77" s="1001"/>
      <c r="S77" s="1005"/>
      <c r="T77" s="1005"/>
      <c r="U77" s="1006">
        <v>2</v>
      </c>
      <c r="V77" s="1010"/>
      <c r="W77" s="1010"/>
      <c r="X77" s="1010"/>
      <c r="Y77" s="729"/>
      <c r="Z77" s="656">
        <v>100</v>
      </c>
      <c r="AA77" s="1930">
        <v>100</v>
      </c>
      <c r="AB77" s="656">
        <v>1</v>
      </c>
      <c r="AC77" s="658"/>
      <c r="AD77" s="658"/>
      <c r="AE77" s="658"/>
      <c r="AF77" s="658"/>
      <c r="AG77" s="729" t="s">
        <v>438</v>
      </c>
      <c r="AH77" s="280"/>
      <c r="AI77" s="280"/>
      <c r="AJ77" s="280"/>
      <c r="AK77" s="280"/>
      <c r="AL77" s="280"/>
      <c r="AM77" s="280"/>
      <c r="AN77" s="280"/>
      <c r="AO77" s="280"/>
      <c r="AP77" s="280"/>
      <c r="AQ77" s="280"/>
      <c r="AR77" s="280"/>
      <c r="AS77" s="280"/>
      <c r="AT77" s="280"/>
      <c r="AU77" s="280"/>
      <c r="AV77" s="280"/>
      <c r="AW77" s="280"/>
      <c r="AX77" s="280"/>
      <c r="AY77" s="280"/>
      <c r="AZ77" s="1136"/>
      <c r="BA77" s="280"/>
      <c r="BB77" s="280"/>
      <c r="BC77" s="280"/>
      <c r="BD77" s="280"/>
      <c r="BE77" s="280"/>
      <c r="BF77" s="280"/>
      <c r="BG77" s="271"/>
      <c r="BH77" s="271"/>
      <c r="BI77" s="271"/>
      <c r="BJ77" s="271"/>
      <c r="BK77" s="271"/>
      <c r="BL77" s="271"/>
      <c r="BM77" s="271"/>
      <c r="BN77" s="271"/>
      <c r="BO77" s="271"/>
      <c r="BP77" s="271"/>
      <c r="BQ77" s="271"/>
      <c r="BR77" s="271"/>
      <c r="BS77" s="271"/>
      <c r="BT77" s="271"/>
      <c r="BU77" s="271"/>
      <c r="BV77" s="271"/>
      <c r="BW77" s="271"/>
      <c r="BX77" s="271"/>
      <c r="BY77" s="271"/>
      <c r="BZ77" s="271"/>
      <c r="CA77" s="271"/>
      <c r="CB77" s="271"/>
      <c r="CC77" s="271"/>
    </row>
    <row r="78" spans="1:81" s="272" customFormat="1" ht="48" customHeight="1">
      <c r="A78" s="1140" t="s">
        <v>451</v>
      </c>
      <c r="B78" s="1141" t="s">
        <v>94</v>
      </c>
      <c r="C78" s="644" t="s">
        <v>1030</v>
      </c>
      <c r="D78" s="645"/>
      <c r="E78" s="645" t="s">
        <v>2341</v>
      </c>
      <c r="F78" s="3058" t="s">
        <v>2342</v>
      </c>
      <c r="G78" s="648">
        <v>73</v>
      </c>
      <c r="H78" s="648" t="s">
        <v>964</v>
      </c>
      <c r="I78" s="1569" t="s">
        <v>426</v>
      </c>
      <c r="J78" s="3059" t="s">
        <v>1056</v>
      </c>
      <c r="K78" s="1304">
        <v>135000</v>
      </c>
      <c r="L78" s="1301">
        <v>135000</v>
      </c>
      <c r="M78" s="1301">
        <v>135000</v>
      </c>
      <c r="N78" s="2099">
        <f t="shared" si="0"/>
        <v>0</v>
      </c>
      <c r="O78" s="995"/>
      <c r="P78" s="1001"/>
      <c r="Q78" s="1001"/>
      <c r="R78" s="1001"/>
      <c r="S78" s="1005"/>
      <c r="T78" s="1005"/>
      <c r="U78" s="1006">
        <v>2.5</v>
      </c>
      <c r="V78" s="1010"/>
      <c r="W78" s="1010"/>
      <c r="X78" s="1010"/>
      <c r="Y78" s="729"/>
      <c r="Z78" s="656">
        <v>100</v>
      </c>
      <c r="AA78" s="1930">
        <v>100</v>
      </c>
      <c r="AB78" s="656">
        <v>1</v>
      </c>
      <c r="AC78" s="658"/>
      <c r="AD78" s="658"/>
      <c r="AE78" s="658"/>
      <c r="AF78" s="658"/>
      <c r="AG78" s="729" t="s">
        <v>438</v>
      </c>
      <c r="AH78" s="280"/>
      <c r="AI78" s="280"/>
      <c r="AJ78" s="280"/>
      <c r="AK78" s="280"/>
      <c r="AL78" s="280"/>
      <c r="AM78" s="280"/>
      <c r="AN78" s="280"/>
      <c r="AO78" s="280"/>
      <c r="AP78" s="280"/>
      <c r="AQ78" s="280"/>
      <c r="AR78" s="280"/>
      <c r="AS78" s="280"/>
      <c r="AT78" s="280"/>
      <c r="AU78" s="280"/>
      <c r="AV78" s="280"/>
      <c r="AW78" s="280"/>
      <c r="AX78" s="280"/>
      <c r="AY78" s="280"/>
      <c r="AZ78" s="1136"/>
      <c r="BA78" s="280"/>
      <c r="BB78" s="280"/>
      <c r="BC78" s="280"/>
      <c r="BD78" s="280"/>
      <c r="BE78" s="280"/>
      <c r="BF78" s="280"/>
      <c r="BG78" s="271"/>
      <c r="BH78" s="271"/>
      <c r="BI78" s="271"/>
      <c r="BJ78" s="271"/>
      <c r="BK78" s="271"/>
      <c r="BL78" s="271"/>
      <c r="BM78" s="271"/>
      <c r="BN78" s="271"/>
      <c r="BO78" s="271"/>
      <c r="BP78" s="271"/>
      <c r="BQ78" s="271"/>
      <c r="BR78" s="271"/>
      <c r="BS78" s="271"/>
      <c r="BT78" s="271"/>
      <c r="BU78" s="271"/>
      <c r="BV78" s="271"/>
      <c r="BW78" s="271"/>
      <c r="BX78" s="271"/>
      <c r="BY78" s="271"/>
      <c r="BZ78" s="271"/>
      <c r="CA78" s="271"/>
      <c r="CB78" s="271"/>
      <c r="CC78" s="271"/>
    </row>
    <row r="79" spans="1:81" s="272" customFormat="1" ht="48" customHeight="1">
      <c r="A79" s="1140" t="s">
        <v>451</v>
      </c>
      <c r="B79" s="1141" t="s">
        <v>94</v>
      </c>
      <c r="C79" s="644" t="s">
        <v>1030</v>
      </c>
      <c r="D79" s="645"/>
      <c r="E79" s="645" t="s">
        <v>2343</v>
      </c>
      <c r="F79" s="3058" t="s">
        <v>1587</v>
      </c>
      <c r="G79" s="648">
        <v>155</v>
      </c>
      <c r="H79" s="648" t="s">
        <v>964</v>
      </c>
      <c r="I79" s="1569" t="s">
        <v>426</v>
      </c>
      <c r="J79" s="3059" t="s">
        <v>1056</v>
      </c>
      <c r="K79" s="1304">
        <v>60000</v>
      </c>
      <c r="L79" s="1301">
        <v>60000</v>
      </c>
      <c r="M79" s="1301">
        <v>60000</v>
      </c>
      <c r="N79" s="2099">
        <f t="shared" si="0"/>
        <v>0</v>
      </c>
      <c r="O79" s="995"/>
      <c r="P79" s="1001"/>
      <c r="Q79" s="1001"/>
      <c r="R79" s="1001"/>
      <c r="S79" s="1005"/>
      <c r="T79" s="1005"/>
      <c r="U79" s="1006">
        <v>1.2</v>
      </c>
      <c r="V79" s="1010"/>
      <c r="W79" s="1010"/>
      <c r="X79" s="1010"/>
      <c r="Y79" s="729"/>
      <c r="Z79" s="656">
        <v>100</v>
      </c>
      <c r="AA79" s="1930">
        <v>100</v>
      </c>
      <c r="AB79" s="658">
        <v>1</v>
      </c>
      <c r="AC79" s="658"/>
      <c r="AD79" s="3068"/>
      <c r="AE79" s="658"/>
      <c r="AF79" s="658"/>
      <c r="AG79" s="729" t="s">
        <v>438</v>
      </c>
      <c r="AH79" s="280"/>
      <c r="AI79" s="280"/>
      <c r="AJ79" s="280"/>
      <c r="AK79" s="280"/>
      <c r="AL79" s="280"/>
      <c r="AM79" s="280"/>
      <c r="AN79" s="280"/>
      <c r="AO79" s="280"/>
      <c r="AP79" s="280"/>
      <c r="AQ79" s="280"/>
      <c r="AR79" s="280"/>
      <c r="AS79" s="280"/>
      <c r="AT79" s="280"/>
      <c r="AU79" s="280"/>
      <c r="AV79" s="280"/>
      <c r="AW79" s="280"/>
      <c r="AX79" s="280"/>
      <c r="AY79" s="280"/>
      <c r="AZ79" s="1136"/>
      <c r="BA79" s="280"/>
      <c r="BB79" s="280"/>
      <c r="BC79" s="280"/>
      <c r="BD79" s="280"/>
      <c r="BE79" s="280"/>
      <c r="BF79" s="280"/>
      <c r="BG79" s="271"/>
      <c r="BH79" s="271"/>
      <c r="BI79" s="271"/>
      <c r="BJ79" s="271"/>
      <c r="BK79" s="271"/>
      <c r="BL79" s="271"/>
      <c r="BM79" s="271"/>
      <c r="BN79" s="271"/>
      <c r="BO79" s="271"/>
      <c r="BP79" s="271"/>
      <c r="BQ79" s="271"/>
      <c r="BR79" s="271"/>
      <c r="BS79" s="271"/>
      <c r="BT79" s="271"/>
      <c r="BU79" s="271"/>
      <c r="BV79" s="271"/>
      <c r="BW79" s="271"/>
      <c r="BX79" s="271"/>
      <c r="BY79" s="271"/>
      <c r="BZ79" s="271"/>
      <c r="CA79" s="271"/>
      <c r="CB79" s="271"/>
      <c r="CC79" s="271"/>
    </row>
    <row r="80" spans="1:81" s="272" customFormat="1" ht="48" customHeight="1">
      <c r="A80" s="1140" t="s">
        <v>451</v>
      </c>
      <c r="B80" s="1141" t="s">
        <v>94</v>
      </c>
      <c r="C80" s="644" t="s">
        <v>1030</v>
      </c>
      <c r="D80" s="645"/>
      <c r="E80" s="645" t="s">
        <v>2344</v>
      </c>
      <c r="F80" s="3058" t="s">
        <v>316</v>
      </c>
      <c r="G80" s="648">
        <v>176</v>
      </c>
      <c r="H80" s="648" t="s">
        <v>964</v>
      </c>
      <c r="I80" s="1569" t="s">
        <v>426</v>
      </c>
      <c r="J80" s="3059" t="s">
        <v>1056</v>
      </c>
      <c r="K80" s="1304">
        <v>125000</v>
      </c>
      <c r="L80" s="1301">
        <v>125000</v>
      </c>
      <c r="M80" s="1301">
        <v>125000</v>
      </c>
      <c r="N80" s="2099">
        <f t="shared" si="0"/>
        <v>0</v>
      </c>
      <c r="O80" s="995"/>
      <c r="P80" s="1001"/>
      <c r="Q80" s="1001"/>
      <c r="R80" s="1001"/>
      <c r="S80" s="1005"/>
      <c r="T80" s="1005"/>
      <c r="U80" s="1006">
        <v>2.2999999999999998</v>
      </c>
      <c r="V80" s="1010"/>
      <c r="W80" s="1010"/>
      <c r="X80" s="1010"/>
      <c r="Y80" s="729"/>
      <c r="Z80" s="656">
        <v>100</v>
      </c>
      <c r="AA80" s="1930">
        <v>100</v>
      </c>
      <c r="AB80" s="658">
        <v>1</v>
      </c>
      <c r="AC80" s="658"/>
      <c r="AD80" s="3068"/>
      <c r="AE80" s="658"/>
      <c r="AF80" s="658"/>
      <c r="AG80" s="729" t="s">
        <v>438</v>
      </c>
      <c r="AH80" s="280"/>
      <c r="AI80" s="280"/>
      <c r="AJ80" s="280"/>
      <c r="AK80" s="280"/>
      <c r="AL80" s="280"/>
      <c r="AM80" s="280"/>
      <c r="AN80" s="280"/>
      <c r="AO80" s="280"/>
      <c r="AP80" s="280"/>
      <c r="AQ80" s="280"/>
      <c r="AR80" s="280"/>
      <c r="AS80" s="280"/>
      <c r="AT80" s="280"/>
      <c r="AU80" s="280"/>
      <c r="AV80" s="280"/>
      <c r="AW80" s="280"/>
      <c r="AX80" s="280"/>
      <c r="AY80" s="280"/>
      <c r="AZ80" s="1136"/>
      <c r="BA80" s="280"/>
      <c r="BB80" s="280"/>
      <c r="BC80" s="280"/>
      <c r="BD80" s="280"/>
      <c r="BE80" s="280"/>
      <c r="BF80" s="280"/>
      <c r="BG80" s="271"/>
      <c r="BH80" s="271"/>
      <c r="BI80" s="271"/>
      <c r="BJ80" s="271"/>
      <c r="BK80" s="271"/>
      <c r="BL80" s="271"/>
      <c r="BM80" s="271"/>
      <c r="BN80" s="271"/>
      <c r="BO80" s="271"/>
      <c r="BP80" s="271"/>
      <c r="BQ80" s="271"/>
      <c r="BR80" s="271"/>
      <c r="BS80" s="271"/>
      <c r="BT80" s="271"/>
      <c r="BU80" s="271"/>
      <c r="BV80" s="271"/>
      <c r="BW80" s="271"/>
      <c r="BX80" s="271"/>
      <c r="BY80" s="271"/>
      <c r="BZ80" s="271"/>
      <c r="CA80" s="271"/>
      <c r="CB80" s="271"/>
      <c r="CC80" s="271"/>
    </row>
    <row r="81" spans="1:81" s="272" customFormat="1" ht="48" customHeight="1">
      <c r="A81" s="1140" t="s">
        <v>451</v>
      </c>
      <c r="B81" s="1141" t="s">
        <v>94</v>
      </c>
      <c r="C81" s="644" t="s">
        <v>1030</v>
      </c>
      <c r="D81" s="645"/>
      <c r="E81" s="645" t="s">
        <v>2345</v>
      </c>
      <c r="F81" s="3058" t="s">
        <v>1584</v>
      </c>
      <c r="G81" s="648">
        <v>27</v>
      </c>
      <c r="H81" s="648" t="s">
        <v>964</v>
      </c>
      <c r="I81" s="1569" t="s">
        <v>426</v>
      </c>
      <c r="J81" s="3059" t="s">
        <v>1056</v>
      </c>
      <c r="K81" s="1304">
        <v>85000</v>
      </c>
      <c r="L81" s="1301">
        <v>85000</v>
      </c>
      <c r="M81" s="1301">
        <v>85000</v>
      </c>
      <c r="N81" s="2099">
        <f t="shared" si="0"/>
        <v>0</v>
      </c>
      <c r="O81" s="995"/>
      <c r="P81" s="1001"/>
      <c r="Q81" s="1001"/>
      <c r="R81" s="1001"/>
      <c r="S81" s="1005"/>
      <c r="T81" s="1005"/>
      <c r="U81" s="1006">
        <v>1.6</v>
      </c>
      <c r="V81" s="1010"/>
      <c r="W81" s="1010"/>
      <c r="X81" s="1010"/>
      <c r="Y81" s="729"/>
      <c r="Z81" s="656">
        <v>100</v>
      </c>
      <c r="AA81" s="1930">
        <v>100</v>
      </c>
      <c r="AB81" s="658">
        <v>1</v>
      </c>
      <c r="AC81" s="658"/>
      <c r="AD81" s="3068"/>
      <c r="AE81" s="658"/>
      <c r="AF81" s="658"/>
      <c r="AG81" s="729" t="s">
        <v>438</v>
      </c>
      <c r="AH81" s="280"/>
      <c r="AI81" s="280"/>
      <c r="AJ81" s="280"/>
      <c r="AK81" s="280"/>
      <c r="AL81" s="280"/>
      <c r="AM81" s="280"/>
      <c r="AN81" s="280"/>
      <c r="AO81" s="280"/>
      <c r="AP81" s="280"/>
      <c r="AQ81" s="280"/>
      <c r="AR81" s="280"/>
      <c r="AS81" s="280"/>
      <c r="AT81" s="280"/>
      <c r="AU81" s="280"/>
      <c r="AV81" s="280"/>
      <c r="AW81" s="280"/>
      <c r="AX81" s="280"/>
      <c r="AY81" s="280"/>
      <c r="AZ81" s="1136"/>
      <c r="BA81" s="280"/>
      <c r="BB81" s="280"/>
      <c r="BC81" s="280"/>
      <c r="BD81" s="280"/>
      <c r="BE81" s="280"/>
      <c r="BF81" s="280"/>
      <c r="BG81" s="271"/>
      <c r="BH81" s="271"/>
      <c r="BI81" s="271"/>
      <c r="BJ81" s="271"/>
      <c r="BK81" s="271"/>
      <c r="BL81" s="271"/>
      <c r="BM81" s="271"/>
      <c r="BN81" s="271"/>
      <c r="BO81" s="271"/>
      <c r="BP81" s="271"/>
      <c r="BQ81" s="271"/>
      <c r="BR81" s="271"/>
      <c r="BS81" s="271"/>
      <c r="BT81" s="271"/>
      <c r="BU81" s="271"/>
      <c r="BV81" s="271"/>
      <c r="BW81" s="271"/>
      <c r="BX81" s="271"/>
      <c r="BY81" s="271"/>
      <c r="BZ81" s="271"/>
      <c r="CA81" s="271"/>
      <c r="CB81" s="271"/>
      <c r="CC81" s="271"/>
    </row>
    <row r="82" spans="1:81" s="272" customFormat="1" ht="48" customHeight="1">
      <c r="A82" s="1140" t="s">
        <v>451</v>
      </c>
      <c r="B82" s="1141" t="s">
        <v>94</v>
      </c>
      <c r="C82" s="644" t="s">
        <v>1030</v>
      </c>
      <c r="D82" s="645"/>
      <c r="E82" s="645" t="s">
        <v>2346</v>
      </c>
      <c r="F82" s="3058" t="s">
        <v>2313</v>
      </c>
      <c r="G82" s="648">
        <v>182</v>
      </c>
      <c r="H82" s="648" t="s">
        <v>964</v>
      </c>
      <c r="I82" s="1569" t="s">
        <v>426</v>
      </c>
      <c r="J82" s="3059" t="s">
        <v>1056</v>
      </c>
      <c r="K82" s="1304">
        <v>15000</v>
      </c>
      <c r="L82" s="1301">
        <v>15000</v>
      </c>
      <c r="M82" s="1301">
        <v>15000</v>
      </c>
      <c r="N82" s="2099">
        <f t="shared" si="0"/>
        <v>0</v>
      </c>
      <c r="O82" s="995"/>
      <c r="P82" s="1001"/>
      <c r="Q82" s="1001"/>
      <c r="R82" s="1001"/>
      <c r="S82" s="1005"/>
      <c r="T82" s="1005"/>
      <c r="U82" s="1006">
        <v>0.4</v>
      </c>
      <c r="V82" s="1010"/>
      <c r="W82" s="1010"/>
      <c r="X82" s="1010"/>
      <c r="Y82" s="729"/>
      <c r="Z82" s="656">
        <v>100</v>
      </c>
      <c r="AA82" s="1930">
        <v>100</v>
      </c>
      <c r="AB82" s="658">
        <v>1</v>
      </c>
      <c r="AC82" s="658"/>
      <c r="AD82" s="3068"/>
      <c r="AE82" s="658"/>
      <c r="AF82" s="658"/>
      <c r="AG82" s="729" t="s">
        <v>438</v>
      </c>
      <c r="AH82" s="280"/>
      <c r="AI82" s="280"/>
      <c r="AJ82" s="280"/>
      <c r="AK82" s="280"/>
      <c r="AL82" s="280"/>
      <c r="AM82" s="280"/>
      <c r="AN82" s="280"/>
      <c r="AO82" s="280"/>
      <c r="AP82" s="280"/>
      <c r="AQ82" s="280"/>
      <c r="AR82" s="280"/>
      <c r="AS82" s="280"/>
      <c r="AT82" s="280"/>
      <c r="AU82" s="280"/>
      <c r="AV82" s="280"/>
      <c r="AW82" s="280"/>
      <c r="AX82" s="280"/>
      <c r="AY82" s="280"/>
      <c r="AZ82" s="1136"/>
      <c r="BA82" s="280"/>
      <c r="BB82" s="280"/>
      <c r="BC82" s="280"/>
      <c r="BD82" s="280"/>
      <c r="BE82" s="280"/>
      <c r="BF82" s="280"/>
      <c r="BG82" s="271"/>
      <c r="BH82" s="271"/>
      <c r="BI82" s="271"/>
      <c r="BJ82" s="271"/>
      <c r="BK82" s="271"/>
      <c r="BL82" s="271"/>
      <c r="BM82" s="271"/>
      <c r="BN82" s="271"/>
      <c r="BO82" s="271"/>
      <c r="BP82" s="271"/>
      <c r="BQ82" s="271"/>
      <c r="BR82" s="271"/>
      <c r="BS82" s="271"/>
      <c r="BT82" s="271"/>
      <c r="BU82" s="271"/>
      <c r="BV82" s="271"/>
      <c r="BW82" s="271"/>
      <c r="BX82" s="271"/>
      <c r="BY82" s="271"/>
      <c r="BZ82" s="271"/>
      <c r="CA82" s="271"/>
      <c r="CB82" s="271"/>
      <c r="CC82" s="271"/>
    </row>
    <row r="83" spans="1:81" s="272" customFormat="1" ht="48" customHeight="1">
      <c r="A83" s="1140" t="s">
        <v>451</v>
      </c>
      <c r="B83" s="1141" t="s">
        <v>94</v>
      </c>
      <c r="C83" s="644" t="s">
        <v>1030</v>
      </c>
      <c r="D83" s="645"/>
      <c r="E83" s="645" t="s">
        <v>2340</v>
      </c>
      <c r="F83" s="3058" t="s">
        <v>1947</v>
      </c>
      <c r="G83" s="648">
        <v>52</v>
      </c>
      <c r="H83" s="648" t="s">
        <v>964</v>
      </c>
      <c r="I83" s="1569" t="s">
        <v>426</v>
      </c>
      <c r="J83" s="3059" t="s">
        <v>1056</v>
      </c>
      <c r="K83" s="1304">
        <v>20000</v>
      </c>
      <c r="L83" s="1301">
        <v>20000</v>
      </c>
      <c r="M83" s="1301">
        <v>20000</v>
      </c>
      <c r="N83" s="2099">
        <f t="shared" si="0"/>
        <v>0</v>
      </c>
      <c r="O83" s="995"/>
      <c r="P83" s="1001"/>
      <c r="Q83" s="1001"/>
      <c r="R83" s="1001"/>
      <c r="S83" s="1005"/>
      <c r="T83" s="1005"/>
      <c r="U83" s="1006">
        <v>1.5</v>
      </c>
      <c r="V83" s="1010"/>
      <c r="W83" s="1010"/>
      <c r="X83" s="1010"/>
      <c r="Y83" s="729"/>
      <c r="Z83" s="656">
        <v>100</v>
      </c>
      <c r="AA83" s="1930">
        <v>100</v>
      </c>
      <c r="AB83" s="656">
        <v>1</v>
      </c>
      <c r="AC83" s="658"/>
      <c r="AD83" s="658"/>
      <c r="AE83" s="658"/>
      <c r="AF83" s="658"/>
      <c r="AG83" s="729" t="s">
        <v>438</v>
      </c>
      <c r="AH83" s="280"/>
      <c r="AI83" s="280"/>
      <c r="AJ83" s="280"/>
      <c r="AK83" s="280"/>
      <c r="AL83" s="280"/>
      <c r="AM83" s="280"/>
      <c r="AN83" s="280"/>
      <c r="AO83" s="280"/>
      <c r="AP83" s="280"/>
      <c r="AQ83" s="280"/>
      <c r="AR83" s="280"/>
      <c r="AS83" s="280"/>
      <c r="AT83" s="280"/>
      <c r="AU83" s="280"/>
      <c r="AV83" s="280"/>
      <c r="AW83" s="280"/>
      <c r="AX83" s="280"/>
      <c r="AY83" s="280"/>
      <c r="AZ83" s="1136"/>
      <c r="BA83" s="280"/>
      <c r="BB83" s="280"/>
      <c r="BC83" s="280"/>
      <c r="BD83" s="280"/>
      <c r="BE83" s="280"/>
      <c r="BF83" s="280"/>
      <c r="BG83" s="271"/>
      <c r="BH83" s="271"/>
      <c r="BI83" s="271"/>
      <c r="BJ83" s="271"/>
      <c r="BK83" s="271"/>
      <c r="BL83" s="271"/>
      <c r="BM83" s="271"/>
      <c r="BN83" s="271"/>
      <c r="BO83" s="271"/>
      <c r="BP83" s="271"/>
      <c r="BQ83" s="271"/>
      <c r="BR83" s="271"/>
      <c r="BS83" s="271"/>
      <c r="BT83" s="271"/>
      <c r="BU83" s="271"/>
      <c r="BV83" s="271"/>
      <c r="BW83" s="271"/>
      <c r="BX83" s="271"/>
      <c r="BY83" s="271"/>
      <c r="BZ83" s="271"/>
      <c r="CA83" s="271"/>
      <c r="CB83" s="271"/>
      <c r="CC83" s="271"/>
    </row>
    <row r="84" spans="1:81" s="272" customFormat="1" ht="48" customHeight="1">
      <c r="A84" s="1140" t="s">
        <v>451</v>
      </c>
      <c r="B84" s="1141" t="s">
        <v>94</v>
      </c>
      <c r="C84" s="644" t="s">
        <v>1030</v>
      </c>
      <c r="D84" s="645"/>
      <c r="E84" s="645" t="s">
        <v>174</v>
      </c>
      <c r="F84" s="3058" t="s">
        <v>1801</v>
      </c>
      <c r="G84" s="648"/>
      <c r="H84" s="648" t="s">
        <v>2268</v>
      </c>
      <c r="I84" s="1569" t="s">
        <v>2274</v>
      </c>
      <c r="J84" s="3059" t="s">
        <v>1056</v>
      </c>
      <c r="K84" s="1304">
        <v>101760</v>
      </c>
      <c r="L84" s="1301">
        <v>101760</v>
      </c>
      <c r="M84" s="1301">
        <v>101760</v>
      </c>
      <c r="N84" s="2099">
        <f t="shared" si="0"/>
        <v>0</v>
      </c>
      <c r="O84" s="995"/>
      <c r="P84" s="1001"/>
      <c r="Q84" s="1001"/>
      <c r="R84" s="1001"/>
      <c r="S84" s="1005"/>
      <c r="T84" s="1005"/>
      <c r="U84" s="1006"/>
      <c r="V84" s="1010"/>
      <c r="W84" s="1010"/>
      <c r="X84" s="1010"/>
      <c r="Y84" s="729"/>
      <c r="Z84" s="656">
        <v>100</v>
      </c>
      <c r="AA84" s="1930">
        <v>100</v>
      </c>
      <c r="AB84" s="656">
        <v>1</v>
      </c>
      <c r="AC84" s="658"/>
      <c r="AD84" s="658"/>
      <c r="AE84" s="658"/>
      <c r="AF84" s="658"/>
      <c r="AG84" s="729" t="s">
        <v>438</v>
      </c>
      <c r="AH84" s="280"/>
      <c r="AI84" s="280"/>
      <c r="AJ84" s="280"/>
      <c r="AK84" s="280"/>
      <c r="AL84" s="280"/>
      <c r="AM84" s="280"/>
      <c r="AN84" s="280"/>
      <c r="AO84" s="280"/>
      <c r="AP84" s="280"/>
      <c r="AQ84" s="280"/>
      <c r="AR84" s="280"/>
      <c r="AS84" s="280"/>
      <c r="AT84" s="280"/>
      <c r="AU84" s="280"/>
      <c r="AV84" s="280"/>
      <c r="AW84" s="280"/>
      <c r="AX84" s="280"/>
      <c r="AY84" s="280"/>
      <c r="AZ84" s="1136"/>
      <c r="BA84" s="280"/>
      <c r="BB84" s="280"/>
      <c r="BC84" s="280"/>
      <c r="BD84" s="280"/>
      <c r="BE84" s="280"/>
      <c r="BF84" s="280"/>
      <c r="BG84" s="271"/>
      <c r="BH84" s="271"/>
      <c r="BI84" s="271"/>
      <c r="BJ84" s="271"/>
      <c r="BK84" s="271"/>
      <c r="BL84" s="271"/>
      <c r="BM84" s="271"/>
      <c r="BN84" s="271"/>
      <c r="BO84" s="271"/>
      <c r="BP84" s="271"/>
      <c r="BQ84" s="271"/>
      <c r="BR84" s="271"/>
      <c r="BS84" s="271"/>
      <c r="BT84" s="271"/>
      <c r="BU84" s="271"/>
      <c r="BV84" s="271"/>
      <c r="BW84" s="271"/>
      <c r="BX84" s="271"/>
      <c r="BY84" s="271"/>
      <c r="BZ84" s="271"/>
      <c r="CA84" s="271"/>
      <c r="CB84" s="271"/>
      <c r="CC84" s="271"/>
    </row>
    <row r="85" spans="1:81" s="272" customFormat="1" ht="48" customHeight="1">
      <c r="A85" s="1140" t="s">
        <v>451</v>
      </c>
      <c r="B85" s="1141" t="s">
        <v>94</v>
      </c>
      <c r="C85" s="644" t="s">
        <v>728</v>
      </c>
      <c r="D85" s="645"/>
      <c r="E85" s="645" t="s">
        <v>2347</v>
      </c>
      <c r="F85" s="3058" t="s">
        <v>2348</v>
      </c>
      <c r="G85" s="648">
        <v>281</v>
      </c>
      <c r="H85" s="648" t="s">
        <v>964</v>
      </c>
      <c r="I85" s="1569" t="s">
        <v>426</v>
      </c>
      <c r="J85" s="3059" t="s">
        <v>1056</v>
      </c>
      <c r="K85" s="1304">
        <v>127250</v>
      </c>
      <c r="L85" s="1304">
        <v>127250</v>
      </c>
      <c r="M85" s="1304">
        <v>127250</v>
      </c>
      <c r="N85" s="2099">
        <f t="shared" si="0"/>
        <v>0</v>
      </c>
      <c r="O85" s="995"/>
      <c r="P85" s="1001"/>
      <c r="Q85" s="1001"/>
      <c r="R85" s="1001"/>
      <c r="S85" s="1005"/>
      <c r="T85" s="1005"/>
      <c r="U85" s="1006">
        <v>3</v>
      </c>
      <c r="V85" s="1010"/>
      <c r="W85" s="1010"/>
      <c r="X85" s="1010"/>
      <c r="Y85" s="729"/>
      <c r="Z85" s="656">
        <v>100</v>
      </c>
      <c r="AA85" s="1930">
        <v>100</v>
      </c>
      <c r="AB85" s="656">
        <v>1</v>
      </c>
      <c r="AC85" s="658"/>
      <c r="AD85" s="658"/>
      <c r="AE85" s="658"/>
      <c r="AF85" s="658"/>
      <c r="AG85" s="729" t="s">
        <v>438</v>
      </c>
      <c r="AH85" s="280"/>
      <c r="AI85" s="280"/>
      <c r="AJ85" s="280"/>
      <c r="AK85" s="280"/>
      <c r="AL85" s="280"/>
      <c r="AM85" s="280"/>
      <c r="AN85" s="280"/>
      <c r="AO85" s="280"/>
      <c r="AP85" s="280"/>
      <c r="AQ85" s="280"/>
      <c r="AR85" s="280"/>
      <c r="AS85" s="280"/>
      <c r="AT85" s="280"/>
      <c r="AU85" s="280"/>
      <c r="AV85" s="280"/>
      <c r="AW85" s="280"/>
      <c r="AX85" s="280"/>
      <c r="AY85" s="280"/>
      <c r="AZ85" s="1136"/>
      <c r="BA85" s="280"/>
      <c r="BB85" s="280"/>
      <c r="BC85" s="280"/>
      <c r="BD85" s="280"/>
      <c r="BE85" s="280"/>
      <c r="BF85" s="280"/>
      <c r="BG85" s="271"/>
      <c r="BH85" s="271"/>
      <c r="BI85" s="271"/>
      <c r="BJ85" s="271"/>
      <c r="BK85" s="271"/>
      <c r="BL85" s="271"/>
      <c r="BM85" s="271"/>
      <c r="BN85" s="271"/>
      <c r="BO85" s="271"/>
      <c r="BP85" s="271"/>
      <c r="BQ85" s="271"/>
      <c r="BR85" s="271"/>
      <c r="BS85" s="271"/>
      <c r="BT85" s="271"/>
      <c r="BU85" s="271"/>
      <c r="BV85" s="271"/>
      <c r="BW85" s="271"/>
      <c r="BX85" s="271"/>
      <c r="BY85" s="271"/>
      <c r="BZ85" s="271"/>
      <c r="CA85" s="271"/>
      <c r="CB85" s="271"/>
      <c r="CC85" s="271"/>
    </row>
    <row r="86" spans="1:81" s="272" customFormat="1" ht="48" customHeight="1">
      <c r="A86" s="1140" t="s">
        <v>451</v>
      </c>
      <c r="B86" s="1141" t="s">
        <v>94</v>
      </c>
      <c r="C86" s="644" t="s">
        <v>728</v>
      </c>
      <c r="D86" s="645"/>
      <c r="E86" s="645" t="s">
        <v>2349</v>
      </c>
      <c r="F86" s="3058" t="s">
        <v>2350</v>
      </c>
      <c r="G86" s="648">
        <v>388</v>
      </c>
      <c r="H86" s="648" t="s">
        <v>964</v>
      </c>
      <c r="I86" s="1569" t="s">
        <v>426</v>
      </c>
      <c r="J86" s="3059" t="s">
        <v>1056</v>
      </c>
      <c r="K86" s="1304">
        <v>250000</v>
      </c>
      <c r="L86" s="1301">
        <v>250000</v>
      </c>
      <c r="M86" s="1301">
        <v>250000</v>
      </c>
      <c r="N86" s="2099">
        <f t="shared" si="0"/>
        <v>0</v>
      </c>
      <c r="O86" s="995"/>
      <c r="P86" s="1001"/>
      <c r="Q86" s="1001"/>
      <c r="R86" s="1001"/>
      <c r="S86" s="1005"/>
      <c r="T86" s="1005"/>
      <c r="U86" s="1006">
        <v>5</v>
      </c>
      <c r="V86" s="1010"/>
      <c r="W86" s="1010"/>
      <c r="X86" s="1010"/>
      <c r="Y86" s="729"/>
      <c r="Z86" s="656">
        <v>100</v>
      </c>
      <c r="AA86" s="1930">
        <v>100</v>
      </c>
      <c r="AB86" s="656">
        <v>1</v>
      </c>
      <c r="AC86" s="658"/>
      <c r="AD86" s="658"/>
      <c r="AE86" s="658"/>
      <c r="AF86" s="658"/>
      <c r="AG86" s="729" t="s">
        <v>438</v>
      </c>
      <c r="AH86" s="280"/>
      <c r="AI86" s="280"/>
      <c r="AJ86" s="280"/>
      <c r="AK86" s="280"/>
      <c r="AL86" s="280"/>
      <c r="AM86" s="280"/>
      <c r="AN86" s="280"/>
      <c r="AO86" s="280"/>
      <c r="AP86" s="280"/>
      <c r="AQ86" s="280"/>
      <c r="AR86" s="280"/>
      <c r="AS86" s="280"/>
      <c r="AT86" s="280"/>
      <c r="AU86" s="280"/>
      <c r="AV86" s="280"/>
      <c r="AW86" s="280"/>
      <c r="AX86" s="280"/>
      <c r="AY86" s="280"/>
      <c r="AZ86" s="1136"/>
      <c r="BA86" s="280"/>
      <c r="BB86" s="280"/>
      <c r="BC86" s="280"/>
      <c r="BD86" s="280"/>
      <c r="BE86" s="280"/>
      <c r="BF86" s="280"/>
      <c r="BG86" s="271"/>
      <c r="BH86" s="271"/>
      <c r="BI86" s="271"/>
      <c r="BJ86" s="271"/>
      <c r="BK86" s="271"/>
      <c r="BL86" s="271"/>
      <c r="BM86" s="271"/>
      <c r="BN86" s="271"/>
      <c r="BO86" s="271"/>
      <c r="BP86" s="271"/>
      <c r="BQ86" s="271"/>
      <c r="BR86" s="271"/>
      <c r="BS86" s="271"/>
      <c r="BT86" s="271"/>
      <c r="BU86" s="271"/>
      <c r="BV86" s="271"/>
      <c r="BW86" s="271"/>
      <c r="BX86" s="271"/>
      <c r="BY86" s="271"/>
      <c r="BZ86" s="271"/>
      <c r="CA86" s="271"/>
      <c r="CB86" s="271"/>
      <c r="CC86" s="271"/>
    </row>
    <row r="87" spans="1:81" s="272" customFormat="1" ht="48" customHeight="1">
      <c r="A87" s="1140" t="s">
        <v>451</v>
      </c>
      <c r="B87" s="1141" t="s">
        <v>94</v>
      </c>
      <c r="C87" s="644" t="s">
        <v>728</v>
      </c>
      <c r="D87" s="645"/>
      <c r="E87" s="645" t="s">
        <v>2351</v>
      </c>
      <c r="F87" s="3058" t="s">
        <v>2352</v>
      </c>
      <c r="G87" s="648">
        <v>149</v>
      </c>
      <c r="H87" s="648" t="s">
        <v>964</v>
      </c>
      <c r="I87" s="1569" t="s">
        <v>426</v>
      </c>
      <c r="J87" s="3059" t="s">
        <v>1056</v>
      </c>
      <c r="K87" s="1304">
        <v>200000</v>
      </c>
      <c r="L87" s="1304">
        <v>200000</v>
      </c>
      <c r="M87" s="1304">
        <v>200000</v>
      </c>
      <c r="N87" s="2099">
        <f t="shared" si="0"/>
        <v>0</v>
      </c>
      <c r="O87" s="995"/>
      <c r="P87" s="1001"/>
      <c r="Q87" s="1001"/>
      <c r="R87" s="1001"/>
      <c r="S87" s="1005"/>
      <c r="T87" s="1005"/>
      <c r="U87" s="1006">
        <v>5</v>
      </c>
      <c r="V87" s="1010"/>
      <c r="W87" s="1010"/>
      <c r="X87" s="1010"/>
      <c r="Y87" s="729"/>
      <c r="Z87" s="656">
        <v>100</v>
      </c>
      <c r="AA87" s="1930">
        <v>100</v>
      </c>
      <c r="AB87" s="656">
        <v>1</v>
      </c>
      <c r="AC87" s="658"/>
      <c r="AD87" s="658"/>
      <c r="AE87" s="658"/>
      <c r="AF87" s="658"/>
      <c r="AG87" s="729" t="s">
        <v>438</v>
      </c>
      <c r="AH87" s="280"/>
      <c r="AI87" s="280"/>
      <c r="AJ87" s="280"/>
      <c r="AK87" s="280"/>
      <c r="AL87" s="280"/>
      <c r="AM87" s="280"/>
      <c r="AN87" s="280"/>
      <c r="AO87" s="280"/>
      <c r="AP87" s="280"/>
      <c r="AQ87" s="280"/>
      <c r="AR87" s="280"/>
      <c r="AS87" s="280"/>
      <c r="AT87" s="280"/>
      <c r="AU87" s="280"/>
      <c r="AV87" s="280"/>
      <c r="AW87" s="280"/>
      <c r="AX87" s="280"/>
      <c r="AY87" s="280"/>
      <c r="AZ87" s="1136"/>
      <c r="BA87" s="280"/>
      <c r="BB87" s="280"/>
      <c r="BC87" s="280"/>
      <c r="BD87" s="280"/>
      <c r="BE87" s="280"/>
      <c r="BF87" s="280"/>
      <c r="BG87" s="271"/>
      <c r="BH87" s="271"/>
      <c r="BI87" s="271"/>
      <c r="BJ87" s="271"/>
      <c r="BK87" s="271"/>
      <c r="BL87" s="271"/>
      <c r="BM87" s="271"/>
      <c r="BN87" s="271"/>
      <c r="BO87" s="271"/>
      <c r="BP87" s="271"/>
      <c r="BQ87" s="271"/>
      <c r="BR87" s="271"/>
      <c r="BS87" s="271"/>
      <c r="BT87" s="271"/>
      <c r="BU87" s="271"/>
      <c r="BV87" s="271"/>
      <c r="BW87" s="271"/>
      <c r="BX87" s="271"/>
      <c r="BY87" s="271"/>
      <c r="BZ87" s="271"/>
      <c r="CA87" s="271"/>
      <c r="CB87" s="271"/>
      <c r="CC87" s="271"/>
    </row>
    <row r="88" spans="1:81" s="272" customFormat="1" ht="48" customHeight="1">
      <c r="A88" s="1140" t="s">
        <v>415</v>
      </c>
      <c r="B88" s="1141" t="s">
        <v>94</v>
      </c>
      <c r="C88" s="644" t="s">
        <v>728</v>
      </c>
      <c r="D88" s="645"/>
      <c r="E88" s="645" t="s">
        <v>1920</v>
      </c>
      <c r="F88" s="3058" t="s">
        <v>299</v>
      </c>
      <c r="G88" s="648"/>
      <c r="H88" s="648" t="s">
        <v>964</v>
      </c>
      <c r="I88" s="1569" t="s">
        <v>426</v>
      </c>
      <c r="J88" s="3059" t="s">
        <v>1056</v>
      </c>
      <c r="K88" s="1304">
        <v>50000</v>
      </c>
      <c r="L88" s="1304">
        <v>50000</v>
      </c>
      <c r="M88" s="1304">
        <v>50000</v>
      </c>
      <c r="N88" s="2099">
        <f>K88-M88</f>
        <v>0</v>
      </c>
      <c r="O88" s="995"/>
      <c r="P88" s="1001"/>
      <c r="Q88" s="1001"/>
      <c r="R88" s="1001"/>
      <c r="S88" s="1005"/>
      <c r="T88" s="1005"/>
      <c r="U88" s="1006">
        <v>6</v>
      </c>
      <c r="V88" s="1010"/>
      <c r="W88" s="1010"/>
      <c r="X88" s="1010"/>
      <c r="Y88" s="729"/>
      <c r="Z88" s="656">
        <v>100</v>
      </c>
      <c r="AA88" s="1930">
        <v>100</v>
      </c>
      <c r="AB88" s="656">
        <v>1</v>
      </c>
      <c r="AC88" s="658"/>
      <c r="AD88" s="658"/>
      <c r="AE88" s="658"/>
      <c r="AF88" s="658"/>
      <c r="AG88" s="729" t="s">
        <v>438</v>
      </c>
      <c r="AH88" s="280"/>
      <c r="AI88" s="280"/>
      <c r="AJ88" s="280"/>
      <c r="AK88" s="280"/>
      <c r="AL88" s="280"/>
      <c r="AM88" s="280"/>
      <c r="AN88" s="280"/>
      <c r="AO88" s="280"/>
      <c r="AP88" s="280"/>
      <c r="AQ88" s="280"/>
      <c r="AR88" s="280"/>
      <c r="AS88" s="280"/>
      <c r="AT88" s="280"/>
      <c r="AU88" s="280"/>
      <c r="AV88" s="280"/>
      <c r="AW88" s="280"/>
      <c r="AX88" s="280"/>
      <c r="AY88" s="280"/>
      <c r="AZ88" s="1136"/>
      <c r="BA88" s="280"/>
      <c r="BB88" s="280"/>
      <c r="BC88" s="280"/>
      <c r="BD88" s="280"/>
      <c r="BE88" s="280"/>
      <c r="BF88" s="280"/>
      <c r="BG88" s="271"/>
      <c r="BH88" s="271"/>
      <c r="BI88" s="271"/>
      <c r="BJ88" s="271"/>
      <c r="BK88" s="271"/>
      <c r="BL88" s="271"/>
      <c r="BM88" s="271"/>
      <c r="BN88" s="271"/>
      <c r="BO88" s="271"/>
      <c r="BP88" s="271"/>
      <c r="BQ88" s="271"/>
      <c r="BR88" s="271"/>
      <c r="BS88" s="271"/>
      <c r="BT88" s="271"/>
      <c r="BU88" s="271"/>
      <c r="BV88" s="271"/>
      <c r="BW88" s="271"/>
      <c r="BX88" s="271"/>
      <c r="BY88" s="271"/>
      <c r="BZ88" s="271"/>
      <c r="CA88" s="271"/>
      <c r="CB88" s="271"/>
      <c r="CC88" s="271"/>
    </row>
    <row r="89" spans="1:81" s="272" customFormat="1" ht="48" customHeight="1">
      <c r="A89" s="1140" t="s">
        <v>451</v>
      </c>
      <c r="B89" s="1141" t="s">
        <v>94</v>
      </c>
      <c r="C89" s="644" t="s">
        <v>728</v>
      </c>
      <c r="D89" s="645"/>
      <c r="E89" s="645" t="s">
        <v>1948</v>
      </c>
      <c r="F89" s="3058" t="s">
        <v>1949</v>
      </c>
      <c r="G89" s="648">
        <v>89</v>
      </c>
      <c r="H89" s="648" t="s">
        <v>964</v>
      </c>
      <c r="I89" s="1569" t="s">
        <v>426</v>
      </c>
      <c r="J89" s="3059" t="s">
        <v>1056</v>
      </c>
      <c r="K89" s="1304">
        <v>299000</v>
      </c>
      <c r="L89" s="1301">
        <v>299000</v>
      </c>
      <c r="M89" s="1301">
        <v>299000</v>
      </c>
      <c r="N89" s="2099">
        <f>K89-M89</f>
        <v>0</v>
      </c>
      <c r="O89" s="995"/>
      <c r="P89" s="1001"/>
      <c r="Q89" s="1001"/>
      <c r="R89" s="1001"/>
      <c r="S89" s="1005"/>
      <c r="T89" s="1005"/>
      <c r="U89" s="1006">
        <v>5</v>
      </c>
      <c r="V89" s="1010"/>
      <c r="W89" s="1010"/>
      <c r="X89" s="1010"/>
      <c r="Y89" s="729"/>
      <c r="Z89" s="656">
        <v>100</v>
      </c>
      <c r="AA89" s="1930">
        <v>100</v>
      </c>
      <c r="AB89" s="656">
        <v>1</v>
      </c>
      <c r="AC89" s="658"/>
      <c r="AD89" s="658"/>
      <c r="AE89" s="658"/>
      <c r="AF89" s="658"/>
      <c r="AG89" s="729" t="s">
        <v>438</v>
      </c>
      <c r="AH89" s="280"/>
      <c r="AI89" s="280"/>
      <c r="AJ89" s="280"/>
      <c r="AK89" s="280"/>
      <c r="AL89" s="280"/>
      <c r="AM89" s="280"/>
      <c r="AN89" s="280"/>
      <c r="AO89" s="280"/>
      <c r="AP89" s="280"/>
      <c r="AQ89" s="280"/>
      <c r="AR89" s="280"/>
      <c r="AS89" s="280"/>
      <c r="AT89" s="280"/>
      <c r="AU89" s="280"/>
      <c r="AV89" s="280"/>
      <c r="AW89" s="280"/>
      <c r="AX89" s="280"/>
      <c r="AY89" s="280"/>
      <c r="AZ89" s="1136"/>
      <c r="BA89" s="280"/>
      <c r="BB89" s="280"/>
      <c r="BC89" s="280"/>
      <c r="BD89" s="280"/>
      <c r="BE89" s="280"/>
      <c r="BF89" s="280"/>
      <c r="BG89" s="271"/>
      <c r="BH89" s="271"/>
      <c r="BI89" s="271"/>
      <c r="BJ89" s="271"/>
      <c r="BK89" s="271"/>
      <c r="BL89" s="271"/>
      <c r="BM89" s="271"/>
      <c r="BN89" s="271"/>
      <c r="BO89" s="271"/>
      <c r="BP89" s="271"/>
      <c r="BQ89" s="271"/>
      <c r="BR89" s="271"/>
      <c r="BS89" s="271"/>
      <c r="BT89" s="271"/>
      <c r="BU89" s="271"/>
      <c r="BV89" s="271"/>
      <c r="BW89" s="271"/>
      <c r="BX89" s="271"/>
      <c r="BY89" s="271"/>
      <c r="BZ89" s="271"/>
      <c r="CA89" s="271"/>
      <c r="CB89" s="271"/>
      <c r="CC89" s="271"/>
    </row>
    <row r="90" spans="1:81" s="272" customFormat="1" ht="111.75" customHeight="1">
      <c r="A90" s="1140"/>
      <c r="B90" s="1141" t="s">
        <v>94</v>
      </c>
      <c r="C90" s="644" t="s">
        <v>728</v>
      </c>
      <c r="D90" s="645"/>
      <c r="E90" s="645" t="s">
        <v>737</v>
      </c>
      <c r="F90" s="3058" t="s">
        <v>1950</v>
      </c>
      <c r="G90" s="648">
        <v>136</v>
      </c>
      <c r="H90" s="648" t="s">
        <v>964</v>
      </c>
      <c r="I90" s="1569" t="s">
        <v>426</v>
      </c>
      <c r="J90" s="3059" t="s">
        <v>1056</v>
      </c>
      <c r="K90" s="1304">
        <v>0</v>
      </c>
      <c r="L90" s="1301"/>
      <c r="M90" s="1301"/>
      <c r="N90" s="2099">
        <f>K90-M90</f>
        <v>0</v>
      </c>
      <c r="O90" s="995"/>
      <c r="P90" s="1001"/>
      <c r="Q90" s="1001"/>
      <c r="R90" s="1001"/>
      <c r="S90" s="1005"/>
      <c r="T90" s="1005"/>
      <c r="U90" s="1006"/>
      <c r="V90" s="1010"/>
      <c r="W90" s="1010"/>
      <c r="X90" s="1010"/>
      <c r="Y90" s="729"/>
      <c r="Z90" s="656"/>
      <c r="AA90" s="1930"/>
      <c r="AB90" s="656"/>
      <c r="AC90" s="658"/>
      <c r="AD90" s="658"/>
      <c r="AE90" s="658"/>
      <c r="AF90" s="658"/>
      <c r="AG90" s="3069" t="s">
        <v>1118</v>
      </c>
      <c r="AH90" s="280"/>
      <c r="AI90" s="280"/>
      <c r="AJ90" s="280"/>
      <c r="AK90" s="280"/>
      <c r="AL90" s="280"/>
      <c r="AM90" s="280"/>
      <c r="AN90" s="280"/>
      <c r="AO90" s="280"/>
      <c r="AP90" s="280"/>
      <c r="AQ90" s="280"/>
      <c r="AR90" s="280"/>
      <c r="AS90" s="280"/>
      <c r="AT90" s="280"/>
      <c r="AU90" s="280"/>
      <c r="AV90" s="280"/>
      <c r="AW90" s="280"/>
      <c r="AX90" s="280"/>
      <c r="AY90" s="280"/>
      <c r="AZ90" s="1136"/>
      <c r="BA90" s="280"/>
      <c r="BB90" s="280"/>
      <c r="BC90" s="280"/>
      <c r="BD90" s="280"/>
      <c r="BE90" s="280"/>
      <c r="BF90" s="280"/>
      <c r="BG90" s="271"/>
      <c r="BH90" s="271"/>
      <c r="BI90" s="271"/>
      <c r="BJ90" s="271"/>
      <c r="BK90" s="271"/>
      <c r="BL90" s="271"/>
      <c r="BM90" s="271"/>
      <c r="BN90" s="271"/>
      <c r="BO90" s="271"/>
      <c r="BP90" s="271"/>
      <c r="BQ90" s="271"/>
      <c r="BR90" s="271"/>
      <c r="BS90" s="271"/>
      <c r="BT90" s="271"/>
      <c r="BU90" s="271"/>
      <c r="BV90" s="271"/>
      <c r="BW90" s="271"/>
      <c r="BX90" s="271"/>
      <c r="BY90" s="271"/>
      <c r="BZ90" s="271"/>
      <c r="CA90" s="271"/>
      <c r="CB90" s="271"/>
      <c r="CC90" s="271"/>
    </row>
    <row r="91" spans="1:81" s="272" customFormat="1" ht="46.5" customHeight="1">
      <c r="A91" s="1140" t="s">
        <v>415</v>
      </c>
      <c r="B91" s="1141" t="s">
        <v>94</v>
      </c>
      <c r="C91" s="644" t="s">
        <v>728</v>
      </c>
      <c r="D91" s="645"/>
      <c r="E91" s="645" t="s">
        <v>1119</v>
      </c>
      <c r="F91" s="3058" t="s">
        <v>1120</v>
      </c>
      <c r="G91" s="648">
        <v>164</v>
      </c>
      <c r="H91" s="648" t="s">
        <v>964</v>
      </c>
      <c r="I91" s="1569" t="s">
        <v>426</v>
      </c>
      <c r="J91" s="3059" t="s">
        <v>1056</v>
      </c>
      <c r="K91" s="1304">
        <v>250000</v>
      </c>
      <c r="L91" s="1301">
        <v>250000</v>
      </c>
      <c r="M91" s="1301">
        <v>250000</v>
      </c>
      <c r="N91" s="2099">
        <f>K91-M91</f>
        <v>0</v>
      </c>
      <c r="O91" s="995"/>
      <c r="P91" s="1001"/>
      <c r="Q91" s="1001"/>
      <c r="R91" s="1001"/>
      <c r="S91" s="1005"/>
      <c r="T91" s="1005"/>
      <c r="U91" s="1006">
        <v>5</v>
      </c>
      <c r="V91" s="1010"/>
      <c r="W91" s="1010"/>
      <c r="X91" s="1010"/>
      <c r="Y91" s="729"/>
      <c r="Z91" s="656">
        <v>100</v>
      </c>
      <c r="AA91" s="1930">
        <v>100</v>
      </c>
      <c r="AB91" s="656">
        <v>1</v>
      </c>
      <c r="AC91" s="658"/>
      <c r="AD91" s="658"/>
      <c r="AE91" s="658"/>
      <c r="AF91" s="658"/>
      <c r="AG91" s="729" t="s">
        <v>438</v>
      </c>
      <c r="AH91" s="280"/>
      <c r="AI91" s="280"/>
      <c r="AJ91" s="280"/>
      <c r="AK91" s="280"/>
      <c r="AL91" s="280"/>
      <c r="AM91" s="280"/>
      <c r="AN91" s="280"/>
      <c r="AO91" s="280"/>
      <c r="AP91" s="280"/>
      <c r="AQ91" s="280"/>
      <c r="AR91" s="280"/>
      <c r="AS91" s="280"/>
      <c r="AT91" s="280"/>
      <c r="AU91" s="280"/>
      <c r="AV91" s="280"/>
      <c r="AW91" s="280"/>
      <c r="AX91" s="280"/>
      <c r="AY91" s="280"/>
      <c r="AZ91" s="1136"/>
      <c r="BA91" s="280"/>
      <c r="BB91" s="280"/>
      <c r="BC91" s="280"/>
      <c r="BD91" s="280"/>
      <c r="BE91" s="280"/>
      <c r="BF91" s="280"/>
      <c r="BG91" s="271"/>
      <c r="BH91" s="271"/>
      <c r="BI91" s="271"/>
      <c r="BJ91" s="271"/>
      <c r="BK91" s="271"/>
      <c r="BL91" s="271"/>
      <c r="BM91" s="271"/>
      <c r="BN91" s="271"/>
      <c r="BO91" s="271"/>
      <c r="BP91" s="271"/>
      <c r="BQ91" s="271"/>
      <c r="BR91" s="271"/>
      <c r="BS91" s="271"/>
      <c r="BT91" s="271"/>
      <c r="BU91" s="271"/>
      <c r="BV91" s="271"/>
      <c r="BW91" s="271"/>
      <c r="BX91" s="271"/>
      <c r="BY91" s="271"/>
      <c r="BZ91" s="271"/>
      <c r="CA91" s="271"/>
      <c r="CB91" s="271"/>
      <c r="CC91" s="271"/>
    </row>
    <row r="92" spans="1:81" s="272" customFormat="1" ht="48" customHeight="1">
      <c r="A92" s="1140" t="s">
        <v>451</v>
      </c>
      <c r="B92" s="1141" t="s">
        <v>94</v>
      </c>
      <c r="C92" s="644" t="s">
        <v>740</v>
      </c>
      <c r="D92" s="645"/>
      <c r="E92" s="645" t="s">
        <v>2353</v>
      </c>
      <c r="F92" s="3058" t="s">
        <v>2354</v>
      </c>
      <c r="G92" s="648">
        <v>120</v>
      </c>
      <c r="H92" s="648" t="s">
        <v>964</v>
      </c>
      <c r="I92" s="1569" t="s">
        <v>426</v>
      </c>
      <c r="J92" s="3059" t="s">
        <v>1056</v>
      </c>
      <c r="K92" s="1304">
        <v>45000</v>
      </c>
      <c r="L92" s="1301">
        <v>45000</v>
      </c>
      <c r="M92" s="1301">
        <v>45000</v>
      </c>
      <c r="N92" s="2099">
        <f t="shared" si="0"/>
        <v>0</v>
      </c>
      <c r="O92" s="995"/>
      <c r="P92" s="1001"/>
      <c r="Q92" s="1001"/>
      <c r="R92" s="1001"/>
      <c r="S92" s="1005"/>
      <c r="T92" s="1005"/>
      <c r="U92" s="1006">
        <v>1.2</v>
      </c>
      <c r="V92" s="1010"/>
      <c r="W92" s="1010"/>
      <c r="X92" s="1010"/>
      <c r="Y92" s="729"/>
      <c r="Z92" s="656">
        <v>100</v>
      </c>
      <c r="AA92" s="1930">
        <v>100</v>
      </c>
      <c r="AB92" s="656">
        <v>1</v>
      </c>
      <c r="AC92" s="658"/>
      <c r="AD92" s="658"/>
      <c r="AE92" s="658"/>
      <c r="AF92" s="658"/>
      <c r="AG92" s="729" t="s">
        <v>438</v>
      </c>
      <c r="AH92" s="280"/>
      <c r="AI92" s="280"/>
      <c r="AJ92" s="280"/>
      <c r="AK92" s="280"/>
      <c r="AL92" s="280"/>
      <c r="AM92" s="280"/>
      <c r="AN92" s="280"/>
      <c r="AO92" s="280"/>
      <c r="AP92" s="280"/>
      <c r="AQ92" s="280"/>
      <c r="AR92" s="280"/>
      <c r="AS92" s="280"/>
      <c r="AT92" s="280"/>
      <c r="AU92" s="280"/>
      <c r="AV92" s="280"/>
      <c r="AW92" s="280"/>
      <c r="AX92" s="280"/>
      <c r="AY92" s="280"/>
      <c r="AZ92" s="1136"/>
      <c r="BA92" s="280"/>
      <c r="BB92" s="280"/>
      <c r="BC92" s="280"/>
      <c r="BD92" s="280"/>
      <c r="BE92" s="280"/>
      <c r="BF92" s="280"/>
      <c r="BG92" s="271"/>
      <c r="BH92" s="271"/>
      <c r="BI92" s="271"/>
      <c r="BJ92" s="271"/>
      <c r="BK92" s="271"/>
      <c r="BL92" s="271"/>
      <c r="BM92" s="271"/>
      <c r="BN92" s="271"/>
      <c r="BO92" s="271"/>
      <c r="BP92" s="271"/>
      <c r="BQ92" s="271"/>
      <c r="BR92" s="271"/>
      <c r="BS92" s="271"/>
      <c r="BT92" s="271"/>
      <c r="BU92" s="271"/>
      <c r="BV92" s="271"/>
      <c r="BW92" s="271"/>
      <c r="BX92" s="271"/>
      <c r="BY92" s="271"/>
      <c r="BZ92" s="271"/>
      <c r="CA92" s="271"/>
      <c r="CB92" s="271"/>
      <c r="CC92" s="271"/>
    </row>
    <row r="93" spans="1:81" s="272" customFormat="1" ht="48" customHeight="1">
      <c r="A93" s="1140" t="s">
        <v>451</v>
      </c>
      <c r="B93" s="1141" t="s">
        <v>94</v>
      </c>
      <c r="C93" s="644" t="s">
        <v>740</v>
      </c>
      <c r="D93" s="645"/>
      <c r="E93" s="645" t="s">
        <v>984</v>
      </c>
      <c r="F93" s="3058" t="s">
        <v>776</v>
      </c>
      <c r="G93" s="648">
        <v>66</v>
      </c>
      <c r="H93" s="648" t="s">
        <v>1240</v>
      </c>
      <c r="I93" s="1569" t="s">
        <v>448</v>
      </c>
      <c r="J93" s="3059" t="s">
        <v>1784</v>
      </c>
      <c r="K93" s="1304">
        <v>15000</v>
      </c>
      <c r="L93" s="1304">
        <v>15000</v>
      </c>
      <c r="M93" s="1301">
        <v>15000</v>
      </c>
      <c r="N93" s="2099">
        <f t="shared" si="0"/>
        <v>0</v>
      </c>
      <c r="O93" s="995"/>
      <c r="P93" s="1001"/>
      <c r="Q93" s="1001"/>
      <c r="R93" s="1001"/>
      <c r="S93" s="1005"/>
      <c r="T93" s="1005">
        <v>700</v>
      </c>
      <c r="U93" s="1006"/>
      <c r="V93" s="1010"/>
      <c r="W93" s="1010"/>
      <c r="X93" s="1010"/>
      <c r="Y93" s="729"/>
      <c r="Z93" s="656">
        <v>100</v>
      </c>
      <c r="AA93" s="1930">
        <v>100</v>
      </c>
      <c r="AB93" s="656">
        <v>1</v>
      </c>
      <c r="AC93" s="658"/>
      <c r="AD93" s="658"/>
      <c r="AE93" s="658"/>
      <c r="AF93" s="658"/>
      <c r="AG93" s="729" t="s">
        <v>438</v>
      </c>
      <c r="AH93" s="280"/>
      <c r="AI93" s="280"/>
      <c r="AJ93" s="280"/>
      <c r="AK93" s="280"/>
      <c r="AL93" s="280"/>
      <c r="AM93" s="280"/>
      <c r="AN93" s="280"/>
      <c r="AO93" s="280"/>
      <c r="AP93" s="280"/>
      <c r="AQ93" s="280"/>
      <c r="AR93" s="280"/>
      <c r="AS93" s="280"/>
      <c r="AT93" s="280"/>
      <c r="AU93" s="280"/>
      <c r="AV93" s="280"/>
      <c r="AW93" s="280"/>
      <c r="AX93" s="280"/>
      <c r="AY93" s="280"/>
      <c r="AZ93" s="1136"/>
      <c r="BA93" s="280"/>
      <c r="BB93" s="280"/>
      <c r="BC93" s="280"/>
      <c r="BD93" s="280"/>
      <c r="BE93" s="280"/>
      <c r="BF93" s="280"/>
      <c r="BG93" s="271"/>
      <c r="BH93" s="271"/>
      <c r="BI93" s="271"/>
      <c r="BJ93" s="271"/>
      <c r="BK93" s="271"/>
      <c r="BL93" s="271"/>
      <c r="BM93" s="271"/>
      <c r="BN93" s="271"/>
      <c r="BO93" s="271"/>
      <c r="BP93" s="271"/>
      <c r="BQ93" s="271"/>
      <c r="BR93" s="271"/>
      <c r="BS93" s="271"/>
      <c r="BT93" s="271"/>
      <c r="BU93" s="271"/>
      <c r="BV93" s="271"/>
      <c r="BW93" s="271"/>
      <c r="BX93" s="271"/>
      <c r="BY93" s="271"/>
      <c r="BZ93" s="271"/>
      <c r="CA93" s="271"/>
      <c r="CB93" s="271"/>
      <c r="CC93" s="271"/>
    </row>
    <row r="94" spans="1:81" s="272" customFormat="1" ht="48" customHeight="1">
      <c r="A94" s="1140" t="s">
        <v>451</v>
      </c>
      <c r="B94" s="1141" t="s">
        <v>94</v>
      </c>
      <c r="C94" s="644" t="s">
        <v>740</v>
      </c>
      <c r="D94" s="645"/>
      <c r="E94" s="645" t="s">
        <v>579</v>
      </c>
      <c r="F94" s="3058" t="s">
        <v>569</v>
      </c>
      <c r="G94" s="648">
        <v>88</v>
      </c>
      <c r="H94" s="648" t="s">
        <v>1240</v>
      </c>
      <c r="I94" s="1569" t="s">
        <v>448</v>
      </c>
      <c r="J94" s="3059" t="s">
        <v>1784</v>
      </c>
      <c r="K94" s="1304">
        <v>29000</v>
      </c>
      <c r="L94" s="1304">
        <v>29000</v>
      </c>
      <c r="M94" s="1304">
        <v>29000</v>
      </c>
      <c r="N94" s="2099">
        <f t="shared" si="0"/>
        <v>0</v>
      </c>
      <c r="O94" s="995"/>
      <c r="P94" s="1001"/>
      <c r="Q94" s="1001"/>
      <c r="R94" s="1001"/>
      <c r="S94" s="1005"/>
      <c r="T94" s="1005">
        <v>1300</v>
      </c>
      <c r="U94" s="1006"/>
      <c r="V94" s="1010"/>
      <c r="W94" s="1010"/>
      <c r="X94" s="1010"/>
      <c r="Y94" s="729"/>
      <c r="Z94" s="656">
        <v>100</v>
      </c>
      <c r="AA94" s="1930">
        <v>100</v>
      </c>
      <c r="AB94" s="656">
        <v>1</v>
      </c>
      <c r="AC94" s="658"/>
      <c r="AD94" s="658"/>
      <c r="AE94" s="658"/>
      <c r="AF94" s="658"/>
      <c r="AG94" s="729" t="s">
        <v>438</v>
      </c>
      <c r="AH94" s="280"/>
      <c r="AI94" s="280"/>
      <c r="AJ94" s="280"/>
      <c r="AK94" s="280"/>
      <c r="AL94" s="280"/>
      <c r="AM94" s="280"/>
      <c r="AN94" s="280"/>
      <c r="AO94" s="280"/>
      <c r="AP94" s="280"/>
      <c r="AQ94" s="280"/>
      <c r="AR94" s="280"/>
      <c r="AS94" s="280"/>
      <c r="AT94" s="280"/>
      <c r="AU94" s="280"/>
      <c r="AV94" s="280"/>
      <c r="AW94" s="280"/>
      <c r="AX94" s="280"/>
      <c r="AY94" s="280"/>
      <c r="AZ94" s="1136"/>
      <c r="BA94" s="280"/>
      <c r="BB94" s="280"/>
      <c r="BC94" s="280"/>
      <c r="BD94" s="280"/>
      <c r="BE94" s="280"/>
      <c r="BF94" s="280"/>
      <c r="BG94" s="271"/>
      <c r="BH94" s="271"/>
      <c r="BI94" s="271"/>
      <c r="BJ94" s="271"/>
      <c r="BK94" s="271"/>
      <c r="BL94" s="271"/>
      <c r="BM94" s="271"/>
      <c r="BN94" s="271"/>
      <c r="BO94" s="271"/>
      <c r="BP94" s="271"/>
      <c r="BQ94" s="271"/>
      <c r="BR94" s="271"/>
      <c r="BS94" s="271"/>
      <c r="BT94" s="271"/>
      <c r="BU94" s="271"/>
      <c r="BV94" s="271"/>
      <c r="BW94" s="271"/>
      <c r="BX94" s="271"/>
      <c r="BY94" s="271"/>
      <c r="BZ94" s="271"/>
      <c r="CA94" s="271"/>
      <c r="CB94" s="271"/>
      <c r="CC94" s="271"/>
    </row>
    <row r="95" spans="1:81" s="272" customFormat="1" ht="48" customHeight="1">
      <c r="A95" s="1140" t="s">
        <v>451</v>
      </c>
      <c r="B95" s="1141" t="s">
        <v>94</v>
      </c>
      <c r="C95" s="644" t="s">
        <v>740</v>
      </c>
      <c r="D95" s="645"/>
      <c r="E95" s="645" t="s">
        <v>580</v>
      </c>
      <c r="F95" s="3058" t="s">
        <v>581</v>
      </c>
      <c r="G95" s="648">
        <v>109</v>
      </c>
      <c r="H95" s="648" t="s">
        <v>1240</v>
      </c>
      <c r="I95" s="1569" t="s">
        <v>448</v>
      </c>
      <c r="J95" s="3059" t="s">
        <v>1784</v>
      </c>
      <c r="K95" s="1304">
        <v>17000</v>
      </c>
      <c r="L95" s="1304">
        <v>17000</v>
      </c>
      <c r="M95" s="1301">
        <v>17000</v>
      </c>
      <c r="N95" s="2099">
        <f t="shared" si="0"/>
        <v>0</v>
      </c>
      <c r="O95" s="995"/>
      <c r="P95" s="1001"/>
      <c r="Q95" s="1001"/>
      <c r="R95" s="1001"/>
      <c r="S95" s="1005"/>
      <c r="T95" s="1005">
        <v>750</v>
      </c>
      <c r="U95" s="1006"/>
      <c r="V95" s="1010"/>
      <c r="W95" s="1010"/>
      <c r="X95" s="1010"/>
      <c r="Y95" s="729"/>
      <c r="Z95" s="656">
        <v>100</v>
      </c>
      <c r="AA95" s="1930">
        <v>100</v>
      </c>
      <c r="AB95" s="656">
        <v>1</v>
      </c>
      <c r="AC95" s="658"/>
      <c r="AD95" s="658"/>
      <c r="AE95" s="658"/>
      <c r="AF95" s="658"/>
      <c r="AG95" s="729" t="s">
        <v>438</v>
      </c>
      <c r="AH95" s="280"/>
      <c r="AI95" s="280"/>
      <c r="AJ95" s="280"/>
      <c r="AK95" s="280"/>
      <c r="AL95" s="280"/>
      <c r="AM95" s="280"/>
      <c r="AN95" s="280"/>
      <c r="AO95" s="280"/>
      <c r="AP95" s="280"/>
      <c r="AQ95" s="280"/>
      <c r="AR95" s="280"/>
      <c r="AS95" s="280"/>
      <c r="AT95" s="280"/>
      <c r="AU95" s="280"/>
      <c r="AV95" s="280"/>
      <c r="AW95" s="280"/>
      <c r="AX95" s="280"/>
      <c r="AY95" s="280"/>
      <c r="AZ95" s="1136"/>
      <c r="BA95" s="280"/>
      <c r="BB95" s="280"/>
      <c r="BC95" s="280"/>
      <c r="BD95" s="280"/>
      <c r="BE95" s="280"/>
      <c r="BF95" s="280"/>
      <c r="BG95" s="271"/>
      <c r="BH95" s="271"/>
      <c r="BI95" s="271"/>
      <c r="BJ95" s="271"/>
      <c r="BK95" s="271"/>
      <c r="BL95" s="271"/>
      <c r="BM95" s="271"/>
      <c r="BN95" s="271"/>
      <c r="BO95" s="271"/>
      <c r="BP95" s="271"/>
      <c r="BQ95" s="271"/>
      <c r="BR95" s="271"/>
      <c r="BS95" s="271"/>
      <c r="BT95" s="271"/>
      <c r="BU95" s="271"/>
      <c r="BV95" s="271"/>
      <c r="BW95" s="271"/>
      <c r="BX95" s="271"/>
      <c r="BY95" s="271"/>
      <c r="BZ95" s="271"/>
      <c r="CA95" s="271"/>
      <c r="CB95" s="271"/>
      <c r="CC95" s="271"/>
    </row>
    <row r="96" spans="1:81" s="272" customFormat="1" ht="48" customHeight="1">
      <c r="A96" s="1140" t="s">
        <v>451</v>
      </c>
      <c r="B96" s="1141" t="s">
        <v>94</v>
      </c>
      <c r="C96" s="644" t="s">
        <v>740</v>
      </c>
      <c r="D96" s="645"/>
      <c r="E96" s="645" t="s">
        <v>582</v>
      </c>
      <c r="F96" s="3058" t="s">
        <v>583</v>
      </c>
      <c r="G96" s="648">
        <v>98</v>
      </c>
      <c r="H96" s="648" t="s">
        <v>1240</v>
      </c>
      <c r="I96" s="1569" t="s">
        <v>448</v>
      </c>
      <c r="J96" s="3059" t="s">
        <v>1784</v>
      </c>
      <c r="K96" s="1304">
        <v>17000</v>
      </c>
      <c r="L96" s="1304">
        <v>17000</v>
      </c>
      <c r="M96" s="1301">
        <v>17000</v>
      </c>
      <c r="N96" s="2099">
        <f t="shared" si="0"/>
        <v>0</v>
      </c>
      <c r="O96" s="995"/>
      <c r="P96" s="1001"/>
      <c r="Q96" s="1001"/>
      <c r="R96" s="1001"/>
      <c r="S96" s="1005"/>
      <c r="T96" s="1005">
        <v>750</v>
      </c>
      <c r="U96" s="1006"/>
      <c r="V96" s="1010"/>
      <c r="W96" s="1010"/>
      <c r="X96" s="1010"/>
      <c r="Y96" s="729"/>
      <c r="Z96" s="656">
        <v>100</v>
      </c>
      <c r="AA96" s="1930">
        <v>100</v>
      </c>
      <c r="AB96" s="656">
        <v>1</v>
      </c>
      <c r="AC96" s="658"/>
      <c r="AD96" s="658"/>
      <c r="AE96" s="658"/>
      <c r="AF96" s="658"/>
      <c r="AG96" s="729" t="s">
        <v>438</v>
      </c>
      <c r="AH96" s="280"/>
      <c r="AI96" s="280"/>
      <c r="AJ96" s="280"/>
      <c r="AK96" s="280"/>
      <c r="AL96" s="280"/>
      <c r="AM96" s="280"/>
      <c r="AN96" s="280"/>
      <c r="AO96" s="280"/>
      <c r="AP96" s="280"/>
      <c r="AQ96" s="280"/>
      <c r="AR96" s="280"/>
      <c r="AS96" s="280"/>
      <c r="AT96" s="280"/>
      <c r="AU96" s="280"/>
      <c r="AV96" s="280"/>
      <c r="AW96" s="280"/>
      <c r="AX96" s="280"/>
      <c r="AY96" s="280"/>
      <c r="AZ96" s="1136"/>
      <c r="BA96" s="280"/>
      <c r="BB96" s="280"/>
      <c r="BC96" s="280"/>
      <c r="BD96" s="280"/>
      <c r="BE96" s="280"/>
      <c r="BF96" s="280"/>
      <c r="BG96" s="271"/>
      <c r="BH96" s="271"/>
      <c r="BI96" s="271"/>
      <c r="BJ96" s="271"/>
      <c r="BK96" s="271"/>
      <c r="BL96" s="271"/>
      <c r="BM96" s="271"/>
      <c r="BN96" s="271"/>
      <c r="BO96" s="271"/>
      <c r="BP96" s="271"/>
      <c r="BQ96" s="271"/>
      <c r="BR96" s="271"/>
      <c r="BS96" s="271"/>
      <c r="BT96" s="271"/>
      <c r="BU96" s="271"/>
      <c r="BV96" s="271"/>
      <c r="BW96" s="271"/>
      <c r="BX96" s="271"/>
      <c r="BY96" s="271"/>
      <c r="BZ96" s="271"/>
      <c r="CA96" s="271"/>
      <c r="CB96" s="271"/>
      <c r="CC96" s="271"/>
    </row>
    <row r="97" spans="1:81" s="272" customFormat="1" ht="48" customHeight="1">
      <c r="A97" s="1140" t="s">
        <v>451</v>
      </c>
      <c r="B97" s="1141" t="s">
        <v>94</v>
      </c>
      <c r="C97" s="644" t="s">
        <v>740</v>
      </c>
      <c r="D97" s="645"/>
      <c r="E97" s="645" t="s">
        <v>584</v>
      </c>
      <c r="F97" s="3058" t="s">
        <v>2354</v>
      </c>
      <c r="G97" s="648">
        <v>120</v>
      </c>
      <c r="H97" s="648" t="s">
        <v>1240</v>
      </c>
      <c r="I97" s="1569" t="s">
        <v>448</v>
      </c>
      <c r="J97" s="3059" t="s">
        <v>1784</v>
      </c>
      <c r="K97" s="1304">
        <v>12000</v>
      </c>
      <c r="L97" s="1304">
        <v>12000</v>
      </c>
      <c r="M97" s="1301">
        <v>12000</v>
      </c>
      <c r="N97" s="2099">
        <f t="shared" si="0"/>
        <v>0</v>
      </c>
      <c r="O97" s="995"/>
      <c r="P97" s="1001"/>
      <c r="Q97" s="1001"/>
      <c r="R97" s="1001"/>
      <c r="S97" s="1005"/>
      <c r="T97" s="1005">
        <v>500</v>
      </c>
      <c r="U97" s="1006"/>
      <c r="V97" s="1010"/>
      <c r="W97" s="1010"/>
      <c r="X97" s="1010"/>
      <c r="Y97" s="729"/>
      <c r="Z97" s="656">
        <v>100</v>
      </c>
      <c r="AA97" s="1930">
        <v>100</v>
      </c>
      <c r="AB97" s="656">
        <v>1</v>
      </c>
      <c r="AC97" s="658"/>
      <c r="AD97" s="658"/>
      <c r="AE97" s="658"/>
      <c r="AF97" s="658"/>
      <c r="AG97" s="729" t="s">
        <v>438</v>
      </c>
      <c r="AH97" s="280"/>
      <c r="AI97" s="280"/>
      <c r="AJ97" s="280"/>
      <c r="AK97" s="280"/>
      <c r="AL97" s="280"/>
      <c r="AM97" s="280"/>
      <c r="AN97" s="280"/>
      <c r="AO97" s="280"/>
      <c r="AP97" s="280"/>
      <c r="AQ97" s="280"/>
      <c r="AR97" s="280"/>
      <c r="AS97" s="280"/>
      <c r="AT97" s="280"/>
      <c r="AU97" s="280"/>
      <c r="AV97" s="280"/>
      <c r="AW97" s="280"/>
      <c r="AX97" s="280"/>
      <c r="AY97" s="280"/>
      <c r="AZ97" s="1136"/>
      <c r="BA97" s="280"/>
      <c r="BB97" s="280"/>
      <c r="BC97" s="280"/>
      <c r="BD97" s="280"/>
      <c r="BE97" s="280"/>
      <c r="BF97" s="280"/>
      <c r="BG97" s="271"/>
      <c r="BH97" s="271"/>
      <c r="BI97" s="271"/>
      <c r="BJ97" s="271"/>
      <c r="BK97" s="271"/>
      <c r="BL97" s="271"/>
      <c r="BM97" s="271"/>
      <c r="BN97" s="271"/>
      <c r="BO97" s="271"/>
      <c r="BP97" s="271"/>
      <c r="BQ97" s="271"/>
      <c r="BR97" s="271"/>
      <c r="BS97" s="271"/>
      <c r="BT97" s="271"/>
      <c r="BU97" s="271"/>
      <c r="BV97" s="271"/>
      <c r="BW97" s="271"/>
      <c r="BX97" s="271"/>
      <c r="BY97" s="271"/>
      <c r="BZ97" s="271"/>
      <c r="CA97" s="271"/>
      <c r="CB97" s="271"/>
      <c r="CC97" s="271"/>
    </row>
    <row r="98" spans="1:81" s="272" customFormat="1" ht="48" customHeight="1">
      <c r="A98" s="1140" t="s">
        <v>451</v>
      </c>
      <c r="B98" s="1141" t="s">
        <v>94</v>
      </c>
      <c r="C98" s="644" t="s">
        <v>740</v>
      </c>
      <c r="D98" s="645"/>
      <c r="E98" s="645" t="s">
        <v>1410</v>
      </c>
      <c r="F98" s="645" t="s">
        <v>1410</v>
      </c>
      <c r="G98" s="648"/>
      <c r="H98" s="648" t="s">
        <v>2268</v>
      </c>
      <c r="I98" s="1569" t="s">
        <v>2274</v>
      </c>
      <c r="J98" s="3059" t="s">
        <v>1056</v>
      </c>
      <c r="K98" s="1304">
        <v>70000</v>
      </c>
      <c r="L98" s="1301">
        <v>70000</v>
      </c>
      <c r="M98" s="1301">
        <v>70000</v>
      </c>
      <c r="N98" s="2099">
        <f t="shared" si="0"/>
        <v>0</v>
      </c>
      <c r="O98" s="995"/>
      <c r="P98" s="1001"/>
      <c r="Q98" s="1001"/>
      <c r="R98" s="1001"/>
      <c r="S98" s="1005"/>
      <c r="T98" s="1005"/>
      <c r="U98" s="1006"/>
      <c r="V98" s="1010"/>
      <c r="W98" s="1010"/>
      <c r="X98" s="1010"/>
      <c r="Y98" s="729"/>
      <c r="Z98" s="656">
        <v>100</v>
      </c>
      <c r="AA98" s="1930">
        <v>100</v>
      </c>
      <c r="AB98" s="656">
        <v>1</v>
      </c>
      <c r="AC98" s="658"/>
      <c r="AD98" s="658"/>
      <c r="AE98" s="658"/>
      <c r="AF98" s="658"/>
      <c r="AG98" s="729" t="s">
        <v>438</v>
      </c>
      <c r="AH98" s="280"/>
      <c r="AI98" s="280"/>
      <c r="AJ98" s="280"/>
      <c r="AK98" s="280"/>
      <c r="AL98" s="280"/>
      <c r="AM98" s="280"/>
      <c r="AN98" s="280"/>
      <c r="AO98" s="280"/>
      <c r="AP98" s="280"/>
      <c r="AQ98" s="280"/>
      <c r="AR98" s="280"/>
      <c r="AS98" s="280"/>
      <c r="AT98" s="280"/>
      <c r="AU98" s="280"/>
      <c r="AV98" s="280"/>
      <c r="AW98" s="280"/>
      <c r="AX98" s="280"/>
      <c r="AY98" s="280"/>
      <c r="AZ98" s="1136"/>
      <c r="BA98" s="280"/>
      <c r="BB98" s="280"/>
      <c r="BC98" s="280"/>
      <c r="BD98" s="280"/>
      <c r="BE98" s="280"/>
      <c r="BF98" s="280"/>
      <c r="BG98" s="271"/>
      <c r="BH98" s="271"/>
      <c r="BI98" s="271"/>
      <c r="BJ98" s="271"/>
      <c r="BK98" s="271"/>
      <c r="BL98" s="271"/>
      <c r="BM98" s="271"/>
      <c r="BN98" s="271"/>
      <c r="BO98" s="271"/>
      <c r="BP98" s="271"/>
      <c r="BQ98" s="271"/>
      <c r="BR98" s="271"/>
      <c r="BS98" s="271"/>
      <c r="BT98" s="271"/>
      <c r="BU98" s="271"/>
      <c r="BV98" s="271"/>
      <c r="BW98" s="271"/>
      <c r="BX98" s="271"/>
      <c r="BY98" s="271"/>
      <c r="BZ98" s="271"/>
      <c r="CA98" s="271"/>
      <c r="CB98" s="271"/>
      <c r="CC98" s="271"/>
    </row>
    <row r="99" spans="1:81" s="272" customFormat="1" ht="48" customHeight="1">
      <c r="A99" s="1140" t="s">
        <v>451</v>
      </c>
      <c r="B99" s="1141" t="s">
        <v>94</v>
      </c>
      <c r="C99" s="644" t="s">
        <v>740</v>
      </c>
      <c r="D99" s="645"/>
      <c r="E99" s="645" t="s">
        <v>1410</v>
      </c>
      <c r="F99" s="645" t="s">
        <v>1410</v>
      </c>
      <c r="G99" s="648"/>
      <c r="H99" s="648" t="s">
        <v>2268</v>
      </c>
      <c r="I99" s="1569" t="s">
        <v>2274</v>
      </c>
      <c r="J99" s="3059" t="s">
        <v>1056</v>
      </c>
      <c r="K99" s="1304">
        <v>116000</v>
      </c>
      <c r="L99" s="1301">
        <v>116000</v>
      </c>
      <c r="M99" s="1301">
        <v>116000</v>
      </c>
      <c r="N99" s="2099">
        <f t="shared" si="0"/>
        <v>0</v>
      </c>
      <c r="O99" s="995"/>
      <c r="P99" s="1001"/>
      <c r="Q99" s="1001"/>
      <c r="R99" s="1001"/>
      <c r="S99" s="1005"/>
      <c r="T99" s="1005"/>
      <c r="U99" s="1006"/>
      <c r="V99" s="1010"/>
      <c r="W99" s="1010"/>
      <c r="X99" s="1010"/>
      <c r="Y99" s="729"/>
      <c r="Z99" s="656">
        <v>100</v>
      </c>
      <c r="AA99" s="1930">
        <v>100</v>
      </c>
      <c r="AB99" s="656">
        <v>1</v>
      </c>
      <c r="AC99" s="658"/>
      <c r="AD99" s="658"/>
      <c r="AE99" s="658"/>
      <c r="AF99" s="658"/>
      <c r="AG99" s="729" t="s">
        <v>438</v>
      </c>
      <c r="AH99" s="280"/>
      <c r="AI99" s="280"/>
      <c r="AJ99" s="280"/>
      <c r="AK99" s="280"/>
      <c r="AL99" s="280"/>
      <c r="AM99" s="280"/>
      <c r="AN99" s="280"/>
      <c r="AO99" s="280"/>
      <c r="AP99" s="280"/>
      <c r="AQ99" s="280"/>
      <c r="AR99" s="280"/>
      <c r="AS99" s="280"/>
      <c r="AT99" s="280"/>
      <c r="AU99" s="280"/>
      <c r="AV99" s="280"/>
      <c r="AW99" s="280"/>
      <c r="AX99" s="280"/>
      <c r="AY99" s="280"/>
      <c r="AZ99" s="1136"/>
      <c r="BA99" s="280"/>
      <c r="BB99" s="280"/>
      <c r="BC99" s="280"/>
      <c r="BD99" s="280"/>
      <c r="BE99" s="280"/>
      <c r="BF99" s="280"/>
      <c r="BG99" s="271"/>
      <c r="BH99" s="271"/>
      <c r="BI99" s="271"/>
      <c r="BJ99" s="271"/>
      <c r="BK99" s="271"/>
      <c r="BL99" s="271"/>
      <c r="BM99" s="271"/>
      <c r="BN99" s="271"/>
      <c r="BO99" s="271"/>
      <c r="BP99" s="271"/>
      <c r="BQ99" s="271"/>
      <c r="BR99" s="271"/>
      <c r="BS99" s="271"/>
      <c r="BT99" s="271"/>
      <c r="BU99" s="271"/>
      <c r="BV99" s="271"/>
      <c r="BW99" s="271"/>
      <c r="BX99" s="271"/>
      <c r="BY99" s="271"/>
      <c r="BZ99" s="271"/>
      <c r="CA99" s="271"/>
      <c r="CB99" s="271"/>
      <c r="CC99" s="271"/>
    </row>
    <row r="100" spans="1:81" s="272" customFormat="1" ht="48" customHeight="1">
      <c r="A100" s="1140" t="s">
        <v>451</v>
      </c>
      <c r="B100" s="1141" t="s">
        <v>94</v>
      </c>
      <c r="C100" s="644" t="s">
        <v>157</v>
      </c>
      <c r="D100" s="645"/>
      <c r="E100" s="645" t="s">
        <v>585</v>
      </c>
      <c r="F100" s="3058" t="s">
        <v>586</v>
      </c>
      <c r="G100" s="648"/>
      <c r="H100" s="648" t="s">
        <v>1240</v>
      </c>
      <c r="I100" s="1569" t="s">
        <v>448</v>
      </c>
      <c r="J100" s="3059" t="s">
        <v>1784</v>
      </c>
      <c r="K100" s="1304">
        <v>143000</v>
      </c>
      <c r="L100" s="1304">
        <v>143000</v>
      </c>
      <c r="M100" s="1304">
        <v>143000</v>
      </c>
      <c r="N100" s="2099">
        <f t="shared" si="0"/>
        <v>0</v>
      </c>
      <c r="O100" s="995"/>
      <c r="P100" s="1001"/>
      <c r="Q100" s="1001"/>
      <c r="R100" s="1001"/>
      <c r="S100" s="1005"/>
      <c r="T100" s="1005">
        <v>10000</v>
      </c>
      <c r="U100" s="1006"/>
      <c r="V100" s="1010"/>
      <c r="W100" s="1010"/>
      <c r="X100" s="1010"/>
      <c r="Y100" s="729"/>
      <c r="Z100" s="656">
        <v>100</v>
      </c>
      <c r="AA100" s="1930">
        <v>100</v>
      </c>
      <c r="AB100" s="656">
        <v>1</v>
      </c>
      <c r="AC100" s="658"/>
      <c r="AD100" s="658"/>
      <c r="AE100" s="658"/>
      <c r="AF100" s="658"/>
      <c r="AG100" s="729" t="s">
        <v>438</v>
      </c>
      <c r="AH100" s="280"/>
      <c r="AI100" s="280"/>
      <c r="AJ100" s="280"/>
      <c r="AK100" s="280"/>
      <c r="AL100" s="280"/>
      <c r="AM100" s="280"/>
      <c r="AN100" s="280"/>
      <c r="AO100" s="280"/>
      <c r="AP100" s="280"/>
      <c r="AQ100" s="280"/>
      <c r="AR100" s="280"/>
      <c r="AS100" s="280"/>
      <c r="AT100" s="280"/>
      <c r="AU100" s="280"/>
      <c r="AV100" s="280"/>
      <c r="AW100" s="280"/>
      <c r="AX100" s="280"/>
      <c r="AY100" s="280"/>
      <c r="AZ100" s="1136"/>
      <c r="BA100" s="280"/>
      <c r="BB100" s="280"/>
      <c r="BC100" s="280"/>
      <c r="BD100" s="280"/>
      <c r="BE100" s="280"/>
      <c r="BF100" s="280"/>
      <c r="BG100" s="271"/>
      <c r="BH100" s="271"/>
      <c r="BI100" s="271"/>
      <c r="BJ100" s="271"/>
      <c r="BK100" s="271"/>
      <c r="BL100" s="271"/>
      <c r="BM100" s="271"/>
      <c r="BN100" s="271"/>
      <c r="BO100" s="271"/>
      <c r="BP100" s="271"/>
      <c r="BQ100" s="271"/>
      <c r="BR100" s="271"/>
      <c r="BS100" s="271"/>
      <c r="BT100" s="271"/>
      <c r="BU100" s="271"/>
      <c r="BV100" s="271"/>
      <c r="BW100" s="271"/>
      <c r="BX100" s="271"/>
      <c r="BY100" s="271"/>
      <c r="BZ100" s="271"/>
      <c r="CA100" s="271"/>
      <c r="CB100" s="271"/>
      <c r="CC100" s="271"/>
    </row>
    <row r="101" spans="1:81" s="1263" customFormat="1" ht="36.75" customHeight="1">
      <c r="A101" s="3070">
        <f>COUNTIF(A4:A100,"Y")</f>
        <v>88</v>
      </c>
      <c r="B101" s="3071"/>
      <c r="C101" s="3071"/>
      <c r="D101" s="3071"/>
      <c r="E101" s="3071"/>
      <c r="F101" s="3071"/>
      <c r="G101" s="3071"/>
      <c r="H101" s="3071"/>
      <c r="I101" s="3072"/>
      <c r="J101" s="3073"/>
      <c r="K101" s="3045">
        <f>SUM(K4:K100)</f>
        <v>5988940</v>
      </c>
      <c r="L101" s="3046">
        <f>SUM(L4:L100)</f>
        <v>6040203</v>
      </c>
      <c r="M101" s="3046">
        <f>SUM(M4:M100)</f>
        <v>6021203</v>
      </c>
      <c r="N101" s="3046">
        <f t="shared" ref="N101:Y101" si="1">SUM(N4:N100)</f>
        <v>-32263</v>
      </c>
      <c r="O101" s="3047">
        <f t="shared" si="1"/>
        <v>0</v>
      </c>
      <c r="P101" s="3047">
        <f t="shared" si="1"/>
        <v>0</v>
      </c>
      <c r="Q101" s="3047">
        <f t="shared" si="1"/>
        <v>25</v>
      </c>
      <c r="R101" s="3047">
        <f t="shared" si="1"/>
        <v>11</v>
      </c>
      <c r="S101" s="3047">
        <f t="shared" si="1"/>
        <v>0</v>
      </c>
      <c r="T101" s="3048">
        <f t="shared" si="1"/>
        <v>31700</v>
      </c>
      <c r="U101" s="3047">
        <f t="shared" si="1"/>
        <v>87.600000000000009</v>
      </c>
      <c r="V101" s="3047">
        <f t="shared" si="1"/>
        <v>40</v>
      </c>
      <c r="W101" s="3047">
        <f t="shared" si="1"/>
        <v>43.879999999999995</v>
      </c>
      <c r="X101" s="3048">
        <f t="shared" si="1"/>
        <v>2</v>
      </c>
      <c r="Y101" s="3049">
        <f t="shared" si="1"/>
        <v>2</v>
      </c>
      <c r="Z101" s="3050"/>
      <c r="AA101" s="3050"/>
      <c r="AB101" s="3050"/>
      <c r="AC101" s="3050"/>
      <c r="AD101" s="3050"/>
      <c r="AE101" s="3050"/>
      <c r="AF101" s="3050"/>
      <c r="AG101" s="3071"/>
    </row>
    <row r="102" spans="1:81" s="1266" customFormat="1" ht="37.5" customHeight="1">
      <c r="A102" s="4028" t="s">
        <v>3013</v>
      </c>
      <c r="B102" s="4029"/>
      <c r="C102" s="4029"/>
      <c r="D102" s="4029"/>
      <c r="E102" s="4029"/>
      <c r="I102" s="1267"/>
      <c r="J102" s="1267"/>
      <c r="K102" s="1268"/>
      <c r="L102" s="1269"/>
      <c r="M102" s="1267"/>
      <c r="O102" s="2026">
        <f t="shared" ref="O102:X102" si="2">SUM(O101)</f>
        <v>0</v>
      </c>
      <c r="P102" s="2026">
        <f t="shared" si="2"/>
        <v>0</v>
      </c>
      <c r="Q102" s="2027">
        <f t="shared" si="2"/>
        <v>25</v>
      </c>
      <c r="R102" s="2028">
        <f t="shared" si="2"/>
        <v>11</v>
      </c>
      <c r="S102" s="2028">
        <f t="shared" si="2"/>
        <v>0</v>
      </c>
      <c r="T102" s="2029">
        <f t="shared" si="2"/>
        <v>31700</v>
      </c>
      <c r="U102" s="2027">
        <f t="shared" si="2"/>
        <v>87.600000000000009</v>
      </c>
      <c r="V102" s="2027">
        <f t="shared" si="2"/>
        <v>40</v>
      </c>
      <c r="W102" s="2030">
        <f t="shared" si="2"/>
        <v>43.879999999999995</v>
      </c>
      <c r="X102" s="2031">
        <f t="shared" si="2"/>
        <v>2</v>
      </c>
      <c r="Y102" s="1271"/>
      <c r="Z102" s="1272">
        <f>SUM(Z4:Z101)</f>
        <v>9400</v>
      </c>
      <c r="AA102" s="2103">
        <f>SUM(AA4:AA101)</f>
        <v>9400</v>
      </c>
      <c r="AB102" s="1271">
        <f>SUM(AB4:AB101)</f>
        <v>94</v>
      </c>
      <c r="AC102" s="1271"/>
      <c r="AE102" s="1271">
        <f>SUM(AB102)</f>
        <v>94</v>
      </c>
      <c r="AY102" s="1263"/>
    </row>
    <row r="103" spans="1:81" s="1266" customFormat="1">
      <c r="A103" s="1312"/>
      <c r="I103" s="1267"/>
      <c r="J103" s="1267"/>
      <c r="K103" s="1268"/>
      <c r="L103" s="1269"/>
      <c r="M103" s="1267"/>
      <c r="N103" s="1273" t="s">
        <v>2273</v>
      </c>
      <c r="O103" s="1273" t="s">
        <v>12</v>
      </c>
      <c r="P103" s="1273" t="s">
        <v>2206</v>
      </c>
      <c r="Q103" s="1273" t="s">
        <v>2275</v>
      </c>
      <c r="R103" s="1274" t="s">
        <v>2318</v>
      </c>
      <c r="S103" s="1274" t="s">
        <v>2319</v>
      </c>
      <c r="T103" s="1273" t="s">
        <v>2320</v>
      </c>
      <c r="U103" s="1273" t="s">
        <v>2279</v>
      </c>
      <c r="V103" s="1273" t="s">
        <v>11</v>
      </c>
      <c r="W103" s="1273" t="s">
        <v>489</v>
      </c>
      <c r="X103" s="1271"/>
      <c r="Y103" s="1271"/>
      <c r="Z103" s="1272"/>
      <c r="AA103" s="1271"/>
      <c r="AB103" s="1271"/>
      <c r="AC103" s="1271"/>
      <c r="AE103" s="1271"/>
      <c r="AY103" s="1263"/>
    </row>
    <row r="104" spans="1:81" s="1266" customFormat="1">
      <c r="A104" s="1312"/>
      <c r="H104" s="1275" t="s">
        <v>425</v>
      </c>
      <c r="I104" s="1267">
        <f>COUNTIF($I$4:$I$100,"HAM YOL")</f>
        <v>0</v>
      </c>
      <c r="J104" s="1276">
        <f>SUMIF($I$4:$I$100,"HAM YOL",$K$4:$K$100)</f>
        <v>0</v>
      </c>
      <c r="K104" s="1268"/>
      <c r="L104" s="1269"/>
      <c r="M104" s="1277" t="s">
        <v>2205</v>
      </c>
      <c r="N104" s="1277">
        <f t="shared" ref="N104:W104" si="3">SUMIF($AG$4:$AG$100,"BİTTİ",P$4:P$100)</f>
        <v>0</v>
      </c>
      <c r="O104" s="1277">
        <f t="shared" si="3"/>
        <v>25</v>
      </c>
      <c r="P104" s="1277">
        <f t="shared" si="3"/>
        <v>11</v>
      </c>
      <c r="Q104" s="1277">
        <f t="shared" si="3"/>
        <v>0</v>
      </c>
      <c r="R104" s="1277">
        <f t="shared" si="3"/>
        <v>31700</v>
      </c>
      <c r="S104" s="1277">
        <f t="shared" si="3"/>
        <v>87.600000000000009</v>
      </c>
      <c r="T104" s="1277">
        <f t="shared" si="3"/>
        <v>40</v>
      </c>
      <c r="U104" s="1277">
        <f t="shared" si="3"/>
        <v>43.879999999999995</v>
      </c>
      <c r="V104" s="1277">
        <f t="shared" si="3"/>
        <v>2</v>
      </c>
      <c r="W104" s="1277">
        <f t="shared" si="3"/>
        <v>2</v>
      </c>
      <c r="X104" s="1278"/>
      <c r="Y104" s="1271"/>
      <c r="Z104" s="1272"/>
      <c r="AA104" s="1271"/>
      <c r="AB104" s="1271"/>
      <c r="AC104" s="1271"/>
      <c r="AE104" s="1271"/>
      <c r="AY104" s="1263"/>
    </row>
    <row r="105" spans="1:81" s="1266" customFormat="1">
      <c r="A105" s="1312"/>
      <c r="H105" s="1275" t="s">
        <v>2273</v>
      </c>
      <c r="I105" s="1267">
        <f>COUNTIF($I$4:$I$100,"TESVİYE")</f>
        <v>0</v>
      </c>
      <c r="J105" s="1276">
        <f>SUMIF($I$4:$I$100,"TESVİYE",$K$4:$K$100)</f>
        <v>0</v>
      </c>
      <c r="K105" s="1268"/>
      <c r="L105" s="1269"/>
      <c r="M105" s="1278" t="s">
        <v>2207</v>
      </c>
      <c r="N105" s="1278">
        <f t="shared" ref="N105:W105" si="4">SUMIF($AG$4:$AG$100,"%70 DEVAM EDİYOR",P$4:P$100)</f>
        <v>0</v>
      </c>
      <c r="O105" s="1278">
        <f t="shared" si="4"/>
        <v>0</v>
      </c>
      <c r="P105" s="1278">
        <f t="shared" si="4"/>
        <v>0</v>
      </c>
      <c r="Q105" s="1278">
        <f t="shared" si="4"/>
        <v>0</v>
      </c>
      <c r="R105" s="1278">
        <f t="shared" si="4"/>
        <v>0</v>
      </c>
      <c r="S105" s="1278">
        <f t="shared" si="4"/>
        <v>0</v>
      </c>
      <c r="T105" s="1278">
        <f t="shared" si="4"/>
        <v>0</v>
      </c>
      <c r="U105" s="1278">
        <f t="shared" si="4"/>
        <v>0</v>
      </c>
      <c r="V105" s="1278">
        <f t="shared" si="4"/>
        <v>0</v>
      </c>
      <c r="W105" s="1278">
        <f t="shared" si="4"/>
        <v>0</v>
      </c>
      <c r="X105" s="1278"/>
      <c r="Y105" s="1271"/>
      <c r="Z105" s="1272"/>
      <c r="AA105" s="1271"/>
      <c r="AB105" s="1271"/>
      <c r="AC105" s="1271"/>
      <c r="AE105" s="1271"/>
      <c r="AY105" s="1263"/>
    </row>
    <row r="106" spans="1:81" s="1266" customFormat="1">
      <c r="A106" s="1312"/>
      <c r="H106" s="1275" t="s">
        <v>12</v>
      </c>
      <c r="I106" s="1267">
        <f>COUNTIF($I$4:$I$100,"ONARIM")</f>
        <v>0</v>
      </c>
      <c r="J106" s="1276">
        <f>SUMIF($I$4:$I$100,"ONARIM",$K$4:$K$100)</f>
        <v>0</v>
      </c>
      <c r="K106" s="1268"/>
      <c r="L106" s="1269"/>
      <c r="M106" s="1278" t="s">
        <v>2208</v>
      </c>
      <c r="N106" s="1278">
        <f t="shared" ref="N106:W106" si="5">SUMIF($AG$4:$AG$100,"DEVAM EDİYOR",P$4:P$100)</f>
        <v>0</v>
      </c>
      <c r="O106" s="1278">
        <f t="shared" si="5"/>
        <v>0</v>
      </c>
      <c r="P106" s="1278">
        <f t="shared" si="5"/>
        <v>0</v>
      </c>
      <c r="Q106" s="1278">
        <f t="shared" si="5"/>
        <v>0</v>
      </c>
      <c r="R106" s="1278">
        <f t="shared" si="5"/>
        <v>0</v>
      </c>
      <c r="S106" s="1278">
        <f t="shared" si="5"/>
        <v>0</v>
      </c>
      <c r="T106" s="1278">
        <f t="shared" si="5"/>
        <v>0</v>
      </c>
      <c r="U106" s="1278">
        <f t="shared" si="5"/>
        <v>0</v>
      </c>
      <c r="V106" s="1278">
        <f t="shared" si="5"/>
        <v>0</v>
      </c>
      <c r="W106" s="1278">
        <f t="shared" si="5"/>
        <v>0</v>
      </c>
      <c r="X106" s="1278"/>
      <c r="Y106" s="1271"/>
      <c r="Z106" s="1272"/>
      <c r="AA106" s="1271"/>
      <c r="AB106" s="1271"/>
      <c r="AC106" s="1271"/>
      <c r="AE106" s="1271"/>
      <c r="AY106" s="1263"/>
    </row>
    <row r="107" spans="1:81" s="1266" customFormat="1">
      <c r="H107" s="1275" t="s">
        <v>2274</v>
      </c>
      <c r="I107" s="1267">
        <f>COUNTIF($I$4:$I$100,"STABİLİZE")</f>
        <v>9</v>
      </c>
      <c r="J107" s="1276">
        <f>SUMIF($I$4:$I$100,"STABİLİZE",$K$4:$K$100)</f>
        <v>547690</v>
      </c>
      <c r="K107" s="1268"/>
      <c r="L107" s="1269"/>
      <c r="M107" s="1279" t="s">
        <v>2209</v>
      </c>
      <c r="N107" s="1278">
        <f>SUMIF($AG$4:$AG$100,"İHALE AŞAMASI",P$4:P100)</f>
        <v>0</v>
      </c>
      <c r="O107" s="1278">
        <f>SUMIF($AG$4:$AG$100,"İHALE AŞAMASI",Q$4:Q100)</f>
        <v>0</v>
      </c>
      <c r="P107" s="1278">
        <f>SUMIF($AG$4:$AG$100,"İHALE AŞAMASI",R$4:R100)</f>
        <v>0</v>
      </c>
      <c r="Q107" s="1278">
        <f>SUMIF($AG$4:$AG$100,"İHALE AŞAMASI",S$4:S100)</f>
        <v>0</v>
      </c>
      <c r="R107" s="1278">
        <f>SUMIF($AG$4:$AG$100,"İHALE AŞAMASI",T$4:T100)</f>
        <v>0</v>
      </c>
      <c r="S107" s="1278">
        <f>SUMIF($AG$4:$AG$100,"İHALE AŞAMASI",U$4:U100)</f>
        <v>0</v>
      </c>
      <c r="T107" s="1278">
        <f>SUMIF($AG$4:$AG$100,"İHALE AŞAMASI",V$4:V100)</f>
        <v>0</v>
      </c>
      <c r="U107" s="1278">
        <f>SUMIF($AG$4:$AG$100,"İHALE AŞAMASI",W$4:W100)</f>
        <v>0</v>
      </c>
      <c r="V107" s="1278">
        <f>SUMIF($AG$4:$AG$100,"İHALE AŞAMASI",X$4:X100)</f>
        <v>0</v>
      </c>
      <c r="W107" s="1278">
        <f>SUMIF($AG$4:$AG$100,"İHALE AŞAMASI",Y$4:Y100)</f>
        <v>0</v>
      </c>
      <c r="X107" s="1278"/>
      <c r="Y107" s="1271"/>
      <c r="Z107" s="1272"/>
      <c r="AA107" s="1271"/>
      <c r="AB107" s="1271"/>
      <c r="AC107" s="1271"/>
      <c r="AE107" s="1271"/>
      <c r="AY107" s="1263"/>
    </row>
    <row r="108" spans="1:81" s="1266" customFormat="1">
      <c r="H108" s="1275" t="s">
        <v>2275</v>
      </c>
      <c r="I108" s="1267">
        <f>COUNTIF($I$4:$I$100,"BETON YOL")</f>
        <v>0</v>
      </c>
      <c r="J108" s="1276">
        <f>SUMIF($I$4:$I$100,"BETON YOL",$K$4:$K$100)</f>
        <v>0</v>
      </c>
      <c r="K108" s="1268"/>
      <c r="L108" s="1269"/>
      <c r="M108" s="1279" t="s">
        <v>2210</v>
      </c>
      <c r="N108" s="1278">
        <f>SUMIF($AG$4:$AG$100,"BAŞLAMADI",P$4:P$100)</f>
        <v>0</v>
      </c>
      <c r="O108" s="1278">
        <f t="shared" ref="O108:W108" si="6">SUMIF($AG$4:$AG$100,"Başlamadı",Q$4:Q$100)</f>
        <v>0</v>
      </c>
      <c r="P108" s="1278">
        <f t="shared" si="6"/>
        <v>0</v>
      </c>
      <c r="Q108" s="1278">
        <f t="shared" si="6"/>
        <v>0</v>
      </c>
      <c r="R108" s="1278">
        <f t="shared" si="6"/>
        <v>0</v>
      </c>
      <c r="S108" s="1280">
        <f t="shared" si="6"/>
        <v>0</v>
      </c>
      <c r="T108" s="1278">
        <f t="shared" si="6"/>
        <v>0</v>
      </c>
      <c r="U108" s="1278">
        <f t="shared" si="6"/>
        <v>0</v>
      </c>
      <c r="V108" s="1278">
        <f t="shared" si="6"/>
        <v>0</v>
      </c>
      <c r="W108" s="1278">
        <f t="shared" si="6"/>
        <v>0</v>
      </c>
      <c r="X108" s="1278"/>
      <c r="Y108" s="1271"/>
      <c r="Z108" s="1272"/>
      <c r="AA108" s="1271"/>
      <c r="AB108" s="1271"/>
      <c r="AC108" s="1271"/>
      <c r="AE108" s="1271"/>
      <c r="AY108" s="1263"/>
    </row>
    <row r="109" spans="1:81" s="1266" customFormat="1" ht="25.5">
      <c r="H109" s="1275" t="s">
        <v>448</v>
      </c>
      <c r="I109" s="1267">
        <f>COUNTIF($I$4:$I$100,"KÖY İÇİ     YOL (PARKE)")</f>
        <v>21</v>
      </c>
      <c r="J109" s="1276">
        <f>SUMIF($I$4:$I$100,"KÖY İÇİ     YOL (PARKE)",$K$4:$K$100)</f>
        <v>519000</v>
      </c>
      <c r="K109" s="1268"/>
      <c r="L109" s="1269"/>
      <c r="M109" s="1267" t="s">
        <v>19</v>
      </c>
      <c r="N109" s="1281">
        <f t="shared" ref="N109:T109" si="7">SUM(N104:N108)</f>
        <v>0</v>
      </c>
      <c r="O109" s="1281">
        <f t="shared" si="7"/>
        <v>25</v>
      </c>
      <c r="P109" s="1282">
        <f t="shared" si="7"/>
        <v>11</v>
      </c>
      <c r="Q109" s="1282">
        <f t="shared" si="7"/>
        <v>0</v>
      </c>
      <c r="R109" s="1283">
        <f t="shared" si="7"/>
        <v>31700</v>
      </c>
      <c r="S109" s="1284">
        <f t="shared" si="7"/>
        <v>87.600000000000009</v>
      </c>
      <c r="T109" s="1283">
        <f t="shared" si="7"/>
        <v>40</v>
      </c>
      <c r="U109" s="1284">
        <f>SUM(U104:U108)</f>
        <v>43.879999999999995</v>
      </c>
      <c r="V109" s="1283">
        <f>SUM(V104:V108)</f>
        <v>2</v>
      </c>
      <c r="W109" s="1283">
        <f>SUM(W104:W108)</f>
        <v>2</v>
      </c>
      <c r="X109" s="1282"/>
      <c r="Y109" s="1271"/>
      <c r="Z109" s="1272"/>
      <c r="AA109" s="1271"/>
      <c r="AB109" s="1271"/>
      <c r="AC109" s="1271"/>
      <c r="AE109" s="1271"/>
      <c r="AY109" s="1263"/>
    </row>
    <row r="110" spans="1:81" s="1266" customFormat="1">
      <c r="H110" s="1266" t="s">
        <v>2384</v>
      </c>
      <c r="I110" s="1267">
        <f>COUNTIF($I$4:$I$100,"1. KAT ASFALT")</f>
        <v>46</v>
      </c>
      <c r="J110" s="1276">
        <f>SUMIF($I$4:$I$100,"1. KAT ASFALT",$K$4:$K$100)</f>
        <v>3971250</v>
      </c>
      <c r="K110" s="1268"/>
      <c r="L110" s="1269"/>
      <c r="M110" s="1267"/>
      <c r="Q110" s="1268"/>
      <c r="R110" s="1270"/>
      <c r="S110" s="1270"/>
      <c r="T110" s="1267"/>
      <c r="U110" s="1268"/>
      <c r="V110" s="1268"/>
      <c r="W110" s="1271"/>
      <c r="X110" s="1271"/>
      <c r="Y110" s="1271"/>
      <c r="Z110" s="1272"/>
      <c r="AA110" s="1271"/>
      <c r="AB110" s="1271"/>
      <c r="AC110" s="1271"/>
      <c r="AE110" s="1271"/>
      <c r="AY110" s="1263"/>
    </row>
    <row r="111" spans="1:81" s="1266" customFormat="1">
      <c r="F111" s="1275"/>
      <c r="H111" s="1285" t="s">
        <v>2385</v>
      </c>
      <c r="I111" s="1267">
        <f>COUNTIF($I$4:$I$100,"2. KAT ASFALT")</f>
        <v>14</v>
      </c>
      <c r="J111" s="1276">
        <f>SUMIF($I$4:$I$100,"2. KAT ASFALT",$K$4:$K$100)</f>
        <v>788000</v>
      </c>
      <c r="K111" s="1268"/>
      <c r="L111" s="1269"/>
      <c r="M111" s="1267"/>
      <c r="Q111" s="1268"/>
      <c r="R111" s="1270"/>
      <c r="S111" s="1270"/>
      <c r="T111" s="1267"/>
      <c r="U111" s="1268"/>
      <c r="V111" s="1268"/>
      <c r="W111" s="1271"/>
      <c r="X111" s="1271"/>
      <c r="Y111" s="1271"/>
      <c r="Z111" s="1272"/>
      <c r="AA111" s="1271"/>
      <c r="AB111" s="1271"/>
      <c r="AC111" s="1271"/>
      <c r="AE111" s="1271"/>
      <c r="AY111" s="1263"/>
    </row>
    <row r="112" spans="1:81" s="1266" customFormat="1">
      <c r="F112" s="1275"/>
      <c r="H112" s="1275" t="s">
        <v>2279</v>
      </c>
      <c r="I112" s="1267">
        <f>COUNTIF($I$4:$I$100,"TAŞ DUVAR")</f>
        <v>3</v>
      </c>
      <c r="J112" s="1276">
        <f>SUMIF($I$4:$I$100,"TAŞ DUVAR",$K$4:$K$100)</f>
        <v>18000</v>
      </c>
      <c r="K112" s="1268"/>
      <c r="L112" s="1269"/>
      <c r="M112" s="1267"/>
      <c r="Q112" s="1268"/>
      <c r="R112" s="1270"/>
      <c r="S112" s="1270"/>
      <c r="T112" s="1267"/>
      <c r="U112" s="1268"/>
      <c r="V112" s="1268"/>
      <c r="W112" s="1271"/>
      <c r="X112" s="1271"/>
      <c r="Y112" s="1271"/>
      <c r="Z112" s="1272"/>
      <c r="AA112" s="1271"/>
      <c r="AB112" s="1271"/>
      <c r="AC112" s="1271"/>
      <c r="AE112" s="1271"/>
      <c r="AY112" s="1263"/>
    </row>
    <row r="113" spans="6:51" s="1266" customFormat="1">
      <c r="H113" s="1275" t="s">
        <v>11</v>
      </c>
      <c r="I113" s="1267">
        <f>COUNTIF($I$4:$I$100,"MENFEZ")</f>
        <v>2</v>
      </c>
      <c r="J113" s="1276">
        <f>SUMIF($I$4:$I$100,"MENFEZ",$K$4:$K$100)</f>
        <v>10000</v>
      </c>
      <c r="K113" s="1268"/>
      <c r="L113" s="1269"/>
      <c r="M113" s="1267"/>
      <c r="Q113" s="1268"/>
      <c r="R113" s="1270"/>
      <c r="S113" s="1270"/>
      <c r="T113" s="1267"/>
      <c r="U113" s="1268"/>
      <c r="V113" s="1268"/>
      <c r="W113" s="1271"/>
      <c r="X113" s="1271"/>
      <c r="Y113" s="1271"/>
      <c r="Z113" s="1272"/>
      <c r="AA113" s="1271"/>
      <c r="AB113" s="1271"/>
      <c r="AC113" s="1271"/>
      <c r="AE113" s="1271"/>
      <c r="AY113" s="1263"/>
    </row>
    <row r="114" spans="6:51" s="1266" customFormat="1">
      <c r="H114" s="1275" t="s">
        <v>489</v>
      </c>
      <c r="I114" s="1267">
        <f>COUNTIF($I$4:$I$100,"KÖPRÜ")</f>
        <v>2</v>
      </c>
      <c r="J114" s="1276">
        <f>SUMIF($I$4:$I$100,"KÖPRÜ",$K$4:$K$100)</f>
        <v>135000</v>
      </c>
      <c r="K114" s="1268"/>
      <c r="L114" s="1269"/>
      <c r="M114" s="1267"/>
      <c r="Q114" s="1268"/>
      <c r="R114" s="1270"/>
      <c r="S114" s="1270"/>
      <c r="T114" s="1267"/>
      <c r="U114" s="1268"/>
      <c r="V114" s="1268"/>
      <c r="W114" s="1271"/>
      <c r="X114" s="1271"/>
      <c r="Y114" s="1271"/>
      <c r="Z114" s="1272"/>
      <c r="AA114" s="1271"/>
      <c r="AB114" s="1271"/>
      <c r="AC114" s="1271"/>
      <c r="AE114" s="1271"/>
      <c r="AY114" s="1263"/>
    </row>
    <row r="115" spans="6:51" s="1266" customFormat="1">
      <c r="I115" s="1267">
        <f>SUM(I104:I114)</f>
        <v>97</v>
      </c>
      <c r="J115" s="1276">
        <f>SUM(J104:J114)</f>
        <v>5988940</v>
      </c>
      <c r="K115" s="1268"/>
      <c r="L115" s="1269"/>
      <c r="M115" s="1267"/>
      <c r="Q115" s="1268"/>
      <c r="R115" s="1270"/>
      <c r="S115" s="1270"/>
      <c r="T115" s="1267"/>
      <c r="U115" s="1268"/>
      <c r="V115" s="1268"/>
      <c r="W115" s="1271"/>
      <c r="X115" s="1271"/>
      <c r="Y115" s="1271"/>
      <c r="Z115" s="1272"/>
      <c r="AA115" s="1271"/>
      <c r="AB115" s="1271"/>
      <c r="AC115" s="1271"/>
      <c r="AE115" s="1271"/>
      <c r="AY115" s="1263"/>
    </row>
    <row r="116" spans="6:51" s="1266" customFormat="1" ht="51">
      <c r="G116" s="1275" t="s">
        <v>425</v>
      </c>
      <c r="H116" s="1286" t="s">
        <v>2204</v>
      </c>
      <c r="I116" s="1275" t="s">
        <v>2273</v>
      </c>
      <c r="J116" s="1287" t="s">
        <v>2204</v>
      </c>
      <c r="K116" s="1275" t="s">
        <v>12</v>
      </c>
      <c r="L116" s="1288" t="s">
        <v>2204</v>
      </c>
      <c r="M116" s="1275" t="s">
        <v>2274</v>
      </c>
      <c r="N116" s="1287" t="s">
        <v>2204</v>
      </c>
      <c r="O116" s="1275" t="s">
        <v>2275</v>
      </c>
      <c r="P116" s="1289" t="s">
        <v>2204</v>
      </c>
      <c r="Q116" s="1275" t="s">
        <v>448</v>
      </c>
      <c r="R116" s="1288" t="s">
        <v>1879</v>
      </c>
      <c r="S116" s="1286" t="s">
        <v>2384</v>
      </c>
      <c r="T116" s="1290" t="s">
        <v>2204</v>
      </c>
      <c r="U116" s="1291" t="s">
        <v>2385</v>
      </c>
      <c r="V116" s="1287" t="s">
        <v>2204</v>
      </c>
      <c r="W116" s="1275" t="s">
        <v>2279</v>
      </c>
      <c r="X116" s="1275" t="s">
        <v>11</v>
      </c>
      <c r="Y116" s="1275" t="s">
        <v>489</v>
      </c>
      <c r="Z116" s="1272"/>
      <c r="AA116" s="1271"/>
      <c r="AB116" s="1271"/>
      <c r="AC116" s="1271"/>
      <c r="AE116" s="1271"/>
      <c r="AY116" s="1263"/>
    </row>
    <row r="117" spans="6:51" s="1266" customFormat="1">
      <c r="F117" s="1278"/>
      <c r="G117" s="1266">
        <f>COUNTIF($I$4:$I$26,"HAM YOL")</f>
        <v>0</v>
      </c>
      <c r="H117" s="1266">
        <f>SUMIF($I$4:$I$26,"HAM YOL",O4:O26)</f>
        <v>0</v>
      </c>
      <c r="I117" s="1266">
        <f>COUNTIF($I$4:$I$26,"TESVİYE")</f>
        <v>0</v>
      </c>
      <c r="J117" s="1266">
        <f>SUMIF($I$4:$I$26,"TESVİYE",P4:P26)</f>
        <v>0</v>
      </c>
      <c r="K117" s="1266">
        <f>COUNTIF($I$4:$I$26,"ONARIM")</f>
        <v>0</v>
      </c>
      <c r="L117" s="1266">
        <f>SUMIF($I$4:$I$26,"ONARIM",Q4:Q26)</f>
        <v>0</v>
      </c>
      <c r="M117" s="1266">
        <f>COUNTIF($I$4:$I$26,"STABİLİZE")</f>
        <v>0</v>
      </c>
      <c r="N117" s="1266">
        <f>SUMIF($I$4:$I$26,"STABİLİZE",R4:R26)</f>
        <v>0</v>
      </c>
      <c r="O117" s="1266">
        <f>COUNTIF($I$4:$I$26,"BETON YOL")</f>
        <v>0</v>
      </c>
      <c r="P117" s="1266">
        <f>SUMIF($I$4:$I$26,"BETON YOL",S4:S26)</f>
        <v>0</v>
      </c>
      <c r="Q117" s="1266">
        <f>COUNTIF($I$4:$I$26,"KÖY İÇİ     YOL (PARKE)")</f>
        <v>1</v>
      </c>
      <c r="R117" s="1266">
        <f>SUMIF($I$4:$I$26,"KÖY İÇİ     YOL (PARKE)",T4:T26)</f>
        <v>2500</v>
      </c>
      <c r="S117" s="1266">
        <f>COUNTIF($I$4:$I$26,"1. KAT ASFALT")</f>
        <v>11</v>
      </c>
      <c r="T117" s="1266">
        <f>SUMIF($I$4:$I$26,"1. KAT ASFALT",U4:U26)</f>
        <v>17</v>
      </c>
      <c r="U117" s="1266">
        <f>COUNTIF($I$4:$I$26,"2. KAT ASFALT")</f>
        <v>11</v>
      </c>
      <c r="V117" s="1266">
        <f>SUMIF($I$4:$I$26,"2. KAT ASFALT",V4:V26)</f>
        <v>37</v>
      </c>
      <c r="W117" s="1266">
        <f>COUNTIF($I$4:$I$26,"TAŞ DUVAR")</f>
        <v>0</v>
      </c>
      <c r="X117" s="1266">
        <f ca="1">SUMIF($I$4:$I$26,"MENFEZ",X34:X48)</f>
        <v>0</v>
      </c>
      <c r="Y117" s="1266">
        <f>COUNTIF($I$4:$I$26,"KÖPRÜ")</f>
        <v>0</v>
      </c>
      <c r="Z117" s="1272"/>
      <c r="AA117" s="1271"/>
      <c r="AB117" s="1271"/>
      <c r="AC117" s="1271"/>
      <c r="AE117" s="1271"/>
      <c r="AY117" s="1263"/>
    </row>
    <row r="118" spans="6:51" s="1266" customFormat="1">
      <c r="F118" s="1278"/>
      <c r="G118" s="1266">
        <f>COUNTIF($I$27:$I$33,"HAM YOL")</f>
        <v>0</v>
      </c>
      <c r="H118" s="1266">
        <f>SUMIF($I$27:$I$33,"HAM YOL",O27:O33)</f>
        <v>0</v>
      </c>
      <c r="I118" s="1266">
        <f>COUNTIF($I$27:$I$33,"TESVİYE")</f>
        <v>0</v>
      </c>
      <c r="J118" s="1266">
        <f>SUMIF($I$27:$I$33,"TESVİYE",P27:P33)</f>
        <v>0</v>
      </c>
      <c r="K118" s="1266">
        <f>COUNTIF($I$27:$I$33,"ONARIM")</f>
        <v>0</v>
      </c>
      <c r="L118" s="1266">
        <f>SUMIF($I$27:$I$33,"ONARIM",Q27:Q33)</f>
        <v>0</v>
      </c>
      <c r="M118" s="1266">
        <f>COUNTIF($I$27:$I$33,"STABİLİZE")</f>
        <v>0</v>
      </c>
      <c r="N118" s="1266">
        <f>SUMIF($I$27:$I$33,"STABİLİZE",R27:R33)</f>
        <v>0</v>
      </c>
      <c r="O118" s="1266">
        <f>COUNTIF($I$27:$I$33,"BETON YOL")</f>
        <v>0</v>
      </c>
      <c r="P118" s="1266">
        <f>SUMIF($I$27:$I$33,"BETON YOL",S27:S33)</f>
        <v>0</v>
      </c>
      <c r="Q118" s="1266">
        <f>COUNTIF($I$27:$I$33,"KÖY İÇİ     YOL (PARKE)")</f>
        <v>0</v>
      </c>
      <c r="R118" s="1266">
        <f>SUMIF($I$27:$I$33,"KÖY İÇİ     YOL (PARKE)",T27:T33)</f>
        <v>0</v>
      </c>
      <c r="S118" s="1266">
        <f>COUNTIF($I$27:$I$33,"1. KAT ASFALT")</f>
        <v>7</v>
      </c>
      <c r="T118" s="1266">
        <f>SUMIF($I$27:$I$33,"1. KAT ASFALT",U27:U33)</f>
        <v>4.7</v>
      </c>
      <c r="U118" s="1266">
        <f>COUNTIF($I$27:$I$33,"2. KAT ASFALT")</f>
        <v>0</v>
      </c>
      <c r="V118" s="1266">
        <f>SUMIF($I$27:$I$33,"2. KAT ASFALT",V27:V33)</f>
        <v>0</v>
      </c>
      <c r="W118" s="1266">
        <f>COUNTIF($I$27:$I$33,"TAŞ DUVAR")</f>
        <v>0</v>
      </c>
      <c r="X118" s="1266">
        <f>SUMIF($I$27:$I$33,"MENFEZ",X27:X33)</f>
        <v>0</v>
      </c>
      <c r="Y118" s="1266">
        <f>COUNTIF($I$27:$I$33,"KÖPRÜ")</f>
        <v>0</v>
      </c>
      <c r="Z118" s="1272"/>
      <c r="AA118" s="1271"/>
      <c r="AB118" s="1271"/>
      <c r="AC118" s="1271"/>
      <c r="AE118" s="1271"/>
      <c r="AY118" s="1263"/>
    </row>
    <row r="119" spans="6:51" s="1266" customFormat="1">
      <c r="F119" s="1278"/>
      <c r="G119" s="1266">
        <f>COUNTIF($I$34:$I$63,"HAM YOL")</f>
        <v>0</v>
      </c>
      <c r="H119" s="1266">
        <f>SUMIF($I$34:$I$63,"HAM YOL",O34:O63)</f>
        <v>0</v>
      </c>
      <c r="I119" s="1266">
        <f>COUNTIF($I$34:$I$63,"TESVİYE")</f>
        <v>0</v>
      </c>
      <c r="J119" s="1266">
        <f>SUMIF($I$34:$I$63,"TESVİYE",P34:P63)</f>
        <v>0</v>
      </c>
      <c r="K119" s="1266">
        <f>COUNTIF($I$34:$I$63,"ONARIM")</f>
        <v>0</v>
      </c>
      <c r="L119" s="1266">
        <f>SUMIF($I$34:$I$63,"ONARIM",Q34:Q63)</f>
        <v>0</v>
      </c>
      <c r="M119" s="1266">
        <f>COUNTIF($I$34:$I$63,"STABİLİZE")</f>
        <v>2</v>
      </c>
      <c r="N119" s="1266">
        <f>SUMIF($I$34:$I$63,"STABİLİZE",R34:R63)</f>
        <v>0</v>
      </c>
      <c r="O119" s="1266">
        <f>COUNTIF($I$34:$I$63,"BETON YOL")</f>
        <v>0</v>
      </c>
      <c r="P119" s="1266">
        <f>SUMIF($I$34:$I$63,"BETON YOL",S34:S63)</f>
        <v>0</v>
      </c>
      <c r="Q119" s="1266">
        <f>COUNTIF($I$34:$I$63,"KÖY İÇİ     YOL (PARKE)")</f>
        <v>13</v>
      </c>
      <c r="R119" s="1266">
        <f>SUMIF($I$34:$I$63,"KÖY İÇİ     YOL (PARKE)",T34:T63)</f>
        <v>13200</v>
      </c>
      <c r="S119" s="1266">
        <f>COUNTIF($I$34:$I$63,"1. KAT ASFALT")</f>
        <v>5</v>
      </c>
      <c r="T119" s="1266">
        <f>SUMIF($I$34:$I$63,"1. KAT ASFALT",U34:U63)</f>
        <v>7</v>
      </c>
      <c r="U119" s="1266">
        <f>COUNTIF($I$34:$I$63,"2. KAT ASFALT")</f>
        <v>3</v>
      </c>
      <c r="V119" s="1266">
        <f>SUMIF($I$34:$I$63,"2. KAT ASFALT",V34:V63)</f>
        <v>3</v>
      </c>
      <c r="W119" s="1266">
        <f>COUNTIF($I$34:$I$63,"TAŞ DUVAR")</f>
        <v>3</v>
      </c>
      <c r="X119" s="1266">
        <f>SUMIF($I$34:$I$63,"MENFEZ",X34:X63)</f>
        <v>2</v>
      </c>
      <c r="Y119" s="1266">
        <f>COUNTIF($I$34:$I$63,"KÖPRÜ")</f>
        <v>2</v>
      </c>
      <c r="Z119" s="1272"/>
      <c r="AA119" s="1271"/>
      <c r="AB119" s="1271"/>
      <c r="AC119" s="1271"/>
      <c r="AE119" s="1271"/>
      <c r="AY119" s="1263"/>
    </row>
    <row r="120" spans="6:51" s="1266" customFormat="1">
      <c r="F120" s="1278"/>
      <c r="G120" s="1266">
        <f>COUNTIF(I$64:I$71,"HAM YOL")</f>
        <v>0</v>
      </c>
      <c r="H120" s="1266">
        <f>SUMIF($I$70:$I$70,"HAM YOL",O70:O70)</f>
        <v>0</v>
      </c>
      <c r="I120" s="1266">
        <f>COUNTIF(K$70:K$70,"TESVİYE")</f>
        <v>0</v>
      </c>
      <c r="J120" s="1266">
        <f>SUMIF($I$70:$I$70,"TESVİYE",P70:P70)</f>
        <v>0</v>
      </c>
      <c r="K120" s="1266">
        <f>COUNTIF(M$70:M$70,"ONARIM")</f>
        <v>0</v>
      </c>
      <c r="L120" s="1266">
        <f>SUMIF($I$70:$I$70,"ONARIM",Q70:Q70)</f>
        <v>0</v>
      </c>
      <c r="M120" s="1266">
        <f>COUNTIF(O$70:O$70,"STABİLİZE")</f>
        <v>0</v>
      </c>
      <c r="N120" s="1266">
        <f>SUMIF($I$70:$I$70,"STABİLİZE",R70:R70)</f>
        <v>0</v>
      </c>
      <c r="O120" s="1266">
        <f>COUNTIF(Q$70:Q$70,"BETON YOL")</f>
        <v>0</v>
      </c>
      <c r="P120" s="1266">
        <f>SUMIF($I$70:$I$70,"BETON YOL",S70:S70)</f>
        <v>0</v>
      </c>
      <c r="Q120" s="1266">
        <f>COUNTIF(S$70:S$70,"KÖY İÇİ     YOL (PARKE)")</f>
        <v>0</v>
      </c>
      <c r="R120" s="1266">
        <f>SUMIF($I$70:$I$70,"KÖY İÇİ     YOL (PARKE)",T70:T70)</f>
        <v>0</v>
      </c>
      <c r="S120" s="1266">
        <f>COUNTIF(I$70:I$70,"1. KAT ASFALT")</f>
        <v>1</v>
      </c>
      <c r="T120" s="1266">
        <f>SUMIF($I$70:$I$70,"1. KAT ASFALT",U70:U70)</f>
        <v>5</v>
      </c>
      <c r="U120" s="1266">
        <f>COUNTIF(I$70:I$70,"2. KAT ASFALT")</f>
        <v>0</v>
      </c>
      <c r="V120" s="1266">
        <f>SUMIF($I$70:$I$70,"2. KAT ASFALT",V70:V70)</f>
        <v>0</v>
      </c>
      <c r="W120" s="1266">
        <f>COUNTIF(Y$70:Y$70,"TAŞ DUVAR")</f>
        <v>0</v>
      </c>
      <c r="X120" s="1266">
        <f>SUMIF($I$70:$I$70,"MENFEZ",X70:X70)</f>
        <v>0</v>
      </c>
      <c r="Y120" s="1266">
        <f>COUNTIF(AA$70:AA$70,"KÖPRÜ")</f>
        <v>0</v>
      </c>
      <c r="Z120" s="1272"/>
      <c r="AA120" s="1271"/>
      <c r="AB120" s="1271"/>
      <c r="AC120" s="1271"/>
      <c r="AE120" s="1271"/>
      <c r="AY120" s="1263"/>
    </row>
    <row r="121" spans="6:51" s="1266" customFormat="1">
      <c r="F121" s="1278"/>
      <c r="G121" s="1266">
        <f>COUNTIF($I$72:$I$76,"HAM YOL")</f>
        <v>0</v>
      </c>
      <c r="H121" s="1266">
        <f>SUMIF($I$72:$I$76,"HAM YOL",O72:O76)</f>
        <v>0</v>
      </c>
      <c r="I121" s="1266">
        <f>COUNTIF($I$72:$I$76,"TESVİYE")</f>
        <v>0</v>
      </c>
      <c r="J121" s="1266">
        <f>SUMIF($I$72:$I$76,"TESVİYE",P72:P76)</f>
        <v>0</v>
      </c>
      <c r="K121" s="1266">
        <f>COUNTIF($I$72:$I$76,"ONARIM")</f>
        <v>0</v>
      </c>
      <c r="L121" s="1266">
        <f>SUMIF($I$72:$I$76,"ONARIM",Q72:Q76)</f>
        <v>0</v>
      </c>
      <c r="M121" s="1266">
        <f>COUNTIF($I$72:$I$76,"STABİLİZE")</f>
        <v>3</v>
      </c>
      <c r="N121" s="1266">
        <f>SUMIF($I$72:$I$76,"STABİLİZE",R72:R76)</f>
        <v>11</v>
      </c>
      <c r="O121" s="1266">
        <f>COUNTIF($I$72:$I$76,"BETON YOL")</f>
        <v>0</v>
      </c>
      <c r="P121" s="1266">
        <f>SUMIF($I$72:$I$76,"BETON YOL",S72:S76)</f>
        <v>0</v>
      </c>
      <c r="Q121" s="1266">
        <f>COUNTIF($I$72:$I$76,"KÖY İÇİ     YOL (PARKE)")</f>
        <v>1</v>
      </c>
      <c r="R121" s="1266">
        <f>SUMIF($I$72:$I$76,"KÖY İÇİ     YOL (PARKE)",T72:T76)</f>
        <v>2000</v>
      </c>
      <c r="S121" s="1266">
        <f>COUNTIF($I$72:$I$76,"1. KAT ASFALT")</f>
        <v>1</v>
      </c>
      <c r="T121" s="1266">
        <f>SUMIF($I$72:$I$76,"1. KAT ASFALT",U72:U76)</f>
        <v>0</v>
      </c>
      <c r="U121" s="1266">
        <f>COUNTIF($I$72:$I$76,"2. KAT ASFALT")</f>
        <v>0</v>
      </c>
      <c r="V121" s="1266">
        <f>SUMIF($I$72:$I$76,"2. KAT ASFALT",V72:V76)</f>
        <v>0</v>
      </c>
      <c r="W121" s="1266">
        <f>COUNTIF($I$72:$I$76,"TAŞ DUVAR")</f>
        <v>0</v>
      </c>
      <c r="X121" s="1266">
        <f>SUMIF($I$72:$I$76,"MENFEZ",X72:X76)</f>
        <v>0</v>
      </c>
      <c r="Y121" s="1266">
        <f>COUNTIF($I$72:$I$76,"KÖPRÜ")</f>
        <v>0</v>
      </c>
      <c r="Z121" s="1272"/>
      <c r="AA121" s="1271"/>
      <c r="AB121" s="1271"/>
      <c r="AC121" s="1271"/>
      <c r="AE121" s="1271"/>
      <c r="AY121" s="1263"/>
    </row>
    <row r="122" spans="6:51" s="1266" customFormat="1">
      <c r="F122" s="1278"/>
      <c r="G122" s="1266">
        <f>COUNTIF($I$77:$I$84,"HAM YOL")</f>
        <v>0</v>
      </c>
      <c r="H122" s="1266">
        <f ca="1">SUMIF($I$77:$I$84,"HAM YOL",O77:O82)</f>
        <v>0</v>
      </c>
      <c r="I122" s="1266">
        <f>COUNTIF($I$77:$I$84,"TESVİYE")</f>
        <v>0</v>
      </c>
      <c r="J122" s="1266">
        <f>SUMIF($I$77:$I$84,"TESVİYE",P77:P84)</f>
        <v>0</v>
      </c>
      <c r="K122" s="1266">
        <f>COUNTIF($I$77:$I$84,"ONARIM")</f>
        <v>0</v>
      </c>
      <c r="L122" s="1266">
        <f>SUMIF($I$77:$I$84,"ONARIM",Q77:Q84)</f>
        <v>0</v>
      </c>
      <c r="M122" s="1266">
        <f>COUNTIF($I$77:$I$84,"STABİLİZE")</f>
        <v>1</v>
      </c>
      <c r="N122" s="1266">
        <f>SUMIF($I$77:$I$84,"STABİLİZE",R77:R84)</f>
        <v>0</v>
      </c>
      <c r="O122" s="1266">
        <f>COUNTIF($I$77:$I$84,"BETON YOL")</f>
        <v>0</v>
      </c>
      <c r="P122" s="1266">
        <f>SUMIF($I$77:$I$84,"BETON YOL",S77:S84)</f>
        <v>0</v>
      </c>
      <c r="Q122" s="1266">
        <f>COUNTIF($I$77:$I$84,"KÖY İÇİ     YOL (PARKE)")</f>
        <v>0</v>
      </c>
      <c r="R122" s="1266">
        <f>SUMIF($I$77:$I$84,"KÖY İÇİ     YOL (PARKE)",T77:T84)</f>
        <v>0</v>
      </c>
      <c r="S122" s="1266">
        <f>COUNTIF($I$77:$I$84,"1. KAT ASFALT")</f>
        <v>7</v>
      </c>
      <c r="T122" s="1266">
        <f>SUMIF($I$77:$I$84,"1. KAT ASFALT",U77:U84)</f>
        <v>11.5</v>
      </c>
      <c r="U122" s="1266">
        <f>COUNTIF($I$77:$I$84,"2. KAT ASFALT")</f>
        <v>0</v>
      </c>
      <c r="V122" s="1266">
        <f>SUMIF($I$77:$I$84,"2. KAT ASFALT",V77:V84)</f>
        <v>0</v>
      </c>
      <c r="W122" s="1266">
        <f>COUNTIF($I$77:$I$84,"TAŞ DUVAR")</f>
        <v>0</v>
      </c>
      <c r="X122" s="1266">
        <f>SUMIF($I$77:$I$84,"MENFEZ",X77:X84)</f>
        <v>0</v>
      </c>
      <c r="Y122" s="1266">
        <f>COUNTIF($I$77:$I$84,"KÖPRÜ")</f>
        <v>0</v>
      </c>
      <c r="Z122" s="1272"/>
      <c r="AA122" s="1271"/>
      <c r="AB122" s="1271"/>
      <c r="AC122" s="1271"/>
      <c r="AE122" s="1271"/>
      <c r="AY122" s="1263"/>
    </row>
    <row r="123" spans="6:51" s="1266" customFormat="1">
      <c r="F123" s="1278"/>
      <c r="G123" s="1266">
        <f>COUNTIF($I$85:$I$90,"HAM YOL")</f>
        <v>0</v>
      </c>
      <c r="H123" s="1266">
        <f>SUMIF($I$85:$I$90,"HAM YOL",O85:O90)</f>
        <v>0</v>
      </c>
      <c r="I123" s="1266">
        <f>COUNTIF($I$85:$I$90,"TESVİYE")</f>
        <v>0</v>
      </c>
      <c r="J123" s="1266">
        <f>SUMIF($I$85:$I$90,"TESVİYE",P85:P90)</f>
        <v>0</v>
      </c>
      <c r="K123" s="1266">
        <f>COUNTIF($I$85:$I$90,"ONARIM")</f>
        <v>0</v>
      </c>
      <c r="L123" s="1266">
        <f>SUMIF($I$85:$I$90,"ONARIM",Q85:Q90)</f>
        <v>0</v>
      </c>
      <c r="M123" s="1266">
        <f>COUNTIF($I$85:$I$90,"STABİLİZE")</f>
        <v>0</v>
      </c>
      <c r="N123" s="1266">
        <f>SUMIF($I$85:$I$90,"STABİLİZE",R85:R90)</f>
        <v>0</v>
      </c>
      <c r="O123" s="1266">
        <f>COUNTIF($I$85:$I$90,"BETON YOL")</f>
        <v>0</v>
      </c>
      <c r="P123" s="1266">
        <f>SUMIF($I$85:$I$90,"BETON YOL",S85:S90)</f>
        <v>0</v>
      </c>
      <c r="Q123" s="1266">
        <f>COUNTIF($I$85:$I$90,"KÖY İÇİ     YOL (PARKE)")</f>
        <v>0</v>
      </c>
      <c r="R123" s="1266">
        <f>SUMIF($I$85:$I$90,"KÖY İÇİ     YOL (PARKE)",T85:T90)</f>
        <v>0</v>
      </c>
      <c r="S123" s="1266">
        <f>COUNTIF($I$85:$I$90,"1. KAT ASFALT")</f>
        <v>6</v>
      </c>
      <c r="T123" s="1266">
        <f>SUMIF($I$85:$I$90,"1. KAT ASFALT",U85:U90)</f>
        <v>24</v>
      </c>
      <c r="U123" s="1266">
        <f>COUNTIF($I$85:$I$90,"2. KAT ASFALT")</f>
        <v>0</v>
      </c>
      <c r="V123" s="1266">
        <f>SUMIF($I$85:$I$90,"2. KAT ASFALT",V85:V90)</f>
        <v>0</v>
      </c>
      <c r="W123" s="1266">
        <f>COUNTIF($I$85:$I$90,"TAŞ DUVAR")</f>
        <v>0</v>
      </c>
      <c r="X123" s="1266">
        <f>SUMIF($I$85:$I$90,"MENFEZ",X85:X90)</f>
        <v>0</v>
      </c>
      <c r="Y123" s="1266">
        <f>COUNTIF($I$85:$I$90,"KÖPRÜ")</f>
        <v>0</v>
      </c>
      <c r="Z123" s="1272"/>
      <c r="AA123" s="1271"/>
      <c r="AB123" s="1271"/>
      <c r="AC123" s="1271"/>
      <c r="AE123" s="1271"/>
      <c r="AY123" s="1263"/>
    </row>
    <row r="124" spans="6:51" s="1266" customFormat="1">
      <c r="F124" s="1278"/>
      <c r="G124" s="1266">
        <f>COUNTIF($I$92:$I$99,"HAM YOL")</f>
        <v>0</v>
      </c>
      <c r="H124" s="1266">
        <f>SUMIF($I$92:$I$99,"HAM YOL",O92:O99)</f>
        <v>0</v>
      </c>
      <c r="I124" s="1266">
        <f>COUNTIF($I$92:$I$99,"TESVİYE")</f>
        <v>0</v>
      </c>
      <c r="J124" s="1266">
        <f>SUMIF($I$92:$I$99,"TESVİYE",P92:P99)</f>
        <v>0</v>
      </c>
      <c r="K124" s="1266">
        <f>COUNTIF($I$92:$I$99,"ONARIM")</f>
        <v>0</v>
      </c>
      <c r="L124" s="1266">
        <f>SUMIF($I$92:$I$99,"ONARIM",Q92:Q99)</f>
        <v>0</v>
      </c>
      <c r="M124" s="1266">
        <f>COUNTIF($I$92:$I$99,"STABİLİZE")</f>
        <v>2</v>
      </c>
      <c r="N124" s="1266">
        <f>SUMIF($I$92:$I$99,"STABİLİZE",R92:R99)</f>
        <v>0</v>
      </c>
      <c r="O124" s="1266">
        <f>COUNTIF($I$92:$I$99,"BETON YOL")</f>
        <v>0</v>
      </c>
      <c r="P124" s="1266">
        <f>SUMIF($I$92:$I$99,"BETON YOL",S92:S99)</f>
        <v>0</v>
      </c>
      <c r="Q124" s="1266">
        <f>COUNTIF($I$92:$I$99,"KÖY İÇİ     YOL (PARKE)")</f>
        <v>5</v>
      </c>
      <c r="R124" s="1266">
        <f>SUMIF($I$92:$I$99,"KÖY İÇİ     YOL (PARKE)",T92:T99)</f>
        <v>4000</v>
      </c>
      <c r="S124" s="1266">
        <f>COUNTIF($I$92:$I$99,"1. KAT ASFALT")</f>
        <v>1</v>
      </c>
      <c r="T124" s="1266">
        <f>SUMIF($I$92:$I$99,"1. KAT ASFALT",U92:U99)</f>
        <v>1.2</v>
      </c>
      <c r="U124" s="1266">
        <f>COUNTIF($I$92:$I$99,"2. KAT ASFALT")</f>
        <v>0</v>
      </c>
      <c r="V124" s="1266">
        <f>SUMIF($I$92:$I$99,"2. KAT ASFALT",V92:V99)</f>
        <v>0</v>
      </c>
      <c r="W124" s="1266">
        <f>COUNTIF($I$92:$I$99,"TAŞ DUVAR")</f>
        <v>0</v>
      </c>
      <c r="X124" s="1266">
        <f>SUMIF($I$92:$I$99,"MENFEZ",X92:X99)</f>
        <v>0</v>
      </c>
      <c r="Y124" s="1266">
        <f>COUNTIF($I$92:$I$99,"KÖPRÜ")</f>
        <v>0</v>
      </c>
      <c r="Z124" s="1272"/>
      <c r="AA124" s="1271"/>
      <c r="AB124" s="1271"/>
      <c r="AC124" s="1271"/>
      <c r="AE124" s="1271"/>
      <c r="AY124" s="1263"/>
    </row>
    <row r="125" spans="6:51" s="1266" customFormat="1">
      <c r="F125" s="1278"/>
      <c r="G125" s="1266">
        <f>COUNTIF($I$100,"HAM YOL")</f>
        <v>0</v>
      </c>
      <c r="H125" s="1266">
        <f>SUMIF($I$100,"HAM YOL",O100)</f>
        <v>0</v>
      </c>
      <c r="I125" s="1266">
        <f>COUNTIF($I$100,"TESVİYE")</f>
        <v>0</v>
      </c>
      <c r="J125" s="1266">
        <f>SUMIF($I$100,"TESVİYE",Q100)</f>
        <v>0</v>
      </c>
      <c r="K125" s="1266">
        <f>COUNTIF($I$100,"ONARIM")</f>
        <v>0</v>
      </c>
      <c r="L125" s="1266">
        <f>SUMIF($I$100,"ONARIM",S100)</f>
        <v>0</v>
      </c>
      <c r="M125" s="1266">
        <f>COUNTIF($I$100,"STABİLİZE")</f>
        <v>0</v>
      </c>
      <c r="N125" s="1266">
        <f>SUMIF($I$100,"STABİLİZE",U100)</f>
        <v>0</v>
      </c>
      <c r="O125" s="1266">
        <f>COUNTIF($I$100,"BETON YOL")</f>
        <v>0</v>
      </c>
      <c r="P125" s="1266">
        <f>SUMIF($I$100,"BETON YOL",W100)</f>
        <v>0</v>
      </c>
      <c r="Q125" s="1266">
        <f>COUNTIF($I$100,"KÖY İÇİ     YOL (PARKE)")</f>
        <v>1</v>
      </c>
      <c r="R125" s="1266">
        <f>SUMIF($I$100,"KÖY İÇİ     YOL (PARKE)",T100)</f>
        <v>10000</v>
      </c>
      <c r="S125" s="1266">
        <f>COUNTIF($I$100,"1. KAT ASFALT")</f>
        <v>0</v>
      </c>
      <c r="T125" s="1266">
        <f>SUMIF($I$100,"1. KAT ASFALT",AA100)</f>
        <v>0</v>
      </c>
      <c r="U125" s="1266">
        <f>COUNTIF($I$100,"2. KAT ASFALT")</f>
        <v>0</v>
      </c>
      <c r="V125" s="1266">
        <f>SUMIF($I$100,"2. KAT ASFALT",AC100)</f>
        <v>0</v>
      </c>
      <c r="W125" s="1266">
        <f>COUNTIF($I$100,"HAM YOL")</f>
        <v>0</v>
      </c>
      <c r="X125" s="1266">
        <f>SUMIF($I$100,"HAM YOL",AE100)</f>
        <v>0</v>
      </c>
      <c r="Y125" s="1266">
        <f>COUNTIF($I$100,"HAM YOL")</f>
        <v>0</v>
      </c>
      <c r="Z125" s="1272"/>
      <c r="AA125" s="1271"/>
      <c r="AB125" s="1271"/>
      <c r="AC125" s="1271"/>
      <c r="AE125" s="1271"/>
      <c r="AY125" s="1263"/>
    </row>
    <row r="126" spans="6:51" s="1266" customFormat="1">
      <c r="F126" s="1292"/>
      <c r="G126" s="1293">
        <f t="shared" ref="G126:Y126" si="8">SUM(G117:G125)</f>
        <v>0</v>
      </c>
      <c r="H126" s="1293">
        <f t="shared" ca="1" si="8"/>
        <v>0</v>
      </c>
      <c r="I126" s="1293">
        <f t="shared" si="8"/>
        <v>0</v>
      </c>
      <c r="J126" s="1293">
        <f t="shared" si="8"/>
        <v>0</v>
      </c>
      <c r="K126" s="1293">
        <f t="shared" si="8"/>
        <v>0</v>
      </c>
      <c r="L126" s="1293">
        <f t="shared" si="8"/>
        <v>0</v>
      </c>
      <c r="M126" s="1293">
        <f t="shared" si="8"/>
        <v>8</v>
      </c>
      <c r="N126" s="1293">
        <f t="shared" si="8"/>
        <v>11</v>
      </c>
      <c r="O126" s="1293">
        <f t="shared" si="8"/>
        <v>0</v>
      </c>
      <c r="P126" s="1293">
        <f t="shared" si="8"/>
        <v>0</v>
      </c>
      <c r="Q126" s="1293">
        <f t="shared" si="8"/>
        <v>21</v>
      </c>
      <c r="R126" s="1293">
        <f t="shared" si="8"/>
        <v>31700</v>
      </c>
      <c r="S126" s="1293">
        <f t="shared" si="8"/>
        <v>39</v>
      </c>
      <c r="T126" s="1293">
        <f t="shared" si="8"/>
        <v>70.400000000000006</v>
      </c>
      <c r="U126" s="1293">
        <f t="shared" si="8"/>
        <v>14</v>
      </c>
      <c r="V126" s="1293">
        <f t="shared" si="8"/>
        <v>40</v>
      </c>
      <c r="W126" s="1293">
        <f t="shared" si="8"/>
        <v>3</v>
      </c>
      <c r="X126" s="1293">
        <f t="shared" ca="1" si="8"/>
        <v>2</v>
      </c>
      <c r="Y126" s="1293">
        <f t="shared" si="8"/>
        <v>2</v>
      </c>
      <c r="Z126" s="1272"/>
      <c r="AA126" s="1271"/>
      <c r="AB126" s="1271"/>
      <c r="AC126" s="1271"/>
      <c r="AE126" s="1271"/>
      <c r="AY126" s="1263"/>
    </row>
    <row r="127" spans="6:51" s="1266" customFormat="1">
      <c r="F127" s="1278"/>
      <c r="G127" s="1266">
        <f ca="1">G126+I126+K126+M126+O126+Q126+S126+U126+W126+X126+Y126</f>
        <v>89</v>
      </c>
      <c r="I127" s="1267"/>
      <c r="J127" s="1267"/>
      <c r="K127" s="1268"/>
      <c r="L127" s="1269"/>
      <c r="M127" s="1267"/>
      <c r="Q127" s="1268"/>
      <c r="R127" s="1270"/>
      <c r="S127" s="1270"/>
      <c r="T127" s="1267"/>
      <c r="U127" s="1268"/>
      <c r="V127" s="1268"/>
      <c r="W127" s="1271"/>
      <c r="X127" s="1271"/>
      <c r="Y127" s="1271"/>
      <c r="Z127" s="1272"/>
      <c r="AA127" s="1271"/>
      <c r="AB127" s="1271"/>
      <c r="AC127" s="1271"/>
      <c r="AE127" s="1271"/>
      <c r="AY127" s="1263"/>
    </row>
    <row r="128" spans="6:51" s="1266" customFormat="1">
      <c r="I128" s="1267"/>
      <c r="J128" s="1267"/>
      <c r="K128" s="1268"/>
      <c r="L128" s="1269"/>
      <c r="M128" s="1267"/>
      <c r="Q128" s="1268"/>
      <c r="R128" s="1270"/>
      <c r="S128" s="1270"/>
      <c r="T128" s="1267"/>
      <c r="U128" s="1268"/>
      <c r="V128" s="1268"/>
      <c r="W128" s="1271"/>
      <c r="X128" s="1271"/>
      <c r="Y128" s="1271"/>
      <c r="Z128" s="1272"/>
      <c r="AA128" s="1271"/>
      <c r="AB128" s="1271"/>
      <c r="AC128" s="1271"/>
      <c r="AE128" s="1271"/>
      <c r="AY128" s="1263"/>
    </row>
    <row r="129" spans="9:52" s="1266" customFormat="1">
      <c r="I129" s="1267"/>
      <c r="J129" s="1267"/>
      <c r="K129" s="1268"/>
      <c r="L129" s="1269"/>
      <c r="M129" s="1267"/>
      <c r="Q129" s="1268"/>
      <c r="R129" s="1270"/>
      <c r="S129" s="1270"/>
      <c r="T129" s="1267"/>
      <c r="U129" s="1268"/>
      <c r="V129" s="1268"/>
      <c r="W129" s="1271"/>
      <c r="X129" s="1271"/>
      <c r="Y129" s="1271"/>
      <c r="Z129" s="1272"/>
      <c r="AA129" s="1271"/>
      <c r="AB129" s="1271"/>
      <c r="AC129" s="1271"/>
      <c r="AE129" s="1271"/>
      <c r="AY129" s="1263"/>
    </row>
    <row r="130" spans="9:52" s="1263" customFormat="1">
      <c r="I130" s="1264"/>
      <c r="J130" s="1264"/>
      <c r="K130" s="1294"/>
      <c r="L130" s="1294"/>
      <c r="M130" s="1295"/>
      <c r="N130" s="1264"/>
      <c r="R130" s="1264"/>
      <c r="S130" s="1265"/>
      <c r="T130" s="1265"/>
      <c r="U130" s="1264"/>
      <c r="V130" s="1264"/>
      <c r="W130" s="1264"/>
      <c r="Z130" s="1296"/>
      <c r="AA130" s="1297"/>
      <c r="AB130" s="1296"/>
      <c r="AC130" s="1296"/>
      <c r="AD130" s="1296"/>
      <c r="AF130" s="1296"/>
    </row>
    <row r="131" spans="9:52" s="1263" customFormat="1">
      <c r="I131" s="1264"/>
      <c r="J131" s="1264"/>
      <c r="K131" s="1294"/>
      <c r="L131" s="1294"/>
      <c r="M131" s="1295"/>
      <c r="N131" s="1264"/>
      <c r="R131" s="1264"/>
      <c r="S131" s="1265"/>
      <c r="T131" s="1265"/>
      <c r="U131" s="1264"/>
      <c r="V131" s="1264"/>
      <c r="W131" s="1264"/>
      <c r="Z131" s="1296"/>
      <c r="AA131" s="1297"/>
      <c r="AB131" s="1296"/>
      <c r="AC131" s="1296"/>
      <c r="AD131" s="1296"/>
      <c r="AF131" s="1296"/>
    </row>
    <row r="132" spans="9:52" s="1263" customFormat="1">
      <c r="I132" s="1264"/>
      <c r="J132" s="1264"/>
      <c r="K132" s="1294"/>
      <c r="L132" s="1294"/>
      <c r="M132" s="1295"/>
      <c r="N132" s="1264"/>
      <c r="R132" s="1264"/>
      <c r="S132" s="1265"/>
      <c r="T132" s="1265"/>
      <c r="U132" s="1264"/>
      <c r="V132" s="1264"/>
      <c r="W132" s="1264"/>
      <c r="Z132" s="1296"/>
      <c r="AA132" s="1297"/>
      <c r="AB132" s="1296"/>
      <c r="AC132" s="1296"/>
      <c r="AD132" s="1296"/>
      <c r="AF132" s="1296"/>
    </row>
    <row r="133" spans="9:52" s="1263" customFormat="1">
      <c r="I133" s="1264"/>
      <c r="J133" s="1264"/>
      <c r="K133" s="1294"/>
      <c r="L133" s="1294"/>
      <c r="M133" s="1295"/>
      <c r="N133" s="1264"/>
      <c r="R133" s="1264"/>
      <c r="S133" s="1265"/>
      <c r="T133" s="1265"/>
      <c r="U133" s="1264"/>
      <c r="V133" s="1264"/>
      <c r="W133" s="1264"/>
      <c r="Z133" s="1296"/>
      <c r="AA133" s="1297"/>
      <c r="AB133" s="1296"/>
      <c r="AC133" s="1296"/>
      <c r="AD133" s="1296"/>
      <c r="AF133" s="1296"/>
    </row>
    <row r="134" spans="9:52" s="1263" customFormat="1">
      <c r="I134" s="1264"/>
      <c r="J134" s="1264"/>
      <c r="K134" s="1294"/>
      <c r="L134" s="1294"/>
      <c r="M134" s="1295"/>
      <c r="N134" s="1264"/>
      <c r="R134" s="1264"/>
      <c r="S134" s="1265"/>
      <c r="T134" s="1265"/>
      <c r="U134" s="1264"/>
      <c r="V134" s="1264"/>
      <c r="W134" s="1264"/>
      <c r="Z134" s="1296"/>
      <c r="AA134" s="1297"/>
      <c r="AB134" s="1296"/>
      <c r="AC134" s="1296"/>
      <c r="AD134" s="1296"/>
      <c r="AF134" s="1296"/>
    </row>
    <row r="135" spans="9:52" s="1266" customFormat="1">
      <c r="I135" s="1267"/>
      <c r="J135" s="1267"/>
      <c r="K135" s="1268"/>
      <c r="L135" s="1268"/>
      <c r="M135" s="1269"/>
      <c r="N135" s="1267"/>
      <c r="R135" s="1267"/>
      <c r="S135" s="1270"/>
      <c r="T135" s="1270"/>
      <c r="U135" s="1267"/>
      <c r="V135" s="1268"/>
      <c r="W135" s="1267"/>
      <c r="Z135" s="1271"/>
      <c r="AA135" s="1272"/>
      <c r="AB135" s="1271"/>
      <c r="AC135" s="1271"/>
      <c r="AD135" s="1271"/>
      <c r="AF135" s="1271"/>
      <c r="AZ135" s="1263"/>
    </row>
    <row r="136" spans="9:52" s="1266" customFormat="1">
      <c r="I136" s="1267"/>
      <c r="J136" s="1267"/>
      <c r="K136" s="1268"/>
      <c r="L136" s="1268"/>
      <c r="M136" s="1269"/>
      <c r="N136" s="1267"/>
      <c r="R136" s="1267"/>
      <c r="S136" s="1270"/>
      <c r="T136" s="1270"/>
      <c r="U136" s="1267"/>
      <c r="V136" s="1268"/>
      <c r="W136" s="1267"/>
      <c r="Z136" s="1271"/>
      <c r="AA136" s="1272"/>
      <c r="AB136" s="1271"/>
      <c r="AC136" s="1271"/>
      <c r="AD136" s="1271"/>
      <c r="AF136" s="1271"/>
      <c r="AZ136" s="1263"/>
    </row>
    <row r="137" spans="9:52" s="1266" customFormat="1">
      <c r="I137" s="1267"/>
      <c r="J137" s="1267"/>
      <c r="K137" s="1268"/>
      <c r="L137" s="1268"/>
      <c r="M137" s="1269"/>
      <c r="N137" s="1267"/>
      <c r="R137" s="1267"/>
      <c r="S137" s="1270"/>
      <c r="T137" s="1270"/>
      <c r="U137" s="1267"/>
      <c r="V137" s="1268"/>
      <c r="W137" s="1267"/>
      <c r="Z137" s="1271"/>
      <c r="AA137" s="1272"/>
      <c r="AB137" s="1271"/>
      <c r="AC137" s="1271"/>
      <c r="AD137" s="1271"/>
      <c r="AF137" s="1271"/>
      <c r="AZ137" s="1263"/>
    </row>
    <row r="138" spans="9:52" s="1266" customFormat="1">
      <c r="I138" s="1267"/>
      <c r="J138" s="1267"/>
      <c r="K138" s="1268"/>
      <c r="L138" s="1268"/>
      <c r="M138" s="1269"/>
      <c r="N138" s="1267"/>
      <c r="R138" s="1267"/>
      <c r="S138" s="1270"/>
      <c r="T138" s="1270"/>
      <c r="U138" s="1267"/>
      <c r="V138" s="1268"/>
      <c r="W138" s="1267"/>
      <c r="Z138" s="1271"/>
      <c r="AA138" s="1272"/>
      <c r="AB138" s="1271"/>
      <c r="AC138" s="1271"/>
      <c r="AD138" s="1271"/>
      <c r="AF138" s="1271"/>
      <c r="AZ138" s="1263"/>
    </row>
    <row r="139" spans="9:52" s="1266" customFormat="1">
      <c r="I139" s="1267"/>
      <c r="J139" s="1267"/>
      <c r="K139" s="1268"/>
      <c r="L139" s="1268"/>
      <c r="M139" s="1269"/>
      <c r="N139" s="1267"/>
      <c r="R139" s="1267"/>
      <c r="S139" s="1270"/>
      <c r="T139" s="1270"/>
      <c r="U139" s="1267"/>
      <c r="V139" s="1268"/>
      <c r="W139" s="1267"/>
      <c r="Z139" s="1271"/>
      <c r="AA139" s="1272"/>
      <c r="AB139" s="1271"/>
      <c r="AC139" s="1271"/>
      <c r="AD139" s="1271"/>
      <c r="AF139" s="1271"/>
      <c r="AZ139" s="1263"/>
    </row>
    <row r="140" spans="9:52" s="1266" customFormat="1">
      <c r="I140" s="1267"/>
      <c r="J140" s="1267"/>
      <c r="K140" s="1268"/>
      <c r="L140" s="1268"/>
      <c r="M140" s="1269"/>
      <c r="N140" s="1267"/>
      <c r="R140" s="1267"/>
      <c r="S140" s="1270"/>
      <c r="T140" s="1270"/>
      <c r="U140" s="1267"/>
      <c r="V140" s="1268"/>
      <c r="W140" s="1267"/>
      <c r="Z140" s="1271"/>
      <c r="AA140" s="1272"/>
      <c r="AB140" s="1271"/>
      <c r="AC140" s="1271"/>
      <c r="AD140" s="1271"/>
      <c r="AF140" s="1271"/>
      <c r="AZ140" s="1263"/>
    </row>
    <row r="141" spans="9:52" s="1266" customFormat="1">
      <c r="I141" s="1267"/>
      <c r="J141" s="1267"/>
      <c r="K141" s="1268"/>
      <c r="L141" s="1268"/>
      <c r="M141" s="1269"/>
      <c r="N141" s="1267"/>
      <c r="R141" s="1267"/>
      <c r="S141" s="1270"/>
      <c r="T141" s="1270"/>
      <c r="U141" s="1267"/>
      <c r="V141" s="1268"/>
      <c r="W141" s="1267"/>
      <c r="Z141" s="1271"/>
      <c r="AA141" s="1272"/>
      <c r="AB141" s="1271"/>
      <c r="AC141" s="1271"/>
      <c r="AD141" s="1271"/>
      <c r="AF141" s="1271"/>
      <c r="AZ141" s="1263"/>
    </row>
    <row r="142" spans="9:52" s="1266" customFormat="1">
      <c r="I142" s="1267"/>
      <c r="J142" s="1267"/>
      <c r="K142" s="1268"/>
      <c r="L142" s="1268"/>
      <c r="M142" s="1269"/>
      <c r="N142" s="1267"/>
      <c r="R142" s="1267"/>
      <c r="S142" s="1270"/>
      <c r="T142" s="1270"/>
      <c r="U142" s="1267"/>
      <c r="V142" s="1268"/>
      <c r="W142" s="1267"/>
      <c r="Z142" s="1271"/>
      <c r="AA142" s="1272"/>
      <c r="AB142" s="1271"/>
      <c r="AC142" s="1271"/>
      <c r="AD142" s="1271"/>
      <c r="AF142" s="1271"/>
      <c r="AZ142" s="1263"/>
    </row>
    <row r="143" spans="9:52" s="1266" customFormat="1">
      <c r="I143" s="1267"/>
      <c r="J143" s="1267"/>
      <c r="K143" s="1268"/>
      <c r="L143" s="1268"/>
      <c r="M143" s="1269"/>
      <c r="N143" s="1267"/>
      <c r="R143" s="1267"/>
      <c r="S143" s="1270"/>
      <c r="T143" s="1270"/>
      <c r="U143" s="1267"/>
      <c r="V143" s="1268"/>
      <c r="W143" s="1267"/>
      <c r="Z143" s="1271"/>
      <c r="AA143" s="1272"/>
      <c r="AB143" s="1271"/>
      <c r="AC143" s="1271"/>
      <c r="AD143" s="1271"/>
      <c r="AF143" s="1271"/>
      <c r="AZ143" s="1263"/>
    </row>
    <row r="144" spans="9:52" s="1266" customFormat="1">
      <c r="I144" s="1267"/>
      <c r="J144" s="1267"/>
      <c r="K144" s="1268"/>
      <c r="L144" s="1268"/>
      <c r="M144" s="1269"/>
      <c r="N144" s="1267"/>
      <c r="R144" s="1267"/>
      <c r="S144" s="1270"/>
      <c r="T144" s="1270"/>
      <c r="U144" s="1267"/>
      <c r="V144" s="1268"/>
      <c r="W144" s="1267"/>
      <c r="Z144" s="1271"/>
      <c r="AA144" s="1272"/>
      <c r="AB144" s="1271"/>
      <c r="AC144" s="1271"/>
      <c r="AD144" s="1271"/>
      <c r="AF144" s="1271"/>
      <c r="AZ144" s="1263"/>
    </row>
    <row r="145" spans="9:52" s="1266" customFormat="1">
      <c r="I145" s="1267"/>
      <c r="J145" s="1267"/>
      <c r="K145" s="1268"/>
      <c r="L145" s="1268"/>
      <c r="M145" s="1269"/>
      <c r="N145" s="1267"/>
      <c r="R145" s="1267"/>
      <c r="S145" s="1270"/>
      <c r="T145" s="1270"/>
      <c r="U145" s="1267"/>
      <c r="V145" s="1268"/>
      <c r="W145" s="1267"/>
      <c r="Z145" s="1271"/>
      <c r="AA145" s="1272"/>
      <c r="AB145" s="1271"/>
      <c r="AC145" s="1271"/>
      <c r="AD145" s="1271"/>
      <c r="AF145" s="1271"/>
      <c r="AZ145" s="1263"/>
    </row>
    <row r="146" spans="9:52" s="1158" customFormat="1">
      <c r="I146" s="1159"/>
      <c r="J146" s="1159"/>
      <c r="K146" s="1160"/>
      <c r="L146" s="1160"/>
      <c r="M146" s="1161"/>
      <c r="N146" s="1159"/>
      <c r="R146" s="1159"/>
      <c r="S146" s="1162"/>
      <c r="T146" s="1162"/>
      <c r="U146" s="1159"/>
      <c r="V146" s="1160"/>
      <c r="W146" s="1159"/>
      <c r="Z146" s="1163"/>
      <c r="AA146" s="1164"/>
      <c r="AB146" s="1163"/>
      <c r="AC146" s="1163"/>
      <c r="AD146" s="1163"/>
      <c r="AF146" s="1163"/>
      <c r="AZ146" s="1153"/>
    </row>
    <row r="147" spans="9:52" s="1158" customFormat="1">
      <c r="I147" s="1159"/>
      <c r="J147" s="1159"/>
      <c r="K147" s="1160"/>
      <c r="L147" s="1160"/>
      <c r="M147" s="1161"/>
      <c r="N147" s="1159"/>
      <c r="R147" s="1159"/>
      <c r="S147" s="1162"/>
      <c r="T147" s="1162"/>
      <c r="U147" s="1159"/>
      <c r="V147" s="1160"/>
      <c r="W147" s="1159"/>
      <c r="Z147" s="1163"/>
      <c r="AA147" s="1164"/>
      <c r="AB147" s="1163"/>
      <c r="AC147" s="1163"/>
      <c r="AD147" s="1163"/>
      <c r="AF147" s="1163"/>
      <c r="AZ147" s="1153"/>
    </row>
    <row r="148" spans="9:52" s="1158" customFormat="1">
      <c r="I148" s="1159"/>
      <c r="J148" s="1159"/>
      <c r="K148" s="1160"/>
      <c r="L148" s="1160"/>
      <c r="M148" s="1161"/>
      <c r="N148" s="1159"/>
      <c r="R148" s="1159"/>
      <c r="S148" s="1162"/>
      <c r="T148" s="1162"/>
      <c r="U148" s="1159"/>
      <c r="V148" s="1160"/>
      <c r="W148" s="1159"/>
      <c r="Z148" s="1163"/>
      <c r="AA148" s="1164"/>
      <c r="AB148" s="1163"/>
      <c r="AC148" s="1163"/>
      <c r="AD148" s="1163"/>
      <c r="AF148" s="1163"/>
      <c r="AZ148" s="1153"/>
    </row>
    <row r="149" spans="9:52" s="1158" customFormat="1">
      <c r="I149" s="1159"/>
      <c r="J149" s="1159"/>
      <c r="K149" s="1160"/>
      <c r="L149" s="1160"/>
      <c r="M149" s="1161"/>
      <c r="N149" s="1159"/>
      <c r="R149" s="1159"/>
      <c r="S149" s="1162"/>
      <c r="T149" s="1162"/>
      <c r="U149" s="1159"/>
      <c r="V149" s="1160"/>
      <c r="W149" s="1159"/>
      <c r="Z149" s="1163"/>
      <c r="AA149" s="1164"/>
      <c r="AB149" s="1163"/>
      <c r="AC149" s="1163"/>
      <c r="AD149" s="1163"/>
      <c r="AF149" s="1163"/>
      <c r="AZ149" s="1153"/>
    </row>
    <row r="150" spans="9:52" s="1158" customFormat="1">
      <c r="I150" s="1159"/>
      <c r="J150" s="1159"/>
      <c r="K150" s="1160"/>
      <c r="L150" s="1160"/>
      <c r="M150" s="1161"/>
      <c r="N150" s="1159"/>
      <c r="R150" s="1159"/>
      <c r="S150" s="1162"/>
      <c r="T150" s="1162"/>
      <c r="U150" s="1159"/>
      <c r="V150" s="1160"/>
      <c r="W150" s="1159"/>
      <c r="Z150" s="1163"/>
      <c r="AA150" s="1164"/>
      <c r="AB150" s="1163"/>
      <c r="AC150" s="1163"/>
      <c r="AD150" s="1163"/>
      <c r="AF150" s="1163"/>
      <c r="AZ150" s="1153"/>
    </row>
    <row r="151" spans="9:52" s="1158" customFormat="1">
      <c r="I151" s="1159"/>
      <c r="J151" s="1159"/>
      <c r="K151" s="1160"/>
      <c r="L151" s="1160"/>
      <c r="M151" s="1161"/>
      <c r="N151" s="1159"/>
      <c r="R151" s="1159"/>
      <c r="S151" s="1162"/>
      <c r="T151" s="1162"/>
      <c r="U151" s="1159"/>
      <c r="V151" s="1160"/>
      <c r="W151" s="1159"/>
      <c r="Z151" s="1163"/>
      <c r="AA151" s="1164"/>
      <c r="AB151" s="1163"/>
      <c r="AC151" s="1163"/>
      <c r="AD151" s="1163"/>
      <c r="AF151" s="1163"/>
      <c r="AZ151" s="1153"/>
    </row>
    <row r="152" spans="9:52" s="1158" customFormat="1">
      <c r="I152" s="1159"/>
      <c r="J152" s="1159"/>
      <c r="K152" s="1160"/>
      <c r="L152" s="1160"/>
      <c r="M152" s="1161"/>
      <c r="N152" s="1159"/>
      <c r="R152" s="1159"/>
      <c r="S152" s="1162"/>
      <c r="T152" s="1162"/>
      <c r="U152" s="1159"/>
      <c r="V152" s="1160"/>
      <c r="W152" s="1159"/>
      <c r="Z152" s="1163"/>
      <c r="AA152" s="1164"/>
      <c r="AB152" s="1163"/>
      <c r="AC152" s="1163"/>
      <c r="AD152" s="1163"/>
      <c r="AF152" s="1163"/>
      <c r="AZ152" s="1153"/>
    </row>
    <row r="153" spans="9:52" s="1158" customFormat="1">
      <c r="I153" s="1159"/>
      <c r="J153" s="1159"/>
      <c r="K153" s="1160"/>
      <c r="L153" s="1160"/>
      <c r="M153" s="1161"/>
      <c r="N153" s="1159"/>
      <c r="R153" s="1159"/>
      <c r="S153" s="1162"/>
      <c r="T153" s="1162"/>
      <c r="U153" s="1159"/>
      <c r="V153" s="1160"/>
      <c r="W153" s="1159"/>
      <c r="Z153" s="1163"/>
      <c r="AA153" s="1164"/>
      <c r="AB153" s="1163"/>
      <c r="AC153" s="1163"/>
      <c r="AD153" s="1163"/>
      <c r="AF153" s="1163"/>
      <c r="AZ153" s="1153"/>
    </row>
    <row r="154" spans="9:52" s="1158" customFormat="1">
      <c r="I154" s="1159"/>
      <c r="J154" s="1159"/>
      <c r="K154" s="1160"/>
      <c r="L154" s="1160"/>
      <c r="M154" s="1161"/>
      <c r="N154" s="1159"/>
      <c r="R154" s="1159"/>
      <c r="S154" s="1162"/>
      <c r="T154" s="1162"/>
      <c r="U154" s="1159"/>
      <c r="V154" s="1160"/>
      <c r="W154" s="1159"/>
      <c r="Z154" s="1163"/>
      <c r="AA154" s="1164"/>
      <c r="AB154" s="1163"/>
      <c r="AC154" s="1163"/>
      <c r="AD154" s="1163"/>
      <c r="AF154" s="1163"/>
      <c r="AZ154" s="1153"/>
    </row>
    <row r="155" spans="9:52" s="1158" customFormat="1">
      <c r="I155" s="1159"/>
      <c r="J155" s="1159"/>
      <c r="K155" s="1160"/>
      <c r="L155" s="1160"/>
      <c r="M155" s="1161"/>
      <c r="N155" s="1159"/>
      <c r="R155" s="1159"/>
      <c r="S155" s="1162"/>
      <c r="T155" s="1162"/>
      <c r="U155" s="1159"/>
      <c r="V155" s="1160"/>
      <c r="W155" s="1159"/>
      <c r="Z155" s="1163"/>
      <c r="AA155" s="1164"/>
      <c r="AB155" s="1163"/>
      <c r="AC155" s="1163"/>
      <c r="AD155" s="1163"/>
      <c r="AF155" s="1163"/>
      <c r="AZ155" s="1153"/>
    </row>
    <row r="156" spans="9:52" s="1158" customFormat="1">
      <c r="I156" s="1159"/>
      <c r="J156" s="1159"/>
      <c r="K156" s="1160"/>
      <c r="L156" s="1160"/>
      <c r="M156" s="1161"/>
      <c r="N156" s="1159"/>
      <c r="R156" s="1159"/>
      <c r="S156" s="1162"/>
      <c r="T156" s="1162"/>
      <c r="U156" s="1159"/>
      <c r="V156" s="1160"/>
      <c r="W156" s="1159"/>
      <c r="Z156" s="1163"/>
      <c r="AA156" s="1164"/>
      <c r="AB156" s="1163"/>
      <c r="AC156" s="1163"/>
      <c r="AD156" s="1163"/>
      <c r="AF156" s="1163"/>
      <c r="AZ156" s="1153"/>
    </row>
    <row r="157" spans="9:52" s="1158" customFormat="1">
      <c r="I157" s="1159"/>
      <c r="J157" s="1159"/>
      <c r="K157" s="1160"/>
      <c r="L157" s="1160"/>
      <c r="M157" s="1161"/>
      <c r="N157" s="1159"/>
      <c r="R157" s="1159"/>
      <c r="S157" s="1162"/>
      <c r="T157" s="1162"/>
      <c r="U157" s="1159"/>
      <c r="V157" s="1160"/>
      <c r="W157" s="1159"/>
      <c r="Z157" s="1163"/>
      <c r="AA157" s="1164"/>
      <c r="AB157" s="1163"/>
      <c r="AC157" s="1163"/>
      <c r="AD157" s="1163"/>
      <c r="AF157" s="1163"/>
      <c r="AZ157" s="1153"/>
    </row>
    <row r="158" spans="9:52" s="1158" customFormat="1">
      <c r="I158" s="1159"/>
      <c r="J158" s="1159"/>
      <c r="K158" s="1160"/>
      <c r="L158" s="1160"/>
      <c r="M158" s="1161"/>
      <c r="N158" s="1159"/>
      <c r="R158" s="1159"/>
      <c r="S158" s="1162"/>
      <c r="T158" s="1162"/>
      <c r="U158" s="1159"/>
      <c r="V158" s="1160"/>
      <c r="W158" s="1159"/>
      <c r="Z158" s="1163"/>
      <c r="AA158" s="1164"/>
      <c r="AB158" s="1163"/>
      <c r="AC158" s="1163"/>
      <c r="AD158" s="1163"/>
      <c r="AF158" s="1163"/>
      <c r="AZ158" s="1153"/>
    </row>
    <row r="159" spans="9:52" s="1158" customFormat="1">
      <c r="I159" s="1159"/>
      <c r="J159" s="1159"/>
      <c r="K159" s="1160"/>
      <c r="L159" s="1160"/>
      <c r="M159" s="1161"/>
      <c r="N159" s="1159"/>
      <c r="R159" s="1159"/>
      <c r="S159" s="1162"/>
      <c r="T159" s="1162"/>
      <c r="U159" s="1159"/>
      <c r="V159" s="1160"/>
      <c r="W159" s="1159"/>
      <c r="Z159" s="1163"/>
      <c r="AA159" s="1164"/>
      <c r="AB159" s="1163"/>
      <c r="AC159" s="1163"/>
      <c r="AD159" s="1163"/>
      <c r="AF159" s="1163"/>
      <c r="AZ159" s="1153"/>
    </row>
    <row r="160" spans="9:52" s="1158" customFormat="1">
      <c r="I160" s="1159"/>
      <c r="J160" s="1159"/>
      <c r="K160" s="1160"/>
      <c r="L160" s="1160"/>
      <c r="M160" s="1161"/>
      <c r="N160" s="1159"/>
      <c r="R160" s="1159"/>
      <c r="S160" s="1162"/>
      <c r="T160" s="1162"/>
      <c r="U160" s="1159"/>
      <c r="V160" s="1160"/>
      <c r="W160" s="1159"/>
      <c r="Z160" s="1163"/>
      <c r="AA160" s="1164"/>
      <c r="AB160" s="1163"/>
      <c r="AC160" s="1163"/>
      <c r="AD160" s="1163"/>
      <c r="AF160" s="1163"/>
      <c r="AZ160" s="1153"/>
    </row>
    <row r="161" spans="9:52" s="1158" customFormat="1">
      <c r="I161" s="1159"/>
      <c r="J161" s="1159"/>
      <c r="K161" s="1160"/>
      <c r="L161" s="1160"/>
      <c r="M161" s="1161"/>
      <c r="N161" s="1159"/>
      <c r="R161" s="1159"/>
      <c r="S161" s="1162"/>
      <c r="T161" s="1162"/>
      <c r="U161" s="1159"/>
      <c r="V161" s="1160"/>
      <c r="W161" s="1159"/>
      <c r="Z161" s="1163"/>
      <c r="AA161" s="1164"/>
      <c r="AB161" s="1163"/>
      <c r="AC161" s="1163"/>
      <c r="AD161" s="1163"/>
      <c r="AF161" s="1163"/>
      <c r="AZ161" s="1153"/>
    </row>
    <row r="162" spans="9:52" s="1158" customFormat="1">
      <c r="I162" s="1159"/>
      <c r="J162" s="1159"/>
      <c r="K162" s="1160"/>
      <c r="L162" s="1160"/>
      <c r="M162" s="1161"/>
      <c r="N162" s="1159"/>
      <c r="R162" s="1159"/>
      <c r="S162" s="1162"/>
      <c r="T162" s="1162"/>
      <c r="U162" s="1159"/>
      <c r="V162" s="1160"/>
      <c r="W162" s="1159"/>
      <c r="Z162" s="1163"/>
      <c r="AA162" s="1164"/>
      <c r="AB162" s="1163"/>
      <c r="AC162" s="1163"/>
      <c r="AD162" s="1163"/>
      <c r="AF162" s="1163"/>
      <c r="AZ162" s="1153"/>
    </row>
    <row r="163" spans="9:52" s="1158" customFormat="1">
      <c r="I163" s="1159"/>
      <c r="J163" s="1159"/>
      <c r="K163" s="1160"/>
      <c r="L163" s="1160"/>
      <c r="M163" s="1161"/>
      <c r="N163" s="1159"/>
      <c r="R163" s="1159"/>
      <c r="S163" s="1162"/>
      <c r="T163" s="1162"/>
      <c r="U163" s="1159"/>
      <c r="V163" s="1160"/>
      <c r="W163" s="1159"/>
      <c r="Z163" s="1163"/>
      <c r="AA163" s="1164"/>
      <c r="AB163" s="1163"/>
      <c r="AC163" s="1163"/>
      <c r="AD163" s="1163"/>
      <c r="AF163" s="1163"/>
      <c r="AZ163" s="1153"/>
    </row>
    <row r="164" spans="9:52" s="1158" customFormat="1">
      <c r="I164" s="1159"/>
      <c r="J164" s="1159"/>
      <c r="K164" s="1160"/>
      <c r="L164" s="1160"/>
      <c r="M164" s="1161"/>
      <c r="N164" s="1159"/>
      <c r="R164" s="1159"/>
      <c r="S164" s="1162"/>
      <c r="T164" s="1162"/>
      <c r="U164" s="1159"/>
      <c r="V164" s="1160"/>
      <c r="W164" s="1159"/>
      <c r="Z164" s="1163"/>
      <c r="AA164" s="1164"/>
      <c r="AB164" s="1163"/>
      <c r="AC164" s="1163"/>
      <c r="AD164" s="1163"/>
      <c r="AF164" s="1163"/>
      <c r="AZ164" s="1153"/>
    </row>
    <row r="165" spans="9:52" s="1158" customFormat="1">
      <c r="I165" s="1159"/>
      <c r="J165" s="1159"/>
      <c r="K165" s="1160"/>
      <c r="L165" s="1160"/>
      <c r="M165" s="1161"/>
      <c r="N165" s="1159"/>
      <c r="R165" s="1159"/>
      <c r="S165" s="1162"/>
      <c r="T165" s="1162"/>
      <c r="U165" s="1159"/>
      <c r="V165" s="1160"/>
      <c r="W165" s="1159"/>
      <c r="Z165" s="1163"/>
      <c r="AA165" s="1164"/>
      <c r="AB165" s="1163"/>
      <c r="AC165" s="1163"/>
      <c r="AD165" s="1163"/>
      <c r="AF165" s="1163"/>
      <c r="AZ165" s="1153"/>
    </row>
    <row r="166" spans="9:52" s="1158" customFormat="1">
      <c r="I166" s="1159"/>
      <c r="J166" s="1159"/>
      <c r="K166" s="1160"/>
      <c r="L166" s="1160"/>
      <c r="M166" s="1161"/>
      <c r="N166" s="1159"/>
      <c r="R166" s="1159"/>
      <c r="S166" s="1162"/>
      <c r="T166" s="1162"/>
      <c r="U166" s="1159"/>
      <c r="V166" s="1160"/>
      <c r="W166" s="1159"/>
      <c r="Z166" s="1163"/>
      <c r="AA166" s="1164"/>
      <c r="AB166" s="1163"/>
      <c r="AC166" s="1163"/>
      <c r="AD166" s="1163"/>
      <c r="AF166" s="1163"/>
      <c r="AZ166" s="1153"/>
    </row>
    <row r="167" spans="9:52" s="1158" customFormat="1">
      <c r="I167" s="1159"/>
      <c r="J167" s="1159"/>
      <c r="K167" s="1160"/>
      <c r="L167" s="1160"/>
      <c r="M167" s="1161"/>
      <c r="N167" s="1159"/>
      <c r="R167" s="1159"/>
      <c r="S167" s="1162"/>
      <c r="T167" s="1162"/>
      <c r="U167" s="1159"/>
      <c r="V167" s="1160"/>
      <c r="W167" s="1159"/>
      <c r="Z167" s="1163"/>
      <c r="AA167" s="1164"/>
      <c r="AB167" s="1163"/>
      <c r="AC167" s="1163"/>
      <c r="AD167" s="1163"/>
      <c r="AF167" s="1163"/>
      <c r="AZ167" s="1153"/>
    </row>
    <row r="168" spans="9:52" s="1158" customFormat="1">
      <c r="I168" s="1159"/>
      <c r="J168" s="1159"/>
      <c r="K168" s="1160"/>
      <c r="L168" s="1160"/>
      <c r="M168" s="1161"/>
      <c r="N168" s="1159"/>
      <c r="R168" s="1159"/>
      <c r="S168" s="1162"/>
      <c r="T168" s="1162"/>
      <c r="U168" s="1159"/>
      <c r="V168" s="1160"/>
      <c r="W168" s="1159"/>
      <c r="Z168" s="1163"/>
      <c r="AA168" s="1164"/>
      <c r="AB168" s="1163"/>
      <c r="AC168" s="1163"/>
      <c r="AD168" s="1163"/>
      <c r="AF168" s="1163"/>
      <c r="AZ168" s="1153"/>
    </row>
    <row r="169" spans="9:52" s="1158" customFormat="1">
      <c r="I169" s="1159"/>
      <c r="J169" s="1159"/>
      <c r="K169" s="1160"/>
      <c r="L169" s="1160"/>
      <c r="M169" s="1161"/>
      <c r="N169" s="1159"/>
      <c r="R169" s="1159"/>
      <c r="S169" s="1162"/>
      <c r="T169" s="1162"/>
      <c r="U169" s="1159"/>
      <c r="V169" s="1160"/>
      <c r="W169" s="1159"/>
      <c r="Z169" s="1163"/>
      <c r="AA169" s="1164"/>
      <c r="AB169" s="1163"/>
      <c r="AC169" s="1163"/>
      <c r="AD169" s="1163"/>
      <c r="AF169" s="1163"/>
      <c r="AZ169" s="1153"/>
    </row>
    <row r="170" spans="9:52" s="1158" customFormat="1">
      <c r="I170" s="1159"/>
      <c r="J170" s="1159"/>
      <c r="K170" s="1160"/>
      <c r="L170" s="1160"/>
      <c r="M170" s="1161"/>
      <c r="N170" s="1159"/>
      <c r="R170" s="1159"/>
      <c r="S170" s="1162"/>
      <c r="T170" s="1162"/>
      <c r="U170" s="1159"/>
      <c r="V170" s="1160"/>
      <c r="W170" s="1159"/>
      <c r="Z170" s="1163"/>
      <c r="AA170" s="1164"/>
      <c r="AB170" s="1163"/>
      <c r="AC170" s="1163"/>
      <c r="AD170" s="1163"/>
      <c r="AF170" s="1163"/>
      <c r="AZ170" s="1153"/>
    </row>
    <row r="171" spans="9:52" s="1158" customFormat="1">
      <c r="I171" s="1159"/>
      <c r="J171" s="1159"/>
      <c r="K171" s="1160"/>
      <c r="L171" s="1160"/>
      <c r="M171" s="1161"/>
      <c r="N171" s="1159"/>
      <c r="R171" s="1159"/>
      <c r="S171" s="1162"/>
      <c r="T171" s="1162"/>
      <c r="U171" s="1159"/>
      <c r="V171" s="1160"/>
      <c r="W171" s="1159"/>
      <c r="Z171" s="1163"/>
      <c r="AA171" s="1164"/>
      <c r="AB171" s="1163"/>
      <c r="AC171" s="1163"/>
      <c r="AD171" s="1163"/>
      <c r="AF171" s="1163"/>
      <c r="AZ171" s="1153"/>
    </row>
    <row r="172" spans="9:52" s="1158" customFormat="1">
      <c r="I172" s="1159"/>
      <c r="J172" s="1159"/>
      <c r="K172" s="1160"/>
      <c r="L172" s="1160"/>
      <c r="M172" s="1161"/>
      <c r="N172" s="1159"/>
      <c r="R172" s="1159"/>
      <c r="S172" s="1162"/>
      <c r="T172" s="1162"/>
      <c r="U172" s="1159"/>
      <c r="V172" s="1160"/>
      <c r="W172" s="1159"/>
      <c r="Z172" s="1163"/>
      <c r="AA172" s="1164"/>
      <c r="AB172" s="1163"/>
      <c r="AC172" s="1163"/>
      <c r="AD172" s="1163"/>
      <c r="AF172" s="1163"/>
      <c r="AZ172" s="1153"/>
    </row>
    <row r="173" spans="9:52" s="1158" customFormat="1">
      <c r="I173" s="1159"/>
      <c r="J173" s="1159"/>
      <c r="K173" s="1160"/>
      <c r="L173" s="1160"/>
      <c r="M173" s="1161"/>
      <c r="N173" s="1159"/>
      <c r="R173" s="1159"/>
      <c r="S173" s="1162"/>
      <c r="T173" s="1162"/>
      <c r="U173" s="1159"/>
      <c r="V173" s="1160"/>
      <c r="W173" s="1159"/>
      <c r="Z173" s="1163"/>
      <c r="AA173" s="1164"/>
      <c r="AB173" s="1163"/>
      <c r="AC173" s="1163"/>
      <c r="AD173" s="1163"/>
      <c r="AF173" s="1163"/>
      <c r="AZ173" s="1153"/>
    </row>
    <row r="174" spans="9:52" s="1158" customFormat="1">
      <c r="I174" s="1159"/>
      <c r="J174" s="1159"/>
      <c r="K174" s="1160"/>
      <c r="L174" s="1160"/>
      <c r="M174" s="1161"/>
      <c r="N174" s="1159"/>
      <c r="R174" s="1159"/>
      <c r="S174" s="1162"/>
      <c r="T174" s="1162"/>
      <c r="U174" s="1159"/>
      <c r="V174" s="1160"/>
      <c r="W174" s="1159"/>
      <c r="Z174" s="1163"/>
      <c r="AA174" s="1164"/>
      <c r="AB174" s="1163"/>
      <c r="AC174" s="1163"/>
      <c r="AD174" s="1163"/>
      <c r="AF174" s="1163"/>
      <c r="AZ174" s="1153"/>
    </row>
    <row r="175" spans="9:52" s="1158" customFormat="1">
      <c r="I175" s="1159"/>
      <c r="J175" s="1159"/>
      <c r="K175" s="1160"/>
      <c r="L175" s="1160"/>
      <c r="M175" s="1161"/>
      <c r="N175" s="1159"/>
      <c r="R175" s="1159"/>
      <c r="S175" s="1162"/>
      <c r="T175" s="1162"/>
      <c r="U175" s="1159"/>
      <c r="V175" s="1160"/>
      <c r="W175" s="1159"/>
      <c r="Z175" s="1163"/>
      <c r="AA175" s="1164"/>
      <c r="AB175" s="1163"/>
      <c r="AC175" s="1163"/>
      <c r="AD175" s="1163"/>
      <c r="AF175" s="1163"/>
      <c r="AZ175" s="1153"/>
    </row>
    <row r="176" spans="9:52" s="1158" customFormat="1">
      <c r="I176" s="1159"/>
      <c r="J176" s="1159"/>
      <c r="K176" s="1160"/>
      <c r="L176" s="1160"/>
      <c r="M176" s="1161"/>
      <c r="N176" s="1159"/>
      <c r="R176" s="1159"/>
      <c r="S176" s="1162"/>
      <c r="T176" s="1162"/>
      <c r="U176" s="1159"/>
      <c r="V176" s="1160"/>
      <c r="W176" s="1159"/>
      <c r="Z176" s="1163"/>
      <c r="AA176" s="1164"/>
      <c r="AB176" s="1163"/>
      <c r="AC176" s="1163"/>
      <c r="AD176" s="1163"/>
      <c r="AF176" s="1163"/>
      <c r="AZ176" s="1153"/>
    </row>
    <row r="177" spans="9:52" s="1158" customFormat="1">
      <c r="I177" s="1159"/>
      <c r="J177" s="1159"/>
      <c r="K177" s="1160"/>
      <c r="L177" s="1160"/>
      <c r="M177" s="1161"/>
      <c r="N177" s="1159"/>
      <c r="R177" s="1159"/>
      <c r="S177" s="1162"/>
      <c r="T177" s="1162"/>
      <c r="U177" s="1159"/>
      <c r="V177" s="1160"/>
      <c r="W177" s="1159"/>
      <c r="Z177" s="1163"/>
      <c r="AA177" s="1164"/>
      <c r="AB177" s="1163"/>
      <c r="AC177" s="1163"/>
      <c r="AD177" s="1163"/>
      <c r="AF177" s="1163"/>
      <c r="AZ177" s="1153"/>
    </row>
    <row r="178" spans="9:52" s="1158" customFormat="1">
      <c r="I178" s="1159"/>
      <c r="J178" s="1159"/>
      <c r="K178" s="1160"/>
      <c r="L178" s="1160"/>
      <c r="M178" s="1161"/>
      <c r="N178" s="1159"/>
      <c r="R178" s="1159"/>
      <c r="S178" s="1162"/>
      <c r="T178" s="1162"/>
      <c r="U178" s="1159"/>
      <c r="V178" s="1160"/>
      <c r="W178" s="1159"/>
      <c r="Z178" s="1163"/>
      <c r="AA178" s="1164"/>
      <c r="AB178" s="1163"/>
      <c r="AC178" s="1163"/>
      <c r="AD178" s="1163"/>
      <c r="AF178" s="1163"/>
      <c r="AZ178" s="1153"/>
    </row>
    <row r="179" spans="9:52" s="1158" customFormat="1">
      <c r="I179" s="1159"/>
      <c r="J179" s="1159"/>
      <c r="K179" s="1160"/>
      <c r="L179" s="1160"/>
      <c r="M179" s="1161"/>
      <c r="N179" s="1159"/>
      <c r="R179" s="1159"/>
      <c r="S179" s="1162"/>
      <c r="T179" s="1162"/>
      <c r="U179" s="1159"/>
      <c r="V179" s="1160"/>
      <c r="W179" s="1159"/>
      <c r="Z179" s="1163"/>
      <c r="AA179" s="1164"/>
      <c r="AB179" s="1163"/>
      <c r="AC179" s="1163"/>
      <c r="AD179" s="1163"/>
      <c r="AF179" s="1163"/>
      <c r="AZ179" s="1153"/>
    </row>
    <row r="180" spans="9:52" s="1158" customFormat="1">
      <c r="I180" s="1159"/>
      <c r="J180" s="1159"/>
      <c r="K180" s="1160"/>
      <c r="L180" s="1160"/>
      <c r="M180" s="1161"/>
      <c r="N180" s="1159"/>
      <c r="R180" s="1159"/>
      <c r="S180" s="1162"/>
      <c r="T180" s="1162"/>
      <c r="U180" s="1159"/>
      <c r="V180" s="1160"/>
      <c r="W180" s="1159"/>
      <c r="Z180" s="1163"/>
      <c r="AA180" s="1164"/>
      <c r="AB180" s="1163"/>
      <c r="AC180" s="1163"/>
      <c r="AD180" s="1163"/>
      <c r="AF180" s="1163"/>
      <c r="AZ180" s="1153"/>
    </row>
    <row r="181" spans="9:52" s="1158" customFormat="1">
      <c r="I181" s="1159"/>
      <c r="J181" s="1159"/>
      <c r="K181" s="1160"/>
      <c r="L181" s="1160"/>
      <c r="M181" s="1161"/>
      <c r="N181" s="1159"/>
      <c r="R181" s="1159"/>
      <c r="S181" s="1162"/>
      <c r="T181" s="1162"/>
      <c r="U181" s="1159"/>
      <c r="V181" s="1160"/>
      <c r="W181" s="1159"/>
      <c r="Z181" s="1163"/>
      <c r="AA181" s="1164"/>
      <c r="AB181" s="1163"/>
      <c r="AC181" s="1163"/>
      <c r="AD181" s="1163"/>
      <c r="AF181" s="1163"/>
      <c r="AZ181" s="1153"/>
    </row>
    <row r="182" spans="9:52" s="1158" customFormat="1">
      <c r="I182" s="1159"/>
      <c r="J182" s="1159"/>
      <c r="K182" s="1160"/>
      <c r="L182" s="1160"/>
      <c r="M182" s="1161"/>
      <c r="N182" s="1159"/>
      <c r="R182" s="1159"/>
      <c r="S182" s="1162"/>
      <c r="T182" s="1162"/>
      <c r="U182" s="1159"/>
      <c r="V182" s="1160"/>
      <c r="W182" s="1159"/>
      <c r="Z182" s="1163"/>
      <c r="AA182" s="1164"/>
      <c r="AB182" s="1163"/>
      <c r="AC182" s="1163"/>
      <c r="AD182" s="1163"/>
      <c r="AF182" s="1163"/>
      <c r="AZ182" s="1153"/>
    </row>
    <row r="183" spans="9:52" s="1158" customFormat="1">
      <c r="I183" s="1159"/>
      <c r="J183" s="1159"/>
      <c r="K183" s="1160"/>
      <c r="L183" s="1160"/>
      <c r="M183" s="1161"/>
      <c r="N183" s="1159"/>
      <c r="R183" s="1159"/>
      <c r="S183" s="1162"/>
      <c r="T183" s="1162"/>
      <c r="U183" s="1159"/>
      <c r="V183" s="1160"/>
      <c r="W183" s="1159"/>
      <c r="Z183" s="1163"/>
      <c r="AA183" s="1164"/>
      <c r="AB183" s="1163"/>
      <c r="AC183" s="1163"/>
      <c r="AD183" s="1163"/>
      <c r="AF183" s="1163"/>
      <c r="AZ183" s="1153"/>
    </row>
    <row r="184" spans="9:52" s="1158" customFormat="1">
      <c r="I184" s="1159"/>
      <c r="J184" s="1159"/>
      <c r="K184" s="1160"/>
      <c r="L184" s="1160"/>
      <c r="M184" s="1161"/>
      <c r="N184" s="1159"/>
      <c r="R184" s="1159"/>
      <c r="S184" s="1162"/>
      <c r="T184" s="1162"/>
      <c r="U184" s="1159"/>
      <c r="V184" s="1160"/>
      <c r="W184" s="1159"/>
      <c r="Z184" s="1163"/>
      <c r="AA184" s="1164"/>
      <c r="AB184" s="1163"/>
      <c r="AC184" s="1163"/>
      <c r="AD184" s="1163"/>
      <c r="AF184" s="1163"/>
      <c r="AZ184" s="1153"/>
    </row>
    <row r="185" spans="9:52" s="1158" customFormat="1">
      <c r="I185" s="1159"/>
      <c r="J185" s="1159"/>
      <c r="K185" s="1160"/>
      <c r="L185" s="1160"/>
      <c r="M185" s="1161"/>
      <c r="N185" s="1159"/>
      <c r="R185" s="1159"/>
      <c r="S185" s="1162"/>
      <c r="T185" s="1162"/>
      <c r="U185" s="1159"/>
      <c r="V185" s="1160"/>
      <c r="W185" s="1159"/>
      <c r="Z185" s="1163"/>
      <c r="AA185" s="1164"/>
      <c r="AB185" s="1163"/>
      <c r="AC185" s="1163"/>
      <c r="AD185" s="1163"/>
      <c r="AF185" s="1163"/>
      <c r="AZ185" s="1153"/>
    </row>
    <row r="186" spans="9:52" s="1158" customFormat="1">
      <c r="I186" s="1159"/>
      <c r="J186" s="1159"/>
      <c r="K186" s="1160"/>
      <c r="L186" s="1160"/>
      <c r="M186" s="1161"/>
      <c r="N186" s="1159"/>
      <c r="R186" s="1159"/>
      <c r="S186" s="1162"/>
      <c r="T186" s="1162"/>
      <c r="U186" s="1159"/>
      <c r="V186" s="1160"/>
      <c r="W186" s="1159"/>
      <c r="Z186" s="1163"/>
      <c r="AA186" s="1164"/>
      <c r="AB186" s="1163"/>
      <c r="AC186" s="1163"/>
      <c r="AD186" s="1163"/>
      <c r="AF186" s="1163"/>
      <c r="AZ186" s="1153"/>
    </row>
    <row r="187" spans="9:52" s="1158" customFormat="1">
      <c r="I187" s="1159"/>
      <c r="J187" s="1159"/>
      <c r="K187" s="1160"/>
      <c r="L187" s="1160"/>
      <c r="M187" s="1161"/>
      <c r="N187" s="1159"/>
      <c r="R187" s="1159"/>
      <c r="S187" s="1162"/>
      <c r="T187" s="1162"/>
      <c r="U187" s="1159"/>
      <c r="V187" s="1160"/>
      <c r="W187" s="1159"/>
      <c r="Z187" s="1163"/>
      <c r="AA187" s="1164"/>
      <c r="AB187" s="1163"/>
      <c r="AC187" s="1163"/>
      <c r="AD187" s="1163"/>
      <c r="AF187" s="1163"/>
      <c r="AZ187" s="1153"/>
    </row>
    <row r="188" spans="9:52" s="1158" customFormat="1">
      <c r="I188" s="1159"/>
      <c r="J188" s="1159"/>
      <c r="K188" s="1160"/>
      <c r="L188" s="1160"/>
      <c r="M188" s="1161"/>
      <c r="N188" s="1159"/>
      <c r="R188" s="1159"/>
      <c r="S188" s="1162"/>
      <c r="T188" s="1162"/>
      <c r="U188" s="1159"/>
      <c r="V188" s="1160"/>
      <c r="W188" s="1159"/>
      <c r="Z188" s="1163"/>
      <c r="AA188" s="1164"/>
      <c r="AB188" s="1163"/>
      <c r="AC188" s="1163"/>
      <c r="AD188" s="1163"/>
      <c r="AF188" s="1163"/>
      <c r="AZ188" s="1153"/>
    </row>
    <row r="189" spans="9:52" s="1158" customFormat="1">
      <c r="I189" s="1159"/>
      <c r="J189" s="1159"/>
      <c r="K189" s="1160"/>
      <c r="L189" s="1160"/>
      <c r="M189" s="1161"/>
      <c r="N189" s="1159"/>
      <c r="R189" s="1159"/>
      <c r="S189" s="1162"/>
      <c r="T189" s="1162"/>
      <c r="U189" s="1159"/>
      <c r="V189" s="1160"/>
      <c r="W189" s="1159"/>
      <c r="Z189" s="1163"/>
      <c r="AA189" s="1164"/>
      <c r="AB189" s="1163"/>
      <c r="AC189" s="1163"/>
      <c r="AD189" s="1163"/>
      <c r="AF189" s="1163"/>
      <c r="AZ189" s="1153"/>
    </row>
    <row r="190" spans="9:52" s="1158" customFormat="1">
      <c r="I190" s="1159"/>
      <c r="J190" s="1159"/>
      <c r="K190" s="1160"/>
      <c r="L190" s="1160"/>
      <c r="M190" s="1161"/>
      <c r="N190" s="1159"/>
      <c r="R190" s="1159"/>
      <c r="S190" s="1162"/>
      <c r="T190" s="1162"/>
      <c r="U190" s="1159"/>
      <c r="V190" s="1160"/>
      <c r="W190" s="1159"/>
      <c r="Z190" s="1163"/>
      <c r="AA190" s="1164"/>
      <c r="AB190" s="1163"/>
      <c r="AC190" s="1163"/>
      <c r="AD190" s="1163"/>
      <c r="AF190" s="1163"/>
      <c r="AZ190" s="1153"/>
    </row>
    <row r="191" spans="9:52" s="1158" customFormat="1">
      <c r="I191" s="1159"/>
      <c r="J191" s="1159"/>
      <c r="K191" s="1160"/>
      <c r="L191" s="1160"/>
      <c r="M191" s="1161"/>
      <c r="N191" s="1159"/>
      <c r="R191" s="1159"/>
      <c r="S191" s="1162"/>
      <c r="T191" s="1162"/>
      <c r="U191" s="1159"/>
      <c r="V191" s="1160"/>
      <c r="W191" s="1159"/>
      <c r="Z191" s="1163"/>
      <c r="AA191" s="1164"/>
      <c r="AB191" s="1163"/>
      <c r="AC191" s="1163"/>
      <c r="AD191" s="1163"/>
      <c r="AF191" s="1163"/>
      <c r="AZ191" s="1153"/>
    </row>
    <row r="192" spans="9:52" s="1158" customFormat="1">
      <c r="I192" s="1159"/>
      <c r="J192" s="1159"/>
      <c r="K192" s="1160"/>
      <c r="L192" s="1160"/>
      <c r="M192" s="1161"/>
      <c r="N192" s="1159"/>
      <c r="R192" s="1159"/>
      <c r="S192" s="1162"/>
      <c r="T192" s="1162"/>
      <c r="U192" s="1159"/>
      <c r="V192" s="1160"/>
      <c r="W192" s="1159"/>
      <c r="Z192" s="1163"/>
      <c r="AA192" s="1164"/>
      <c r="AB192" s="1163"/>
      <c r="AC192" s="1163"/>
      <c r="AD192" s="1163"/>
      <c r="AF192" s="1163"/>
      <c r="AZ192" s="1153"/>
    </row>
    <row r="193" spans="9:52" s="1158" customFormat="1">
      <c r="I193" s="1159"/>
      <c r="J193" s="1159"/>
      <c r="K193" s="1160"/>
      <c r="L193" s="1160"/>
      <c r="M193" s="1161"/>
      <c r="N193" s="1159"/>
      <c r="R193" s="1159"/>
      <c r="S193" s="1162"/>
      <c r="T193" s="1162"/>
      <c r="U193" s="1159"/>
      <c r="V193" s="1160"/>
      <c r="W193" s="1159"/>
      <c r="Z193" s="1163"/>
      <c r="AA193" s="1164"/>
      <c r="AB193" s="1163"/>
      <c r="AC193" s="1163"/>
      <c r="AD193" s="1163"/>
      <c r="AF193" s="1163"/>
      <c r="AZ193" s="1153"/>
    </row>
    <row r="194" spans="9:52" s="1158" customFormat="1">
      <c r="I194" s="1159"/>
      <c r="J194" s="1159"/>
      <c r="K194" s="1160"/>
      <c r="L194" s="1160"/>
      <c r="M194" s="1161"/>
      <c r="N194" s="1159"/>
      <c r="R194" s="1159"/>
      <c r="S194" s="1162"/>
      <c r="T194" s="1162"/>
      <c r="U194" s="1159"/>
      <c r="V194" s="1160"/>
      <c r="W194" s="1159"/>
      <c r="Z194" s="1163"/>
      <c r="AA194" s="1164"/>
      <c r="AB194" s="1163"/>
      <c r="AC194" s="1163"/>
      <c r="AD194" s="1163"/>
      <c r="AF194" s="1163"/>
      <c r="AZ194" s="1153"/>
    </row>
    <row r="195" spans="9:52" s="1158" customFormat="1">
      <c r="I195" s="1159"/>
      <c r="J195" s="1159"/>
      <c r="K195" s="1160"/>
      <c r="L195" s="1160"/>
      <c r="M195" s="1161"/>
      <c r="N195" s="1159"/>
      <c r="R195" s="1159"/>
      <c r="S195" s="1162"/>
      <c r="T195" s="1162"/>
      <c r="U195" s="1159"/>
      <c r="V195" s="1160"/>
      <c r="W195" s="1159"/>
      <c r="Z195" s="1163"/>
      <c r="AA195" s="1164"/>
      <c r="AB195" s="1163"/>
      <c r="AC195" s="1163"/>
      <c r="AD195" s="1163"/>
      <c r="AF195" s="1163"/>
      <c r="AZ195" s="1153"/>
    </row>
    <row r="196" spans="9:52" s="1158" customFormat="1">
      <c r="I196" s="1159"/>
      <c r="J196" s="1159"/>
      <c r="K196" s="1160"/>
      <c r="L196" s="1160"/>
      <c r="M196" s="1161"/>
      <c r="N196" s="1159"/>
      <c r="R196" s="1159"/>
      <c r="S196" s="1162"/>
      <c r="T196" s="1162"/>
      <c r="U196" s="1159"/>
      <c r="V196" s="1160"/>
      <c r="W196" s="1159"/>
      <c r="Z196" s="1163"/>
      <c r="AA196" s="1164"/>
      <c r="AB196" s="1163"/>
      <c r="AC196" s="1163"/>
      <c r="AD196" s="1163"/>
      <c r="AF196" s="1163"/>
      <c r="AZ196" s="1153"/>
    </row>
    <row r="197" spans="9:52" s="1158" customFormat="1">
      <c r="I197" s="1159"/>
      <c r="J197" s="1159"/>
      <c r="K197" s="1160"/>
      <c r="L197" s="1160"/>
      <c r="M197" s="1161"/>
      <c r="N197" s="1159"/>
      <c r="R197" s="1159"/>
      <c r="S197" s="1162"/>
      <c r="T197" s="1162"/>
      <c r="U197" s="1159"/>
      <c r="V197" s="1160"/>
      <c r="W197" s="1159"/>
      <c r="Z197" s="1163"/>
      <c r="AA197" s="1164"/>
      <c r="AB197" s="1163"/>
      <c r="AC197" s="1163"/>
      <c r="AD197" s="1163"/>
      <c r="AF197" s="1163"/>
      <c r="AZ197" s="1153"/>
    </row>
    <row r="198" spans="9:52" s="1158" customFormat="1">
      <c r="I198" s="1159"/>
      <c r="J198" s="1159"/>
      <c r="K198" s="1160"/>
      <c r="L198" s="1160"/>
      <c r="M198" s="1161"/>
      <c r="N198" s="1159"/>
      <c r="R198" s="1159"/>
      <c r="S198" s="1162"/>
      <c r="T198" s="1162"/>
      <c r="U198" s="1159"/>
      <c r="V198" s="1160"/>
      <c r="W198" s="1159"/>
      <c r="Z198" s="1163"/>
      <c r="AA198" s="1164"/>
      <c r="AB198" s="1163"/>
      <c r="AC198" s="1163"/>
      <c r="AD198" s="1163"/>
      <c r="AF198" s="1163"/>
      <c r="AZ198" s="1153"/>
    </row>
    <row r="199" spans="9:52" s="1158" customFormat="1">
      <c r="I199" s="1159"/>
      <c r="J199" s="1159"/>
      <c r="K199" s="1160"/>
      <c r="L199" s="1160"/>
      <c r="M199" s="1161"/>
      <c r="N199" s="1159"/>
      <c r="R199" s="1159"/>
      <c r="S199" s="1162"/>
      <c r="T199" s="1162"/>
      <c r="U199" s="1159"/>
      <c r="V199" s="1160"/>
      <c r="W199" s="1159"/>
      <c r="Z199" s="1163"/>
      <c r="AA199" s="1164"/>
      <c r="AB199" s="1163"/>
      <c r="AC199" s="1163"/>
      <c r="AD199" s="1163"/>
      <c r="AF199" s="1163"/>
      <c r="AZ199" s="1153"/>
    </row>
    <row r="200" spans="9:52" s="1158" customFormat="1">
      <c r="I200" s="1159"/>
      <c r="J200" s="1159"/>
      <c r="K200" s="1160"/>
      <c r="L200" s="1160"/>
      <c r="M200" s="1161"/>
      <c r="N200" s="1159"/>
      <c r="R200" s="1159"/>
      <c r="S200" s="1162"/>
      <c r="T200" s="1162"/>
      <c r="U200" s="1159"/>
      <c r="V200" s="1160"/>
      <c r="W200" s="1159"/>
      <c r="Z200" s="1163"/>
      <c r="AA200" s="1164"/>
      <c r="AB200" s="1163"/>
      <c r="AC200" s="1163"/>
      <c r="AD200" s="1163"/>
      <c r="AF200" s="1163"/>
      <c r="AZ200" s="1153"/>
    </row>
    <row r="201" spans="9:52" s="1158" customFormat="1">
      <c r="I201" s="1159"/>
      <c r="J201" s="1159"/>
      <c r="K201" s="1160"/>
      <c r="L201" s="1160"/>
      <c r="M201" s="1161"/>
      <c r="N201" s="1159"/>
      <c r="R201" s="1159"/>
      <c r="S201" s="1162"/>
      <c r="T201" s="1162"/>
      <c r="U201" s="1159"/>
      <c r="V201" s="1160"/>
      <c r="W201" s="1159"/>
      <c r="Z201" s="1163"/>
      <c r="AA201" s="1164"/>
      <c r="AB201" s="1163"/>
      <c r="AC201" s="1163"/>
      <c r="AD201" s="1163"/>
      <c r="AF201" s="1163"/>
      <c r="AZ201" s="1153"/>
    </row>
    <row r="202" spans="9:52" s="1158" customFormat="1">
      <c r="I202" s="1159"/>
      <c r="J202" s="1159"/>
      <c r="K202" s="1160"/>
      <c r="L202" s="1160"/>
      <c r="M202" s="1161"/>
      <c r="N202" s="1159"/>
      <c r="R202" s="1159"/>
      <c r="S202" s="1162"/>
      <c r="T202" s="1162"/>
      <c r="U202" s="1159"/>
      <c r="V202" s="1160"/>
      <c r="W202" s="1159"/>
      <c r="Z202" s="1163"/>
      <c r="AA202" s="1164"/>
      <c r="AB202" s="1163"/>
      <c r="AC202" s="1163"/>
      <c r="AD202" s="1163"/>
      <c r="AF202" s="1163"/>
      <c r="AZ202" s="1153"/>
    </row>
    <row r="203" spans="9:52" s="1158" customFormat="1">
      <c r="I203" s="1159"/>
      <c r="J203" s="1159"/>
      <c r="K203" s="1160"/>
      <c r="L203" s="1160"/>
      <c r="M203" s="1161"/>
      <c r="N203" s="1159"/>
      <c r="R203" s="1159"/>
      <c r="S203" s="1162"/>
      <c r="T203" s="1162"/>
      <c r="U203" s="1159"/>
      <c r="V203" s="1160"/>
      <c r="W203" s="1159"/>
      <c r="Z203" s="1163"/>
      <c r="AA203" s="1164"/>
      <c r="AB203" s="1163"/>
      <c r="AC203" s="1163"/>
      <c r="AD203" s="1163"/>
      <c r="AF203" s="1163"/>
      <c r="AZ203" s="1153"/>
    </row>
    <row r="204" spans="9:52" s="1158" customFormat="1">
      <c r="I204" s="1159"/>
      <c r="J204" s="1159"/>
      <c r="K204" s="1160"/>
      <c r="L204" s="1160"/>
      <c r="M204" s="1161"/>
      <c r="N204" s="1159"/>
      <c r="R204" s="1159"/>
      <c r="S204" s="1162"/>
      <c r="T204" s="1162"/>
      <c r="U204" s="1159"/>
      <c r="V204" s="1160"/>
      <c r="W204" s="1159"/>
      <c r="Z204" s="1163"/>
      <c r="AA204" s="1164"/>
      <c r="AB204" s="1163"/>
      <c r="AC204" s="1163"/>
      <c r="AD204" s="1163"/>
      <c r="AF204" s="1163"/>
      <c r="AZ204" s="1153"/>
    </row>
    <row r="205" spans="9:52" s="1158" customFormat="1">
      <c r="I205" s="1159"/>
      <c r="J205" s="1159"/>
      <c r="K205" s="1160"/>
      <c r="L205" s="1160"/>
      <c r="M205" s="1161"/>
      <c r="N205" s="1159"/>
      <c r="R205" s="1159"/>
      <c r="S205" s="1162"/>
      <c r="T205" s="1162"/>
      <c r="U205" s="1159"/>
      <c r="V205" s="1160"/>
      <c r="W205" s="1159"/>
      <c r="Z205" s="1163"/>
      <c r="AA205" s="1164"/>
      <c r="AB205" s="1163"/>
      <c r="AC205" s="1163"/>
      <c r="AD205" s="1163"/>
      <c r="AF205" s="1163"/>
      <c r="AZ205" s="1153"/>
    </row>
    <row r="206" spans="9:52" s="1158" customFormat="1">
      <c r="I206" s="1159"/>
      <c r="J206" s="1159"/>
      <c r="K206" s="1160"/>
      <c r="L206" s="1160"/>
      <c r="M206" s="1161"/>
      <c r="N206" s="1159"/>
      <c r="R206" s="1159"/>
      <c r="S206" s="1162"/>
      <c r="T206" s="1162"/>
      <c r="U206" s="1159"/>
      <c r="V206" s="1160"/>
      <c r="W206" s="1159"/>
      <c r="Z206" s="1163"/>
      <c r="AA206" s="1164"/>
      <c r="AB206" s="1163"/>
      <c r="AC206" s="1163"/>
      <c r="AD206" s="1163"/>
      <c r="AF206" s="1163"/>
      <c r="AZ206" s="1153"/>
    </row>
    <row r="207" spans="9:52" s="1158" customFormat="1">
      <c r="I207" s="1159"/>
      <c r="J207" s="1159"/>
      <c r="K207" s="1160"/>
      <c r="L207" s="1160"/>
      <c r="M207" s="1161"/>
      <c r="N207" s="1159"/>
      <c r="R207" s="1159"/>
      <c r="S207" s="1162"/>
      <c r="T207" s="1162"/>
      <c r="U207" s="1159"/>
      <c r="V207" s="1160"/>
      <c r="W207" s="1159"/>
      <c r="Z207" s="1163"/>
      <c r="AA207" s="1164"/>
      <c r="AB207" s="1163"/>
      <c r="AC207" s="1163"/>
      <c r="AD207" s="1163"/>
      <c r="AF207" s="1163"/>
      <c r="AZ207" s="1153"/>
    </row>
    <row r="208" spans="9:52" s="1158" customFormat="1">
      <c r="I208" s="1159"/>
      <c r="J208" s="1159"/>
      <c r="K208" s="1160"/>
      <c r="L208" s="1160"/>
      <c r="M208" s="1161"/>
      <c r="N208" s="1159"/>
      <c r="R208" s="1159"/>
      <c r="S208" s="1162"/>
      <c r="T208" s="1162"/>
      <c r="U208" s="1159"/>
      <c r="V208" s="1160"/>
      <c r="W208" s="1159"/>
      <c r="Z208" s="1163"/>
      <c r="AA208" s="1164"/>
      <c r="AB208" s="1163"/>
      <c r="AC208" s="1163"/>
      <c r="AD208" s="1163"/>
      <c r="AF208" s="1163"/>
      <c r="AZ208" s="1153"/>
    </row>
    <row r="209" spans="9:52" s="1158" customFormat="1">
      <c r="I209" s="1159"/>
      <c r="J209" s="1159"/>
      <c r="K209" s="1160"/>
      <c r="L209" s="1160"/>
      <c r="M209" s="1161"/>
      <c r="N209" s="1159"/>
      <c r="R209" s="1159"/>
      <c r="S209" s="1162"/>
      <c r="T209" s="1162"/>
      <c r="U209" s="1159"/>
      <c r="V209" s="1160"/>
      <c r="W209" s="1159"/>
      <c r="Z209" s="1163"/>
      <c r="AA209" s="1164"/>
      <c r="AB209" s="1163"/>
      <c r="AC209" s="1163"/>
      <c r="AD209" s="1163"/>
      <c r="AF209" s="1163"/>
      <c r="AZ209" s="1153"/>
    </row>
    <row r="210" spans="9:52" s="1158" customFormat="1">
      <c r="I210" s="1159"/>
      <c r="J210" s="1159"/>
      <c r="K210" s="1160"/>
      <c r="L210" s="1160"/>
      <c r="M210" s="1161"/>
      <c r="N210" s="1159"/>
      <c r="R210" s="1159"/>
      <c r="S210" s="1162"/>
      <c r="T210" s="1162"/>
      <c r="U210" s="1159"/>
      <c r="V210" s="1160"/>
      <c r="W210" s="1159"/>
      <c r="Z210" s="1163"/>
      <c r="AA210" s="1164"/>
      <c r="AB210" s="1163"/>
      <c r="AC210" s="1163"/>
      <c r="AD210" s="1163"/>
      <c r="AF210" s="1163"/>
      <c r="AZ210" s="1153"/>
    </row>
    <row r="211" spans="9:52" s="1158" customFormat="1">
      <c r="I211" s="1159"/>
      <c r="J211" s="1159"/>
      <c r="K211" s="1160"/>
      <c r="L211" s="1160"/>
      <c r="M211" s="1161"/>
      <c r="N211" s="1159"/>
      <c r="R211" s="1159"/>
      <c r="S211" s="1162"/>
      <c r="T211" s="1162"/>
      <c r="U211" s="1159"/>
      <c r="V211" s="1160"/>
      <c r="W211" s="1159"/>
      <c r="Z211" s="1163"/>
      <c r="AA211" s="1164"/>
      <c r="AB211" s="1163"/>
      <c r="AC211" s="1163"/>
      <c r="AD211" s="1163"/>
      <c r="AF211" s="1163"/>
      <c r="AZ211" s="1153"/>
    </row>
    <row r="212" spans="9:52" s="1158" customFormat="1">
      <c r="I212" s="1159"/>
      <c r="J212" s="1159"/>
      <c r="K212" s="1160"/>
      <c r="L212" s="1160"/>
      <c r="M212" s="1161"/>
      <c r="N212" s="1159"/>
      <c r="R212" s="1159"/>
      <c r="S212" s="1162"/>
      <c r="T212" s="1162"/>
      <c r="U212" s="1159"/>
      <c r="V212" s="1160"/>
      <c r="W212" s="1159"/>
      <c r="Z212" s="1163"/>
      <c r="AA212" s="1164"/>
      <c r="AB212" s="1163"/>
      <c r="AC212" s="1163"/>
      <c r="AD212" s="1163"/>
      <c r="AF212" s="1163"/>
      <c r="AZ212" s="1153"/>
    </row>
    <row r="213" spans="9:52" s="1158" customFormat="1">
      <c r="I213" s="1159"/>
      <c r="J213" s="1159"/>
      <c r="K213" s="1160"/>
      <c r="L213" s="1160"/>
      <c r="M213" s="1161"/>
      <c r="N213" s="1159"/>
      <c r="R213" s="1159"/>
      <c r="S213" s="1162"/>
      <c r="T213" s="1162"/>
      <c r="U213" s="1159"/>
      <c r="V213" s="1160"/>
      <c r="W213" s="1159"/>
      <c r="Z213" s="1163"/>
      <c r="AA213" s="1164"/>
      <c r="AB213" s="1163"/>
      <c r="AC213" s="1163"/>
      <c r="AD213" s="1163"/>
      <c r="AF213" s="1163"/>
      <c r="AZ213" s="1153"/>
    </row>
    <row r="214" spans="9:52" s="1158" customFormat="1">
      <c r="I214" s="1159"/>
      <c r="J214" s="1159"/>
      <c r="K214" s="1160"/>
      <c r="L214" s="1160"/>
      <c r="M214" s="1161"/>
      <c r="N214" s="1159"/>
      <c r="R214" s="1159"/>
      <c r="S214" s="1162"/>
      <c r="T214" s="1162"/>
      <c r="U214" s="1159"/>
      <c r="V214" s="1160"/>
      <c r="W214" s="1159"/>
      <c r="Z214" s="1163"/>
      <c r="AA214" s="1164"/>
      <c r="AB214" s="1163"/>
      <c r="AC214" s="1163"/>
      <c r="AD214" s="1163"/>
      <c r="AF214" s="1163"/>
      <c r="AZ214" s="1153"/>
    </row>
    <row r="215" spans="9:52" s="1158" customFormat="1">
      <c r="I215" s="1159"/>
      <c r="J215" s="1159"/>
      <c r="K215" s="1160"/>
      <c r="L215" s="1160"/>
      <c r="M215" s="1161"/>
      <c r="N215" s="1159"/>
      <c r="R215" s="1159"/>
      <c r="S215" s="1162"/>
      <c r="T215" s="1162"/>
      <c r="U215" s="1159"/>
      <c r="V215" s="1160"/>
      <c r="W215" s="1159"/>
      <c r="Z215" s="1163"/>
      <c r="AA215" s="1164"/>
      <c r="AB215" s="1163"/>
      <c r="AC215" s="1163"/>
      <c r="AD215" s="1163"/>
      <c r="AF215" s="1163"/>
      <c r="AZ215" s="1153"/>
    </row>
    <row r="216" spans="9:52" s="1158" customFormat="1">
      <c r="I216" s="1159"/>
      <c r="J216" s="1159"/>
      <c r="K216" s="1160"/>
      <c r="L216" s="1160"/>
      <c r="M216" s="1161"/>
      <c r="N216" s="1159"/>
      <c r="R216" s="1159"/>
      <c r="S216" s="1162"/>
      <c r="T216" s="1162"/>
      <c r="U216" s="1159"/>
      <c r="V216" s="1160"/>
      <c r="W216" s="1159"/>
      <c r="Z216" s="1163"/>
      <c r="AA216" s="1164"/>
      <c r="AB216" s="1163"/>
      <c r="AC216" s="1163"/>
      <c r="AD216" s="1163"/>
      <c r="AF216" s="1163"/>
      <c r="AZ216" s="1153"/>
    </row>
    <row r="217" spans="9:52" s="1158" customFormat="1">
      <c r="I217" s="1159"/>
      <c r="J217" s="1159"/>
      <c r="K217" s="1160"/>
      <c r="L217" s="1160"/>
      <c r="M217" s="1161"/>
      <c r="N217" s="1159"/>
      <c r="R217" s="1159"/>
      <c r="S217" s="1162"/>
      <c r="T217" s="1162"/>
      <c r="U217" s="1159"/>
      <c r="V217" s="1160"/>
      <c r="W217" s="1159"/>
      <c r="Z217" s="1163"/>
      <c r="AA217" s="1164"/>
      <c r="AB217" s="1163"/>
      <c r="AC217" s="1163"/>
      <c r="AD217" s="1163"/>
      <c r="AF217" s="1163"/>
      <c r="AZ217" s="1153"/>
    </row>
    <row r="218" spans="9:52" s="1158" customFormat="1">
      <c r="I218" s="1159"/>
      <c r="J218" s="1159"/>
      <c r="K218" s="1160"/>
      <c r="L218" s="1160"/>
      <c r="M218" s="1161"/>
      <c r="N218" s="1159"/>
      <c r="R218" s="1159"/>
      <c r="S218" s="1162"/>
      <c r="T218" s="1162"/>
      <c r="U218" s="1159"/>
      <c r="V218" s="1160"/>
      <c r="W218" s="1159"/>
      <c r="Z218" s="1163"/>
      <c r="AA218" s="1164"/>
      <c r="AB218" s="1163"/>
      <c r="AC218" s="1163"/>
      <c r="AD218" s="1163"/>
      <c r="AF218" s="1163"/>
      <c r="AZ218" s="1153"/>
    </row>
    <row r="219" spans="9:52" s="1158" customFormat="1">
      <c r="I219" s="1159"/>
      <c r="J219" s="1159"/>
      <c r="K219" s="1160"/>
      <c r="L219" s="1160"/>
      <c r="M219" s="1161"/>
      <c r="N219" s="1159"/>
      <c r="R219" s="1159"/>
      <c r="S219" s="1162"/>
      <c r="T219" s="1162"/>
      <c r="U219" s="1159"/>
      <c r="V219" s="1160"/>
      <c r="W219" s="1159"/>
      <c r="Z219" s="1163"/>
      <c r="AA219" s="1164"/>
      <c r="AB219" s="1163"/>
      <c r="AC219" s="1163"/>
      <c r="AD219" s="1163"/>
      <c r="AF219" s="1163"/>
      <c r="AZ219" s="1153"/>
    </row>
    <row r="220" spans="9:52" s="1158" customFormat="1">
      <c r="I220" s="1159"/>
      <c r="J220" s="1159"/>
      <c r="K220" s="1160"/>
      <c r="L220" s="1160"/>
      <c r="M220" s="1161"/>
      <c r="N220" s="1159"/>
      <c r="R220" s="1159"/>
      <c r="S220" s="1162"/>
      <c r="T220" s="1162"/>
      <c r="U220" s="1159"/>
      <c r="V220" s="1160"/>
      <c r="W220" s="1159"/>
      <c r="Z220" s="1163"/>
      <c r="AA220" s="1164"/>
      <c r="AB220" s="1163"/>
      <c r="AC220" s="1163"/>
      <c r="AD220" s="1163"/>
      <c r="AF220" s="1163"/>
      <c r="AZ220" s="1153"/>
    </row>
    <row r="221" spans="9:52" s="1158" customFormat="1">
      <c r="I221" s="1159"/>
      <c r="J221" s="1159"/>
      <c r="K221" s="1160"/>
      <c r="L221" s="1160"/>
      <c r="M221" s="1161"/>
      <c r="N221" s="1159"/>
      <c r="R221" s="1159"/>
      <c r="S221" s="1162"/>
      <c r="T221" s="1162"/>
      <c r="U221" s="1159"/>
      <c r="V221" s="1160"/>
      <c r="W221" s="1159"/>
      <c r="Z221" s="1163"/>
      <c r="AA221" s="1164"/>
      <c r="AB221" s="1163"/>
      <c r="AC221" s="1163"/>
      <c r="AD221" s="1163"/>
      <c r="AF221" s="1163"/>
      <c r="AZ221" s="1153"/>
    </row>
    <row r="222" spans="9:52" s="1158" customFormat="1">
      <c r="I222" s="1159"/>
      <c r="J222" s="1159"/>
      <c r="K222" s="1160"/>
      <c r="L222" s="1160"/>
      <c r="M222" s="1161"/>
      <c r="N222" s="1159"/>
      <c r="R222" s="1159"/>
      <c r="S222" s="1162"/>
      <c r="T222" s="1162"/>
      <c r="U222" s="1159"/>
      <c r="V222" s="1160"/>
      <c r="W222" s="1159"/>
      <c r="Z222" s="1163"/>
      <c r="AA222" s="1164"/>
      <c r="AB222" s="1163"/>
      <c r="AC222" s="1163"/>
      <c r="AD222" s="1163"/>
      <c r="AF222" s="1163"/>
      <c r="AZ222" s="1153"/>
    </row>
    <row r="223" spans="9:52" s="1158" customFormat="1">
      <c r="I223" s="1159"/>
      <c r="J223" s="1159"/>
      <c r="K223" s="1160"/>
      <c r="L223" s="1160"/>
      <c r="M223" s="1161"/>
      <c r="N223" s="1159"/>
      <c r="R223" s="1159"/>
      <c r="S223" s="1162"/>
      <c r="T223" s="1162"/>
      <c r="U223" s="1159"/>
      <c r="V223" s="1160"/>
      <c r="W223" s="1159"/>
      <c r="Z223" s="1163"/>
      <c r="AA223" s="1164"/>
      <c r="AB223" s="1163"/>
      <c r="AC223" s="1163"/>
      <c r="AD223" s="1163"/>
      <c r="AF223" s="1163"/>
      <c r="AZ223" s="1153"/>
    </row>
    <row r="224" spans="9:52" s="1158" customFormat="1">
      <c r="I224" s="1159"/>
      <c r="J224" s="1159"/>
      <c r="K224" s="1160"/>
      <c r="L224" s="1160"/>
      <c r="M224" s="1161"/>
      <c r="N224" s="1159"/>
      <c r="R224" s="1159"/>
      <c r="S224" s="1162"/>
      <c r="T224" s="1162"/>
      <c r="U224" s="1159"/>
      <c r="V224" s="1160"/>
      <c r="W224" s="1159"/>
      <c r="Z224" s="1163"/>
      <c r="AA224" s="1164"/>
      <c r="AB224" s="1163"/>
      <c r="AC224" s="1163"/>
      <c r="AD224" s="1163"/>
      <c r="AF224" s="1163"/>
      <c r="AZ224" s="1153"/>
    </row>
    <row r="225" spans="9:52" s="1158" customFormat="1">
      <c r="I225" s="1159"/>
      <c r="J225" s="1159"/>
      <c r="K225" s="1160"/>
      <c r="L225" s="1160"/>
      <c r="M225" s="1161"/>
      <c r="N225" s="1159"/>
      <c r="R225" s="1159"/>
      <c r="S225" s="1162"/>
      <c r="T225" s="1162"/>
      <c r="U225" s="1159"/>
      <c r="V225" s="1160"/>
      <c r="W225" s="1159"/>
      <c r="Z225" s="1163"/>
      <c r="AA225" s="1164"/>
      <c r="AB225" s="1163"/>
      <c r="AC225" s="1163"/>
      <c r="AD225" s="1163"/>
      <c r="AF225" s="1163"/>
      <c r="AZ225" s="1153"/>
    </row>
    <row r="226" spans="9:52" s="1158" customFormat="1">
      <c r="I226" s="1159"/>
      <c r="J226" s="1159"/>
      <c r="K226" s="1160"/>
      <c r="L226" s="1160"/>
      <c r="M226" s="1161"/>
      <c r="N226" s="1159"/>
      <c r="R226" s="1159"/>
      <c r="S226" s="1162"/>
      <c r="T226" s="1162"/>
      <c r="U226" s="1159"/>
      <c r="V226" s="1160"/>
      <c r="W226" s="1159"/>
      <c r="Z226" s="1163"/>
      <c r="AA226" s="1164"/>
      <c r="AB226" s="1163"/>
      <c r="AC226" s="1163"/>
      <c r="AD226" s="1163"/>
      <c r="AF226" s="1163"/>
      <c r="AZ226" s="1153"/>
    </row>
    <row r="227" spans="9:52" s="1158" customFormat="1">
      <c r="I227" s="1159"/>
      <c r="J227" s="1159"/>
      <c r="K227" s="1160"/>
      <c r="L227" s="1160"/>
      <c r="M227" s="1161"/>
      <c r="N227" s="1159"/>
      <c r="R227" s="1159"/>
      <c r="S227" s="1162"/>
      <c r="T227" s="1162"/>
      <c r="U227" s="1159"/>
      <c r="V227" s="1160"/>
      <c r="W227" s="1159"/>
      <c r="Z227" s="1163"/>
      <c r="AA227" s="1164"/>
      <c r="AB227" s="1163"/>
      <c r="AC227" s="1163"/>
      <c r="AD227" s="1163"/>
      <c r="AF227" s="1163"/>
      <c r="AZ227" s="1153"/>
    </row>
    <row r="228" spans="9:52" s="1158" customFormat="1">
      <c r="I228" s="1159"/>
      <c r="J228" s="1159"/>
      <c r="K228" s="1160"/>
      <c r="L228" s="1160"/>
      <c r="M228" s="1161"/>
      <c r="N228" s="1159"/>
      <c r="R228" s="1159"/>
      <c r="S228" s="1162"/>
      <c r="T228" s="1162"/>
      <c r="U228" s="1159"/>
      <c r="V228" s="1160"/>
      <c r="W228" s="1159"/>
      <c r="Z228" s="1163"/>
      <c r="AA228" s="1164"/>
      <c r="AB228" s="1163"/>
      <c r="AC228" s="1163"/>
      <c r="AD228" s="1163"/>
      <c r="AF228" s="1163"/>
      <c r="AZ228" s="1153"/>
    </row>
    <row r="229" spans="9:52" s="1158" customFormat="1">
      <c r="I229" s="1159"/>
      <c r="J229" s="1159"/>
      <c r="K229" s="1160"/>
      <c r="L229" s="1160"/>
      <c r="M229" s="1161"/>
      <c r="N229" s="1159"/>
      <c r="R229" s="1159"/>
      <c r="S229" s="1162"/>
      <c r="T229" s="1162"/>
      <c r="U229" s="1159"/>
      <c r="V229" s="1160"/>
      <c r="W229" s="1159"/>
      <c r="Z229" s="1163"/>
      <c r="AA229" s="1164"/>
      <c r="AB229" s="1163"/>
      <c r="AC229" s="1163"/>
      <c r="AD229" s="1163"/>
      <c r="AF229" s="1163"/>
      <c r="AZ229" s="1153"/>
    </row>
    <row r="230" spans="9:52" s="1158" customFormat="1">
      <c r="I230" s="1159"/>
      <c r="J230" s="1159"/>
      <c r="K230" s="1160"/>
      <c r="L230" s="1160"/>
      <c r="M230" s="1161"/>
      <c r="N230" s="1159"/>
      <c r="R230" s="1159"/>
      <c r="S230" s="1162"/>
      <c r="T230" s="1162"/>
      <c r="U230" s="1159"/>
      <c r="V230" s="1160"/>
      <c r="W230" s="1159"/>
      <c r="Z230" s="1163"/>
      <c r="AA230" s="1164"/>
      <c r="AB230" s="1163"/>
      <c r="AC230" s="1163"/>
      <c r="AD230" s="1163"/>
      <c r="AF230" s="1163"/>
      <c r="AZ230" s="1153"/>
    </row>
    <row r="231" spans="9:52" s="1158" customFormat="1">
      <c r="I231" s="1159"/>
      <c r="J231" s="1159"/>
      <c r="K231" s="1160"/>
      <c r="L231" s="1160"/>
      <c r="M231" s="1161"/>
      <c r="N231" s="1159"/>
      <c r="R231" s="1159"/>
      <c r="S231" s="1162"/>
      <c r="T231" s="1162"/>
      <c r="U231" s="1159"/>
      <c r="V231" s="1160"/>
      <c r="W231" s="1159"/>
      <c r="Z231" s="1163"/>
      <c r="AA231" s="1164"/>
      <c r="AB231" s="1163"/>
      <c r="AC231" s="1163"/>
      <c r="AD231" s="1163"/>
      <c r="AF231" s="1163"/>
      <c r="AZ231" s="1153"/>
    </row>
    <row r="232" spans="9:52" s="1158" customFormat="1">
      <c r="I232" s="1159"/>
      <c r="J232" s="1159"/>
      <c r="K232" s="1160"/>
      <c r="L232" s="1160"/>
      <c r="M232" s="1161"/>
      <c r="N232" s="1159"/>
      <c r="R232" s="1159"/>
      <c r="S232" s="1162"/>
      <c r="T232" s="1162"/>
      <c r="U232" s="1159"/>
      <c r="V232" s="1160"/>
      <c r="W232" s="1159"/>
      <c r="Z232" s="1163"/>
      <c r="AA232" s="1164"/>
      <c r="AB232" s="1163"/>
      <c r="AC232" s="1163"/>
      <c r="AD232" s="1163"/>
      <c r="AF232" s="1163"/>
      <c r="AZ232" s="1153"/>
    </row>
    <row r="233" spans="9:52" s="1158" customFormat="1">
      <c r="I233" s="1159"/>
      <c r="J233" s="1159"/>
      <c r="K233" s="1160"/>
      <c r="L233" s="1160"/>
      <c r="M233" s="1161"/>
      <c r="N233" s="1159"/>
      <c r="R233" s="1159"/>
      <c r="S233" s="1162"/>
      <c r="T233" s="1162"/>
      <c r="U233" s="1159"/>
      <c r="V233" s="1160"/>
      <c r="W233" s="1159"/>
      <c r="Z233" s="1163"/>
      <c r="AA233" s="1164"/>
      <c r="AB233" s="1163"/>
      <c r="AC233" s="1163"/>
      <c r="AD233" s="1163"/>
      <c r="AF233" s="1163"/>
      <c r="AZ233" s="1153"/>
    </row>
    <row r="234" spans="9:52" s="1158" customFormat="1">
      <c r="I234" s="1159"/>
      <c r="J234" s="1159"/>
      <c r="K234" s="1160"/>
      <c r="L234" s="1160"/>
      <c r="M234" s="1161"/>
      <c r="N234" s="1159"/>
      <c r="R234" s="1159"/>
      <c r="S234" s="1162"/>
      <c r="T234" s="1162"/>
      <c r="U234" s="1159"/>
      <c r="V234" s="1160"/>
      <c r="W234" s="1159"/>
      <c r="Z234" s="1163"/>
      <c r="AA234" s="1164"/>
      <c r="AB234" s="1163"/>
      <c r="AC234" s="1163"/>
      <c r="AD234" s="1163"/>
      <c r="AF234" s="1163"/>
      <c r="AZ234" s="1153"/>
    </row>
    <row r="235" spans="9:52" s="1158" customFormat="1">
      <c r="I235" s="1159"/>
      <c r="J235" s="1159"/>
      <c r="K235" s="1160"/>
      <c r="L235" s="1160"/>
      <c r="M235" s="1161"/>
      <c r="N235" s="1159"/>
      <c r="R235" s="1159"/>
      <c r="S235" s="1162"/>
      <c r="T235" s="1162"/>
      <c r="U235" s="1159"/>
      <c r="V235" s="1160"/>
      <c r="W235" s="1159"/>
      <c r="Z235" s="1163"/>
      <c r="AA235" s="1164"/>
      <c r="AB235" s="1163"/>
      <c r="AC235" s="1163"/>
      <c r="AD235" s="1163"/>
      <c r="AF235" s="1163"/>
      <c r="AZ235" s="1153"/>
    </row>
    <row r="236" spans="9:52" s="1158" customFormat="1">
      <c r="I236" s="1159"/>
      <c r="J236" s="1159"/>
      <c r="K236" s="1160"/>
      <c r="L236" s="1160"/>
      <c r="M236" s="1161"/>
      <c r="N236" s="1159"/>
      <c r="R236" s="1159"/>
      <c r="S236" s="1162"/>
      <c r="T236" s="1162"/>
      <c r="U236" s="1159"/>
      <c r="V236" s="1160"/>
      <c r="W236" s="1159"/>
      <c r="Z236" s="1163"/>
      <c r="AA236" s="1164"/>
      <c r="AB236" s="1163"/>
      <c r="AC236" s="1163"/>
      <c r="AD236" s="1163"/>
      <c r="AF236" s="1163"/>
      <c r="AZ236" s="1153"/>
    </row>
    <row r="237" spans="9:52" s="1158" customFormat="1">
      <c r="I237" s="1159"/>
      <c r="J237" s="1159"/>
      <c r="K237" s="1160"/>
      <c r="L237" s="1160"/>
      <c r="M237" s="1161"/>
      <c r="N237" s="1159"/>
      <c r="R237" s="1159"/>
      <c r="S237" s="1162"/>
      <c r="T237" s="1162"/>
      <c r="U237" s="1159"/>
      <c r="V237" s="1160"/>
      <c r="W237" s="1159"/>
      <c r="Z237" s="1163"/>
      <c r="AA237" s="1164"/>
      <c r="AB237" s="1163"/>
      <c r="AC237" s="1163"/>
      <c r="AD237" s="1163"/>
      <c r="AF237" s="1163"/>
      <c r="AZ237" s="1153"/>
    </row>
    <row r="238" spans="9:52" s="1158" customFormat="1">
      <c r="I238" s="1159"/>
      <c r="J238" s="1159"/>
      <c r="K238" s="1160"/>
      <c r="L238" s="1160"/>
      <c r="M238" s="1161"/>
      <c r="N238" s="1159"/>
      <c r="R238" s="1159"/>
      <c r="S238" s="1162"/>
      <c r="T238" s="1162"/>
      <c r="U238" s="1159"/>
      <c r="V238" s="1160"/>
      <c r="W238" s="1159"/>
      <c r="Z238" s="1163"/>
      <c r="AA238" s="1164"/>
      <c r="AB238" s="1163"/>
      <c r="AC238" s="1163"/>
      <c r="AD238" s="1163"/>
      <c r="AF238" s="1163"/>
      <c r="AZ238" s="1153"/>
    </row>
    <row r="239" spans="9:52" s="1158" customFormat="1">
      <c r="I239" s="1159"/>
      <c r="J239" s="1159"/>
      <c r="K239" s="1160"/>
      <c r="L239" s="1160"/>
      <c r="M239" s="1161"/>
      <c r="N239" s="1159"/>
      <c r="R239" s="1159"/>
      <c r="S239" s="1162"/>
      <c r="T239" s="1162"/>
      <c r="U239" s="1159"/>
      <c r="V239" s="1160"/>
      <c r="W239" s="1159"/>
      <c r="Z239" s="1163"/>
      <c r="AA239" s="1164"/>
      <c r="AB239" s="1163"/>
      <c r="AC239" s="1163"/>
      <c r="AD239" s="1163"/>
      <c r="AF239" s="1163"/>
      <c r="AZ239" s="1153"/>
    </row>
    <row r="240" spans="9:52" s="1158" customFormat="1">
      <c r="I240" s="1159"/>
      <c r="J240" s="1159"/>
      <c r="K240" s="1160"/>
      <c r="L240" s="1160"/>
      <c r="M240" s="1161"/>
      <c r="N240" s="1159"/>
      <c r="R240" s="1159"/>
      <c r="S240" s="1162"/>
      <c r="T240" s="1162"/>
      <c r="U240" s="1159"/>
      <c r="V240" s="1160"/>
      <c r="W240" s="1159"/>
      <c r="Z240" s="1163"/>
      <c r="AA240" s="1164"/>
      <c r="AB240" s="1163"/>
      <c r="AC240" s="1163"/>
      <c r="AD240" s="1163"/>
      <c r="AF240" s="1163"/>
      <c r="AZ240" s="1153"/>
    </row>
    <row r="241" spans="1:52" s="1158" customFormat="1">
      <c r="I241" s="1159"/>
      <c r="J241" s="1159"/>
      <c r="K241" s="1160"/>
      <c r="L241" s="1160"/>
      <c r="M241" s="1161"/>
      <c r="N241" s="1159"/>
      <c r="R241" s="1159"/>
      <c r="S241" s="1162"/>
      <c r="T241" s="1162"/>
      <c r="U241" s="1159"/>
      <c r="V241" s="1160"/>
      <c r="W241" s="1159"/>
      <c r="Z241" s="1163"/>
      <c r="AA241" s="1164"/>
      <c r="AB241" s="1163"/>
      <c r="AC241" s="1163"/>
      <c r="AD241" s="1163"/>
      <c r="AF241" s="1163"/>
      <c r="AZ241" s="1153"/>
    </row>
    <row r="242" spans="1:52" s="1158" customFormat="1">
      <c r="I242" s="1159"/>
      <c r="J242" s="1159"/>
      <c r="K242" s="1160"/>
      <c r="L242" s="1160"/>
      <c r="M242" s="1161"/>
      <c r="N242" s="1159"/>
      <c r="R242" s="1159"/>
      <c r="S242" s="1162"/>
      <c r="T242" s="1162"/>
      <c r="U242" s="1159"/>
      <c r="V242" s="1160"/>
      <c r="W242" s="1159"/>
      <c r="Z242" s="1163"/>
      <c r="AA242" s="1164"/>
      <c r="AB242" s="1163"/>
      <c r="AC242" s="1163"/>
      <c r="AD242" s="1163"/>
      <c r="AF242" s="1163"/>
      <c r="AZ242" s="1153"/>
    </row>
    <row r="243" spans="1:52">
      <c r="A243" s="205"/>
      <c r="B243" s="205"/>
      <c r="C243" s="205"/>
      <c r="D243" s="205"/>
      <c r="E243" s="205"/>
      <c r="F243" s="205"/>
      <c r="H243" s="205"/>
      <c r="O243" s="205"/>
      <c r="P243" s="205"/>
      <c r="Q243" s="205"/>
      <c r="S243" s="898"/>
      <c r="T243" s="898"/>
      <c r="X243" s="205"/>
      <c r="Y243" s="205"/>
      <c r="Z243" s="735"/>
      <c r="AA243" s="1041"/>
      <c r="AB243" s="735"/>
      <c r="AC243" s="735"/>
      <c r="AD243" s="735"/>
      <c r="AE243" s="205"/>
      <c r="AF243" s="735"/>
      <c r="AG243" s="205"/>
    </row>
    <row r="244" spans="1:52">
      <c r="A244" s="205"/>
      <c r="B244" s="205"/>
      <c r="C244" s="205"/>
      <c r="D244" s="205"/>
      <c r="E244" s="205"/>
      <c r="F244" s="205"/>
      <c r="H244" s="205"/>
      <c r="O244" s="205"/>
      <c r="P244" s="205"/>
      <c r="Q244" s="205"/>
      <c r="S244" s="898"/>
      <c r="T244" s="898"/>
      <c r="X244" s="205"/>
      <c r="Y244" s="205"/>
      <c r="Z244" s="735"/>
      <c r="AA244" s="1041"/>
      <c r="AB244" s="735"/>
      <c r="AC244" s="735"/>
      <c r="AD244" s="735"/>
      <c r="AE244" s="205"/>
      <c r="AF244" s="735"/>
      <c r="AG244" s="205"/>
    </row>
    <row r="245" spans="1:52">
      <c r="A245" s="205"/>
      <c r="B245" s="205"/>
      <c r="C245" s="205"/>
      <c r="D245" s="205"/>
      <c r="E245" s="205"/>
      <c r="F245" s="205"/>
      <c r="H245" s="205"/>
      <c r="O245" s="205"/>
      <c r="P245" s="205"/>
      <c r="Q245" s="205"/>
      <c r="S245" s="898"/>
      <c r="T245" s="898"/>
      <c r="X245" s="205"/>
      <c r="Y245" s="205"/>
      <c r="Z245" s="735"/>
      <c r="AA245" s="1041"/>
      <c r="AB245" s="735"/>
      <c r="AC245" s="735"/>
      <c r="AD245" s="735"/>
      <c r="AE245" s="205"/>
      <c r="AF245" s="735"/>
      <c r="AG245" s="205"/>
    </row>
    <row r="246" spans="1:52">
      <c r="A246" s="205"/>
      <c r="B246" s="205"/>
      <c r="C246" s="205"/>
      <c r="D246" s="205"/>
      <c r="E246" s="205"/>
      <c r="F246" s="205"/>
      <c r="H246" s="205"/>
      <c r="O246" s="205"/>
      <c r="P246" s="205"/>
      <c r="Q246" s="205"/>
      <c r="S246" s="898"/>
      <c r="T246" s="898"/>
      <c r="X246" s="205"/>
      <c r="Y246" s="205"/>
      <c r="Z246" s="735"/>
      <c r="AA246" s="1041"/>
      <c r="AB246" s="735"/>
      <c r="AC246" s="735"/>
      <c r="AD246" s="735"/>
      <c r="AE246" s="205"/>
      <c r="AF246" s="735"/>
      <c r="AG246" s="205"/>
    </row>
    <row r="247" spans="1:52">
      <c r="A247" s="205"/>
      <c r="B247" s="205"/>
      <c r="C247" s="205"/>
      <c r="D247" s="205"/>
      <c r="E247" s="205"/>
      <c r="F247" s="205"/>
      <c r="H247" s="205"/>
      <c r="O247" s="205"/>
      <c r="P247" s="205"/>
      <c r="Q247" s="205"/>
      <c r="S247" s="898"/>
      <c r="T247" s="898"/>
      <c r="X247" s="205"/>
      <c r="Y247" s="205"/>
      <c r="Z247" s="735"/>
      <c r="AA247" s="1041"/>
      <c r="AB247" s="735"/>
      <c r="AC247" s="735"/>
      <c r="AD247" s="735"/>
      <c r="AE247" s="205"/>
      <c r="AF247" s="735"/>
      <c r="AG247" s="205"/>
    </row>
    <row r="248" spans="1:52">
      <c r="A248" s="205"/>
      <c r="B248" s="205"/>
      <c r="C248" s="205"/>
      <c r="D248" s="205"/>
      <c r="E248" s="205"/>
      <c r="F248" s="205"/>
      <c r="H248" s="205"/>
      <c r="O248" s="205"/>
      <c r="P248" s="205"/>
      <c r="Q248" s="205"/>
      <c r="S248" s="898"/>
      <c r="T248" s="898"/>
      <c r="X248" s="205"/>
      <c r="Y248" s="205"/>
      <c r="Z248" s="735"/>
      <c r="AA248" s="1041"/>
      <c r="AB248" s="735"/>
      <c r="AC248" s="735"/>
      <c r="AD248" s="735"/>
      <c r="AE248" s="205"/>
      <c r="AF248" s="735"/>
      <c r="AG248" s="205"/>
    </row>
    <row r="249" spans="1:52">
      <c r="A249" s="205"/>
      <c r="B249" s="205"/>
      <c r="C249" s="205"/>
      <c r="D249" s="205"/>
      <c r="E249" s="205"/>
      <c r="F249" s="205"/>
      <c r="H249" s="205"/>
      <c r="O249" s="205"/>
      <c r="P249" s="205"/>
      <c r="Q249" s="205"/>
      <c r="S249" s="898"/>
      <c r="T249" s="898"/>
      <c r="X249" s="205"/>
      <c r="Y249" s="205"/>
      <c r="Z249" s="735"/>
      <c r="AA249" s="1041"/>
      <c r="AB249" s="735"/>
      <c r="AC249" s="735"/>
      <c r="AD249" s="735"/>
      <c r="AE249" s="205"/>
      <c r="AF249" s="735"/>
      <c r="AG249" s="205"/>
    </row>
    <row r="250" spans="1:52">
      <c r="A250" s="205"/>
      <c r="B250" s="205"/>
      <c r="C250" s="205"/>
      <c r="D250" s="205"/>
      <c r="E250" s="205"/>
      <c r="F250" s="205"/>
      <c r="H250" s="205"/>
      <c r="O250" s="205"/>
      <c r="P250" s="205"/>
      <c r="Q250" s="205"/>
      <c r="S250" s="898"/>
      <c r="T250" s="898"/>
      <c r="X250" s="205"/>
      <c r="Y250" s="205"/>
      <c r="Z250" s="735"/>
      <c r="AA250" s="1041"/>
      <c r="AB250" s="735"/>
      <c r="AC250" s="735"/>
      <c r="AD250" s="735"/>
      <c r="AE250" s="205"/>
      <c r="AF250" s="735"/>
      <c r="AG250" s="205"/>
    </row>
    <row r="251" spans="1:52">
      <c r="A251" s="205"/>
      <c r="B251" s="205"/>
      <c r="C251" s="205"/>
      <c r="D251" s="205"/>
      <c r="E251" s="205"/>
      <c r="F251" s="205"/>
      <c r="H251" s="205"/>
      <c r="O251" s="205"/>
      <c r="P251" s="205"/>
      <c r="Q251" s="205"/>
      <c r="S251" s="898"/>
      <c r="T251" s="898"/>
      <c r="X251" s="205"/>
      <c r="Y251" s="205"/>
      <c r="Z251" s="735"/>
      <c r="AA251" s="1041"/>
      <c r="AB251" s="735"/>
      <c r="AC251" s="735"/>
      <c r="AD251" s="735"/>
      <c r="AE251" s="205"/>
      <c r="AF251" s="735"/>
      <c r="AG251" s="205"/>
    </row>
    <row r="252" spans="1:52">
      <c r="A252" s="205"/>
      <c r="B252" s="205"/>
      <c r="C252" s="205"/>
      <c r="D252" s="205"/>
      <c r="E252" s="205"/>
      <c r="F252" s="205"/>
      <c r="H252" s="205"/>
      <c r="O252" s="205"/>
      <c r="P252" s="205"/>
      <c r="Q252" s="205"/>
      <c r="S252" s="898"/>
      <c r="T252" s="898"/>
      <c r="X252" s="205"/>
      <c r="Y252" s="205"/>
      <c r="Z252" s="735"/>
      <c r="AA252" s="1041"/>
      <c r="AB252" s="735"/>
      <c r="AC252" s="735"/>
      <c r="AD252" s="735"/>
      <c r="AE252" s="205"/>
      <c r="AF252" s="735"/>
      <c r="AG252" s="205"/>
    </row>
  </sheetData>
  <mergeCells count="15">
    <mergeCell ref="Z27:AE28"/>
    <mergeCell ref="X2:Y2"/>
    <mergeCell ref="Z2:AA2"/>
    <mergeCell ref="AB2:AG2"/>
    <mergeCell ref="A102:E102"/>
    <mergeCell ref="A1:AG1"/>
    <mergeCell ref="A2:A3"/>
    <mergeCell ref="B2:B3"/>
    <mergeCell ref="C2:C3"/>
    <mergeCell ref="D2:D3"/>
    <mergeCell ref="E2:F2"/>
    <mergeCell ref="G2:G3"/>
    <mergeCell ref="H2:H3"/>
    <mergeCell ref="I2:I3"/>
    <mergeCell ref="J2:J3"/>
  </mergeCells>
  <phoneticPr fontId="55" type="noConversion"/>
  <dataValidations count="17">
    <dataValidation allowBlank="1" showInputMessage="1" showErrorMessage="1" errorTitle="LÜTFEN DİKKAT!!!!" error="ŞU 3 DEĞERDEN BİRİSİNİ GİRMELİSİNİZ  &quot;Y&quot; &quot;D.E&quot; , &quot;EK&quot; " sqref="A1"/>
    <dataValidation allowBlank="1" showInputMessage="1" showErrorMessage="1" errorTitle="DİKKATT" error="GİRDİĞİNİZ UZUNLUĞUN Km CİNSİNDEN  VE BİR SAYI OLDUĞUNU UNUTMAYIN LÜTFEN VERİNİZİ KONTROL EDİN_x000a_KÖYDES" sqref="W2:W3 N103:W109 T100"/>
    <dataValidation type="decimal" allowBlank="1" showInputMessage="1" showErrorMessage="1" errorTitle="DİKKATT" error="GİRDİĞİNİZ UZUNLUĞUN Km CİNSİNDEN  VE BİR SAYI OLDUĞUNU UNUTMAYIN LÜTFEN VERİNİZİ KONTROL EDİN_x000a_KÖYDES" sqref="S3:T3 X104:X109 N102:V102 O135:W65536 U45:W100 O45:S100 T45:T99 O2:R44 W4:W44 U2:V44 S38:T44">
      <formula1>0</formula1>
      <formula2>2000</formula2>
    </dataValidation>
    <dataValidation type="list" allowBlank="1" showInputMessage="1" showErrorMessage="1" errorTitle="YANLIŞ DEĞER" error="LÜTFEN TANIMLANAN BİR PARAMETRE GİRİN!!!!!!!!!!!!!!_x000a_(YENİ, STND. GEL. YADA ONARIM SEÇENEKLERİNDEN BİRİSİ" sqref="H2:H3 H135:H65536">
      <formula1>$AY$4:$AY$6</formula1>
    </dataValidation>
    <dataValidation type="list" allowBlank="1" showInputMessage="1" showErrorMessage="1" errorTitle="LÜTFEN DİKKAT!!!!" error="ŞU 3 DEĞERDEN BİRİSİNİ GİRMELİSİNİZ  &quot;Y&quot; &quot;D.E&quot; , &quot;EK&quot; " sqref="A2:A3 A135:A65536">
      <formula1>$BA$4:$BA$6</formula1>
    </dataValidation>
    <dataValidation type="list" allowBlank="1" showInputMessage="1" showErrorMessage="1" errorTitle="YANLIŞ DEĞER" error="LÜTFEN TANIMLANAN BİR PARAMETRE GİRİN!!!!!!!!!!!!!!_x000a_(YENİ, STND. GEL. YADA ONARIM SEÇENEKLERİNDEN BİRİSİ" sqref="H4">
      <formula1>$AY$4:$AY$8</formula1>
    </dataValidation>
    <dataValidation allowBlank="1" showInputMessage="1" showErrorMessage="1" errorTitle="YANLIŞ DEĞER" error="LÜTFEN TANIMLANAN BİR PARAMETRE GİRİN!!!!!!!!!!!!!!_x000a_(YENİ, STND. GEL. YADA ONARIM SEÇENEKLERİNDEN BİRİSİ" sqref="G46:G100 X117:X125 J117:J126 V117:V126 T117:T126 R117:R126 P117:P126 N117:N126 L117:L126 H117:H126 S116 U116 H110:H111"/>
    <dataValidation type="whole" allowBlank="1" showInputMessage="1" showErrorMessage="1" sqref="AB135:AF65536 AB29:AC100 AE29:AE100 AD29:AD78 AD83:AD100 AB2:AE26 AF2:AF100">
      <formula1>0</formula1>
      <formula2>10</formula2>
    </dataValidation>
    <dataValidation type="list" allowBlank="1" showInputMessage="1" showErrorMessage="1" sqref="J135:J65536 J2:J100">
      <formula1>$BA$4:$BA$6</formula1>
    </dataValidation>
    <dataValidation type="list" allowBlank="1" showInputMessage="1" showErrorMessage="1" sqref="I135:I65536 I1:I100">
      <formula1>$AZ$4:$AZ$14</formula1>
    </dataValidation>
    <dataValidation allowBlank="1" showInputMessage="1" errorTitle="HATA !!!!!!!!!!!!!!" error="LÜTFEN İŞİN NİTELİĞİNİ YANDA AÇILAN OKLA SEÇİN !!!!!!!!!!!!!!!_x000a_KÖYDES" sqref="F117:F127"/>
    <dataValidation type="list" allowBlank="1" showInputMessage="1" showErrorMessage="1" errorTitle="HATA !!!!!!!!!!!!!!" error="LÜTFEN İŞİN NİTELİĞİNİ YANDA AÇILAN OKLA SEÇİN !!!!!!!!!!!!!!!_x000a_KÖYDES" sqref="I102:J103">
      <formula1>$AY$5:$AY$11</formula1>
    </dataValidation>
    <dataValidation type="list" allowBlank="1" showInputMessage="1" showErrorMessage="1" errorTitle="LÜTFEN DİKKAT!!!!" error="ŞU 3 DEĞERDEN BİRİSİNİ GİRMELİSİNİZ  &quot;Y&quot; &quot;D.E&quot; , &quot;EK&quot; " sqref="A103:A129">
      <formula1>$AZ$5:$AZ$7</formula1>
    </dataValidation>
    <dataValidation type="list" allowBlank="1" showInputMessage="1" showErrorMessage="1" errorTitle="YANLIŞ DEĞER" error="LÜTFEN TANIMLANAN BİR PARAMETRE GİRİN!!!!!!!!!!!!!!_x000a_(YENİ, STND. GEL. YADA ONARIM SEÇENEKLERİNDEN BİRİSİ" sqref="H102:H103 H127:H129">
      <formula1>$AX$5:$AX$7</formula1>
    </dataValidation>
    <dataValidation allowBlank="1" showInputMessage="1" showErrorMessage="1" errorTitle="HATA !!!!!!!!!!!!!!" error="LÜTFEN İŞİN NİTELİĞİNİ YANDA AÇILAN OKLA SEÇİN !!!!!!!!!!!!!!!_x000a_KÖYDES" sqref="J104:J115"/>
    <dataValidation type="list" allowBlank="1" showInputMessage="1" showErrorMessage="1" sqref="A4:A100">
      <formula1>$AX$4:$AX$7</formula1>
    </dataValidation>
    <dataValidation type="list" allowBlank="1" showInputMessage="1" showErrorMessage="1" errorTitle="YANLIŞ DEĞER" error="LÜTFEN TANIMLANAN BİR PARAMETRE GİRİN!!!!!!!!!!!!!!_x000a_(YENİ, STND. GEL. YADA ONARIM SEÇENEKLERİNDEN BİRİSİ" sqref="H5:H100">
      <formula1>$AY$4:$AY$7</formula1>
    </dataValidation>
  </dataValidations>
  <pageMargins left="0.27559055118110237" right="0" top="0.39370078740157483" bottom="0.39370078740157483" header="0.31496062992125984" footer="0.62992125984251968"/>
  <pageSetup paperSize="9" scale="40" orientation="landscape" r:id="rId1"/>
  <headerFooter alignWithMargins="0">
    <oddHeader>&amp;C&amp;12T.C.
İÇİŞLERİ BAKANLIĞI
Mahalli İdareler Genel Müdürlüğü</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theme="6" tint="-0.249977111117893"/>
    <pageSetUpPr fitToPage="1"/>
  </sheetPr>
  <dimension ref="A1:Z41"/>
  <sheetViews>
    <sheetView workbookViewId="0">
      <selection activeCell="F40" sqref="F40"/>
    </sheetView>
  </sheetViews>
  <sheetFormatPr defaultRowHeight="12.75"/>
  <cols>
    <col min="1" max="1" width="17" style="3" customWidth="1"/>
    <col min="2" max="2" width="21.85546875" style="2" customWidth="1"/>
    <col min="3" max="3" width="13.42578125" style="2" customWidth="1"/>
    <col min="4" max="4" width="10.5703125" style="6" customWidth="1"/>
    <col min="5" max="5" width="9.85546875" style="6" customWidth="1"/>
    <col min="6" max="6" width="13.28515625" style="6" customWidth="1"/>
    <col min="7" max="7" width="10.7109375" style="6" customWidth="1"/>
    <col min="8" max="8" width="11.42578125" style="6" customWidth="1"/>
    <col min="9" max="9" width="11.5703125" style="6" customWidth="1"/>
    <col min="10" max="10" width="13.28515625" style="6" customWidth="1"/>
    <col min="11" max="11" width="12.5703125" style="6" customWidth="1"/>
    <col min="12" max="12" width="12.28515625" style="6" customWidth="1"/>
    <col min="13" max="13" width="12.140625" style="6" customWidth="1"/>
    <col min="14" max="14" width="13.5703125" style="2" customWidth="1"/>
    <col min="15" max="15" width="12" style="2" customWidth="1"/>
    <col min="16" max="16" width="14" style="2" customWidth="1"/>
    <col min="17" max="17" width="20.42578125" style="2" customWidth="1"/>
    <col min="18" max="18" width="14.28515625" style="2" customWidth="1"/>
    <col min="19" max="26" width="9.140625" style="2"/>
    <col min="27" max="16384" width="9.140625" style="3"/>
  </cols>
  <sheetData>
    <row r="1" spans="1:26" ht="39.75" customHeight="1" thickBot="1">
      <c r="A1" s="3464" t="s">
        <v>565</v>
      </c>
      <c r="B1" s="3394"/>
      <c r="C1" s="3394"/>
      <c r="D1" s="3394"/>
      <c r="E1" s="3394"/>
      <c r="F1" s="3394"/>
      <c r="G1" s="3394"/>
      <c r="H1" s="3394"/>
      <c r="I1" s="3394"/>
      <c r="J1" s="1"/>
      <c r="K1" s="1"/>
      <c r="L1" s="1"/>
      <c r="M1" s="1"/>
      <c r="N1" s="1"/>
      <c r="O1" s="1"/>
      <c r="P1" s="1"/>
      <c r="Q1" s="1"/>
      <c r="R1" s="1"/>
    </row>
    <row r="2" spans="1:26" ht="33" customHeight="1">
      <c r="A2" s="3404" t="s">
        <v>963</v>
      </c>
      <c r="B2" s="3416" t="s">
        <v>16</v>
      </c>
      <c r="C2" s="3396" t="s">
        <v>17</v>
      </c>
      <c r="D2" s="3397"/>
      <c r="E2" s="3398"/>
      <c r="F2" s="3399" t="s">
        <v>18</v>
      </c>
      <c r="G2" s="3400"/>
      <c r="H2" s="3401"/>
      <c r="I2" s="3402" t="s">
        <v>416</v>
      </c>
      <c r="J2" s="5"/>
      <c r="L2" s="7"/>
    </row>
    <row r="3" spans="1:26" ht="59.25" customHeight="1" thickBot="1">
      <c r="A3" s="3405"/>
      <c r="B3" s="3417"/>
      <c r="C3" s="143" t="s">
        <v>2260</v>
      </c>
      <c r="D3" s="129" t="s">
        <v>415</v>
      </c>
      <c r="E3" s="119" t="s">
        <v>19</v>
      </c>
      <c r="F3" s="144" t="s">
        <v>2260</v>
      </c>
      <c r="G3" s="133" t="s">
        <v>415</v>
      </c>
      <c r="H3" s="63" t="s">
        <v>19</v>
      </c>
      <c r="I3" s="3403"/>
      <c r="J3" s="5"/>
      <c r="L3" s="7"/>
    </row>
    <row r="4" spans="1:26" ht="21.95" customHeight="1" thickTop="1" thickBot="1">
      <c r="A4" s="3405"/>
      <c r="B4" s="8" t="s">
        <v>20</v>
      </c>
      <c r="C4" s="130">
        <v>14</v>
      </c>
      <c r="D4" s="54">
        <v>3</v>
      </c>
      <c r="E4" s="257">
        <v>17</v>
      </c>
      <c r="F4" s="256">
        <v>47</v>
      </c>
      <c r="G4" s="64">
        <v>10</v>
      </c>
      <c r="H4" s="65">
        <v>57</v>
      </c>
      <c r="I4" s="75">
        <v>54</v>
      </c>
      <c r="J4" s="137"/>
      <c r="L4" s="10"/>
    </row>
    <row r="5" spans="1:26" ht="21.95" customHeight="1" thickTop="1">
      <c r="A5" s="3405"/>
      <c r="B5" s="11" t="s">
        <v>21</v>
      </c>
      <c r="C5" s="131"/>
      <c r="D5" s="56"/>
      <c r="E5" s="120"/>
      <c r="F5" s="134"/>
      <c r="G5" s="67"/>
      <c r="H5" s="68"/>
      <c r="I5" s="76"/>
      <c r="J5" s="12"/>
      <c r="L5" s="10"/>
    </row>
    <row r="6" spans="1:26" ht="21.95" customHeight="1">
      <c r="A6" s="3405"/>
      <c r="B6" s="13" t="s">
        <v>22</v>
      </c>
      <c r="C6" s="132">
        <v>1</v>
      </c>
      <c r="D6" s="56"/>
      <c r="E6" s="57">
        <v>1</v>
      </c>
      <c r="F6" s="135"/>
      <c r="G6" s="67"/>
      <c r="H6" s="68"/>
      <c r="I6" s="76"/>
      <c r="J6" s="12"/>
      <c r="L6" s="10"/>
    </row>
    <row r="7" spans="1:26" ht="21.95" customHeight="1">
      <c r="A7" s="3405"/>
      <c r="B7" s="11" t="s">
        <v>23</v>
      </c>
      <c r="C7" s="131"/>
      <c r="D7" s="56"/>
      <c r="E7" s="57"/>
      <c r="F7" s="134"/>
      <c r="G7" s="67"/>
      <c r="H7" s="68"/>
      <c r="I7" s="76"/>
      <c r="J7" s="12"/>
      <c r="L7" s="10"/>
    </row>
    <row r="8" spans="1:26" ht="21.95" customHeight="1" thickBot="1">
      <c r="A8" s="3405"/>
      <c r="B8" s="11" t="s">
        <v>24</v>
      </c>
      <c r="C8" s="252">
        <v>0</v>
      </c>
      <c r="D8" s="59"/>
      <c r="E8" s="60">
        <v>0</v>
      </c>
      <c r="F8" s="134"/>
      <c r="G8" s="70"/>
      <c r="H8" s="71"/>
      <c r="I8" s="76">
        <v>1</v>
      </c>
      <c r="J8" s="137"/>
      <c r="L8" s="10"/>
    </row>
    <row r="9" spans="1:26" ht="21.95" customHeight="1" thickTop="1" thickBot="1">
      <c r="A9" s="3406"/>
      <c r="B9" s="14" t="s">
        <v>19</v>
      </c>
      <c r="C9" s="254">
        <v>15</v>
      </c>
      <c r="D9" s="114">
        <v>3</v>
      </c>
      <c r="E9" s="61">
        <v>18</v>
      </c>
      <c r="F9" s="136">
        <v>47</v>
      </c>
      <c r="G9" s="73">
        <v>10</v>
      </c>
      <c r="H9" s="74">
        <v>57</v>
      </c>
      <c r="I9" s="77">
        <f>C9+D9+F9+G9</f>
        <v>75</v>
      </c>
      <c r="J9" s="138"/>
      <c r="L9" s="16"/>
    </row>
    <row r="10" spans="1:26" ht="10.5" customHeight="1">
      <c r="A10" s="17"/>
    </row>
    <row r="11" spans="1:26" ht="21.75" customHeight="1" thickBot="1">
      <c r="A11" s="3418" t="s">
        <v>25</v>
      </c>
      <c r="B11" s="3418"/>
      <c r="C11" s="3418"/>
      <c r="D11" s="3418"/>
      <c r="E11" s="18"/>
      <c r="F11" s="18"/>
      <c r="G11" s="18"/>
      <c r="H11" s="18"/>
      <c r="I11" s="18"/>
      <c r="J11" s="19"/>
      <c r="K11" s="19"/>
      <c r="L11" s="19"/>
    </row>
    <row r="12" spans="1:26" s="24" customFormat="1" ht="43.5" customHeight="1" thickBot="1">
      <c r="A12" s="20"/>
      <c r="B12" s="4" t="s">
        <v>26</v>
      </c>
      <c r="C12" s="94" t="s">
        <v>27</v>
      </c>
      <c r="D12" s="99" t="s">
        <v>20</v>
      </c>
      <c r="E12" s="44"/>
      <c r="F12" s="45"/>
      <c r="G12" s="21"/>
      <c r="H12" s="21"/>
      <c r="I12" s="22"/>
      <c r="J12" s="21"/>
      <c r="K12" s="21"/>
      <c r="L12" s="21"/>
      <c r="M12" s="22"/>
      <c r="N12" s="23"/>
      <c r="O12" s="23"/>
      <c r="P12" s="23"/>
      <c r="Q12" s="23"/>
      <c r="R12" s="23"/>
      <c r="S12" s="23"/>
      <c r="T12" s="23"/>
      <c r="U12" s="23"/>
      <c r="V12" s="23"/>
      <c r="W12" s="23"/>
      <c r="X12" s="23"/>
      <c r="Y12" s="23"/>
      <c r="Z12" s="23"/>
    </row>
    <row r="13" spans="1:26" ht="18" customHeight="1">
      <c r="A13" s="3423" t="s">
        <v>963</v>
      </c>
      <c r="B13" s="25" t="s">
        <v>28</v>
      </c>
      <c r="C13" s="95"/>
      <c r="D13" s="100"/>
      <c r="E13" s="46"/>
      <c r="F13" s="38"/>
      <c r="G13" s="41"/>
      <c r="H13" s="41"/>
      <c r="K13" s="26"/>
      <c r="L13" s="26"/>
      <c r="M13" s="26"/>
      <c r="N13" s="26"/>
      <c r="O13" s="26"/>
      <c r="P13" s="26"/>
      <c r="Q13" s="26"/>
      <c r="R13" s="26"/>
    </row>
    <row r="14" spans="1:26" ht="18" customHeight="1">
      <c r="A14" s="3423"/>
      <c r="B14" s="27" t="s">
        <v>29</v>
      </c>
      <c r="C14" s="96"/>
      <c r="D14" s="101"/>
      <c r="E14" s="46"/>
      <c r="F14" s="38"/>
      <c r="G14" s="41"/>
      <c r="H14" s="41"/>
      <c r="J14" s="26"/>
      <c r="K14" s="26"/>
      <c r="L14" s="26"/>
      <c r="M14" s="26"/>
      <c r="N14" s="26"/>
      <c r="O14" s="26"/>
      <c r="P14" s="26"/>
      <c r="Q14" s="26"/>
      <c r="R14" s="26"/>
    </row>
    <row r="15" spans="1:26" ht="18" customHeight="1">
      <c r="A15" s="3423"/>
      <c r="B15" s="27" t="s">
        <v>30</v>
      </c>
      <c r="C15" s="97">
        <v>41</v>
      </c>
      <c r="D15" s="102">
        <v>41</v>
      </c>
      <c r="E15" s="47"/>
      <c r="F15" s="38"/>
      <c r="G15" s="42"/>
      <c r="H15" s="42"/>
      <c r="J15" s="26"/>
      <c r="K15" s="26"/>
      <c r="L15" s="26"/>
      <c r="M15" s="26"/>
      <c r="N15" s="26"/>
      <c r="O15" s="26"/>
      <c r="P15" s="26"/>
      <c r="Q15" s="26"/>
      <c r="R15" s="26"/>
    </row>
    <row r="16" spans="1:26" ht="18" customHeight="1">
      <c r="A16" s="3423"/>
      <c r="B16" s="27" t="s">
        <v>31</v>
      </c>
      <c r="C16" s="97">
        <v>32</v>
      </c>
      <c r="D16" s="103">
        <v>32</v>
      </c>
      <c r="E16" s="47"/>
      <c r="F16" s="38"/>
      <c r="G16" s="43"/>
      <c r="H16" s="43"/>
      <c r="J16" s="26"/>
      <c r="K16" s="26"/>
      <c r="L16" s="26"/>
      <c r="M16" s="26"/>
      <c r="N16" s="26"/>
      <c r="O16" s="26"/>
      <c r="P16" s="26"/>
      <c r="Q16" s="26"/>
      <c r="R16" s="26"/>
    </row>
    <row r="17" spans="1:19" ht="18" customHeight="1">
      <c r="A17" s="3423"/>
      <c r="B17" s="27" t="s">
        <v>32</v>
      </c>
      <c r="C17" s="96">
        <v>91.8</v>
      </c>
      <c r="D17" s="101">
        <v>91.8</v>
      </c>
      <c r="E17" s="46"/>
      <c r="F17" s="38"/>
      <c r="G17" s="41"/>
      <c r="H17" s="41"/>
      <c r="J17" s="26"/>
      <c r="K17" s="26"/>
      <c r="L17" s="26"/>
      <c r="M17" s="26"/>
      <c r="N17" s="26"/>
      <c r="O17" s="26"/>
      <c r="P17" s="26"/>
      <c r="Q17" s="26"/>
      <c r="R17" s="26"/>
    </row>
    <row r="18" spans="1:19" ht="18" customHeight="1">
      <c r="A18" s="3423"/>
      <c r="B18" s="27" t="s">
        <v>33</v>
      </c>
      <c r="C18" s="96"/>
      <c r="D18" s="101"/>
      <c r="E18" s="46"/>
      <c r="F18" s="38"/>
      <c r="G18" s="41"/>
      <c r="H18" s="41"/>
      <c r="J18" s="26"/>
      <c r="K18" s="26"/>
      <c r="L18" s="26"/>
      <c r="M18" s="26"/>
      <c r="N18" s="26"/>
      <c r="O18" s="26"/>
      <c r="P18" s="26"/>
      <c r="Q18" s="26"/>
      <c r="R18" s="26"/>
    </row>
    <row r="19" spans="1:19" ht="18" customHeight="1">
      <c r="A19" s="3423"/>
      <c r="B19" s="113" t="s">
        <v>419</v>
      </c>
      <c r="C19" s="111">
        <v>6350</v>
      </c>
      <c r="D19" s="112">
        <v>6350</v>
      </c>
      <c r="E19" s="46"/>
      <c r="F19" s="38"/>
      <c r="G19" s="41"/>
      <c r="H19" s="41"/>
      <c r="J19" s="26"/>
      <c r="K19" s="26"/>
      <c r="L19" s="26"/>
      <c r="M19" s="26"/>
      <c r="N19" s="26"/>
      <c r="O19" s="26"/>
      <c r="P19" s="26"/>
      <c r="Q19" s="26"/>
      <c r="R19" s="26"/>
    </row>
    <row r="20" spans="1:19" ht="18" customHeight="1">
      <c r="A20" s="3423"/>
      <c r="B20" s="113" t="s">
        <v>420</v>
      </c>
      <c r="C20" s="111">
        <v>44.3</v>
      </c>
      <c r="D20" s="112">
        <v>44.3</v>
      </c>
      <c r="E20" s="46"/>
      <c r="F20" s="38"/>
      <c r="G20" s="41"/>
      <c r="H20" s="41"/>
      <c r="J20" s="26"/>
      <c r="K20" s="26"/>
      <c r="L20" s="26"/>
      <c r="M20" s="26"/>
      <c r="N20" s="26"/>
      <c r="O20" s="26"/>
      <c r="P20" s="26"/>
      <c r="Q20" s="26"/>
      <c r="R20" s="26"/>
    </row>
    <row r="21" spans="1:19" ht="18" customHeight="1">
      <c r="A21" s="3423"/>
      <c r="B21" s="113" t="s">
        <v>2278</v>
      </c>
      <c r="C21" s="111"/>
      <c r="D21" s="112"/>
      <c r="E21" s="46"/>
      <c r="F21" s="38"/>
      <c r="G21" s="41"/>
      <c r="H21" s="41"/>
      <c r="J21" s="26"/>
      <c r="K21" s="26"/>
      <c r="L21" s="26"/>
      <c r="M21" s="26"/>
      <c r="N21" s="26"/>
      <c r="O21" s="26"/>
      <c r="P21" s="26"/>
      <c r="Q21" s="26"/>
      <c r="R21" s="26"/>
    </row>
    <row r="22" spans="1:19" ht="18" customHeight="1">
      <c r="A22" s="3423"/>
      <c r="B22" s="27" t="s">
        <v>34</v>
      </c>
      <c r="C22" s="96"/>
      <c r="D22" s="101"/>
      <c r="E22" s="46"/>
      <c r="F22" s="38"/>
      <c r="G22" s="41"/>
      <c r="H22" s="41"/>
      <c r="J22" s="28"/>
      <c r="K22" s="28"/>
      <c r="L22" s="28"/>
    </row>
    <row r="23" spans="1:19" ht="18" customHeight="1">
      <c r="A23" s="3423"/>
      <c r="B23" s="27" t="s">
        <v>35</v>
      </c>
      <c r="C23" s="96">
        <v>4</v>
      </c>
      <c r="D23" s="101">
        <v>4</v>
      </c>
      <c r="E23" s="46"/>
      <c r="F23" s="38"/>
      <c r="G23" s="41"/>
      <c r="H23" s="41"/>
      <c r="J23" s="3465"/>
      <c r="K23" s="3465"/>
      <c r="L23" s="3465"/>
      <c r="M23" s="3465"/>
      <c r="N23" s="3465"/>
      <c r="O23" s="3465"/>
      <c r="P23" s="3465"/>
      <c r="Q23" s="3465"/>
      <c r="R23" s="3465"/>
    </row>
    <row r="24" spans="1:19" ht="18" customHeight="1" thickBot="1">
      <c r="A24" s="3424"/>
      <c r="B24" s="29" t="s">
        <v>36</v>
      </c>
      <c r="C24" s="98"/>
      <c r="D24" s="104"/>
      <c r="E24" s="46"/>
      <c r="F24" s="38"/>
      <c r="G24" s="41"/>
      <c r="H24" s="41"/>
      <c r="J24" s="3465"/>
      <c r="K24" s="3465"/>
      <c r="L24" s="3465"/>
      <c r="M24" s="3465"/>
      <c r="N24" s="3465"/>
      <c r="O24" s="3465"/>
      <c r="P24" s="3465"/>
      <c r="Q24" s="3465"/>
      <c r="R24" s="3465"/>
    </row>
    <row r="25" spans="1:19" ht="9" customHeight="1"/>
    <row r="26" spans="1:19" ht="24.75" customHeight="1" thickBot="1">
      <c r="A26" s="3418" t="s">
        <v>2259</v>
      </c>
      <c r="B26" s="3418"/>
      <c r="C26" s="3418"/>
      <c r="D26" s="3418"/>
      <c r="E26" s="3418"/>
      <c r="F26" s="3418"/>
      <c r="G26" s="3418"/>
      <c r="H26" s="3418"/>
      <c r="I26" s="3418"/>
      <c r="J26" s="3418"/>
      <c r="K26" s="3418"/>
      <c r="L26" s="3418"/>
      <c r="M26" s="3418"/>
      <c r="N26" s="3418"/>
      <c r="O26" s="48"/>
      <c r="P26" s="48"/>
      <c r="Q26" s="48"/>
      <c r="R26" s="48"/>
    </row>
    <row r="27" spans="1:19" ht="29.25" customHeight="1" thickBot="1">
      <c r="A27" s="3461"/>
      <c r="B27" s="3428" t="s">
        <v>26</v>
      </c>
      <c r="C27" s="3431" t="s">
        <v>2260</v>
      </c>
      <c r="D27" s="3432"/>
      <c r="E27" s="3432"/>
      <c r="F27" s="3432"/>
      <c r="G27" s="3432"/>
      <c r="H27" s="3433"/>
      <c r="I27" s="3460" t="s">
        <v>20</v>
      </c>
      <c r="J27" s="3439"/>
      <c r="K27" s="3439"/>
      <c r="L27" s="3439"/>
      <c r="M27" s="3439"/>
      <c r="N27" s="3440"/>
      <c r="O27" s="49"/>
      <c r="P27" s="38"/>
      <c r="Q27" s="38"/>
      <c r="R27" s="38"/>
      <c r="S27" s="6"/>
    </row>
    <row r="28" spans="1:19" ht="30" customHeight="1" thickBot="1">
      <c r="A28" s="3462"/>
      <c r="B28" s="3429"/>
      <c r="C28" s="181" t="s">
        <v>2261</v>
      </c>
      <c r="D28" s="182"/>
      <c r="E28" s="3447" t="s">
        <v>2262</v>
      </c>
      <c r="F28" s="3447"/>
      <c r="G28" s="3409" t="s">
        <v>2263</v>
      </c>
      <c r="H28" s="3407" t="s">
        <v>19</v>
      </c>
      <c r="I28" s="183" t="s">
        <v>2261</v>
      </c>
      <c r="J28" s="184"/>
      <c r="K28" s="185" t="s">
        <v>2262</v>
      </c>
      <c r="L28" s="85"/>
      <c r="M28" s="3458" t="s">
        <v>2272</v>
      </c>
      <c r="N28" s="3441" t="s">
        <v>19</v>
      </c>
      <c r="O28" s="3"/>
      <c r="P28" s="3"/>
      <c r="Q28" s="3"/>
      <c r="R28" s="3"/>
    </row>
    <row r="29" spans="1:19" ht="65.25" customHeight="1" thickBot="1">
      <c r="A29" s="3463"/>
      <c r="B29" s="3430"/>
      <c r="C29" s="105" t="s">
        <v>2264</v>
      </c>
      <c r="D29" s="106" t="s">
        <v>2265</v>
      </c>
      <c r="E29" s="105" t="s">
        <v>2264</v>
      </c>
      <c r="F29" s="106" t="s">
        <v>2265</v>
      </c>
      <c r="G29" s="3410"/>
      <c r="H29" s="3408"/>
      <c r="I29" s="186" t="s">
        <v>2264</v>
      </c>
      <c r="J29" s="177" t="s">
        <v>2265</v>
      </c>
      <c r="K29" s="177" t="s">
        <v>2264</v>
      </c>
      <c r="L29" s="110" t="s">
        <v>2265</v>
      </c>
      <c r="M29" s="3459"/>
      <c r="N29" s="3442"/>
      <c r="O29" s="3"/>
      <c r="P29" s="3"/>
      <c r="Q29" s="3"/>
      <c r="R29" s="3"/>
    </row>
    <row r="30" spans="1:19" ht="20.100000000000001" customHeight="1">
      <c r="A30" s="3425" t="s">
        <v>963</v>
      </c>
      <c r="B30" s="30" t="s">
        <v>2266</v>
      </c>
      <c r="C30" s="78"/>
      <c r="D30" s="78"/>
      <c r="E30" s="78"/>
      <c r="F30" s="78"/>
      <c r="G30" s="78"/>
      <c r="H30" s="139"/>
      <c r="I30" s="86"/>
      <c r="J30" s="87"/>
      <c r="K30" s="87"/>
      <c r="L30" s="87"/>
      <c r="M30" s="87"/>
      <c r="N30" s="141"/>
      <c r="O30" s="3"/>
      <c r="P30" s="3"/>
      <c r="Q30" s="3"/>
      <c r="R30" s="3"/>
    </row>
    <row r="31" spans="1:19" ht="20.100000000000001" customHeight="1">
      <c r="A31" s="3426"/>
      <c r="B31" s="31" t="s">
        <v>2267</v>
      </c>
      <c r="C31" s="80"/>
      <c r="D31" s="80">
        <v>13</v>
      </c>
      <c r="E31" s="80"/>
      <c r="F31" s="80">
        <v>2</v>
      </c>
      <c r="G31" s="81">
        <v>3667</v>
      </c>
      <c r="H31" s="140">
        <v>15</v>
      </c>
      <c r="I31" s="89"/>
      <c r="J31" s="90">
        <v>10</v>
      </c>
      <c r="K31" s="90"/>
      <c r="L31" s="90">
        <v>2</v>
      </c>
      <c r="M31" s="91">
        <v>3433</v>
      </c>
      <c r="N31" s="142">
        <v>12</v>
      </c>
      <c r="O31" s="3"/>
      <c r="P31" s="3"/>
      <c r="Q31" s="3"/>
      <c r="R31" s="3"/>
    </row>
    <row r="32" spans="1:19" ht="20.100000000000001" customHeight="1" thickBot="1">
      <c r="A32" s="3426"/>
      <c r="B32" s="31" t="s">
        <v>2268</v>
      </c>
      <c r="C32" s="80"/>
      <c r="D32" s="80"/>
      <c r="E32" s="80"/>
      <c r="F32" s="80"/>
      <c r="G32" s="80"/>
      <c r="H32" s="260"/>
      <c r="I32" s="89"/>
      <c r="J32" s="90"/>
      <c r="K32" s="90"/>
      <c r="L32" s="90"/>
      <c r="M32" s="90"/>
      <c r="N32" s="259"/>
      <c r="O32" s="3"/>
      <c r="P32" s="3"/>
      <c r="Q32" s="3"/>
      <c r="R32" s="3"/>
    </row>
    <row r="33" spans="1:18" ht="20.100000000000001" customHeight="1" thickTop="1" thickBot="1">
      <c r="A33" s="3427"/>
      <c r="B33" s="32" t="s">
        <v>19</v>
      </c>
      <c r="C33" s="83"/>
      <c r="D33" s="83"/>
      <c r="E33" s="83"/>
      <c r="F33" s="83"/>
      <c r="G33" s="84"/>
      <c r="H33" s="255"/>
      <c r="I33" s="116"/>
      <c r="J33" s="93"/>
      <c r="K33" s="93"/>
      <c r="L33" s="93"/>
      <c r="M33" s="121"/>
      <c r="N33" s="258"/>
      <c r="O33" s="3"/>
      <c r="P33" s="3"/>
      <c r="Q33" s="3"/>
      <c r="R33" s="3"/>
    </row>
    <row r="34" spans="1:18">
      <c r="A34" s="33"/>
      <c r="B34" s="34"/>
      <c r="C34" s="34"/>
      <c r="D34" s="22"/>
      <c r="E34" s="22"/>
      <c r="F34" s="22"/>
      <c r="G34" s="22"/>
      <c r="H34" s="22"/>
    </row>
    <row r="35" spans="1:18" ht="14.25" customHeight="1" thickBot="1">
      <c r="A35" s="35"/>
      <c r="B35" s="36"/>
      <c r="C35" s="36"/>
      <c r="D35" s="22"/>
      <c r="E35" s="22"/>
      <c r="F35" s="22"/>
      <c r="G35" s="22"/>
      <c r="H35" s="22"/>
    </row>
    <row r="36" spans="1:18" ht="15.75">
      <c r="A36" s="3470" t="s">
        <v>957</v>
      </c>
      <c r="B36" s="3471"/>
      <c r="C36" s="3472"/>
      <c r="D36" s="22"/>
      <c r="E36" s="22"/>
      <c r="F36" s="22"/>
      <c r="G36" s="22"/>
      <c r="H36" s="22"/>
    </row>
    <row r="37" spans="1:18">
      <c r="A37" s="281" t="s">
        <v>958</v>
      </c>
      <c r="B37" s="3473" t="s">
        <v>1470</v>
      </c>
      <c r="C37" s="3474"/>
      <c r="D37" s="22"/>
      <c r="E37" s="22"/>
      <c r="F37" s="22"/>
      <c r="G37" s="22"/>
      <c r="H37" s="22"/>
    </row>
    <row r="38" spans="1:18">
      <c r="A38" s="281" t="s">
        <v>962</v>
      </c>
      <c r="B38" s="3473" t="s">
        <v>1471</v>
      </c>
      <c r="C38" s="3474"/>
    </row>
    <row r="39" spans="1:18">
      <c r="A39" s="281" t="s">
        <v>959</v>
      </c>
      <c r="B39" s="3466">
        <v>3742703580</v>
      </c>
      <c r="C39" s="3467"/>
    </row>
    <row r="40" spans="1:18">
      <c r="A40" s="282" t="s">
        <v>960</v>
      </c>
      <c r="B40" s="3466">
        <v>5355696734</v>
      </c>
      <c r="C40" s="3467"/>
    </row>
    <row r="41" spans="1:18" ht="13.5" thickBot="1">
      <c r="A41" s="283" t="s">
        <v>961</v>
      </c>
      <c r="B41" s="3468" t="s">
        <v>1472</v>
      </c>
      <c r="C41" s="3469"/>
    </row>
  </sheetData>
  <protectedRanges>
    <protectedRange sqref="G13:H24 E13:E24 C13:D18 C22:D24" name="Aralık1"/>
    <protectedRange sqref="G30:G31" name="Aralık1_1"/>
    <protectedRange sqref="M30:M31" name="Aralık1_2"/>
    <protectedRange sqref="C19:D21" name="Aralık1_3"/>
  </protectedRanges>
  <mergeCells count="26">
    <mergeCell ref="A1:I1"/>
    <mergeCell ref="A2:A9"/>
    <mergeCell ref="B2:B3"/>
    <mergeCell ref="C2:E2"/>
    <mergeCell ref="F2:H2"/>
    <mergeCell ref="A30:A33"/>
    <mergeCell ref="I2:I3"/>
    <mergeCell ref="A11:D11"/>
    <mergeCell ref="A13:A24"/>
    <mergeCell ref="C27:H27"/>
    <mergeCell ref="J23:R24"/>
    <mergeCell ref="A26:N26"/>
    <mergeCell ref="A27:A29"/>
    <mergeCell ref="B27:B29"/>
    <mergeCell ref="H28:H29"/>
    <mergeCell ref="M28:M29"/>
    <mergeCell ref="I27:N27"/>
    <mergeCell ref="N28:N29"/>
    <mergeCell ref="E28:F28"/>
    <mergeCell ref="G28:G29"/>
    <mergeCell ref="B41:C41"/>
    <mergeCell ref="B37:C37"/>
    <mergeCell ref="A36:C36"/>
    <mergeCell ref="B38:C38"/>
    <mergeCell ref="B39:C39"/>
    <mergeCell ref="B40:C40"/>
  </mergeCells>
  <phoneticPr fontId="55" type="noConversion"/>
  <dataValidations count="4">
    <dataValidation type="custom" allowBlank="1" showInputMessage="1" showErrorMessage="1" errorTitle="LÜTFEN DÜZELTİN" error="PLANLANAN İÇME SUYU İŞ SAYISI, İÇME SUYU HİZMETİ GÖTÜRÜLECEK ÜNİTE SAYISINDAN AZ OLAMAZ " sqref="H33">
      <formula1>C9&lt;=H33</formula1>
    </dataValidation>
    <dataValidation type="custom" allowBlank="1" showInputMessage="1" showErrorMessage="1" errorTitle="LÜTFEN DÜZELTİN" error="BİTEN ÜNİTE SAYISI BİTEN İÇME SUYU SAYISINDAN AZ OLAMAZ" sqref="N33">
      <formula1>E4&lt;=N33</formula1>
    </dataValidation>
    <dataValidation type="custom" allowBlank="1" showInputMessage="1" showErrorMessage="1" errorTitle="LÜTFEN DÜZETİN" error="PLANLANAN İÇME SUYU İŞ SAYISI, İÇME SUYU HİZMETİ GÖTÜRÜLECEK ÜNİTE SAYISINDAN AZ OLAMAZ " sqref="C9">
      <formula1>C9&lt;H4=H33</formula1>
    </dataValidation>
    <dataValidation type="custom" allowBlank="1" showInputMessage="1" showErrorMessage="1" errorTitle="LÜTFEN DÜZELTİN" error="BİTEN ÜNİTE SAYISI BİTEN İÇME SUYU SAYISINDAN AZ OLAMAZ" sqref="E4">
      <formula1>E4&lt;=N33</formula1>
    </dataValidation>
  </dataValidations>
  <hyperlinks>
    <hyperlink ref="B41" r:id="rId1"/>
  </hyperlinks>
  <pageMargins left="0.78" right="0.41" top="0.91" bottom="0.52" header="0.47" footer="0.34"/>
  <pageSetup paperSize="9" scale="56" orientation="landscape" r:id="rId2"/>
  <headerFooter alignWithMargins="0">
    <oddHeader>&amp;C&amp;"Arial Tur,Kalın"&amp;12T.C
İÇİŞLERİ BAKANLIĞI
Mahalli İdareler Genel Müdürlüğü</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M21"/>
  <sheetViews>
    <sheetView zoomScaleNormal="100" zoomScaleSheetLayoutView="75" workbookViewId="0">
      <selection activeCell="A5" sqref="A5"/>
    </sheetView>
  </sheetViews>
  <sheetFormatPr defaultRowHeight="12.75"/>
  <cols>
    <col min="1" max="1" width="5.85546875" style="204" customWidth="1"/>
    <col min="2" max="2" width="10.140625" style="204" customWidth="1"/>
    <col min="3" max="3" width="14.140625" style="204" customWidth="1"/>
    <col min="4" max="4" width="18.140625" style="204" customWidth="1"/>
    <col min="5" max="5" width="15.85546875" style="204" customWidth="1"/>
    <col min="6" max="6" width="10.42578125" style="204" customWidth="1"/>
    <col min="7" max="7" width="13.7109375" style="204" customWidth="1"/>
    <col min="8" max="8" width="16" style="204" customWidth="1"/>
    <col min="9" max="9" width="10.85546875" style="244" customWidth="1"/>
    <col min="10" max="10" width="11.42578125" style="244" customWidth="1"/>
    <col min="11" max="11" width="10.28515625" style="245" customWidth="1"/>
    <col min="12" max="12" width="11.5703125" style="244" customWidth="1"/>
    <col min="13" max="13" width="12.5703125" style="244" customWidth="1"/>
    <col min="14" max="14" width="12" style="244" customWidth="1"/>
    <col min="15" max="15" width="9.140625" style="244"/>
    <col min="16" max="16" width="8.28515625" style="244" customWidth="1"/>
    <col min="17" max="17" width="6.7109375" style="246" customWidth="1"/>
    <col min="18" max="18" width="6.85546875" style="204" customWidth="1"/>
    <col min="19" max="19" width="6" style="204" customWidth="1"/>
    <col min="20" max="20" width="8.140625" style="204" customWidth="1"/>
    <col min="21" max="21" width="5.7109375" style="204" customWidth="1"/>
    <col min="22" max="22" width="5.5703125" style="204" customWidth="1"/>
    <col min="23" max="23" width="8.85546875" style="204" customWidth="1"/>
    <col min="24" max="24" width="19.140625" style="204" customWidth="1"/>
    <col min="25" max="84" width="9.140625" style="249"/>
    <col min="85" max="86" width="9.140625" style="204"/>
    <col min="87" max="87" width="9.140625" style="249"/>
    <col min="88" max="88" width="10.42578125" style="249" customWidth="1"/>
    <col min="89" max="89" width="10.28515625" style="249" customWidth="1"/>
    <col min="90" max="91" width="9.140625" style="249"/>
    <col min="92" max="93" width="9.140625" style="204"/>
    <col min="94" max="97" width="0" style="204" hidden="1" customWidth="1"/>
    <col min="98" max="16384" width="9.140625" style="204"/>
  </cols>
  <sheetData>
    <row r="1" spans="1:91" s="205" customFormat="1" ht="18">
      <c r="A1" s="3937" t="s">
        <v>2133</v>
      </c>
      <c r="B1" s="3937"/>
      <c r="C1" s="3937"/>
      <c r="D1" s="3937"/>
      <c r="E1" s="3937"/>
      <c r="F1" s="3937"/>
      <c r="G1" s="3937"/>
      <c r="H1" s="3937"/>
      <c r="I1" s="3937"/>
      <c r="J1" s="3937"/>
      <c r="K1" s="3937"/>
      <c r="L1" s="3937"/>
      <c r="M1" s="3937"/>
      <c r="N1" s="3937"/>
      <c r="O1" s="3937"/>
      <c r="P1" s="3937"/>
      <c r="Q1" s="3937"/>
      <c r="R1" s="3937"/>
      <c r="S1" s="3937"/>
      <c r="T1" s="3937"/>
      <c r="U1" s="3937"/>
      <c r="V1" s="3937"/>
      <c r="W1" s="3937"/>
      <c r="X1" s="3937"/>
      <c r="CI1" s="249"/>
      <c r="CJ1" s="249"/>
      <c r="CK1" s="249"/>
      <c r="CL1" s="249"/>
      <c r="CM1" s="249"/>
    </row>
    <row r="2" spans="1:91" s="205" customFormat="1" ht="13.5" thickBot="1">
      <c r="I2" s="277"/>
      <c r="J2" s="277"/>
      <c r="K2" s="278"/>
      <c r="L2" s="277"/>
      <c r="M2" s="277"/>
      <c r="N2" s="277"/>
      <c r="O2" s="277"/>
      <c r="P2" s="277"/>
      <c r="CI2" s="249"/>
      <c r="CJ2" s="249"/>
      <c r="CK2" s="249"/>
      <c r="CL2" s="249"/>
      <c r="CM2" s="249"/>
    </row>
    <row r="3" spans="1:91" s="205" customFormat="1" ht="40.5" customHeight="1">
      <c r="A3" s="3946" t="s">
        <v>445</v>
      </c>
      <c r="B3" s="3948" t="s">
        <v>13</v>
      </c>
      <c r="C3" s="3950" t="s">
        <v>2277</v>
      </c>
      <c r="D3" s="3950" t="s">
        <v>423</v>
      </c>
      <c r="E3" s="3950"/>
      <c r="F3" s="3964" t="s">
        <v>2276</v>
      </c>
      <c r="G3" s="3958" t="s">
        <v>411</v>
      </c>
      <c r="H3" s="3966" t="s">
        <v>395</v>
      </c>
      <c r="I3" s="604" t="s">
        <v>2357</v>
      </c>
      <c r="J3" s="391" t="s">
        <v>1054</v>
      </c>
      <c r="K3" s="391" t="s">
        <v>2358</v>
      </c>
      <c r="L3" s="605" t="s">
        <v>2359</v>
      </c>
      <c r="M3" s="3972" t="s">
        <v>1865</v>
      </c>
      <c r="N3" s="3968" t="s">
        <v>972</v>
      </c>
      <c r="O3" s="3970" t="s">
        <v>346</v>
      </c>
      <c r="P3" s="3971"/>
      <c r="Q3" s="3940" t="s">
        <v>429</v>
      </c>
      <c r="R3" s="3941"/>
      <c r="S3" s="3942" t="s">
        <v>16</v>
      </c>
      <c r="T3" s="3943"/>
      <c r="U3" s="3943"/>
      <c r="V3" s="3943"/>
      <c r="W3" s="3943"/>
      <c r="X3" s="3944"/>
      <c r="CI3" s="249"/>
      <c r="CJ3" s="249"/>
      <c r="CK3" s="249"/>
      <c r="CL3" s="249"/>
      <c r="CM3" s="249"/>
    </row>
    <row r="4" spans="1:91" s="205" customFormat="1" ht="41.25" customHeight="1" thickBot="1">
      <c r="A4" s="3947"/>
      <c r="B4" s="3949"/>
      <c r="C4" s="3951"/>
      <c r="D4" s="608" t="s">
        <v>430</v>
      </c>
      <c r="E4" s="609" t="s">
        <v>410</v>
      </c>
      <c r="F4" s="3965"/>
      <c r="G4" s="3959"/>
      <c r="H4" s="3967"/>
      <c r="I4" s="610" t="s">
        <v>1416</v>
      </c>
      <c r="J4" s="611" t="s">
        <v>1417</v>
      </c>
      <c r="K4" s="611" t="s">
        <v>1055</v>
      </c>
      <c r="L4" s="612" t="s">
        <v>2131</v>
      </c>
      <c r="M4" s="3973"/>
      <c r="N4" s="3969"/>
      <c r="O4" s="705" t="s">
        <v>348</v>
      </c>
      <c r="P4" s="706" t="s">
        <v>349</v>
      </c>
      <c r="Q4" s="619" t="s">
        <v>436</v>
      </c>
      <c r="R4" s="620" t="s">
        <v>437</v>
      </c>
      <c r="S4" s="621" t="s">
        <v>438</v>
      </c>
      <c r="T4" s="622" t="s">
        <v>439</v>
      </c>
      <c r="U4" s="622" t="s">
        <v>440</v>
      </c>
      <c r="V4" s="622" t="s">
        <v>441</v>
      </c>
      <c r="W4" s="622" t="s">
        <v>442</v>
      </c>
      <c r="X4" s="623" t="s">
        <v>443</v>
      </c>
      <c r="CI4" s="249"/>
      <c r="CJ4" s="249"/>
      <c r="CK4" s="249"/>
      <c r="CL4" s="249"/>
      <c r="CM4" s="249"/>
    </row>
    <row r="5" spans="1:91" s="280" customFormat="1" ht="42" customHeight="1">
      <c r="A5" s="677" t="s">
        <v>451</v>
      </c>
      <c r="B5" s="678" t="s">
        <v>94</v>
      </c>
      <c r="C5" s="679" t="s">
        <v>740</v>
      </c>
      <c r="D5" s="679" t="s">
        <v>1843</v>
      </c>
      <c r="E5" s="679" t="s">
        <v>977</v>
      </c>
      <c r="F5" s="679"/>
      <c r="G5" s="679" t="s">
        <v>965</v>
      </c>
      <c r="H5" s="680" t="s">
        <v>1062</v>
      </c>
      <c r="I5" s="681"/>
      <c r="J5" s="934"/>
      <c r="K5" s="682"/>
      <c r="L5" s="683"/>
      <c r="M5" s="707"/>
      <c r="N5" s="708"/>
      <c r="O5" s="708"/>
      <c r="P5" s="683"/>
      <c r="Q5" s="684"/>
      <c r="R5" s="683"/>
      <c r="S5" s="684"/>
      <c r="T5" s="685"/>
      <c r="U5" s="685"/>
      <c r="V5" s="685"/>
      <c r="W5" s="685"/>
      <c r="X5" s="686" t="s">
        <v>1926</v>
      </c>
      <c r="AY5" s="271" t="s">
        <v>451</v>
      </c>
      <c r="AZ5" s="271" t="s">
        <v>2266</v>
      </c>
      <c r="BA5" s="271" t="s">
        <v>1060</v>
      </c>
      <c r="CI5" s="271" t="s">
        <v>451</v>
      </c>
      <c r="CJ5" s="271" t="s">
        <v>2266</v>
      </c>
      <c r="CK5" s="271" t="s">
        <v>408</v>
      </c>
      <c r="CL5" s="271"/>
      <c r="CM5" s="271"/>
    </row>
    <row r="6" spans="1:91" s="272" customFormat="1" ht="42" customHeight="1">
      <c r="A6" s="687"/>
      <c r="B6" s="688"/>
      <c r="C6" s="689"/>
      <c r="D6" s="689"/>
      <c r="E6" s="689"/>
      <c r="F6" s="689"/>
      <c r="G6" s="689"/>
      <c r="H6" s="690"/>
      <c r="I6" s="691"/>
      <c r="J6" s="935"/>
      <c r="K6" s="692"/>
      <c r="L6" s="709"/>
      <c r="M6" s="710"/>
      <c r="N6" s="711"/>
      <c r="O6" s="711"/>
      <c r="P6" s="693"/>
      <c r="Q6" s="694"/>
      <c r="R6" s="693"/>
      <c r="S6" s="695"/>
      <c r="T6" s="654"/>
      <c r="U6" s="654"/>
      <c r="V6" s="654"/>
      <c r="W6" s="654"/>
      <c r="X6" s="655"/>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t="s">
        <v>10</v>
      </c>
      <c r="AZ6" s="271" t="s">
        <v>965</v>
      </c>
      <c r="BA6" s="271" t="s">
        <v>1061</v>
      </c>
      <c r="BB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F6" s="271"/>
      <c r="CI6" s="271" t="s">
        <v>10</v>
      </c>
      <c r="CJ6" s="271" t="s">
        <v>965</v>
      </c>
      <c r="CK6" s="271" t="s">
        <v>409</v>
      </c>
      <c r="CL6" s="271"/>
      <c r="CM6" s="271"/>
    </row>
    <row r="7" spans="1:91" s="272" customFormat="1" ht="42" customHeight="1">
      <c r="A7" s="687"/>
      <c r="B7" s="688"/>
      <c r="C7" s="689"/>
      <c r="D7" s="689"/>
      <c r="E7" s="689"/>
      <c r="F7" s="689"/>
      <c r="G7" s="689"/>
      <c r="H7" s="690"/>
      <c r="I7" s="691"/>
      <c r="J7" s="935"/>
      <c r="K7" s="692"/>
      <c r="L7" s="709"/>
      <c r="M7" s="710"/>
      <c r="N7" s="711"/>
      <c r="O7" s="711"/>
      <c r="P7" s="693"/>
      <c r="Q7" s="694"/>
      <c r="R7" s="693"/>
      <c r="S7" s="695"/>
      <c r="T7" s="654"/>
      <c r="U7" s="654"/>
      <c r="V7" s="654"/>
      <c r="W7" s="654"/>
      <c r="X7" s="655"/>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t="s">
        <v>415</v>
      </c>
      <c r="AZ7" s="271" t="s">
        <v>2268</v>
      </c>
      <c r="BA7" s="271" t="s">
        <v>1062</v>
      </c>
      <c r="BB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I7" s="271" t="s">
        <v>415</v>
      </c>
      <c r="CJ7" s="271" t="s">
        <v>2268</v>
      </c>
      <c r="CK7" s="271" t="s">
        <v>414</v>
      </c>
      <c r="CL7" s="271"/>
      <c r="CM7" s="271"/>
    </row>
    <row r="8" spans="1:91" s="272" customFormat="1" ht="42" customHeight="1">
      <c r="A8" s="687"/>
      <c r="B8" s="688"/>
      <c r="C8" s="689"/>
      <c r="D8" s="689"/>
      <c r="E8" s="689"/>
      <c r="F8" s="689"/>
      <c r="G8" s="689"/>
      <c r="H8" s="690"/>
      <c r="I8" s="691"/>
      <c r="J8" s="935"/>
      <c r="K8" s="692"/>
      <c r="L8" s="709"/>
      <c r="M8" s="710"/>
      <c r="N8" s="711"/>
      <c r="O8" s="711"/>
      <c r="P8" s="693"/>
      <c r="Q8" s="694"/>
      <c r="R8" s="693"/>
      <c r="S8" s="695"/>
      <c r="T8" s="654"/>
      <c r="U8" s="654"/>
      <c r="V8" s="654"/>
      <c r="W8" s="654"/>
      <c r="X8" s="655"/>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t="s">
        <v>1063</v>
      </c>
      <c r="BA8" s="271" t="s">
        <v>1064</v>
      </c>
      <c r="BB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F8" s="271"/>
      <c r="CI8" s="271"/>
      <c r="CJ8" s="271"/>
      <c r="CK8" s="271"/>
      <c r="CL8" s="271"/>
      <c r="CM8" s="271"/>
    </row>
    <row r="9" spans="1:91" s="272" customFormat="1" ht="42" customHeight="1">
      <c r="A9" s="687"/>
      <c r="B9" s="688"/>
      <c r="C9" s="689"/>
      <c r="D9" s="689"/>
      <c r="E9" s="689"/>
      <c r="F9" s="689"/>
      <c r="G9" s="689"/>
      <c r="H9" s="690"/>
      <c r="I9" s="691"/>
      <c r="J9" s="935"/>
      <c r="K9" s="692"/>
      <c r="L9" s="693"/>
      <c r="M9" s="710"/>
      <c r="N9" s="711"/>
      <c r="O9" s="711"/>
      <c r="P9" s="693"/>
      <c r="Q9" s="694"/>
      <c r="R9" s="693"/>
      <c r="S9" s="695"/>
      <c r="T9" s="654"/>
      <c r="U9" s="654"/>
      <c r="V9" s="654"/>
      <c r="W9" s="654"/>
      <c r="X9" s="655"/>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t="s">
        <v>1065</v>
      </c>
      <c r="BB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I9" s="271"/>
      <c r="CJ9" s="271"/>
      <c r="CK9" s="271"/>
      <c r="CL9" s="271"/>
      <c r="CM9" s="271"/>
    </row>
    <row r="10" spans="1:91" s="272" customFormat="1" ht="42" customHeight="1">
      <c r="A10" s="687"/>
      <c r="B10" s="688"/>
      <c r="C10" s="689"/>
      <c r="D10" s="689"/>
      <c r="E10" s="689"/>
      <c r="F10" s="689"/>
      <c r="G10" s="689"/>
      <c r="H10" s="690"/>
      <c r="I10" s="691"/>
      <c r="J10" s="935"/>
      <c r="K10" s="692"/>
      <c r="L10" s="693"/>
      <c r="M10" s="710"/>
      <c r="N10" s="711"/>
      <c r="O10" s="711"/>
      <c r="P10" s="693"/>
      <c r="Q10" s="694"/>
      <c r="R10" s="693"/>
      <c r="S10" s="695"/>
      <c r="T10" s="654"/>
      <c r="U10" s="654"/>
      <c r="V10" s="654"/>
      <c r="W10" s="654"/>
      <c r="X10" s="655"/>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B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I10" s="271"/>
      <c r="CJ10" s="271"/>
      <c r="CK10" s="271"/>
      <c r="CL10" s="271"/>
      <c r="CM10" s="271"/>
    </row>
    <row r="11" spans="1:91" s="272" customFormat="1" ht="42" customHeight="1">
      <c r="A11" s="687"/>
      <c r="B11" s="688"/>
      <c r="C11" s="689"/>
      <c r="D11" s="689"/>
      <c r="E11" s="689"/>
      <c r="F11" s="689"/>
      <c r="G11" s="689"/>
      <c r="H11" s="690"/>
      <c r="I11" s="691"/>
      <c r="J11" s="935"/>
      <c r="K11" s="692"/>
      <c r="L11" s="693"/>
      <c r="M11" s="710"/>
      <c r="N11" s="711"/>
      <c r="O11" s="711"/>
      <c r="P11" s="693"/>
      <c r="Q11" s="694"/>
      <c r="R11" s="693"/>
      <c r="S11" s="695"/>
      <c r="T11" s="654"/>
      <c r="U11" s="654"/>
      <c r="V11" s="654"/>
      <c r="W11" s="654"/>
      <c r="X11" s="655"/>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I11" s="271"/>
      <c r="CJ11" s="271"/>
      <c r="CK11" s="271"/>
      <c r="CL11" s="271"/>
      <c r="CM11" s="271"/>
    </row>
    <row r="12" spans="1:91" s="272" customFormat="1" ht="42" customHeight="1">
      <c r="A12" s="687"/>
      <c r="B12" s="688"/>
      <c r="C12" s="689"/>
      <c r="D12" s="689"/>
      <c r="E12" s="689"/>
      <c r="F12" s="689"/>
      <c r="G12" s="689"/>
      <c r="H12" s="690"/>
      <c r="I12" s="691"/>
      <c r="J12" s="935"/>
      <c r="K12" s="692"/>
      <c r="L12" s="693"/>
      <c r="M12" s="710"/>
      <c r="N12" s="711"/>
      <c r="O12" s="711"/>
      <c r="P12" s="693"/>
      <c r="Q12" s="694"/>
      <c r="R12" s="693"/>
      <c r="S12" s="695"/>
      <c r="T12" s="654"/>
      <c r="U12" s="654"/>
      <c r="V12" s="654"/>
      <c r="W12" s="654"/>
      <c r="X12" s="655"/>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I12" s="271"/>
      <c r="CJ12" s="271"/>
      <c r="CK12" s="271"/>
      <c r="CL12" s="271"/>
      <c r="CM12" s="271"/>
    </row>
    <row r="13" spans="1:91" s="272" customFormat="1" ht="42" customHeight="1">
      <c r="A13" s="687"/>
      <c r="B13" s="688"/>
      <c r="C13" s="689"/>
      <c r="D13" s="689"/>
      <c r="E13" s="689"/>
      <c r="F13" s="689"/>
      <c r="G13" s="689"/>
      <c r="H13" s="690"/>
      <c r="I13" s="691"/>
      <c r="J13" s="935"/>
      <c r="K13" s="692"/>
      <c r="L13" s="693"/>
      <c r="M13" s="710"/>
      <c r="N13" s="711"/>
      <c r="O13" s="711"/>
      <c r="P13" s="693"/>
      <c r="Q13" s="694"/>
      <c r="R13" s="693"/>
      <c r="S13" s="695"/>
      <c r="T13" s="654"/>
      <c r="U13" s="654"/>
      <c r="V13" s="654"/>
      <c r="W13" s="654"/>
      <c r="X13" s="655"/>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I13" s="271"/>
      <c r="CJ13" s="271"/>
      <c r="CK13" s="271"/>
      <c r="CL13" s="271"/>
      <c r="CM13" s="271"/>
    </row>
    <row r="14" spans="1:91" s="272" customFormat="1" ht="42" customHeight="1">
      <c r="A14" s="687"/>
      <c r="B14" s="688"/>
      <c r="C14" s="689"/>
      <c r="D14" s="689"/>
      <c r="E14" s="689"/>
      <c r="F14" s="689"/>
      <c r="G14" s="689"/>
      <c r="H14" s="690"/>
      <c r="I14" s="691"/>
      <c r="J14" s="935"/>
      <c r="K14" s="692"/>
      <c r="L14" s="693"/>
      <c r="M14" s="710"/>
      <c r="N14" s="711"/>
      <c r="O14" s="711"/>
      <c r="P14" s="693"/>
      <c r="Q14" s="694"/>
      <c r="R14" s="693"/>
      <c r="S14" s="695"/>
      <c r="T14" s="654"/>
      <c r="U14" s="654"/>
      <c r="V14" s="654"/>
      <c r="W14" s="654"/>
      <c r="X14" s="655"/>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I14" s="271"/>
      <c r="CJ14" s="271"/>
      <c r="CK14" s="271"/>
      <c r="CL14" s="271"/>
      <c r="CM14" s="271"/>
    </row>
    <row r="15" spans="1:91" s="272" customFormat="1" ht="42" customHeight="1">
      <c r="A15" s="687"/>
      <c r="B15" s="688"/>
      <c r="C15" s="689"/>
      <c r="D15" s="689"/>
      <c r="E15" s="689"/>
      <c r="F15" s="689"/>
      <c r="G15" s="689"/>
      <c r="H15" s="690"/>
      <c r="I15" s="691"/>
      <c r="J15" s="935"/>
      <c r="K15" s="692"/>
      <c r="L15" s="693"/>
      <c r="M15" s="710"/>
      <c r="N15" s="711"/>
      <c r="O15" s="711"/>
      <c r="P15" s="693"/>
      <c r="Q15" s="694"/>
      <c r="R15" s="693"/>
      <c r="S15" s="695"/>
      <c r="T15" s="654"/>
      <c r="U15" s="654"/>
      <c r="V15" s="654"/>
      <c r="W15" s="654"/>
      <c r="X15" s="655"/>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I15" s="271"/>
      <c r="CJ15" s="271"/>
      <c r="CK15" s="271"/>
      <c r="CL15" s="271"/>
      <c r="CM15" s="271"/>
    </row>
    <row r="16" spans="1:91" s="272" customFormat="1" ht="42" customHeight="1">
      <c r="A16" s="687"/>
      <c r="B16" s="688"/>
      <c r="C16" s="689"/>
      <c r="D16" s="689"/>
      <c r="E16" s="689"/>
      <c r="F16" s="689"/>
      <c r="G16" s="689"/>
      <c r="H16" s="690"/>
      <c r="I16" s="691"/>
      <c r="J16" s="935"/>
      <c r="K16" s="692"/>
      <c r="L16" s="693"/>
      <c r="M16" s="710"/>
      <c r="N16" s="711"/>
      <c r="O16" s="711"/>
      <c r="P16" s="693"/>
      <c r="Q16" s="694"/>
      <c r="R16" s="693"/>
      <c r="S16" s="695"/>
      <c r="T16" s="654"/>
      <c r="U16" s="654"/>
      <c r="V16" s="654"/>
      <c r="W16" s="654"/>
      <c r="X16" s="655"/>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I16" s="271"/>
      <c r="CJ16" s="271"/>
      <c r="CK16" s="271"/>
      <c r="CL16" s="271"/>
      <c r="CM16" s="271"/>
    </row>
    <row r="17" spans="1:91" s="272" customFormat="1" ht="42" customHeight="1">
      <c r="A17" s="687"/>
      <c r="B17" s="688"/>
      <c r="C17" s="689"/>
      <c r="D17" s="689"/>
      <c r="E17" s="689"/>
      <c r="F17" s="689"/>
      <c r="G17" s="689"/>
      <c r="H17" s="690"/>
      <c r="I17" s="691"/>
      <c r="J17" s="935"/>
      <c r="K17" s="692"/>
      <c r="L17" s="693"/>
      <c r="M17" s="710"/>
      <c r="N17" s="711"/>
      <c r="O17" s="711"/>
      <c r="P17" s="693"/>
      <c r="Q17" s="694"/>
      <c r="R17" s="693"/>
      <c r="S17" s="695"/>
      <c r="T17" s="654"/>
      <c r="U17" s="654"/>
      <c r="V17" s="654"/>
      <c r="W17" s="654"/>
      <c r="X17" s="655"/>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I17" s="271"/>
      <c r="CJ17" s="271"/>
      <c r="CK17" s="271"/>
      <c r="CL17" s="271"/>
      <c r="CM17" s="271"/>
    </row>
    <row r="18" spans="1:91" s="272" customFormat="1" ht="42" customHeight="1">
      <c r="A18" s="687"/>
      <c r="B18" s="688"/>
      <c r="C18" s="689"/>
      <c r="D18" s="689"/>
      <c r="E18" s="689"/>
      <c r="F18" s="689"/>
      <c r="G18" s="689"/>
      <c r="H18" s="690"/>
      <c r="I18" s="691"/>
      <c r="J18" s="935"/>
      <c r="K18" s="692"/>
      <c r="L18" s="693"/>
      <c r="M18" s="710"/>
      <c r="N18" s="711"/>
      <c r="O18" s="711"/>
      <c r="P18" s="693"/>
      <c r="Q18" s="694"/>
      <c r="R18" s="693"/>
      <c r="S18" s="695"/>
      <c r="T18" s="654"/>
      <c r="U18" s="654"/>
      <c r="V18" s="654"/>
      <c r="W18" s="654"/>
      <c r="X18" s="655"/>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I18" s="271"/>
      <c r="CJ18" s="271"/>
      <c r="CK18" s="271"/>
      <c r="CL18" s="271"/>
      <c r="CM18" s="271"/>
    </row>
    <row r="19" spans="1:91" s="272" customFormat="1" ht="42" customHeight="1">
      <c r="A19" s="687"/>
      <c r="B19" s="688"/>
      <c r="C19" s="689"/>
      <c r="D19" s="689"/>
      <c r="E19" s="689"/>
      <c r="F19" s="689"/>
      <c r="G19" s="689"/>
      <c r="H19" s="690"/>
      <c r="I19" s="691"/>
      <c r="J19" s="935"/>
      <c r="K19" s="692"/>
      <c r="L19" s="693"/>
      <c r="M19" s="710"/>
      <c r="N19" s="711"/>
      <c r="O19" s="711"/>
      <c r="P19" s="693"/>
      <c r="Q19" s="694"/>
      <c r="R19" s="693"/>
      <c r="S19" s="695"/>
      <c r="T19" s="654"/>
      <c r="U19" s="654"/>
      <c r="V19" s="654"/>
      <c r="W19" s="654"/>
      <c r="X19" s="655"/>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I19" s="271"/>
      <c r="CJ19" s="271"/>
      <c r="CK19" s="271"/>
      <c r="CL19" s="271"/>
      <c r="CM19" s="271"/>
    </row>
    <row r="20" spans="1:91" s="272" customFormat="1" ht="42" customHeight="1">
      <c r="A20" s="687"/>
      <c r="B20" s="688"/>
      <c r="C20" s="689"/>
      <c r="D20" s="689"/>
      <c r="E20" s="689"/>
      <c r="F20" s="689"/>
      <c r="G20" s="689"/>
      <c r="H20" s="690"/>
      <c r="I20" s="691"/>
      <c r="J20" s="935"/>
      <c r="K20" s="692"/>
      <c r="L20" s="693"/>
      <c r="M20" s="710"/>
      <c r="N20" s="711"/>
      <c r="O20" s="711"/>
      <c r="P20" s="693"/>
      <c r="Q20" s="694"/>
      <c r="R20" s="693"/>
      <c r="S20" s="695"/>
      <c r="T20" s="654"/>
      <c r="U20" s="654"/>
      <c r="V20" s="654"/>
      <c r="W20" s="654"/>
      <c r="X20" s="655"/>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I20" s="271"/>
      <c r="CJ20" s="271"/>
      <c r="CK20" s="271"/>
      <c r="CL20" s="271"/>
      <c r="CM20" s="271"/>
    </row>
    <row r="21" spans="1:91" s="272" customFormat="1" ht="42" customHeight="1" thickBot="1">
      <c r="A21" s="696"/>
      <c r="B21" s="697"/>
      <c r="C21" s="698"/>
      <c r="D21" s="698"/>
      <c r="E21" s="698"/>
      <c r="F21" s="698"/>
      <c r="G21" s="698"/>
      <c r="H21" s="699"/>
      <c r="I21" s="700"/>
      <c r="J21" s="936"/>
      <c r="K21" s="701"/>
      <c r="L21" s="702"/>
      <c r="M21" s="712"/>
      <c r="N21" s="713"/>
      <c r="O21" s="713"/>
      <c r="P21" s="702"/>
      <c r="Q21" s="703"/>
      <c r="R21" s="702"/>
      <c r="S21" s="704"/>
      <c r="T21" s="672"/>
      <c r="U21" s="672"/>
      <c r="V21" s="672"/>
      <c r="W21" s="672"/>
      <c r="X21" s="673"/>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I21" s="271"/>
      <c r="CJ21" s="271"/>
      <c r="CK21" s="271"/>
      <c r="CL21" s="271"/>
      <c r="CM21" s="271"/>
    </row>
  </sheetData>
  <dataConsolidate/>
  <mergeCells count="13">
    <mergeCell ref="A1:X1"/>
    <mergeCell ref="A3:A4"/>
    <mergeCell ref="B3:B4"/>
    <mergeCell ref="C3:C4"/>
    <mergeCell ref="D3:E3"/>
    <mergeCell ref="N3:N4"/>
    <mergeCell ref="O3:P3"/>
    <mergeCell ref="Q3:R3"/>
    <mergeCell ref="S3:X3"/>
    <mergeCell ref="F3:F4"/>
    <mergeCell ref="G3:G4"/>
    <mergeCell ref="H3:H4"/>
    <mergeCell ref="M3:M4"/>
  </mergeCells>
  <phoneticPr fontId="55" type="noConversion"/>
  <dataValidations count="4">
    <dataValidation type="whole" allowBlank="1" showInputMessage="1" showErrorMessage="1" sqref="S2:W65536">
      <formula1>0</formula1>
      <formula2>10</formula2>
    </dataValidation>
    <dataValidation type="list" allowBlank="1" showInputMessage="1" showErrorMessage="1" sqref="A2:A65536">
      <formula1>$AY$5:$AY$8</formula1>
    </dataValidation>
    <dataValidation type="list" allowBlank="1" showInputMessage="1" showErrorMessage="1" sqref="H2:H65536">
      <formula1>$BA$5:$BA$10</formula1>
    </dataValidation>
    <dataValidation type="list" allowBlank="1" showInputMessage="1" showErrorMessage="1" sqref="G2:G65536">
      <formula1>$AZ$5:$AZ$8</formula1>
    </dataValidation>
  </dataValidations>
  <pageMargins left="0.15748031496062992" right="0.15748031496062992" top="0.88" bottom="0.62" header="0.39" footer="0.41"/>
  <pageSetup paperSize="9" scale="56" orientation="landscape" r:id="rId1"/>
  <headerFooter alignWithMargins="0">
    <oddHeader>&amp;C&amp;12T.C.
İÇİŞLERİ BAKANLIĞI
Mahalli İdareler Genel Müdürlüğü</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L23"/>
  <sheetViews>
    <sheetView zoomScaleNormal="100" zoomScaleSheetLayoutView="75" workbookViewId="0">
      <selection sqref="A1:W1"/>
    </sheetView>
  </sheetViews>
  <sheetFormatPr defaultRowHeight="12.75"/>
  <cols>
    <col min="1" max="1" width="6" style="204" customWidth="1"/>
    <col min="2" max="2" width="12.7109375" style="204" customWidth="1"/>
    <col min="3" max="3" width="14.140625" style="204" customWidth="1"/>
    <col min="4" max="4" width="32.7109375" style="204" customWidth="1"/>
    <col min="5" max="5" width="16.28515625" style="204" customWidth="1"/>
    <col min="6" max="6" width="10.42578125" style="204" customWidth="1"/>
    <col min="7" max="7" width="18.140625" style="204" customWidth="1"/>
    <col min="8" max="8" width="17.5703125" style="204" customWidth="1"/>
    <col min="9" max="10" width="12" style="244" customWidth="1"/>
    <col min="11" max="11" width="10.140625" style="245" customWidth="1"/>
    <col min="12" max="12" width="12.28515625" style="244" customWidth="1"/>
    <col min="13" max="13" width="11" style="244" customWidth="1"/>
    <col min="14" max="14" width="10.42578125" style="244" customWidth="1"/>
    <col min="15" max="15" width="11.7109375" style="244" customWidth="1"/>
    <col min="16" max="16" width="7.140625" style="246" customWidth="1"/>
    <col min="17" max="17" width="7.42578125" style="204" customWidth="1"/>
    <col min="18" max="18" width="6" style="204" customWidth="1"/>
    <col min="19" max="19" width="8.140625" style="204" customWidth="1"/>
    <col min="20" max="20" width="5.7109375" style="204" customWidth="1"/>
    <col min="21" max="21" width="5.5703125" style="204" customWidth="1"/>
    <col min="22" max="22" width="8.5703125" style="204" customWidth="1"/>
    <col min="23" max="23" width="20.5703125" style="204" customWidth="1"/>
    <col min="24" max="51" width="9.140625" style="249"/>
    <col min="52" max="52" width="18.28515625" style="249" customWidth="1"/>
    <col min="53" max="83" width="9.140625" style="249"/>
    <col min="84" max="85" width="9.140625" style="204"/>
    <col min="86" max="86" width="9.140625" style="249"/>
    <col min="87" max="87" width="10.42578125" style="249" customWidth="1"/>
    <col min="88" max="88" width="10.28515625" style="249" customWidth="1"/>
    <col min="89" max="90" width="9.140625" style="249"/>
    <col min="91" max="92" width="9.140625" style="204"/>
    <col min="93" max="96" width="0" style="204" hidden="1" customWidth="1"/>
    <col min="97" max="16384" width="9.140625" style="204"/>
  </cols>
  <sheetData>
    <row r="1" spans="1:90" s="205" customFormat="1" ht="24.75" customHeight="1">
      <c r="A1" s="3937" t="s">
        <v>2134</v>
      </c>
      <c r="B1" s="3937"/>
      <c r="C1" s="3937"/>
      <c r="D1" s="3937"/>
      <c r="E1" s="3937"/>
      <c r="F1" s="3937"/>
      <c r="G1" s="3937"/>
      <c r="H1" s="3937"/>
      <c r="I1" s="3937"/>
      <c r="J1" s="3937"/>
      <c r="K1" s="3937"/>
      <c r="L1" s="3937"/>
      <c r="M1" s="3937"/>
      <c r="N1" s="3937"/>
      <c r="O1" s="3937"/>
      <c r="P1" s="3937"/>
      <c r="Q1" s="3937"/>
      <c r="R1" s="3937"/>
      <c r="S1" s="3937"/>
      <c r="T1" s="3937"/>
      <c r="U1" s="3937"/>
      <c r="V1" s="3937"/>
      <c r="W1" s="3937"/>
      <c r="CH1" s="249"/>
      <c r="CI1" s="249"/>
      <c r="CJ1" s="249"/>
      <c r="CK1" s="249"/>
      <c r="CL1" s="249"/>
    </row>
    <row r="2" spans="1:90" s="205" customFormat="1" ht="22.5" customHeight="1" thickBot="1">
      <c r="I2" s="277"/>
      <c r="J2" s="277"/>
      <c r="K2" s="278"/>
      <c r="L2" s="277"/>
      <c r="M2" s="277"/>
      <c r="N2" s="277"/>
      <c r="O2" s="277"/>
      <c r="CH2" s="249"/>
      <c r="CI2" s="249"/>
      <c r="CJ2" s="249"/>
      <c r="CK2" s="249"/>
      <c r="CL2" s="249"/>
    </row>
    <row r="3" spans="1:90" s="205" customFormat="1" ht="40.5" customHeight="1">
      <c r="A3" s="3946" t="s">
        <v>445</v>
      </c>
      <c r="B3" s="3948" t="s">
        <v>13</v>
      </c>
      <c r="C3" s="3950" t="s">
        <v>2277</v>
      </c>
      <c r="D3" s="3950" t="s">
        <v>423</v>
      </c>
      <c r="E3" s="3950"/>
      <c r="F3" s="3964" t="s">
        <v>2276</v>
      </c>
      <c r="G3" s="3958" t="s">
        <v>2135</v>
      </c>
      <c r="H3" s="3966" t="s">
        <v>204</v>
      </c>
      <c r="I3" s="604" t="s">
        <v>2357</v>
      </c>
      <c r="J3" s="391" t="s">
        <v>1054</v>
      </c>
      <c r="K3" s="391" t="s">
        <v>2358</v>
      </c>
      <c r="L3" s="605" t="s">
        <v>2359</v>
      </c>
      <c r="M3" s="3987" t="s">
        <v>1067</v>
      </c>
      <c r="N3" s="3940" t="s">
        <v>1068</v>
      </c>
      <c r="O3" s="3941"/>
      <c r="P3" s="3940" t="s">
        <v>429</v>
      </c>
      <c r="Q3" s="3941"/>
      <c r="R3" s="3942" t="s">
        <v>16</v>
      </c>
      <c r="S3" s="3943"/>
      <c r="T3" s="3943"/>
      <c r="U3" s="3943"/>
      <c r="V3" s="3943"/>
      <c r="W3" s="3944"/>
      <c r="CH3" s="249"/>
      <c r="CI3" s="249"/>
      <c r="CJ3" s="249"/>
      <c r="CK3" s="249"/>
      <c r="CL3" s="249"/>
    </row>
    <row r="4" spans="1:90" s="205" customFormat="1" ht="41.25" customHeight="1" thickBot="1">
      <c r="A4" s="3947"/>
      <c r="B4" s="3949"/>
      <c r="C4" s="3951"/>
      <c r="D4" s="608" t="s">
        <v>430</v>
      </c>
      <c r="E4" s="609" t="s">
        <v>410</v>
      </c>
      <c r="F4" s="3965"/>
      <c r="G4" s="3959"/>
      <c r="H4" s="3967"/>
      <c r="I4" s="610" t="s">
        <v>1416</v>
      </c>
      <c r="J4" s="611" t="s">
        <v>1417</v>
      </c>
      <c r="K4" s="611" t="s">
        <v>1055</v>
      </c>
      <c r="L4" s="612" t="s">
        <v>2131</v>
      </c>
      <c r="M4" s="3988"/>
      <c r="N4" s="937" t="s">
        <v>1069</v>
      </c>
      <c r="O4" s="938" t="s">
        <v>1070</v>
      </c>
      <c r="P4" s="619" t="s">
        <v>436</v>
      </c>
      <c r="Q4" s="620" t="s">
        <v>437</v>
      </c>
      <c r="R4" s="621" t="s">
        <v>438</v>
      </c>
      <c r="S4" s="622" t="s">
        <v>439</v>
      </c>
      <c r="T4" s="622" t="s">
        <v>440</v>
      </c>
      <c r="U4" s="622" t="s">
        <v>441</v>
      </c>
      <c r="V4" s="622" t="s">
        <v>442</v>
      </c>
      <c r="W4" s="623" t="s">
        <v>443</v>
      </c>
      <c r="CH4" s="249"/>
      <c r="CI4" s="249"/>
      <c r="CJ4" s="249"/>
      <c r="CK4" s="249"/>
      <c r="CL4" s="249"/>
    </row>
    <row r="5" spans="1:90" s="280" customFormat="1" ht="42" customHeight="1">
      <c r="A5" s="677" t="s">
        <v>451</v>
      </c>
      <c r="B5" s="678" t="s">
        <v>94</v>
      </c>
      <c r="C5" s="679" t="s">
        <v>740</v>
      </c>
      <c r="D5" s="732" t="s">
        <v>611</v>
      </c>
      <c r="E5" s="679" t="s">
        <v>583</v>
      </c>
      <c r="F5" s="679">
        <v>130</v>
      </c>
      <c r="G5" s="679" t="s">
        <v>965</v>
      </c>
      <c r="H5" s="680" t="s">
        <v>1072</v>
      </c>
      <c r="I5" s="681">
        <v>25000</v>
      </c>
      <c r="J5" s="934">
        <v>25000</v>
      </c>
      <c r="K5" s="682">
        <v>25000</v>
      </c>
      <c r="L5" s="683">
        <f>I5-K5</f>
        <v>0</v>
      </c>
      <c r="M5" s="707"/>
      <c r="N5" s="939"/>
      <c r="O5" s="940"/>
      <c r="P5" s="2090">
        <v>1</v>
      </c>
      <c r="Q5" s="2090">
        <v>1</v>
      </c>
      <c r="R5" s="736">
        <v>1</v>
      </c>
      <c r="S5" s="737"/>
      <c r="T5" s="737"/>
      <c r="U5" s="685"/>
      <c r="V5" s="737"/>
      <c r="W5" s="686" t="s">
        <v>438</v>
      </c>
      <c r="AX5" s="271" t="s">
        <v>451</v>
      </c>
      <c r="AY5" s="271" t="s">
        <v>2266</v>
      </c>
      <c r="AZ5" s="271" t="s">
        <v>484</v>
      </c>
      <c r="BA5" s="1082" t="s">
        <v>688</v>
      </c>
      <c r="CH5" s="271" t="s">
        <v>451</v>
      </c>
      <c r="CI5" s="271" t="s">
        <v>2266</v>
      </c>
      <c r="CJ5" s="271" t="s">
        <v>408</v>
      </c>
      <c r="CK5" s="271"/>
      <c r="CL5" s="271"/>
    </row>
    <row r="6" spans="1:90" s="272" customFormat="1" ht="42" customHeight="1">
      <c r="A6" s="687" t="s">
        <v>451</v>
      </c>
      <c r="B6" s="688" t="s">
        <v>94</v>
      </c>
      <c r="C6" s="689" t="s">
        <v>740</v>
      </c>
      <c r="D6" s="733" t="s">
        <v>612</v>
      </c>
      <c r="E6" s="689" t="s">
        <v>613</v>
      </c>
      <c r="F6" s="689">
        <v>172</v>
      </c>
      <c r="G6" s="689" t="s">
        <v>965</v>
      </c>
      <c r="H6" s="680" t="s">
        <v>1072</v>
      </c>
      <c r="I6" s="691">
        <v>68000</v>
      </c>
      <c r="J6" s="935">
        <v>68000</v>
      </c>
      <c r="K6" s="692">
        <v>68000</v>
      </c>
      <c r="L6" s="1152">
        <f>I6-K6</f>
        <v>0</v>
      </c>
      <c r="M6" s="710"/>
      <c r="N6" s="710"/>
      <c r="O6" s="693"/>
      <c r="P6" s="2090">
        <v>1</v>
      </c>
      <c r="Q6" s="2090">
        <v>1</v>
      </c>
      <c r="R6" s="656">
        <v>1</v>
      </c>
      <c r="S6" s="658"/>
      <c r="T6" s="658"/>
      <c r="U6" s="654"/>
      <c r="V6" s="658"/>
      <c r="W6" s="655" t="s">
        <v>438</v>
      </c>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t="s">
        <v>10</v>
      </c>
      <c r="AY6" s="271" t="s">
        <v>965</v>
      </c>
      <c r="AZ6" s="271" t="s">
        <v>1071</v>
      </c>
      <c r="BA6" s="1082" t="s">
        <v>1042</v>
      </c>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H6" s="271" t="s">
        <v>10</v>
      </c>
      <c r="CI6" s="271" t="s">
        <v>965</v>
      </c>
      <c r="CJ6" s="271" t="s">
        <v>409</v>
      </c>
      <c r="CK6" s="271"/>
      <c r="CL6" s="271"/>
    </row>
    <row r="7" spans="1:90" s="272" customFormat="1" ht="42" customHeight="1">
      <c r="A7" s="687" t="s">
        <v>451</v>
      </c>
      <c r="B7" s="688" t="s">
        <v>94</v>
      </c>
      <c r="C7" s="689" t="s">
        <v>2374</v>
      </c>
      <c r="D7" s="733" t="s">
        <v>207</v>
      </c>
      <c r="E7" s="689" t="s">
        <v>590</v>
      </c>
      <c r="F7" s="689">
        <v>63</v>
      </c>
      <c r="G7" s="689" t="s">
        <v>965</v>
      </c>
      <c r="H7" s="680" t="s">
        <v>1072</v>
      </c>
      <c r="I7" s="691">
        <v>35000</v>
      </c>
      <c r="J7" s="935">
        <v>35000</v>
      </c>
      <c r="K7" s="692">
        <v>35000</v>
      </c>
      <c r="L7" s="1152">
        <f t="shared" ref="L7:L18" si="0">I7-K7</f>
        <v>0</v>
      </c>
      <c r="M7" s="710"/>
      <c r="N7" s="710"/>
      <c r="O7" s="693"/>
      <c r="P7" s="2090">
        <v>1</v>
      </c>
      <c r="Q7" s="2090">
        <v>1</v>
      </c>
      <c r="R7" s="656">
        <v>1</v>
      </c>
      <c r="S7" s="658"/>
      <c r="T7" s="658"/>
      <c r="U7" s="654"/>
      <c r="V7" s="658"/>
      <c r="W7" s="655" t="s">
        <v>438</v>
      </c>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t="s">
        <v>1072</v>
      </c>
      <c r="BA7" s="1082"/>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H7" s="271"/>
      <c r="CI7" s="271"/>
      <c r="CJ7" s="271"/>
      <c r="CK7" s="271"/>
      <c r="CL7" s="271"/>
    </row>
    <row r="8" spans="1:90" s="272" customFormat="1" ht="42" customHeight="1">
      <c r="A8" s="687" t="s">
        <v>451</v>
      </c>
      <c r="B8" s="688" t="s">
        <v>94</v>
      </c>
      <c r="C8" s="689" t="s">
        <v>2374</v>
      </c>
      <c r="D8" s="733" t="s">
        <v>208</v>
      </c>
      <c r="E8" s="689" t="s">
        <v>209</v>
      </c>
      <c r="F8" s="689">
        <v>65</v>
      </c>
      <c r="G8" s="689" t="s">
        <v>965</v>
      </c>
      <c r="H8" s="680" t="s">
        <v>1072</v>
      </c>
      <c r="I8" s="691">
        <v>35000</v>
      </c>
      <c r="J8" s="935">
        <v>35000</v>
      </c>
      <c r="K8" s="692">
        <v>35000</v>
      </c>
      <c r="L8" s="1152">
        <f t="shared" si="0"/>
        <v>0</v>
      </c>
      <c r="M8" s="710"/>
      <c r="N8" s="710"/>
      <c r="O8" s="693"/>
      <c r="P8" s="2090">
        <v>1</v>
      </c>
      <c r="Q8" s="2090">
        <v>1</v>
      </c>
      <c r="R8" s="656">
        <v>1</v>
      </c>
      <c r="S8" s="658"/>
      <c r="T8" s="658"/>
      <c r="U8" s="654"/>
      <c r="V8" s="658"/>
      <c r="W8" s="655" t="s">
        <v>438</v>
      </c>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1082"/>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H8" s="271"/>
      <c r="CI8" s="271"/>
      <c r="CJ8" s="271"/>
      <c r="CK8" s="271"/>
      <c r="CL8" s="271"/>
    </row>
    <row r="9" spans="1:90" s="272" customFormat="1" ht="42" customHeight="1">
      <c r="A9" s="687" t="s">
        <v>451</v>
      </c>
      <c r="B9" s="688" t="s">
        <v>94</v>
      </c>
      <c r="C9" s="689" t="s">
        <v>2374</v>
      </c>
      <c r="D9" s="733" t="s">
        <v>210</v>
      </c>
      <c r="E9" s="689" t="s">
        <v>211</v>
      </c>
      <c r="F9" s="689">
        <v>72</v>
      </c>
      <c r="G9" s="689" t="s">
        <v>965</v>
      </c>
      <c r="H9" s="680" t="s">
        <v>1072</v>
      </c>
      <c r="I9" s="691">
        <v>17000</v>
      </c>
      <c r="J9" s="935">
        <v>17000</v>
      </c>
      <c r="K9" s="692">
        <v>17000</v>
      </c>
      <c r="L9" s="1152">
        <f t="shared" si="0"/>
        <v>0</v>
      </c>
      <c r="M9" s="710"/>
      <c r="N9" s="710"/>
      <c r="O9" s="693"/>
      <c r="P9" s="2090">
        <v>1</v>
      </c>
      <c r="Q9" s="2090">
        <v>1</v>
      </c>
      <c r="R9" s="656">
        <v>1</v>
      </c>
      <c r="S9" s="658"/>
      <c r="T9" s="658"/>
      <c r="U9" s="654"/>
      <c r="V9" s="658"/>
      <c r="W9" s="655" t="s">
        <v>438</v>
      </c>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1082"/>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H9" s="271"/>
      <c r="CI9" s="271"/>
      <c r="CJ9" s="271"/>
      <c r="CK9" s="271"/>
      <c r="CL9" s="271"/>
    </row>
    <row r="10" spans="1:90" s="272" customFormat="1" ht="42" customHeight="1">
      <c r="A10" s="687" t="s">
        <v>451</v>
      </c>
      <c r="B10" s="688" t="s">
        <v>94</v>
      </c>
      <c r="C10" s="689" t="s">
        <v>2374</v>
      </c>
      <c r="D10" s="733" t="s">
        <v>212</v>
      </c>
      <c r="E10" s="689" t="s">
        <v>213</v>
      </c>
      <c r="F10" s="689">
        <v>138</v>
      </c>
      <c r="G10" s="689" t="s">
        <v>965</v>
      </c>
      <c r="H10" s="680" t="s">
        <v>1072</v>
      </c>
      <c r="I10" s="691">
        <v>17000</v>
      </c>
      <c r="J10" s="935">
        <v>17000</v>
      </c>
      <c r="K10" s="692">
        <v>17000</v>
      </c>
      <c r="L10" s="1152">
        <f t="shared" si="0"/>
        <v>0</v>
      </c>
      <c r="M10" s="710"/>
      <c r="N10" s="710"/>
      <c r="O10" s="693"/>
      <c r="P10" s="2090">
        <v>1</v>
      </c>
      <c r="Q10" s="2090">
        <v>1</v>
      </c>
      <c r="R10" s="656">
        <v>1</v>
      </c>
      <c r="S10" s="658"/>
      <c r="T10" s="658"/>
      <c r="U10" s="654"/>
      <c r="V10" s="658"/>
      <c r="W10" s="655" t="s">
        <v>438</v>
      </c>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1082"/>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H10" s="271"/>
      <c r="CI10" s="271"/>
      <c r="CJ10" s="271"/>
      <c r="CK10" s="271"/>
      <c r="CL10" s="271"/>
    </row>
    <row r="11" spans="1:90" s="272" customFormat="1" ht="42" customHeight="1">
      <c r="A11" s="687" t="s">
        <v>451</v>
      </c>
      <c r="B11" s="688" t="s">
        <v>94</v>
      </c>
      <c r="C11" s="689" t="s">
        <v>2374</v>
      </c>
      <c r="D11" s="733" t="s">
        <v>1528</v>
      </c>
      <c r="E11" s="689" t="s">
        <v>1557</v>
      </c>
      <c r="F11" s="689">
        <v>79</v>
      </c>
      <c r="G11" s="689" t="s">
        <v>965</v>
      </c>
      <c r="H11" s="680" t="s">
        <v>1072</v>
      </c>
      <c r="I11" s="691">
        <v>17000</v>
      </c>
      <c r="J11" s="935">
        <v>17000</v>
      </c>
      <c r="K11" s="692">
        <v>17000</v>
      </c>
      <c r="L11" s="1152">
        <f t="shared" si="0"/>
        <v>0</v>
      </c>
      <c r="M11" s="710"/>
      <c r="N11" s="710"/>
      <c r="O11" s="693"/>
      <c r="P11" s="2090">
        <v>1</v>
      </c>
      <c r="Q11" s="2090">
        <v>1</v>
      </c>
      <c r="R11" s="656">
        <v>1</v>
      </c>
      <c r="S11" s="658"/>
      <c r="T11" s="658"/>
      <c r="U11" s="654"/>
      <c r="V11" s="658"/>
      <c r="W11" s="655" t="s">
        <v>438</v>
      </c>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1082"/>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H11" s="271"/>
      <c r="CI11" s="271"/>
      <c r="CJ11" s="271"/>
      <c r="CK11" s="271"/>
      <c r="CL11" s="271"/>
    </row>
    <row r="12" spans="1:90" s="272" customFormat="1" ht="42" customHeight="1">
      <c r="A12" s="687" t="s">
        <v>451</v>
      </c>
      <c r="B12" s="688" t="s">
        <v>94</v>
      </c>
      <c r="C12" s="689" t="s">
        <v>2374</v>
      </c>
      <c r="D12" s="733" t="s">
        <v>1529</v>
      </c>
      <c r="E12" s="689" t="s">
        <v>1530</v>
      </c>
      <c r="F12" s="689">
        <v>172</v>
      </c>
      <c r="G12" s="689" t="s">
        <v>965</v>
      </c>
      <c r="H12" s="680" t="s">
        <v>1072</v>
      </c>
      <c r="I12" s="691">
        <v>17000</v>
      </c>
      <c r="J12" s="935">
        <v>17000</v>
      </c>
      <c r="K12" s="692">
        <v>17000</v>
      </c>
      <c r="L12" s="1152">
        <f t="shared" si="0"/>
        <v>0</v>
      </c>
      <c r="M12" s="710"/>
      <c r="N12" s="710"/>
      <c r="O12" s="693"/>
      <c r="P12" s="2090">
        <v>1</v>
      </c>
      <c r="Q12" s="2090">
        <v>1</v>
      </c>
      <c r="R12" s="656">
        <v>1</v>
      </c>
      <c r="S12" s="658"/>
      <c r="T12" s="658"/>
      <c r="U12" s="654"/>
      <c r="V12" s="658"/>
      <c r="W12" s="655" t="s">
        <v>438</v>
      </c>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1082"/>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H12" s="271"/>
      <c r="CI12" s="271"/>
      <c r="CJ12" s="271"/>
      <c r="CK12" s="271"/>
      <c r="CL12" s="271"/>
    </row>
    <row r="13" spans="1:90" s="272" customFormat="1" ht="42" customHeight="1">
      <c r="A13" s="687" t="s">
        <v>451</v>
      </c>
      <c r="B13" s="688" t="s">
        <v>94</v>
      </c>
      <c r="C13" s="689" t="s">
        <v>2374</v>
      </c>
      <c r="D13" s="733" t="s">
        <v>1102</v>
      </c>
      <c r="E13" s="689" t="s">
        <v>282</v>
      </c>
      <c r="F13" s="689">
        <v>97</v>
      </c>
      <c r="G13" s="689" t="s">
        <v>965</v>
      </c>
      <c r="H13" s="680" t="s">
        <v>1072</v>
      </c>
      <c r="I13" s="691">
        <v>17000</v>
      </c>
      <c r="J13" s="935">
        <v>17000</v>
      </c>
      <c r="K13" s="692">
        <v>17000</v>
      </c>
      <c r="L13" s="1152">
        <f t="shared" si="0"/>
        <v>0</v>
      </c>
      <c r="M13" s="710"/>
      <c r="N13" s="710"/>
      <c r="O13" s="693"/>
      <c r="P13" s="2090">
        <v>1</v>
      </c>
      <c r="Q13" s="2090">
        <v>1</v>
      </c>
      <c r="R13" s="656">
        <v>1</v>
      </c>
      <c r="S13" s="658"/>
      <c r="T13" s="658"/>
      <c r="U13" s="654"/>
      <c r="V13" s="658"/>
      <c r="W13" s="655" t="s">
        <v>438</v>
      </c>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1082"/>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H13" s="271"/>
      <c r="CI13" s="271"/>
      <c r="CJ13" s="271"/>
      <c r="CK13" s="271"/>
      <c r="CL13" s="271"/>
    </row>
    <row r="14" spans="1:90" s="272" customFormat="1" ht="42" customHeight="1">
      <c r="A14" s="687" t="s">
        <v>451</v>
      </c>
      <c r="B14" s="688" t="s">
        <v>94</v>
      </c>
      <c r="C14" s="689" t="s">
        <v>2374</v>
      </c>
      <c r="D14" s="733" t="s">
        <v>1103</v>
      </c>
      <c r="E14" s="689" t="s">
        <v>1234</v>
      </c>
      <c r="F14" s="689">
        <v>65</v>
      </c>
      <c r="G14" s="689" t="s">
        <v>965</v>
      </c>
      <c r="H14" s="680" t="s">
        <v>1072</v>
      </c>
      <c r="I14" s="691">
        <v>15000</v>
      </c>
      <c r="J14" s="935">
        <v>15000</v>
      </c>
      <c r="K14" s="692">
        <v>15000</v>
      </c>
      <c r="L14" s="1152">
        <f t="shared" si="0"/>
        <v>0</v>
      </c>
      <c r="M14" s="710"/>
      <c r="N14" s="710"/>
      <c r="O14" s="693"/>
      <c r="P14" s="2090">
        <v>1</v>
      </c>
      <c r="Q14" s="2090">
        <v>1</v>
      </c>
      <c r="R14" s="656">
        <v>1</v>
      </c>
      <c r="S14" s="658"/>
      <c r="T14" s="658"/>
      <c r="U14" s="654"/>
      <c r="V14" s="658"/>
      <c r="W14" s="655" t="s">
        <v>438</v>
      </c>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1082"/>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H14" s="271"/>
      <c r="CI14" s="271"/>
      <c r="CJ14" s="271"/>
      <c r="CK14" s="271"/>
      <c r="CL14" s="271"/>
    </row>
    <row r="15" spans="1:90" s="272" customFormat="1" ht="42" customHeight="1">
      <c r="A15" s="687" t="s">
        <v>451</v>
      </c>
      <c r="B15" s="688" t="s">
        <v>94</v>
      </c>
      <c r="C15" s="689" t="s">
        <v>2374</v>
      </c>
      <c r="D15" s="733" t="s">
        <v>1104</v>
      </c>
      <c r="E15" s="689" t="s">
        <v>1105</v>
      </c>
      <c r="F15" s="689">
        <v>85</v>
      </c>
      <c r="G15" s="689" t="s">
        <v>965</v>
      </c>
      <c r="H15" s="680" t="s">
        <v>1072</v>
      </c>
      <c r="I15" s="691">
        <v>15000</v>
      </c>
      <c r="J15" s="935">
        <v>15000</v>
      </c>
      <c r="K15" s="692">
        <v>15000</v>
      </c>
      <c r="L15" s="1152">
        <f t="shared" si="0"/>
        <v>0</v>
      </c>
      <c r="M15" s="710"/>
      <c r="N15" s="710"/>
      <c r="O15" s="693"/>
      <c r="P15" s="2090">
        <v>1</v>
      </c>
      <c r="Q15" s="2090">
        <v>1</v>
      </c>
      <c r="R15" s="656">
        <v>1</v>
      </c>
      <c r="S15" s="658"/>
      <c r="T15" s="658"/>
      <c r="U15" s="654"/>
      <c r="V15" s="658"/>
      <c r="W15" s="655" t="s">
        <v>438</v>
      </c>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1082"/>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H15" s="271"/>
      <c r="CI15" s="271"/>
      <c r="CJ15" s="271"/>
      <c r="CK15" s="271"/>
      <c r="CL15" s="271"/>
    </row>
    <row r="16" spans="1:90" s="272" customFormat="1" ht="42" customHeight="1">
      <c r="A16" s="687" t="s">
        <v>451</v>
      </c>
      <c r="B16" s="688" t="s">
        <v>94</v>
      </c>
      <c r="C16" s="689" t="s">
        <v>2374</v>
      </c>
      <c r="D16" s="733" t="s">
        <v>1106</v>
      </c>
      <c r="E16" s="689" t="s">
        <v>1107</v>
      </c>
      <c r="F16" s="689">
        <v>62</v>
      </c>
      <c r="G16" s="689" t="s">
        <v>965</v>
      </c>
      <c r="H16" s="680" t="s">
        <v>1072</v>
      </c>
      <c r="I16" s="691">
        <v>15000</v>
      </c>
      <c r="J16" s="935">
        <v>15000</v>
      </c>
      <c r="K16" s="692">
        <v>15000</v>
      </c>
      <c r="L16" s="1152">
        <f t="shared" si="0"/>
        <v>0</v>
      </c>
      <c r="M16" s="710"/>
      <c r="N16" s="710"/>
      <c r="O16" s="693"/>
      <c r="P16" s="2090">
        <v>1</v>
      </c>
      <c r="Q16" s="2090">
        <v>1</v>
      </c>
      <c r="R16" s="656">
        <v>1</v>
      </c>
      <c r="S16" s="658"/>
      <c r="T16" s="658"/>
      <c r="U16" s="654"/>
      <c r="V16" s="658"/>
      <c r="W16" s="655" t="s">
        <v>438</v>
      </c>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1082"/>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H16" s="271"/>
      <c r="CI16" s="271"/>
      <c r="CJ16" s="271"/>
      <c r="CK16" s="271"/>
      <c r="CL16" s="271"/>
    </row>
    <row r="17" spans="1:90" s="272" customFormat="1" ht="42" customHeight="1">
      <c r="A17" s="687" t="s">
        <v>451</v>
      </c>
      <c r="B17" s="688" t="s">
        <v>94</v>
      </c>
      <c r="C17" s="689" t="s">
        <v>2381</v>
      </c>
      <c r="D17" s="733" t="s">
        <v>1108</v>
      </c>
      <c r="E17" s="689" t="s">
        <v>1109</v>
      </c>
      <c r="F17" s="689">
        <v>142</v>
      </c>
      <c r="G17" s="689" t="s">
        <v>965</v>
      </c>
      <c r="H17" s="680" t="s">
        <v>1072</v>
      </c>
      <c r="I17" s="691">
        <v>58000</v>
      </c>
      <c r="J17" s="935">
        <v>58000</v>
      </c>
      <c r="K17" s="692">
        <v>58000</v>
      </c>
      <c r="L17" s="1152">
        <f t="shared" si="0"/>
        <v>0</v>
      </c>
      <c r="M17" s="710"/>
      <c r="N17" s="710"/>
      <c r="O17" s="693"/>
      <c r="P17" s="2090">
        <v>1</v>
      </c>
      <c r="Q17" s="2090">
        <v>1</v>
      </c>
      <c r="R17" s="656">
        <v>1</v>
      </c>
      <c r="S17" s="658"/>
      <c r="T17" s="658"/>
      <c r="U17" s="654"/>
      <c r="V17" s="658"/>
      <c r="W17" s="655" t="s">
        <v>438</v>
      </c>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1082"/>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H17" s="271"/>
      <c r="CI17" s="271"/>
      <c r="CJ17" s="271"/>
      <c r="CK17" s="271"/>
      <c r="CL17" s="271"/>
    </row>
    <row r="18" spans="1:90" s="272" customFormat="1" ht="42" customHeight="1">
      <c r="A18" s="687" t="s">
        <v>451</v>
      </c>
      <c r="B18" s="688" t="s">
        <v>94</v>
      </c>
      <c r="C18" s="689" t="s">
        <v>2381</v>
      </c>
      <c r="D18" s="733" t="s">
        <v>1110</v>
      </c>
      <c r="E18" s="689" t="s">
        <v>1111</v>
      </c>
      <c r="F18" s="689">
        <v>180</v>
      </c>
      <c r="G18" s="689" t="s">
        <v>965</v>
      </c>
      <c r="H18" s="680" t="s">
        <v>1072</v>
      </c>
      <c r="I18" s="691">
        <v>40000</v>
      </c>
      <c r="J18" s="935">
        <v>40000</v>
      </c>
      <c r="K18" s="692">
        <v>40000</v>
      </c>
      <c r="L18" s="1152">
        <f t="shared" si="0"/>
        <v>0</v>
      </c>
      <c r="M18" s="710"/>
      <c r="N18" s="710"/>
      <c r="O18" s="693"/>
      <c r="P18" s="2090">
        <v>1</v>
      </c>
      <c r="Q18" s="2090">
        <v>1</v>
      </c>
      <c r="R18" s="656">
        <v>1</v>
      </c>
      <c r="S18" s="658"/>
      <c r="T18" s="658"/>
      <c r="U18" s="654"/>
      <c r="V18" s="658"/>
      <c r="W18" s="655" t="s">
        <v>438</v>
      </c>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1082"/>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H18" s="271"/>
      <c r="CI18" s="271"/>
      <c r="CJ18" s="271"/>
      <c r="CK18" s="271"/>
      <c r="CL18" s="271"/>
    </row>
    <row r="19" spans="1:90" s="272" customFormat="1" ht="42" customHeight="1" thickBot="1">
      <c r="A19" s="696"/>
      <c r="B19" s="697"/>
      <c r="C19" s="698"/>
      <c r="D19" s="698"/>
      <c r="E19" s="698"/>
      <c r="F19" s="698"/>
      <c r="G19" s="698"/>
      <c r="H19" s="699"/>
      <c r="I19" s="700">
        <f>SUM(I5:I18)</f>
        <v>391000</v>
      </c>
      <c r="J19" s="936"/>
      <c r="K19" s="701"/>
      <c r="L19" s="702"/>
      <c r="M19" s="712"/>
      <c r="N19" s="712"/>
      <c r="O19" s="702"/>
      <c r="P19" s="703"/>
      <c r="Q19" s="702"/>
      <c r="R19" s="704">
        <f>SUM(R5:R18)</f>
        <v>14</v>
      </c>
      <c r="S19" s="672"/>
      <c r="T19" s="672"/>
      <c r="U19" s="672"/>
      <c r="V19" s="672"/>
      <c r="W19" s="673"/>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H19" s="271"/>
      <c r="CI19" s="271"/>
      <c r="CJ19" s="271"/>
      <c r="CK19" s="271"/>
      <c r="CL19" s="271"/>
    </row>
    <row r="20" spans="1:90" s="1158" customFormat="1">
      <c r="C20" s="1196"/>
      <c r="F20" s="1158">
        <f>SUM(F5:F19)</f>
        <v>1522</v>
      </c>
      <c r="I20" s="1192">
        <f>SUM(I5:I19)</f>
        <v>782000</v>
      </c>
      <c r="J20" s="1192">
        <f>SUM(J5:J19)</f>
        <v>391000</v>
      </c>
      <c r="K20" s="1192">
        <f>SUM(K5:K19)</f>
        <v>391000</v>
      </c>
      <c r="L20" s="1192">
        <f>SUM(L5:L19)</f>
        <v>0</v>
      </c>
      <c r="M20" s="1194"/>
      <c r="N20" s="1194"/>
      <c r="O20" s="1194"/>
      <c r="R20" s="1158">
        <f>SUM(R5:R19)</f>
        <v>28</v>
      </c>
      <c r="S20" s="1158">
        <f>SUM(S5:S19)</f>
        <v>0</v>
      </c>
      <c r="T20" s="1158">
        <f>SUM(T5:T19)</f>
        <v>0</v>
      </c>
      <c r="U20" s="1158">
        <f>SUM(U5:U19)</f>
        <v>0</v>
      </c>
      <c r="V20" s="1158">
        <f>SUM(V5:V19)</f>
        <v>0</v>
      </c>
    </row>
    <row r="21" spans="1:90" s="1158" customFormat="1">
      <c r="F21" s="1158">
        <f>SUMIF(W5:W19,"BİTTİ",F5:F19)</f>
        <v>1522</v>
      </c>
      <c r="I21" s="1194"/>
      <c r="J21" s="1194"/>
      <c r="K21" s="1195"/>
      <c r="L21" s="1194"/>
      <c r="M21" s="1194"/>
      <c r="N21" s="1194"/>
      <c r="O21" s="1194"/>
    </row>
    <row r="22" spans="1:90" s="1158" customFormat="1">
      <c r="I22" s="1194"/>
      <c r="J22" s="1194"/>
      <c r="K22" s="1195"/>
      <c r="L22" s="1194"/>
      <c r="M22" s="1194"/>
      <c r="N22" s="1194"/>
      <c r="O22" s="1194"/>
    </row>
    <row r="23" spans="1:90" s="1158" customFormat="1">
      <c r="I23" s="1194"/>
      <c r="J23" s="1194"/>
      <c r="K23" s="1195"/>
      <c r="L23" s="1194"/>
      <c r="M23" s="1194"/>
      <c r="N23" s="1194"/>
      <c r="O23" s="1194"/>
    </row>
  </sheetData>
  <dataConsolidate/>
  <mergeCells count="12">
    <mergeCell ref="R3:W3"/>
    <mergeCell ref="A1:W1"/>
    <mergeCell ref="A3:A4"/>
    <mergeCell ref="B3:B4"/>
    <mergeCell ref="C3:C4"/>
    <mergeCell ref="D3:E3"/>
    <mergeCell ref="F3:F4"/>
    <mergeCell ref="G3:G4"/>
    <mergeCell ref="H3:H4"/>
    <mergeCell ref="M3:M4"/>
    <mergeCell ref="N3:O3"/>
    <mergeCell ref="P3:Q3"/>
  </mergeCells>
  <phoneticPr fontId="55" type="noConversion"/>
  <dataValidations count="5">
    <dataValidation type="list" allowBlank="1" showInputMessage="1" showErrorMessage="1" sqref="H1:H4 H19:H65536">
      <formula1>$AZ$5:$AZ$6</formula1>
    </dataValidation>
    <dataValidation type="list" allowBlank="1" showInputMessage="1" showErrorMessage="1" sqref="H5:H18">
      <formula1>$AZ$5:$AZ$7</formula1>
    </dataValidation>
    <dataValidation type="list" allowBlank="1" showInputMessage="1" showErrorMessage="1" sqref="G5:G19">
      <formula1>$AY$5:$AY$6</formula1>
    </dataValidation>
    <dataValidation type="list" allowBlank="1" showInputMessage="1" showErrorMessage="1" sqref="N1:N1048576">
      <formula1>$BA$5:$BA$6</formula1>
    </dataValidation>
    <dataValidation type="list" allowBlank="1" showInputMessage="1" showErrorMessage="1" sqref="A2:A65536">
      <formula1>$AX$5:$AX$6</formula1>
    </dataValidation>
  </dataValidations>
  <pageMargins left="0.35433070866141736" right="0.15748031496062992" top="0.78" bottom="0.51181102362204722" header="0.36" footer="0.35433070866141736"/>
  <pageSetup paperSize="9" scale="52" orientation="landscape" r:id="rId1"/>
  <headerFooter alignWithMargins="0">
    <oddHeader>&amp;C&amp;12T.C.
İÇİŞLERİ BAKANLIĞI
Mahalli İdareler Genel Müdürlüğü</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activeCell="A4" sqref="A4"/>
    </sheetView>
  </sheetViews>
  <sheetFormatPr defaultRowHeight="12.75"/>
  <cols>
    <col min="1" max="1" width="5.85546875" customWidth="1"/>
    <col min="2" max="2" width="10.7109375" customWidth="1"/>
    <col min="3" max="3" width="13.140625" customWidth="1"/>
    <col min="4" max="4" width="11.7109375" customWidth="1"/>
    <col min="5" max="6" width="12.28515625" customWidth="1"/>
    <col min="7" max="7" width="9.7109375" customWidth="1"/>
    <col min="8" max="8" width="16.85546875" customWidth="1"/>
    <col min="9" max="9" width="6" style="204" customWidth="1"/>
    <col min="10" max="10" width="8.140625" style="204" customWidth="1"/>
    <col min="11" max="11" width="5.7109375" style="204" customWidth="1"/>
    <col min="12" max="12" width="5.5703125" style="204" customWidth="1"/>
    <col min="13" max="13" width="8.85546875" style="204" customWidth="1"/>
    <col min="14" max="14" width="24.7109375" style="204" customWidth="1"/>
  </cols>
  <sheetData>
    <row r="1" spans="1:14" ht="22.5" customHeight="1" thickBot="1">
      <c r="A1" s="3974" t="s">
        <v>2136</v>
      </c>
      <c r="B1" s="3974"/>
      <c r="C1" s="3974"/>
      <c r="D1" s="3974"/>
      <c r="E1" s="3974"/>
      <c r="F1" s="3974"/>
      <c r="G1" s="3974"/>
      <c r="H1" s="3974"/>
      <c r="I1" s="3974"/>
      <c r="J1" s="3974"/>
      <c r="K1" s="3974"/>
      <c r="L1" s="3974"/>
      <c r="M1" s="3974"/>
      <c r="N1" s="3974"/>
    </row>
    <row r="2" spans="1:14" ht="30" customHeight="1">
      <c r="A2" s="3978" t="s">
        <v>364</v>
      </c>
      <c r="B2" s="3980" t="s">
        <v>13</v>
      </c>
      <c r="C2" s="3980" t="s">
        <v>2277</v>
      </c>
      <c r="D2" s="3980" t="s">
        <v>365</v>
      </c>
      <c r="E2" s="3980" t="s">
        <v>1284</v>
      </c>
      <c r="F2" s="3980" t="s">
        <v>1285</v>
      </c>
      <c r="G2" s="3982" t="s">
        <v>1286</v>
      </c>
      <c r="H2" s="3984" t="s">
        <v>2137</v>
      </c>
      <c r="I2" s="3975" t="s">
        <v>16</v>
      </c>
      <c r="J2" s="3976"/>
      <c r="K2" s="3976"/>
      <c r="L2" s="3976"/>
      <c r="M2" s="3976"/>
      <c r="N2" s="3977"/>
    </row>
    <row r="3" spans="1:14" ht="25.5" customHeight="1" thickBot="1">
      <c r="A3" s="3979"/>
      <c r="B3" s="3981"/>
      <c r="C3" s="3981"/>
      <c r="D3" s="3981"/>
      <c r="E3" s="3981"/>
      <c r="F3" s="3981"/>
      <c r="G3" s="3983"/>
      <c r="H3" s="3985"/>
      <c r="I3" s="714" t="s">
        <v>438</v>
      </c>
      <c r="J3" s="715" t="s">
        <v>439</v>
      </c>
      <c r="K3" s="715" t="s">
        <v>440</v>
      </c>
      <c r="L3" s="715" t="s">
        <v>441</v>
      </c>
      <c r="M3" s="715" t="s">
        <v>442</v>
      </c>
      <c r="N3" s="716" t="s">
        <v>1288</v>
      </c>
    </row>
    <row r="4" spans="1:14" ht="20.100000000000001" customHeight="1">
      <c r="A4" s="717"/>
      <c r="B4" s="718"/>
      <c r="C4" s="718"/>
      <c r="D4" s="718"/>
      <c r="E4" s="718"/>
      <c r="F4" s="718"/>
      <c r="G4" s="718"/>
      <c r="H4" s="719"/>
      <c r="I4" s="720"/>
      <c r="J4" s="637"/>
      <c r="K4" s="637"/>
      <c r="L4" s="637"/>
      <c r="M4" s="637"/>
      <c r="N4" s="638"/>
    </row>
    <row r="5" spans="1:14" ht="20.100000000000001" customHeight="1">
      <c r="A5" s="721"/>
      <c r="B5" s="722"/>
      <c r="C5" s="722"/>
      <c r="D5" s="722"/>
      <c r="E5" s="722"/>
      <c r="F5" s="722"/>
      <c r="G5" s="722"/>
      <c r="H5" s="723"/>
      <c r="I5" s="695"/>
      <c r="J5" s="654"/>
      <c r="K5" s="654"/>
      <c r="L5" s="654"/>
      <c r="M5" s="654"/>
      <c r="N5" s="655"/>
    </row>
    <row r="6" spans="1:14" ht="20.100000000000001" customHeight="1">
      <c r="A6" s="721"/>
      <c r="B6" s="722"/>
      <c r="C6" s="722"/>
      <c r="D6" s="722"/>
      <c r="E6" s="722"/>
      <c r="F6" s="722"/>
      <c r="G6" s="722"/>
      <c r="H6" s="723"/>
      <c r="I6" s="695"/>
      <c r="J6" s="654"/>
      <c r="K6" s="654"/>
      <c r="L6" s="654"/>
      <c r="M6" s="654"/>
      <c r="N6" s="655"/>
    </row>
    <row r="7" spans="1:14" ht="20.100000000000001" customHeight="1">
      <c r="A7" s="721"/>
      <c r="B7" s="722"/>
      <c r="C7" s="722"/>
      <c r="D7" s="722"/>
      <c r="E7" s="722"/>
      <c r="F7" s="722"/>
      <c r="G7" s="722"/>
      <c r="H7" s="723"/>
      <c r="I7" s="695"/>
      <c r="J7" s="654"/>
      <c r="K7" s="654"/>
      <c r="L7" s="654"/>
      <c r="M7" s="654"/>
      <c r="N7" s="655"/>
    </row>
    <row r="8" spans="1:14" ht="20.100000000000001" customHeight="1">
      <c r="A8" s="721"/>
      <c r="B8" s="722"/>
      <c r="C8" s="722"/>
      <c r="D8" s="722"/>
      <c r="E8" s="722"/>
      <c r="F8" s="722"/>
      <c r="G8" s="722"/>
      <c r="H8" s="723"/>
      <c r="I8" s="695"/>
      <c r="J8" s="654"/>
      <c r="K8" s="654"/>
      <c r="L8" s="654"/>
      <c r="M8" s="654"/>
      <c r="N8" s="655"/>
    </row>
    <row r="9" spans="1:14" ht="20.100000000000001" customHeight="1">
      <c r="A9" s="721"/>
      <c r="B9" s="722"/>
      <c r="C9" s="722"/>
      <c r="D9" s="722"/>
      <c r="E9" s="722"/>
      <c r="F9" s="722"/>
      <c r="G9" s="722"/>
      <c r="H9" s="723"/>
      <c r="I9" s="695"/>
      <c r="J9" s="654"/>
      <c r="K9" s="654"/>
      <c r="L9" s="654"/>
      <c r="M9" s="654"/>
      <c r="N9" s="655"/>
    </row>
    <row r="10" spans="1:14" ht="20.100000000000001" customHeight="1">
      <c r="A10" s="721"/>
      <c r="B10" s="722"/>
      <c r="C10" s="722"/>
      <c r="D10" s="722"/>
      <c r="E10" s="722"/>
      <c r="F10" s="722"/>
      <c r="G10" s="722"/>
      <c r="H10" s="723"/>
      <c r="I10" s="695"/>
      <c r="J10" s="654"/>
      <c r="K10" s="654"/>
      <c r="L10" s="654"/>
      <c r="M10" s="654"/>
      <c r="N10" s="655"/>
    </row>
    <row r="11" spans="1:14" ht="20.100000000000001" customHeight="1">
      <c r="A11" s="721"/>
      <c r="B11" s="722"/>
      <c r="C11" s="722"/>
      <c r="D11" s="722"/>
      <c r="E11" s="722"/>
      <c r="F11" s="722"/>
      <c r="G11" s="722"/>
      <c r="H11" s="723"/>
      <c r="I11" s="695"/>
      <c r="J11" s="654"/>
      <c r="K11" s="654"/>
      <c r="L11" s="654"/>
      <c r="M11" s="654"/>
      <c r="N11" s="655"/>
    </row>
    <row r="12" spans="1:14" ht="20.100000000000001" customHeight="1">
      <c r="A12" s="721"/>
      <c r="B12" s="722"/>
      <c r="C12" s="722"/>
      <c r="D12" s="722"/>
      <c r="E12" s="722"/>
      <c r="F12" s="722"/>
      <c r="G12" s="722"/>
      <c r="H12" s="723"/>
      <c r="I12" s="695"/>
      <c r="J12" s="654"/>
      <c r="K12" s="654"/>
      <c r="L12" s="654"/>
      <c r="M12" s="654"/>
      <c r="N12" s="655"/>
    </row>
    <row r="13" spans="1:14" ht="20.100000000000001" customHeight="1">
      <c r="A13" s="721"/>
      <c r="B13" s="722"/>
      <c r="C13" s="722"/>
      <c r="D13" s="722"/>
      <c r="E13" s="722"/>
      <c r="F13" s="722"/>
      <c r="G13" s="722"/>
      <c r="H13" s="723"/>
      <c r="I13" s="695"/>
      <c r="J13" s="654"/>
      <c r="K13" s="654"/>
      <c r="L13" s="654"/>
      <c r="M13" s="654"/>
      <c r="N13" s="655"/>
    </row>
    <row r="14" spans="1:14" ht="20.100000000000001" customHeight="1">
      <c r="A14" s="721"/>
      <c r="B14" s="722"/>
      <c r="C14" s="722"/>
      <c r="D14" s="722"/>
      <c r="E14" s="722"/>
      <c r="F14" s="722"/>
      <c r="G14" s="722"/>
      <c r="H14" s="723"/>
      <c r="I14" s="695"/>
      <c r="J14" s="654"/>
      <c r="K14" s="654"/>
      <c r="L14" s="654"/>
      <c r="M14" s="654"/>
      <c r="N14" s="655"/>
    </row>
    <row r="15" spans="1:14" ht="20.100000000000001" customHeight="1">
      <c r="A15" s="721"/>
      <c r="B15" s="722"/>
      <c r="C15" s="722"/>
      <c r="D15" s="722"/>
      <c r="E15" s="722"/>
      <c r="F15" s="722"/>
      <c r="G15" s="722"/>
      <c r="H15" s="723"/>
      <c r="I15" s="695"/>
      <c r="J15" s="654"/>
      <c r="K15" s="654"/>
      <c r="L15" s="654"/>
      <c r="M15" s="654"/>
      <c r="N15" s="655"/>
    </row>
    <row r="16" spans="1:14" ht="20.100000000000001" customHeight="1">
      <c r="A16" s="721"/>
      <c r="B16" s="722"/>
      <c r="C16" s="722"/>
      <c r="D16" s="722"/>
      <c r="E16" s="722"/>
      <c r="F16" s="722"/>
      <c r="G16" s="722"/>
      <c r="H16" s="723"/>
      <c r="I16" s="695"/>
      <c r="J16" s="654"/>
      <c r="K16" s="654"/>
      <c r="L16" s="654"/>
      <c r="M16" s="654"/>
      <c r="N16" s="655"/>
    </row>
    <row r="17" spans="1:14" ht="20.100000000000001" customHeight="1">
      <c r="A17" s="721"/>
      <c r="B17" s="722"/>
      <c r="C17" s="722"/>
      <c r="D17" s="722"/>
      <c r="E17" s="722"/>
      <c r="F17" s="722"/>
      <c r="G17" s="722"/>
      <c r="H17" s="723"/>
      <c r="I17" s="695"/>
      <c r="J17" s="654"/>
      <c r="K17" s="654"/>
      <c r="L17" s="654"/>
      <c r="M17" s="654"/>
      <c r="N17" s="655"/>
    </row>
    <row r="18" spans="1:14" ht="20.100000000000001" customHeight="1">
      <c r="A18" s="721"/>
      <c r="B18" s="722"/>
      <c r="C18" s="722"/>
      <c r="D18" s="722"/>
      <c r="E18" s="722"/>
      <c r="F18" s="722"/>
      <c r="G18" s="722"/>
      <c r="H18" s="723"/>
      <c r="I18" s="695"/>
      <c r="J18" s="654"/>
      <c r="K18" s="654"/>
      <c r="L18" s="654"/>
      <c r="M18" s="654"/>
      <c r="N18" s="655"/>
    </row>
    <row r="19" spans="1:14" ht="20.100000000000001" customHeight="1">
      <c r="A19" s="721"/>
      <c r="B19" s="722"/>
      <c r="C19" s="722"/>
      <c r="D19" s="722"/>
      <c r="E19" s="722"/>
      <c r="F19" s="722"/>
      <c r="G19" s="722"/>
      <c r="H19" s="723"/>
      <c r="I19" s="695"/>
      <c r="J19" s="654"/>
      <c r="K19" s="654"/>
      <c r="L19" s="654"/>
      <c r="M19" s="654"/>
      <c r="N19" s="655"/>
    </row>
    <row r="20" spans="1:14" ht="20.100000000000001" customHeight="1">
      <c r="A20" s="721"/>
      <c r="B20" s="722"/>
      <c r="C20" s="722"/>
      <c r="D20" s="722"/>
      <c r="E20" s="722"/>
      <c r="F20" s="722"/>
      <c r="G20" s="722"/>
      <c r="H20" s="723"/>
      <c r="I20" s="695"/>
      <c r="J20" s="654"/>
      <c r="K20" s="654"/>
      <c r="L20" s="654"/>
      <c r="M20" s="654"/>
      <c r="N20" s="655"/>
    </row>
    <row r="21" spans="1:14" ht="20.100000000000001" customHeight="1">
      <c r="A21" s="721"/>
      <c r="B21" s="722"/>
      <c r="C21" s="722"/>
      <c r="D21" s="722"/>
      <c r="E21" s="722"/>
      <c r="F21" s="722"/>
      <c r="G21" s="722"/>
      <c r="H21" s="723"/>
      <c r="I21" s="695"/>
      <c r="J21" s="654"/>
      <c r="K21" s="654"/>
      <c r="L21" s="654"/>
      <c r="M21" s="654"/>
      <c r="N21" s="655"/>
    </row>
    <row r="22" spans="1:14" ht="20.100000000000001" customHeight="1">
      <c r="A22" s="721"/>
      <c r="B22" s="722"/>
      <c r="C22" s="722"/>
      <c r="D22" s="722"/>
      <c r="E22" s="722"/>
      <c r="F22" s="722"/>
      <c r="G22" s="722"/>
      <c r="H22" s="723"/>
      <c r="I22" s="695"/>
      <c r="J22" s="654"/>
      <c r="K22" s="654"/>
      <c r="L22" s="654"/>
      <c r="M22" s="654"/>
      <c r="N22" s="655"/>
    </row>
    <row r="23" spans="1:14" ht="20.100000000000001" customHeight="1">
      <c r="A23" s="721"/>
      <c r="B23" s="722"/>
      <c r="C23" s="722"/>
      <c r="D23" s="722"/>
      <c r="E23" s="722"/>
      <c r="F23" s="722"/>
      <c r="G23" s="722"/>
      <c r="H23" s="723"/>
      <c r="I23" s="695"/>
      <c r="J23" s="654"/>
      <c r="K23" s="654"/>
      <c r="L23" s="654"/>
      <c r="M23" s="654"/>
      <c r="N23" s="655"/>
    </row>
    <row r="24" spans="1:14" ht="20.100000000000001" customHeight="1">
      <c r="A24" s="721"/>
      <c r="B24" s="722"/>
      <c r="C24" s="722"/>
      <c r="D24" s="722"/>
      <c r="E24" s="722"/>
      <c r="F24" s="722"/>
      <c r="G24" s="722"/>
      <c r="H24" s="723"/>
      <c r="I24" s="695"/>
      <c r="J24" s="654"/>
      <c r="K24" s="654"/>
      <c r="L24" s="654"/>
      <c r="M24" s="654"/>
      <c r="N24" s="655"/>
    </row>
    <row r="25" spans="1:14" ht="20.100000000000001" customHeight="1">
      <c r="A25" s="721"/>
      <c r="B25" s="722"/>
      <c r="C25" s="722"/>
      <c r="D25" s="722"/>
      <c r="E25" s="722"/>
      <c r="F25" s="722"/>
      <c r="G25" s="722"/>
      <c r="H25" s="723"/>
      <c r="I25" s="695"/>
      <c r="J25" s="654"/>
      <c r="K25" s="654"/>
      <c r="L25" s="654"/>
      <c r="M25" s="654"/>
      <c r="N25" s="655"/>
    </row>
    <row r="26" spans="1:14" ht="20.100000000000001" customHeight="1" thickBot="1">
      <c r="A26" s="724"/>
      <c r="B26" s="725"/>
      <c r="C26" s="725"/>
      <c r="D26" s="725"/>
      <c r="E26" s="725"/>
      <c r="F26" s="725"/>
      <c r="G26" s="725"/>
      <c r="H26" s="726"/>
      <c r="I26" s="704"/>
      <c r="J26" s="672"/>
      <c r="K26" s="672"/>
      <c r="L26" s="672"/>
      <c r="M26" s="672"/>
      <c r="N26" s="673"/>
    </row>
  </sheetData>
  <mergeCells count="10">
    <mergeCell ref="A1:N1"/>
    <mergeCell ref="A2:A3"/>
    <mergeCell ref="B2:B3"/>
    <mergeCell ref="C2:C3"/>
    <mergeCell ref="D2:D3"/>
    <mergeCell ref="E2:E3"/>
    <mergeCell ref="F2:F3"/>
    <mergeCell ref="G2:G3"/>
    <mergeCell ref="H2:H3"/>
    <mergeCell ref="I2:N2"/>
  </mergeCells>
  <phoneticPr fontId="55" type="noConversion"/>
  <pageMargins left="0.51181102362204722" right="0.55118110236220474" top="0.92" bottom="0.74803149606299213" header="0.31496062992125984" footer="0.31496062992125984"/>
  <pageSetup paperSize="9" scale="90" orientation="landscape" r:id="rId1"/>
  <headerFooter>
    <oddHeader>&amp;C&amp;12T.C.
İÇİŞLERİ BAKANLIĞI
Mahalli İdareler Genel Müdürlüğü</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1"/>
  <sheetViews>
    <sheetView zoomScale="75" workbookViewId="0">
      <pane ySplit="5" topLeftCell="A6" activePane="bottomLeft" state="frozenSplit"/>
      <selection activeCell="R10" sqref="R10"/>
      <selection pane="bottomLeft" activeCell="A6" sqref="A6"/>
    </sheetView>
  </sheetViews>
  <sheetFormatPr defaultColWidth="8.85546875" defaultRowHeight="12.75"/>
  <cols>
    <col min="1" max="1" width="5.7109375" style="1084" customWidth="1"/>
    <col min="2" max="2" width="10.7109375" style="1084" customWidth="1"/>
    <col min="3" max="3" width="12.140625" style="1084" customWidth="1"/>
    <col min="4" max="4" width="10.42578125" style="1084" customWidth="1"/>
    <col min="5" max="5" width="9.85546875" style="1084" customWidth="1"/>
    <col min="6" max="6" width="7.7109375" style="1084" customWidth="1"/>
    <col min="7" max="7" width="7.85546875" style="1084" customWidth="1"/>
    <col min="8" max="8" width="17.42578125" style="1084" customWidth="1"/>
    <col min="9" max="9" width="14" style="1084" customWidth="1"/>
    <col min="10" max="10" width="12.5703125" style="1084" customWidth="1"/>
    <col min="11" max="11" width="7.5703125" style="1084" customWidth="1"/>
    <col min="12" max="12" width="8.42578125" style="1084" customWidth="1"/>
    <col min="13" max="13" width="6.7109375" style="204" customWidth="1"/>
    <col min="14" max="14" width="9.42578125" style="204" customWidth="1"/>
    <col min="15" max="15" width="6.5703125" style="204" customWidth="1"/>
    <col min="16" max="16" width="7" style="204" customWidth="1"/>
    <col min="17" max="17" width="8.85546875" style="204" customWidth="1"/>
    <col min="18" max="18" width="24.7109375" style="204" customWidth="1"/>
    <col min="19" max="16384" width="8.85546875" style="1084"/>
  </cols>
  <sheetData>
    <row r="1" spans="1:52" ht="28.9" customHeight="1" thickBot="1">
      <c r="A1" s="4030" t="s">
        <v>1247</v>
      </c>
      <c r="B1" s="4030"/>
      <c r="C1" s="4030"/>
      <c r="D1" s="4030"/>
      <c r="E1" s="4030"/>
      <c r="F1" s="4030"/>
      <c r="G1" s="4030"/>
      <c r="H1" s="4030"/>
      <c r="I1" s="4030"/>
      <c r="J1" s="4030"/>
      <c r="K1" s="4030"/>
      <c r="L1" s="4030"/>
      <c r="M1" s="4030"/>
      <c r="N1" s="4030"/>
      <c r="O1" s="4030"/>
      <c r="P1" s="4030"/>
      <c r="Q1" s="4030"/>
      <c r="R1" s="4030"/>
      <c r="S1" s="1083"/>
    </row>
    <row r="2" spans="1:52" s="1085" customFormat="1" ht="19.5" customHeight="1">
      <c r="A2" s="4031" t="s">
        <v>364</v>
      </c>
      <c r="B2" s="4034" t="s">
        <v>13</v>
      </c>
      <c r="C2" s="4034" t="s">
        <v>2277</v>
      </c>
      <c r="D2" s="4008" t="s">
        <v>1082</v>
      </c>
      <c r="E2" s="4011" t="s">
        <v>1284</v>
      </c>
      <c r="F2" s="3996" t="s">
        <v>2263</v>
      </c>
      <c r="G2" s="3996" t="s">
        <v>1083</v>
      </c>
      <c r="H2" s="3996" t="s">
        <v>202</v>
      </c>
      <c r="I2" s="4037" t="s">
        <v>447</v>
      </c>
      <c r="J2" s="4037" t="s">
        <v>1246</v>
      </c>
      <c r="K2" s="4017" t="s">
        <v>203</v>
      </c>
      <c r="L2" s="4019" t="s">
        <v>2273</v>
      </c>
      <c r="M2" s="3999" t="s">
        <v>16</v>
      </c>
      <c r="N2" s="4000"/>
      <c r="O2" s="4000"/>
      <c r="P2" s="4000"/>
      <c r="Q2" s="4000"/>
      <c r="R2" s="4001"/>
    </row>
    <row r="3" spans="1:52" s="1085" customFormat="1" ht="41.25" customHeight="1">
      <c r="A3" s="4032"/>
      <c r="B3" s="4035"/>
      <c r="C3" s="4035"/>
      <c r="D3" s="4009"/>
      <c r="E3" s="4012"/>
      <c r="F3" s="3997"/>
      <c r="G3" s="3997"/>
      <c r="H3" s="3997"/>
      <c r="I3" s="4038"/>
      <c r="J3" s="4038"/>
      <c r="K3" s="4018"/>
      <c r="L3" s="4020"/>
      <c r="M3" s="4002" t="s">
        <v>438</v>
      </c>
      <c r="N3" s="4004" t="s">
        <v>439</v>
      </c>
      <c r="O3" s="4004" t="s">
        <v>440</v>
      </c>
      <c r="P3" s="4004" t="s">
        <v>441</v>
      </c>
      <c r="Q3" s="4004" t="s">
        <v>442</v>
      </c>
      <c r="R3" s="4006" t="s">
        <v>443</v>
      </c>
    </row>
    <row r="4" spans="1:52" s="1085" customFormat="1" ht="21.75" customHeight="1" thickBot="1">
      <c r="A4" s="4033"/>
      <c r="B4" s="4036"/>
      <c r="C4" s="4036"/>
      <c r="D4" s="4010"/>
      <c r="E4" s="4013"/>
      <c r="F4" s="3998"/>
      <c r="G4" s="3998"/>
      <c r="H4" s="3998"/>
      <c r="I4" s="4039"/>
      <c r="J4" s="4039"/>
      <c r="K4" s="1086" t="s">
        <v>434</v>
      </c>
      <c r="L4" s="1087" t="s">
        <v>434</v>
      </c>
      <c r="M4" s="4003"/>
      <c r="N4" s="4005"/>
      <c r="O4" s="4005"/>
      <c r="P4" s="4005"/>
      <c r="Q4" s="4005"/>
      <c r="R4" s="4007"/>
    </row>
    <row r="5" spans="1:52" ht="19.899999999999999" customHeight="1">
      <c r="A5" s="1088"/>
      <c r="B5" s="1089"/>
      <c r="C5" s="1090"/>
      <c r="D5" s="1091"/>
      <c r="E5" s="1091"/>
      <c r="F5" s="1092">
        <f>SUBTOTAL(9,F6:F750)</f>
        <v>0</v>
      </c>
      <c r="G5" s="1092">
        <f>SUBTOTAL(9,G6:G750)</f>
        <v>0</v>
      </c>
      <c r="H5" s="951"/>
      <c r="I5" s="1093"/>
      <c r="J5" s="1092"/>
      <c r="K5" s="1092">
        <f t="shared" ref="K5:Q5" si="0">SUBTOTAL(9,K6:K750)</f>
        <v>0</v>
      </c>
      <c r="L5" s="1094">
        <f t="shared" si="0"/>
        <v>0</v>
      </c>
      <c r="M5" s="1095">
        <f t="shared" si="0"/>
        <v>0</v>
      </c>
      <c r="N5" s="1092">
        <f t="shared" si="0"/>
        <v>0</v>
      </c>
      <c r="O5" s="1092">
        <f t="shared" si="0"/>
        <v>0</v>
      </c>
      <c r="P5" s="1092">
        <f t="shared" si="0"/>
        <v>0</v>
      </c>
      <c r="Q5" s="1092">
        <f t="shared" si="0"/>
        <v>0</v>
      </c>
      <c r="R5" s="955"/>
      <c r="AX5" s="271" t="s">
        <v>9</v>
      </c>
      <c r="AY5" s="305" t="s">
        <v>425</v>
      </c>
      <c r="AZ5" s="271" t="s">
        <v>1056</v>
      </c>
    </row>
    <row r="6" spans="1:52" ht="19.899999999999999" customHeight="1">
      <c r="A6" s="1096"/>
      <c r="B6" s="1097"/>
      <c r="C6" s="1098"/>
      <c r="D6" s="1099"/>
      <c r="E6" s="1099"/>
      <c r="F6" s="1100"/>
      <c r="G6" s="1101"/>
      <c r="H6" s="962"/>
      <c r="I6" s="1102"/>
      <c r="J6" s="1100"/>
      <c r="K6" s="964"/>
      <c r="L6" s="965"/>
      <c r="M6" s="695"/>
      <c r="N6" s="654"/>
      <c r="O6" s="654"/>
      <c r="P6" s="654"/>
      <c r="Q6" s="654"/>
      <c r="R6" s="655"/>
      <c r="AX6" s="271" t="s">
        <v>964</v>
      </c>
      <c r="AY6" s="305" t="s">
        <v>2273</v>
      </c>
      <c r="AZ6" s="271" t="s">
        <v>1057</v>
      </c>
    </row>
    <row r="7" spans="1:52" ht="19.899999999999999" customHeight="1">
      <c r="A7" s="1096"/>
      <c r="B7" s="1097"/>
      <c r="C7" s="1098"/>
      <c r="D7" s="1099"/>
      <c r="E7" s="1103"/>
      <c r="F7" s="1100"/>
      <c r="G7" s="1101"/>
      <c r="H7" s="962"/>
      <c r="I7" s="1102"/>
      <c r="J7" s="1100"/>
      <c r="K7" s="964"/>
      <c r="L7" s="965"/>
      <c r="M7" s="695"/>
      <c r="N7" s="654"/>
      <c r="O7" s="654"/>
      <c r="P7" s="654"/>
      <c r="Q7" s="654"/>
      <c r="R7" s="655"/>
      <c r="AX7" s="271" t="s">
        <v>2268</v>
      </c>
      <c r="AY7" s="305" t="s">
        <v>12</v>
      </c>
      <c r="AZ7" s="271"/>
    </row>
    <row r="8" spans="1:52" ht="19.899999999999999" customHeight="1">
      <c r="A8" s="1096"/>
      <c r="B8" s="1097"/>
      <c r="C8" s="1098"/>
      <c r="D8" s="1099"/>
      <c r="E8" s="1103"/>
      <c r="F8" s="1100"/>
      <c r="G8" s="1101"/>
      <c r="H8" s="962"/>
      <c r="I8" s="1102"/>
      <c r="J8" s="1100"/>
      <c r="K8" s="964"/>
      <c r="L8" s="965"/>
      <c r="M8" s="695"/>
      <c r="N8" s="654"/>
      <c r="O8" s="654"/>
      <c r="P8" s="654"/>
      <c r="Q8" s="654"/>
      <c r="R8" s="655"/>
      <c r="AX8" s="271"/>
      <c r="AY8" s="305" t="s">
        <v>2274</v>
      </c>
      <c r="AZ8" s="271"/>
    </row>
    <row r="9" spans="1:52" ht="19.899999999999999" customHeight="1">
      <c r="A9" s="1096"/>
      <c r="B9" s="1097"/>
      <c r="C9" s="1098"/>
      <c r="D9" s="1103"/>
      <c r="E9" s="1103"/>
      <c r="F9" s="1100"/>
      <c r="G9" s="1101"/>
      <c r="H9" s="962"/>
      <c r="I9" s="1102"/>
      <c r="J9" s="1100"/>
      <c r="K9" s="964"/>
      <c r="L9" s="965"/>
      <c r="M9" s="695"/>
      <c r="N9" s="654"/>
      <c r="O9" s="654"/>
      <c r="P9" s="654"/>
      <c r="Q9" s="654"/>
      <c r="R9" s="655"/>
      <c r="AX9" s="271"/>
      <c r="AY9" s="305" t="s">
        <v>2275</v>
      </c>
      <c r="AZ9" s="271"/>
    </row>
    <row r="10" spans="1:52" ht="19.899999999999999" customHeight="1">
      <c r="A10" s="1096"/>
      <c r="B10" s="1097"/>
      <c r="C10" s="1098"/>
      <c r="D10" s="1104"/>
      <c r="E10" s="1103"/>
      <c r="F10" s="1100"/>
      <c r="G10" s="1101"/>
      <c r="H10" s="962"/>
      <c r="I10" s="1102"/>
      <c r="J10" s="1100"/>
      <c r="K10" s="964"/>
      <c r="L10" s="965"/>
      <c r="M10" s="695"/>
      <c r="N10" s="654"/>
      <c r="O10" s="654"/>
      <c r="P10" s="654"/>
      <c r="Q10" s="654"/>
      <c r="R10" s="655"/>
      <c r="AX10" s="271"/>
      <c r="AY10" s="305" t="s">
        <v>448</v>
      </c>
      <c r="AZ10" s="271"/>
    </row>
    <row r="11" spans="1:52" ht="19.899999999999999" customHeight="1">
      <c r="A11" s="1096"/>
      <c r="B11" s="1097"/>
      <c r="C11" s="1098"/>
      <c r="D11" s="1105"/>
      <c r="E11" s="1106"/>
      <c r="F11" s="1107"/>
      <c r="G11" s="1101"/>
      <c r="H11" s="962"/>
      <c r="I11" s="1102"/>
      <c r="J11" s="1100"/>
      <c r="K11" s="1108"/>
      <c r="L11" s="1109"/>
      <c r="M11" s="695"/>
      <c r="N11" s="654"/>
      <c r="O11" s="654"/>
      <c r="P11" s="654"/>
      <c r="Q11" s="654"/>
      <c r="R11" s="655"/>
      <c r="AX11" s="271"/>
      <c r="AY11" s="305" t="s">
        <v>426</v>
      </c>
      <c r="AZ11" s="271"/>
    </row>
    <row r="12" spans="1:52" ht="19.899999999999999" customHeight="1">
      <c r="A12" s="1096"/>
      <c r="B12" s="1097"/>
      <c r="C12" s="1098"/>
      <c r="D12" s="1110"/>
      <c r="E12" s="1106"/>
      <c r="F12" s="1107"/>
      <c r="G12" s="1101"/>
      <c r="H12" s="962"/>
      <c r="I12" s="1102"/>
      <c r="J12" s="1100"/>
      <c r="K12" s="1108"/>
      <c r="L12" s="1109"/>
      <c r="M12" s="695"/>
      <c r="N12" s="654"/>
      <c r="O12" s="654"/>
      <c r="P12" s="654"/>
      <c r="Q12" s="654"/>
      <c r="R12" s="655"/>
      <c r="AX12" s="271"/>
      <c r="AY12" s="305" t="s">
        <v>427</v>
      </c>
      <c r="AZ12" s="271"/>
    </row>
    <row r="13" spans="1:52" ht="19.899999999999999" customHeight="1">
      <c r="A13" s="1096"/>
      <c r="B13" s="1097"/>
      <c r="C13" s="1098"/>
      <c r="D13" s="1105"/>
      <c r="E13" s="1106"/>
      <c r="F13" s="1107"/>
      <c r="G13" s="1101"/>
      <c r="H13" s="962"/>
      <c r="I13" s="1102"/>
      <c r="J13" s="1100"/>
      <c r="K13" s="1108"/>
      <c r="L13" s="1109"/>
      <c r="M13" s="695"/>
      <c r="N13" s="654"/>
      <c r="O13" s="654"/>
      <c r="P13" s="654"/>
      <c r="Q13" s="654"/>
      <c r="R13" s="655"/>
      <c r="AX13" s="271"/>
      <c r="AY13" s="305" t="s">
        <v>2279</v>
      </c>
      <c r="AZ13" s="271"/>
    </row>
    <row r="14" spans="1:52" ht="19.899999999999999" customHeight="1">
      <c r="A14" s="1096"/>
      <c r="B14" s="1097"/>
      <c r="C14" s="1098"/>
      <c r="D14" s="1106"/>
      <c r="E14" s="1106"/>
      <c r="F14" s="1107"/>
      <c r="G14" s="1101"/>
      <c r="H14" s="962"/>
      <c r="I14" s="1102"/>
      <c r="J14" s="1100"/>
      <c r="K14" s="1108"/>
      <c r="L14" s="1109"/>
      <c r="M14" s="695"/>
      <c r="N14" s="654"/>
      <c r="O14" s="654"/>
      <c r="P14" s="654"/>
      <c r="Q14" s="654"/>
      <c r="R14" s="655"/>
      <c r="AX14" s="271"/>
      <c r="AY14" s="305" t="s">
        <v>11</v>
      </c>
      <c r="AZ14" s="271"/>
    </row>
    <row r="15" spans="1:52" ht="19.899999999999999" customHeight="1">
      <c r="A15" s="1096"/>
      <c r="B15" s="1097"/>
      <c r="C15" s="1098"/>
      <c r="D15" s="1106"/>
      <c r="E15" s="1106"/>
      <c r="F15" s="1100"/>
      <c r="G15" s="1101"/>
      <c r="H15" s="962"/>
      <c r="I15" s="1102"/>
      <c r="J15" s="1100"/>
      <c r="K15" s="1108"/>
      <c r="L15" s="1109"/>
      <c r="M15" s="695"/>
      <c r="N15" s="654"/>
      <c r="O15" s="654"/>
      <c r="P15" s="654"/>
      <c r="Q15" s="654"/>
      <c r="R15" s="655"/>
    </row>
    <row r="16" spans="1:52" ht="19.899999999999999" customHeight="1">
      <c r="A16" s="1096"/>
      <c r="B16" s="1097"/>
      <c r="C16" s="1098"/>
      <c r="D16" s="1106"/>
      <c r="E16" s="1106"/>
      <c r="F16" s="1100"/>
      <c r="G16" s="1101"/>
      <c r="H16" s="962"/>
      <c r="I16" s="1102"/>
      <c r="J16" s="1100"/>
      <c r="K16" s="1108"/>
      <c r="L16" s="1109"/>
      <c r="M16" s="695"/>
      <c r="N16" s="654"/>
      <c r="O16" s="654"/>
      <c r="P16" s="654"/>
      <c r="Q16" s="654"/>
      <c r="R16" s="655"/>
    </row>
    <row r="17" spans="1:18" ht="19.899999999999999" customHeight="1">
      <c r="A17" s="1096"/>
      <c r="B17" s="1097"/>
      <c r="C17" s="1098"/>
      <c r="D17" s="1106"/>
      <c r="E17" s="1106"/>
      <c r="F17" s="1100"/>
      <c r="G17" s="1101"/>
      <c r="H17" s="962"/>
      <c r="I17" s="1102"/>
      <c r="J17" s="1100"/>
      <c r="K17" s="1108"/>
      <c r="L17" s="1109"/>
      <c r="M17" s="695"/>
      <c r="N17" s="654"/>
      <c r="O17" s="654"/>
      <c r="P17" s="654"/>
      <c r="Q17" s="654"/>
      <c r="R17" s="655"/>
    </row>
    <row r="18" spans="1:18" ht="19.899999999999999" customHeight="1">
      <c r="A18" s="1096"/>
      <c r="B18" s="1097"/>
      <c r="C18" s="1098"/>
      <c r="D18" s="1106"/>
      <c r="E18" s="1106"/>
      <c r="F18" s="1100"/>
      <c r="G18" s="1101"/>
      <c r="H18" s="962"/>
      <c r="I18" s="1102"/>
      <c r="J18" s="1100"/>
      <c r="K18" s="1108"/>
      <c r="L18" s="1109"/>
      <c r="M18" s="695"/>
      <c r="N18" s="654"/>
      <c r="O18" s="654"/>
      <c r="P18" s="654"/>
      <c r="Q18" s="654"/>
      <c r="R18" s="655"/>
    </row>
    <row r="19" spans="1:18" ht="19.899999999999999" customHeight="1">
      <c r="A19" s="1096"/>
      <c r="B19" s="1097"/>
      <c r="C19" s="1098"/>
      <c r="D19" s="1111"/>
      <c r="E19" s="1106"/>
      <c r="F19" s="1100"/>
      <c r="G19" s="1101"/>
      <c r="H19" s="962"/>
      <c r="I19" s="1102"/>
      <c r="J19" s="1100"/>
      <c r="K19" s="1108"/>
      <c r="L19" s="1109"/>
      <c r="M19" s="695"/>
      <c r="N19" s="654"/>
      <c r="O19" s="654"/>
      <c r="P19" s="654"/>
      <c r="Q19" s="654"/>
      <c r="R19" s="655"/>
    </row>
    <row r="20" spans="1:18" ht="19.899999999999999" customHeight="1">
      <c r="A20" s="1096"/>
      <c r="B20" s="1097"/>
      <c r="C20" s="1098"/>
      <c r="D20" s="1111"/>
      <c r="E20" s="1106"/>
      <c r="F20" s="1100"/>
      <c r="G20" s="1101"/>
      <c r="H20" s="962"/>
      <c r="I20" s="1102"/>
      <c r="J20" s="1100"/>
      <c r="K20" s="1108"/>
      <c r="L20" s="1109"/>
      <c r="M20" s="695"/>
      <c r="N20" s="654"/>
      <c r="O20" s="654"/>
      <c r="P20" s="654"/>
      <c r="Q20" s="654"/>
      <c r="R20" s="655"/>
    </row>
    <row r="21" spans="1:18" ht="19.899999999999999" customHeight="1">
      <c r="A21" s="1096"/>
      <c r="B21" s="1097"/>
      <c r="C21" s="1098"/>
      <c r="D21" s="1111"/>
      <c r="E21" s="1106"/>
      <c r="F21" s="1100"/>
      <c r="G21" s="1101"/>
      <c r="H21" s="962"/>
      <c r="I21" s="1102"/>
      <c r="J21" s="1100"/>
      <c r="K21" s="1108"/>
      <c r="L21" s="1109"/>
      <c r="M21" s="975"/>
      <c r="N21" s="976"/>
      <c r="O21" s="976"/>
      <c r="P21" s="976"/>
      <c r="Q21" s="976"/>
      <c r="R21" s="977"/>
    </row>
    <row r="22" spans="1:18" ht="19.899999999999999" customHeight="1">
      <c r="A22" s="1096"/>
      <c r="B22" s="1097"/>
      <c r="C22" s="1098"/>
      <c r="D22" s="1099"/>
      <c r="E22" s="1099"/>
      <c r="F22" s="1100"/>
      <c r="G22" s="1101"/>
      <c r="H22" s="962"/>
      <c r="I22" s="1102"/>
      <c r="J22" s="1100"/>
      <c r="K22" s="1108"/>
      <c r="L22" s="1109"/>
      <c r="M22" s="975"/>
      <c r="N22" s="976"/>
      <c r="O22" s="976"/>
      <c r="P22" s="976"/>
      <c r="Q22" s="976"/>
      <c r="R22" s="977"/>
    </row>
    <row r="23" spans="1:18" ht="19.899999999999999" customHeight="1">
      <c r="A23" s="1096"/>
      <c r="B23" s="1097"/>
      <c r="C23" s="1098"/>
      <c r="D23" s="1099"/>
      <c r="E23" s="1099"/>
      <c r="F23" s="1100"/>
      <c r="G23" s="1101"/>
      <c r="H23" s="962"/>
      <c r="I23" s="1102"/>
      <c r="J23" s="1100"/>
      <c r="K23" s="1108"/>
      <c r="L23" s="1109"/>
      <c r="M23" s="975"/>
      <c r="N23" s="976"/>
      <c r="O23" s="976"/>
      <c r="P23" s="976"/>
      <c r="Q23" s="976"/>
      <c r="R23" s="977"/>
    </row>
    <row r="24" spans="1:18" ht="19.899999999999999" customHeight="1">
      <c r="A24" s="1096"/>
      <c r="B24" s="1097"/>
      <c r="C24" s="1098"/>
      <c r="D24" s="1112"/>
      <c r="E24" s="1103"/>
      <c r="F24" s="1100"/>
      <c r="G24" s="1101"/>
      <c r="H24" s="962"/>
      <c r="I24" s="1102"/>
      <c r="J24" s="1100"/>
      <c r="K24" s="1108"/>
      <c r="L24" s="1109"/>
      <c r="M24" s="975"/>
      <c r="N24" s="976"/>
      <c r="O24" s="976"/>
      <c r="P24" s="976"/>
      <c r="Q24" s="976"/>
      <c r="R24" s="977"/>
    </row>
    <row r="25" spans="1:18" ht="19.899999999999999" customHeight="1">
      <c r="A25" s="1096"/>
      <c r="B25" s="1097"/>
      <c r="C25" s="1098"/>
      <c r="D25" s="1099"/>
      <c r="E25" s="1103"/>
      <c r="F25" s="1100"/>
      <c r="G25" s="1101"/>
      <c r="H25" s="962"/>
      <c r="I25" s="1102"/>
      <c r="J25" s="1100"/>
      <c r="K25" s="1108"/>
      <c r="L25" s="1109"/>
      <c r="M25" s="975"/>
      <c r="N25" s="976"/>
      <c r="O25" s="976"/>
      <c r="P25" s="976"/>
      <c r="Q25" s="976"/>
      <c r="R25" s="977"/>
    </row>
    <row r="26" spans="1:18" ht="19.899999999999999" customHeight="1">
      <c r="A26" s="1096"/>
      <c r="B26" s="1097"/>
      <c r="C26" s="1098"/>
      <c r="D26" s="1099"/>
      <c r="E26" s="1103"/>
      <c r="F26" s="1100"/>
      <c r="G26" s="1101"/>
      <c r="H26" s="962"/>
      <c r="I26" s="1102"/>
      <c r="J26" s="1100"/>
      <c r="K26" s="1108"/>
      <c r="L26" s="1109"/>
      <c r="M26" s="975"/>
      <c r="N26" s="976"/>
      <c r="O26" s="976"/>
      <c r="P26" s="976"/>
      <c r="Q26" s="976"/>
      <c r="R26" s="977"/>
    </row>
    <row r="27" spans="1:18" ht="19.899999999999999" customHeight="1">
      <c r="A27" s="1096"/>
      <c r="B27" s="1097"/>
      <c r="C27" s="1098"/>
      <c r="D27" s="1104"/>
      <c r="E27" s="1103"/>
      <c r="F27" s="1113"/>
      <c r="G27" s="1101"/>
      <c r="H27" s="962"/>
      <c r="I27" s="1102"/>
      <c r="J27" s="1100"/>
      <c r="K27" s="1108"/>
      <c r="L27" s="1109"/>
      <c r="M27" s="975"/>
      <c r="N27" s="976"/>
      <c r="O27" s="976"/>
      <c r="P27" s="976"/>
      <c r="Q27" s="976"/>
      <c r="R27" s="977"/>
    </row>
    <row r="28" spans="1:18" ht="19.899999999999999" customHeight="1">
      <c r="A28" s="1096"/>
      <c r="B28" s="1097"/>
      <c r="C28" s="1098"/>
      <c r="D28" s="1103"/>
      <c r="E28" s="1103"/>
      <c r="F28" s="1100"/>
      <c r="G28" s="1101"/>
      <c r="H28" s="962"/>
      <c r="I28" s="1102"/>
      <c r="J28" s="1100"/>
      <c r="K28" s="1108"/>
      <c r="L28" s="1109"/>
      <c r="M28" s="975"/>
      <c r="N28" s="976"/>
      <c r="O28" s="976"/>
      <c r="P28" s="976"/>
      <c r="Q28" s="976"/>
      <c r="R28" s="977"/>
    </row>
    <row r="29" spans="1:18" ht="19.899999999999999" customHeight="1">
      <c r="A29" s="1096"/>
      <c r="B29" s="1097"/>
      <c r="C29" s="1098"/>
      <c r="D29" s="1103"/>
      <c r="E29" s="1103"/>
      <c r="F29" s="1100"/>
      <c r="G29" s="1101"/>
      <c r="H29" s="962"/>
      <c r="I29" s="1102"/>
      <c r="J29" s="1100"/>
      <c r="K29" s="1108"/>
      <c r="L29" s="1109"/>
      <c r="M29" s="975"/>
      <c r="N29" s="976"/>
      <c r="O29" s="976"/>
      <c r="P29" s="976"/>
      <c r="Q29" s="976"/>
      <c r="R29" s="977"/>
    </row>
    <row r="30" spans="1:18" ht="19.899999999999999" customHeight="1">
      <c r="A30" s="1096"/>
      <c r="B30" s="1097"/>
      <c r="C30" s="1098"/>
      <c r="D30" s="1103"/>
      <c r="E30" s="1103"/>
      <c r="F30" s="1100"/>
      <c r="G30" s="1101"/>
      <c r="H30" s="962"/>
      <c r="I30" s="1102"/>
      <c r="J30" s="1100"/>
      <c r="K30" s="1108"/>
      <c r="L30" s="1109"/>
      <c r="M30" s="975"/>
      <c r="N30" s="976"/>
      <c r="O30" s="976"/>
      <c r="P30" s="976"/>
      <c r="Q30" s="976"/>
      <c r="R30" s="977"/>
    </row>
    <row r="31" spans="1:18" ht="19.899999999999999" customHeight="1">
      <c r="A31" s="1096"/>
      <c r="B31" s="1097"/>
      <c r="C31" s="1098"/>
      <c r="D31" s="1103"/>
      <c r="E31" s="1103"/>
      <c r="F31" s="1100"/>
      <c r="G31" s="1101"/>
      <c r="H31" s="962"/>
      <c r="I31" s="1102"/>
      <c r="J31" s="1100"/>
      <c r="K31" s="1108"/>
      <c r="L31" s="1109"/>
      <c r="M31" s="975"/>
      <c r="N31" s="976"/>
      <c r="O31" s="976"/>
      <c r="P31" s="976"/>
      <c r="Q31" s="976"/>
      <c r="R31" s="977"/>
    </row>
    <row r="32" spans="1:18" ht="19.899999999999999" customHeight="1">
      <c r="A32" s="1096"/>
      <c r="B32" s="1097"/>
      <c r="C32" s="1098"/>
      <c r="D32" s="1103"/>
      <c r="E32" s="1103"/>
      <c r="F32" s="1100"/>
      <c r="G32" s="1101"/>
      <c r="H32" s="962"/>
      <c r="I32" s="1102"/>
      <c r="J32" s="1100"/>
      <c r="K32" s="1108"/>
      <c r="L32" s="1109"/>
      <c r="M32" s="975"/>
      <c r="N32" s="976"/>
      <c r="O32" s="976"/>
      <c r="P32" s="976"/>
      <c r="Q32" s="976"/>
      <c r="R32" s="977"/>
    </row>
    <row r="33" spans="1:18" ht="19.899999999999999" customHeight="1">
      <c r="A33" s="1096"/>
      <c r="B33" s="1097"/>
      <c r="C33" s="1098"/>
      <c r="D33" s="1104"/>
      <c r="E33" s="1103"/>
      <c r="F33" s="1100"/>
      <c r="G33" s="1101"/>
      <c r="H33" s="962"/>
      <c r="I33" s="1102"/>
      <c r="J33" s="1100"/>
      <c r="K33" s="1108"/>
      <c r="L33" s="1109"/>
      <c r="M33" s="975"/>
      <c r="N33" s="976"/>
      <c r="O33" s="976"/>
      <c r="P33" s="976"/>
      <c r="Q33" s="976"/>
      <c r="R33" s="977"/>
    </row>
    <row r="34" spans="1:18" ht="19.899999999999999" customHeight="1">
      <c r="A34" s="1096"/>
      <c r="B34" s="1097"/>
      <c r="C34" s="1098"/>
      <c r="D34" s="1114"/>
      <c r="E34" s="1103"/>
      <c r="F34" s="1100"/>
      <c r="G34" s="1101"/>
      <c r="H34" s="962"/>
      <c r="I34" s="1102"/>
      <c r="J34" s="1100"/>
      <c r="K34" s="1108"/>
      <c r="L34" s="1109"/>
      <c r="M34" s="975"/>
      <c r="N34" s="976"/>
      <c r="O34" s="976"/>
      <c r="P34" s="976"/>
      <c r="Q34" s="976"/>
      <c r="R34" s="977"/>
    </row>
    <row r="35" spans="1:18" ht="19.899999999999999" customHeight="1">
      <c r="A35" s="1096"/>
      <c r="B35" s="1097"/>
      <c r="C35" s="1098"/>
      <c r="D35" s="1114"/>
      <c r="E35" s="1103"/>
      <c r="F35" s="1100"/>
      <c r="G35" s="1101"/>
      <c r="H35" s="962"/>
      <c r="I35" s="1102"/>
      <c r="J35" s="1100"/>
      <c r="K35" s="1108"/>
      <c r="L35" s="1109"/>
      <c r="M35" s="975"/>
      <c r="N35" s="976"/>
      <c r="O35" s="976"/>
      <c r="P35" s="976"/>
      <c r="Q35" s="976"/>
      <c r="R35" s="977"/>
    </row>
    <row r="36" spans="1:18" ht="19.899999999999999" customHeight="1">
      <c r="A36" s="1096"/>
      <c r="B36" s="1097"/>
      <c r="C36" s="1098"/>
      <c r="D36" s="1114"/>
      <c r="E36" s="1103"/>
      <c r="F36" s="1100"/>
      <c r="G36" s="1101"/>
      <c r="H36" s="962"/>
      <c r="I36" s="1102"/>
      <c r="J36" s="1100"/>
      <c r="K36" s="1108"/>
      <c r="L36" s="1109"/>
      <c r="M36" s="975"/>
      <c r="N36" s="976"/>
      <c r="O36" s="976"/>
      <c r="P36" s="976"/>
      <c r="Q36" s="976"/>
      <c r="R36" s="977"/>
    </row>
    <row r="37" spans="1:18" ht="19.899999999999999" customHeight="1">
      <c r="A37" s="1096"/>
      <c r="B37" s="1097"/>
      <c r="C37" s="1098"/>
      <c r="D37" s="1103"/>
      <c r="E37" s="1103"/>
      <c r="F37" s="1100"/>
      <c r="G37" s="1101"/>
      <c r="H37" s="962"/>
      <c r="I37" s="1102"/>
      <c r="J37" s="1100"/>
      <c r="K37" s="1108"/>
      <c r="L37" s="1109"/>
      <c r="M37" s="975"/>
      <c r="N37" s="976"/>
      <c r="O37" s="976"/>
      <c r="P37" s="976"/>
      <c r="Q37" s="976"/>
      <c r="R37" s="977"/>
    </row>
    <row r="38" spans="1:18" ht="19.899999999999999" customHeight="1">
      <c r="A38" s="1096"/>
      <c r="B38" s="1097"/>
      <c r="C38" s="1098"/>
      <c r="D38" s="1103"/>
      <c r="E38" s="1103"/>
      <c r="F38" s="1100"/>
      <c r="G38" s="1101"/>
      <c r="H38" s="962"/>
      <c r="I38" s="1102"/>
      <c r="J38" s="1100"/>
      <c r="K38" s="1108"/>
      <c r="L38" s="1109"/>
      <c r="M38" s="975"/>
      <c r="N38" s="976"/>
      <c r="O38" s="976"/>
      <c r="P38" s="976"/>
      <c r="Q38" s="976"/>
      <c r="R38" s="977"/>
    </row>
    <row r="39" spans="1:18" ht="19.899999999999999" customHeight="1">
      <c r="A39" s="1096"/>
      <c r="B39" s="1097"/>
      <c r="C39" s="1098"/>
      <c r="D39" s="1103"/>
      <c r="E39" s="1103"/>
      <c r="F39" s="1100"/>
      <c r="G39" s="1101"/>
      <c r="H39" s="962"/>
      <c r="I39" s="1102"/>
      <c r="J39" s="1100"/>
      <c r="K39" s="1108"/>
      <c r="L39" s="1109"/>
      <c r="M39" s="975"/>
      <c r="N39" s="976"/>
      <c r="O39" s="976"/>
      <c r="P39" s="976"/>
      <c r="Q39" s="976"/>
      <c r="R39" s="977"/>
    </row>
    <row r="40" spans="1:18" ht="19.899999999999999" customHeight="1">
      <c r="A40" s="1096"/>
      <c r="B40" s="1097"/>
      <c r="C40" s="1098"/>
      <c r="D40" s="1103"/>
      <c r="E40" s="1099"/>
      <c r="F40" s="1100"/>
      <c r="G40" s="1101"/>
      <c r="H40" s="962"/>
      <c r="I40" s="1102"/>
      <c r="J40" s="1100"/>
      <c r="K40" s="1108"/>
      <c r="L40" s="1109"/>
      <c r="M40" s="975"/>
      <c r="N40" s="976"/>
      <c r="O40" s="976"/>
      <c r="P40" s="976"/>
      <c r="Q40" s="976"/>
      <c r="R40" s="977"/>
    </row>
    <row r="41" spans="1:18" ht="19.899999999999999" customHeight="1">
      <c r="A41" s="1096"/>
      <c r="B41" s="1097"/>
      <c r="C41" s="1098"/>
      <c r="D41" s="1114"/>
      <c r="E41" s="1099"/>
      <c r="F41" s="1100"/>
      <c r="G41" s="1101"/>
      <c r="H41" s="962"/>
      <c r="I41" s="1102"/>
      <c r="J41" s="1100"/>
      <c r="K41" s="1108"/>
      <c r="L41" s="1109"/>
      <c r="M41" s="975"/>
      <c r="N41" s="976"/>
      <c r="O41" s="976"/>
      <c r="P41" s="976"/>
      <c r="Q41" s="976"/>
      <c r="R41" s="977"/>
    </row>
    <row r="42" spans="1:18" ht="19.899999999999999" customHeight="1">
      <c r="A42" s="1096"/>
      <c r="B42" s="1097"/>
      <c r="C42" s="1098"/>
      <c r="D42" s="1103"/>
      <c r="E42" s="1103"/>
      <c r="F42" s="1100"/>
      <c r="G42" s="1101"/>
      <c r="H42" s="962"/>
      <c r="I42" s="1102"/>
      <c r="J42" s="1100"/>
      <c r="K42" s="1108"/>
      <c r="L42" s="1109"/>
      <c r="M42" s="975"/>
      <c r="N42" s="976"/>
      <c r="O42" s="976"/>
      <c r="P42" s="976"/>
      <c r="Q42" s="976"/>
      <c r="R42" s="977"/>
    </row>
    <row r="43" spans="1:18" ht="19.899999999999999" customHeight="1">
      <c r="A43" s="1096"/>
      <c r="B43" s="1097"/>
      <c r="C43" s="1098"/>
      <c r="D43" s="1103"/>
      <c r="E43" s="1103"/>
      <c r="F43" s="1100"/>
      <c r="G43" s="1101"/>
      <c r="H43" s="962"/>
      <c r="I43" s="1102"/>
      <c r="J43" s="1100"/>
      <c r="K43" s="1108"/>
      <c r="L43" s="1109"/>
      <c r="M43" s="975"/>
      <c r="N43" s="976"/>
      <c r="O43" s="976"/>
      <c r="P43" s="976"/>
      <c r="Q43" s="976"/>
      <c r="R43" s="977"/>
    </row>
    <row r="44" spans="1:18" ht="19.899999999999999" customHeight="1">
      <c r="A44" s="1096"/>
      <c r="B44" s="1097"/>
      <c r="C44" s="1098"/>
      <c r="D44" s="1099"/>
      <c r="E44" s="1103"/>
      <c r="F44" s="1100"/>
      <c r="G44" s="1101"/>
      <c r="H44" s="962"/>
      <c r="I44" s="1102"/>
      <c r="J44" s="1100"/>
      <c r="K44" s="1108"/>
      <c r="L44" s="1109"/>
      <c r="M44" s="975"/>
      <c r="N44" s="976"/>
      <c r="O44" s="976"/>
      <c r="P44" s="976"/>
      <c r="Q44" s="976"/>
      <c r="R44" s="977"/>
    </row>
    <row r="45" spans="1:18" ht="19.899999999999999" customHeight="1">
      <c r="A45" s="1096"/>
      <c r="B45" s="1097"/>
      <c r="C45" s="1098"/>
      <c r="D45" s="1099"/>
      <c r="E45" s="1099"/>
      <c r="F45" s="1100"/>
      <c r="G45" s="1101"/>
      <c r="H45" s="962"/>
      <c r="I45" s="1102"/>
      <c r="J45" s="1100"/>
      <c r="K45" s="1108"/>
      <c r="L45" s="1109"/>
      <c r="M45" s="975"/>
      <c r="N45" s="976"/>
      <c r="O45" s="976"/>
      <c r="P45" s="976"/>
      <c r="Q45" s="976"/>
      <c r="R45" s="977"/>
    </row>
    <row r="46" spans="1:18" ht="19.899999999999999" customHeight="1">
      <c r="A46" s="1096"/>
      <c r="B46" s="1097"/>
      <c r="C46" s="1098"/>
      <c r="D46" s="1104"/>
      <c r="E46" s="1103"/>
      <c r="F46" s="1100"/>
      <c r="G46" s="1101"/>
      <c r="H46" s="962"/>
      <c r="I46" s="1102"/>
      <c r="J46" s="1100"/>
      <c r="K46" s="1108"/>
      <c r="L46" s="1109"/>
      <c r="M46" s="975"/>
      <c r="N46" s="976"/>
      <c r="O46" s="976"/>
      <c r="P46" s="976"/>
      <c r="Q46" s="976"/>
      <c r="R46" s="977"/>
    </row>
    <row r="47" spans="1:18" ht="19.899999999999999" customHeight="1">
      <c r="A47" s="1096"/>
      <c r="B47" s="1097"/>
      <c r="C47" s="1098"/>
      <c r="D47" s="1104"/>
      <c r="E47" s="1112"/>
      <c r="F47" s="1100"/>
      <c r="G47" s="1101"/>
      <c r="H47" s="962"/>
      <c r="I47" s="1102"/>
      <c r="J47" s="1100"/>
      <c r="K47" s="1108"/>
      <c r="L47" s="1109"/>
      <c r="M47" s="975"/>
      <c r="N47" s="976"/>
      <c r="O47" s="976"/>
      <c r="P47" s="976"/>
      <c r="Q47" s="976"/>
      <c r="R47" s="977"/>
    </row>
    <row r="48" spans="1:18" ht="19.899999999999999" customHeight="1">
      <c r="A48" s="1096"/>
      <c r="B48" s="1097"/>
      <c r="C48" s="1098"/>
      <c r="D48" s="1103"/>
      <c r="E48" s="1103"/>
      <c r="F48" s="1100"/>
      <c r="G48" s="1101"/>
      <c r="H48" s="962"/>
      <c r="I48" s="1102"/>
      <c r="J48" s="1100"/>
      <c r="K48" s="1108"/>
      <c r="L48" s="1109"/>
      <c r="M48" s="975"/>
      <c r="N48" s="976"/>
      <c r="O48" s="976"/>
      <c r="P48" s="976"/>
      <c r="Q48" s="976"/>
      <c r="R48" s="977"/>
    </row>
    <row r="49" spans="1:18" ht="19.899999999999999" customHeight="1">
      <c r="A49" s="1096"/>
      <c r="B49" s="1097"/>
      <c r="C49" s="1098"/>
      <c r="D49" s="1099"/>
      <c r="E49" s="1103"/>
      <c r="F49" s="1100"/>
      <c r="G49" s="1101"/>
      <c r="H49" s="962"/>
      <c r="I49" s="1102"/>
      <c r="J49" s="1100"/>
      <c r="K49" s="1108"/>
      <c r="L49" s="1109"/>
      <c r="M49" s="975"/>
      <c r="N49" s="976"/>
      <c r="O49" s="976"/>
      <c r="P49" s="976"/>
      <c r="Q49" s="976"/>
      <c r="R49" s="977"/>
    </row>
    <row r="50" spans="1:18" ht="19.899999999999999" customHeight="1">
      <c r="A50" s="1096"/>
      <c r="B50" s="1097"/>
      <c r="C50" s="1098"/>
      <c r="D50" s="1099"/>
      <c r="E50" s="1103"/>
      <c r="F50" s="1100"/>
      <c r="G50" s="1101"/>
      <c r="H50" s="962"/>
      <c r="I50" s="1102"/>
      <c r="J50" s="1100"/>
      <c r="K50" s="1108"/>
      <c r="L50" s="1109"/>
      <c r="M50" s="975"/>
      <c r="N50" s="976"/>
      <c r="O50" s="976"/>
      <c r="P50" s="976"/>
      <c r="Q50" s="976"/>
      <c r="R50" s="977"/>
    </row>
    <row r="51" spans="1:18" ht="19.899999999999999" customHeight="1">
      <c r="A51" s="1096"/>
      <c r="B51" s="1097"/>
      <c r="C51" s="1098"/>
      <c r="D51" s="1099"/>
      <c r="E51" s="1103"/>
      <c r="F51" s="1100"/>
      <c r="G51" s="1101"/>
      <c r="H51" s="962"/>
      <c r="I51" s="1102"/>
      <c r="J51" s="1100"/>
      <c r="K51" s="1108"/>
      <c r="L51" s="1109"/>
      <c r="M51" s="975"/>
      <c r="N51" s="976"/>
      <c r="O51" s="976"/>
      <c r="P51" s="976"/>
      <c r="Q51" s="976"/>
      <c r="R51" s="977"/>
    </row>
    <row r="52" spans="1:18" ht="19.899999999999999" customHeight="1">
      <c r="A52" s="1096"/>
      <c r="B52" s="1097"/>
      <c r="C52" s="1098"/>
      <c r="D52" s="1099"/>
      <c r="E52" s="1103"/>
      <c r="F52" s="1100"/>
      <c r="G52" s="1101"/>
      <c r="H52" s="962"/>
      <c r="I52" s="1102"/>
      <c r="J52" s="1100"/>
      <c r="K52" s="1108"/>
      <c r="L52" s="1109"/>
      <c r="M52" s="975"/>
      <c r="N52" s="976"/>
      <c r="O52" s="976"/>
      <c r="P52" s="976"/>
      <c r="Q52" s="976"/>
      <c r="R52" s="977"/>
    </row>
    <row r="53" spans="1:18" ht="19.899999999999999" customHeight="1">
      <c r="A53" s="1096"/>
      <c r="B53" s="1097"/>
      <c r="C53" s="1098"/>
      <c r="D53" s="1099"/>
      <c r="E53" s="1103"/>
      <c r="F53" s="1100"/>
      <c r="G53" s="1101"/>
      <c r="H53" s="962"/>
      <c r="I53" s="1102"/>
      <c r="J53" s="1100"/>
      <c r="K53" s="1108"/>
      <c r="L53" s="1109"/>
      <c r="M53" s="975"/>
      <c r="N53" s="976"/>
      <c r="O53" s="976"/>
      <c r="P53" s="976"/>
      <c r="Q53" s="976"/>
      <c r="R53" s="977"/>
    </row>
    <row r="54" spans="1:18" ht="19.899999999999999" customHeight="1">
      <c r="A54" s="1096"/>
      <c r="B54" s="1097"/>
      <c r="C54" s="1098"/>
      <c r="D54" s="1103"/>
      <c r="E54" s="1103"/>
      <c r="F54" s="1100"/>
      <c r="G54" s="1101"/>
      <c r="H54" s="962"/>
      <c r="I54" s="1102"/>
      <c r="J54" s="1100"/>
      <c r="K54" s="1108"/>
      <c r="L54" s="1109"/>
      <c r="M54" s="975"/>
      <c r="N54" s="976"/>
      <c r="O54" s="976"/>
      <c r="P54" s="976"/>
      <c r="Q54" s="976"/>
      <c r="R54" s="977"/>
    </row>
    <row r="55" spans="1:18" ht="19.899999999999999" customHeight="1">
      <c r="A55" s="1096"/>
      <c r="B55" s="1097"/>
      <c r="C55" s="1098"/>
      <c r="D55" s="1103"/>
      <c r="E55" s="1099"/>
      <c r="F55" s="1100"/>
      <c r="G55" s="1101"/>
      <c r="H55" s="962"/>
      <c r="I55" s="1102"/>
      <c r="J55" s="1100"/>
      <c r="K55" s="1108"/>
      <c r="L55" s="1109"/>
      <c r="M55" s="975"/>
      <c r="N55" s="976"/>
      <c r="O55" s="976"/>
      <c r="P55" s="976"/>
      <c r="Q55" s="976"/>
      <c r="R55" s="977"/>
    </row>
    <row r="56" spans="1:18" ht="19.899999999999999" customHeight="1">
      <c r="A56" s="1096"/>
      <c r="B56" s="1097"/>
      <c r="C56" s="1098"/>
      <c r="D56" s="1103"/>
      <c r="E56" s="1103"/>
      <c r="F56" s="1100"/>
      <c r="G56" s="1101"/>
      <c r="H56" s="962"/>
      <c r="I56" s="1102"/>
      <c r="J56" s="1100"/>
      <c r="K56" s="1108"/>
      <c r="L56" s="1109"/>
      <c r="M56" s="975"/>
      <c r="N56" s="976"/>
      <c r="O56" s="976"/>
      <c r="P56" s="976"/>
      <c r="Q56" s="976"/>
      <c r="R56" s="977"/>
    </row>
    <row r="57" spans="1:18" ht="19.899999999999999" customHeight="1">
      <c r="A57" s="1096"/>
      <c r="B57" s="1097"/>
      <c r="C57" s="1098"/>
      <c r="D57" s="1104"/>
      <c r="E57" s="1103"/>
      <c r="F57" s="1100"/>
      <c r="G57" s="1101"/>
      <c r="H57" s="962"/>
      <c r="I57" s="1102"/>
      <c r="J57" s="1100"/>
      <c r="K57" s="1108"/>
      <c r="L57" s="1109"/>
      <c r="M57" s="975"/>
      <c r="N57" s="976"/>
      <c r="O57" s="976"/>
      <c r="P57" s="976"/>
      <c r="Q57" s="976"/>
      <c r="R57" s="977"/>
    </row>
    <row r="58" spans="1:18" ht="19.899999999999999" customHeight="1">
      <c r="A58" s="1096"/>
      <c r="B58" s="1097"/>
      <c r="C58" s="1098"/>
      <c r="D58" s="1104"/>
      <c r="E58" s="1103"/>
      <c r="F58" s="1100"/>
      <c r="G58" s="1101"/>
      <c r="H58" s="962"/>
      <c r="I58" s="1102"/>
      <c r="J58" s="1100"/>
      <c r="K58" s="1108"/>
      <c r="L58" s="1109"/>
      <c r="M58" s="975"/>
      <c r="N58" s="976"/>
      <c r="O58" s="976"/>
      <c r="P58" s="976"/>
      <c r="Q58" s="976"/>
      <c r="R58" s="977"/>
    </row>
    <row r="59" spans="1:18" ht="19.899999999999999" customHeight="1">
      <c r="A59" s="1096"/>
      <c r="B59" s="1097"/>
      <c r="C59" s="1098"/>
      <c r="D59" s="1103"/>
      <c r="E59" s="1103"/>
      <c r="F59" s="1100"/>
      <c r="G59" s="1101"/>
      <c r="H59" s="962"/>
      <c r="I59" s="1102"/>
      <c r="J59" s="1100"/>
      <c r="K59" s="1108"/>
      <c r="L59" s="1109"/>
      <c r="M59" s="975"/>
      <c r="N59" s="976"/>
      <c r="O59" s="976"/>
      <c r="P59" s="976"/>
      <c r="Q59" s="976"/>
      <c r="R59" s="977"/>
    </row>
    <row r="60" spans="1:18" ht="19.899999999999999" customHeight="1">
      <c r="A60" s="1096"/>
      <c r="B60" s="1097"/>
      <c r="C60" s="1098"/>
      <c r="D60" s="1103"/>
      <c r="E60" s="1103"/>
      <c r="F60" s="1100"/>
      <c r="G60" s="1101"/>
      <c r="H60" s="962"/>
      <c r="I60" s="1102"/>
      <c r="J60" s="1100"/>
      <c r="K60" s="1108"/>
      <c r="L60" s="1109"/>
      <c r="M60" s="975"/>
      <c r="N60" s="976"/>
      <c r="O60" s="976"/>
      <c r="P60" s="976"/>
      <c r="Q60" s="976"/>
      <c r="R60" s="977"/>
    </row>
    <row r="61" spans="1:18" ht="19.899999999999999" customHeight="1">
      <c r="A61" s="1096"/>
      <c r="B61" s="1097"/>
      <c r="C61" s="1098"/>
      <c r="D61" s="1103"/>
      <c r="E61" s="1103"/>
      <c r="F61" s="1100"/>
      <c r="G61" s="1101"/>
      <c r="H61" s="962"/>
      <c r="I61" s="1102"/>
      <c r="J61" s="1100"/>
      <c r="K61" s="1108"/>
      <c r="L61" s="1109"/>
      <c r="M61" s="975"/>
      <c r="N61" s="976"/>
      <c r="O61" s="976"/>
      <c r="P61" s="976"/>
      <c r="Q61" s="976"/>
      <c r="R61" s="977"/>
    </row>
    <row r="62" spans="1:18" ht="19.899999999999999" customHeight="1">
      <c r="A62" s="1096"/>
      <c r="B62" s="1097"/>
      <c r="C62" s="1098"/>
      <c r="D62" s="1103"/>
      <c r="E62" s="1099"/>
      <c r="F62" s="1100"/>
      <c r="G62" s="1101"/>
      <c r="H62" s="962"/>
      <c r="I62" s="1102"/>
      <c r="J62" s="1100"/>
      <c r="K62" s="1108"/>
      <c r="L62" s="1109"/>
      <c r="M62" s="975"/>
      <c r="N62" s="976"/>
      <c r="O62" s="976"/>
      <c r="P62" s="976"/>
      <c r="Q62" s="976"/>
      <c r="R62" s="977"/>
    </row>
    <row r="63" spans="1:18" ht="19.899999999999999" customHeight="1">
      <c r="A63" s="1096"/>
      <c r="B63" s="1097"/>
      <c r="C63" s="1098"/>
      <c r="D63" s="1103"/>
      <c r="E63" s="1103"/>
      <c r="F63" s="1100"/>
      <c r="G63" s="1101"/>
      <c r="H63" s="962"/>
      <c r="I63" s="1102"/>
      <c r="J63" s="1100"/>
      <c r="K63" s="1108"/>
      <c r="L63" s="1109"/>
      <c r="M63" s="975"/>
      <c r="N63" s="976"/>
      <c r="O63" s="976"/>
      <c r="P63" s="976"/>
      <c r="Q63" s="976"/>
      <c r="R63" s="977"/>
    </row>
    <row r="64" spans="1:18" ht="19.899999999999999" customHeight="1">
      <c r="A64" s="1096"/>
      <c r="B64" s="1097"/>
      <c r="C64" s="1098"/>
      <c r="D64" s="1103"/>
      <c r="E64" s="1103"/>
      <c r="F64" s="1100"/>
      <c r="G64" s="1101"/>
      <c r="H64" s="962"/>
      <c r="I64" s="1102"/>
      <c r="J64" s="1100"/>
      <c r="K64" s="1108"/>
      <c r="L64" s="1109"/>
      <c r="M64" s="975"/>
      <c r="N64" s="976"/>
      <c r="O64" s="976"/>
      <c r="P64" s="976"/>
      <c r="Q64" s="976"/>
      <c r="R64" s="977"/>
    </row>
    <row r="65" spans="1:18" ht="19.899999999999999" customHeight="1">
      <c r="A65" s="1096"/>
      <c r="B65" s="1097"/>
      <c r="C65" s="1098"/>
      <c r="D65" s="1104"/>
      <c r="E65" s="1104"/>
      <c r="F65" s="1100"/>
      <c r="G65" s="1101"/>
      <c r="H65" s="962"/>
      <c r="I65" s="1102"/>
      <c r="J65" s="1100"/>
      <c r="K65" s="1108"/>
      <c r="L65" s="1109"/>
      <c r="M65" s="975"/>
      <c r="N65" s="976"/>
      <c r="O65" s="976"/>
      <c r="P65" s="976"/>
      <c r="Q65" s="976"/>
      <c r="R65" s="977"/>
    </row>
    <row r="66" spans="1:18" ht="19.899999999999999" customHeight="1">
      <c r="A66" s="1096"/>
      <c r="B66" s="1097"/>
      <c r="C66" s="1098"/>
      <c r="D66" s="1104"/>
      <c r="E66" s="1099"/>
      <c r="F66" s="1100"/>
      <c r="G66" s="1101"/>
      <c r="H66" s="962"/>
      <c r="I66" s="1102"/>
      <c r="J66" s="1100"/>
      <c r="K66" s="1108"/>
      <c r="L66" s="1109"/>
      <c r="M66" s="975"/>
      <c r="N66" s="976"/>
      <c r="O66" s="976"/>
      <c r="P66" s="976"/>
      <c r="Q66" s="976"/>
      <c r="R66" s="977"/>
    </row>
    <row r="67" spans="1:18" ht="19.899999999999999" customHeight="1">
      <c r="A67" s="1096"/>
      <c r="B67" s="1097"/>
      <c r="C67" s="1098"/>
      <c r="D67" s="1104"/>
      <c r="E67" s="1099"/>
      <c r="F67" s="1100"/>
      <c r="G67" s="1101"/>
      <c r="H67" s="962"/>
      <c r="I67" s="1102"/>
      <c r="J67" s="1100"/>
      <c r="K67" s="1108"/>
      <c r="L67" s="1109"/>
      <c r="M67" s="975"/>
      <c r="N67" s="976"/>
      <c r="O67" s="976"/>
      <c r="P67" s="976"/>
      <c r="Q67" s="976"/>
      <c r="R67" s="977"/>
    </row>
    <row r="68" spans="1:18" ht="19.899999999999999" customHeight="1">
      <c r="A68" s="1096"/>
      <c r="B68" s="1097"/>
      <c r="C68" s="1098"/>
      <c r="D68" s="1099"/>
      <c r="E68" s="1099"/>
      <c r="F68" s="1100"/>
      <c r="G68" s="1101"/>
      <c r="H68" s="962"/>
      <c r="I68" s="1102"/>
      <c r="J68" s="1100"/>
      <c r="K68" s="1108"/>
      <c r="L68" s="1109"/>
      <c r="M68" s="975"/>
      <c r="N68" s="976"/>
      <c r="O68" s="976"/>
      <c r="P68" s="976"/>
      <c r="Q68" s="976"/>
      <c r="R68" s="977"/>
    </row>
    <row r="69" spans="1:18" ht="19.899999999999999" customHeight="1">
      <c r="A69" s="1096"/>
      <c r="B69" s="1097"/>
      <c r="C69" s="1098"/>
      <c r="D69" s="1099"/>
      <c r="E69" s="1099"/>
      <c r="F69" s="1100"/>
      <c r="G69" s="1101"/>
      <c r="H69" s="962"/>
      <c r="I69" s="1102"/>
      <c r="J69" s="1100"/>
      <c r="K69" s="1108"/>
      <c r="L69" s="1109"/>
      <c r="M69" s="975"/>
      <c r="N69" s="976"/>
      <c r="O69" s="976"/>
      <c r="P69" s="976"/>
      <c r="Q69" s="976"/>
      <c r="R69" s="977"/>
    </row>
    <row r="70" spans="1:18" ht="19.899999999999999" customHeight="1">
      <c r="A70" s="1096"/>
      <c r="B70" s="1097"/>
      <c r="C70" s="1098"/>
      <c r="D70" s="1099"/>
      <c r="E70" s="1099"/>
      <c r="F70" s="1100"/>
      <c r="G70" s="1101"/>
      <c r="H70" s="962"/>
      <c r="I70" s="1102"/>
      <c r="J70" s="1100"/>
      <c r="K70" s="1108"/>
      <c r="L70" s="1109"/>
      <c r="M70" s="975"/>
      <c r="N70" s="976"/>
      <c r="O70" s="976"/>
      <c r="P70" s="976"/>
      <c r="Q70" s="976"/>
      <c r="R70" s="977"/>
    </row>
    <row r="71" spans="1:18" ht="19.899999999999999" customHeight="1">
      <c r="A71" s="1096"/>
      <c r="B71" s="1097"/>
      <c r="C71" s="1098"/>
      <c r="D71" s="1099"/>
      <c r="E71" s="1099"/>
      <c r="F71" s="1100"/>
      <c r="G71" s="1101"/>
      <c r="H71" s="962"/>
      <c r="I71" s="1102"/>
      <c r="J71" s="1100"/>
      <c r="K71" s="1108"/>
      <c r="L71" s="1109"/>
      <c r="M71" s="975"/>
      <c r="N71" s="976"/>
      <c r="O71" s="976"/>
      <c r="P71" s="976"/>
      <c r="Q71" s="976"/>
      <c r="R71" s="977"/>
    </row>
    <row r="72" spans="1:18" ht="19.899999999999999" customHeight="1">
      <c r="A72" s="1096"/>
      <c r="B72" s="1097"/>
      <c r="C72" s="1098"/>
      <c r="D72" s="1099"/>
      <c r="E72" s="1099"/>
      <c r="F72" s="1100"/>
      <c r="G72" s="1101"/>
      <c r="H72" s="962"/>
      <c r="I72" s="1102"/>
      <c r="J72" s="1100"/>
      <c r="K72" s="1108"/>
      <c r="L72" s="1109"/>
      <c r="M72" s="975"/>
      <c r="N72" s="976"/>
      <c r="O72" s="976"/>
      <c r="P72" s="976"/>
      <c r="Q72" s="976"/>
      <c r="R72" s="977"/>
    </row>
    <row r="73" spans="1:18" ht="19.899999999999999" customHeight="1">
      <c r="A73" s="1096"/>
      <c r="B73" s="1097"/>
      <c r="C73" s="1098"/>
      <c r="D73" s="1099"/>
      <c r="E73" s="1099"/>
      <c r="F73" s="1100"/>
      <c r="G73" s="1101"/>
      <c r="H73" s="962"/>
      <c r="I73" s="1102"/>
      <c r="J73" s="1100"/>
      <c r="K73" s="1108"/>
      <c r="L73" s="1109"/>
      <c r="M73" s="975"/>
      <c r="N73" s="976"/>
      <c r="O73" s="976"/>
      <c r="P73" s="976"/>
      <c r="Q73" s="976"/>
      <c r="R73" s="977"/>
    </row>
    <row r="74" spans="1:18" ht="19.899999999999999" customHeight="1">
      <c r="A74" s="1096"/>
      <c r="B74" s="1097"/>
      <c r="C74" s="1098"/>
      <c r="D74" s="1099"/>
      <c r="E74" s="1099"/>
      <c r="F74" s="1100"/>
      <c r="G74" s="1101"/>
      <c r="H74" s="962"/>
      <c r="I74" s="1102"/>
      <c r="J74" s="1100"/>
      <c r="K74" s="1108"/>
      <c r="L74" s="1109"/>
      <c r="M74" s="975"/>
      <c r="N74" s="976"/>
      <c r="O74" s="976"/>
      <c r="P74" s="976"/>
      <c r="Q74" s="976"/>
      <c r="R74" s="977"/>
    </row>
    <row r="75" spans="1:18" ht="19.899999999999999" customHeight="1" thickBot="1">
      <c r="A75" s="1115"/>
      <c r="B75" s="1116"/>
      <c r="C75" s="1117"/>
      <c r="D75" s="1118"/>
      <c r="E75" s="1118"/>
      <c r="F75" s="1119"/>
      <c r="G75" s="1120"/>
      <c r="H75" s="987"/>
      <c r="I75" s="1121"/>
      <c r="J75" s="1119"/>
      <c r="K75" s="1122"/>
      <c r="L75" s="1123"/>
      <c r="M75" s="991"/>
      <c r="N75" s="992"/>
      <c r="O75" s="992"/>
      <c r="P75" s="992"/>
      <c r="Q75" s="992"/>
      <c r="R75" s="993"/>
    </row>
    <row r="76" spans="1:18">
      <c r="B76" s="1124"/>
      <c r="C76" s="1124"/>
      <c r="D76" s="1124"/>
      <c r="E76" s="1124"/>
    </row>
    <row r="77" spans="1:18">
      <c r="B77" s="1124"/>
      <c r="C77" s="1124"/>
      <c r="D77" s="1124"/>
      <c r="E77" s="1124"/>
    </row>
    <row r="78" spans="1:18">
      <c r="B78" s="1124"/>
      <c r="C78" s="1124"/>
      <c r="D78" s="1124"/>
      <c r="E78" s="1124"/>
    </row>
    <row r="79" spans="1:18">
      <c r="B79" s="1124"/>
      <c r="C79" s="1124"/>
      <c r="D79" s="1124"/>
      <c r="E79" s="1124"/>
    </row>
    <row r="80" spans="1:18">
      <c r="B80" s="1124"/>
      <c r="C80" s="1124"/>
      <c r="D80" s="1124"/>
      <c r="E80" s="1124"/>
    </row>
    <row r="81" spans="2:5">
      <c r="B81" s="1124"/>
      <c r="C81" s="1124"/>
      <c r="D81" s="1124"/>
      <c r="E81" s="1124"/>
    </row>
  </sheetData>
  <mergeCells count="20">
    <mergeCell ref="A1:R1"/>
    <mergeCell ref="A2:A4"/>
    <mergeCell ref="B2:B4"/>
    <mergeCell ref="C2:C4"/>
    <mergeCell ref="D2:D4"/>
    <mergeCell ref="E2:E4"/>
    <mergeCell ref="F2:F4"/>
    <mergeCell ref="G2:G4"/>
    <mergeCell ref="H2:H4"/>
    <mergeCell ref="I2:I4"/>
    <mergeCell ref="J2:J4"/>
    <mergeCell ref="K2:K3"/>
    <mergeCell ref="L2:L3"/>
    <mergeCell ref="M2:R2"/>
    <mergeCell ref="M3:M4"/>
    <mergeCell ref="N3:N4"/>
    <mergeCell ref="O3:O4"/>
    <mergeCell ref="P3:P4"/>
    <mergeCell ref="Q3:Q4"/>
    <mergeCell ref="R3:R4"/>
  </mergeCells>
  <phoneticPr fontId="55" type="noConversion"/>
  <dataValidations count="3">
    <dataValidation type="list" allowBlank="1" showInputMessage="1" showErrorMessage="1" sqref="J1:J1048576">
      <formula1>$AZ$5:$AZ$7</formula1>
    </dataValidation>
    <dataValidation type="list" allowBlank="1" showInputMessage="1" showErrorMessage="1" sqref="I1:I1048576">
      <formula1>$AY$5:$AY$16</formula1>
    </dataValidation>
    <dataValidation type="list" allowBlank="1" showInputMessage="1" showErrorMessage="1" sqref="H1:H1048576">
      <formula1>$AX$5:$AX$8</formula1>
    </dataValidation>
  </dataValidations>
  <printOptions horizontalCentered="1"/>
  <pageMargins left="0.28000000000000003" right="0" top="0.59055118110236227" bottom="0.39370078740157483" header="0.51181102362204722" footer="0"/>
  <pageSetup paperSize="9" scale="80" orientation="landscape" r:id="rId1"/>
  <headerFooter alignWithMargins="0">
    <oddFooter>&amp;A&amp;RSayfa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heetViews>
  <sheetFormatPr defaultRowHeight="15"/>
  <cols>
    <col min="1" max="1" width="10.85546875" style="1125" customWidth="1"/>
    <col min="2" max="2" width="15.28515625" style="1125" customWidth="1"/>
    <col min="3" max="3" width="12.5703125" style="1125" customWidth="1"/>
    <col min="4" max="4" width="13.7109375" style="1125" customWidth="1"/>
    <col min="5" max="6" width="7" style="1125" customWidth="1"/>
    <col min="7" max="7" width="9.140625" style="1126"/>
    <col min="8" max="8" width="14.28515625" style="1126" customWidth="1"/>
    <col min="9" max="16384" width="9.140625" style="1126"/>
  </cols>
  <sheetData>
    <row r="1" spans="1:8" ht="44.25" customHeight="1">
      <c r="H1" s="1127"/>
    </row>
    <row r="2" spans="1:8" ht="75" customHeight="1" thickBot="1">
      <c r="A2" s="4043" t="s">
        <v>1248</v>
      </c>
      <c r="B2" s="4043"/>
      <c r="C2" s="4043"/>
      <c r="D2" s="4043"/>
      <c r="E2" s="4043"/>
      <c r="F2" s="4043"/>
      <c r="G2" s="4043"/>
      <c r="H2" s="4043"/>
    </row>
    <row r="3" spans="1:8" ht="47.25" customHeight="1">
      <c r="A3" s="4044" t="s">
        <v>1249</v>
      </c>
      <c r="B3" s="4046" t="s">
        <v>1250</v>
      </c>
      <c r="C3" s="4046" t="s">
        <v>1251</v>
      </c>
      <c r="D3" s="4046" t="s">
        <v>1252</v>
      </c>
      <c r="E3" s="4046" t="s">
        <v>1253</v>
      </c>
      <c r="F3" s="4046"/>
      <c r="G3" s="4046"/>
      <c r="H3" s="4048" t="s">
        <v>1277</v>
      </c>
    </row>
    <row r="4" spans="1:8" ht="25.5" customHeight="1">
      <c r="A4" s="4045"/>
      <c r="B4" s="4047"/>
      <c r="C4" s="4047"/>
      <c r="D4" s="4047"/>
      <c r="E4" s="1128" t="s">
        <v>1278</v>
      </c>
      <c r="F4" s="1128" t="s">
        <v>1279</v>
      </c>
      <c r="G4" s="1128" t="s">
        <v>1280</v>
      </c>
      <c r="H4" s="4049"/>
    </row>
    <row r="5" spans="1:8" ht="50.25" customHeight="1" thickBot="1">
      <c r="A5" s="1129"/>
      <c r="B5" s="1130"/>
      <c r="C5" s="1130"/>
      <c r="D5" s="1130"/>
      <c r="E5" s="1130"/>
      <c r="F5" s="1130"/>
      <c r="G5" s="1130"/>
      <c r="H5" s="1131"/>
    </row>
    <row r="6" spans="1:8" ht="52.5" customHeight="1">
      <c r="A6" s="4042" t="s">
        <v>1281</v>
      </c>
      <c r="B6" s="4042"/>
      <c r="C6" s="4042"/>
      <c r="D6" s="4042"/>
      <c r="E6" s="4042"/>
      <c r="F6" s="4042"/>
      <c r="G6" s="4042"/>
      <c r="H6" s="4042"/>
    </row>
    <row r="7" spans="1:8" ht="15.75">
      <c r="A7" s="1127"/>
      <c r="B7" s="1127"/>
      <c r="C7" s="1127"/>
      <c r="D7" s="1127"/>
      <c r="E7" s="1127"/>
      <c r="F7" s="1127"/>
      <c r="G7" s="1132"/>
      <c r="H7" s="1132"/>
    </row>
    <row r="8" spans="1:8" ht="23.25" customHeight="1">
      <c r="A8" s="4040" t="s">
        <v>1282</v>
      </c>
      <c r="B8" s="4040"/>
      <c r="C8" s="4040"/>
      <c r="D8" s="4040"/>
      <c r="E8" s="4040"/>
      <c r="F8" s="4040"/>
      <c r="G8" s="4040"/>
      <c r="H8" s="4040"/>
    </row>
    <row r="9" spans="1:8" ht="35.25" customHeight="1">
      <c r="A9" s="4040" t="s">
        <v>1283</v>
      </c>
      <c r="B9" s="4040"/>
      <c r="C9" s="4040"/>
      <c r="D9" s="4040"/>
      <c r="E9" s="4040"/>
      <c r="F9" s="4040"/>
      <c r="G9" s="4040"/>
      <c r="H9" s="4040"/>
    </row>
    <row r="10" spans="1:8" ht="62.25" customHeight="1">
      <c r="A10" s="4041" t="s">
        <v>1289</v>
      </c>
      <c r="B10" s="4040"/>
      <c r="C10" s="4040"/>
      <c r="D10" s="4040"/>
      <c r="E10" s="4040"/>
      <c r="F10" s="4040"/>
      <c r="G10" s="4040"/>
      <c r="H10" s="4040"/>
    </row>
    <row r="11" spans="1:8" ht="37.5" customHeight="1">
      <c r="A11" s="4041" t="s">
        <v>1290</v>
      </c>
      <c r="B11" s="4040"/>
      <c r="C11" s="4040"/>
      <c r="D11" s="4040"/>
      <c r="E11" s="4040"/>
      <c r="F11" s="4040"/>
      <c r="G11" s="4040"/>
      <c r="H11" s="4040"/>
    </row>
    <row r="12" spans="1:8" ht="57" customHeight="1">
      <c r="A12" s="4041" t="s">
        <v>1291</v>
      </c>
      <c r="B12" s="4040"/>
      <c r="C12" s="4040"/>
      <c r="D12" s="4040"/>
      <c r="E12" s="4040"/>
      <c r="F12" s="4040"/>
      <c r="G12" s="4040"/>
      <c r="H12" s="4040"/>
    </row>
    <row r="13" spans="1:8">
      <c r="A13" s="1133"/>
      <c r="B13" s="1133"/>
      <c r="C13" s="1133"/>
      <c r="D13" s="1133"/>
      <c r="E13" s="1133"/>
      <c r="F13" s="1133"/>
      <c r="G13" s="1134"/>
      <c r="H13" s="1134"/>
    </row>
  </sheetData>
  <mergeCells count="13">
    <mergeCell ref="A2:H2"/>
    <mergeCell ref="A3:A4"/>
    <mergeCell ref="B3:B4"/>
    <mergeCell ref="C3:C4"/>
    <mergeCell ref="D3:D4"/>
    <mergeCell ref="E3:G3"/>
    <mergeCell ref="H3:H4"/>
    <mergeCell ref="A9:H9"/>
    <mergeCell ref="A10:H10"/>
    <mergeCell ref="A11:H11"/>
    <mergeCell ref="A12:H12"/>
    <mergeCell ref="A6:H6"/>
    <mergeCell ref="A8:H8"/>
  </mergeCells>
  <phoneticPr fontId="55" type="noConversion"/>
  <pageMargins left="0.70866141732283472" right="0.70866141732283472" top="0.74803149606299213" bottom="0.74803149606299213" header="0.31496062992125984" footer="0.31496062992125984"/>
  <pageSetup paperSize="9" scale="95" orientation="portrait" r:id="rId1"/>
  <headerFooter alignWithMargins="0">
    <oddHeader>&amp;C&amp;12T.C.
İÇİŞLERİ BAKANLIĞI
Mahalli İdareler Genel Müdürlüğü&amp;R&amp;"-,Kalın"&amp;12EK-II</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C212"/>
  <sheetViews>
    <sheetView zoomScale="80" zoomScaleNormal="80" zoomScaleSheetLayoutView="80" workbookViewId="0">
      <pane xSplit="6" ySplit="3" topLeftCell="G4" activePane="bottomRight" state="frozen"/>
      <selection activeCell="R10" sqref="R10"/>
      <selection pane="topRight" activeCell="R10" sqref="R10"/>
      <selection pane="bottomLeft" activeCell="R10" sqref="R10"/>
      <selection pane="bottomRight" sqref="A1:AG1"/>
    </sheetView>
  </sheetViews>
  <sheetFormatPr defaultRowHeight="12.75"/>
  <cols>
    <col min="1" max="1" width="5.5703125" style="204" customWidth="1"/>
    <col min="2" max="2" width="9.7109375" style="204" customWidth="1"/>
    <col min="3" max="3" width="14.140625" style="204" customWidth="1"/>
    <col min="4" max="4" width="9.5703125" style="204" customWidth="1"/>
    <col min="5" max="5" width="40.28515625" style="204" customWidth="1"/>
    <col min="6" max="6" width="27.28515625" style="204" customWidth="1"/>
    <col min="7" max="7" width="7.42578125" style="205" customWidth="1"/>
    <col min="8" max="8" width="17.5703125" style="204" customWidth="1"/>
    <col min="9" max="9" width="17.7109375" style="302" customWidth="1"/>
    <col min="10" max="10" width="13" style="302" customWidth="1"/>
    <col min="11" max="11" width="12.42578125" style="303" bestFit="1" customWidth="1"/>
    <col min="12" max="12" width="18" style="303" customWidth="1"/>
    <col min="13" max="13" width="13" style="304" customWidth="1"/>
    <col min="14" max="14" width="16" style="302" customWidth="1"/>
    <col min="15" max="15" width="4.7109375" style="204" customWidth="1"/>
    <col min="16" max="16" width="8.5703125" style="204" customWidth="1"/>
    <col min="17" max="17" width="8.140625" style="204" customWidth="1"/>
    <col min="18" max="18" width="10.42578125" style="302" customWidth="1"/>
    <col min="19" max="19" width="7.5703125" style="209" customWidth="1"/>
    <col min="20" max="20" width="9.42578125" style="209" customWidth="1"/>
    <col min="21" max="21" width="7.85546875" style="302" customWidth="1"/>
    <col min="22" max="22" width="7.7109375" style="303" customWidth="1"/>
    <col min="23" max="23" width="7" style="302" customWidth="1"/>
    <col min="24" max="24" width="7" style="204" customWidth="1"/>
    <col min="25" max="25" width="6.28515625" style="204" customWidth="1"/>
    <col min="26" max="26" width="6.7109375" style="210" customWidth="1"/>
    <col min="27" max="27" width="8" style="211" customWidth="1"/>
    <col min="28" max="28" width="7.42578125" style="212" customWidth="1"/>
    <col min="29" max="29" width="9.28515625" style="210" bestFit="1" customWidth="1"/>
    <col min="30" max="30" width="6.7109375" style="212" customWidth="1"/>
    <col min="31" max="31" width="7.28515625" style="204" customWidth="1"/>
    <col min="32" max="32" width="8.7109375" style="212" customWidth="1"/>
    <col min="33" max="33" width="16.140625" style="204" customWidth="1"/>
    <col min="34" max="49" width="9.140625" style="205"/>
    <col min="50" max="50" width="10" style="205" customWidth="1"/>
    <col min="51" max="51" width="9.140625" style="205"/>
    <col min="52" max="52" width="10.7109375" style="1036" bestFit="1" customWidth="1"/>
    <col min="53" max="53" width="10.7109375" style="205" bestFit="1" customWidth="1"/>
    <col min="54" max="58" width="9.140625" style="205"/>
    <col min="59" max="81" width="9.140625" style="249"/>
    <col min="82" max="16384" width="9.140625" style="204"/>
  </cols>
  <sheetData>
    <row r="1" spans="1:81" ht="36.75" customHeight="1" thickBot="1">
      <c r="A1" s="4021" t="s">
        <v>2335</v>
      </c>
      <c r="B1" s="4021"/>
      <c r="C1" s="4021"/>
      <c r="D1" s="4021"/>
      <c r="E1" s="4021"/>
      <c r="F1" s="4021"/>
      <c r="G1" s="4021"/>
      <c r="H1" s="4021"/>
      <c r="I1" s="4021"/>
      <c r="J1" s="4021"/>
      <c r="K1" s="4021"/>
      <c r="L1" s="4021"/>
      <c r="M1" s="4021"/>
      <c r="N1" s="4021"/>
      <c r="O1" s="4021"/>
      <c r="P1" s="4021"/>
      <c r="Q1" s="4021"/>
      <c r="R1" s="4021"/>
      <c r="S1" s="4021"/>
      <c r="T1" s="4021"/>
      <c r="U1" s="4021"/>
      <c r="V1" s="4021"/>
      <c r="W1" s="4021"/>
      <c r="X1" s="4021"/>
      <c r="Y1" s="4021"/>
      <c r="Z1" s="4021"/>
      <c r="AA1" s="4021"/>
      <c r="AB1" s="4021"/>
      <c r="AC1" s="4021"/>
      <c r="AD1" s="4021"/>
      <c r="AE1" s="4021"/>
      <c r="AF1" s="4021"/>
      <c r="AG1" s="4021"/>
    </row>
    <row r="2" spans="1:81" s="205" customFormat="1" ht="40.5" customHeight="1">
      <c r="A2" s="3946" t="s">
        <v>445</v>
      </c>
      <c r="B2" s="3948" t="s">
        <v>13</v>
      </c>
      <c r="C2" s="3950" t="s">
        <v>2277</v>
      </c>
      <c r="D2" s="3952" t="s">
        <v>446</v>
      </c>
      <c r="E2" s="3950" t="s">
        <v>423</v>
      </c>
      <c r="F2" s="3950"/>
      <c r="G2" s="3954" t="s">
        <v>2263</v>
      </c>
      <c r="H2" s="3958" t="s">
        <v>953</v>
      </c>
      <c r="I2" s="3960" t="s">
        <v>447</v>
      </c>
      <c r="J2" s="3956" t="s">
        <v>1246</v>
      </c>
      <c r="K2" s="604" t="s">
        <v>2357</v>
      </c>
      <c r="L2" s="391" t="s">
        <v>1054</v>
      </c>
      <c r="M2" s="391" t="s">
        <v>2358</v>
      </c>
      <c r="N2" s="605" t="s">
        <v>2359</v>
      </c>
      <c r="O2" s="606" t="s">
        <v>425</v>
      </c>
      <c r="P2" s="400" t="s">
        <v>2273</v>
      </c>
      <c r="Q2" s="400" t="s">
        <v>12</v>
      </c>
      <c r="R2" s="400" t="s">
        <v>2274</v>
      </c>
      <c r="S2" s="932" t="s">
        <v>2275</v>
      </c>
      <c r="T2" s="607" t="s">
        <v>448</v>
      </c>
      <c r="U2" s="400" t="s">
        <v>426</v>
      </c>
      <c r="V2" s="400" t="s">
        <v>427</v>
      </c>
      <c r="W2" s="400" t="s">
        <v>1415</v>
      </c>
      <c r="X2" s="3962" t="s">
        <v>428</v>
      </c>
      <c r="Y2" s="3963"/>
      <c r="Z2" s="3940" t="s">
        <v>429</v>
      </c>
      <c r="AA2" s="3941"/>
      <c r="AB2" s="3942" t="s">
        <v>16</v>
      </c>
      <c r="AC2" s="3943"/>
      <c r="AD2" s="3943"/>
      <c r="AE2" s="3943"/>
      <c r="AF2" s="3943"/>
      <c r="AG2" s="3944"/>
      <c r="AU2" s="273"/>
      <c r="AZ2" s="1036"/>
    </row>
    <row r="3" spans="1:81" s="205" customFormat="1" ht="55.5" customHeight="1" thickBot="1">
      <c r="A3" s="3947"/>
      <c r="B3" s="3949"/>
      <c r="C3" s="3951"/>
      <c r="D3" s="3953"/>
      <c r="E3" s="608" t="s">
        <v>430</v>
      </c>
      <c r="F3" s="608" t="s">
        <v>431</v>
      </c>
      <c r="G3" s="3955"/>
      <c r="H3" s="3959"/>
      <c r="I3" s="3961"/>
      <c r="J3" s="3957"/>
      <c r="K3" s="610" t="s">
        <v>1416</v>
      </c>
      <c r="L3" s="611" t="s">
        <v>1417</v>
      </c>
      <c r="M3" s="611" t="s">
        <v>1055</v>
      </c>
      <c r="N3" s="612" t="s">
        <v>362</v>
      </c>
      <c r="O3" s="613" t="s">
        <v>434</v>
      </c>
      <c r="P3" s="614" t="s">
        <v>434</v>
      </c>
      <c r="Q3" s="614" t="s">
        <v>434</v>
      </c>
      <c r="R3" s="615" t="s">
        <v>434</v>
      </c>
      <c r="S3" s="615" t="s">
        <v>434</v>
      </c>
      <c r="T3" s="616" t="s">
        <v>954</v>
      </c>
      <c r="U3" s="615" t="s">
        <v>434</v>
      </c>
      <c r="V3" s="615" t="s">
        <v>434</v>
      </c>
      <c r="W3" s="616" t="s">
        <v>2280</v>
      </c>
      <c r="X3" s="617" t="s">
        <v>449</v>
      </c>
      <c r="Y3" s="618" t="s">
        <v>450</v>
      </c>
      <c r="Z3" s="619" t="s">
        <v>436</v>
      </c>
      <c r="AA3" s="620" t="s">
        <v>437</v>
      </c>
      <c r="AB3" s="621" t="s">
        <v>438</v>
      </c>
      <c r="AC3" s="622" t="s">
        <v>439</v>
      </c>
      <c r="AD3" s="622" t="s">
        <v>440</v>
      </c>
      <c r="AE3" s="622" t="s">
        <v>441</v>
      </c>
      <c r="AF3" s="622" t="s">
        <v>442</v>
      </c>
      <c r="AG3" s="623" t="s">
        <v>443</v>
      </c>
      <c r="AZ3" s="1036"/>
    </row>
    <row r="4" spans="1:81" s="272" customFormat="1" ht="48" customHeight="1" thickBot="1">
      <c r="A4" s="3075" t="s">
        <v>451</v>
      </c>
      <c r="B4" s="3076" t="s">
        <v>94</v>
      </c>
      <c r="C4" s="3076" t="s">
        <v>95</v>
      </c>
      <c r="D4" s="3077"/>
      <c r="E4" s="3078" t="s">
        <v>1966</v>
      </c>
      <c r="F4" s="3079" t="s">
        <v>2014</v>
      </c>
      <c r="G4" s="3080"/>
      <c r="H4" s="3080" t="s">
        <v>964</v>
      </c>
      <c r="I4" s="3080" t="s">
        <v>426</v>
      </c>
      <c r="J4" s="3081" t="s">
        <v>1056</v>
      </c>
      <c r="K4" s="3082">
        <v>740000</v>
      </c>
      <c r="L4" s="3083">
        <v>740000</v>
      </c>
      <c r="M4" s="3083">
        <v>740000</v>
      </c>
      <c r="N4" s="3084">
        <f>K4-M4</f>
        <v>0</v>
      </c>
      <c r="O4" s="3075"/>
      <c r="P4" s="3080"/>
      <c r="Q4" s="3080"/>
      <c r="R4" s="3080"/>
      <c r="S4" s="3085"/>
      <c r="T4" s="3085"/>
      <c r="U4" s="3086">
        <v>15</v>
      </c>
      <c r="V4" s="3087"/>
      <c r="W4" s="3087"/>
      <c r="X4" s="3087"/>
      <c r="Y4" s="3088"/>
      <c r="Z4" s="3089">
        <v>100</v>
      </c>
      <c r="AA4" s="3090">
        <v>100</v>
      </c>
      <c r="AB4" s="3089">
        <v>1</v>
      </c>
      <c r="AC4" s="3087"/>
      <c r="AD4" s="3087"/>
      <c r="AE4" s="3087"/>
      <c r="AF4" s="3091"/>
      <c r="AG4" s="3092" t="s">
        <v>438</v>
      </c>
      <c r="AH4" s="1412"/>
      <c r="AI4" s="280"/>
      <c r="AJ4" s="280"/>
      <c r="AK4" s="280"/>
      <c r="AL4" s="280"/>
      <c r="AM4" s="280"/>
      <c r="AN4" s="280"/>
      <c r="AO4" s="280"/>
      <c r="AP4" s="280"/>
      <c r="AQ4" s="280"/>
      <c r="AR4" s="280"/>
      <c r="AS4" s="280"/>
      <c r="AT4" s="280"/>
      <c r="AU4" s="271"/>
      <c r="AV4" s="271"/>
      <c r="AW4" s="271"/>
      <c r="AX4" s="271" t="s">
        <v>451</v>
      </c>
      <c r="AY4" s="271" t="s">
        <v>9</v>
      </c>
      <c r="AZ4" s="305" t="s">
        <v>425</v>
      </c>
      <c r="BA4" s="271" t="s">
        <v>1056</v>
      </c>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row>
    <row r="5" spans="1:81" s="272" customFormat="1" ht="48" customHeight="1" thickBot="1">
      <c r="A5" s="3093" t="s">
        <v>451</v>
      </c>
      <c r="B5" s="3094" t="s">
        <v>94</v>
      </c>
      <c r="C5" s="3094" t="s">
        <v>95</v>
      </c>
      <c r="D5" s="3095"/>
      <c r="E5" s="3096" t="s">
        <v>1500</v>
      </c>
      <c r="F5" s="3097" t="s">
        <v>176</v>
      </c>
      <c r="G5" s="3095"/>
      <c r="H5" s="3095" t="s">
        <v>964</v>
      </c>
      <c r="I5" s="3095" t="s">
        <v>426</v>
      </c>
      <c r="J5" s="3098" t="s">
        <v>1056</v>
      </c>
      <c r="K5" s="3099">
        <v>50000</v>
      </c>
      <c r="L5" s="3100">
        <v>50000</v>
      </c>
      <c r="M5" s="3100">
        <v>50000</v>
      </c>
      <c r="N5" s="3084">
        <f t="shared" ref="N5:N60" si="0">K5-M5</f>
        <v>0</v>
      </c>
      <c r="O5" s="3101"/>
      <c r="P5" s="3095"/>
      <c r="Q5" s="3095"/>
      <c r="R5" s="3095"/>
      <c r="S5" s="3102"/>
      <c r="T5" s="3102"/>
      <c r="U5" s="3103">
        <v>1</v>
      </c>
      <c r="V5" s="1919"/>
      <c r="W5" s="1919"/>
      <c r="X5" s="1919"/>
      <c r="Y5" s="3032"/>
      <c r="Z5" s="3089">
        <v>100</v>
      </c>
      <c r="AA5" s="3090">
        <v>100</v>
      </c>
      <c r="AB5" s="1919">
        <v>1</v>
      </c>
      <c r="AC5" s="1919"/>
      <c r="AD5" s="1919"/>
      <c r="AE5" s="1919"/>
      <c r="AF5" s="1919"/>
      <c r="AG5" s="3092" t="s">
        <v>438</v>
      </c>
      <c r="AH5" s="1412"/>
      <c r="AI5" s="280"/>
      <c r="AJ5" s="280"/>
      <c r="AK5" s="280"/>
      <c r="AL5" s="280"/>
      <c r="AM5" s="280"/>
      <c r="AN5" s="280"/>
      <c r="AO5" s="280"/>
      <c r="AP5" s="280"/>
      <c r="AQ5" s="280"/>
      <c r="AR5" s="280"/>
      <c r="AS5" s="280"/>
      <c r="AT5" s="280"/>
      <c r="AU5" s="271"/>
      <c r="AV5" s="271"/>
      <c r="AW5" s="271"/>
      <c r="AX5" s="271" t="s">
        <v>10</v>
      </c>
      <c r="AY5" s="271" t="s">
        <v>964</v>
      </c>
      <c r="AZ5" s="305" t="s">
        <v>2273</v>
      </c>
      <c r="BA5" s="271" t="s">
        <v>1057</v>
      </c>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row>
    <row r="6" spans="1:81" s="272" customFormat="1" ht="48" customHeight="1" thickBot="1">
      <c r="A6" s="3093" t="s">
        <v>451</v>
      </c>
      <c r="B6" s="3094" t="s">
        <v>94</v>
      </c>
      <c r="C6" s="3094" t="s">
        <v>95</v>
      </c>
      <c r="D6" s="3095"/>
      <c r="E6" s="3096" t="s">
        <v>1501</v>
      </c>
      <c r="F6" s="3097" t="s">
        <v>401</v>
      </c>
      <c r="G6" s="3095"/>
      <c r="H6" s="3095" t="s">
        <v>964</v>
      </c>
      <c r="I6" s="3095" t="s">
        <v>426</v>
      </c>
      <c r="J6" s="3098" t="s">
        <v>1056</v>
      </c>
      <c r="K6" s="3104">
        <v>100000</v>
      </c>
      <c r="L6" s="3100">
        <v>100000</v>
      </c>
      <c r="M6" s="3100">
        <v>100000</v>
      </c>
      <c r="N6" s="3084">
        <f t="shared" si="0"/>
        <v>0</v>
      </c>
      <c r="O6" s="3101"/>
      <c r="P6" s="3095"/>
      <c r="Q6" s="3095"/>
      <c r="R6" s="3095"/>
      <c r="S6" s="3102"/>
      <c r="T6" s="3102"/>
      <c r="U6" s="3103">
        <v>2</v>
      </c>
      <c r="V6" s="1919"/>
      <c r="W6" s="1919"/>
      <c r="X6" s="1919"/>
      <c r="Y6" s="3032"/>
      <c r="Z6" s="3089">
        <v>100</v>
      </c>
      <c r="AA6" s="3090">
        <v>100</v>
      </c>
      <c r="AB6" s="1919">
        <v>1</v>
      </c>
      <c r="AC6" s="1919"/>
      <c r="AD6" s="1919"/>
      <c r="AE6" s="1919"/>
      <c r="AF6" s="1919"/>
      <c r="AG6" s="3092" t="s">
        <v>438</v>
      </c>
      <c r="AH6" s="1412"/>
      <c r="AI6" s="280"/>
      <c r="AJ6" s="280"/>
      <c r="AK6" s="280"/>
      <c r="AL6" s="280"/>
      <c r="AM6" s="280"/>
      <c r="AN6" s="280"/>
      <c r="AO6" s="280"/>
      <c r="AP6" s="280"/>
      <c r="AQ6" s="280"/>
      <c r="AR6" s="280"/>
      <c r="AS6" s="280"/>
      <c r="AT6" s="280"/>
      <c r="AU6" s="271"/>
      <c r="AV6" s="271"/>
      <c r="AW6" s="271"/>
      <c r="AX6" s="271" t="s">
        <v>415</v>
      </c>
      <c r="AY6" s="271" t="s">
        <v>2268</v>
      </c>
      <c r="AZ6" s="305" t="s">
        <v>12</v>
      </c>
      <c r="BA6" s="271" t="s">
        <v>1784</v>
      </c>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row>
    <row r="7" spans="1:81" s="272" customFormat="1" ht="48" customHeight="1" thickBot="1">
      <c r="A7" s="3093" t="s">
        <v>451</v>
      </c>
      <c r="B7" s="3094" t="s">
        <v>94</v>
      </c>
      <c r="C7" s="3094" t="s">
        <v>95</v>
      </c>
      <c r="D7" s="3095"/>
      <c r="E7" s="3096" t="s">
        <v>1502</v>
      </c>
      <c r="F7" s="3097" t="s">
        <v>177</v>
      </c>
      <c r="G7" s="3095"/>
      <c r="H7" s="3095" t="s">
        <v>964</v>
      </c>
      <c r="I7" s="3095" t="s">
        <v>426</v>
      </c>
      <c r="J7" s="3098" t="s">
        <v>1056</v>
      </c>
      <c r="K7" s="3104">
        <v>100449</v>
      </c>
      <c r="L7" s="3100">
        <v>100449</v>
      </c>
      <c r="M7" s="3100">
        <v>100449</v>
      </c>
      <c r="N7" s="3084">
        <f t="shared" si="0"/>
        <v>0</v>
      </c>
      <c r="O7" s="3101"/>
      <c r="P7" s="3095"/>
      <c r="Q7" s="3095"/>
      <c r="R7" s="3095"/>
      <c r="S7" s="3102"/>
      <c r="T7" s="3102"/>
      <c r="U7" s="3103">
        <v>2</v>
      </c>
      <c r="V7" s="1919"/>
      <c r="W7" s="1919"/>
      <c r="X7" s="1919"/>
      <c r="Y7" s="3032"/>
      <c r="Z7" s="3089">
        <v>100</v>
      </c>
      <c r="AA7" s="3090">
        <v>100</v>
      </c>
      <c r="AB7" s="1919">
        <v>1</v>
      </c>
      <c r="AC7" s="1919"/>
      <c r="AD7" s="1919"/>
      <c r="AE7" s="1919"/>
      <c r="AF7" s="1919"/>
      <c r="AG7" s="3092" t="s">
        <v>438</v>
      </c>
      <c r="AH7" s="1412"/>
      <c r="AI7" s="280"/>
      <c r="AJ7" s="280"/>
      <c r="AN7" s="280"/>
      <c r="AO7" s="280"/>
      <c r="AP7" s="280"/>
      <c r="AQ7" s="280"/>
      <c r="AR7" s="280"/>
      <c r="AS7" s="280"/>
      <c r="AT7" s="280"/>
      <c r="AU7" s="271"/>
      <c r="AV7" s="271"/>
      <c r="AW7" s="271"/>
      <c r="AX7" s="271"/>
      <c r="AY7" s="271" t="s">
        <v>1240</v>
      </c>
      <c r="AZ7" s="305" t="s">
        <v>2274</v>
      </c>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row>
    <row r="8" spans="1:81" s="272" customFormat="1" ht="48" customHeight="1" thickBot="1">
      <c r="A8" s="3093" t="s">
        <v>451</v>
      </c>
      <c r="B8" s="3094" t="s">
        <v>94</v>
      </c>
      <c r="C8" s="3094" t="s">
        <v>95</v>
      </c>
      <c r="D8" s="3095"/>
      <c r="E8" s="3096" t="s">
        <v>1503</v>
      </c>
      <c r="F8" s="3097" t="s">
        <v>178</v>
      </c>
      <c r="G8" s="3095"/>
      <c r="H8" s="3095" t="s">
        <v>964</v>
      </c>
      <c r="I8" s="3095" t="s">
        <v>426</v>
      </c>
      <c r="J8" s="3098" t="s">
        <v>1056</v>
      </c>
      <c r="K8" s="3104">
        <v>50000</v>
      </c>
      <c r="L8" s="3100">
        <v>50000</v>
      </c>
      <c r="M8" s="3100">
        <v>50000</v>
      </c>
      <c r="N8" s="3084">
        <f t="shared" si="0"/>
        <v>0</v>
      </c>
      <c r="O8" s="3101"/>
      <c r="P8" s="3095"/>
      <c r="Q8" s="3095"/>
      <c r="R8" s="3095"/>
      <c r="S8" s="3102"/>
      <c r="T8" s="3102"/>
      <c r="U8" s="3103">
        <v>1</v>
      </c>
      <c r="V8" s="1919"/>
      <c r="W8" s="1919"/>
      <c r="X8" s="1919"/>
      <c r="Y8" s="3032"/>
      <c r="Z8" s="3089">
        <v>100</v>
      </c>
      <c r="AA8" s="3090">
        <v>100</v>
      </c>
      <c r="AB8" s="1919">
        <v>1</v>
      </c>
      <c r="AC8" s="1919"/>
      <c r="AD8" s="1919"/>
      <c r="AE8" s="1919"/>
      <c r="AF8" s="1919"/>
      <c r="AG8" s="3092" t="s">
        <v>438</v>
      </c>
      <c r="AH8" s="1412"/>
      <c r="AI8" s="280"/>
      <c r="AJ8" s="280"/>
      <c r="AK8" s="280"/>
      <c r="AL8" s="280"/>
      <c r="AM8" s="280"/>
      <c r="AN8" s="280"/>
      <c r="AO8" s="280"/>
      <c r="AP8" s="280"/>
      <c r="AQ8" s="280"/>
      <c r="AR8" s="280"/>
      <c r="AS8" s="280"/>
      <c r="AT8" s="280"/>
      <c r="AU8" s="271"/>
      <c r="AV8" s="271"/>
      <c r="AW8" s="271"/>
      <c r="AX8" s="271"/>
      <c r="AY8" s="271"/>
      <c r="AZ8" s="305" t="s">
        <v>2275</v>
      </c>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row>
    <row r="9" spans="1:81" s="272" customFormat="1" ht="48" customHeight="1" thickBot="1">
      <c r="A9" s="3093" t="s">
        <v>451</v>
      </c>
      <c r="B9" s="3094" t="s">
        <v>94</v>
      </c>
      <c r="C9" s="3094" t="s">
        <v>95</v>
      </c>
      <c r="D9" s="3095"/>
      <c r="E9" s="3096" t="s">
        <v>1504</v>
      </c>
      <c r="F9" s="3097" t="s">
        <v>977</v>
      </c>
      <c r="G9" s="3095"/>
      <c r="H9" s="3095" t="s">
        <v>964</v>
      </c>
      <c r="I9" s="3095" t="s">
        <v>426</v>
      </c>
      <c r="J9" s="3105" t="s">
        <v>1056</v>
      </c>
      <c r="K9" s="3099">
        <v>150000</v>
      </c>
      <c r="L9" s="3106">
        <v>150000</v>
      </c>
      <c r="M9" s="3100">
        <v>150000</v>
      </c>
      <c r="N9" s="3084">
        <f t="shared" si="0"/>
        <v>0</v>
      </c>
      <c r="O9" s="3101"/>
      <c r="P9" s="3095"/>
      <c r="Q9" s="3095"/>
      <c r="R9" s="3095"/>
      <c r="S9" s="3102"/>
      <c r="T9" s="3102"/>
      <c r="U9" s="3103">
        <v>3</v>
      </c>
      <c r="V9" s="1919"/>
      <c r="W9" s="1919"/>
      <c r="X9" s="1919"/>
      <c r="Y9" s="3032"/>
      <c r="Z9" s="3089">
        <v>100</v>
      </c>
      <c r="AA9" s="3090">
        <v>100</v>
      </c>
      <c r="AB9" s="3030">
        <v>1</v>
      </c>
      <c r="AC9" s="1919"/>
      <c r="AD9" s="1919"/>
      <c r="AE9" s="1919"/>
      <c r="AF9" s="1919"/>
      <c r="AG9" s="3092" t="s">
        <v>438</v>
      </c>
      <c r="AH9" s="1412"/>
      <c r="AI9" s="280"/>
      <c r="AJ9" s="280"/>
      <c r="AK9" s="280"/>
      <c r="AL9" s="280"/>
      <c r="AM9" s="280"/>
      <c r="AO9" s="280"/>
      <c r="AP9" s="280"/>
      <c r="AQ9" s="280"/>
      <c r="AR9" s="280"/>
      <c r="AS9" s="280"/>
      <c r="AT9" s="280"/>
      <c r="AU9" s="271"/>
      <c r="AV9" s="271"/>
      <c r="AW9" s="271"/>
      <c r="AX9" s="271"/>
      <c r="AY9" s="271"/>
      <c r="AZ9" s="305" t="s">
        <v>448</v>
      </c>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row>
    <row r="10" spans="1:81" s="272" customFormat="1" ht="48" customHeight="1" thickBot="1">
      <c r="A10" s="3093" t="s">
        <v>451</v>
      </c>
      <c r="B10" s="3094" t="s">
        <v>94</v>
      </c>
      <c r="C10" s="3094" t="s">
        <v>95</v>
      </c>
      <c r="D10" s="3095"/>
      <c r="E10" s="3096" t="s">
        <v>1505</v>
      </c>
      <c r="F10" s="3097" t="s">
        <v>1494</v>
      </c>
      <c r="G10" s="3095"/>
      <c r="H10" s="3095" t="s">
        <v>964</v>
      </c>
      <c r="I10" s="3095" t="s">
        <v>426</v>
      </c>
      <c r="J10" s="3105" t="s">
        <v>1056</v>
      </c>
      <c r="K10" s="3104">
        <v>125000</v>
      </c>
      <c r="L10" s="3100">
        <v>125000</v>
      </c>
      <c r="M10" s="3100">
        <v>125000</v>
      </c>
      <c r="N10" s="3084">
        <f t="shared" si="0"/>
        <v>0</v>
      </c>
      <c r="O10" s="3093"/>
      <c r="P10" s="3095"/>
      <c r="Q10" s="3095"/>
      <c r="R10" s="3095"/>
      <c r="S10" s="3102"/>
      <c r="T10" s="3102"/>
      <c r="U10" s="3103">
        <v>2.5</v>
      </c>
      <c r="V10" s="1919"/>
      <c r="W10" s="1919"/>
      <c r="X10" s="1919"/>
      <c r="Y10" s="3032"/>
      <c r="Z10" s="3089">
        <v>100</v>
      </c>
      <c r="AA10" s="3090">
        <v>100</v>
      </c>
      <c r="AB10" s="3030">
        <v>1</v>
      </c>
      <c r="AC10" s="1919"/>
      <c r="AD10" s="1919"/>
      <c r="AE10" s="1919"/>
      <c r="AF10" s="1919"/>
      <c r="AG10" s="3092" t="s">
        <v>438</v>
      </c>
      <c r="AH10" s="1412"/>
      <c r="AI10" s="280"/>
      <c r="AJ10" s="280"/>
      <c r="AK10" s="280"/>
      <c r="AO10" s="280"/>
      <c r="AP10" s="280"/>
      <c r="AQ10" s="280"/>
      <c r="AR10" s="280"/>
      <c r="AS10" s="280"/>
      <c r="AT10" s="280"/>
      <c r="AU10" s="271"/>
      <c r="AV10" s="271"/>
      <c r="AW10" s="271"/>
      <c r="AX10" s="271"/>
      <c r="AY10" s="271"/>
      <c r="AZ10" s="305" t="s">
        <v>426</v>
      </c>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row>
    <row r="11" spans="1:81" s="272" customFormat="1" ht="48" customHeight="1" thickBot="1">
      <c r="A11" s="3093" t="s">
        <v>451</v>
      </c>
      <c r="B11" s="3094" t="s">
        <v>94</v>
      </c>
      <c r="C11" s="3094" t="s">
        <v>95</v>
      </c>
      <c r="D11" s="3095"/>
      <c r="E11" s="3096" t="s">
        <v>1506</v>
      </c>
      <c r="F11" s="3097" t="s">
        <v>1495</v>
      </c>
      <c r="G11" s="3095"/>
      <c r="H11" s="3095" t="s">
        <v>964</v>
      </c>
      <c r="I11" s="3095" t="s">
        <v>426</v>
      </c>
      <c r="J11" s="3098" t="s">
        <v>1056</v>
      </c>
      <c r="K11" s="3104">
        <v>50000</v>
      </c>
      <c r="L11" s="3100">
        <v>50000</v>
      </c>
      <c r="M11" s="3100">
        <v>50000</v>
      </c>
      <c r="N11" s="3084">
        <f t="shared" si="0"/>
        <v>0</v>
      </c>
      <c r="O11" s="3093"/>
      <c r="P11" s="3095"/>
      <c r="Q11" s="3095"/>
      <c r="R11" s="3095"/>
      <c r="S11" s="3102"/>
      <c r="T11" s="3102"/>
      <c r="U11" s="3103">
        <v>1</v>
      </c>
      <c r="V11" s="1919"/>
      <c r="W11" s="1919"/>
      <c r="X11" s="1919"/>
      <c r="Y11" s="3032"/>
      <c r="Z11" s="3089">
        <v>100</v>
      </c>
      <c r="AA11" s="3090">
        <v>100</v>
      </c>
      <c r="AB11" s="3030">
        <v>1</v>
      </c>
      <c r="AC11" s="1919"/>
      <c r="AD11" s="1919"/>
      <c r="AE11" s="1919"/>
      <c r="AF11" s="1919"/>
      <c r="AG11" s="3092" t="s">
        <v>438</v>
      </c>
      <c r="AH11" s="1412"/>
      <c r="AI11" s="280"/>
      <c r="AJ11" s="280"/>
      <c r="AK11" s="280"/>
      <c r="AL11" s="280"/>
      <c r="AM11" s="280"/>
      <c r="AN11" s="280"/>
      <c r="AO11" s="280"/>
      <c r="AP11" s="280"/>
      <c r="AQ11" s="280"/>
      <c r="AR11" s="280"/>
      <c r="AS11" s="280"/>
      <c r="AT11" s="280"/>
      <c r="AU11" s="271"/>
      <c r="AV11" s="271"/>
      <c r="AW11" s="271"/>
      <c r="AX11" s="271"/>
      <c r="AY11" s="271"/>
      <c r="AZ11" s="305" t="s">
        <v>427</v>
      </c>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row>
    <row r="12" spans="1:81" s="272" customFormat="1" ht="48" customHeight="1" thickBot="1">
      <c r="A12" s="3093" t="s">
        <v>451</v>
      </c>
      <c r="B12" s="3094" t="s">
        <v>94</v>
      </c>
      <c r="C12" s="3094" t="s">
        <v>95</v>
      </c>
      <c r="D12" s="3095"/>
      <c r="E12" s="3096" t="s">
        <v>1507</v>
      </c>
      <c r="F12" s="3097" t="s">
        <v>1496</v>
      </c>
      <c r="G12" s="3095"/>
      <c r="H12" s="3095" t="s">
        <v>964</v>
      </c>
      <c r="I12" s="3095" t="s">
        <v>427</v>
      </c>
      <c r="J12" s="3098" t="s">
        <v>1056</v>
      </c>
      <c r="K12" s="3104">
        <v>75000</v>
      </c>
      <c r="L12" s="3100">
        <v>75000</v>
      </c>
      <c r="M12" s="3100">
        <v>75000</v>
      </c>
      <c r="N12" s="3084">
        <f t="shared" si="0"/>
        <v>0</v>
      </c>
      <c r="O12" s="3093"/>
      <c r="P12" s="3095"/>
      <c r="Q12" s="3095"/>
      <c r="R12" s="3095"/>
      <c r="S12" s="3102"/>
      <c r="T12" s="3102"/>
      <c r="U12" s="3103"/>
      <c r="V12" s="1919">
        <v>3</v>
      </c>
      <c r="W12" s="1919"/>
      <c r="X12" s="1919"/>
      <c r="Y12" s="3032"/>
      <c r="Z12" s="3089">
        <v>100</v>
      </c>
      <c r="AA12" s="3090">
        <v>100</v>
      </c>
      <c r="AB12" s="3030">
        <v>1</v>
      </c>
      <c r="AC12" s="1919"/>
      <c r="AD12" s="1919"/>
      <c r="AE12" s="1919"/>
      <c r="AF12" s="1919"/>
      <c r="AG12" s="3092" t="s">
        <v>438</v>
      </c>
      <c r="AH12" s="1412"/>
      <c r="AI12" s="280"/>
      <c r="AJ12" s="280"/>
      <c r="AK12" s="280"/>
      <c r="AL12" s="280"/>
      <c r="AM12" s="280"/>
      <c r="AN12" s="280"/>
      <c r="AO12" s="280"/>
      <c r="AP12" s="280"/>
      <c r="AQ12" s="280"/>
      <c r="AR12" s="280"/>
      <c r="AS12" s="280"/>
      <c r="AT12" s="280"/>
      <c r="AU12" s="271"/>
      <c r="AV12" s="271"/>
      <c r="AW12" s="271"/>
      <c r="AX12" s="271"/>
      <c r="AY12" s="271"/>
      <c r="AZ12" s="305" t="s">
        <v>2279</v>
      </c>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row>
    <row r="13" spans="1:81" s="272" customFormat="1" ht="48" customHeight="1" thickBot="1">
      <c r="A13" s="3093" t="s">
        <v>451</v>
      </c>
      <c r="B13" s="3094" t="s">
        <v>94</v>
      </c>
      <c r="C13" s="3094" t="s">
        <v>95</v>
      </c>
      <c r="D13" s="3095"/>
      <c r="E13" s="3096" t="s">
        <v>691</v>
      </c>
      <c r="F13" s="3097" t="s">
        <v>1497</v>
      </c>
      <c r="G13" s="3095"/>
      <c r="H13" s="3095" t="s">
        <v>964</v>
      </c>
      <c r="I13" s="3107" t="s">
        <v>427</v>
      </c>
      <c r="J13" s="3105" t="s">
        <v>1056</v>
      </c>
      <c r="K13" s="3104">
        <v>75000</v>
      </c>
      <c r="L13" s="3100">
        <v>75000</v>
      </c>
      <c r="M13" s="3100">
        <v>75000</v>
      </c>
      <c r="N13" s="3084">
        <f t="shared" si="0"/>
        <v>0</v>
      </c>
      <c r="O13" s="3093"/>
      <c r="P13" s="3095"/>
      <c r="Q13" s="3095"/>
      <c r="R13" s="3095"/>
      <c r="S13" s="3102"/>
      <c r="T13" s="3102"/>
      <c r="U13" s="3103"/>
      <c r="V13" s="1919">
        <v>3</v>
      </c>
      <c r="W13" s="1919"/>
      <c r="X13" s="1919"/>
      <c r="Y13" s="3032"/>
      <c r="Z13" s="3089">
        <v>100</v>
      </c>
      <c r="AA13" s="3090">
        <v>100</v>
      </c>
      <c r="AB13" s="3030">
        <v>1</v>
      </c>
      <c r="AC13" s="1919"/>
      <c r="AD13" s="1919"/>
      <c r="AE13" s="1919"/>
      <c r="AF13" s="1919"/>
      <c r="AG13" s="3092" t="s">
        <v>438</v>
      </c>
      <c r="AH13" s="1412"/>
      <c r="AI13" s="280"/>
      <c r="AJ13" s="280"/>
      <c r="AK13" s="280"/>
      <c r="AL13" s="280"/>
      <c r="AM13" s="280"/>
      <c r="AN13" s="280"/>
      <c r="AO13" s="280"/>
      <c r="AP13" s="280"/>
      <c r="AQ13" s="280"/>
      <c r="AR13" s="280"/>
      <c r="AS13" s="280"/>
      <c r="AT13" s="280"/>
      <c r="AU13" s="271"/>
      <c r="AV13" s="271"/>
      <c r="AW13" s="271"/>
      <c r="AX13" s="271"/>
      <c r="AY13" s="271"/>
      <c r="AZ13" s="305" t="s">
        <v>11</v>
      </c>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row>
    <row r="14" spans="1:81" s="272" customFormat="1" ht="48" customHeight="1" thickBot="1">
      <c r="A14" s="3093" t="s">
        <v>451</v>
      </c>
      <c r="B14" s="3094" t="s">
        <v>94</v>
      </c>
      <c r="C14" s="3094" t="s">
        <v>95</v>
      </c>
      <c r="D14" s="3095"/>
      <c r="E14" s="3096" t="s">
        <v>1493</v>
      </c>
      <c r="F14" s="3097" t="s">
        <v>1498</v>
      </c>
      <c r="G14" s="3095"/>
      <c r="H14" s="3095" t="s">
        <v>964</v>
      </c>
      <c r="I14" s="3107" t="s">
        <v>427</v>
      </c>
      <c r="J14" s="3105" t="s">
        <v>1056</v>
      </c>
      <c r="K14" s="3104">
        <v>50000</v>
      </c>
      <c r="L14" s="3100">
        <v>50000</v>
      </c>
      <c r="M14" s="3100">
        <v>50000</v>
      </c>
      <c r="N14" s="3084">
        <f t="shared" si="0"/>
        <v>0</v>
      </c>
      <c r="O14" s="3093"/>
      <c r="P14" s="3095"/>
      <c r="Q14" s="3095"/>
      <c r="R14" s="3095"/>
      <c r="S14" s="3102"/>
      <c r="T14" s="3102"/>
      <c r="U14" s="3103"/>
      <c r="V14" s="1919">
        <v>2</v>
      </c>
      <c r="W14" s="1919"/>
      <c r="X14" s="1919"/>
      <c r="Y14" s="3032"/>
      <c r="Z14" s="3089">
        <v>100</v>
      </c>
      <c r="AA14" s="3090">
        <v>100</v>
      </c>
      <c r="AB14" s="3030">
        <v>1</v>
      </c>
      <c r="AC14" s="1919"/>
      <c r="AD14" s="1919"/>
      <c r="AE14" s="1919"/>
      <c r="AF14" s="1919"/>
      <c r="AG14" s="3092" t="s">
        <v>438</v>
      </c>
      <c r="AH14" s="1412"/>
      <c r="AI14" s="280"/>
      <c r="AJ14" s="280"/>
      <c r="AK14" s="280"/>
      <c r="AL14" s="280"/>
      <c r="AM14" s="280"/>
      <c r="AN14" s="280"/>
      <c r="AO14" s="280"/>
      <c r="AP14" s="280"/>
      <c r="AQ14" s="280"/>
      <c r="AR14" s="280"/>
      <c r="AS14" s="280"/>
      <c r="AT14" s="280"/>
      <c r="AU14" s="271"/>
      <c r="AV14" s="271"/>
      <c r="AW14" s="271"/>
      <c r="AX14" s="271"/>
      <c r="AY14" s="271"/>
      <c r="AZ14" s="305" t="s">
        <v>489</v>
      </c>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row>
    <row r="15" spans="1:81" s="272" customFormat="1" ht="48" customHeight="1" thickBot="1">
      <c r="A15" s="3093" t="s">
        <v>451</v>
      </c>
      <c r="B15" s="3094" t="s">
        <v>94</v>
      </c>
      <c r="C15" s="3094" t="s">
        <v>95</v>
      </c>
      <c r="D15" s="3095"/>
      <c r="E15" s="3096" t="s">
        <v>616</v>
      </c>
      <c r="F15" s="3097" t="s">
        <v>1499</v>
      </c>
      <c r="G15" s="3095"/>
      <c r="H15" s="3095" t="s">
        <v>964</v>
      </c>
      <c r="I15" s="3107" t="s">
        <v>427</v>
      </c>
      <c r="J15" s="3105" t="s">
        <v>1056</v>
      </c>
      <c r="K15" s="3104">
        <v>75000</v>
      </c>
      <c r="L15" s="3100">
        <v>75000</v>
      </c>
      <c r="M15" s="3100">
        <v>75000</v>
      </c>
      <c r="N15" s="3084">
        <f t="shared" si="0"/>
        <v>0</v>
      </c>
      <c r="O15" s="3093"/>
      <c r="P15" s="3095"/>
      <c r="Q15" s="3095"/>
      <c r="R15" s="3095"/>
      <c r="S15" s="3102"/>
      <c r="T15" s="3102"/>
      <c r="U15" s="3103"/>
      <c r="V15" s="1919">
        <v>3</v>
      </c>
      <c r="W15" s="1919"/>
      <c r="X15" s="1919"/>
      <c r="Y15" s="3032"/>
      <c r="Z15" s="3089">
        <v>100</v>
      </c>
      <c r="AA15" s="3090">
        <v>100</v>
      </c>
      <c r="AB15" s="1919">
        <v>1</v>
      </c>
      <c r="AC15" s="1919"/>
      <c r="AD15" s="1919"/>
      <c r="AE15" s="1919"/>
      <c r="AF15" s="1919"/>
      <c r="AG15" s="3092" t="s">
        <v>438</v>
      </c>
      <c r="AH15" s="1412"/>
      <c r="AI15" s="280"/>
      <c r="AJ15" s="280"/>
      <c r="AK15" s="280"/>
      <c r="AL15" s="280"/>
      <c r="AM15" s="280"/>
      <c r="AN15" s="280"/>
      <c r="AO15" s="280"/>
      <c r="AP15" s="280"/>
      <c r="AQ15" s="280"/>
      <c r="AR15" s="280"/>
      <c r="AS15" s="280"/>
      <c r="AT15" s="280"/>
      <c r="AU15" s="271"/>
      <c r="AV15" s="271"/>
      <c r="AW15" s="271"/>
      <c r="AX15" s="271"/>
      <c r="AY15" s="271"/>
      <c r="AZ15" s="305"/>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row>
    <row r="16" spans="1:81" s="272" customFormat="1" ht="48" customHeight="1" thickBot="1">
      <c r="A16" s="3093" t="s">
        <v>451</v>
      </c>
      <c r="B16" s="3094" t="s">
        <v>94</v>
      </c>
      <c r="C16" s="1919" t="s">
        <v>2081</v>
      </c>
      <c r="D16" s="3095"/>
      <c r="E16" s="3096" t="s">
        <v>617</v>
      </c>
      <c r="F16" s="3108" t="s">
        <v>952</v>
      </c>
      <c r="G16" s="3095"/>
      <c r="H16" s="3095" t="s">
        <v>964</v>
      </c>
      <c r="I16" s="3095" t="s">
        <v>427</v>
      </c>
      <c r="J16" s="3098" t="s">
        <v>1056</v>
      </c>
      <c r="K16" s="3099">
        <v>88000</v>
      </c>
      <c r="L16" s="3106">
        <v>88000</v>
      </c>
      <c r="M16" s="3100">
        <v>88000</v>
      </c>
      <c r="N16" s="3084">
        <f t="shared" si="0"/>
        <v>0</v>
      </c>
      <c r="O16" s="3093"/>
      <c r="P16" s="3095"/>
      <c r="Q16" s="3095"/>
      <c r="R16" s="3095"/>
      <c r="S16" s="3102"/>
      <c r="T16" s="3102"/>
      <c r="U16" s="3103">
        <v>3.5</v>
      </c>
      <c r="V16" s="1919"/>
      <c r="W16" s="1919"/>
      <c r="X16" s="1919"/>
      <c r="Y16" s="3032"/>
      <c r="Z16" s="3089">
        <v>100</v>
      </c>
      <c r="AA16" s="3090">
        <v>100</v>
      </c>
      <c r="AB16" s="3030">
        <v>1</v>
      </c>
      <c r="AC16" s="1919"/>
      <c r="AD16" s="1919"/>
      <c r="AE16" s="1919"/>
      <c r="AF16" s="1919"/>
      <c r="AG16" s="3092" t="s">
        <v>438</v>
      </c>
      <c r="AH16" s="1412"/>
      <c r="AI16" s="280"/>
      <c r="AJ16" s="280"/>
      <c r="AK16" s="280"/>
      <c r="AL16" s="280"/>
      <c r="AM16" s="280"/>
      <c r="AN16" s="280"/>
      <c r="AO16" s="280"/>
      <c r="AP16" s="280"/>
      <c r="AQ16" s="280"/>
      <c r="AR16" s="280"/>
      <c r="AS16" s="280"/>
      <c r="AT16" s="280"/>
      <c r="AU16" s="271"/>
      <c r="AV16" s="271"/>
      <c r="AW16" s="271"/>
      <c r="AX16" s="271"/>
      <c r="AY16" s="271"/>
      <c r="AZ16" s="305"/>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row>
    <row r="17" spans="1:81" s="272" customFormat="1" ht="48" customHeight="1" thickBot="1">
      <c r="A17" s="3093" t="s">
        <v>451</v>
      </c>
      <c r="B17" s="3094" t="s">
        <v>94</v>
      </c>
      <c r="C17" s="1919" t="s">
        <v>2081</v>
      </c>
      <c r="D17" s="3095"/>
      <c r="E17" s="3096" t="s">
        <v>618</v>
      </c>
      <c r="F17" s="3097" t="s">
        <v>2141</v>
      </c>
      <c r="G17" s="3095"/>
      <c r="H17" s="3095" t="s">
        <v>964</v>
      </c>
      <c r="I17" s="3095" t="s">
        <v>427</v>
      </c>
      <c r="J17" s="3098" t="s">
        <v>1056</v>
      </c>
      <c r="K17" s="3099">
        <v>18000</v>
      </c>
      <c r="L17" s="3106">
        <v>18000</v>
      </c>
      <c r="M17" s="3100">
        <v>18000</v>
      </c>
      <c r="N17" s="3084">
        <f t="shared" si="0"/>
        <v>0</v>
      </c>
      <c r="O17" s="3093"/>
      <c r="P17" s="3095"/>
      <c r="Q17" s="3095"/>
      <c r="R17" s="3095"/>
      <c r="S17" s="3102"/>
      <c r="T17" s="3102"/>
      <c r="U17" s="3103">
        <v>0.7</v>
      </c>
      <c r="V17" s="1919"/>
      <c r="W17" s="1919"/>
      <c r="X17" s="1919"/>
      <c r="Y17" s="3032"/>
      <c r="Z17" s="3089">
        <v>100</v>
      </c>
      <c r="AA17" s="3090">
        <v>100</v>
      </c>
      <c r="AB17" s="3030">
        <v>1</v>
      </c>
      <c r="AC17" s="1919"/>
      <c r="AD17" s="1919"/>
      <c r="AE17" s="1919"/>
      <c r="AF17" s="1919"/>
      <c r="AG17" s="3092" t="s">
        <v>438</v>
      </c>
      <c r="AH17" s="1412"/>
      <c r="AI17" s="280"/>
      <c r="AJ17" s="280"/>
      <c r="AK17" s="280"/>
      <c r="AL17" s="280"/>
      <c r="AM17" s="280"/>
      <c r="AN17" s="280"/>
      <c r="AO17" s="280"/>
      <c r="AP17" s="280"/>
      <c r="AQ17" s="280"/>
      <c r="AR17" s="280"/>
      <c r="AS17" s="280"/>
      <c r="AT17" s="280"/>
      <c r="AU17" s="271"/>
      <c r="AV17" s="271"/>
      <c r="AW17" s="271"/>
      <c r="AX17" s="271"/>
      <c r="AY17" s="271"/>
      <c r="AZ17" s="305"/>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row>
    <row r="18" spans="1:81" s="272" customFormat="1" ht="48" customHeight="1" thickBot="1">
      <c r="A18" s="3093" t="s">
        <v>451</v>
      </c>
      <c r="B18" s="3094" t="s">
        <v>94</v>
      </c>
      <c r="C18" s="1919" t="s">
        <v>2081</v>
      </c>
      <c r="D18" s="3095"/>
      <c r="E18" s="3096" t="s">
        <v>619</v>
      </c>
      <c r="F18" s="3097" t="s">
        <v>621</v>
      </c>
      <c r="G18" s="3095"/>
      <c r="H18" s="3095" t="s">
        <v>964</v>
      </c>
      <c r="I18" s="3095" t="s">
        <v>427</v>
      </c>
      <c r="J18" s="3098" t="s">
        <v>1056</v>
      </c>
      <c r="K18" s="3099">
        <v>40000</v>
      </c>
      <c r="L18" s="3100">
        <v>40000</v>
      </c>
      <c r="M18" s="3100">
        <v>40000</v>
      </c>
      <c r="N18" s="3084">
        <f t="shared" si="0"/>
        <v>0</v>
      </c>
      <c r="O18" s="3093"/>
      <c r="P18" s="3095"/>
      <c r="Q18" s="3095"/>
      <c r="R18" s="3095"/>
      <c r="S18" s="3102"/>
      <c r="T18" s="3102"/>
      <c r="U18" s="3103">
        <v>1.6</v>
      </c>
      <c r="V18" s="1919"/>
      <c r="W18" s="1919"/>
      <c r="X18" s="1919"/>
      <c r="Y18" s="3032"/>
      <c r="Z18" s="3089">
        <v>100</v>
      </c>
      <c r="AA18" s="3090">
        <v>100</v>
      </c>
      <c r="AB18" s="3030">
        <v>1</v>
      </c>
      <c r="AC18" s="1919"/>
      <c r="AD18" s="1919"/>
      <c r="AE18" s="1919"/>
      <c r="AF18" s="1919"/>
      <c r="AG18" s="3092" t="s">
        <v>438</v>
      </c>
      <c r="AH18" s="1412"/>
      <c r="AI18" s="280"/>
      <c r="AJ18" s="280"/>
      <c r="AK18" s="280"/>
      <c r="AL18" s="280"/>
      <c r="AM18" s="280"/>
      <c r="AN18" s="280"/>
      <c r="AO18" s="280"/>
      <c r="AP18" s="280"/>
      <c r="AQ18" s="280"/>
      <c r="AR18" s="280"/>
      <c r="AS18" s="280"/>
      <c r="AT18" s="280"/>
      <c r="AU18" s="271"/>
      <c r="AV18" s="271"/>
      <c r="AW18" s="271"/>
      <c r="AX18" s="271"/>
      <c r="AY18" s="271"/>
      <c r="AZ18" s="305"/>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row>
    <row r="19" spans="1:81" s="272" customFormat="1" ht="48" customHeight="1" thickBot="1">
      <c r="A19" s="3093" t="s">
        <v>451</v>
      </c>
      <c r="B19" s="3094" t="s">
        <v>94</v>
      </c>
      <c r="C19" s="1919" t="s">
        <v>2081</v>
      </c>
      <c r="D19" s="3095"/>
      <c r="E19" s="3096" t="s">
        <v>620</v>
      </c>
      <c r="F19" s="3097" t="s">
        <v>622</v>
      </c>
      <c r="G19" s="3095"/>
      <c r="H19" s="3095" t="s">
        <v>964</v>
      </c>
      <c r="I19" s="3095" t="s">
        <v>427</v>
      </c>
      <c r="J19" s="3098" t="s">
        <v>1056</v>
      </c>
      <c r="K19" s="3099">
        <v>32148</v>
      </c>
      <c r="L19" s="3100">
        <v>32148</v>
      </c>
      <c r="M19" s="3100">
        <v>32148</v>
      </c>
      <c r="N19" s="3084">
        <f t="shared" si="0"/>
        <v>0</v>
      </c>
      <c r="O19" s="3093"/>
      <c r="P19" s="3095"/>
      <c r="Q19" s="3095"/>
      <c r="R19" s="3095"/>
      <c r="S19" s="3102"/>
      <c r="T19" s="3102"/>
      <c r="U19" s="3103">
        <v>1.2</v>
      </c>
      <c r="V19" s="1919"/>
      <c r="W19" s="1919"/>
      <c r="X19" s="1919"/>
      <c r="Y19" s="3032"/>
      <c r="Z19" s="3089">
        <v>100</v>
      </c>
      <c r="AA19" s="3090">
        <v>100</v>
      </c>
      <c r="AB19" s="3030">
        <v>1</v>
      </c>
      <c r="AC19" s="1919"/>
      <c r="AD19" s="1919"/>
      <c r="AE19" s="1919"/>
      <c r="AF19" s="1919"/>
      <c r="AG19" s="3092" t="s">
        <v>438</v>
      </c>
      <c r="AH19" s="1412"/>
      <c r="AI19" s="280"/>
      <c r="AJ19" s="280"/>
      <c r="AK19" s="280"/>
      <c r="AL19" s="280"/>
      <c r="AM19" s="280"/>
      <c r="AN19" s="280"/>
      <c r="AO19" s="280"/>
      <c r="AP19" s="280"/>
      <c r="AQ19" s="280"/>
      <c r="AR19" s="280"/>
      <c r="AS19" s="280"/>
      <c r="AT19" s="280"/>
      <c r="AU19" s="280"/>
      <c r="AV19" s="280"/>
      <c r="AW19" s="280"/>
      <c r="AX19" s="280"/>
      <c r="AY19" s="280"/>
      <c r="AZ19" s="1136"/>
      <c r="BA19" s="280"/>
      <c r="BB19" s="280"/>
      <c r="BC19" s="280"/>
      <c r="BD19" s="280"/>
      <c r="BE19" s="280"/>
      <c r="BF19" s="280"/>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row>
    <row r="20" spans="1:81" s="272" customFormat="1" ht="48" customHeight="1" thickBot="1">
      <c r="A20" s="3093" t="s">
        <v>451</v>
      </c>
      <c r="B20" s="3094" t="s">
        <v>94</v>
      </c>
      <c r="C20" s="1919" t="s">
        <v>2374</v>
      </c>
      <c r="D20" s="3095"/>
      <c r="E20" s="3096" t="s">
        <v>623</v>
      </c>
      <c r="F20" s="3108" t="s">
        <v>700</v>
      </c>
      <c r="G20" s="3095"/>
      <c r="H20" s="3095" t="s">
        <v>964</v>
      </c>
      <c r="I20" s="3095" t="s">
        <v>426</v>
      </c>
      <c r="J20" s="3098" t="s">
        <v>1056</v>
      </c>
      <c r="K20" s="3099">
        <v>165000</v>
      </c>
      <c r="L20" s="3100">
        <v>165000</v>
      </c>
      <c r="M20" s="3100">
        <v>165000</v>
      </c>
      <c r="N20" s="3084">
        <f t="shared" si="0"/>
        <v>0</v>
      </c>
      <c r="O20" s="3093"/>
      <c r="P20" s="3095"/>
      <c r="Q20" s="3095"/>
      <c r="R20" s="3095"/>
      <c r="S20" s="3102"/>
      <c r="T20" s="3102"/>
      <c r="U20" s="3103">
        <v>3.5</v>
      </c>
      <c r="V20" s="1919"/>
      <c r="W20" s="1919"/>
      <c r="X20" s="1919"/>
      <c r="Y20" s="3032"/>
      <c r="Z20" s="3089">
        <v>100</v>
      </c>
      <c r="AA20" s="3090">
        <v>100</v>
      </c>
      <c r="AB20" s="1919">
        <v>1</v>
      </c>
      <c r="AC20" s="1919"/>
      <c r="AD20" s="1919"/>
      <c r="AE20" s="3109"/>
      <c r="AF20" s="1919"/>
      <c r="AG20" s="3032" t="s">
        <v>438</v>
      </c>
      <c r="AH20" s="1412"/>
      <c r="AI20" s="280"/>
      <c r="AJ20" s="280"/>
      <c r="AK20" s="280"/>
      <c r="AL20" s="280"/>
      <c r="AM20" s="280"/>
      <c r="AN20" s="280"/>
      <c r="AO20" s="280"/>
      <c r="AP20" s="280"/>
      <c r="AQ20" s="280"/>
      <c r="AR20" s="280"/>
      <c r="AS20" s="280"/>
      <c r="AT20" s="280"/>
      <c r="AU20" s="280"/>
      <c r="AV20" s="280"/>
      <c r="AW20" s="280"/>
      <c r="AX20" s="280"/>
      <c r="AY20" s="280"/>
      <c r="AZ20" s="1136"/>
      <c r="BA20" s="280"/>
      <c r="BB20" s="280"/>
      <c r="BC20" s="280"/>
      <c r="BD20" s="280"/>
      <c r="BE20" s="280"/>
      <c r="BF20" s="280"/>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row>
    <row r="21" spans="1:81" s="272" customFormat="1" ht="48" customHeight="1" thickBot="1">
      <c r="A21" s="3093" t="s">
        <v>451</v>
      </c>
      <c r="B21" s="3094" t="s">
        <v>94</v>
      </c>
      <c r="C21" s="1919" t="s">
        <v>2374</v>
      </c>
      <c r="D21" s="3095"/>
      <c r="E21" s="3096" t="s">
        <v>692</v>
      </c>
      <c r="F21" s="3097" t="s">
        <v>701</v>
      </c>
      <c r="G21" s="3095"/>
      <c r="H21" s="3095" t="s">
        <v>964</v>
      </c>
      <c r="I21" s="3095" t="s">
        <v>427</v>
      </c>
      <c r="J21" s="3098" t="s">
        <v>1056</v>
      </c>
      <c r="K21" s="3099">
        <v>30000</v>
      </c>
      <c r="L21" s="3100">
        <v>30000</v>
      </c>
      <c r="M21" s="3100">
        <v>30000</v>
      </c>
      <c r="N21" s="3084">
        <f t="shared" si="0"/>
        <v>0</v>
      </c>
      <c r="O21" s="3093"/>
      <c r="P21" s="3095"/>
      <c r="Q21" s="3095"/>
      <c r="R21" s="3095"/>
      <c r="S21" s="3102"/>
      <c r="T21" s="3102"/>
      <c r="U21" s="3103"/>
      <c r="V21" s="1919">
        <v>1</v>
      </c>
      <c r="W21" s="1919"/>
      <c r="X21" s="1919"/>
      <c r="Y21" s="3032"/>
      <c r="Z21" s="3089">
        <v>100</v>
      </c>
      <c r="AA21" s="3090">
        <v>100</v>
      </c>
      <c r="AB21" s="1919">
        <v>1</v>
      </c>
      <c r="AC21" s="1919"/>
      <c r="AD21" s="1919"/>
      <c r="AE21" s="3109"/>
      <c r="AF21" s="1919"/>
      <c r="AG21" s="3032" t="s">
        <v>438</v>
      </c>
      <c r="AH21" s="1412"/>
      <c r="AI21" s="280"/>
      <c r="AJ21" s="280"/>
      <c r="AK21" s="280"/>
      <c r="AL21" s="280"/>
      <c r="AM21" s="280"/>
      <c r="AN21" s="280"/>
      <c r="AO21" s="280"/>
      <c r="AP21" s="280"/>
      <c r="AQ21" s="280"/>
      <c r="AR21" s="280"/>
      <c r="AS21" s="280"/>
      <c r="AT21" s="280"/>
      <c r="AU21" s="280"/>
      <c r="AV21" s="280"/>
      <c r="AW21" s="280"/>
      <c r="AX21" s="280"/>
      <c r="AY21" s="280"/>
      <c r="AZ21" s="1136"/>
      <c r="BA21" s="280"/>
      <c r="BB21" s="280"/>
      <c r="BC21" s="280"/>
      <c r="BD21" s="280"/>
      <c r="BE21" s="280"/>
      <c r="BF21" s="280"/>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row>
    <row r="22" spans="1:81" s="272" customFormat="1" ht="48" customHeight="1" thickBot="1">
      <c r="A22" s="3093" t="s">
        <v>451</v>
      </c>
      <c r="B22" s="3094" t="s">
        <v>94</v>
      </c>
      <c r="C22" s="1919" t="s">
        <v>2374</v>
      </c>
      <c r="D22" s="3095"/>
      <c r="E22" s="3096" t="s">
        <v>693</v>
      </c>
      <c r="F22" s="3097" t="s">
        <v>702</v>
      </c>
      <c r="G22" s="3095"/>
      <c r="H22" s="3095" t="s">
        <v>964</v>
      </c>
      <c r="I22" s="3095" t="s">
        <v>427</v>
      </c>
      <c r="J22" s="3098" t="s">
        <v>1056</v>
      </c>
      <c r="K22" s="3099">
        <v>165000</v>
      </c>
      <c r="L22" s="3100">
        <v>165000</v>
      </c>
      <c r="M22" s="3100">
        <v>165000</v>
      </c>
      <c r="N22" s="3084">
        <f t="shared" si="0"/>
        <v>0</v>
      </c>
      <c r="O22" s="3093"/>
      <c r="P22" s="3095"/>
      <c r="Q22" s="3095"/>
      <c r="R22" s="3095"/>
      <c r="S22" s="3102"/>
      <c r="T22" s="3102"/>
      <c r="U22" s="3103"/>
      <c r="V22" s="1919">
        <v>5.5</v>
      </c>
      <c r="W22" s="1919"/>
      <c r="X22" s="1919"/>
      <c r="Y22" s="3032"/>
      <c r="Z22" s="3089">
        <v>100</v>
      </c>
      <c r="AA22" s="3090">
        <v>100</v>
      </c>
      <c r="AB22" s="1919">
        <v>1</v>
      </c>
      <c r="AC22" s="1919"/>
      <c r="AD22" s="1919"/>
      <c r="AE22" s="3109"/>
      <c r="AF22" s="1919"/>
      <c r="AG22" s="3032" t="s">
        <v>438</v>
      </c>
      <c r="AH22" s="1412"/>
      <c r="AI22" s="280"/>
      <c r="AJ22" s="280"/>
      <c r="AK22" s="280"/>
      <c r="AL22" s="280"/>
      <c r="AM22" s="280"/>
      <c r="AN22" s="280"/>
      <c r="AO22" s="280"/>
      <c r="AP22" s="280"/>
      <c r="AQ22" s="280"/>
      <c r="AR22" s="280"/>
      <c r="AS22" s="280"/>
      <c r="AT22" s="280"/>
      <c r="AU22" s="280"/>
      <c r="AV22" s="280"/>
      <c r="AW22" s="280"/>
      <c r="AX22" s="280"/>
      <c r="AY22" s="280"/>
      <c r="AZ22" s="1136"/>
      <c r="BA22" s="280"/>
      <c r="BB22" s="280"/>
      <c r="BC22" s="280"/>
      <c r="BD22" s="280"/>
      <c r="BE22" s="280"/>
      <c r="BF22" s="280"/>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row>
    <row r="23" spans="1:81" s="272" customFormat="1" ht="48" customHeight="1" thickBot="1">
      <c r="A23" s="3093" t="s">
        <v>451</v>
      </c>
      <c r="B23" s="3094" t="s">
        <v>94</v>
      </c>
      <c r="C23" s="1919" t="s">
        <v>2374</v>
      </c>
      <c r="D23" s="3095"/>
      <c r="E23" s="3096" t="s">
        <v>694</v>
      </c>
      <c r="F23" s="3097" t="s">
        <v>703</v>
      </c>
      <c r="G23" s="3095"/>
      <c r="H23" s="3095" t="s">
        <v>1240</v>
      </c>
      <c r="I23" s="3095" t="s">
        <v>448</v>
      </c>
      <c r="J23" s="3098" t="s">
        <v>1784</v>
      </c>
      <c r="K23" s="3104">
        <v>25000</v>
      </c>
      <c r="L23" s="3100">
        <v>25000</v>
      </c>
      <c r="M23" s="3100">
        <v>25000</v>
      </c>
      <c r="N23" s="3084">
        <f t="shared" si="0"/>
        <v>0</v>
      </c>
      <c r="O23" s="3093"/>
      <c r="P23" s="3095"/>
      <c r="Q23" s="3095"/>
      <c r="R23" s="3095"/>
      <c r="S23" s="3102"/>
      <c r="T23" s="3102">
        <v>3000</v>
      </c>
      <c r="U23" s="3103"/>
      <c r="V23" s="1919"/>
      <c r="W23" s="1919"/>
      <c r="X23" s="1919"/>
      <c r="Y23" s="3032"/>
      <c r="Z23" s="3089">
        <v>100</v>
      </c>
      <c r="AA23" s="3090">
        <v>100</v>
      </c>
      <c r="AB23" s="3030">
        <v>1</v>
      </c>
      <c r="AC23" s="1919"/>
      <c r="AD23" s="1919"/>
      <c r="AE23" s="1919"/>
      <c r="AF23" s="1919"/>
      <c r="AG23" s="3032" t="s">
        <v>438</v>
      </c>
      <c r="AH23" s="1412"/>
      <c r="AI23" s="280"/>
      <c r="AJ23" s="280"/>
      <c r="AK23" s="280"/>
      <c r="AL23" s="280"/>
      <c r="AM23" s="280"/>
      <c r="AN23" s="280"/>
      <c r="AO23" s="280"/>
      <c r="AP23" s="280"/>
      <c r="AQ23" s="280"/>
      <c r="AR23" s="280"/>
      <c r="AS23" s="280"/>
      <c r="AT23" s="280"/>
      <c r="AU23" s="280"/>
      <c r="AV23" s="280"/>
      <c r="AW23" s="280"/>
      <c r="AX23" s="280"/>
      <c r="AY23" s="280"/>
      <c r="AZ23" s="1136"/>
      <c r="BA23" s="280"/>
      <c r="BB23" s="280"/>
      <c r="BC23" s="280"/>
      <c r="BD23" s="280"/>
      <c r="BE23" s="280"/>
      <c r="BF23" s="280"/>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row>
    <row r="24" spans="1:81" s="272" customFormat="1" ht="48" customHeight="1" thickBot="1">
      <c r="A24" s="3093" t="s">
        <v>451</v>
      </c>
      <c r="B24" s="3094" t="s">
        <v>94</v>
      </c>
      <c r="C24" s="1919" t="s">
        <v>2374</v>
      </c>
      <c r="D24" s="3095"/>
      <c r="E24" s="3096" t="s">
        <v>695</v>
      </c>
      <c r="F24" s="3097" t="s">
        <v>704</v>
      </c>
      <c r="G24" s="3095"/>
      <c r="H24" s="3095" t="s">
        <v>1240</v>
      </c>
      <c r="I24" s="3095" t="s">
        <v>448</v>
      </c>
      <c r="J24" s="3098" t="s">
        <v>1784</v>
      </c>
      <c r="K24" s="3104">
        <v>25000</v>
      </c>
      <c r="L24" s="3100">
        <v>25000</v>
      </c>
      <c r="M24" s="3100">
        <v>25000</v>
      </c>
      <c r="N24" s="3084">
        <f t="shared" si="0"/>
        <v>0</v>
      </c>
      <c r="O24" s="3093"/>
      <c r="P24" s="3095"/>
      <c r="Q24" s="3095"/>
      <c r="R24" s="3095"/>
      <c r="S24" s="3102"/>
      <c r="T24" s="3102">
        <v>1500</v>
      </c>
      <c r="U24" s="3103"/>
      <c r="V24" s="1919"/>
      <c r="W24" s="1919"/>
      <c r="X24" s="1919"/>
      <c r="Y24" s="3032"/>
      <c r="Z24" s="3089">
        <v>100</v>
      </c>
      <c r="AA24" s="3090">
        <v>100</v>
      </c>
      <c r="AB24" s="3030">
        <v>1</v>
      </c>
      <c r="AC24" s="3110"/>
      <c r="AD24" s="1919"/>
      <c r="AE24" s="1919"/>
      <c r="AF24" s="1919"/>
      <c r="AG24" s="3032" t="s">
        <v>438</v>
      </c>
      <c r="AH24" s="1412"/>
      <c r="AI24" s="280"/>
      <c r="AJ24" s="280"/>
      <c r="AK24" s="280"/>
      <c r="AL24" s="280"/>
      <c r="AM24" s="280"/>
      <c r="AN24" s="280"/>
      <c r="AO24" s="280"/>
      <c r="AP24" s="280"/>
      <c r="AQ24" s="280"/>
      <c r="AR24" s="280"/>
      <c r="AS24" s="280"/>
      <c r="AT24" s="280"/>
      <c r="AU24" s="280"/>
      <c r="AV24" s="280"/>
      <c r="AW24" s="280"/>
      <c r="AX24" s="280"/>
      <c r="AY24" s="280"/>
      <c r="AZ24" s="1136"/>
      <c r="BA24" s="280"/>
      <c r="BB24" s="280"/>
      <c r="BC24" s="280"/>
      <c r="BD24" s="280"/>
      <c r="BE24" s="280"/>
      <c r="BF24" s="280"/>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row>
    <row r="25" spans="1:81" s="272" customFormat="1" ht="48" customHeight="1" thickBot="1">
      <c r="A25" s="3093" t="s">
        <v>451</v>
      </c>
      <c r="B25" s="3094" t="s">
        <v>94</v>
      </c>
      <c r="C25" s="1919" t="s">
        <v>2374</v>
      </c>
      <c r="D25" s="3095"/>
      <c r="E25" s="3096" t="s">
        <v>696</v>
      </c>
      <c r="F25" s="3097" t="s">
        <v>705</v>
      </c>
      <c r="G25" s="3095"/>
      <c r="H25" s="3095" t="s">
        <v>1240</v>
      </c>
      <c r="I25" s="3095" t="s">
        <v>448</v>
      </c>
      <c r="J25" s="3098" t="s">
        <v>1784</v>
      </c>
      <c r="K25" s="3104">
        <v>12500</v>
      </c>
      <c r="L25" s="3100">
        <v>12500</v>
      </c>
      <c r="M25" s="3100">
        <v>12500</v>
      </c>
      <c r="N25" s="3084">
        <f t="shared" si="0"/>
        <v>0</v>
      </c>
      <c r="O25" s="3093"/>
      <c r="P25" s="3095"/>
      <c r="Q25" s="3095"/>
      <c r="R25" s="3095"/>
      <c r="S25" s="3102"/>
      <c r="T25" s="3102">
        <v>1000</v>
      </c>
      <c r="U25" s="3103"/>
      <c r="V25" s="1919"/>
      <c r="W25" s="1919"/>
      <c r="X25" s="1919"/>
      <c r="Y25" s="3032"/>
      <c r="Z25" s="3089">
        <v>100</v>
      </c>
      <c r="AA25" s="3090">
        <v>100</v>
      </c>
      <c r="AB25" s="3030">
        <v>1</v>
      </c>
      <c r="AC25" s="3110"/>
      <c r="AD25" s="1919"/>
      <c r="AE25" s="1919"/>
      <c r="AF25" s="1919"/>
      <c r="AG25" s="3032" t="s">
        <v>438</v>
      </c>
      <c r="AH25" s="1412"/>
      <c r="AI25" s="280"/>
      <c r="AJ25" s="280"/>
      <c r="AK25" s="280"/>
      <c r="AL25" s="280"/>
      <c r="AM25" s="280"/>
      <c r="AN25" s="280"/>
      <c r="AO25" s="280"/>
      <c r="AP25" s="280"/>
      <c r="AQ25" s="280"/>
      <c r="AR25" s="280"/>
      <c r="AS25" s="280"/>
      <c r="AT25" s="280"/>
      <c r="AU25" s="280"/>
      <c r="AV25" s="280"/>
      <c r="AW25" s="280"/>
      <c r="AX25" s="280"/>
      <c r="AY25" s="280"/>
      <c r="AZ25" s="1136"/>
      <c r="BA25" s="280"/>
      <c r="BB25" s="280"/>
      <c r="BC25" s="280"/>
      <c r="BD25" s="280"/>
      <c r="BE25" s="280"/>
      <c r="BF25" s="280"/>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row>
    <row r="26" spans="1:81" s="272" customFormat="1" ht="48" customHeight="1" thickBot="1">
      <c r="A26" s="3093" t="s">
        <v>451</v>
      </c>
      <c r="B26" s="3094" t="s">
        <v>94</v>
      </c>
      <c r="C26" s="1919" t="s">
        <v>2374</v>
      </c>
      <c r="D26" s="3095"/>
      <c r="E26" s="3096" t="s">
        <v>697</v>
      </c>
      <c r="F26" s="3097" t="s">
        <v>706</v>
      </c>
      <c r="G26" s="3095"/>
      <c r="H26" s="3095" t="s">
        <v>1240</v>
      </c>
      <c r="I26" s="3095" t="s">
        <v>448</v>
      </c>
      <c r="J26" s="3098" t="s">
        <v>1784</v>
      </c>
      <c r="K26" s="3104">
        <v>25000</v>
      </c>
      <c r="L26" s="3100">
        <v>25000</v>
      </c>
      <c r="M26" s="3100">
        <v>25000</v>
      </c>
      <c r="N26" s="3084">
        <f t="shared" si="0"/>
        <v>0</v>
      </c>
      <c r="O26" s="3093"/>
      <c r="P26" s="3095"/>
      <c r="Q26" s="3095"/>
      <c r="R26" s="3095"/>
      <c r="S26" s="3102"/>
      <c r="T26" s="3102">
        <v>1500</v>
      </c>
      <c r="U26" s="3103"/>
      <c r="V26" s="1919"/>
      <c r="W26" s="1919"/>
      <c r="X26" s="1919"/>
      <c r="Y26" s="3032"/>
      <c r="Z26" s="3089">
        <v>100</v>
      </c>
      <c r="AA26" s="3090">
        <v>100</v>
      </c>
      <c r="AB26" s="3030">
        <v>1</v>
      </c>
      <c r="AC26" s="3110"/>
      <c r="AD26" s="1919"/>
      <c r="AE26" s="1919"/>
      <c r="AF26" s="1919"/>
      <c r="AG26" s="3032" t="s">
        <v>438</v>
      </c>
      <c r="AH26" s="1412"/>
      <c r="AI26" s="280"/>
      <c r="AJ26" s="280"/>
      <c r="AK26" s="280"/>
      <c r="AL26" s="280"/>
      <c r="AM26" s="280"/>
      <c r="AN26" s="280"/>
      <c r="AO26" s="280"/>
      <c r="AP26" s="280"/>
      <c r="AQ26" s="280"/>
      <c r="AR26" s="280"/>
      <c r="AS26" s="280"/>
      <c r="AT26" s="280"/>
      <c r="AU26" s="280"/>
      <c r="AV26" s="280"/>
      <c r="AW26" s="280"/>
      <c r="AX26" s="280"/>
      <c r="AY26" s="280"/>
      <c r="AZ26" s="1136"/>
      <c r="BA26" s="280"/>
      <c r="BB26" s="280"/>
      <c r="BC26" s="280"/>
      <c r="BD26" s="280"/>
      <c r="BE26" s="280"/>
      <c r="BF26" s="280"/>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row>
    <row r="27" spans="1:81" s="272" customFormat="1" ht="48" customHeight="1" thickBot="1">
      <c r="A27" s="3093" t="s">
        <v>451</v>
      </c>
      <c r="B27" s="3094" t="s">
        <v>94</v>
      </c>
      <c r="C27" s="1919" t="s">
        <v>2374</v>
      </c>
      <c r="D27" s="3095"/>
      <c r="E27" s="3096" t="s">
        <v>698</v>
      </c>
      <c r="F27" s="3097" t="s">
        <v>707</v>
      </c>
      <c r="G27" s="3095"/>
      <c r="H27" s="3095" t="s">
        <v>1240</v>
      </c>
      <c r="I27" s="3095" t="s">
        <v>448</v>
      </c>
      <c r="J27" s="3098" t="s">
        <v>1784</v>
      </c>
      <c r="K27" s="3104">
        <v>25000</v>
      </c>
      <c r="L27" s="3100">
        <v>25000</v>
      </c>
      <c r="M27" s="3100">
        <v>25000</v>
      </c>
      <c r="N27" s="3084">
        <f t="shared" si="0"/>
        <v>0</v>
      </c>
      <c r="O27" s="3093"/>
      <c r="P27" s="3095"/>
      <c r="Q27" s="3095"/>
      <c r="R27" s="3095"/>
      <c r="S27" s="3102"/>
      <c r="T27" s="3102">
        <v>1500</v>
      </c>
      <c r="U27" s="3103"/>
      <c r="V27" s="1919"/>
      <c r="W27" s="1919"/>
      <c r="X27" s="1919"/>
      <c r="Y27" s="3111"/>
      <c r="Z27" s="3089">
        <v>100</v>
      </c>
      <c r="AA27" s="3090">
        <v>100</v>
      </c>
      <c r="AB27" s="3030">
        <v>1</v>
      </c>
      <c r="AC27" s="3112"/>
      <c r="AD27" s="3113"/>
      <c r="AE27" s="1919"/>
      <c r="AF27" s="1919"/>
      <c r="AG27" s="3032" t="s">
        <v>438</v>
      </c>
      <c r="AH27" s="1412"/>
      <c r="AI27" s="280"/>
      <c r="AJ27" s="280"/>
      <c r="AK27" s="280"/>
      <c r="AL27" s="280"/>
      <c r="AM27" s="280"/>
      <c r="AN27" s="280"/>
      <c r="AO27" s="280"/>
      <c r="AP27" s="280"/>
      <c r="AQ27" s="280"/>
      <c r="AR27" s="280"/>
      <c r="AS27" s="280"/>
      <c r="AT27" s="280"/>
      <c r="AU27" s="280"/>
      <c r="AV27" s="280"/>
      <c r="AW27" s="280"/>
      <c r="AX27" s="280"/>
      <c r="AY27" s="280"/>
      <c r="AZ27" s="1136"/>
      <c r="BA27" s="280"/>
      <c r="BB27" s="280"/>
      <c r="BC27" s="280"/>
      <c r="BD27" s="280"/>
      <c r="BE27" s="280"/>
      <c r="BF27" s="280"/>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row>
    <row r="28" spans="1:81" s="272" customFormat="1" ht="48" customHeight="1" thickBot="1">
      <c r="A28" s="3093" t="s">
        <v>451</v>
      </c>
      <c r="B28" s="3094" t="s">
        <v>94</v>
      </c>
      <c r="C28" s="1919" t="s">
        <v>2374</v>
      </c>
      <c r="D28" s="3095"/>
      <c r="E28" s="3096" t="s">
        <v>699</v>
      </c>
      <c r="F28" s="3097" t="s">
        <v>708</v>
      </c>
      <c r="G28" s="3095"/>
      <c r="H28" s="3095" t="s">
        <v>1240</v>
      </c>
      <c r="I28" s="3095" t="s">
        <v>448</v>
      </c>
      <c r="J28" s="3098" t="s">
        <v>1784</v>
      </c>
      <c r="K28" s="3104">
        <v>12500</v>
      </c>
      <c r="L28" s="3100">
        <v>12500</v>
      </c>
      <c r="M28" s="3100">
        <v>12500</v>
      </c>
      <c r="N28" s="3084">
        <f t="shared" si="0"/>
        <v>0</v>
      </c>
      <c r="O28" s="3093"/>
      <c r="P28" s="3095"/>
      <c r="Q28" s="3095"/>
      <c r="R28" s="3095"/>
      <c r="S28" s="3102"/>
      <c r="T28" s="3102">
        <v>500</v>
      </c>
      <c r="U28" s="3103"/>
      <c r="V28" s="1919"/>
      <c r="W28" s="1919"/>
      <c r="X28" s="1919"/>
      <c r="Y28" s="3111"/>
      <c r="Z28" s="3089">
        <v>100</v>
      </c>
      <c r="AA28" s="3090">
        <v>100</v>
      </c>
      <c r="AB28" s="3030">
        <v>1</v>
      </c>
      <c r="AC28" s="3112"/>
      <c r="AD28" s="3113"/>
      <c r="AE28" s="1919"/>
      <c r="AF28" s="1919"/>
      <c r="AG28" s="3032" t="s">
        <v>438</v>
      </c>
      <c r="AH28" s="1412"/>
      <c r="AI28" s="280"/>
      <c r="AJ28" s="280"/>
      <c r="AK28" s="280"/>
      <c r="AL28" s="280"/>
      <c r="AM28" s="280"/>
      <c r="AN28" s="280"/>
      <c r="AO28" s="280"/>
      <c r="AP28" s="280"/>
      <c r="AQ28" s="280"/>
      <c r="AR28" s="280"/>
      <c r="AS28" s="280"/>
      <c r="AT28" s="280"/>
      <c r="AU28" s="280"/>
      <c r="AV28" s="280"/>
      <c r="AW28" s="280"/>
      <c r="AX28" s="280"/>
      <c r="AY28" s="280"/>
      <c r="AZ28" s="1136"/>
      <c r="BA28" s="280"/>
      <c r="BB28" s="280"/>
      <c r="BC28" s="280"/>
      <c r="BD28" s="280"/>
      <c r="BE28" s="280"/>
      <c r="BF28" s="280"/>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row>
    <row r="29" spans="1:81" s="272" customFormat="1" ht="48" customHeight="1" thickBot="1">
      <c r="A29" s="3093" t="s">
        <v>451</v>
      </c>
      <c r="B29" s="3094" t="s">
        <v>94</v>
      </c>
      <c r="C29" s="1919" t="s">
        <v>2374</v>
      </c>
      <c r="D29" s="3105"/>
      <c r="E29" s="3096" t="s">
        <v>2156</v>
      </c>
      <c r="F29" s="3097" t="s">
        <v>2157</v>
      </c>
      <c r="G29" s="3095"/>
      <c r="H29" s="3095" t="s">
        <v>1240</v>
      </c>
      <c r="I29" s="3095" t="s">
        <v>448</v>
      </c>
      <c r="J29" s="3098" t="s">
        <v>1784</v>
      </c>
      <c r="K29" s="3114">
        <v>25000</v>
      </c>
      <c r="L29" s="3100">
        <v>25000</v>
      </c>
      <c r="M29" s="3100">
        <v>25000</v>
      </c>
      <c r="N29" s="3084">
        <f t="shared" si="0"/>
        <v>0</v>
      </c>
      <c r="O29" s="3093"/>
      <c r="P29" s="3095"/>
      <c r="Q29" s="3095"/>
      <c r="R29" s="3095"/>
      <c r="S29" s="3102"/>
      <c r="T29" s="3102"/>
      <c r="U29" s="3103"/>
      <c r="V29" s="1919"/>
      <c r="W29" s="1919"/>
      <c r="X29" s="1919"/>
      <c r="Y29" s="3111"/>
      <c r="Z29" s="3089">
        <v>100</v>
      </c>
      <c r="AA29" s="3090">
        <v>100</v>
      </c>
      <c r="AB29" s="3030">
        <v>1</v>
      </c>
      <c r="AC29" s="3112"/>
      <c r="AD29" s="3113"/>
      <c r="AE29" s="1919"/>
      <c r="AF29" s="1919"/>
      <c r="AG29" s="3032" t="s">
        <v>438</v>
      </c>
      <c r="AH29" s="1412"/>
      <c r="AI29" s="280"/>
      <c r="AJ29" s="280"/>
      <c r="AK29" s="280"/>
      <c r="AL29" s="280"/>
      <c r="AM29" s="280"/>
      <c r="AN29" s="280"/>
      <c r="AO29" s="280"/>
      <c r="AP29" s="280"/>
      <c r="AQ29" s="280"/>
      <c r="AR29" s="280"/>
      <c r="AS29" s="280"/>
      <c r="AT29" s="280"/>
      <c r="AU29" s="280"/>
      <c r="AV29" s="280"/>
      <c r="AW29" s="280"/>
      <c r="AX29" s="280"/>
      <c r="AY29" s="280"/>
      <c r="AZ29" s="1136"/>
      <c r="BA29" s="280"/>
      <c r="BB29" s="280"/>
      <c r="BC29" s="280"/>
      <c r="BD29" s="280"/>
      <c r="BE29" s="280"/>
      <c r="BF29" s="280"/>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row>
    <row r="30" spans="1:81" s="272" customFormat="1" ht="48" customHeight="1" thickBot="1">
      <c r="A30" s="3093" t="s">
        <v>451</v>
      </c>
      <c r="B30" s="3094" t="s">
        <v>94</v>
      </c>
      <c r="C30" s="1919" t="s">
        <v>2374</v>
      </c>
      <c r="D30" s="3105"/>
      <c r="E30" s="3096" t="s">
        <v>2158</v>
      </c>
      <c r="F30" s="3115" t="s">
        <v>2159</v>
      </c>
      <c r="G30" s="3095"/>
      <c r="H30" s="3095" t="s">
        <v>1240</v>
      </c>
      <c r="I30" s="3095" t="s">
        <v>448</v>
      </c>
      <c r="J30" s="3098" t="s">
        <v>1784</v>
      </c>
      <c r="K30" s="3114">
        <v>25000</v>
      </c>
      <c r="L30" s="3100">
        <v>25000</v>
      </c>
      <c r="M30" s="3100">
        <v>25000</v>
      </c>
      <c r="N30" s="3084">
        <f t="shared" si="0"/>
        <v>0</v>
      </c>
      <c r="O30" s="3093"/>
      <c r="P30" s="3095"/>
      <c r="Q30" s="3095"/>
      <c r="R30" s="3095"/>
      <c r="S30" s="3102"/>
      <c r="T30" s="3102"/>
      <c r="U30" s="3103"/>
      <c r="V30" s="1919"/>
      <c r="W30" s="1919"/>
      <c r="X30" s="1919"/>
      <c r="Y30" s="3111"/>
      <c r="Z30" s="3089">
        <v>100</v>
      </c>
      <c r="AA30" s="3090">
        <v>100</v>
      </c>
      <c r="AB30" s="3030">
        <v>1</v>
      </c>
      <c r="AC30" s="3112"/>
      <c r="AD30" s="3113"/>
      <c r="AE30" s="1919"/>
      <c r="AF30" s="1919"/>
      <c r="AG30" s="3032" t="s">
        <v>438</v>
      </c>
      <c r="AH30" s="1412"/>
      <c r="AI30" s="280"/>
      <c r="AJ30" s="280"/>
      <c r="AK30" s="280"/>
      <c r="AL30" s="280"/>
      <c r="AM30" s="280"/>
      <c r="AN30" s="280"/>
      <c r="AO30" s="280"/>
      <c r="AP30" s="280"/>
      <c r="AQ30" s="280"/>
      <c r="AR30" s="280"/>
      <c r="AS30" s="280"/>
      <c r="AT30" s="280"/>
      <c r="AU30" s="280"/>
      <c r="AV30" s="280"/>
      <c r="AW30" s="280"/>
      <c r="AX30" s="280"/>
      <c r="AY30" s="280"/>
      <c r="AZ30" s="1136"/>
      <c r="BA30" s="280"/>
      <c r="BB30" s="280"/>
      <c r="BC30" s="280"/>
      <c r="BD30" s="280"/>
      <c r="BE30" s="280"/>
      <c r="BF30" s="280"/>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row>
    <row r="31" spans="1:81" s="272" customFormat="1" ht="48" customHeight="1" thickBot="1">
      <c r="A31" s="3093" t="s">
        <v>451</v>
      </c>
      <c r="B31" s="3094" t="s">
        <v>94</v>
      </c>
      <c r="C31" s="1919" t="s">
        <v>2374</v>
      </c>
      <c r="D31" s="3105"/>
      <c r="E31" s="3096" t="s">
        <v>2160</v>
      </c>
      <c r="F31" s="3097" t="s">
        <v>2161</v>
      </c>
      <c r="G31" s="3095"/>
      <c r="H31" s="3095" t="s">
        <v>1240</v>
      </c>
      <c r="I31" s="3095" t="s">
        <v>448</v>
      </c>
      <c r="J31" s="3098" t="s">
        <v>1784</v>
      </c>
      <c r="K31" s="3114">
        <v>12500</v>
      </c>
      <c r="L31" s="3100">
        <v>12500</v>
      </c>
      <c r="M31" s="3100">
        <v>12500</v>
      </c>
      <c r="N31" s="3084">
        <f t="shared" si="0"/>
        <v>0</v>
      </c>
      <c r="O31" s="3093"/>
      <c r="P31" s="3095"/>
      <c r="Q31" s="3095"/>
      <c r="R31" s="3095"/>
      <c r="S31" s="3102"/>
      <c r="T31" s="3102"/>
      <c r="U31" s="3103"/>
      <c r="V31" s="1919"/>
      <c r="W31" s="1919"/>
      <c r="X31" s="1919"/>
      <c r="Y31" s="3111"/>
      <c r="Z31" s="3089">
        <v>100</v>
      </c>
      <c r="AA31" s="3090">
        <v>100</v>
      </c>
      <c r="AB31" s="3030">
        <v>1</v>
      </c>
      <c r="AC31" s="3112"/>
      <c r="AD31" s="3113"/>
      <c r="AE31" s="1919"/>
      <c r="AF31" s="1919"/>
      <c r="AG31" s="3032" t="s">
        <v>438</v>
      </c>
      <c r="AH31" s="1412"/>
      <c r="AI31" s="280"/>
      <c r="AJ31" s="280"/>
      <c r="AK31" s="280"/>
      <c r="AL31" s="280"/>
      <c r="AM31" s="280"/>
      <c r="AN31" s="280"/>
      <c r="AO31" s="280"/>
      <c r="AP31" s="280"/>
      <c r="AQ31" s="280"/>
      <c r="AR31" s="280"/>
      <c r="AS31" s="280"/>
      <c r="AT31" s="280"/>
      <c r="AU31" s="280"/>
      <c r="AV31" s="280"/>
      <c r="AW31" s="280"/>
      <c r="AX31" s="280"/>
      <c r="AY31" s="280"/>
      <c r="AZ31" s="1136"/>
      <c r="BA31" s="280"/>
      <c r="BB31" s="280"/>
      <c r="BC31" s="280"/>
      <c r="BD31" s="280"/>
      <c r="BE31" s="280"/>
      <c r="BF31" s="280"/>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row>
    <row r="32" spans="1:81" s="272" customFormat="1" ht="48" customHeight="1" thickBot="1">
      <c r="A32" s="3093" t="s">
        <v>451</v>
      </c>
      <c r="B32" s="3094" t="s">
        <v>94</v>
      </c>
      <c r="C32" s="1919" t="s">
        <v>2374</v>
      </c>
      <c r="D32" s="3105"/>
      <c r="E32" s="3096" t="s">
        <v>2162</v>
      </c>
      <c r="F32" s="3097" t="s">
        <v>2163</v>
      </c>
      <c r="G32" s="3095"/>
      <c r="H32" s="3095" t="s">
        <v>1240</v>
      </c>
      <c r="I32" s="3095" t="s">
        <v>448</v>
      </c>
      <c r="J32" s="3098" t="s">
        <v>1784</v>
      </c>
      <c r="K32" s="3114">
        <v>12500</v>
      </c>
      <c r="L32" s="3100">
        <v>12500</v>
      </c>
      <c r="M32" s="3100">
        <v>12500</v>
      </c>
      <c r="N32" s="3084">
        <f t="shared" si="0"/>
        <v>0</v>
      </c>
      <c r="O32" s="3093"/>
      <c r="P32" s="3095"/>
      <c r="Q32" s="3095"/>
      <c r="R32" s="3095"/>
      <c r="S32" s="3102"/>
      <c r="T32" s="3102"/>
      <c r="U32" s="3103"/>
      <c r="V32" s="1919"/>
      <c r="W32" s="1919"/>
      <c r="X32" s="1919"/>
      <c r="Y32" s="3111"/>
      <c r="Z32" s="3089">
        <v>100</v>
      </c>
      <c r="AA32" s="3090">
        <v>100</v>
      </c>
      <c r="AB32" s="3030">
        <v>1</v>
      </c>
      <c r="AC32" s="3112"/>
      <c r="AD32" s="3113"/>
      <c r="AE32" s="1919"/>
      <c r="AF32" s="1919"/>
      <c r="AG32" s="3032" t="s">
        <v>438</v>
      </c>
      <c r="AH32" s="1412"/>
      <c r="AI32" s="280"/>
      <c r="AJ32" s="280"/>
      <c r="AK32" s="280"/>
      <c r="AL32" s="280"/>
      <c r="AM32" s="280"/>
      <c r="AN32" s="280"/>
      <c r="AO32" s="280"/>
      <c r="AP32" s="280"/>
      <c r="AQ32" s="280"/>
      <c r="AR32" s="280"/>
      <c r="AS32" s="280"/>
      <c r="AT32" s="280"/>
      <c r="AU32" s="280"/>
      <c r="AV32" s="280"/>
      <c r="AW32" s="280"/>
      <c r="AX32" s="280"/>
      <c r="AY32" s="280"/>
      <c r="AZ32" s="1136"/>
      <c r="BA32" s="280"/>
      <c r="BB32" s="280"/>
      <c r="BC32" s="280"/>
      <c r="BD32" s="280"/>
      <c r="BE32" s="280"/>
      <c r="BF32" s="280"/>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row>
    <row r="33" spans="1:81" s="272" customFormat="1" ht="48" customHeight="1" thickBot="1">
      <c r="A33" s="3093" t="s">
        <v>451</v>
      </c>
      <c r="B33" s="3094" t="s">
        <v>94</v>
      </c>
      <c r="C33" s="1919" t="s">
        <v>2374</v>
      </c>
      <c r="D33" s="3105"/>
      <c r="E33" s="3096" t="s">
        <v>2164</v>
      </c>
      <c r="F33" s="3097" t="s">
        <v>2165</v>
      </c>
      <c r="G33" s="3095"/>
      <c r="H33" s="3095" t="s">
        <v>1240</v>
      </c>
      <c r="I33" s="3095" t="s">
        <v>448</v>
      </c>
      <c r="J33" s="3098" t="s">
        <v>1784</v>
      </c>
      <c r="K33" s="3114">
        <v>12500</v>
      </c>
      <c r="L33" s="3100">
        <v>12500</v>
      </c>
      <c r="M33" s="3100">
        <v>12500</v>
      </c>
      <c r="N33" s="3084">
        <f t="shared" si="0"/>
        <v>0</v>
      </c>
      <c r="O33" s="3093"/>
      <c r="P33" s="3095"/>
      <c r="Q33" s="3095"/>
      <c r="R33" s="3095"/>
      <c r="S33" s="3102"/>
      <c r="T33" s="3102"/>
      <c r="U33" s="3103"/>
      <c r="V33" s="1919"/>
      <c r="W33" s="1919"/>
      <c r="X33" s="1919"/>
      <c r="Y33" s="3111"/>
      <c r="Z33" s="3089">
        <v>100</v>
      </c>
      <c r="AA33" s="3090">
        <v>100</v>
      </c>
      <c r="AB33" s="3030">
        <v>1</v>
      </c>
      <c r="AC33" s="3112"/>
      <c r="AD33" s="3113"/>
      <c r="AE33" s="1919"/>
      <c r="AF33" s="1919"/>
      <c r="AG33" s="3032" t="s">
        <v>438</v>
      </c>
      <c r="AH33" s="1412"/>
      <c r="AI33" s="280"/>
      <c r="AJ33" s="280"/>
      <c r="AK33" s="280"/>
      <c r="AL33" s="280"/>
      <c r="AM33" s="280"/>
      <c r="AN33" s="280"/>
      <c r="AO33" s="280"/>
      <c r="AP33" s="280"/>
      <c r="AQ33" s="280"/>
      <c r="AR33" s="280"/>
      <c r="AS33" s="280"/>
      <c r="AT33" s="280"/>
      <c r="AU33" s="280"/>
      <c r="AV33" s="280"/>
      <c r="AW33" s="280"/>
      <c r="AX33" s="280"/>
      <c r="AY33" s="280"/>
      <c r="AZ33" s="1136"/>
      <c r="BA33" s="280"/>
      <c r="BB33" s="280"/>
      <c r="BC33" s="280"/>
      <c r="BD33" s="280"/>
      <c r="BE33" s="280"/>
      <c r="BF33" s="280"/>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row>
    <row r="34" spans="1:81" s="272" customFormat="1" ht="48" customHeight="1" thickBot="1">
      <c r="A34" s="3093" t="s">
        <v>451</v>
      </c>
      <c r="B34" s="3094" t="s">
        <v>94</v>
      </c>
      <c r="C34" s="1919" t="s">
        <v>2374</v>
      </c>
      <c r="D34" s="3105"/>
      <c r="E34" s="3096" t="s">
        <v>2166</v>
      </c>
      <c r="F34" s="3097" t="s">
        <v>2167</v>
      </c>
      <c r="G34" s="3095"/>
      <c r="H34" s="3095" t="s">
        <v>1240</v>
      </c>
      <c r="I34" s="3095" t="s">
        <v>448</v>
      </c>
      <c r="J34" s="3098" t="s">
        <v>1784</v>
      </c>
      <c r="K34" s="3114">
        <v>12500</v>
      </c>
      <c r="L34" s="3100">
        <v>12500</v>
      </c>
      <c r="M34" s="3100">
        <v>12500</v>
      </c>
      <c r="N34" s="3084">
        <f t="shared" si="0"/>
        <v>0</v>
      </c>
      <c r="O34" s="3093"/>
      <c r="P34" s="3095"/>
      <c r="Q34" s="3095"/>
      <c r="R34" s="3095"/>
      <c r="S34" s="3102"/>
      <c r="T34" s="3102"/>
      <c r="U34" s="3103"/>
      <c r="V34" s="1919"/>
      <c r="W34" s="1919"/>
      <c r="X34" s="1919"/>
      <c r="Y34" s="3111"/>
      <c r="Z34" s="3089">
        <v>100</v>
      </c>
      <c r="AA34" s="3090">
        <v>100</v>
      </c>
      <c r="AB34" s="3030">
        <v>1</v>
      </c>
      <c r="AC34" s="3112"/>
      <c r="AD34" s="3113"/>
      <c r="AE34" s="1919"/>
      <c r="AF34" s="1919"/>
      <c r="AG34" s="3032" t="s">
        <v>438</v>
      </c>
      <c r="AH34" s="1412"/>
      <c r="AI34" s="280"/>
      <c r="AJ34" s="280"/>
      <c r="AK34" s="280"/>
      <c r="AL34" s="280"/>
      <c r="AM34" s="280"/>
      <c r="AN34" s="280"/>
      <c r="AO34" s="280"/>
      <c r="AP34" s="280"/>
      <c r="AQ34" s="280"/>
      <c r="AR34" s="280"/>
      <c r="AS34" s="280"/>
      <c r="AT34" s="280"/>
      <c r="AU34" s="280"/>
      <c r="AV34" s="280"/>
      <c r="AW34" s="280"/>
      <c r="AX34" s="280"/>
      <c r="AY34" s="280"/>
      <c r="AZ34" s="1136"/>
      <c r="BA34" s="280"/>
      <c r="BB34" s="280"/>
      <c r="BC34" s="280"/>
      <c r="BD34" s="280"/>
      <c r="BE34" s="280"/>
      <c r="BF34" s="280"/>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row>
    <row r="35" spans="1:81" s="272" customFormat="1" ht="48" customHeight="1" thickBot="1">
      <c r="A35" s="3093" t="s">
        <v>451</v>
      </c>
      <c r="B35" s="3094" t="s">
        <v>94</v>
      </c>
      <c r="C35" s="1919" t="s">
        <v>2374</v>
      </c>
      <c r="D35" s="3105"/>
      <c r="E35" s="3096" t="s">
        <v>2168</v>
      </c>
      <c r="F35" s="3097" t="s">
        <v>2169</v>
      </c>
      <c r="G35" s="3095"/>
      <c r="H35" s="3095" t="s">
        <v>1240</v>
      </c>
      <c r="I35" s="3095" t="s">
        <v>448</v>
      </c>
      <c r="J35" s="3098" t="s">
        <v>1784</v>
      </c>
      <c r="K35" s="3116">
        <v>12500</v>
      </c>
      <c r="L35" s="3100">
        <v>12500</v>
      </c>
      <c r="M35" s="3100">
        <v>12500</v>
      </c>
      <c r="N35" s="3084">
        <f t="shared" si="0"/>
        <v>0</v>
      </c>
      <c r="O35" s="3093"/>
      <c r="P35" s="3095"/>
      <c r="Q35" s="3095"/>
      <c r="R35" s="3095"/>
      <c r="S35" s="3102"/>
      <c r="T35" s="3102"/>
      <c r="U35" s="3103"/>
      <c r="V35" s="1919"/>
      <c r="W35" s="1919"/>
      <c r="X35" s="1919"/>
      <c r="Y35" s="3111"/>
      <c r="Z35" s="3089">
        <v>100</v>
      </c>
      <c r="AA35" s="3090">
        <v>100</v>
      </c>
      <c r="AB35" s="3030">
        <v>1</v>
      </c>
      <c r="AC35" s="3112"/>
      <c r="AD35" s="3113"/>
      <c r="AE35" s="1919"/>
      <c r="AF35" s="1919"/>
      <c r="AG35" s="3032" t="s">
        <v>438</v>
      </c>
      <c r="AH35" s="1412"/>
      <c r="AI35" s="280"/>
      <c r="AJ35" s="280"/>
      <c r="AK35" s="280"/>
      <c r="AL35" s="280"/>
      <c r="AM35" s="280"/>
      <c r="AN35" s="280"/>
      <c r="AO35" s="280"/>
      <c r="AP35" s="280"/>
      <c r="AQ35" s="280"/>
      <c r="AR35" s="280"/>
      <c r="AS35" s="280"/>
      <c r="AT35" s="280"/>
      <c r="AU35" s="280"/>
      <c r="AV35" s="280"/>
      <c r="AW35" s="280"/>
      <c r="AX35" s="280"/>
      <c r="AY35" s="280"/>
      <c r="AZ35" s="1136"/>
      <c r="BA35" s="280"/>
      <c r="BB35" s="280"/>
      <c r="BC35" s="280"/>
      <c r="BD35" s="280"/>
      <c r="BE35" s="280"/>
      <c r="BF35" s="280"/>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row>
    <row r="36" spans="1:81" s="272" customFormat="1" ht="48" customHeight="1" thickBot="1">
      <c r="A36" s="3093" t="s">
        <v>451</v>
      </c>
      <c r="B36" s="3094" t="s">
        <v>94</v>
      </c>
      <c r="C36" s="1919" t="s">
        <v>2374</v>
      </c>
      <c r="D36" s="3105"/>
      <c r="E36" s="3096" t="s">
        <v>2170</v>
      </c>
      <c r="F36" s="3097" t="s">
        <v>2171</v>
      </c>
      <c r="G36" s="3095"/>
      <c r="H36" s="3095" t="s">
        <v>1240</v>
      </c>
      <c r="I36" s="3095" t="s">
        <v>448</v>
      </c>
      <c r="J36" s="3098" t="s">
        <v>1784</v>
      </c>
      <c r="K36" s="3116">
        <v>12500</v>
      </c>
      <c r="L36" s="3100">
        <v>12500</v>
      </c>
      <c r="M36" s="3100">
        <v>12500</v>
      </c>
      <c r="N36" s="3084">
        <f t="shared" si="0"/>
        <v>0</v>
      </c>
      <c r="O36" s="3093"/>
      <c r="P36" s="3095"/>
      <c r="Q36" s="3095"/>
      <c r="R36" s="3095"/>
      <c r="S36" s="3102"/>
      <c r="T36" s="3102"/>
      <c r="U36" s="3103"/>
      <c r="V36" s="1919"/>
      <c r="W36" s="1919"/>
      <c r="X36" s="1919"/>
      <c r="Y36" s="3111"/>
      <c r="Z36" s="3089">
        <v>100</v>
      </c>
      <c r="AA36" s="3090">
        <v>100</v>
      </c>
      <c r="AB36" s="3030">
        <v>1</v>
      </c>
      <c r="AC36" s="3112"/>
      <c r="AD36" s="3113"/>
      <c r="AE36" s="1919"/>
      <c r="AF36" s="1919"/>
      <c r="AG36" s="3032" t="s">
        <v>438</v>
      </c>
      <c r="AH36" s="1412"/>
      <c r="AI36" s="280"/>
      <c r="AJ36" s="280"/>
      <c r="AK36" s="280"/>
      <c r="AL36" s="280"/>
      <c r="AM36" s="280"/>
      <c r="AN36" s="280"/>
      <c r="AO36" s="280"/>
      <c r="AP36" s="280"/>
      <c r="AQ36" s="280"/>
      <c r="AR36" s="280"/>
      <c r="AS36" s="280"/>
      <c r="AT36" s="280"/>
      <c r="AU36" s="280"/>
      <c r="AV36" s="280"/>
      <c r="AW36" s="280"/>
      <c r="AX36" s="280"/>
      <c r="AY36" s="280"/>
      <c r="AZ36" s="1136"/>
      <c r="BA36" s="280"/>
      <c r="BB36" s="280"/>
      <c r="BC36" s="280"/>
      <c r="BD36" s="280"/>
      <c r="BE36" s="280"/>
      <c r="BF36" s="280"/>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row>
    <row r="37" spans="1:81" s="272" customFormat="1" ht="48" customHeight="1" thickBot="1">
      <c r="A37" s="3093" t="s">
        <v>451</v>
      </c>
      <c r="B37" s="3094" t="s">
        <v>94</v>
      </c>
      <c r="C37" s="1919" t="s">
        <v>2374</v>
      </c>
      <c r="D37" s="3105"/>
      <c r="E37" s="3096" t="s">
        <v>2172</v>
      </c>
      <c r="F37" s="3097" t="s">
        <v>2173</v>
      </c>
      <c r="G37" s="3095"/>
      <c r="H37" s="3095" t="s">
        <v>1240</v>
      </c>
      <c r="I37" s="3095" t="s">
        <v>448</v>
      </c>
      <c r="J37" s="3098" t="s">
        <v>1784</v>
      </c>
      <c r="K37" s="3116">
        <v>12500</v>
      </c>
      <c r="L37" s="3100">
        <v>12500</v>
      </c>
      <c r="M37" s="3100">
        <v>12500</v>
      </c>
      <c r="N37" s="3084">
        <f t="shared" si="0"/>
        <v>0</v>
      </c>
      <c r="O37" s="3093"/>
      <c r="P37" s="3095"/>
      <c r="Q37" s="3095"/>
      <c r="R37" s="3095"/>
      <c r="S37" s="3102"/>
      <c r="T37" s="3102"/>
      <c r="U37" s="3103"/>
      <c r="V37" s="1919"/>
      <c r="W37" s="1919"/>
      <c r="X37" s="1919"/>
      <c r="Y37" s="3111"/>
      <c r="Z37" s="3089">
        <v>100</v>
      </c>
      <c r="AA37" s="3090">
        <v>100</v>
      </c>
      <c r="AB37" s="3030">
        <v>1</v>
      </c>
      <c r="AC37" s="3112"/>
      <c r="AD37" s="3113"/>
      <c r="AE37" s="1919"/>
      <c r="AF37" s="1919"/>
      <c r="AG37" s="3032" t="s">
        <v>438</v>
      </c>
      <c r="AH37" s="1412"/>
      <c r="AI37" s="280"/>
      <c r="AJ37" s="280"/>
      <c r="AK37" s="280"/>
      <c r="AL37" s="280"/>
      <c r="AM37" s="280"/>
      <c r="AN37" s="280"/>
      <c r="AO37" s="280"/>
      <c r="AP37" s="280"/>
      <c r="AQ37" s="280"/>
      <c r="AR37" s="280"/>
      <c r="AS37" s="280"/>
      <c r="AT37" s="280"/>
      <c r="AU37" s="280"/>
      <c r="AV37" s="280"/>
      <c r="AW37" s="280"/>
      <c r="AX37" s="280"/>
      <c r="AY37" s="280"/>
      <c r="AZ37" s="1136"/>
      <c r="BA37" s="280"/>
      <c r="BB37" s="280"/>
      <c r="BC37" s="280"/>
      <c r="BD37" s="280"/>
      <c r="BE37" s="280"/>
      <c r="BF37" s="280"/>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row>
    <row r="38" spans="1:81" s="272" customFormat="1" ht="48" customHeight="1" thickBot="1">
      <c r="A38" s="3093" t="s">
        <v>451</v>
      </c>
      <c r="B38" s="3094" t="s">
        <v>94</v>
      </c>
      <c r="C38" s="1919" t="s">
        <v>2374</v>
      </c>
      <c r="D38" s="3105"/>
      <c r="E38" s="3096" t="s">
        <v>2174</v>
      </c>
      <c r="F38" s="3097" t="s">
        <v>2175</v>
      </c>
      <c r="G38" s="3095"/>
      <c r="H38" s="3095" t="s">
        <v>1240</v>
      </c>
      <c r="I38" s="3095" t="s">
        <v>448</v>
      </c>
      <c r="J38" s="3098" t="s">
        <v>1784</v>
      </c>
      <c r="K38" s="3116">
        <v>12500</v>
      </c>
      <c r="L38" s="3100">
        <v>12500</v>
      </c>
      <c r="M38" s="3100">
        <v>12500</v>
      </c>
      <c r="N38" s="3084">
        <f t="shared" si="0"/>
        <v>0</v>
      </c>
      <c r="O38" s="3093"/>
      <c r="P38" s="3095"/>
      <c r="Q38" s="3095"/>
      <c r="R38" s="3095"/>
      <c r="S38" s="3102"/>
      <c r="T38" s="3102"/>
      <c r="U38" s="3103"/>
      <c r="V38" s="1919"/>
      <c r="W38" s="1919"/>
      <c r="X38" s="1919"/>
      <c r="Y38" s="3111"/>
      <c r="Z38" s="3089">
        <v>100</v>
      </c>
      <c r="AA38" s="3090">
        <v>100</v>
      </c>
      <c r="AB38" s="3030">
        <v>1</v>
      </c>
      <c r="AC38" s="3112"/>
      <c r="AD38" s="3113"/>
      <c r="AE38" s="1919"/>
      <c r="AF38" s="1919"/>
      <c r="AG38" s="3032" t="s">
        <v>438</v>
      </c>
      <c r="AH38" s="1412"/>
      <c r="AI38" s="280"/>
      <c r="AJ38" s="280"/>
      <c r="AK38" s="280"/>
      <c r="AL38" s="280"/>
      <c r="AM38" s="280"/>
      <c r="AN38" s="280"/>
      <c r="AO38" s="280"/>
      <c r="AP38" s="280"/>
      <c r="AQ38" s="280"/>
      <c r="AR38" s="280"/>
      <c r="AS38" s="280"/>
      <c r="AT38" s="280"/>
      <c r="AU38" s="280"/>
      <c r="AV38" s="280"/>
      <c r="AW38" s="280"/>
      <c r="AX38" s="280"/>
      <c r="AY38" s="280"/>
      <c r="AZ38" s="1136"/>
      <c r="BA38" s="280"/>
      <c r="BB38" s="280"/>
      <c r="BC38" s="280"/>
      <c r="BD38" s="280"/>
      <c r="BE38" s="280"/>
      <c r="BF38" s="280"/>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row>
    <row r="39" spans="1:81" s="272" customFormat="1" ht="44.25" customHeight="1" thickBot="1">
      <c r="A39" s="3093" t="s">
        <v>451</v>
      </c>
      <c r="B39" s="3094" t="s">
        <v>94</v>
      </c>
      <c r="C39" s="3094" t="s">
        <v>2374</v>
      </c>
      <c r="D39" s="3105"/>
      <c r="E39" s="3096" t="s">
        <v>709</v>
      </c>
      <c r="F39" s="3115" t="s">
        <v>900</v>
      </c>
      <c r="G39" s="3095"/>
      <c r="H39" s="3095" t="s">
        <v>2268</v>
      </c>
      <c r="I39" s="3095" t="s">
        <v>2274</v>
      </c>
      <c r="J39" s="3098" t="s">
        <v>1056</v>
      </c>
      <c r="K39" s="3114">
        <v>75000</v>
      </c>
      <c r="L39" s="3100">
        <v>75000</v>
      </c>
      <c r="M39" s="3117">
        <v>75000</v>
      </c>
      <c r="N39" s="3084">
        <f t="shared" si="0"/>
        <v>0</v>
      </c>
      <c r="O39" s="3093"/>
      <c r="P39" s="3095"/>
      <c r="Q39" s="3095"/>
      <c r="R39" s="3095"/>
      <c r="S39" s="3102"/>
      <c r="T39" s="3102"/>
      <c r="U39" s="3103"/>
      <c r="V39" s="1919"/>
      <c r="W39" s="1919"/>
      <c r="X39" s="1919"/>
      <c r="Y39" s="3032"/>
      <c r="Z39" s="3089">
        <v>100</v>
      </c>
      <c r="AA39" s="3090">
        <v>100</v>
      </c>
      <c r="AB39" s="3030">
        <v>1</v>
      </c>
      <c r="AC39" s="3110"/>
      <c r="AD39" s="1919"/>
      <c r="AE39" s="1919"/>
      <c r="AF39" s="1919"/>
      <c r="AG39" s="3032" t="s">
        <v>438</v>
      </c>
      <c r="AH39" s="1412"/>
      <c r="AI39" s="280"/>
      <c r="AJ39" s="280"/>
      <c r="AK39" s="280"/>
      <c r="AL39" s="280"/>
      <c r="AM39" s="280"/>
      <c r="AN39" s="280"/>
      <c r="AO39" s="280"/>
      <c r="AP39" s="280"/>
      <c r="AQ39" s="280"/>
      <c r="AR39" s="280"/>
      <c r="AS39" s="280"/>
      <c r="AT39" s="280"/>
      <c r="AU39" s="280"/>
      <c r="AV39" s="280"/>
      <c r="AW39" s="280"/>
      <c r="AX39" s="280"/>
      <c r="AY39" s="280"/>
      <c r="AZ39" s="1136"/>
      <c r="BA39" s="280"/>
      <c r="BB39" s="280"/>
      <c r="BC39" s="280"/>
      <c r="BD39" s="280"/>
      <c r="BE39" s="280"/>
      <c r="BF39" s="280"/>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row>
    <row r="40" spans="1:81" s="272" customFormat="1" ht="48" customHeight="1" thickBot="1">
      <c r="A40" s="3093" t="s">
        <v>451</v>
      </c>
      <c r="B40" s="3094" t="s">
        <v>94</v>
      </c>
      <c r="C40" s="1919" t="s">
        <v>2381</v>
      </c>
      <c r="D40" s="3105"/>
      <c r="E40" s="3118" t="s">
        <v>934</v>
      </c>
      <c r="F40" s="3108" t="s">
        <v>935</v>
      </c>
      <c r="G40" s="3095"/>
      <c r="H40" s="3095" t="s">
        <v>964</v>
      </c>
      <c r="I40" s="3095" t="s">
        <v>426</v>
      </c>
      <c r="J40" s="3098" t="s">
        <v>1056</v>
      </c>
      <c r="K40" s="3119">
        <v>175000</v>
      </c>
      <c r="L40" s="3100">
        <v>175000</v>
      </c>
      <c r="M40" s="3100">
        <v>175000</v>
      </c>
      <c r="N40" s="3084">
        <f t="shared" si="0"/>
        <v>0</v>
      </c>
      <c r="O40" s="3093"/>
      <c r="P40" s="3095"/>
      <c r="Q40" s="3095"/>
      <c r="R40" s="3095"/>
      <c r="S40" s="3102"/>
      <c r="T40" s="3102"/>
      <c r="U40" s="3103">
        <v>3.5</v>
      </c>
      <c r="V40" s="1919"/>
      <c r="W40" s="1919"/>
      <c r="X40" s="1919"/>
      <c r="Y40" s="3032"/>
      <c r="Z40" s="3089">
        <v>100</v>
      </c>
      <c r="AA40" s="3090">
        <v>100</v>
      </c>
      <c r="AB40" s="3030">
        <v>1</v>
      </c>
      <c r="AC40" s="1919"/>
      <c r="AD40" s="1919"/>
      <c r="AE40" s="1919"/>
      <c r="AF40" s="1919"/>
      <c r="AG40" s="3032" t="s">
        <v>438</v>
      </c>
      <c r="AH40" s="1412"/>
      <c r="AI40" s="280"/>
      <c r="AJ40" s="280"/>
      <c r="AK40" s="280"/>
      <c r="AL40" s="280"/>
      <c r="AM40" s="280"/>
      <c r="AN40" s="280"/>
      <c r="AO40" s="280"/>
      <c r="AP40" s="280"/>
      <c r="AQ40" s="280"/>
      <c r="AR40" s="280"/>
      <c r="AS40" s="280"/>
      <c r="AT40" s="280"/>
      <c r="AU40" s="280"/>
      <c r="AV40" s="280"/>
      <c r="AW40" s="280"/>
      <c r="AX40" s="280"/>
      <c r="AY40" s="280"/>
      <c r="AZ40" s="1136"/>
      <c r="BA40" s="280"/>
      <c r="BB40" s="280"/>
      <c r="BC40" s="280"/>
      <c r="BD40" s="280"/>
      <c r="BE40" s="280"/>
      <c r="BF40" s="280"/>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row>
    <row r="41" spans="1:81" s="272" customFormat="1" ht="48" customHeight="1" thickBot="1">
      <c r="A41" s="3093" t="s">
        <v>451</v>
      </c>
      <c r="B41" s="3094" t="s">
        <v>94</v>
      </c>
      <c r="C41" s="1919" t="s">
        <v>2381</v>
      </c>
      <c r="D41" s="3105"/>
      <c r="E41" s="3096" t="s">
        <v>1778</v>
      </c>
      <c r="F41" s="3097" t="s">
        <v>1779</v>
      </c>
      <c r="G41" s="3095"/>
      <c r="H41" s="3095" t="s">
        <v>964</v>
      </c>
      <c r="I41" s="3095" t="s">
        <v>426</v>
      </c>
      <c r="J41" s="3098" t="s">
        <v>1056</v>
      </c>
      <c r="K41" s="3119">
        <v>250000</v>
      </c>
      <c r="L41" s="3100">
        <v>250000</v>
      </c>
      <c r="M41" s="3100">
        <v>250000</v>
      </c>
      <c r="N41" s="3084">
        <f t="shared" si="0"/>
        <v>0</v>
      </c>
      <c r="O41" s="3093"/>
      <c r="P41" s="3095"/>
      <c r="Q41" s="3095"/>
      <c r="R41" s="3095"/>
      <c r="S41" s="3102"/>
      <c r="T41" s="3102"/>
      <c r="U41" s="3103">
        <v>5</v>
      </c>
      <c r="V41" s="1919"/>
      <c r="W41" s="1919"/>
      <c r="X41" s="1919"/>
      <c r="Y41" s="3032"/>
      <c r="Z41" s="3089">
        <v>100</v>
      </c>
      <c r="AA41" s="3090">
        <v>100</v>
      </c>
      <c r="AB41" s="3030">
        <v>1</v>
      </c>
      <c r="AC41" s="1919"/>
      <c r="AD41" s="1919"/>
      <c r="AE41" s="1919"/>
      <c r="AF41" s="1919"/>
      <c r="AG41" s="3032" t="s">
        <v>438</v>
      </c>
      <c r="AH41" s="1412"/>
      <c r="AI41" s="280"/>
      <c r="AJ41" s="280"/>
      <c r="AK41" s="280"/>
      <c r="AL41" s="280"/>
      <c r="AM41" s="280"/>
      <c r="AN41" s="280"/>
      <c r="AO41" s="280"/>
      <c r="AP41" s="280"/>
      <c r="AQ41" s="280"/>
      <c r="AR41" s="280"/>
      <c r="AS41" s="280"/>
      <c r="AT41" s="280"/>
      <c r="AU41" s="280"/>
      <c r="AV41" s="280"/>
      <c r="AW41" s="280"/>
      <c r="AX41" s="280"/>
      <c r="AY41" s="280"/>
      <c r="AZ41" s="1136"/>
      <c r="BA41" s="280"/>
      <c r="BB41" s="280"/>
      <c r="BC41" s="280"/>
      <c r="BD41" s="280"/>
      <c r="BE41" s="280"/>
      <c r="BF41" s="280"/>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row>
    <row r="42" spans="1:81" s="272" customFormat="1" ht="48" customHeight="1" thickBot="1">
      <c r="A42" s="3093" t="s">
        <v>451</v>
      </c>
      <c r="B42" s="3094" t="s">
        <v>94</v>
      </c>
      <c r="C42" s="1919" t="s">
        <v>2381</v>
      </c>
      <c r="D42" s="3105"/>
      <c r="E42" s="3096" t="s">
        <v>506</v>
      </c>
      <c r="F42" s="3097" t="s">
        <v>507</v>
      </c>
      <c r="G42" s="3095"/>
      <c r="H42" s="3095" t="s">
        <v>964</v>
      </c>
      <c r="I42" s="3095" t="s">
        <v>426</v>
      </c>
      <c r="J42" s="3098" t="s">
        <v>1056</v>
      </c>
      <c r="K42" s="3120">
        <v>175000</v>
      </c>
      <c r="L42" s="3100">
        <v>175000</v>
      </c>
      <c r="M42" s="3100">
        <v>175000</v>
      </c>
      <c r="N42" s="3084">
        <f t="shared" si="0"/>
        <v>0</v>
      </c>
      <c r="O42" s="3093"/>
      <c r="P42" s="3095"/>
      <c r="Q42" s="3095"/>
      <c r="R42" s="3095"/>
      <c r="S42" s="3102"/>
      <c r="T42" s="3102"/>
      <c r="U42" s="3103">
        <v>3.5</v>
      </c>
      <c r="V42" s="1919"/>
      <c r="W42" s="1919"/>
      <c r="X42" s="1919"/>
      <c r="Y42" s="3032"/>
      <c r="Z42" s="3089">
        <v>100</v>
      </c>
      <c r="AA42" s="3090">
        <v>100</v>
      </c>
      <c r="AB42" s="3030">
        <v>1</v>
      </c>
      <c r="AC42" s="1919"/>
      <c r="AD42" s="1919"/>
      <c r="AE42" s="1919"/>
      <c r="AF42" s="1919"/>
      <c r="AG42" s="3032" t="s">
        <v>438</v>
      </c>
      <c r="AH42" s="1412"/>
      <c r="AI42" s="280"/>
      <c r="AJ42" s="280"/>
      <c r="AK42" s="280"/>
      <c r="AL42" s="280"/>
      <c r="AM42" s="280"/>
      <c r="AN42" s="280"/>
      <c r="AO42" s="280"/>
      <c r="AP42" s="280"/>
      <c r="AQ42" s="280"/>
      <c r="AR42" s="280"/>
      <c r="AS42" s="280"/>
      <c r="AT42" s="280"/>
      <c r="AU42" s="280"/>
      <c r="AV42" s="280"/>
      <c r="AW42" s="280"/>
      <c r="AX42" s="280"/>
      <c r="AY42" s="280"/>
      <c r="AZ42" s="1136"/>
      <c r="BA42" s="280"/>
      <c r="BB42" s="280"/>
      <c r="BC42" s="280"/>
      <c r="BD42" s="280"/>
      <c r="BE42" s="280"/>
      <c r="BF42" s="280"/>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C42" s="271"/>
    </row>
    <row r="43" spans="1:81" s="272" customFormat="1" ht="48" customHeight="1" thickBot="1">
      <c r="A43" s="3093" t="s">
        <v>451</v>
      </c>
      <c r="B43" s="3094" t="s">
        <v>94</v>
      </c>
      <c r="C43" s="1919" t="s">
        <v>2381</v>
      </c>
      <c r="D43" s="3105"/>
      <c r="E43" s="3096" t="s">
        <v>508</v>
      </c>
      <c r="F43" s="3097" t="s">
        <v>509</v>
      </c>
      <c r="G43" s="3095"/>
      <c r="H43" s="3095" t="s">
        <v>964</v>
      </c>
      <c r="I43" s="3095" t="s">
        <v>426</v>
      </c>
      <c r="J43" s="3098" t="s">
        <v>1056</v>
      </c>
      <c r="K43" s="3121">
        <v>200000</v>
      </c>
      <c r="L43" s="3100">
        <v>200000</v>
      </c>
      <c r="M43" s="3100">
        <v>200000</v>
      </c>
      <c r="N43" s="3084">
        <f t="shared" si="0"/>
        <v>0</v>
      </c>
      <c r="O43" s="3093"/>
      <c r="P43" s="3095"/>
      <c r="Q43" s="3095"/>
      <c r="R43" s="3095"/>
      <c r="S43" s="3102"/>
      <c r="T43" s="3102"/>
      <c r="U43" s="3103">
        <v>5</v>
      </c>
      <c r="V43" s="1919"/>
      <c r="W43" s="1919"/>
      <c r="X43" s="1919"/>
      <c r="Y43" s="3032"/>
      <c r="Z43" s="3089">
        <v>100</v>
      </c>
      <c r="AA43" s="3090">
        <v>100</v>
      </c>
      <c r="AB43" s="3030">
        <v>1</v>
      </c>
      <c r="AC43" s="1919"/>
      <c r="AD43" s="1919"/>
      <c r="AE43" s="1919"/>
      <c r="AF43" s="1919"/>
      <c r="AG43" s="3032" t="s">
        <v>438</v>
      </c>
      <c r="AH43" s="1412"/>
      <c r="AI43" s="280"/>
      <c r="AJ43" s="280"/>
      <c r="AK43" s="280"/>
      <c r="AL43" s="280"/>
      <c r="AM43" s="280"/>
      <c r="AN43" s="280"/>
      <c r="AO43" s="280"/>
      <c r="AP43" s="280"/>
      <c r="AQ43" s="280"/>
      <c r="AR43" s="280"/>
      <c r="AS43" s="280"/>
      <c r="AT43" s="280"/>
      <c r="AU43" s="280"/>
      <c r="AV43" s="280"/>
      <c r="AW43" s="280"/>
      <c r="AX43" s="280"/>
      <c r="AY43" s="280"/>
      <c r="AZ43" s="1136"/>
      <c r="BA43" s="280"/>
      <c r="BB43" s="280"/>
      <c r="BC43" s="280"/>
      <c r="BD43" s="280"/>
      <c r="BE43" s="280"/>
      <c r="BF43" s="280"/>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C43" s="271"/>
    </row>
    <row r="44" spans="1:81" s="272" customFormat="1" ht="48" customHeight="1" thickBot="1">
      <c r="A44" s="3093" t="s">
        <v>451</v>
      </c>
      <c r="B44" s="3094" t="s">
        <v>94</v>
      </c>
      <c r="C44" s="1919" t="s">
        <v>1021</v>
      </c>
      <c r="D44" s="3105"/>
      <c r="E44" s="3118" t="s">
        <v>528</v>
      </c>
      <c r="F44" s="3108" t="s">
        <v>529</v>
      </c>
      <c r="G44" s="3095"/>
      <c r="H44" s="3095" t="s">
        <v>1240</v>
      </c>
      <c r="I44" s="3095" t="s">
        <v>448</v>
      </c>
      <c r="J44" s="3098" t="s">
        <v>1056</v>
      </c>
      <c r="K44" s="3121">
        <v>30000</v>
      </c>
      <c r="L44" s="3100">
        <v>30000</v>
      </c>
      <c r="M44" s="3100">
        <v>30000</v>
      </c>
      <c r="N44" s="3084">
        <f t="shared" si="0"/>
        <v>0</v>
      </c>
      <c r="O44" s="3093"/>
      <c r="P44" s="3095"/>
      <c r="Q44" s="3095"/>
      <c r="R44" s="3095"/>
      <c r="S44" s="3102"/>
      <c r="T44" s="3102">
        <v>1500</v>
      </c>
      <c r="U44" s="3103"/>
      <c r="V44" s="1919"/>
      <c r="W44" s="1919"/>
      <c r="X44" s="1919"/>
      <c r="Y44" s="3032"/>
      <c r="Z44" s="3089">
        <v>100</v>
      </c>
      <c r="AA44" s="3090">
        <v>100</v>
      </c>
      <c r="AB44" s="3030">
        <v>1</v>
      </c>
      <c r="AC44" s="1919"/>
      <c r="AD44" s="1919"/>
      <c r="AE44" s="1919"/>
      <c r="AF44" s="1919"/>
      <c r="AG44" s="3032" t="s">
        <v>438</v>
      </c>
      <c r="AH44" s="1412"/>
      <c r="AI44" s="280"/>
      <c r="AJ44" s="280"/>
      <c r="AK44" s="280"/>
      <c r="AL44" s="280"/>
      <c r="AM44" s="280"/>
      <c r="AN44" s="280"/>
      <c r="AO44" s="280"/>
      <c r="AP44" s="280"/>
      <c r="AQ44" s="280"/>
      <c r="AR44" s="280"/>
      <c r="AS44" s="280"/>
      <c r="AT44" s="280"/>
      <c r="AU44" s="280"/>
      <c r="AV44" s="280"/>
      <c r="AW44" s="280"/>
      <c r="AX44" s="280"/>
      <c r="AY44" s="280"/>
      <c r="AZ44" s="1136"/>
      <c r="BA44" s="280"/>
      <c r="BB44" s="280"/>
      <c r="BC44" s="280"/>
      <c r="BD44" s="280"/>
      <c r="BE44" s="280"/>
      <c r="BF44" s="280"/>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row>
    <row r="45" spans="1:81" s="272" customFormat="1" ht="48" customHeight="1" thickBot="1">
      <c r="A45" s="3093" t="s">
        <v>451</v>
      </c>
      <c r="B45" s="3094" t="s">
        <v>94</v>
      </c>
      <c r="C45" s="1919" t="s">
        <v>1021</v>
      </c>
      <c r="D45" s="3095"/>
      <c r="E45" s="3096" t="s">
        <v>1393</v>
      </c>
      <c r="F45" s="3097" t="s">
        <v>1394</v>
      </c>
      <c r="G45" s="3095"/>
      <c r="H45" s="3095" t="s">
        <v>1240</v>
      </c>
      <c r="I45" s="3095" t="s">
        <v>448</v>
      </c>
      <c r="J45" s="3098" t="s">
        <v>1056</v>
      </c>
      <c r="K45" s="3121">
        <v>15000</v>
      </c>
      <c r="L45" s="3100">
        <v>15000</v>
      </c>
      <c r="M45" s="3100">
        <v>15000</v>
      </c>
      <c r="N45" s="3084">
        <f t="shared" si="0"/>
        <v>0</v>
      </c>
      <c r="O45" s="3093"/>
      <c r="P45" s="3095"/>
      <c r="Q45" s="3095"/>
      <c r="R45" s="3095"/>
      <c r="S45" s="3102"/>
      <c r="T45" s="3102">
        <v>800</v>
      </c>
      <c r="U45" s="3103"/>
      <c r="V45" s="1919"/>
      <c r="W45" s="1919"/>
      <c r="X45" s="1919"/>
      <c r="Y45" s="3032"/>
      <c r="Z45" s="3089">
        <v>100</v>
      </c>
      <c r="AA45" s="3090">
        <v>100</v>
      </c>
      <c r="AB45" s="3030">
        <v>1</v>
      </c>
      <c r="AC45" s="1919"/>
      <c r="AD45" s="1919"/>
      <c r="AE45" s="3109"/>
      <c r="AF45" s="1919"/>
      <c r="AG45" s="3032" t="s">
        <v>438</v>
      </c>
      <c r="AH45" s="1412"/>
      <c r="AI45" s="280"/>
      <c r="AJ45" s="280"/>
      <c r="AK45" s="280"/>
      <c r="AL45" s="280"/>
      <c r="AM45" s="280"/>
      <c r="AN45" s="280"/>
      <c r="AO45" s="280"/>
      <c r="AP45" s="280"/>
      <c r="AQ45" s="280"/>
      <c r="AR45" s="280"/>
      <c r="AS45" s="280"/>
      <c r="AT45" s="280"/>
      <c r="AU45" s="280"/>
      <c r="AV45" s="280"/>
      <c r="AW45" s="280"/>
      <c r="AX45" s="280"/>
      <c r="AY45" s="280"/>
      <c r="AZ45" s="1136"/>
      <c r="BA45" s="280"/>
      <c r="BB45" s="280"/>
      <c r="BC45" s="280"/>
      <c r="BD45" s="280"/>
      <c r="BE45" s="280"/>
      <c r="BF45" s="280"/>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row>
    <row r="46" spans="1:81" s="272" customFormat="1" ht="81.75" customHeight="1" thickBot="1">
      <c r="A46" s="3093" t="s">
        <v>451</v>
      </c>
      <c r="B46" s="3094" t="s">
        <v>94</v>
      </c>
      <c r="C46" s="3094" t="s">
        <v>1021</v>
      </c>
      <c r="D46" s="3095"/>
      <c r="E46" s="3096" t="s">
        <v>709</v>
      </c>
      <c r="F46" s="3115" t="s">
        <v>1395</v>
      </c>
      <c r="G46" s="3095"/>
      <c r="H46" s="3095" t="s">
        <v>2268</v>
      </c>
      <c r="I46" s="3095" t="s">
        <v>2274</v>
      </c>
      <c r="J46" s="3098" t="s">
        <v>1056</v>
      </c>
      <c r="K46" s="3121">
        <v>45000</v>
      </c>
      <c r="L46" s="3100">
        <v>45000</v>
      </c>
      <c r="M46" s="3100">
        <v>45000</v>
      </c>
      <c r="N46" s="3084">
        <f t="shared" si="0"/>
        <v>0</v>
      </c>
      <c r="O46" s="3093"/>
      <c r="P46" s="3095"/>
      <c r="Q46" s="3095"/>
      <c r="R46" s="3095"/>
      <c r="S46" s="3102"/>
      <c r="T46" s="3102"/>
      <c r="U46" s="3103"/>
      <c r="V46" s="1919"/>
      <c r="W46" s="1919"/>
      <c r="X46" s="1919"/>
      <c r="Y46" s="3032"/>
      <c r="Z46" s="3089">
        <v>100</v>
      </c>
      <c r="AA46" s="3090">
        <v>100</v>
      </c>
      <c r="AB46" s="3030">
        <v>1</v>
      </c>
      <c r="AC46" s="1919"/>
      <c r="AD46" s="1919"/>
      <c r="AE46" s="1919"/>
      <c r="AF46" s="1919"/>
      <c r="AG46" s="3032" t="s">
        <v>438</v>
      </c>
      <c r="AH46" s="1412"/>
      <c r="AI46" s="280"/>
      <c r="AJ46" s="280"/>
      <c r="AK46" s="280"/>
      <c r="AL46" s="280"/>
      <c r="AM46" s="280"/>
      <c r="AN46" s="280"/>
      <c r="AO46" s="280"/>
      <c r="AP46" s="280"/>
      <c r="AQ46" s="280"/>
      <c r="AR46" s="280"/>
      <c r="AS46" s="280"/>
      <c r="AT46" s="280"/>
      <c r="AU46" s="280"/>
      <c r="AV46" s="280"/>
      <c r="AW46" s="280"/>
      <c r="AX46" s="280"/>
      <c r="AY46" s="280"/>
      <c r="AZ46" s="1136"/>
      <c r="BA46" s="280"/>
      <c r="BB46" s="280"/>
      <c r="BC46" s="280"/>
      <c r="BD46" s="280"/>
      <c r="BE46" s="280"/>
      <c r="BF46" s="280"/>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row>
    <row r="47" spans="1:81" s="272" customFormat="1" ht="48" customHeight="1" thickBot="1">
      <c r="A47" s="3093" t="s">
        <v>451</v>
      </c>
      <c r="B47" s="3094" t="s">
        <v>94</v>
      </c>
      <c r="C47" s="3094" t="s">
        <v>1030</v>
      </c>
      <c r="D47" s="3095"/>
      <c r="E47" s="3122" t="s">
        <v>2339</v>
      </c>
      <c r="F47" s="3123" t="s">
        <v>978</v>
      </c>
      <c r="G47" s="3095"/>
      <c r="H47" s="3095" t="s">
        <v>964</v>
      </c>
      <c r="I47" s="3095" t="s">
        <v>426</v>
      </c>
      <c r="J47" s="3098" t="s">
        <v>1056</v>
      </c>
      <c r="K47" s="3121">
        <v>200000</v>
      </c>
      <c r="L47" s="3100">
        <v>200000</v>
      </c>
      <c r="M47" s="3100">
        <v>200000</v>
      </c>
      <c r="N47" s="3084">
        <f t="shared" si="0"/>
        <v>0</v>
      </c>
      <c r="O47" s="3093"/>
      <c r="P47" s="3095"/>
      <c r="Q47" s="3095"/>
      <c r="R47" s="3095"/>
      <c r="S47" s="3102"/>
      <c r="T47" s="3102"/>
      <c r="U47" s="3103">
        <v>10</v>
      </c>
      <c r="V47" s="1919"/>
      <c r="W47" s="1919"/>
      <c r="X47" s="1919"/>
      <c r="Y47" s="3032"/>
      <c r="Z47" s="3089">
        <v>100</v>
      </c>
      <c r="AA47" s="3090">
        <v>100</v>
      </c>
      <c r="AB47" s="3030">
        <v>1</v>
      </c>
      <c r="AC47" s="1919"/>
      <c r="AD47" s="1919"/>
      <c r="AE47" s="1919"/>
      <c r="AF47" s="1919"/>
      <c r="AG47" s="3032" t="s">
        <v>438</v>
      </c>
      <c r="AH47" s="1412"/>
      <c r="AI47" s="280"/>
      <c r="AJ47" s="280"/>
      <c r="AK47" s="280"/>
      <c r="AL47" s="280"/>
      <c r="AM47" s="280"/>
      <c r="AN47" s="280"/>
      <c r="AO47" s="280"/>
      <c r="AP47" s="280"/>
      <c r="AQ47" s="280"/>
      <c r="AR47" s="280"/>
      <c r="AS47" s="280"/>
      <c r="AT47" s="280"/>
      <c r="AU47" s="280"/>
      <c r="AV47" s="280"/>
      <c r="AW47" s="280"/>
      <c r="AX47" s="280"/>
      <c r="AY47" s="280"/>
      <c r="AZ47" s="1136"/>
      <c r="BA47" s="280"/>
      <c r="BB47" s="280"/>
      <c r="BC47" s="280"/>
      <c r="BD47" s="280"/>
      <c r="BE47" s="280"/>
      <c r="BF47" s="280"/>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row>
    <row r="48" spans="1:81" s="272" customFormat="1" ht="48" customHeight="1" thickBot="1">
      <c r="A48" s="3093" t="s">
        <v>451</v>
      </c>
      <c r="B48" s="3094" t="s">
        <v>94</v>
      </c>
      <c r="C48" s="3094" t="s">
        <v>1030</v>
      </c>
      <c r="D48" s="3095"/>
      <c r="E48" s="3124" t="s">
        <v>979</v>
      </c>
      <c r="F48" s="3115" t="s">
        <v>979</v>
      </c>
      <c r="G48" s="3095"/>
      <c r="H48" s="3095" t="s">
        <v>964</v>
      </c>
      <c r="I48" s="3095" t="s">
        <v>426</v>
      </c>
      <c r="J48" s="3098" t="s">
        <v>1056</v>
      </c>
      <c r="K48" s="3121">
        <v>200000</v>
      </c>
      <c r="L48" s="3100" t="s">
        <v>718</v>
      </c>
      <c r="M48" s="3100">
        <v>200000</v>
      </c>
      <c r="N48" s="3084">
        <f t="shared" si="0"/>
        <v>0</v>
      </c>
      <c r="O48" s="3093"/>
      <c r="P48" s="3095"/>
      <c r="Q48" s="3095"/>
      <c r="R48" s="3095"/>
      <c r="S48" s="3102"/>
      <c r="T48" s="3102"/>
      <c r="U48" s="3103">
        <v>10</v>
      </c>
      <c r="V48" s="1919"/>
      <c r="W48" s="1919"/>
      <c r="X48" s="1919"/>
      <c r="Y48" s="3032"/>
      <c r="Z48" s="3089">
        <v>100</v>
      </c>
      <c r="AA48" s="3090">
        <v>100</v>
      </c>
      <c r="AB48" s="3030">
        <v>1</v>
      </c>
      <c r="AC48" s="1919"/>
      <c r="AD48" s="1919"/>
      <c r="AE48" s="1919"/>
      <c r="AF48" s="1919"/>
      <c r="AG48" s="3032" t="s">
        <v>438</v>
      </c>
      <c r="AH48" s="1412"/>
      <c r="AI48" s="280"/>
      <c r="AJ48" s="280"/>
      <c r="AK48" s="280"/>
      <c r="AL48" s="280"/>
      <c r="AM48" s="280"/>
      <c r="AN48" s="280"/>
      <c r="AO48" s="280"/>
      <c r="AP48" s="280"/>
      <c r="AQ48" s="280"/>
      <c r="AR48" s="280"/>
      <c r="AS48" s="280"/>
      <c r="AT48" s="280"/>
      <c r="AU48" s="280"/>
      <c r="AV48" s="280"/>
      <c r="AW48" s="280"/>
      <c r="AX48" s="280"/>
      <c r="AY48" s="280"/>
      <c r="AZ48" s="1136"/>
      <c r="BA48" s="280"/>
      <c r="BB48" s="280"/>
      <c r="BC48" s="280"/>
      <c r="BD48" s="280"/>
      <c r="BE48" s="280"/>
      <c r="BF48" s="280"/>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row>
    <row r="49" spans="1:81" s="272" customFormat="1" ht="65.25" customHeight="1" thickBot="1">
      <c r="A49" s="3093" t="s">
        <v>451</v>
      </c>
      <c r="B49" s="3094" t="s">
        <v>94</v>
      </c>
      <c r="C49" s="3094" t="s">
        <v>1030</v>
      </c>
      <c r="D49" s="3095"/>
      <c r="E49" s="3096" t="s">
        <v>709</v>
      </c>
      <c r="F49" s="3115" t="s">
        <v>980</v>
      </c>
      <c r="G49" s="3095"/>
      <c r="H49" s="3095" t="s">
        <v>2268</v>
      </c>
      <c r="I49" s="3095" t="s">
        <v>2274</v>
      </c>
      <c r="J49" s="3098" t="s">
        <v>1056</v>
      </c>
      <c r="K49" s="3121">
        <v>132760</v>
      </c>
      <c r="L49" s="3100">
        <v>132760</v>
      </c>
      <c r="M49" s="3100">
        <v>132760</v>
      </c>
      <c r="N49" s="3084">
        <f t="shared" si="0"/>
        <v>0</v>
      </c>
      <c r="O49" s="3093"/>
      <c r="P49" s="3095"/>
      <c r="Q49" s="3095"/>
      <c r="R49" s="3095"/>
      <c r="S49" s="3102"/>
      <c r="T49" s="3102"/>
      <c r="U49" s="3103"/>
      <c r="V49" s="1919"/>
      <c r="W49" s="1919"/>
      <c r="X49" s="1919"/>
      <c r="Y49" s="3032"/>
      <c r="Z49" s="3089">
        <v>100</v>
      </c>
      <c r="AA49" s="3090">
        <v>100</v>
      </c>
      <c r="AB49" s="3030">
        <v>1</v>
      </c>
      <c r="AC49" s="1919"/>
      <c r="AD49" s="1919"/>
      <c r="AE49" s="1919"/>
      <c r="AF49" s="1919"/>
      <c r="AG49" s="3032" t="s">
        <v>438</v>
      </c>
      <c r="AH49" s="1412"/>
      <c r="AI49" s="280"/>
      <c r="AJ49" s="280"/>
      <c r="AK49" s="280"/>
      <c r="AL49" s="280"/>
      <c r="AM49" s="280"/>
      <c r="AN49" s="280"/>
      <c r="AO49" s="280"/>
      <c r="AP49" s="280"/>
      <c r="AQ49" s="280"/>
      <c r="AR49" s="280"/>
      <c r="AS49" s="280"/>
      <c r="AT49" s="280"/>
      <c r="AU49" s="280"/>
      <c r="AV49" s="280"/>
      <c r="AW49" s="280"/>
      <c r="AX49" s="280"/>
      <c r="AY49" s="280"/>
      <c r="AZ49" s="1136"/>
      <c r="BA49" s="280"/>
      <c r="BB49" s="280"/>
      <c r="BC49" s="280"/>
      <c r="BD49" s="280"/>
      <c r="BE49" s="280"/>
      <c r="BF49" s="280"/>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row>
    <row r="50" spans="1:81" s="272" customFormat="1" ht="48" customHeight="1">
      <c r="A50" s="3093" t="s">
        <v>451</v>
      </c>
      <c r="B50" s="3094" t="s">
        <v>94</v>
      </c>
      <c r="C50" s="3094" t="s">
        <v>728</v>
      </c>
      <c r="D50" s="3095"/>
      <c r="E50" s="3122" t="s">
        <v>1905</v>
      </c>
      <c r="F50" s="3123" t="s">
        <v>1911</v>
      </c>
      <c r="G50" s="3095"/>
      <c r="H50" s="3095" t="s">
        <v>964</v>
      </c>
      <c r="I50" s="3095" t="s">
        <v>426</v>
      </c>
      <c r="J50" s="3098" t="s">
        <v>1056</v>
      </c>
      <c r="K50" s="3121">
        <v>220000</v>
      </c>
      <c r="L50" s="3100">
        <v>220000</v>
      </c>
      <c r="M50" s="3100">
        <v>220000</v>
      </c>
      <c r="N50" s="3084">
        <f t="shared" si="0"/>
        <v>0</v>
      </c>
      <c r="O50" s="3093"/>
      <c r="P50" s="3095"/>
      <c r="Q50" s="3095"/>
      <c r="R50" s="3095"/>
      <c r="S50" s="3102"/>
      <c r="T50" s="3102"/>
      <c r="U50" s="3103">
        <v>4</v>
      </c>
      <c r="V50" s="1919"/>
      <c r="W50" s="1919"/>
      <c r="X50" s="1919"/>
      <c r="Y50" s="3032"/>
      <c r="Z50" s="3089">
        <v>100</v>
      </c>
      <c r="AA50" s="3090">
        <v>100</v>
      </c>
      <c r="AB50" s="3030">
        <v>1</v>
      </c>
      <c r="AC50" s="1919"/>
      <c r="AD50" s="1919"/>
      <c r="AE50" s="1919"/>
      <c r="AF50" s="1919"/>
      <c r="AG50" s="3032" t="s">
        <v>438</v>
      </c>
      <c r="AH50" s="1412"/>
      <c r="AI50" s="280"/>
      <c r="AJ50" s="280"/>
      <c r="AK50" s="280"/>
      <c r="AL50" s="280"/>
      <c r="AM50" s="280"/>
      <c r="AN50" s="280"/>
      <c r="AO50" s="280"/>
      <c r="AP50" s="280"/>
      <c r="AQ50" s="280"/>
      <c r="AR50" s="280"/>
      <c r="AS50" s="280"/>
      <c r="AT50" s="280"/>
      <c r="AU50" s="280"/>
      <c r="AV50" s="280"/>
      <c r="AW50" s="280"/>
      <c r="AX50" s="280"/>
      <c r="AY50" s="280"/>
      <c r="AZ50" s="1136"/>
      <c r="BA50" s="280"/>
      <c r="BB50" s="280"/>
      <c r="BC50" s="280"/>
      <c r="BD50" s="280"/>
      <c r="BE50" s="280"/>
      <c r="BF50" s="280"/>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row>
    <row r="51" spans="1:81" s="272" customFormat="1" ht="48" customHeight="1">
      <c r="A51" s="3093" t="s">
        <v>451</v>
      </c>
      <c r="B51" s="3094" t="s">
        <v>94</v>
      </c>
      <c r="C51" s="3094" t="s">
        <v>728</v>
      </c>
      <c r="D51" s="3095"/>
      <c r="E51" s="3124" t="s">
        <v>1906</v>
      </c>
      <c r="F51" s="3115" t="s">
        <v>1912</v>
      </c>
      <c r="G51" s="3095"/>
      <c r="H51" s="3095" t="s">
        <v>964</v>
      </c>
      <c r="I51" s="3095" t="s">
        <v>426</v>
      </c>
      <c r="J51" s="3098" t="s">
        <v>1056</v>
      </c>
      <c r="K51" s="3121">
        <v>55000</v>
      </c>
      <c r="L51" s="3100">
        <v>55000</v>
      </c>
      <c r="M51" s="3100">
        <v>55000</v>
      </c>
      <c r="N51" s="3084">
        <f t="shared" si="0"/>
        <v>0</v>
      </c>
      <c r="O51" s="3093"/>
      <c r="P51" s="3095"/>
      <c r="Q51" s="3095"/>
      <c r="R51" s="3095"/>
      <c r="S51" s="3102"/>
      <c r="T51" s="3102"/>
      <c r="U51" s="3103">
        <v>1</v>
      </c>
      <c r="V51" s="1919"/>
      <c r="W51" s="1919"/>
      <c r="X51" s="1919"/>
      <c r="Y51" s="3032"/>
      <c r="Z51" s="3030">
        <v>100</v>
      </c>
      <c r="AA51" s="3084">
        <v>100</v>
      </c>
      <c r="AB51" s="3030">
        <v>1</v>
      </c>
      <c r="AC51" s="1919"/>
      <c r="AD51" s="1919"/>
      <c r="AE51" s="1919"/>
      <c r="AF51" s="1919"/>
      <c r="AG51" s="3032" t="s">
        <v>438</v>
      </c>
      <c r="AH51" s="1412"/>
      <c r="AI51" s="280"/>
      <c r="AJ51" s="280"/>
      <c r="AK51" s="280"/>
      <c r="AL51" s="280"/>
      <c r="AM51" s="280"/>
      <c r="AN51" s="280"/>
      <c r="AO51" s="280"/>
      <c r="AP51" s="280"/>
      <c r="AQ51" s="280"/>
      <c r="AR51" s="280"/>
      <c r="AS51" s="280"/>
      <c r="AT51" s="280"/>
      <c r="AU51" s="280"/>
      <c r="AV51" s="280"/>
      <c r="AW51" s="280"/>
      <c r="AX51" s="280"/>
      <c r="AY51" s="280"/>
      <c r="AZ51" s="1136"/>
      <c r="BA51" s="280"/>
      <c r="BB51" s="280"/>
      <c r="BC51" s="280"/>
      <c r="BD51" s="280"/>
      <c r="BE51" s="280"/>
      <c r="BF51" s="280"/>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row>
    <row r="52" spans="1:81" s="272" customFormat="1" ht="48" customHeight="1">
      <c r="A52" s="3093" t="s">
        <v>451</v>
      </c>
      <c r="B52" s="3094" t="s">
        <v>94</v>
      </c>
      <c r="C52" s="3094" t="s">
        <v>728</v>
      </c>
      <c r="D52" s="3095"/>
      <c r="E52" s="3124" t="s">
        <v>1907</v>
      </c>
      <c r="F52" s="3115" t="s">
        <v>1913</v>
      </c>
      <c r="G52" s="3095"/>
      <c r="H52" s="3095" t="s">
        <v>964</v>
      </c>
      <c r="I52" s="3095" t="s">
        <v>426</v>
      </c>
      <c r="J52" s="3098" t="s">
        <v>1056</v>
      </c>
      <c r="K52" s="3121">
        <v>84000</v>
      </c>
      <c r="L52" s="3100">
        <v>84000</v>
      </c>
      <c r="M52" s="3100">
        <v>84000</v>
      </c>
      <c r="N52" s="3084">
        <f t="shared" si="0"/>
        <v>0</v>
      </c>
      <c r="O52" s="3093"/>
      <c r="P52" s="3095"/>
      <c r="Q52" s="3095"/>
      <c r="R52" s="3095"/>
      <c r="S52" s="3102"/>
      <c r="T52" s="3102"/>
      <c r="U52" s="3103">
        <v>1.5</v>
      </c>
      <c r="V52" s="1919"/>
      <c r="W52" s="1919"/>
      <c r="X52" s="1919"/>
      <c r="Y52" s="3032"/>
      <c r="Z52" s="3030">
        <v>100</v>
      </c>
      <c r="AA52" s="3084">
        <v>100</v>
      </c>
      <c r="AB52" s="3030">
        <v>1</v>
      </c>
      <c r="AC52" s="1919"/>
      <c r="AD52" s="1919"/>
      <c r="AE52" s="1919"/>
      <c r="AF52" s="1919"/>
      <c r="AG52" s="3032" t="s">
        <v>438</v>
      </c>
      <c r="AH52" s="1412"/>
      <c r="AI52" s="280"/>
      <c r="AJ52" s="280"/>
      <c r="AK52" s="280"/>
      <c r="AL52" s="280"/>
      <c r="AM52" s="280"/>
      <c r="AN52" s="280"/>
      <c r="AO52" s="280"/>
      <c r="AP52" s="280"/>
      <c r="AQ52" s="280"/>
      <c r="AR52" s="280"/>
      <c r="AS52" s="280"/>
      <c r="AT52" s="280"/>
      <c r="AU52" s="280"/>
      <c r="AV52" s="280"/>
      <c r="AW52" s="280"/>
      <c r="AX52" s="280"/>
      <c r="AY52" s="280"/>
      <c r="AZ52" s="1136"/>
      <c r="BA52" s="280"/>
      <c r="BB52" s="280"/>
      <c r="BC52" s="280"/>
      <c r="BD52" s="280"/>
      <c r="BE52" s="280"/>
      <c r="BF52" s="280"/>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row>
    <row r="53" spans="1:81" s="272" customFormat="1" ht="48" customHeight="1">
      <c r="A53" s="3093" t="s">
        <v>451</v>
      </c>
      <c r="B53" s="3094" t="s">
        <v>94</v>
      </c>
      <c r="C53" s="1612" t="s">
        <v>728</v>
      </c>
      <c r="D53" s="3095"/>
      <c r="E53" s="3124" t="s">
        <v>1908</v>
      </c>
      <c r="F53" s="3115" t="s">
        <v>1914</v>
      </c>
      <c r="G53" s="3095"/>
      <c r="H53" s="3095" t="s">
        <v>964</v>
      </c>
      <c r="I53" s="3095" t="s">
        <v>426</v>
      </c>
      <c r="J53" s="3098" t="s">
        <v>1056</v>
      </c>
      <c r="K53" s="3121">
        <v>110000</v>
      </c>
      <c r="L53" s="3100">
        <v>110000</v>
      </c>
      <c r="M53" s="3100">
        <v>110000</v>
      </c>
      <c r="N53" s="3084">
        <f t="shared" si="0"/>
        <v>0</v>
      </c>
      <c r="O53" s="3093"/>
      <c r="P53" s="3095"/>
      <c r="Q53" s="3095"/>
      <c r="R53" s="3095"/>
      <c r="S53" s="3102"/>
      <c r="T53" s="3102"/>
      <c r="U53" s="3103">
        <v>2</v>
      </c>
      <c r="V53" s="1919"/>
      <c r="W53" s="1919"/>
      <c r="X53" s="1919"/>
      <c r="Y53" s="3032"/>
      <c r="Z53" s="3030">
        <v>100</v>
      </c>
      <c r="AA53" s="3084">
        <v>100</v>
      </c>
      <c r="AB53" s="1919">
        <v>1</v>
      </c>
      <c r="AC53" s="1919"/>
      <c r="AD53" s="1919"/>
      <c r="AE53" s="1919"/>
      <c r="AF53" s="1919"/>
      <c r="AG53" s="3032" t="s">
        <v>438</v>
      </c>
      <c r="AH53" s="1412"/>
      <c r="AI53" s="280"/>
      <c r="AJ53" s="280"/>
      <c r="AK53" s="280"/>
      <c r="AL53" s="280"/>
      <c r="AM53" s="280"/>
      <c r="AN53" s="280"/>
      <c r="AO53" s="280"/>
      <c r="AP53" s="280"/>
      <c r="AQ53" s="280"/>
      <c r="AR53" s="280"/>
      <c r="AS53" s="280"/>
      <c r="AT53" s="280"/>
      <c r="AU53" s="280"/>
      <c r="AV53" s="280"/>
      <c r="AW53" s="280"/>
      <c r="AX53" s="280"/>
      <c r="AY53" s="280"/>
      <c r="AZ53" s="1136"/>
      <c r="BA53" s="280"/>
      <c r="BB53" s="280"/>
      <c r="BC53" s="280"/>
      <c r="BD53" s="280"/>
      <c r="BE53" s="280"/>
      <c r="BF53" s="280"/>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row>
    <row r="54" spans="1:81" s="272" customFormat="1" ht="48" customHeight="1">
      <c r="A54" s="3093" t="s">
        <v>451</v>
      </c>
      <c r="B54" s="3094" t="s">
        <v>94</v>
      </c>
      <c r="C54" s="1612" t="s">
        <v>728</v>
      </c>
      <c r="D54" s="3095"/>
      <c r="E54" s="3124" t="s">
        <v>1909</v>
      </c>
      <c r="F54" s="3115" t="s">
        <v>1915</v>
      </c>
      <c r="G54" s="3095"/>
      <c r="H54" s="3095" t="s">
        <v>964</v>
      </c>
      <c r="I54" s="3095" t="s">
        <v>426</v>
      </c>
      <c r="J54" s="3098" t="s">
        <v>1056</v>
      </c>
      <c r="K54" s="3121">
        <v>192847</v>
      </c>
      <c r="L54" s="3100">
        <v>192847</v>
      </c>
      <c r="M54" s="3100">
        <v>192847</v>
      </c>
      <c r="N54" s="3084">
        <f t="shared" si="0"/>
        <v>0</v>
      </c>
      <c r="O54" s="3093"/>
      <c r="P54" s="3095"/>
      <c r="Q54" s="3095"/>
      <c r="R54" s="3095"/>
      <c r="S54" s="3102"/>
      <c r="T54" s="3102"/>
      <c r="U54" s="3103">
        <v>3.5</v>
      </c>
      <c r="V54" s="1919"/>
      <c r="W54" s="1919"/>
      <c r="X54" s="1919"/>
      <c r="Y54" s="3032"/>
      <c r="Z54" s="3030">
        <v>100</v>
      </c>
      <c r="AA54" s="3084">
        <v>100</v>
      </c>
      <c r="AB54" s="1919">
        <v>1</v>
      </c>
      <c r="AC54" s="1919"/>
      <c r="AD54" s="1919"/>
      <c r="AE54" s="1919"/>
      <c r="AF54" s="1919"/>
      <c r="AG54" s="3032" t="s">
        <v>438</v>
      </c>
      <c r="AH54" s="1412"/>
      <c r="AI54" s="280"/>
      <c r="AJ54" s="280"/>
      <c r="AK54" s="280"/>
      <c r="AL54" s="280"/>
      <c r="AM54" s="280"/>
      <c r="AN54" s="280"/>
      <c r="AO54" s="280"/>
      <c r="AP54" s="280"/>
      <c r="AQ54" s="280"/>
      <c r="AR54" s="280"/>
      <c r="AS54" s="280"/>
      <c r="AT54" s="280"/>
      <c r="AU54" s="280"/>
      <c r="AV54" s="280"/>
      <c r="AW54" s="280"/>
      <c r="AX54" s="280"/>
      <c r="AY54" s="280"/>
      <c r="AZ54" s="1136"/>
      <c r="BA54" s="280"/>
      <c r="BB54" s="280"/>
      <c r="BC54" s="280"/>
      <c r="BD54" s="280"/>
      <c r="BE54" s="280"/>
      <c r="BF54" s="280"/>
      <c r="BG54" s="271"/>
      <c r="BH54" s="271"/>
      <c r="BI54" s="271"/>
      <c r="BJ54" s="271"/>
      <c r="BK54" s="271"/>
      <c r="BL54" s="271"/>
      <c r="BM54" s="271"/>
      <c r="BN54" s="271"/>
      <c r="BO54" s="271"/>
      <c r="BP54" s="271"/>
      <c r="BQ54" s="271"/>
      <c r="BR54" s="271"/>
      <c r="BS54" s="271"/>
      <c r="BT54" s="271"/>
      <c r="BU54" s="271"/>
      <c r="BV54" s="271"/>
      <c r="BW54" s="271"/>
      <c r="BX54" s="271"/>
      <c r="BY54" s="271"/>
      <c r="BZ54" s="271"/>
      <c r="CA54" s="271"/>
      <c r="CB54" s="271"/>
      <c r="CC54" s="271"/>
    </row>
    <row r="55" spans="1:81" s="272" customFormat="1" ht="48" customHeight="1">
      <c r="A55" s="3093" t="s">
        <v>451</v>
      </c>
      <c r="B55" s="3094" t="s">
        <v>94</v>
      </c>
      <c r="C55" s="1612" t="s">
        <v>728</v>
      </c>
      <c r="D55" s="3098"/>
      <c r="E55" s="3124" t="s">
        <v>1910</v>
      </c>
      <c r="F55" s="3115" t="s">
        <v>1916</v>
      </c>
      <c r="G55" s="3125"/>
      <c r="H55" s="3095" t="s">
        <v>964</v>
      </c>
      <c r="I55" s="3095" t="s">
        <v>426</v>
      </c>
      <c r="J55" s="3098" t="s">
        <v>1056</v>
      </c>
      <c r="K55" s="3121">
        <v>165000</v>
      </c>
      <c r="L55" s="3100">
        <v>165000</v>
      </c>
      <c r="M55" s="3100">
        <v>165000</v>
      </c>
      <c r="N55" s="3084">
        <f t="shared" si="0"/>
        <v>0</v>
      </c>
      <c r="O55" s="3093"/>
      <c r="P55" s="3095"/>
      <c r="Q55" s="3095"/>
      <c r="R55" s="3095"/>
      <c r="S55" s="3102"/>
      <c r="T55" s="3102"/>
      <c r="U55" s="3103">
        <v>3</v>
      </c>
      <c r="V55" s="1919"/>
      <c r="W55" s="1919"/>
      <c r="X55" s="1919"/>
      <c r="Y55" s="3032"/>
      <c r="Z55" s="3030">
        <v>100</v>
      </c>
      <c r="AA55" s="3084">
        <v>100</v>
      </c>
      <c r="AB55" s="1919">
        <v>1</v>
      </c>
      <c r="AC55" s="1919"/>
      <c r="AD55" s="1919"/>
      <c r="AE55" s="1919"/>
      <c r="AF55" s="1919"/>
      <c r="AG55" s="3032" t="s">
        <v>438</v>
      </c>
      <c r="AH55" s="1412"/>
      <c r="AI55" s="280"/>
      <c r="AJ55" s="280"/>
      <c r="AK55" s="280"/>
      <c r="AL55" s="280"/>
      <c r="AM55" s="280"/>
      <c r="AN55" s="280"/>
      <c r="AO55" s="280"/>
      <c r="AP55" s="280"/>
      <c r="AQ55" s="280"/>
      <c r="AR55" s="280"/>
      <c r="AS55" s="280"/>
      <c r="AT55" s="280"/>
      <c r="AU55" s="280"/>
      <c r="AV55" s="280"/>
      <c r="AW55" s="280"/>
      <c r="AX55" s="280"/>
      <c r="AY55" s="280"/>
      <c r="AZ55" s="1136"/>
      <c r="BA55" s="280"/>
      <c r="BB55" s="280"/>
      <c r="BC55" s="280"/>
      <c r="BD55" s="280"/>
      <c r="BE55" s="280"/>
      <c r="BF55" s="280"/>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c r="CC55" s="271"/>
    </row>
    <row r="56" spans="1:81" s="272" customFormat="1" ht="54" customHeight="1">
      <c r="A56" s="3093" t="s">
        <v>451</v>
      </c>
      <c r="B56" s="3126" t="s">
        <v>94</v>
      </c>
      <c r="C56" s="3022" t="s">
        <v>728</v>
      </c>
      <c r="D56" s="3127"/>
      <c r="E56" s="3124" t="s">
        <v>1748</v>
      </c>
      <c r="F56" s="3115" t="s">
        <v>577</v>
      </c>
      <c r="G56" s="3127"/>
      <c r="H56" s="3095" t="s">
        <v>2268</v>
      </c>
      <c r="I56" s="3095" t="s">
        <v>2274</v>
      </c>
      <c r="J56" s="3098" t="s">
        <v>1056</v>
      </c>
      <c r="K56" s="3121">
        <v>50000</v>
      </c>
      <c r="L56" s="3128">
        <v>50000</v>
      </c>
      <c r="M56" s="3128">
        <v>50000</v>
      </c>
      <c r="N56" s="3084">
        <f t="shared" si="0"/>
        <v>0</v>
      </c>
      <c r="O56" s="3129"/>
      <c r="P56" s="3127"/>
      <c r="Q56" s="3127"/>
      <c r="R56" s="3127"/>
      <c r="S56" s="3130"/>
      <c r="T56" s="3130"/>
      <c r="U56" s="3131"/>
      <c r="V56" s="3023"/>
      <c r="W56" s="3023"/>
      <c r="X56" s="3023"/>
      <c r="Y56" s="3025"/>
      <c r="Z56" s="3030">
        <v>100</v>
      </c>
      <c r="AA56" s="3084">
        <v>100</v>
      </c>
      <c r="AB56" s="3021">
        <v>1</v>
      </c>
      <c r="AC56" s="3023"/>
      <c r="AD56" s="3023"/>
      <c r="AE56" s="3023"/>
      <c r="AF56" s="1919"/>
      <c r="AG56" s="3032" t="s">
        <v>438</v>
      </c>
      <c r="AH56" s="1412"/>
      <c r="AI56" s="280"/>
      <c r="AJ56" s="280"/>
      <c r="AK56" s="280"/>
      <c r="AL56" s="280"/>
      <c r="AM56" s="280"/>
      <c r="AN56" s="280"/>
      <c r="AO56" s="280"/>
      <c r="AP56" s="280"/>
      <c r="AQ56" s="280"/>
      <c r="AR56" s="280"/>
      <c r="AS56" s="280"/>
      <c r="AT56" s="280"/>
      <c r="AU56" s="280"/>
      <c r="AV56" s="280"/>
      <c r="AW56" s="280"/>
      <c r="AX56" s="280"/>
      <c r="AY56" s="280"/>
      <c r="AZ56" s="1136"/>
      <c r="BA56" s="280"/>
      <c r="BB56" s="280"/>
      <c r="BC56" s="280"/>
      <c r="BD56" s="280"/>
      <c r="BE56" s="280"/>
      <c r="BF56" s="280"/>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row>
    <row r="57" spans="1:81" s="272" customFormat="1" ht="48" customHeight="1">
      <c r="A57" s="3129" t="s">
        <v>451</v>
      </c>
      <c r="B57" s="3126" t="s">
        <v>94</v>
      </c>
      <c r="C57" s="3126" t="s">
        <v>740</v>
      </c>
      <c r="D57" s="3095"/>
      <c r="E57" s="3122" t="s">
        <v>1433</v>
      </c>
      <c r="F57" s="3123" t="s">
        <v>1434</v>
      </c>
      <c r="G57" s="3095"/>
      <c r="H57" s="3095" t="s">
        <v>964</v>
      </c>
      <c r="I57" s="3095"/>
      <c r="J57" s="3098" t="s">
        <v>1056</v>
      </c>
      <c r="K57" s="3104"/>
      <c r="L57" s="3100"/>
      <c r="M57" s="3100"/>
      <c r="N57" s="3084">
        <f t="shared" si="0"/>
        <v>0</v>
      </c>
      <c r="O57" s="3093"/>
      <c r="P57" s="3095"/>
      <c r="Q57" s="3095"/>
      <c r="R57" s="3095"/>
      <c r="S57" s="3102"/>
      <c r="T57" s="3102"/>
      <c r="U57" s="3103"/>
      <c r="V57" s="1919"/>
      <c r="W57" s="1919"/>
      <c r="X57" s="1919"/>
      <c r="Y57" s="3032"/>
      <c r="Z57" s="3030"/>
      <c r="AA57" s="3084"/>
      <c r="AB57" s="3030"/>
      <c r="AC57" s="1919"/>
      <c r="AD57" s="1919"/>
      <c r="AE57" s="1919"/>
      <c r="AF57" s="3023"/>
      <c r="AG57" s="4050" t="s">
        <v>1527</v>
      </c>
      <c r="AH57" s="1412"/>
      <c r="AI57" s="280"/>
      <c r="AJ57" s="280"/>
      <c r="AK57" s="280"/>
      <c r="AL57" s="280"/>
      <c r="AM57" s="280"/>
      <c r="AN57" s="280"/>
      <c r="AO57" s="280"/>
      <c r="AP57" s="280"/>
      <c r="AQ57" s="280"/>
      <c r="AR57" s="280"/>
      <c r="AS57" s="280"/>
      <c r="AT57" s="280"/>
      <c r="AU57" s="280"/>
      <c r="AV57" s="280"/>
      <c r="AW57" s="280"/>
      <c r="AX57" s="280"/>
      <c r="AY57" s="280"/>
      <c r="AZ57" s="1136"/>
      <c r="BA57" s="280"/>
      <c r="BB57" s="280"/>
      <c r="BC57" s="280"/>
      <c r="BD57" s="280"/>
      <c r="BE57" s="280"/>
      <c r="BF57" s="280"/>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row>
    <row r="58" spans="1:81" s="272" customFormat="1" ht="48" customHeight="1">
      <c r="A58" s="3132" t="s">
        <v>451</v>
      </c>
      <c r="B58" s="3133" t="s">
        <v>94</v>
      </c>
      <c r="C58" s="3133" t="s">
        <v>740</v>
      </c>
      <c r="D58" s="3134"/>
      <c r="E58" s="3096" t="s">
        <v>174</v>
      </c>
      <c r="F58" s="3135" t="s">
        <v>1435</v>
      </c>
      <c r="G58" s="3136"/>
      <c r="H58" s="3136" t="s">
        <v>2268</v>
      </c>
      <c r="I58" s="3136"/>
      <c r="J58" s="3137" t="s">
        <v>1056</v>
      </c>
      <c r="K58" s="3138"/>
      <c r="L58" s="3139"/>
      <c r="M58" s="3139"/>
      <c r="N58" s="3084">
        <f t="shared" si="0"/>
        <v>0</v>
      </c>
      <c r="O58" s="3140"/>
      <c r="P58" s="3136"/>
      <c r="Q58" s="3136"/>
      <c r="R58" s="3136"/>
      <c r="S58" s="3141"/>
      <c r="T58" s="3141"/>
      <c r="U58" s="3142"/>
      <c r="V58" s="3143"/>
      <c r="W58" s="3143"/>
      <c r="X58" s="3143"/>
      <c r="Y58" s="3144"/>
      <c r="Z58" s="3145"/>
      <c r="AA58" s="3146"/>
      <c r="AB58" s="3145"/>
      <c r="AC58" s="3143"/>
      <c r="AD58" s="3143"/>
      <c r="AE58" s="3143"/>
      <c r="AF58" s="3147"/>
      <c r="AG58" s="4051"/>
      <c r="AH58" s="1412"/>
      <c r="AI58" s="280"/>
      <c r="AJ58" s="280"/>
      <c r="AK58" s="280"/>
      <c r="AL58" s="280"/>
      <c r="AM58" s="280"/>
      <c r="AN58" s="280"/>
      <c r="AO58" s="280"/>
      <c r="AP58" s="280"/>
      <c r="AQ58" s="280"/>
      <c r="AR58" s="280"/>
      <c r="AS58" s="280"/>
      <c r="AT58" s="280"/>
      <c r="AU58" s="280"/>
      <c r="AV58" s="280"/>
      <c r="AW58" s="280"/>
      <c r="AX58" s="280"/>
      <c r="AY58" s="280"/>
      <c r="AZ58" s="1136"/>
      <c r="BA58" s="280"/>
      <c r="BB58" s="280"/>
      <c r="BC58" s="280"/>
      <c r="BD58" s="280"/>
      <c r="BE58" s="280"/>
      <c r="BF58" s="280"/>
      <c r="BG58" s="271"/>
      <c r="BH58" s="271"/>
      <c r="BI58" s="271"/>
      <c r="BJ58" s="271"/>
      <c r="BK58" s="271"/>
      <c r="BL58" s="271"/>
      <c r="BM58" s="271"/>
      <c r="BN58" s="271"/>
      <c r="BO58" s="271"/>
      <c r="BP58" s="271"/>
      <c r="BQ58" s="271"/>
      <c r="BR58" s="271"/>
      <c r="BS58" s="271"/>
      <c r="BT58" s="271"/>
      <c r="BU58" s="271"/>
      <c r="BV58" s="271"/>
      <c r="BW58" s="271"/>
      <c r="BX58" s="271"/>
      <c r="BY58" s="271"/>
      <c r="BZ58" s="271"/>
      <c r="CA58" s="271"/>
      <c r="CB58" s="271"/>
      <c r="CC58" s="271"/>
    </row>
    <row r="59" spans="1:81" s="272" customFormat="1" ht="48" customHeight="1">
      <c r="A59" s="3095" t="s">
        <v>415</v>
      </c>
      <c r="B59" s="3094" t="s">
        <v>94</v>
      </c>
      <c r="C59" s="3094" t="s">
        <v>740</v>
      </c>
      <c r="D59" s="3105"/>
      <c r="E59" s="3118" t="s">
        <v>719</v>
      </c>
      <c r="F59" s="3148" t="s">
        <v>720</v>
      </c>
      <c r="G59" s="3095"/>
      <c r="H59" s="3095" t="s">
        <v>964</v>
      </c>
      <c r="I59" s="3095" t="s">
        <v>11</v>
      </c>
      <c r="J59" s="3098" t="s">
        <v>1056</v>
      </c>
      <c r="K59" s="3149">
        <v>35000</v>
      </c>
      <c r="L59" s="3100">
        <v>35000</v>
      </c>
      <c r="M59" s="3100">
        <v>35000</v>
      </c>
      <c r="N59" s="3084">
        <f t="shared" si="0"/>
        <v>0</v>
      </c>
      <c r="O59" s="3101"/>
      <c r="P59" s="3095"/>
      <c r="Q59" s="3095"/>
      <c r="R59" s="3095"/>
      <c r="S59" s="3102"/>
      <c r="T59" s="3102"/>
      <c r="U59" s="3103"/>
      <c r="V59" s="1919"/>
      <c r="W59" s="1919"/>
      <c r="X59" s="1919">
        <v>1</v>
      </c>
      <c r="Y59" s="3111"/>
      <c r="Z59" s="3030">
        <v>100</v>
      </c>
      <c r="AA59" s="3084">
        <v>100</v>
      </c>
      <c r="AB59" s="3110">
        <v>1</v>
      </c>
      <c r="AC59" s="1919"/>
      <c r="AD59" s="1919"/>
      <c r="AE59" s="1919"/>
      <c r="AF59" s="1919"/>
      <c r="AG59" s="3032" t="s">
        <v>438</v>
      </c>
      <c r="AH59" s="1412"/>
      <c r="AI59" s="280"/>
      <c r="AJ59" s="280"/>
      <c r="AK59" s="280"/>
      <c r="AL59" s="280"/>
      <c r="AM59" s="280"/>
      <c r="AN59" s="280"/>
      <c r="AO59" s="280"/>
      <c r="AP59" s="280"/>
      <c r="AQ59" s="280"/>
      <c r="AR59" s="280"/>
      <c r="AS59" s="280"/>
      <c r="AT59" s="280"/>
      <c r="AU59" s="280"/>
      <c r="AV59" s="280"/>
      <c r="AW59" s="280"/>
      <c r="AX59" s="280"/>
      <c r="AY59" s="280"/>
      <c r="AZ59" s="1136"/>
      <c r="BA59" s="280"/>
      <c r="BB59" s="280"/>
      <c r="BC59" s="280"/>
      <c r="BD59" s="280"/>
      <c r="BE59" s="280"/>
      <c r="BF59" s="280"/>
      <c r="BG59" s="271"/>
      <c r="BH59" s="271"/>
      <c r="BI59" s="271"/>
      <c r="BJ59" s="271"/>
      <c r="BK59" s="271"/>
      <c r="BL59" s="271"/>
      <c r="BM59" s="271"/>
      <c r="BN59" s="271"/>
      <c r="BO59" s="271"/>
      <c r="BP59" s="271"/>
      <c r="BQ59" s="271"/>
      <c r="BR59" s="271"/>
      <c r="BS59" s="271"/>
      <c r="BT59" s="271"/>
      <c r="BU59" s="271"/>
      <c r="BV59" s="271"/>
      <c r="BW59" s="271"/>
      <c r="BX59" s="271"/>
      <c r="BY59" s="271"/>
      <c r="BZ59" s="271"/>
      <c r="CA59" s="271"/>
      <c r="CB59" s="271"/>
      <c r="CC59" s="271"/>
    </row>
    <row r="60" spans="1:81" s="272" customFormat="1" ht="48" customHeight="1" thickBot="1">
      <c r="A60" s="3150" t="s">
        <v>415</v>
      </c>
      <c r="B60" s="3151" t="s">
        <v>94</v>
      </c>
      <c r="C60" s="3151" t="s">
        <v>740</v>
      </c>
      <c r="D60" s="3152"/>
      <c r="E60" s="3153" t="s">
        <v>721</v>
      </c>
      <c r="F60" s="3154"/>
      <c r="G60" s="3150"/>
      <c r="H60" s="3150" t="s">
        <v>2268</v>
      </c>
      <c r="I60" s="3150" t="s">
        <v>12</v>
      </c>
      <c r="J60" s="3155" t="s">
        <v>1056</v>
      </c>
      <c r="K60" s="3156">
        <v>136000</v>
      </c>
      <c r="L60" s="3157">
        <v>136000</v>
      </c>
      <c r="M60" s="3157">
        <v>136000</v>
      </c>
      <c r="N60" s="3158">
        <f t="shared" si="0"/>
        <v>0</v>
      </c>
      <c r="O60" s="3159"/>
      <c r="P60" s="3150"/>
      <c r="Q60" s="3150"/>
      <c r="R60" s="3150"/>
      <c r="S60" s="3160"/>
      <c r="T60" s="3160"/>
      <c r="U60" s="3161"/>
      <c r="V60" s="3038"/>
      <c r="W60" s="3038"/>
      <c r="X60" s="3038"/>
      <c r="Y60" s="3162"/>
      <c r="Z60" s="3030">
        <v>100</v>
      </c>
      <c r="AA60" s="3084">
        <v>100</v>
      </c>
      <c r="AB60" s="3163">
        <v>1</v>
      </c>
      <c r="AC60" s="3038"/>
      <c r="AD60" s="3038"/>
      <c r="AE60" s="3038"/>
      <c r="AF60" s="3038"/>
      <c r="AG60" s="3040" t="s">
        <v>438</v>
      </c>
      <c r="AH60" s="1412"/>
      <c r="AI60" s="280"/>
      <c r="AJ60" s="280"/>
      <c r="AK60" s="280"/>
      <c r="AL60" s="280"/>
      <c r="AM60" s="280"/>
      <c r="AN60" s="280"/>
      <c r="AO60" s="280"/>
      <c r="AP60" s="280"/>
      <c r="AQ60" s="280"/>
      <c r="AR60" s="280"/>
      <c r="AS60" s="280"/>
      <c r="AT60" s="280"/>
      <c r="AU60" s="280"/>
      <c r="AV60" s="280"/>
      <c r="AW60" s="280"/>
      <c r="AX60" s="280"/>
      <c r="AY60" s="280"/>
      <c r="AZ60" s="1136"/>
      <c r="BA60" s="280"/>
      <c r="BB60" s="280"/>
      <c r="BC60" s="280"/>
      <c r="BD60" s="280"/>
      <c r="BE60" s="280"/>
      <c r="BF60" s="280"/>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row>
    <row r="61" spans="1:81" s="1319" customFormat="1" ht="38.25" customHeight="1">
      <c r="A61" s="1319">
        <f>COUNTIF(A4:A58,"Y")</f>
        <v>55</v>
      </c>
      <c r="I61" s="1320"/>
      <c r="J61" s="1320"/>
      <c r="K61" s="1927"/>
      <c r="L61" s="1927"/>
      <c r="M61" s="1927"/>
      <c r="N61" s="1927"/>
      <c r="O61" s="1321"/>
      <c r="P61" s="1321"/>
      <c r="Q61" s="1321"/>
      <c r="R61" s="1321"/>
      <c r="S61" s="1321"/>
      <c r="T61" s="1321"/>
      <c r="U61" s="1321"/>
      <c r="V61" s="1321"/>
      <c r="W61" s="1321"/>
      <c r="X61" s="1321"/>
      <c r="Y61" s="1321"/>
      <c r="Z61" s="1321"/>
      <c r="AA61" s="1321"/>
      <c r="AB61" s="1426"/>
      <c r="AC61" s="1426"/>
      <c r="AD61" s="1427"/>
      <c r="AE61" s="1427"/>
      <c r="AF61" s="1427"/>
      <c r="AG61" s="1427"/>
      <c r="AH61" s="1428"/>
    </row>
    <row r="62" spans="1:81" s="1323" customFormat="1">
      <c r="A62" s="1319">
        <f>COUNTIF(A4:A58,"ek")</f>
        <v>0</v>
      </c>
      <c r="I62" s="1324"/>
      <c r="J62" s="1324"/>
      <c r="K62" s="1325"/>
      <c r="L62" s="1326"/>
      <c r="M62" s="1324"/>
      <c r="Q62" s="1325"/>
      <c r="R62" s="1327"/>
      <c r="S62" s="1327"/>
      <c r="T62" s="1324"/>
      <c r="U62" s="1325"/>
      <c r="V62" s="1325"/>
      <c r="W62" s="1328"/>
      <c r="X62" s="1328"/>
      <c r="Y62" s="1328"/>
      <c r="Z62" s="1329"/>
      <c r="AA62" s="1328"/>
      <c r="AB62" s="1328"/>
      <c r="AC62" s="1328"/>
      <c r="AE62" s="1328"/>
      <c r="AY62" s="1319"/>
    </row>
    <row r="63" spans="1:81" s="1323" customFormat="1">
      <c r="I63" s="1324"/>
      <c r="J63" s="1324"/>
      <c r="K63" s="1325"/>
      <c r="L63" s="1326"/>
      <c r="M63" s="1324"/>
      <c r="N63" s="1330" t="s">
        <v>2273</v>
      </c>
      <c r="O63" s="1330" t="s">
        <v>12</v>
      </c>
      <c r="P63" s="1330" t="s">
        <v>2206</v>
      </c>
      <c r="Q63" s="1330" t="s">
        <v>2275</v>
      </c>
      <c r="R63" s="1331" t="s">
        <v>2318</v>
      </c>
      <c r="S63" s="1331" t="s">
        <v>2319</v>
      </c>
      <c r="T63" s="1330" t="s">
        <v>2320</v>
      </c>
      <c r="U63" s="1330" t="s">
        <v>2279</v>
      </c>
      <c r="V63" s="1330" t="s">
        <v>11</v>
      </c>
      <c r="W63" s="1330" t="s">
        <v>489</v>
      </c>
      <c r="X63" s="1328"/>
      <c r="Y63" s="1328"/>
      <c r="Z63" s="1329"/>
      <c r="AA63" s="1328"/>
      <c r="AB63" s="1328"/>
      <c r="AC63" s="1328"/>
      <c r="AE63" s="1328"/>
      <c r="AY63" s="1319"/>
    </row>
    <row r="64" spans="1:81" s="1323" customFormat="1">
      <c r="H64" s="1332" t="s">
        <v>425</v>
      </c>
      <c r="I64" s="1324">
        <f>COUNTIF($I$4:$I$60,"HAM YOL")</f>
        <v>0</v>
      </c>
      <c r="J64" s="1333">
        <f>SUMIF($I$4:$I$60,"HAM YOL",$K$4:$K$60)</f>
        <v>0</v>
      </c>
      <c r="K64" s="1325"/>
      <c r="L64" s="1326"/>
      <c r="M64" s="1334" t="s">
        <v>2205</v>
      </c>
      <c r="N64" s="1334">
        <f t="shared" ref="N64:W64" si="1">SUMIF($AG$4:$AG$60,"BİTTİ",P$4:P$60)</f>
        <v>0</v>
      </c>
      <c r="O64" s="1334">
        <f t="shared" si="1"/>
        <v>0</v>
      </c>
      <c r="P64" s="1334">
        <f t="shared" si="1"/>
        <v>0</v>
      </c>
      <c r="Q64" s="1334">
        <f t="shared" si="1"/>
        <v>0</v>
      </c>
      <c r="R64" s="1334">
        <f t="shared" si="1"/>
        <v>11300</v>
      </c>
      <c r="S64" s="1334">
        <f t="shared" si="1"/>
        <v>90</v>
      </c>
      <c r="T64" s="1334">
        <f t="shared" si="1"/>
        <v>17.5</v>
      </c>
      <c r="U64" s="1334">
        <f t="shared" si="1"/>
        <v>0</v>
      </c>
      <c r="V64" s="1334">
        <f t="shared" si="1"/>
        <v>1</v>
      </c>
      <c r="W64" s="1334">
        <f t="shared" si="1"/>
        <v>0</v>
      </c>
      <c r="X64" s="1335"/>
      <c r="Y64" s="1328"/>
      <c r="Z64" s="1329"/>
      <c r="AA64" s="1328"/>
      <c r="AB64" s="1328"/>
      <c r="AC64" s="1328"/>
      <c r="AE64" s="1328"/>
      <c r="AY64" s="1319"/>
    </row>
    <row r="65" spans="6:51" s="1323" customFormat="1">
      <c r="H65" s="1332" t="s">
        <v>2273</v>
      </c>
      <c r="I65" s="1324">
        <f>COUNTIF($I$4:$I$60,"TESVİYE")</f>
        <v>0</v>
      </c>
      <c r="J65" s="1333">
        <f>SUMIF($I$4:$I$60,"TESVİYE",$K$4:$K$60)</f>
        <v>0</v>
      </c>
      <c r="K65" s="1325"/>
      <c r="L65" s="1326"/>
      <c r="M65" s="1335" t="s">
        <v>2207</v>
      </c>
      <c r="N65" s="1335">
        <f t="shared" ref="N65:W65" si="2">SUMIF($AG$4:$AG$60,"%70 DEVAM EDİYOR",P$4:P$60)</f>
        <v>0</v>
      </c>
      <c r="O65" s="1335">
        <f t="shared" si="2"/>
        <v>0</v>
      </c>
      <c r="P65" s="1335">
        <f t="shared" si="2"/>
        <v>0</v>
      </c>
      <c r="Q65" s="1335">
        <f t="shared" si="2"/>
        <v>0</v>
      </c>
      <c r="R65" s="1335">
        <f t="shared" si="2"/>
        <v>0</v>
      </c>
      <c r="S65" s="1335">
        <f t="shared" si="2"/>
        <v>0</v>
      </c>
      <c r="T65" s="1335">
        <f t="shared" si="2"/>
        <v>0</v>
      </c>
      <c r="U65" s="1335">
        <f t="shared" si="2"/>
        <v>0</v>
      </c>
      <c r="V65" s="1335">
        <f t="shared" si="2"/>
        <v>0</v>
      </c>
      <c r="W65" s="1335">
        <f t="shared" si="2"/>
        <v>0</v>
      </c>
      <c r="X65" s="1335"/>
      <c r="Y65" s="1328"/>
      <c r="Z65" s="1329"/>
      <c r="AA65" s="1328"/>
      <c r="AB65" s="1328"/>
      <c r="AC65" s="1328"/>
      <c r="AE65" s="1328"/>
      <c r="AY65" s="1319"/>
    </row>
    <row r="66" spans="6:51" s="1323" customFormat="1">
      <c r="H66" s="1332" t="s">
        <v>12</v>
      </c>
      <c r="I66" s="1324">
        <f>COUNTIF($I$4:$I$60,"ONARIM")</f>
        <v>1</v>
      </c>
      <c r="J66" s="1333">
        <f>SUMIF($I$4:$I$60,"ONARIM",$K$4:$K$60)</f>
        <v>136000</v>
      </c>
      <c r="K66" s="1325"/>
      <c r="L66" s="1326"/>
      <c r="M66" s="1335" t="s">
        <v>2208</v>
      </c>
      <c r="N66" s="1335">
        <f t="shared" ref="N66:W66" si="3">SUMIF($AG$4:$AG$60,"DEVAM EDİYOR",P$4:P$60)</f>
        <v>0</v>
      </c>
      <c r="O66" s="1335">
        <f t="shared" si="3"/>
        <v>0</v>
      </c>
      <c r="P66" s="1335">
        <f t="shared" si="3"/>
        <v>0</v>
      </c>
      <c r="Q66" s="1335">
        <f t="shared" si="3"/>
        <v>0</v>
      </c>
      <c r="R66" s="1335">
        <f t="shared" si="3"/>
        <v>0</v>
      </c>
      <c r="S66" s="1335">
        <f t="shared" si="3"/>
        <v>0</v>
      </c>
      <c r="T66" s="1335">
        <f t="shared" si="3"/>
        <v>0</v>
      </c>
      <c r="U66" s="1335">
        <f t="shared" si="3"/>
        <v>0</v>
      </c>
      <c r="V66" s="1335">
        <f t="shared" si="3"/>
        <v>0</v>
      </c>
      <c r="W66" s="1335">
        <f t="shared" si="3"/>
        <v>0</v>
      </c>
      <c r="X66" s="1335"/>
      <c r="Y66" s="1328"/>
      <c r="Z66" s="1329"/>
      <c r="AA66" s="1328"/>
      <c r="AB66" s="1328"/>
      <c r="AC66" s="1328"/>
      <c r="AE66" s="1328"/>
      <c r="AY66" s="1319"/>
    </row>
    <row r="67" spans="6:51" s="1323" customFormat="1">
      <c r="H67" s="1332" t="s">
        <v>2274</v>
      </c>
      <c r="I67" s="1324">
        <f>COUNTIF($I$4:$I$60,"STABİLİZE")</f>
        <v>4</v>
      </c>
      <c r="J67" s="1333">
        <f>SUMIF($I$4:$I$60,"STABİLİZE",$K$4:$K$60)</f>
        <v>302760</v>
      </c>
      <c r="K67" s="1325"/>
      <c r="L67" s="1326"/>
      <c r="M67" s="1336" t="s">
        <v>2209</v>
      </c>
      <c r="N67" s="1335">
        <f>SUMIF($AG$4:$AG$60,"İHALE AŞAMASI",P$4:P60)</f>
        <v>0</v>
      </c>
      <c r="O67" s="1335">
        <f>SUMIF($AG$4:$AG$60,"İHALE AŞAMASI",Q$4:Q60)</f>
        <v>0</v>
      </c>
      <c r="P67" s="1335">
        <f>SUMIF($AG$4:$AG$60,"İHALE AŞAMASI",R$4:R60)</f>
        <v>0</v>
      </c>
      <c r="Q67" s="1335">
        <f>SUMIF($AG$4:$AG$60,"İHALE AŞAMASI",S$4:S60)</f>
        <v>0</v>
      </c>
      <c r="R67" s="1335">
        <f>SUMIF($AG$4:$AG$60,"İHALE AŞAMASI",T$4:T60)</f>
        <v>0</v>
      </c>
      <c r="S67" s="1335">
        <f>SUMIF($AG$4:$AG$60,"İHALE AŞAMASI",U$4:U60)</f>
        <v>0</v>
      </c>
      <c r="T67" s="1335">
        <f>SUMIF($AG$4:$AG$60,"İHALE AŞAMASI",V$4:V60)</f>
        <v>0</v>
      </c>
      <c r="U67" s="1335">
        <f>SUMIF($AG$4:$AG$60,"İHALE AŞAMASI",W$4:W60)</f>
        <v>0</v>
      </c>
      <c r="V67" s="1335">
        <f>SUMIF($AG$4:$AG$60,"İHALE AŞAMASI",X$4:X60)</f>
        <v>0</v>
      </c>
      <c r="W67" s="1335">
        <f>SUMIF($AG$4:$AG$60,"İHALE AŞAMASI",Y$4:Y60)</f>
        <v>0</v>
      </c>
      <c r="X67" s="1335"/>
      <c r="Y67" s="1328"/>
      <c r="Z67" s="1329"/>
      <c r="AA67" s="1328"/>
      <c r="AB67" s="1328"/>
      <c r="AC67" s="1328"/>
      <c r="AE67" s="1328"/>
      <c r="AY67" s="1319"/>
    </row>
    <row r="68" spans="6:51" s="1323" customFormat="1">
      <c r="H68" s="1332" t="s">
        <v>2275</v>
      </c>
      <c r="I68" s="1324">
        <f>COUNTIF($I$4:$I$60,"BETON YOL")</f>
        <v>0</v>
      </c>
      <c r="J68" s="1333">
        <f>SUMIF($I$4:$I$60,"BETON YOL",$K$4:$K$60)</f>
        <v>0</v>
      </c>
      <c r="K68" s="1325"/>
      <c r="L68" s="1326"/>
      <c r="M68" s="1336" t="s">
        <v>2210</v>
      </c>
      <c r="N68" s="1335">
        <f>SUMIF($AG$4:$AG$60,"BAŞLANMADI",P$4:P$60)</f>
        <v>0</v>
      </c>
      <c r="O68" s="1335">
        <f t="shared" ref="O68:W68" si="4">SUMIF($AG$4:$AG$60,"Başlanmadı",Q$4:Q$60)</f>
        <v>0</v>
      </c>
      <c r="P68" s="1335">
        <f t="shared" si="4"/>
        <v>0</v>
      </c>
      <c r="Q68" s="1335">
        <f t="shared" si="4"/>
        <v>0</v>
      </c>
      <c r="R68" s="1335">
        <f t="shared" si="4"/>
        <v>0</v>
      </c>
      <c r="S68" s="1337">
        <f t="shared" si="4"/>
        <v>0</v>
      </c>
      <c r="T68" s="1335">
        <f t="shared" si="4"/>
        <v>0</v>
      </c>
      <c r="U68" s="1335">
        <f t="shared" si="4"/>
        <v>0</v>
      </c>
      <c r="V68" s="1335">
        <f t="shared" si="4"/>
        <v>0</v>
      </c>
      <c r="W68" s="1335">
        <f t="shared" si="4"/>
        <v>0</v>
      </c>
      <c r="X68" s="1335"/>
      <c r="Y68" s="1328"/>
      <c r="Z68" s="1329"/>
      <c r="AA68" s="1328"/>
      <c r="AB68" s="1328"/>
      <c r="AC68" s="1328"/>
      <c r="AE68" s="1328"/>
      <c r="AY68" s="1319"/>
    </row>
    <row r="69" spans="6:51" s="1323" customFormat="1" ht="25.5">
      <c r="H69" s="1332" t="s">
        <v>448</v>
      </c>
      <c r="I69" s="1324">
        <f>COUNTIF($I$4:$I$60,"KÖY İÇİ     YOL (PARKE)")</f>
        <v>18</v>
      </c>
      <c r="J69" s="1333">
        <f>SUMIF($I$4:$I$60,"KÖY İÇİ     YOL (PARKE)",$K$4:$K$60)</f>
        <v>320000</v>
      </c>
      <c r="K69" s="1325"/>
      <c r="L69" s="1326"/>
      <c r="M69" s="1324" t="s">
        <v>19</v>
      </c>
      <c r="N69" s="1338">
        <f t="shared" ref="N69:T69" si="5">SUM(N64:N68)</f>
        <v>0</v>
      </c>
      <c r="O69" s="1338">
        <f t="shared" si="5"/>
        <v>0</v>
      </c>
      <c r="P69" s="1339">
        <f t="shared" si="5"/>
        <v>0</v>
      </c>
      <c r="Q69" s="1339">
        <f t="shared" si="5"/>
        <v>0</v>
      </c>
      <c r="R69" s="1340">
        <f t="shared" si="5"/>
        <v>11300</v>
      </c>
      <c r="S69" s="1341">
        <f t="shared" si="5"/>
        <v>90</v>
      </c>
      <c r="T69" s="1340">
        <f t="shared" si="5"/>
        <v>17.5</v>
      </c>
      <c r="U69" s="1341">
        <f>SUM(U64:U68)</f>
        <v>0</v>
      </c>
      <c r="V69" s="1340">
        <f>SUM(V64:V68)</f>
        <v>1</v>
      </c>
      <c r="W69" s="1340">
        <f>SUM(W64:W68)</f>
        <v>0</v>
      </c>
      <c r="X69" s="1339"/>
      <c r="Y69" s="1328"/>
      <c r="Z69" s="1329"/>
      <c r="AA69" s="1328"/>
      <c r="AB69" s="1328"/>
      <c r="AC69" s="1328"/>
      <c r="AE69" s="1328"/>
      <c r="AY69" s="1319"/>
    </row>
    <row r="70" spans="6:51" s="1323" customFormat="1">
      <c r="H70" s="1323" t="s">
        <v>2384</v>
      </c>
      <c r="I70" s="1324">
        <f>COUNTIF($I$4:$I$60,"1. KAT ASFALT")</f>
        <v>21</v>
      </c>
      <c r="J70" s="1333">
        <f>SUMIF($I$4:$I$60,"1. KAT ASFALT",$K$4:$K$60)</f>
        <v>3557296</v>
      </c>
      <c r="K70" s="1325"/>
      <c r="L70" s="1326"/>
      <c r="M70" s="1324"/>
      <c r="Q70" s="1325"/>
      <c r="R70" s="1327"/>
      <c r="S70" s="1327"/>
      <c r="T70" s="1324"/>
      <c r="U70" s="1325"/>
      <c r="V70" s="1325"/>
      <c r="W70" s="1328"/>
      <c r="X70" s="1328"/>
      <c r="Y70" s="1328"/>
      <c r="Z70" s="1329"/>
      <c r="AA70" s="1328"/>
      <c r="AB70" s="1328"/>
      <c r="AC70" s="1328"/>
      <c r="AE70" s="1328"/>
      <c r="AY70" s="1319"/>
    </row>
    <row r="71" spans="6:51" s="1323" customFormat="1">
      <c r="F71" s="1332"/>
      <c r="H71" s="1342" t="s">
        <v>2385</v>
      </c>
      <c r="I71" s="1324">
        <f>COUNTIF($I$4:$I$60,"2. KAT ASFALT")</f>
        <v>10</v>
      </c>
      <c r="J71" s="1333">
        <f>SUMIF($I$4:$I$60,"2. KAT ASFALT",$K$4:$K$60)</f>
        <v>648148</v>
      </c>
      <c r="K71" s="1325"/>
      <c r="L71" s="1326"/>
      <c r="M71" s="1324"/>
      <c r="Q71" s="1325"/>
      <c r="R71" s="1327"/>
      <c r="S71" s="1327"/>
      <c r="T71" s="1324"/>
      <c r="U71" s="1325"/>
      <c r="V71" s="1325"/>
      <c r="W71" s="1328"/>
      <c r="X71" s="1328"/>
      <c r="Y71" s="1328"/>
      <c r="Z71" s="1329"/>
      <c r="AA71" s="1328"/>
      <c r="AB71" s="1328"/>
      <c r="AC71" s="1328"/>
      <c r="AE71" s="1328"/>
      <c r="AY71" s="1319"/>
    </row>
    <row r="72" spans="6:51" s="1323" customFormat="1">
      <c r="F72" s="1332"/>
      <c r="H72" s="1332" t="s">
        <v>2279</v>
      </c>
      <c r="I72" s="1324">
        <f>COUNTIF($I$4:$I$60,"TAŞ DUVAR")</f>
        <v>0</v>
      </c>
      <c r="J72" s="1333">
        <f>SUMIF($I$4:$I$60,"TAŞ DUVAR",$K$4:$K$60)</f>
        <v>0</v>
      </c>
      <c r="K72" s="1325"/>
      <c r="L72" s="1326"/>
      <c r="M72" s="1324"/>
      <c r="Q72" s="1325"/>
      <c r="R72" s="1327"/>
      <c r="S72" s="1327"/>
      <c r="T72" s="1324"/>
      <c r="U72" s="1325"/>
      <c r="V72" s="1325"/>
      <c r="W72" s="1328"/>
      <c r="X72" s="1328"/>
      <c r="Y72" s="1328"/>
      <c r="Z72" s="1329"/>
      <c r="AA72" s="1328"/>
      <c r="AB72" s="1328"/>
      <c r="AC72" s="1328"/>
      <c r="AE72" s="1328"/>
      <c r="AY72" s="1319"/>
    </row>
    <row r="73" spans="6:51" s="1323" customFormat="1">
      <c r="H73" s="1332" t="s">
        <v>11</v>
      </c>
      <c r="I73" s="1324">
        <f>COUNTIF($I$4:$I$60,"MENFEZ")</f>
        <v>1</v>
      </c>
      <c r="J73" s="1333">
        <f>SUMIF($I$4:$I$60,"MENFEZ",$K$4:$K$60)</f>
        <v>35000</v>
      </c>
      <c r="K73" s="1325"/>
      <c r="L73" s="1326"/>
      <c r="M73" s="1324"/>
      <c r="Q73" s="1325"/>
      <c r="R73" s="1327"/>
      <c r="S73" s="1327"/>
      <c r="T73" s="1324"/>
      <c r="U73" s="1325"/>
      <c r="V73" s="1325"/>
      <c r="W73" s="1328"/>
      <c r="X73" s="1328"/>
      <c r="Y73" s="1328"/>
      <c r="Z73" s="1329"/>
      <c r="AA73" s="1328"/>
      <c r="AB73" s="1328"/>
      <c r="AC73" s="1328"/>
      <c r="AE73" s="1328"/>
      <c r="AY73" s="1319"/>
    </row>
    <row r="74" spans="6:51" s="1323" customFormat="1">
      <c r="H74" s="1332" t="s">
        <v>489</v>
      </c>
      <c r="I74" s="1324">
        <f>COUNTIF($I$4:$I$60,"KÖPRÜ")</f>
        <v>0</v>
      </c>
      <c r="J74" s="1333">
        <f>SUMIF($I$4:$I$60,"KÖPRÜ",$K$4:$K$60)</f>
        <v>0</v>
      </c>
      <c r="K74" s="1325"/>
      <c r="L74" s="1326"/>
      <c r="M74" s="1324"/>
      <c r="Q74" s="1325"/>
      <c r="R74" s="1327"/>
      <c r="S74" s="1327"/>
      <c r="T74" s="1324"/>
      <c r="U74" s="1325"/>
      <c r="V74" s="1325"/>
      <c r="W74" s="1328"/>
      <c r="X74" s="1328"/>
      <c r="Y74" s="1328"/>
      <c r="Z74" s="1329"/>
      <c r="AA74" s="1328"/>
      <c r="AB74" s="1328"/>
      <c r="AC74" s="1328"/>
      <c r="AE74" s="1328"/>
      <c r="AY74" s="1319"/>
    </row>
    <row r="75" spans="6:51" s="1323" customFormat="1">
      <c r="I75" s="1324">
        <f>SUM(I64:I74)</f>
        <v>55</v>
      </c>
      <c r="J75" s="1333">
        <f>SUM(J64:J74)</f>
        <v>4999204</v>
      </c>
      <c r="K75" s="1325"/>
      <c r="L75" s="1326"/>
      <c r="M75" s="1324"/>
      <c r="Q75" s="1325"/>
      <c r="R75" s="1327"/>
      <c r="S75" s="1327"/>
      <c r="T75" s="1324"/>
      <c r="U75" s="1325"/>
      <c r="V75" s="1325"/>
      <c r="W75" s="1328"/>
      <c r="X75" s="1328"/>
      <c r="Y75" s="1328"/>
      <c r="Z75" s="1329"/>
      <c r="AA75" s="1328"/>
      <c r="AB75" s="1328"/>
      <c r="AC75" s="1328"/>
      <c r="AE75" s="1328"/>
      <c r="AY75" s="1319"/>
    </row>
    <row r="76" spans="6:51" s="1323" customFormat="1" ht="51">
      <c r="G76" s="1332" t="s">
        <v>425</v>
      </c>
      <c r="H76" s="1343" t="s">
        <v>2204</v>
      </c>
      <c r="I76" s="1332" t="s">
        <v>2273</v>
      </c>
      <c r="J76" s="1344" t="s">
        <v>2204</v>
      </c>
      <c r="K76" s="1332" t="s">
        <v>12</v>
      </c>
      <c r="L76" s="1345" t="s">
        <v>2204</v>
      </c>
      <c r="M76" s="1332" t="s">
        <v>2274</v>
      </c>
      <c r="N76" s="1344" t="s">
        <v>2204</v>
      </c>
      <c r="O76" s="1332" t="s">
        <v>2275</v>
      </c>
      <c r="P76" s="1346" t="s">
        <v>2204</v>
      </c>
      <c r="Q76" s="1332" t="s">
        <v>448</v>
      </c>
      <c r="R76" s="1345" t="s">
        <v>1596</v>
      </c>
      <c r="S76" s="1343" t="s">
        <v>2384</v>
      </c>
      <c r="T76" s="1347" t="s">
        <v>2204</v>
      </c>
      <c r="U76" s="1348" t="s">
        <v>2385</v>
      </c>
      <c r="V76" s="1344" t="s">
        <v>2204</v>
      </c>
      <c r="W76" s="1332" t="s">
        <v>2279</v>
      </c>
      <c r="X76" s="1332" t="s">
        <v>11</v>
      </c>
      <c r="Y76" s="1332" t="s">
        <v>489</v>
      </c>
      <c r="Z76" s="1329"/>
      <c r="AA76" s="1328"/>
      <c r="AB76" s="1328"/>
      <c r="AC76" s="1328"/>
      <c r="AE76" s="1328"/>
      <c r="AY76" s="1319"/>
    </row>
    <row r="77" spans="6:51" s="1323" customFormat="1">
      <c r="F77" s="1335" t="s">
        <v>716</v>
      </c>
      <c r="G77" s="1323">
        <f>COUNTIF($I$4:$I$15,"HAM YOL")</f>
        <v>0</v>
      </c>
      <c r="H77" s="1323">
        <f>SUMIF($I$4:$I$15,"HAM YOL",M4:M15)</f>
        <v>0</v>
      </c>
      <c r="I77" s="1323">
        <f>COUNTIF($I$4:$I$15,"TESVİYE")</f>
        <v>0</v>
      </c>
      <c r="J77" s="1323">
        <f>SUMIF($I$4:$I$15,"TESVİYE",O4:O15)</f>
        <v>0</v>
      </c>
      <c r="K77" s="1323">
        <f>COUNTIF($I$4:$I$15,"ONARIM")</f>
        <v>0</v>
      </c>
      <c r="L77" s="1323">
        <f>SUMIF($I$4:$I$15,"ONARIM",Q4:Q15)</f>
        <v>0</v>
      </c>
      <c r="M77" s="1323">
        <f>COUNTIF($I$4:$I$15,"STABİLİZE")</f>
        <v>0</v>
      </c>
      <c r="N77" s="1323">
        <f>SUMIF($I$4:$I$15,"STABİLİZE",R4:R15)</f>
        <v>0</v>
      </c>
      <c r="O77" s="1323">
        <f>COUNTIF($I$4:$I$15,"BETON YOL")</f>
        <v>0</v>
      </c>
      <c r="P77" s="1323">
        <f>SUMIF($I$4:$I$15,"BETON YOL",S4:S15)</f>
        <v>0</v>
      </c>
      <c r="Q77" s="1323">
        <f>COUNTIF($I$4:$I$15,"KÖY İÇİ     YOL (PARKE)")</f>
        <v>0</v>
      </c>
      <c r="R77" s="1323">
        <f>SUMIF($I$4:$I$15,"KÖY İÇİ     YOL (PARKE)",T4:T15)</f>
        <v>0</v>
      </c>
      <c r="S77" s="1323">
        <f>COUNTIF($I$4:$I$15,"1. KAT ASFALT")</f>
        <v>8</v>
      </c>
      <c r="T77" s="1323">
        <f>SUMIF($I$4:$I$15,"1. KAT ASFALT",U4:U15)</f>
        <v>27.5</v>
      </c>
      <c r="U77" s="1323">
        <f>COUNTIF($I$4:$I$15,"2. KAT ASFALT")</f>
        <v>4</v>
      </c>
      <c r="V77" s="1323">
        <f>SUMIF($I$4:$I$15,"2. KAT ASFALT",V4:V15)</f>
        <v>11</v>
      </c>
      <c r="W77" s="1323">
        <f>COUNTIF($I$4:$I$15,"TAŞ DUVAR")</f>
        <v>0</v>
      </c>
      <c r="X77" s="1323">
        <f>SUMIF($I$4:$I$15,"MENFEZ",X4:X15)</f>
        <v>0</v>
      </c>
      <c r="Y77" s="1323">
        <f>COUNTIF($I$4:$I$15,"KÖPRÜ")</f>
        <v>0</v>
      </c>
      <c r="Z77" s="1329"/>
      <c r="AA77" s="1328"/>
      <c r="AB77" s="1328"/>
      <c r="AC77" s="1328"/>
      <c r="AE77" s="1328"/>
      <c r="AY77" s="1319"/>
    </row>
    <row r="78" spans="6:51" s="1323" customFormat="1">
      <c r="F78" s="1335" t="s">
        <v>2215</v>
      </c>
      <c r="G78" s="1323">
        <f>COUNTIF($I$16:$I$19,"HAM YOL")</f>
        <v>0</v>
      </c>
      <c r="H78" s="1323">
        <f>SUMIF($I$16:$I$19,"HAM YOL",M16:M19)</f>
        <v>0</v>
      </c>
      <c r="I78" s="1323">
        <f>COUNTIF($I$16:$I$19,"TESVİYE")</f>
        <v>0</v>
      </c>
      <c r="J78" s="1323">
        <f>SUMIF($I$16:$I$19,"TESVİYE",O16:O19)</f>
        <v>0</v>
      </c>
      <c r="K78" s="1323">
        <f>COUNTIF($I$16:$I$19,"ONARIM")</f>
        <v>0</v>
      </c>
      <c r="L78" s="1323">
        <f>SUMIF($I$16:$I$19,"ONARIM",Q16:Q19)</f>
        <v>0</v>
      </c>
      <c r="M78" s="1323">
        <f>COUNTIF($I$16:$I$19,"STABİLİZE")</f>
        <v>0</v>
      </c>
      <c r="N78" s="1323">
        <f ca="1">SUMIF($I$16:$I$19,"STABİLİZE",R19:R19)</f>
        <v>0</v>
      </c>
      <c r="O78" s="1323">
        <f>COUNTIF($I$16:$I$19,"BETON YOL")</f>
        <v>0</v>
      </c>
      <c r="P78" s="1323">
        <f>SUMIF($I$16:$I$19,"BETON YOL",S16:S19)</f>
        <v>0</v>
      </c>
      <c r="Q78" s="1323">
        <f>COUNTIF($I$16:$I$19,"KÖY İÇİ     YOL (PARKE)")</f>
        <v>0</v>
      </c>
      <c r="R78" s="1323">
        <f>SUMIF($I$16:$I$19,"KÖY İÇİ     YOL (PARKE)",T16:T19)</f>
        <v>0</v>
      </c>
      <c r="S78" s="1323">
        <f>COUNTIF($I$16:$I$19,"1. KAT ASFALT")</f>
        <v>0</v>
      </c>
      <c r="T78" s="1323">
        <f>SUMIF($I$16:$I$19,"1. KAT ASFALT",U16:U19)</f>
        <v>0</v>
      </c>
      <c r="U78" s="1323">
        <f>COUNTIF($I$16:$I$19,"2. KAT ASFALT")</f>
        <v>4</v>
      </c>
      <c r="V78" s="1323">
        <f>SUMIF($I$16:$I$19,"2. KAT ASFALT",V16:V19)</f>
        <v>0</v>
      </c>
      <c r="W78" s="1323">
        <f>COUNTIF($I$16:$I$19,"TAŞ DUVAR")</f>
        <v>0</v>
      </c>
      <c r="X78" s="1323">
        <f>SUMIF($I$16:$I$19,"MENFEZ",X16:X19)</f>
        <v>0</v>
      </c>
      <c r="Y78" s="1323">
        <f>COUNTIF($I$16:$I$19,"KÖPRÜ")</f>
        <v>0</v>
      </c>
      <c r="Z78" s="1329"/>
      <c r="AA78" s="1328"/>
      <c r="AB78" s="1328"/>
      <c r="AC78" s="1328"/>
      <c r="AE78" s="1328"/>
      <c r="AY78" s="1319"/>
    </row>
    <row r="79" spans="6:51" s="1323" customFormat="1">
      <c r="F79" s="1335" t="s">
        <v>2216</v>
      </c>
      <c r="G79" s="1323">
        <f>COUNTIF($I$20:$I$39,"HAM YOL")</f>
        <v>0</v>
      </c>
      <c r="H79" s="1323">
        <f>SUMIF($I$20:$I$39,"HAM YOL",M20:M39)</f>
        <v>0</v>
      </c>
      <c r="I79" s="1323">
        <f>COUNTIF($I$20:$I$39,"TESVİYE")</f>
        <v>0</v>
      </c>
      <c r="J79" s="1323">
        <f>SUMIF($I$20:$I$39,"TESVİYE",O20:O39)</f>
        <v>0</v>
      </c>
      <c r="K79" s="1323">
        <f>COUNTIF($I$20:$I$39,"ONARIM")</f>
        <v>0</v>
      </c>
      <c r="L79" s="1323">
        <f>SUMIF($I$20:$I$39,"ONARIM",Q20:Q39)</f>
        <v>0</v>
      </c>
      <c r="M79" s="1323">
        <f>COUNTIF($I$20:$I$39,"STABİLİZE")</f>
        <v>1</v>
      </c>
      <c r="N79" s="1323">
        <f>SUMIF($I$20:$I$39,"STABİLİZE",R20:R39)</f>
        <v>0</v>
      </c>
      <c r="O79" s="1323">
        <f>COUNTIF($I$20:$I$39,"BETON YOL")</f>
        <v>0</v>
      </c>
      <c r="P79" s="1323">
        <f>SUMIF($I$20:$I$39,"BETON YOL",S20:S39)</f>
        <v>0</v>
      </c>
      <c r="Q79" s="1323">
        <f>COUNTIF($I$20:$I$39,"KÖY İÇİ     YOL (PARKE)")</f>
        <v>16</v>
      </c>
      <c r="R79" s="1323">
        <f>SUMIF($I$20:$I$39,"KÖY İÇİ     YOL (PARKE)",T20:T39)</f>
        <v>9000</v>
      </c>
      <c r="S79" s="1323">
        <f>COUNTIF($I$20:$I$39,"1. KAT ASFALT")</f>
        <v>1</v>
      </c>
      <c r="T79" s="1323">
        <f>SUMIF($I$20:$I$39,"1. KAT ASFALT",U20:U39)</f>
        <v>3.5</v>
      </c>
      <c r="U79" s="1323">
        <f>COUNTIF($I$20:$I$39,"2. KAT ASFALT")</f>
        <v>2</v>
      </c>
      <c r="V79" s="1323">
        <f>SUMIF($I$20:$I$39,"2. KAT ASFALT",V20:V39)</f>
        <v>6.5</v>
      </c>
      <c r="W79" s="1323">
        <f>COUNTIF($I$20:$I$39,"TAŞ DUVAR")</f>
        <v>0</v>
      </c>
      <c r="X79" s="1323">
        <f>SUMIF($I$20:$I$39,"MENFEZ",X20:X39)</f>
        <v>0</v>
      </c>
      <c r="Y79" s="1323">
        <f>COUNTIF($I$20:$I$39,"KÖPRÜ")</f>
        <v>0</v>
      </c>
      <c r="Z79" s="1329"/>
      <c r="AA79" s="1328"/>
      <c r="AB79" s="1328"/>
      <c r="AC79" s="1328"/>
      <c r="AE79" s="1328"/>
      <c r="AY79" s="1319"/>
    </row>
    <row r="80" spans="6:51" s="1323" customFormat="1">
      <c r="F80" s="1335" t="s">
        <v>2217</v>
      </c>
      <c r="G80" s="1323">
        <f>COUNTIF($I$40:$I$43,"HAM YOL")</f>
        <v>0</v>
      </c>
      <c r="H80" s="1323">
        <f>SUMIF($I$40:$I$43,"HAM YOL",M40:M43)</f>
        <v>0</v>
      </c>
      <c r="I80" s="1323">
        <f>COUNTIF($I$40:$I$43,"TESVİYE")</f>
        <v>0</v>
      </c>
      <c r="J80" s="1323">
        <f>SUMIF($I$40:$I$43,"TESVİYE",O40:O43)</f>
        <v>0</v>
      </c>
      <c r="K80" s="1323">
        <f>COUNTIF($I$40:$I$43,"ONARIM")</f>
        <v>0</v>
      </c>
      <c r="L80" s="1323">
        <f>SUMIF($I$40:$I$43,"ONARIM",Q40:Q43)</f>
        <v>0</v>
      </c>
      <c r="M80" s="1323">
        <f>COUNTIF($I$40:$I$43,"STABİLİZE")</f>
        <v>0</v>
      </c>
      <c r="N80" s="1323">
        <f>SUMIF($I$40:$I$43,"STABİLİZE",R40:R43)</f>
        <v>0</v>
      </c>
      <c r="O80" s="1323">
        <f>COUNTIF($I$40:$I$43,"BETON YOL")</f>
        <v>0</v>
      </c>
      <c r="P80" s="1323">
        <f>SUMIF($I$40:$I$43,"BETON YOL",S40:S43)</f>
        <v>0</v>
      </c>
      <c r="Q80" s="1323">
        <f>COUNTIF($I$40:$I$43,"KÖY İÇİ     YOL (PARKE)")</f>
        <v>0</v>
      </c>
      <c r="R80" s="1323">
        <f>SUMIF($I$40:$I$43,"KÖY İÇİ     YOL (PARKE)",T40:T43)</f>
        <v>0</v>
      </c>
      <c r="S80" s="1323">
        <f>COUNTIF($I$40:$I$43,"1. KAT ASFALT")</f>
        <v>4</v>
      </c>
      <c r="T80" s="1323">
        <f>SUMIF($I$40:$I$43,"1. KAT ASFALT",U40:U43)</f>
        <v>17</v>
      </c>
      <c r="U80" s="1323">
        <f>COUNTIF($I$40:$I$43,"2. KAT ASFALT")</f>
        <v>0</v>
      </c>
      <c r="V80" s="1323">
        <f>SUMIF($I$40:$I$43,"2. KAT ASFALT",V40:V43)</f>
        <v>0</v>
      </c>
      <c r="W80" s="1323">
        <f>COUNTIF($I$40:$I$43,"TAŞ DUVAR")</f>
        <v>0</v>
      </c>
      <c r="X80" s="1323">
        <f>SUMIF($I$40:$I$43,"MENFEZ",X40:X43)</f>
        <v>0</v>
      </c>
      <c r="Y80" s="1323">
        <f>COUNTIF($I$40:$I$43,"KÖPRÜ")</f>
        <v>0</v>
      </c>
      <c r="Z80" s="1329"/>
      <c r="AA80" s="1328"/>
      <c r="AB80" s="1328"/>
      <c r="AC80" s="1328"/>
      <c r="AE80" s="1328"/>
      <c r="AY80" s="1319"/>
    </row>
    <row r="81" spans="6:52" s="1323" customFormat="1">
      <c r="F81" s="1335" t="s">
        <v>2218</v>
      </c>
      <c r="G81" s="1323">
        <f>COUNTIF($I$44:$I$46,"HAM YOL")</f>
        <v>0</v>
      </c>
      <c r="H81" s="1323">
        <f>SUMIF($I$44:$I$46,"HAM YOL",M44:M46)</f>
        <v>0</v>
      </c>
      <c r="I81" s="1323">
        <f>COUNTIF($I$44:$I$46,"TESVİYE")</f>
        <v>0</v>
      </c>
      <c r="J81" s="1323">
        <f>SUMIF($I$44:$I$46,"TESVİYE",O44:O46)</f>
        <v>0</v>
      </c>
      <c r="K81" s="1323">
        <f>COUNTIF($I$44:$I$46,"ONARIM")</f>
        <v>0</v>
      </c>
      <c r="L81" s="1323">
        <f>SUMIF($I$44:$I$46,"ONARIM",Q44:Q46)</f>
        <v>0</v>
      </c>
      <c r="M81" s="1323">
        <f>COUNTIF($I$44:$I$46,"STABİLİZE")</f>
        <v>1</v>
      </c>
      <c r="N81" s="1323">
        <f>SUMIF($I$44:$I$46,"STABİLİZE",R44:R46)</f>
        <v>0</v>
      </c>
      <c r="O81" s="1323">
        <f>COUNTIF($I$44:$I$46,"BETON YOL")</f>
        <v>0</v>
      </c>
      <c r="P81" s="1323">
        <f>SUMIF($I$44:$I$46,"BETON YOL",S44:S46)</f>
        <v>0</v>
      </c>
      <c r="Q81" s="1323">
        <f>COUNTIF($I$44:$I$46,"KÖY İÇİ     YOL (PARKE)")</f>
        <v>2</v>
      </c>
      <c r="R81" s="1323">
        <f>SUMIF($I$44:$I$46,"KÖY İÇİ     YOL (PARKE)",T44:T46)</f>
        <v>2300</v>
      </c>
      <c r="S81" s="1323">
        <f>COUNTIF($I$44:$I$46,"1. KAT ASFALT")</f>
        <v>0</v>
      </c>
      <c r="T81" s="1323">
        <f>SUMIF($I$44:$I$46,"1. KAT ASFALT",U44:U46)</f>
        <v>0</v>
      </c>
      <c r="U81" s="1323">
        <f>COUNTIF($I$44:$I$46,"2. KAT ASFALT")</f>
        <v>0</v>
      </c>
      <c r="V81" s="1323">
        <f>SUMIF($I$44:$I$46,"2. KAT ASFALT",V44:V46)</f>
        <v>0</v>
      </c>
      <c r="W81" s="1323">
        <f>COUNTIF($I$44:$I$46,"TAŞ DUVAR")</f>
        <v>0</v>
      </c>
      <c r="X81" s="1323">
        <f>SUMIF($I$44:$I$46,"MENFEZ",X44:X46)</f>
        <v>0</v>
      </c>
      <c r="Y81" s="1323">
        <f>COUNTIF($I$44:$I$46,"KÖPRÜ")</f>
        <v>0</v>
      </c>
      <c r="Z81" s="1329"/>
      <c r="AA81" s="1328"/>
      <c r="AB81" s="1328"/>
      <c r="AC81" s="1328"/>
      <c r="AE81" s="1328"/>
      <c r="AY81" s="1319"/>
    </row>
    <row r="82" spans="6:52" s="1323" customFormat="1">
      <c r="F82" s="1335" t="s">
        <v>2219</v>
      </c>
      <c r="G82" s="1323">
        <f>COUNTIF($I$47:$I$49,"HAM YOL")</f>
        <v>0</v>
      </c>
      <c r="H82" s="1323">
        <f>SUMIF($I$47:$I$49,"HAM YOL",M47:M49)</f>
        <v>0</v>
      </c>
      <c r="I82" s="1323">
        <f>COUNTIF($I$47:$I$49,"TESVİYE")</f>
        <v>0</v>
      </c>
      <c r="J82" s="1323">
        <f>SUMIF($I$47:$I$49,"TESVİYE",O47:O49)</f>
        <v>0</v>
      </c>
      <c r="K82" s="1323">
        <f>COUNTIF($I$47:$I$49,"ONARIM")</f>
        <v>0</v>
      </c>
      <c r="L82" s="1323">
        <f>SUMIF($I$47:$I$49,"ONARIM",Q47:Q49)</f>
        <v>0</v>
      </c>
      <c r="M82" s="1323">
        <f>COUNTIF($I$47:$I$49,"STABİLİZE")</f>
        <v>1</v>
      </c>
      <c r="N82" s="1323">
        <f>SUMIF($I$47:$I$49,"STABİLİZE",R47:R49)</f>
        <v>0</v>
      </c>
      <c r="O82" s="1323">
        <f>COUNTIF($I$47:$I$49,"BETON YOL")</f>
        <v>0</v>
      </c>
      <c r="P82" s="1323">
        <f>SUMIF($I$47:$I$49,"BETON YOL",S47:S49)</f>
        <v>0</v>
      </c>
      <c r="Q82" s="1323">
        <f>COUNTIF($I$47:$I$49,"KÖY İÇİ     YOL (PARKE)")</f>
        <v>0</v>
      </c>
      <c r="R82" s="1323">
        <f>SUMIF($I$47:$I$49,"KÖY İÇİ     YOL (PARKE)",T47:T49)</f>
        <v>0</v>
      </c>
      <c r="S82" s="1323">
        <f>COUNTIF($I$47:$I$49,"1. KAT ASFALT")</f>
        <v>2</v>
      </c>
      <c r="T82" s="1323">
        <f>SUMIF($I$47:$I$49,"1. KAT ASFALT",U47:U49)</f>
        <v>20</v>
      </c>
      <c r="U82" s="1323">
        <f>COUNTIF($I$47:$I$49,"2. KAT ASFALT")</f>
        <v>0</v>
      </c>
      <c r="V82" s="1323">
        <f>SUMIF($I$47:$I$49,"2. KAT ASFALT",V47:V49)</f>
        <v>0</v>
      </c>
      <c r="W82" s="1323">
        <f>COUNTIF($I$47:$I$49,"TAŞ DUVAR")</f>
        <v>0</v>
      </c>
      <c r="X82" s="1323">
        <f>SUMIF($I$47:$I$49,"MENFEZ",X47:X49)</f>
        <v>0</v>
      </c>
      <c r="Y82" s="1323">
        <f>COUNTIF($I$47:$I$49,"KÖPRÜ")</f>
        <v>0</v>
      </c>
      <c r="Z82" s="1329"/>
      <c r="AA82" s="1328"/>
      <c r="AB82" s="1328"/>
      <c r="AC82" s="1328"/>
      <c r="AE82" s="1328"/>
      <c r="AY82" s="1319"/>
    </row>
    <row r="83" spans="6:52" s="1323" customFormat="1">
      <c r="F83" s="1335" t="s">
        <v>2220</v>
      </c>
      <c r="G83" s="1323">
        <f>COUNTIF($I$50:$I$56,"HAM YOL")</f>
        <v>0</v>
      </c>
      <c r="H83" s="1323">
        <f>SUMIF($I$50:$I$56,"HAM YOL",M50:M56)</f>
        <v>0</v>
      </c>
      <c r="I83" s="1323">
        <f>COUNTIF($I$50:$I$56,"TESVİYE")</f>
        <v>0</v>
      </c>
      <c r="J83" s="1323">
        <f>SUMIF($I$50:$I$56,"TESVİYE",O50:O56)</f>
        <v>0</v>
      </c>
      <c r="K83" s="1323">
        <f>COUNTIF($I$50:$I$56,"ONARIM")</f>
        <v>0</v>
      </c>
      <c r="L83" s="1323">
        <f>SUMIF($I$50:$I$56,"ONARIM",Q50:Q56)</f>
        <v>0</v>
      </c>
      <c r="M83" s="1323">
        <f>COUNTIF($I$50:$I$56,"STABİLİZE")</f>
        <v>1</v>
      </c>
      <c r="N83" s="1323">
        <f>SUMIF($I$50:$I$56,"STABİLİZE",R50:R56)</f>
        <v>0</v>
      </c>
      <c r="O83" s="1323">
        <f>COUNTIF($I$50:$I$56,"BETON YOL")</f>
        <v>0</v>
      </c>
      <c r="P83" s="1323">
        <f>SUMIF($I$50:$I$56,"BETON YOL",S50:S56)</f>
        <v>0</v>
      </c>
      <c r="Q83" s="1323">
        <f>COUNTIF($I$50:$I$56,"KÖY İÇİ     YOL (PARKE)")</f>
        <v>0</v>
      </c>
      <c r="R83" s="1323">
        <f>SUMIF($I$50:$I$56,"KÖY İÇİ     YOL (PARKE)",T50:T56)</f>
        <v>0</v>
      </c>
      <c r="S83" s="1323">
        <f>COUNTIF($I$50:$I$56,"1. KAT ASFALT")</f>
        <v>6</v>
      </c>
      <c r="T83" s="1323">
        <f>SUMIF($I$50:$I$56,"1. KAT ASFALT",U50:U56)</f>
        <v>15</v>
      </c>
      <c r="U83" s="1323">
        <f>COUNTIF($I$50:$I$56,"2. KAT ASFALT")</f>
        <v>0</v>
      </c>
      <c r="V83" s="1323">
        <f>SUMIF($I$50:$I$56,"2. KAT ASFALT",V50:V56)</f>
        <v>0</v>
      </c>
      <c r="W83" s="1323">
        <f>COUNTIF($I$50:$I$56,"TAŞ DUVAR")</f>
        <v>0</v>
      </c>
      <c r="X83" s="1323">
        <f>SUMIF($I$50:$I$56,"MENFEZ",X50:X56)</f>
        <v>0</v>
      </c>
      <c r="Y83" s="1323">
        <f>COUNTIF($I$50:$I$56,"KÖPRÜ")</f>
        <v>0</v>
      </c>
      <c r="Z83" s="1329"/>
      <c r="AA83" s="1328"/>
      <c r="AB83" s="1328"/>
      <c r="AC83" s="1328"/>
      <c r="AE83" s="1328"/>
      <c r="AY83" s="1319"/>
    </row>
    <row r="84" spans="6:52" s="1323" customFormat="1">
      <c r="F84" s="1335" t="s">
        <v>2221</v>
      </c>
      <c r="G84" s="1323">
        <f>COUNTIF($I$57:$I$58,"HAM YOL")</f>
        <v>0</v>
      </c>
      <c r="H84" s="1323">
        <f>SUMIF($I$57:$I$58,"HAM YOL",M57:M58)</f>
        <v>0</v>
      </c>
      <c r="I84" s="1323">
        <f>COUNTIF($I$57:$I$58,"TESVİYE")</f>
        <v>0</v>
      </c>
      <c r="J84" s="1323">
        <f>SUMIF($I$57:$I$58,"TESVİYE",O57:O58)</f>
        <v>0</v>
      </c>
      <c r="K84" s="1323">
        <f>COUNTIF($I$57:$I$58,"ONARIM")</f>
        <v>0</v>
      </c>
      <c r="L84" s="1323">
        <f>SUMIF($I$57:$I$58,"ONARIM",Q57:Q58)</f>
        <v>0</v>
      </c>
      <c r="M84" s="1323">
        <f>COUNTIF($I$57:$I$58,"STABİLİZE")</f>
        <v>0</v>
      </c>
      <c r="N84" s="1323">
        <f>SUMIF($I$57:$I$58,"STABİLİZE",R57:R58)</f>
        <v>0</v>
      </c>
      <c r="O84" s="1323">
        <f>COUNTIF($I$57:$I$58,"BETON YOL")</f>
        <v>0</v>
      </c>
      <c r="P84" s="1323">
        <f>SUMIF($I$57:$I$58,"BETON YOL",S57:S58)</f>
        <v>0</v>
      </c>
      <c r="Q84" s="1323">
        <f>COUNTIF($I$57:$I$58,"KÖY İÇİ     YOL (PARKE)")</f>
        <v>0</v>
      </c>
      <c r="R84" s="1323">
        <f>SUMIF($I$57:$I$58,"KÖY İÇİ     YOL (PARKE)",T57:T58)</f>
        <v>0</v>
      </c>
      <c r="S84" s="1323">
        <f>COUNTIF($I$57:$I$58,"1. KAT ASFALT")</f>
        <v>0</v>
      </c>
      <c r="T84" s="1323">
        <f>SUMIF($I$57:$I$58,"1. KAT ASFALT",U57:U58)</f>
        <v>0</v>
      </c>
      <c r="U84" s="1323">
        <f>COUNTIF($I$57:$I$58,"2. KAT ASFALT")</f>
        <v>0</v>
      </c>
      <c r="V84" s="1323">
        <f>SUMIF($I$57:$I$58,"2. KAT ASFALT",V57:V58)</f>
        <v>0</v>
      </c>
      <c r="W84" s="1323">
        <f>COUNTIF($I$57:$I$58,"TAŞ DUVAR")</f>
        <v>0</v>
      </c>
      <c r="X84" s="1323">
        <f>SUMIF($I$57:$I$58,"MENFEZ",X57:X58)</f>
        <v>0</v>
      </c>
      <c r="Y84" s="1323">
        <f>COUNTIF($I$57:$I$58,"KÖPRÜ")</f>
        <v>0</v>
      </c>
      <c r="Z84" s="1329"/>
      <c r="AA84" s="1328"/>
      <c r="AB84" s="1328"/>
      <c r="AC84" s="1328"/>
      <c r="AE84" s="1328"/>
      <c r="AY84" s="1319"/>
    </row>
    <row r="85" spans="6:52" s="1323" customFormat="1">
      <c r="F85" s="1335" t="s">
        <v>2222</v>
      </c>
      <c r="Z85" s="1329"/>
      <c r="AA85" s="1328"/>
      <c r="AB85" s="1328"/>
      <c r="AC85" s="1328"/>
      <c r="AE85" s="1328"/>
      <c r="AY85" s="1319"/>
    </row>
    <row r="86" spans="6:52" s="1323" customFormat="1">
      <c r="F86" s="1349" t="s">
        <v>19</v>
      </c>
      <c r="G86" s="1323">
        <f>SUM(G77:G85)</f>
        <v>0</v>
      </c>
      <c r="H86" s="1323">
        <f>SUM(H77:H85)</f>
        <v>0</v>
      </c>
      <c r="I86" s="1323">
        <f>SUM(I77:I85)</f>
        <v>0</v>
      </c>
      <c r="J86" s="1323">
        <f>SUM(J77:J85)</f>
        <v>0</v>
      </c>
      <c r="K86" s="1323">
        <f>SUM(K77:K85)</f>
        <v>0</v>
      </c>
      <c r="L86" s="1323">
        <f t="shared" ref="L86:Y86" si="6">SUM(L77:L85)</f>
        <v>0</v>
      </c>
      <c r="M86" s="1323">
        <f t="shared" si="6"/>
        <v>4</v>
      </c>
      <c r="N86" s="1323">
        <f t="shared" ca="1" si="6"/>
        <v>0</v>
      </c>
      <c r="O86" s="1323">
        <f t="shared" si="6"/>
        <v>0</v>
      </c>
      <c r="P86" s="1323">
        <f t="shared" si="6"/>
        <v>0</v>
      </c>
      <c r="Q86" s="1323">
        <f t="shared" si="6"/>
        <v>18</v>
      </c>
      <c r="R86" s="1323">
        <f t="shared" si="6"/>
        <v>11300</v>
      </c>
      <c r="S86" s="1323">
        <f t="shared" si="6"/>
        <v>21</v>
      </c>
      <c r="T86" s="1323">
        <f t="shared" si="6"/>
        <v>83</v>
      </c>
      <c r="U86" s="1323">
        <f t="shared" si="6"/>
        <v>10</v>
      </c>
      <c r="V86" s="1323">
        <f t="shared" si="6"/>
        <v>17.5</v>
      </c>
      <c r="W86" s="1323">
        <f t="shared" si="6"/>
        <v>0</v>
      </c>
      <c r="X86" s="1323">
        <f t="shared" si="6"/>
        <v>0</v>
      </c>
      <c r="Y86" s="1323">
        <f t="shared" si="6"/>
        <v>0</v>
      </c>
      <c r="Z86" s="1329"/>
      <c r="AA86" s="1328"/>
      <c r="AB86" s="1328"/>
      <c r="AC86" s="1328"/>
      <c r="AE86" s="1328"/>
      <c r="AY86" s="1319"/>
    </row>
    <row r="87" spans="6:52" s="1323" customFormat="1">
      <c r="F87" s="1335" t="s">
        <v>2224</v>
      </c>
      <c r="G87" s="1323">
        <f>G86+I86+K86+M86+O86+Q86+S86+U86+W86+X86+Y86</f>
        <v>53</v>
      </c>
      <c r="I87" s="1324"/>
      <c r="J87" s="1324"/>
      <c r="K87" s="1325"/>
      <c r="L87" s="1326"/>
      <c r="M87" s="1324"/>
      <c r="Q87" s="1325"/>
      <c r="R87" s="1327"/>
      <c r="S87" s="1327"/>
      <c r="T87" s="1324"/>
      <c r="U87" s="1325"/>
      <c r="V87" s="1325"/>
      <c r="W87" s="1328"/>
      <c r="X87" s="1328"/>
      <c r="Y87" s="1328"/>
      <c r="Z87" s="1329"/>
      <c r="AA87" s="1328"/>
      <c r="AB87" s="1328"/>
      <c r="AC87" s="1328"/>
      <c r="AE87" s="1328"/>
      <c r="AY87" s="1319"/>
    </row>
    <row r="88" spans="6:52" s="1323" customFormat="1">
      <c r="I88" s="1324"/>
      <c r="J88" s="1324"/>
      <c r="K88" s="1325"/>
      <c r="L88" s="1326"/>
      <c r="M88" s="1324"/>
      <c r="Q88" s="1325"/>
      <c r="R88" s="1327"/>
      <c r="S88" s="1327"/>
      <c r="T88" s="1324"/>
      <c r="U88" s="1325"/>
      <c r="V88" s="1325"/>
      <c r="W88" s="1328"/>
      <c r="X88" s="1328"/>
      <c r="Y88" s="1328"/>
      <c r="Z88" s="1329"/>
      <c r="AA88" s="1328"/>
      <c r="AB88" s="1328"/>
      <c r="AC88" s="1328"/>
      <c r="AE88" s="1328"/>
      <c r="AY88" s="1319"/>
    </row>
    <row r="89" spans="6:52" s="1323" customFormat="1">
      <c r="I89" s="1324"/>
      <c r="J89" s="1324"/>
      <c r="K89" s="1325"/>
      <c r="L89" s="1326"/>
      <c r="M89" s="1324"/>
      <c r="Q89" s="1325"/>
      <c r="R89" s="1327"/>
      <c r="S89" s="1327"/>
      <c r="T89" s="1324"/>
      <c r="U89" s="1325"/>
      <c r="V89" s="1325"/>
      <c r="W89" s="1328"/>
      <c r="X89" s="1328"/>
      <c r="Y89" s="1328"/>
      <c r="Z89" s="1329"/>
      <c r="AA89" s="1328"/>
      <c r="AB89" s="1328"/>
      <c r="AC89" s="1328"/>
      <c r="AE89" s="1328"/>
      <c r="AY89" s="1319"/>
    </row>
    <row r="90" spans="6:52" s="1319" customFormat="1">
      <c r="I90" s="1320"/>
      <c r="J90" s="1320"/>
      <c r="K90" s="1350"/>
      <c r="L90" s="1350"/>
      <c r="M90" s="1351"/>
      <c r="N90" s="1320"/>
      <c r="R90" s="1320"/>
      <c r="S90" s="1322"/>
      <c r="T90" s="1322"/>
      <c r="U90" s="1320"/>
      <c r="V90" s="1320"/>
      <c r="W90" s="1320"/>
      <c r="Z90" s="1352"/>
      <c r="AA90" s="1353"/>
      <c r="AB90" s="1352"/>
      <c r="AC90" s="1352"/>
      <c r="AD90" s="1352"/>
      <c r="AF90" s="1352"/>
    </row>
    <row r="91" spans="6:52" s="1319" customFormat="1">
      <c r="I91" s="1320"/>
      <c r="J91" s="1320"/>
      <c r="K91" s="1350"/>
      <c r="L91" s="1350"/>
      <c r="M91" s="1351"/>
      <c r="N91" s="1320"/>
      <c r="R91" s="1320"/>
      <c r="S91" s="1322"/>
      <c r="T91" s="1322"/>
      <c r="U91" s="1320"/>
      <c r="V91" s="1320"/>
      <c r="W91" s="1320"/>
      <c r="Z91" s="1352"/>
      <c r="AA91" s="1353"/>
      <c r="AB91" s="1352"/>
      <c r="AC91" s="1352"/>
      <c r="AD91" s="1352"/>
      <c r="AF91" s="1352"/>
    </row>
    <row r="92" spans="6:52" s="1319" customFormat="1">
      <c r="I92" s="1320"/>
      <c r="J92" s="1320"/>
      <c r="K92" s="1350"/>
      <c r="L92" s="1350"/>
      <c r="M92" s="1351"/>
      <c r="N92" s="1320"/>
      <c r="R92" s="1320"/>
      <c r="S92" s="1322"/>
      <c r="T92" s="1322"/>
      <c r="U92" s="1320"/>
      <c r="V92" s="1320"/>
      <c r="W92" s="1320"/>
      <c r="Z92" s="1352"/>
      <c r="AA92" s="1353"/>
      <c r="AB92" s="1352"/>
      <c r="AC92" s="1352"/>
      <c r="AD92" s="1352"/>
      <c r="AF92" s="1352"/>
    </row>
    <row r="93" spans="6:52" s="1319" customFormat="1">
      <c r="I93" s="1320"/>
      <c r="J93" s="1320"/>
      <c r="K93" s="1350"/>
      <c r="L93" s="1350"/>
      <c r="M93" s="1351"/>
      <c r="N93" s="1320"/>
      <c r="R93" s="1320"/>
      <c r="S93" s="1322"/>
      <c r="T93" s="1322"/>
      <c r="U93" s="1320"/>
      <c r="V93" s="1320"/>
      <c r="W93" s="1320"/>
      <c r="Z93" s="1352"/>
      <c r="AA93" s="1353"/>
      <c r="AB93" s="1352"/>
      <c r="AC93" s="1352"/>
      <c r="AD93" s="1352"/>
      <c r="AF93" s="1352"/>
    </row>
    <row r="94" spans="6:52" s="1319" customFormat="1">
      <c r="I94" s="1320"/>
      <c r="J94" s="1320"/>
      <c r="K94" s="1350"/>
      <c r="L94" s="1350"/>
      <c r="M94" s="1351"/>
      <c r="N94" s="1320"/>
      <c r="R94" s="1320"/>
      <c r="S94" s="1322"/>
      <c r="T94" s="1322"/>
      <c r="U94" s="1320"/>
      <c r="V94" s="1320"/>
      <c r="W94" s="1320"/>
      <c r="Z94" s="1352"/>
      <c r="AA94" s="1353"/>
      <c r="AB94" s="1352"/>
      <c r="AC94" s="1352"/>
      <c r="AD94" s="1352"/>
      <c r="AF94" s="1352"/>
    </row>
    <row r="95" spans="6:52" s="1323" customFormat="1">
      <c r="I95" s="1324"/>
      <c r="J95" s="1324"/>
      <c r="K95" s="1325"/>
      <c r="L95" s="1325"/>
      <c r="M95" s="1326"/>
      <c r="N95" s="1324"/>
      <c r="R95" s="1324"/>
      <c r="S95" s="1327"/>
      <c r="T95" s="1327"/>
      <c r="U95" s="1324"/>
      <c r="V95" s="1325"/>
      <c r="W95" s="1324"/>
      <c r="Z95" s="1328"/>
      <c r="AA95" s="1329"/>
      <c r="AB95" s="1328"/>
      <c r="AC95" s="1328"/>
      <c r="AD95" s="1328"/>
      <c r="AF95" s="1328"/>
      <c r="AZ95" s="1319"/>
    </row>
    <row r="96" spans="6:52" s="1323" customFormat="1">
      <c r="I96" s="1324"/>
      <c r="J96" s="1324"/>
      <c r="K96" s="1325"/>
      <c r="L96" s="1325"/>
      <c r="M96" s="1326"/>
      <c r="N96" s="1324"/>
      <c r="R96" s="1324"/>
      <c r="S96" s="1327"/>
      <c r="T96" s="1327"/>
      <c r="U96" s="1324"/>
      <c r="V96" s="1325"/>
      <c r="W96" s="1324"/>
      <c r="Z96" s="1328"/>
      <c r="AA96" s="1329"/>
      <c r="AB96" s="1328"/>
      <c r="AC96" s="1328"/>
      <c r="AD96" s="1328"/>
      <c r="AF96" s="1328"/>
      <c r="AZ96" s="1319"/>
    </row>
    <row r="97" spans="9:52" s="1323" customFormat="1">
      <c r="I97" s="1324"/>
      <c r="J97" s="1324"/>
      <c r="K97" s="1325"/>
      <c r="L97" s="1325"/>
      <c r="M97" s="1326"/>
      <c r="N97" s="1324"/>
      <c r="R97" s="1324"/>
      <c r="S97" s="1327"/>
      <c r="T97" s="1327"/>
      <c r="U97" s="1324"/>
      <c r="V97" s="1325"/>
      <c r="W97" s="1324"/>
      <c r="Z97" s="1328"/>
      <c r="AA97" s="1329"/>
      <c r="AB97" s="1328"/>
      <c r="AC97" s="1328"/>
      <c r="AD97" s="1328"/>
      <c r="AF97" s="1328"/>
      <c r="AZ97" s="1319"/>
    </row>
    <row r="98" spans="9:52" s="1323" customFormat="1">
      <c r="I98" s="1324"/>
      <c r="J98" s="1324"/>
      <c r="K98" s="1325"/>
      <c r="L98" s="1325"/>
      <c r="M98" s="1326"/>
      <c r="N98" s="1324"/>
      <c r="R98" s="1324"/>
      <c r="S98" s="1327"/>
      <c r="T98" s="1327"/>
      <c r="U98" s="1324"/>
      <c r="V98" s="1325"/>
      <c r="W98" s="1324"/>
      <c r="Z98" s="1328"/>
      <c r="AA98" s="1329"/>
      <c r="AB98" s="1328"/>
      <c r="AC98" s="1328"/>
      <c r="AD98" s="1328"/>
      <c r="AF98" s="1328"/>
      <c r="AZ98" s="1319"/>
    </row>
    <row r="99" spans="9:52" s="1323" customFormat="1">
      <c r="I99" s="1324"/>
      <c r="J99" s="1324"/>
      <c r="K99" s="1325"/>
      <c r="L99" s="1325"/>
      <c r="M99" s="1326"/>
      <c r="N99" s="1324"/>
      <c r="R99" s="1324"/>
      <c r="S99" s="1327"/>
      <c r="T99" s="1327"/>
      <c r="U99" s="1324"/>
      <c r="V99" s="1325"/>
      <c r="W99" s="1324"/>
      <c r="Z99" s="1328"/>
      <c r="AA99" s="1329"/>
      <c r="AB99" s="1328"/>
      <c r="AC99" s="1328"/>
      <c r="AD99" s="1328"/>
      <c r="AF99" s="1328"/>
      <c r="AZ99" s="1319"/>
    </row>
    <row r="100" spans="9:52" s="1323" customFormat="1">
      <c r="I100" s="1324"/>
      <c r="J100" s="1324"/>
      <c r="K100" s="1325"/>
      <c r="L100" s="1325"/>
      <c r="M100" s="1326"/>
      <c r="N100" s="1324"/>
      <c r="R100" s="1324"/>
      <c r="S100" s="1327"/>
      <c r="T100" s="1327"/>
      <c r="U100" s="1324"/>
      <c r="V100" s="1325"/>
      <c r="W100" s="1324"/>
      <c r="Z100" s="1328"/>
      <c r="AA100" s="1329"/>
      <c r="AB100" s="1328"/>
      <c r="AC100" s="1328"/>
      <c r="AD100" s="1328"/>
      <c r="AF100" s="1328"/>
      <c r="AZ100" s="1319"/>
    </row>
    <row r="101" spans="9:52" s="1323" customFormat="1">
      <c r="I101" s="1324"/>
      <c r="J101" s="1324"/>
      <c r="K101" s="1325"/>
      <c r="L101" s="1325"/>
      <c r="M101" s="1326"/>
      <c r="N101" s="1324"/>
      <c r="R101" s="1324"/>
      <c r="S101" s="1327"/>
      <c r="T101" s="1327"/>
      <c r="U101" s="1324"/>
      <c r="V101" s="1325"/>
      <c r="W101" s="1324"/>
      <c r="Z101" s="1328"/>
      <c r="AA101" s="1329"/>
      <c r="AB101" s="1328"/>
      <c r="AC101" s="1328"/>
      <c r="AD101" s="1328"/>
      <c r="AF101" s="1328"/>
      <c r="AZ101" s="1319"/>
    </row>
    <row r="102" spans="9:52" s="1323" customFormat="1">
      <c r="I102" s="1324"/>
      <c r="J102" s="1324"/>
      <c r="K102" s="1325"/>
      <c r="L102" s="1325"/>
      <c r="M102" s="1326"/>
      <c r="N102" s="1324"/>
      <c r="R102" s="1324"/>
      <c r="S102" s="1327"/>
      <c r="T102" s="1327"/>
      <c r="U102" s="1324"/>
      <c r="V102" s="1325"/>
      <c r="W102" s="1324"/>
      <c r="Z102" s="1328"/>
      <c r="AA102" s="1329"/>
      <c r="AB102" s="1328"/>
      <c r="AC102" s="1328"/>
      <c r="AD102" s="1328"/>
      <c r="AF102" s="1328"/>
      <c r="AZ102" s="1319"/>
    </row>
    <row r="103" spans="9:52" s="1323" customFormat="1">
      <c r="I103" s="1324"/>
      <c r="J103" s="1324"/>
      <c r="K103" s="1325"/>
      <c r="L103" s="1325"/>
      <c r="M103" s="1326"/>
      <c r="N103" s="1324"/>
      <c r="R103" s="1324"/>
      <c r="S103" s="1327"/>
      <c r="T103" s="1327"/>
      <c r="U103" s="1324"/>
      <c r="V103" s="1325"/>
      <c r="W103" s="1324"/>
      <c r="Z103" s="1328"/>
      <c r="AA103" s="1329"/>
      <c r="AB103" s="1328"/>
      <c r="AC103" s="1328"/>
      <c r="AD103" s="1328"/>
      <c r="AF103" s="1328"/>
      <c r="AZ103" s="1319"/>
    </row>
    <row r="104" spans="9:52" s="1323" customFormat="1">
      <c r="I104" s="1324"/>
      <c r="J104" s="1324"/>
      <c r="K104" s="1325"/>
      <c r="L104" s="1325"/>
      <c r="M104" s="1326"/>
      <c r="N104" s="1324"/>
      <c r="R104" s="1324"/>
      <c r="S104" s="1327"/>
      <c r="T104" s="1327"/>
      <c r="U104" s="1324"/>
      <c r="V104" s="1325"/>
      <c r="W104" s="1324"/>
      <c r="Z104" s="1328"/>
      <c r="AA104" s="1329"/>
      <c r="AB104" s="1328"/>
      <c r="AC104" s="1328"/>
      <c r="AD104" s="1328"/>
      <c r="AF104" s="1328"/>
      <c r="AZ104" s="1319"/>
    </row>
    <row r="105" spans="9:52" s="1323" customFormat="1">
      <c r="I105" s="1324"/>
      <c r="J105" s="1324"/>
      <c r="K105" s="1325"/>
      <c r="L105" s="1325"/>
      <c r="M105" s="1326"/>
      <c r="N105" s="1324"/>
      <c r="R105" s="1324"/>
      <c r="S105" s="1327"/>
      <c r="T105" s="1327"/>
      <c r="U105" s="1324"/>
      <c r="V105" s="1325"/>
      <c r="W105" s="1324"/>
      <c r="Z105" s="1328"/>
      <c r="AA105" s="1329"/>
      <c r="AB105" s="1328"/>
      <c r="AC105" s="1328"/>
      <c r="AD105" s="1328"/>
      <c r="AF105" s="1328"/>
      <c r="AZ105" s="1319"/>
    </row>
    <row r="106" spans="9:52" s="1249" customFormat="1">
      <c r="I106" s="1256"/>
      <c r="J106" s="1256"/>
      <c r="K106" s="1257"/>
      <c r="L106" s="1257"/>
      <c r="M106" s="1258"/>
      <c r="N106" s="1256"/>
      <c r="R106" s="1256"/>
      <c r="S106" s="1259"/>
      <c r="T106" s="1259"/>
      <c r="U106" s="1256"/>
      <c r="V106" s="1257"/>
      <c r="W106" s="1256"/>
      <c r="Z106" s="1253"/>
      <c r="AA106" s="1260"/>
      <c r="AB106" s="1253"/>
      <c r="AC106" s="1253"/>
      <c r="AD106" s="1253"/>
      <c r="AF106" s="1253"/>
      <c r="AZ106" s="1252"/>
    </row>
    <row r="107" spans="9:52" s="1249" customFormat="1">
      <c r="I107" s="1256"/>
      <c r="J107" s="1256"/>
      <c r="K107" s="1257"/>
      <c r="L107" s="1257"/>
      <c r="M107" s="1258"/>
      <c r="N107" s="1256"/>
      <c r="R107" s="1256"/>
      <c r="S107" s="1259"/>
      <c r="T107" s="1259"/>
      <c r="U107" s="1256"/>
      <c r="V107" s="1257"/>
      <c r="W107" s="1256"/>
      <c r="Z107" s="1253"/>
      <c r="AA107" s="1260"/>
      <c r="AB107" s="1253"/>
      <c r="AC107" s="1253"/>
      <c r="AD107" s="1253"/>
      <c r="AF107" s="1253"/>
      <c r="AZ107" s="1252"/>
    </row>
    <row r="108" spans="9:52" s="1249" customFormat="1">
      <c r="I108" s="1256"/>
      <c r="J108" s="1256"/>
      <c r="K108" s="1257"/>
      <c r="L108" s="1257"/>
      <c r="M108" s="1258"/>
      <c r="N108" s="1256"/>
      <c r="R108" s="1256"/>
      <c r="S108" s="1259"/>
      <c r="T108" s="1259"/>
      <c r="U108" s="1256"/>
      <c r="V108" s="1257"/>
      <c r="W108" s="1256"/>
      <c r="Z108" s="1253"/>
      <c r="AA108" s="1260"/>
      <c r="AB108" s="1253"/>
      <c r="AC108" s="1253"/>
      <c r="AD108" s="1253"/>
      <c r="AF108" s="1253"/>
      <c r="AZ108" s="1252"/>
    </row>
    <row r="109" spans="9:52" s="1249" customFormat="1">
      <c r="I109" s="1256"/>
      <c r="J109" s="1256"/>
      <c r="K109" s="1257"/>
      <c r="L109" s="1257"/>
      <c r="M109" s="1258"/>
      <c r="N109" s="1256"/>
      <c r="R109" s="1256"/>
      <c r="S109" s="1259"/>
      <c r="T109" s="1259"/>
      <c r="U109" s="1256"/>
      <c r="V109" s="1257"/>
      <c r="W109" s="1256"/>
      <c r="Z109" s="1253"/>
      <c r="AA109" s="1260"/>
      <c r="AB109" s="1253"/>
      <c r="AC109" s="1253"/>
      <c r="AD109" s="1253"/>
      <c r="AF109" s="1253"/>
      <c r="AZ109" s="1252"/>
    </row>
    <row r="110" spans="9:52" s="1249" customFormat="1">
      <c r="I110" s="1256"/>
      <c r="J110" s="1256"/>
      <c r="K110" s="1257"/>
      <c r="L110" s="1257"/>
      <c r="M110" s="1258"/>
      <c r="N110" s="1256"/>
      <c r="R110" s="1256"/>
      <c r="S110" s="1259"/>
      <c r="T110" s="1259"/>
      <c r="U110" s="1256"/>
      <c r="V110" s="1257"/>
      <c r="W110" s="1256"/>
      <c r="Z110" s="1253"/>
      <c r="AA110" s="1260"/>
      <c r="AB110" s="1253"/>
      <c r="AC110" s="1253"/>
      <c r="AD110" s="1253"/>
      <c r="AF110" s="1253"/>
      <c r="AZ110" s="1252"/>
    </row>
    <row r="111" spans="9:52" s="1249" customFormat="1">
      <c r="I111" s="1256"/>
      <c r="J111" s="1256"/>
      <c r="K111" s="1257"/>
      <c r="L111" s="1257"/>
      <c r="M111" s="1258"/>
      <c r="N111" s="1256"/>
      <c r="R111" s="1256"/>
      <c r="S111" s="1259"/>
      <c r="T111" s="1259"/>
      <c r="U111" s="1256"/>
      <c r="V111" s="1257"/>
      <c r="W111" s="1256"/>
      <c r="Z111" s="1253"/>
      <c r="AA111" s="1260"/>
      <c r="AB111" s="1253"/>
      <c r="AC111" s="1253"/>
      <c r="AD111" s="1253"/>
      <c r="AF111" s="1253"/>
      <c r="AZ111" s="1252"/>
    </row>
    <row r="112" spans="9:52" s="1249" customFormat="1">
      <c r="I112" s="1256"/>
      <c r="J112" s="1256"/>
      <c r="K112" s="1257"/>
      <c r="L112" s="1257"/>
      <c r="M112" s="1258"/>
      <c r="N112" s="1256"/>
      <c r="R112" s="1256"/>
      <c r="S112" s="1259"/>
      <c r="T112" s="1259"/>
      <c r="U112" s="1256"/>
      <c r="V112" s="1257"/>
      <c r="W112" s="1256"/>
      <c r="Z112" s="1253"/>
      <c r="AA112" s="1260"/>
      <c r="AB112" s="1253"/>
      <c r="AC112" s="1253"/>
      <c r="AD112" s="1253"/>
      <c r="AF112" s="1253"/>
      <c r="AZ112" s="1252"/>
    </row>
    <row r="113" spans="9:52" s="1249" customFormat="1">
      <c r="I113" s="1256"/>
      <c r="J113" s="1256"/>
      <c r="K113" s="1257"/>
      <c r="L113" s="1257"/>
      <c r="M113" s="1258"/>
      <c r="N113" s="1256"/>
      <c r="R113" s="1256"/>
      <c r="S113" s="1259"/>
      <c r="T113" s="1259"/>
      <c r="U113" s="1256"/>
      <c r="V113" s="1257"/>
      <c r="W113" s="1256"/>
      <c r="Z113" s="1253"/>
      <c r="AA113" s="1260"/>
      <c r="AB113" s="1253"/>
      <c r="AC113" s="1253"/>
      <c r="AD113" s="1253"/>
      <c r="AF113" s="1253"/>
      <c r="AZ113" s="1252"/>
    </row>
    <row r="114" spans="9:52" s="1249" customFormat="1">
      <c r="I114" s="1256"/>
      <c r="J114" s="1256"/>
      <c r="K114" s="1257"/>
      <c r="L114" s="1257"/>
      <c r="M114" s="1258"/>
      <c r="N114" s="1256"/>
      <c r="R114" s="1256"/>
      <c r="S114" s="1259"/>
      <c r="T114" s="1259"/>
      <c r="U114" s="1256"/>
      <c r="V114" s="1257"/>
      <c r="W114" s="1256"/>
      <c r="Z114" s="1253"/>
      <c r="AA114" s="1260"/>
      <c r="AB114" s="1253"/>
      <c r="AC114" s="1253"/>
      <c r="AD114" s="1253"/>
      <c r="AF114" s="1253"/>
      <c r="AZ114" s="1252"/>
    </row>
    <row r="115" spans="9:52" s="1249" customFormat="1">
      <c r="I115" s="1256"/>
      <c r="J115" s="1256"/>
      <c r="K115" s="1257"/>
      <c r="L115" s="1257"/>
      <c r="M115" s="1258"/>
      <c r="N115" s="1256"/>
      <c r="R115" s="1256"/>
      <c r="S115" s="1259"/>
      <c r="T115" s="1259"/>
      <c r="U115" s="1256"/>
      <c r="V115" s="1257"/>
      <c r="W115" s="1256"/>
      <c r="Z115" s="1253"/>
      <c r="AA115" s="1260"/>
      <c r="AB115" s="1253"/>
      <c r="AC115" s="1253"/>
      <c r="AD115" s="1253"/>
      <c r="AF115" s="1253"/>
      <c r="AZ115" s="1252"/>
    </row>
    <row r="116" spans="9:52" s="1249" customFormat="1">
      <c r="I116" s="1256"/>
      <c r="J116" s="1256"/>
      <c r="K116" s="1257"/>
      <c r="L116" s="1257"/>
      <c r="M116" s="1258"/>
      <c r="N116" s="1256"/>
      <c r="R116" s="1256"/>
      <c r="S116" s="1259"/>
      <c r="T116" s="1259"/>
      <c r="U116" s="1256"/>
      <c r="V116" s="1257"/>
      <c r="W116" s="1256"/>
      <c r="Z116" s="1253"/>
      <c r="AA116" s="1260"/>
      <c r="AB116" s="1253"/>
      <c r="AC116" s="1253"/>
      <c r="AD116" s="1253"/>
      <c r="AF116" s="1253"/>
      <c r="AZ116" s="1252"/>
    </row>
    <row r="117" spans="9:52" s="1249" customFormat="1">
      <c r="I117" s="1256"/>
      <c r="J117" s="1256"/>
      <c r="K117" s="1257"/>
      <c r="L117" s="1257"/>
      <c r="M117" s="1258"/>
      <c r="N117" s="1256"/>
      <c r="R117" s="1256"/>
      <c r="S117" s="1259"/>
      <c r="T117" s="1259"/>
      <c r="U117" s="1256"/>
      <c r="V117" s="1257"/>
      <c r="W117" s="1256"/>
      <c r="Z117" s="1253"/>
      <c r="AA117" s="1260"/>
      <c r="AB117" s="1253"/>
      <c r="AC117" s="1253"/>
      <c r="AD117" s="1253"/>
      <c r="AF117" s="1253"/>
      <c r="AZ117" s="1252"/>
    </row>
    <row r="118" spans="9:52" s="1249" customFormat="1">
      <c r="I118" s="1256"/>
      <c r="J118" s="1256"/>
      <c r="K118" s="1257"/>
      <c r="L118" s="1257"/>
      <c r="M118" s="1258"/>
      <c r="N118" s="1256"/>
      <c r="R118" s="1256"/>
      <c r="S118" s="1259"/>
      <c r="T118" s="1259"/>
      <c r="U118" s="1256"/>
      <c r="V118" s="1257"/>
      <c r="W118" s="1256"/>
      <c r="Z118" s="1253"/>
      <c r="AA118" s="1260"/>
      <c r="AB118" s="1253"/>
      <c r="AC118" s="1253"/>
      <c r="AD118" s="1253"/>
      <c r="AF118" s="1253"/>
      <c r="AZ118" s="1252"/>
    </row>
    <row r="119" spans="9:52" s="1249" customFormat="1">
      <c r="I119" s="1256"/>
      <c r="J119" s="1256"/>
      <c r="K119" s="1257"/>
      <c r="L119" s="1257"/>
      <c r="M119" s="1258"/>
      <c r="N119" s="1256"/>
      <c r="R119" s="1256"/>
      <c r="S119" s="1259"/>
      <c r="T119" s="1259"/>
      <c r="U119" s="1256"/>
      <c r="V119" s="1257"/>
      <c r="W119" s="1256"/>
      <c r="Z119" s="1253"/>
      <c r="AA119" s="1260"/>
      <c r="AB119" s="1253"/>
      <c r="AC119" s="1253"/>
      <c r="AD119" s="1253"/>
      <c r="AF119" s="1253"/>
      <c r="AZ119" s="1252"/>
    </row>
    <row r="120" spans="9:52" s="1249" customFormat="1">
      <c r="I120" s="1256"/>
      <c r="J120" s="1256"/>
      <c r="K120" s="1257"/>
      <c r="L120" s="1257"/>
      <c r="M120" s="1258"/>
      <c r="N120" s="1256"/>
      <c r="R120" s="1256"/>
      <c r="S120" s="1259"/>
      <c r="T120" s="1259"/>
      <c r="U120" s="1256"/>
      <c r="V120" s="1257"/>
      <c r="W120" s="1256"/>
      <c r="Z120" s="1253"/>
      <c r="AA120" s="1260"/>
      <c r="AB120" s="1253"/>
      <c r="AC120" s="1253"/>
      <c r="AD120" s="1253"/>
      <c r="AF120" s="1253"/>
      <c r="AZ120" s="1252"/>
    </row>
    <row r="121" spans="9:52" s="1249" customFormat="1">
      <c r="I121" s="1256"/>
      <c r="J121" s="1256"/>
      <c r="K121" s="1257"/>
      <c r="L121" s="1257"/>
      <c r="M121" s="1258"/>
      <c r="N121" s="1256"/>
      <c r="R121" s="1256"/>
      <c r="S121" s="1259"/>
      <c r="T121" s="1259"/>
      <c r="U121" s="1256"/>
      <c r="V121" s="1257"/>
      <c r="W121" s="1256"/>
      <c r="Z121" s="1253"/>
      <c r="AA121" s="1260"/>
      <c r="AB121" s="1253"/>
      <c r="AC121" s="1253"/>
      <c r="AD121" s="1253"/>
      <c r="AF121" s="1253"/>
      <c r="AZ121" s="1252"/>
    </row>
    <row r="122" spans="9:52" s="1249" customFormat="1">
      <c r="I122" s="1256"/>
      <c r="J122" s="1256"/>
      <c r="K122" s="1257"/>
      <c r="L122" s="1257"/>
      <c r="M122" s="1258"/>
      <c r="N122" s="1256"/>
      <c r="R122" s="1256"/>
      <c r="S122" s="1259"/>
      <c r="T122" s="1259"/>
      <c r="U122" s="1256"/>
      <c r="V122" s="1257"/>
      <c r="W122" s="1256"/>
      <c r="Z122" s="1253"/>
      <c r="AA122" s="1260"/>
      <c r="AB122" s="1253"/>
      <c r="AC122" s="1253"/>
      <c r="AD122" s="1253"/>
      <c r="AF122" s="1253"/>
      <c r="AZ122" s="1252"/>
    </row>
    <row r="123" spans="9:52" s="1249" customFormat="1">
      <c r="I123" s="1256"/>
      <c r="J123" s="1256"/>
      <c r="K123" s="1257"/>
      <c r="L123" s="1257"/>
      <c r="M123" s="1258"/>
      <c r="N123" s="1256"/>
      <c r="R123" s="1256"/>
      <c r="S123" s="1259"/>
      <c r="T123" s="1259"/>
      <c r="U123" s="1256"/>
      <c r="V123" s="1257"/>
      <c r="W123" s="1256"/>
      <c r="Z123" s="1253"/>
      <c r="AA123" s="1260"/>
      <c r="AB123" s="1253"/>
      <c r="AC123" s="1253"/>
      <c r="AD123" s="1253"/>
      <c r="AF123" s="1253"/>
      <c r="AZ123" s="1252"/>
    </row>
    <row r="124" spans="9:52" s="1249" customFormat="1">
      <c r="I124" s="1256"/>
      <c r="J124" s="1256"/>
      <c r="K124" s="1257"/>
      <c r="L124" s="1257"/>
      <c r="M124" s="1258"/>
      <c r="N124" s="1256"/>
      <c r="R124" s="1256"/>
      <c r="S124" s="1259"/>
      <c r="T124" s="1259"/>
      <c r="U124" s="1256"/>
      <c r="V124" s="1257"/>
      <c r="W124" s="1256"/>
      <c r="Z124" s="1253"/>
      <c r="AA124" s="1260"/>
      <c r="AB124" s="1253"/>
      <c r="AC124" s="1253"/>
      <c r="AD124" s="1253"/>
      <c r="AF124" s="1253"/>
      <c r="AZ124" s="1252"/>
    </row>
    <row r="125" spans="9:52" s="1249" customFormat="1">
      <c r="I125" s="1256"/>
      <c r="J125" s="1256"/>
      <c r="K125" s="1257"/>
      <c r="L125" s="1257"/>
      <c r="M125" s="1258"/>
      <c r="N125" s="1256"/>
      <c r="R125" s="1256"/>
      <c r="S125" s="1259"/>
      <c r="T125" s="1259"/>
      <c r="U125" s="1256"/>
      <c r="V125" s="1257"/>
      <c r="W125" s="1256"/>
      <c r="Z125" s="1253"/>
      <c r="AA125" s="1260"/>
      <c r="AB125" s="1253"/>
      <c r="AC125" s="1253"/>
      <c r="AD125" s="1253"/>
      <c r="AF125" s="1253"/>
      <c r="AZ125" s="1252"/>
    </row>
    <row r="126" spans="9:52" s="1249" customFormat="1">
      <c r="I126" s="1256"/>
      <c r="J126" s="1256"/>
      <c r="K126" s="1257"/>
      <c r="L126" s="1257"/>
      <c r="M126" s="1258"/>
      <c r="N126" s="1256"/>
      <c r="R126" s="1256"/>
      <c r="S126" s="1259"/>
      <c r="T126" s="1259"/>
      <c r="U126" s="1256"/>
      <c r="V126" s="1257"/>
      <c r="W126" s="1256"/>
      <c r="Z126" s="1253"/>
      <c r="AA126" s="1260"/>
      <c r="AB126" s="1253"/>
      <c r="AC126" s="1253"/>
      <c r="AD126" s="1253"/>
      <c r="AF126" s="1253"/>
      <c r="AZ126" s="1252"/>
    </row>
    <row r="127" spans="9:52" s="1249" customFormat="1">
      <c r="I127" s="1256"/>
      <c r="J127" s="1256"/>
      <c r="K127" s="1257"/>
      <c r="L127" s="1257"/>
      <c r="M127" s="1258"/>
      <c r="N127" s="1256"/>
      <c r="R127" s="1256"/>
      <c r="S127" s="1259"/>
      <c r="T127" s="1259"/>
      <c r="U127" s="1256"/>
      <c r="V127" s="1257"/>
      <c r="W127" s="1256"/>
      <c r="Z127" s="1253"/>
      <c r="AA127" s="1260"/>
      <c r="AB127" s="1253"/>
      <c r="AC127" s="1253"/>
      <c r="AD127" s="1253"/>
      <c r="AF127" s="1253"/>
      <c r="AZ127" s="1252"/>
    </row>
    <row r="128" spans="9:52" s="1249" customFormat="1">
      <c r="I128" s="1256"/>
      <c r="J128" s="1256"/>
      <c r="K128" s="1257"/>
      <c r="L128" s="1257"/>
      <c r="M128" s="1258"/>
      <c r="N128" s="1256"/>
      <c r="R128" s="1256"/>
      <c r="S128" s="1259"/>
      <c r="T128" s="1259"/>
      <c r="U128" s="1256"/>
      <c r="V128" s="1257"/>
      <c r="W128" s="1256"/>
      <c r="Z128" s="1253"/>
      <c r="AA128" s="1260"/>
      <c r="AB128" s="1253"/>
      <c r="AC128" s="1253"/>
      <c r="AD128" s="1253"/>
      <c r="AF128" s="1253"/>
      <c r="AZ128" s="1252"/>
    </row>
    <row r="129" spans="9:52" s="1249" customFormat="1">
      <c r="I129" s="1256"/>
      <c r="J129" s="1256"/>
      <c r="K129" s="1257"/>
      <c r="L129" s="1257"/>
      <c r="M129" s="1258"/>
      <c r="N129" s="1256"/>
      <c r="R129" s="1256"/>
      <c r="S129" s="1259"/>
      <c r="T129" s="1259"/>
      <c r="U129" s="1256"/>
      <c r="V129" s="1257"/>
      <c r="W129" s="1256"/>
      <c r="Z129" s="1253"/>
      <c r="AA129" s="1260"/>
      <c r="AB129" s="1253"/>
      <c r="AC129" s="1253"/>
      <c r="AD129" s="1253"/>
      <c r="AF129" s="1253"/>
      <c r="AZ129" s="1252"/>
    </row>
    <row r="130" spans="9:52" s="1249" customFormat="1">
      <c r="I130" s="1256"/>
      <c r="J130" s="1256"/>
      <c r="K130" s="1257"/>
      <c r="L130" s="1257"/>
      <c r="M130" s="1258"/>
      <c r="N130" s="1256"/>
      <c r="R130" s="1256"/>
      <c r="S130" s="1259"/>
      <c r="T130" s="1259"/>
      <c r="U130" s="1256"/>
      <c r="V130" s="1257"/>
      <c r="W130" s="1256"/>
      <c r="Z130" s="1253"/>
      <c r="AA130" s="1260"/>
      <c r="AB130" s="1253"/>
      <c r="AC130" s="1253"/>
      <c r="AD130" s="1253"/>
      <c r="AF130" s="1253"/>
      <c r="AZ130" s="1252"/>
    </row>
    <row r="131" spans="9:52" s="1249" customFormat="1">
      <c r="I131" s="1256"/>
      <c r="J131" s="1256"/>
      <c r="K131" s="1257"/>
      <c r="L131" s="1257"/>
      <c r="M131" s="1258"/>
      <c r="N131" s="1256"/>
      <c r="R131" s="1256"/>
      <c r="S131" s="1259"/>
      <c r="T131" s="1259"/>
      <c r="U131" s="1256"/>
      <c r="V131" s="1257"/>
      <c r="W131" s="1256"/>
      <c r="Z131" s="1253"/>
      <c r="AA131" s="1260"/>
      <c r="AB131" s="1253"/>
      <c r="AC131" s="1253"/>
      <c r="AD131" s="1253"/>
      <c r="AF131" s="1253"/>
      <c r="AZ131" s="1252"/>
    </row>
    <row r="132" spans="9:52" s="1249" customFormat="1">
      <c r="I132" s="1256"/>
      <c r="J132" s="1256"/>
      <c r="K132" s="1257"/>
      <c r="L132" s="1257"/>
      <c r="M132" s="1258"/>
      <c r="N132" s="1256"/>
      <c r="R132" s="1256"/>
      <c r="S132" s="1259"/>
      <c r="T132" s="1259"/>
      <c r="U132" s="1256"/>
      <c r="V132" s="1257"/>
      <c r="W132" s="1256"/>
      <c r="Z132" s="1253"/>
      <c r="AA132" s="1260"/>
      <c r="AB132" s="1253"/>
      <c r="AC132" s="1253"/>
      <c r="AD132" s="1253"/>
      <c r="AF132" s="1253"/>
      <c r="AZ132" s="1252"/>
    </row>
    <row r="133" spans="9:52" s="1249" customFormat="1">
      <c r="I133" s="1256"/>
      <c r="J133" s="1256"/>
      <c r="K133" s="1257"/>
      <c r="L133" s="1257"/>
      <c r="M133" s="1258"/>
      <c r="N133" s="1256"/>
      <c r="R133" s="1256"/>
      <c r="S133" s="1259"/>
      <c r="T133" s="1259"/>
      <c r="U133" s="1256"/>
      <c r="V133" s="1257"/>
      <c r="W133" s="1256"/>
      <c r="Z133" s="1253"/>
      <c r="AA133" s="1260"/>
      <c r="AB133" s="1253"/>
      <c r="AC133" s="1253"/>
      <c r="AD133" s="1253"/>
      <c r="AF133" s="1253"/>
      <c r="AZ133" s="1252"/>
    </row>
    <row r="134" spans="9:52" s="1249" customFormat="1">
      <c r="I134" s="1256"/>
      <c r="J134" s="1256"/>
      <c r="K134" s="1257"/>
      <c r="L134" s="1257"/>
      <c r="M134" s="1258"/>
      <c r="N134" s="1256"/>
      <c r="R134" s="1256"/>
      <c r="S134" s="1259"/>
      <c r="T134" s="1259"/>
      <c r="U134" s="1256"/>
      <c r="V134" s="1257"/>
      <c r="W134" s="1256"/>
      <c r="Z134" s="1253"/>
      <c r="AA134" s="1260"/>
      <c r="AB134" s="1253"/>
      <c r="AC134" s="1253"/>
      <c r="AD134" s="1253"/>
      <c r="AF134" s="1253"/>
      <c r="AZ134" s="1252"/>
    </row>
    <row r="135" spans="9:52" s="1249" customFormat="1">
      <c r="I135" s="1256"/>
      <c r="J135" s="1256"/>
      <c r="K135" s="1257"/>
      <c r="L135" s="1257"/>
      <c r="M135" s="1258"/>
      <c r="N135" s="1256"/>
      <c r="R135" s="1256"/>
      <c r="S135" s="1259"/>
      <c r="T135" s="1259"/>
      <c r="U135" s="1256"/>
      <c r="V135" s="1257"/>
      <c r="W135" s="1256"/>
      <c r="Z135" s="1253"/>
      <c r="AA135" s="1260"/>
      <c r="AB135" s="1253"/>
      <c r="AC135" s="1253"/>
      <c r="AD135" s="1253"/>
      <c r="AF135" s="1253"/>
      <c r="AZ135" s="1252"/>
    </row>
    <row r="136" spans="9:52" s="1249" customFormat="1">
      <c r="I136" s="1256"/>
      <c r="J136" s="1256"/>
      <c r="K136" s="1257"/>
      <c r="L136" s="1257"/>
      <c r="M136" s="1258"/>
      <c r="N136" s="1256"/>
      <c r="R136" s="1256"/>
      <c r="S136" s="1259"/>
      <c r="T136" s="1259"/>
      <c r="U136" s="1256"/>
      <c r="V136" s="1257"/>
      <c r="W136" s="1256"/>
      <c r="Z136" s="1253"/>
      <c r="AA136" s="1260"/>
      <c r="AB136" s="1253"/>
      <c r="AC136" s="1253"/>
      <c r="AD136" s="1253"/>
      <c r="AF136" s="1253"/>
      <c r="AZ136" s="1252"/>
    </row>
    <row r="137" spans="9:52" s="1249" customFormat="1">
      <c r="I137" s="1256"/>
      <c r="J137" s="1256"/>
      <c r="K137" s="1257"/>
      <c r="L137" s="1257"/>
      <c r="M137" s="1258"/>
      <c r="N137" s="1256"/>
      <c r="R137" s="1256"/>
      <c r="S137" s="1259"/>
      <c r="T137" s="1259"/>
      <c r="U137" s="1256"/>
      <c r="V137" s="1257"/>
      <c r="W137" s="1256"/>
      <c r="Z137" s="1253"/>
      <c r="AA137" s="1260"/>
      <c r="AB137" s="1253"/>
      <c r="AC137" s="1253"/>
      <c r="AD137" s="1253"/>
      <c r="AF137" s="1253"/>
      <c r="AZ137" s="1252"/>
    </row>
    <row r="138" spans="9:52" s="1249" customFormat="1">
      <c r="I138" s="1256"/>
      <c r="J138" s="1256"/>
      <c r="K138" s="1257"/>
      <c r="L138" s="1257"/>
      <c r="M138" s="1258"/>
      <c r="N138" s="1256"/>
      <c r="R138" s="1256"/>
      <c r="S138" s="1259"/>
      <c r="T138" s="1259"/>
      <c r="U138" s="1256"/>
      <c r="V138" s="1257"/>
      <c r="W138" s="1256"/>
      <c r="Z138" s="1253"/>
      <c r="AA138" s="1260"/>
      <c r="AB138" s="1253"/>
      <c r="AC138" s="1253"/>
      <c r="AD138" s="1253"/>
      <c r="AF138" s="1253"/>
      <c r="AZ138" s="1252"/>
    </row>
    <row r="139" spans="9:52" s="1249" customFormat="1">
      <c r="I139" s="1256"/>
      <c r="J139" s="1256"/>
      <c r="K139" s="1257"/>
      <c r="L139" s="1257"/>
      <c r="M139" s="1258"/>
      <c r="N139" s="1256"/>
      <c r="R139" s="1256"/>
      <c r="S139" s="1259"/>
      <c r="T139" s="1259"/>
      <c r="U139" s="1256"/>
      <c r="V139" s="1257"/>
      <c r="W139" s="1256"/>
      <c r="Z139" s="1253"/>
      <c r="AA139" s="1260"/>
      <c r="AB139" s="1253"/>
      <c r="AC139" s="1253"/>
      <c r="AD139" s="1253"/>
      <c r="AF139" s="1253"/>
      <c r="AZ139" s="1252"/>
    </row>
    <row r="140" spans="9:52" s="1249" customFormat="1">
      <c r="I140" s="1256"/>
      <c r="J140" s="1256"/>
      <c r="K140" s="1257"/>
      <c r="L140" s="1257"/>
      <c r="M140" s="1258"/>
      <c r="N140" s="1256"/>
      <c r="R140" s="1256"/>
      <c r="S140" s="1259"/>
      <c r="T140" s="1259"/>
      <c r="U140" s="1256"/>
      <c r="V140" s="1257"/>
      <c r="W140" s="1256"/>
      <c r="Z140" s="1253"/>
      <c r="AA140" s="1260"/>
      <c r="AB140" s="1253"/>
      <c r="AC140" s="1253"/>
      <c r="AD140" s="1253"/>
      <c r="AF140" s="1253"/>
      <c r="AZ140" s="1252"/>
    </row>
    <row r="141" spans="9:52" s="1249" customFormat="1">
      <c r="I141" s="1256"/>
      <c r="J141" s="1256"/>
      <c r="K141" s="1257"/>
      <c r="L141" s="1257"/>
      <c r="M141" s="1258"/>
      <c r="N141" s="1256"/>
      <c r="R141" s="1256"/>
      <c r="S141" s="1259"/>
      <c r="T141" s="1259"/>
      <c r="U141" s="1256"/>
      <c r="V141" s="1257"/>
      <c r="W141" s="1256"/>
      <c r="Z141" s="1253"/>
      <c r="AA141" s="1260"/>
      <c r="AB141" s="1253"/>
      <c r="AC141" s="1253"/>
      <c r="AD141" s="1253"/>
      <c r="AF141" s="1253"/>
      <c r="AZ141" s="1252"/>
    </row>
    <row r="142" spans="9:52" s="1249" customFormat="1">
      <c r="I142" s="1256"/>
      <c r="J142" s="1256"/>
      <c r="K142" s="1257"/>
      <c r="L142" s="1257"/>
      <c r="M142" s="1258"/>
      <c r="N142" s="1256"/>
      <c r="R142" s="1256"/>
      <c r="S142" s="1259"/>
      <c r="T142" s="1259"/>
      <c r="U142" s="1256"/>
      <c r="V142" s="1257"/>
      <c r="W142" s="1256"/>
      <c r="Z142" s="1253"/>
      <c r="AA142" s="1260"/>
      <c r="AB142" s="1253"/>
      <c r="AC142" s="1253"/>
      <c r="AD142" s="1253"/>
      <c r="AF142" s="1253"/>
      <c r="AZ142" s="1252"/>
    </row>
    <row r="143" spans="9:52" s="1249" customFormat="1">
      <c r="I143" s="1256"/>
      <c r="J143" s="1256"/>
      <c r="K143" s="1257"/>
      <c r="L143" s="1257"/>
      <c r="M143" s="1258"/>
      <c r="N143" s="1256"/>
      <c r="R143" s="1256"/>
      <c r="S143" s="1259"/>
      <c r="T143" s="1259"/>
      <c r="U143" s="1256"/>
      <c r="V143" s="1257"/>
      <c r="W143" s="1256"/>
      <c r="Z143" s="1253"/>
      <c r="AA143" s="1260"/>
      <c r="AB143" s="1253"/>
      <c r="AC143" s="1253"/>
      <c r="AD143" s="1253"/>
      <c r="AF143" s="1253"/>
      <c r="AZ143" s="1252"/>
    </row>
    <row r="144" spans="9:52" s="1249" customFormat="1">
      <c r="I144" s="1256"/>
      <c r="J144" s="1256"/>
      <c r="K144" s="1257"/>
      <c r="L144" s="1257"/>
      <c r="M144" s="1258"/>
      <c r="N144" s="1256"/>
      <c r="R144" s="1256"/>
      <c r="S144" s="1259"/>
      <c r="T144" s="1259"/>
      <c r="U144" s="1256"/>
      <c r="V144" s="1257"/>
      <c r="W144" s="1256"/>
      <c r="Z144" s="1253"/>
      <c r="AA144" s="1260"/>
      <c r="AB144" s="1253"/>
      <c r="AC144" s="1253"/>
      <c r="AD144" s="1253"/>
      <c r="AF144" s="1253"/>
      <c r="AZ144" s="1252"/>
    </row>
    <row r="145" spans="9:52" s="1249" customFormat="1">
      <c r="I145" s="1256"/>
      <c r="J145" s="1256"/>
      <c r="K145" s="1257"/>
      <c r="L145" s="1257"/>
      <c r="M145" s="1258"/>
      <c r="N145" s="1256"/>
      <c r="R145" s="1256"/>
      <c r="S145" s="1259"/>
      <c r="T145" s="1259"/>
      <c r="U145" s="1256"/>
      <c r="V145" s="1257"/>
      <c r="W145" s="1256"/>
      <c r="Z145" s="1253"/>
      <c r="AA145" s="1260"/>
      <c r="AB145" s="1253"/>
      <c r="AC145" s="1253"/>
      <c r="AD145" s="1253"/>
      <c r="AF145" s="1253"/>
      <c r="AZ145" s="1252"/>
    </row>
    <row r="146" spans="9:52" s="1249" customFormat="1">
      <c r="I146" s="1256"/>
      <c r="J146" s="1256"/>
      <c r="K146" s="1257"/>
      <c r="L146" s="1257"/>
      <c r="M146" s="1258"/>
      <c r="N146" s="1256"/>
      <c r="R146" s="1256"/>
      <c r="S146" s="1259"/>
      <c r="T146" s="1259"/>
      <c r="U146" s="1256"/>
      <c r="V146" s="1257"/>
      <c r="W146" s="1256"/>
      <c r="Z146" s="1253"/>
      <c r="AA146" s="1260"/>
      <c r="AB146" s="1253"/>
      <c r="AC146" s="1253"/>
      <c r="AD146" s="1253"/>
      <c r="AF146" s="1253"/>
      <c r="AZ146" s="1252"/>
    </row>
    <row r="147" spans="9:52" s="1249" customFormat="1">
      <c r="I147" s="1256"/>
      <c r="J147" s="1256"/>
      <c r="K147" s="1257"/>
      <c r="L147" s="1257"/>
      <c r="M147" s="1258"/>
      <c r="N147" s="1256"/>
      <c r="R147" s="1256"/>
      <c r="S147" s="1259"/>
      <c r="T147" s="1259"/>
      <c r="U147" s="1256"/>
      <c r="V147" s="1257"/>
      <c r="W147" s="1256"/>
      <c r="Z147" s="1253"/>
      <c r="AA147" s="1260"/>
      <c r="AB147" s="1253"/>
      <c r="AC147" s="1253"/>
      <c r="AD147" s="1253"/>
      <c r="AF147" s="1253"/>
      <c r="AZ147" s="1252"/>
    </row>
    <row r="148" spans="9:52" s="1249" customFormat="1">
      <c r="I148" s="1256"/>
      <c r="J148" s="1256"/>
      <c r="K148" s="1257"/>
      <c r="L148" s="1257"/>
      <c r="M148" s="1258"/>
      <c r="N148" s="1256"/>
      <c r="R148" s="1256"/>
      <c r="S148" s="1259"/>
      <c r="T148" s="1259"/>
      <c r="U148" s="1256"/>
      <c r="V148" s="1257"/>
      <c r="W148" s="1256"/>
      <c r="Z148" s="1253"/>
      <c r="AA148" s="1260"/>
      <c r="AB148" s="1253"/>
      <c r="AC148" s="1253"/>
      <c r="AD148" s="1253"/>
      <c r="AF148" s="1253"/>
      <c r="AZ148" s="1252"/>
    </row>
    <row r="149" spans="9:52" s="1249" customFormat="1">
      <c r="I149" s="1256"/>
      <c r="J149" s="1256"/>
      <c r="K149" s="1257"/>
      <c r="L149" s="1257"/>
      <c r="M149" s="1258"/>
      <c r="N149" s="1256"/>
      <c r="R149" s="1256"/>
      <c r="S149" s="1259"/>
      <c r="T149" s="1259"/>
      <c r="U149" s="1256"/>
      <c r="V149" s="1257"/>
      <c r="W149" s="1256"/>
      <c r="Z149" s="1253"/>
      <c r="AA149" s="1260"/>
      <c r="AB149" s="1253"/>
      <c r="AC149" s="1253"/>
      <c r="AD149" s="1253"/>
      <c r="AF149" s="1253"/>
      <c r="AZ149" s="1252"/>
    </row>
    <row r="150" spans="9:52" s="1249" customFormat="1">
      <c r="I150" s="1256"/>
      <c r="J150" s="1256"/>
      <c r="K150" s="1257"/>
      <c r="L150" s="1257"/>
      <c r="M150" s="1258"/>
      <c r="N150" s="1256"/>
      <c r="R150" s="1256"/>
      <c r="S150" s="1259"/>
      <c r="T150" s="1259"/>
      <c r="U150" s="1256"/>
      <c r="V150" s="1257"/>
      <c r="W150" s="1256"/>
      <c r="Z150" s="1253"/>
      <c r="AA150" s="1260"/>
      <c r="AB150" s="1253"/>
      <c r="AC150" s="1253"/>
      <c r="AD150" s="1253"/>
      <c r="AF150" s="1253"/>
      <c r="AZ150" s="1252"/>
    </row>
    <row r="151" spans="9:52" s="1249" customFormat="1">
      <c r="I151" s="1256"/>
      <c r="J151" s="1256"/>
      <c r="K151" s="1257"/>
      <c r="L151" s="1257"/>
      <c r="M151" s="1258"/>
      <c r="N151" s="1256"/>
      <c r="R151" s="1256"/>
      <c r="S151" s="1259"/>
      <c r="T151" s="1259"/>
      <c r="U151" s="1256"/>
      <c r="V151" s="1257"/>
      <c r="W151" s="1256"/>
      <c r="Z151" s="1253"/>
      <c r="AA151" s="1260"/>
      <c r="AB151" s="1253"/>
      <c r="AC151" s="1253"/>
      <c r="AD151" s="1253"/>
      <c r="AF151" s="1253"/>
      <c r="AZ151" s="1252"/>
    </row>
    <row r="152" spans="9:52" s="1249" customFormat="1">
      <c r="I152" s="1256"/>
      <c r="J152" s="1256"/>
      <c r="K152" s="1257"/>
      <c r="L152" s="1257"/>
      <c r="M152" s="1258"/>
      <c r="N152" s="1256"/>
      <c r="R152" s="1256"/>
      <c r="S152" s="1259"/>
      <c r="T152" s="1259"/>
      <c r="U152" s="1256"/>
      <c r="V152" s="1257"/>
      <c r="W152" s="1256"/>
      <c r="Z152" s="1253"/>
      <c r="AA152" s="1260"/>
      <c r="AB152" s="1253"/>
      <c r="AC152" s="1253"/>
      <c r="AD152" s="1253"/>
      <c r="AF152" s="1253"/>
      <c r="AZ152" s="1252"/>
    </row>
    <row r="153" spans="9:52" s="1249" customFormat="1">
      <c r="I153" s="1256"/>
      <c r="J153" s="1256"/>
      <c r="K153" s="1257"/>
      <c r="L153" s="1257"/>
      <c r="M153" s="1258"/>
      <c r="N153" s="1256"/>
      <c r="R153" s="1256"/>
      <c r="S153" s="1259"/>
      <c r="T153" s="1259"/>
      <c r="U153" s="1256"/>
      <c r="V153" s="1257"/>
      <c r="W153" s="1256"/>
      <c r="Z153" s="1253"/>
      <c r="AA153" s="1260"/>
      <c r="AB153" s="1253"/>
      <c r="AC153" s="1253"/>
      <c r="AD153" s="1253"/>
      <c r="AF153" s="1253"/>
      <c r="AZ153" s="1252"/>
    </row>
    <row r="154" spans="9:52" s="1249" customFormat="1">
      <c r="I154" s="1256"/>
      <c r="J154" s="1256"/>
      <c r="K154" s="1257"/>
      <c r="L154" s="1257"/>
      <c r="M154" s="1258"/>
      <c r="N154" s="1256"/>
      <c r="R154" s="1256"/>
      <c r="S154" s="1259"/>
      <c r="T154" s="1259"/>
      <c r="U154" s="1256"/>
      <c r="V154" s="1257"/>
      <c r="W154" s="1256"/>
      <c r="Z154" s="1253"/>
      <c r="AA154" s="1260"/>
      <c r="AB154" s="1253"/>
      <c r="AC154" s="1253"/>
      <c r="AD154" s="1253"/>
      <c r="AF154" s="1253"/>
      <c r="AZ154" s="1252"/>
    </row>
    <row r="155" spans="9:52" s="1249" customFormat="1">
      <c r="I155" s="1256"/>
      <c r="J155" s="1256"/>
      <c r="K155" s="1257"/>
      <c r="L155" s="1257"/>
      <c r="M155" s="1258"/>
      <c r="N155" s="1256"/>
      <c r="R155" s="1256"/>
      <c r="S155" s="1259"/>
      <c r="T155" s="1259"/>
      <c r="U155" s="1256"/>
      <c r="V155" s="1257"/>
      <c r="W155" s="1256"/>
      <c r="Z155" s="1253"/>
      <c r="AA155" s="1260"/>
      <c r="AB155" s="1253"/>
      <c r="AC155" s="1253"/>
      <c r="AD155" s="1253"/>
      <c r="AF155" s="1253"/>
      <c r="AZ155" s="1252"/>
    </row>
    <row r="156" spans="9:52" s="1249" customFormat="1">
      <c r="I156" s="1256"/>
      <c r="J156" s="1256"/>
      <c r="K156" s="1257"/>
      <c r="L156" s="1257"/>
      <c r="M156" s="1258"/>
      <c r="N156" s="1256"/>
      <c r="R156" s="1256"/>
      <c r="S156" s="1259"/>
      <c r="T156" s="1259"/>
      <c r="U156" s="1256"/>
      <c r="V156" s="1257"/>
      <c r="W156" s="1256"/>
      <c r="Z156" s="1253"/>
      <c r="AA156" s="1260"/>
      <c r="AB156" s="1253"/>
      <c r="AC156" s="1253"/>
      <c r="AD156" s="1253"/>
      <c r="AF156" s="1253"/>
      <c r="AZ156" s="1252"/>
    </row>
    <row r="157" spans="9:52" s="1249" customFormat="1">
      <c r="I157" s="1256"/>
      <c r="J157" s="1256"/>
      <c r="K157" s="1257"/>
      <c r="L157" s="1257"/>
      <c r="M157" s="1258"/>
      <c r="N157" s="1256"/>
      <c r="R157" s="1256"/>
      <c r="S157" s="1259"/>
      <c r="T157" s="1259"/>
      <c r="U157" s="1256"/>
      <c r="V157" s="1257"/>
      <c r="W157" s="1256"/>
      <c r="Z157" s="1253"/>
      <c r="AA157" s="1260"/>
      <c r="AB157" s="1253"/>
      <c r="AC157" s="1253"/>
      <c r="AD157" s="1253"/>
      <c r="AF157" s="1253"/>
      <c r="AZ157" s="1252"/>
    </row>
    <row r="158" spans="9:52" s="1249" customFormat="1">
      <c r="I158" s="1256"/>
      <c r="J158" s="1256"/>
      <c r="K158" s="1257"/>
      <c r="L158" s="1257"/>
      <c r="M158" s="1258"/>
      <c r="N158" s="1256"/>
      <c r="R158" s="1256"/>
      <c r="S158" s="1259"/>
      <c r="T158" s="1259"/>
      <c r="U158" s="1256"/>
      <c r="V158" s="1257"/>
      <c r="W158" s="1256"/>
      <c r="Z158" s="1253"/>
      <c r="AA158" s="1260"/>
      <c r="AB158" s="1253"/>
      <c r="AC158" s="1253"/>
      <c r="AD158" s="1253"/>
      <c r="AF158" s="1253"/>
      <c r="AZ158" s="1252"/>
    </row>
    <row r="159" spans="9:52" s="1249" customFormat="1">
      <c r="I159" s="1256"/>
      <c r="J159" s="1256"/>
      <c r="K159" s="1257"/>
      <c r="L159" s="1257"/>
      <c r="M159" s="1258"/>
      <c r="N159" s="1256"/>
      <c r="R159" s="1256"/>
      <c r="S159" s="1259"/>
      <c r="T159" s="1259"/>
      <c r="U159" s="1256"/>
      <c r="V159" s="1257"/>
      <c r="W159" s="1256"/>
      <c r="Z159" s="1253"/>
      <c r="AA159" s="1260"/>
      <c r="AB159" s="1253"/>
      <c r="AC159" s="1253"/>
      <c r="AD159" s="1253"/>
      <c r="AF159" s="1253"/>
      <c r="AZ159" s="1252"/>
    </row>
    <row r="160" spans="9:52" s="1249" customFormat="1">
      <c r="I160" s="1256"/>
      <c r="J160" s="1256"/>
      <c r="K160" s="1257"/>
      <c r="L160" s="1257"/>
      <c r="M160" s="1258"/>
      <c r="N160" s="1256"/>
      <c r="R160" s="1256"/>
      <c r="S160" s="1259"/>
      <c r="T160" s="1259"/>
      <c r="U160" s="1256"/>
      <c r="V160" s="1257"/>
      <c r="W160" s="1256"/>
      <c r="Z160" s="1253"/>
      <c r="AA160" s="1260"/>
      <c r="AB160" s="1253"/>
      <c r="AC160" s="1253"/>
      <c r="AD160" s="1253"/>
      <c r="AF160" s="1253"/>
      <c r="AZ160" s="1252"/>
    </row>
    <row r="161" spans="9:52" s="1249" customFormat="1">
      <c r="I161" s="1256"/>
      <c r="J161" s="1256"/>
      <c r="K161" s="1257"/>
      <c r="L161" s="1257"/>
      <c r="M161" s="1258"/>
      <c r="N161" s="1256"/>
      <c r="R161" s="1256"/>
      <c r="S161" s="1259"/>
      <c r="T161" s="1259"/>
      <c r="U161" s="1256"/>
      <c r="V161" s="1257"/>
      <c r="W161" s="1256"/>
      <c r="Z161" s="1253"/>
      <c r="AA161" s="1260"/>
      <c r="AB161" s="1253"/>
      <c r="AC161" s="1253"/>
      <c r="AD161" s="1253"/>
      <c r="AF161" s="1253"/>
      <c r="AZ161" s="1252"/>
    </row>
    <row r="162" spans="9:52" s="1249" customFormat="1">
      <c r="I162" s="1256"/>
      <c r="J162" s="1256"/>
      <c r="K162" s="1257"/>
      <c r="L162" s="1257"/>
      <c r="M162" s="1258"/>
      <c r="N162" s="1256"/>
      <c r="R162" s="1256"/>
      <c r="S162" s="1259"/>
      <c r="T162" s="1259"/>
      <c r="U162" s="1256"/>
      <c r="V162" s="1257"/>
      <c r="W162" s="1256"/>
      <c r="Z162" s="1253"/>
      <c r="AA162" s="1260"/>
      <c r="AB162" s="1253"/>
      <c r="AC162" s="1253"/>
      <c r="AD162" s="1253"/>
      <c r="AF162" s="1253"/>
      <c r="AZ162" s="1252"/>
    </row>
    <row r="163" spans="9:52" s="249" customFormat="1">
      <c r="I163" s="590"/>
      <c r="J163" s="590"/>
      <c r="K163" s="595"/>
      <c r="L163" s="595"/>
      <c r="M163" s="594"/>
      <c r="N163" s="590"/>
      <c r="R163" s="590"/>
      <c r="S163" s="591"/>
      <c r="T163" s="591"/>
      <c r="U163" s="590"/>
      <c r="V163" s="595"/>
      <c r="W163" s="590"/>
      <c r="Z163" s="592"/>
      <c r="AA163" s="593"/>
      <c r="AB163" s="592"/>
      <c r="AC163" s="592"/>
      <c r="AD163" s="592"/>
      <c r="AF163" s="592"/>
      <c r="AZ163" s="301"/>
    </row>
    <row r="164" spans="9:52" s="249" customFormat="1">
      <c r="I164" s="590"/>
      <c r="J164" s="590"/>
      <c r="K164" s="595"/>
      <c r="L164" s="595"/>
      <c r="M164" s="594"/>
      <c r="N164" s="590"/>
      <c r="R164" s="590"/>
      <c r="S164" s="591"/>
      <c r="T164" s="591"/>
      <c r="U164" s="590"/>
      <c r="V164" s="595"/>
      <c r="W164" s="590"/>
      <c r="Z164" s="592"/>
      <c r="AA164" s="593"/>
      <c r="AB164" s="592"/>
      <c r="AC164" s="592"/>
      <c r="AD164" s="592"/>
      <c r="AF164" s="592"/>
      <c r="AZ164" s="301"/>
    </row>
    <row r="165" spans="9:52" s="249" customFormat="1">
      <c r="I165" s="590"/>
      <c r="J165" s="590"/>
      <c r="K165" s="595"/>
      <c r="L165" s="595"/>
      <c r="M165" s="594"/>
      <c r="N165" s="590"/>
      <c r="R165" s="590"/>
      <c r="S165" s="591"/>
      <c r="T165" s="591"/>
      <c r="U165" s="590"/>
      <c r="V165" s="595"/>
      <c r="W165" s="590"/>
      <c r="Z165" s="592"/>
      <c r="AA165" s="593"/>
      <c r="AB165" s="592"/>
      <c r="AC165" s="592"/>
      <c r="AD165" s="592"/>
      <c r="AF165" s="592"/>
      <c r="AZ165" s="301"/>
    </row>
    <row r="166" spans="9:52" s="249" customFormat="1">
      <c r="I166" s="590"/>
      <c r="J166" s="590"/>
      <c r="K166" s="595"/>
      <c r="L166" s="595"/>
      <c r="M166" s="594"/>
      <c r="N166" s="590"/>
      <c r="R166" s="590"/>
      <c r="S166" s="591"/>
      <c r="T166" s="591"/>
      <c r="U166" s="590"/>
      <c r="V166" s="595"/>
      <c r="W166" s="590"/>
      <c r="Z166" s="592"/>
      <c r="AA166" s="593"/>
      <c r="AB166" s="592"/>
      <c r="AC166" s="592"/>
      <c r="AD166" s="592"/>
      <c r="AF166" s="592"/>
      <c r="AZ166" s="301"/>
    </row>
    <row r="167" spans="9:52" s="249" customFormat="1">
      <c r="I167" s="590"/>
      <c r="J167" s="590"/>
      <c r="K167" s="595"/>
      <c r="L167" s="595"/>
      <c r="M167" s="594"/>
      <c r="N167" s="590"/>
      <c r="R167" s="590"/>
      <c r="S167" s="591"/>
      <c r="T167" s="591"/>
      <c r="U167" s="590"/>
      <c r="V167" s="595"/>
      <c r="W167" s="590"/>
      <c r="Z167" s="592"/>
      <c r="AA167" s="593"/>
      <c r="AB167" s="592"/>
      <c r="AC167" s="592"/>
      <c r="AD167" s="592"/>
      <c r="AF167" s="592"/>
      <c r="AZ167" s="301"/>
    </row>
    <row r="168" spans="9:52" s="249" customFormat="1">
      <c r="I168" s="590"/>
      <c r="J168" s="590"/>
      <c r="K168" s="595"/>
      <c r="L168" s="595"/>
      <c r="M168" s="594"/>
      <c r="N168" s="590"/>
      <c r="R168" s="590"/>
      <c r="S168" s="591"/>
      <c r="T168" s="591"/>
      <c r="U168" s="590"/>
      <c r="V168" s="595"/>
      <c r="W168" s="590"/>
      <c r="Z168" s="592"/>
      <c r="AA168" s="593"/>
      <c r="AB168" s="592"/>
      <c r="AC168" s="592"/>
      <c r="AD168" s="592"/>
      <c r="AF168" s="592"/>
      <c r="AZ168" s="301"/>
    </row>
    <row r="169" spans="9:52" s="249" customFormat="1">
      <c r="I169" s="590"/>
      <c r="J169" s="590"/>
      <c r="K169" s="595"/>
      <c r="L169" s="595"/>
      <c r="M169" s="594"/>
      <c r="N169" s="590"/>
      <c r="R169" s="590"/>
      <c r="S169" s="591"/>
      <c r="T169" s="591"/>
      <c r="U169" s="590"/>
      <c r="V169" s="595"/>
      <c r="W169" s="590"/>
      <c r="Z169" s="592"/>
      <c r="AA169" s="593"/>
      <c r="AB169" s="592"/>
      <c r="AC169" s="592"/>
      <c r="AD169" s="592"/>
      <c r="AF169" s="592"/>
      <c r="AZ169" s="301"/>
    </row>
    <row r="170" spans="9:52" s="249" customFormat="1">
      <c r="I170" s="590"/>
      <c r="J170" s="590"/>
      <c r="K170" s="595"/>
      <c r="L170" s="595"/>
      <c r="M170" s="594"/>
      <c r="N170" s="590"/>
      <c r="R170" s="590"/>
      <c r="S170" s="591"/>
      <c r="T170" s="591"/>
      <c r="U170" s="590"/>
      <c r="V170" s="595"/>
      <c r="W170" s="590"/>
      <c r="Z170" s="592"/>
      <c r="AA170" s="593"/>
      <c r="AB170" s="592"/>
      <c r="AC170" s="592"/>
      <c r="AD170" s="592"/>
      <c r="AF170" s="592"/>
      <c r="AZ170" s="301"/>
    </row>
    <row r="171" spans="9:52" s="249" customFormat="1">
      <c r="I171" s="590"/>
      <c r="J171" s="590"/>
      <c r="K171" s="595"/>
      <c r="L171" s="595"/>
      <c r="M171" s="594"/>
      <c r="N171" s="590"/>
      <c r="R171" s="590"/>
      <c r="S171" s="591"/>
      <c r="T171" s="591"/>
      <c r="U171" s="590"/>
      <c r="V171" s="595"/>
      <c r="W171" s="590"/>
      <c r="Z171" s="592"/>
      <c r="AA171" s="593"/>
      <c r="AB171" s="592"/>
      <c r="AC171" s="592"/>
      <c r="AD171" s="592"/>
      <c r="AF171" s="592"/>
      <c r="AZ171" s="301"/>
    </row>
    <row r="172" spans="9:52" s="249" customFormat="1">
      <c r="I172" s="590"/>
      <c r="J172" s="590"/>
      <c r="K172" s="595"/>
      <c r="L172" s="595"/>
      <c r="M172" s="594"/>
      <c r="N172" s="590"/>
      <c r="R172" s="590"/>
      <c r="S172" s="591"/>
      <c r="T172" s="591"/>
      <c r="U172" s="590"/>
      <c r="V172" s="595"/>
      <c r="W172" s="590"/>
      <c r="Z172" s="592"/>
      <c r="AA172" s="593"/>
      <c r="AB172" s="592"/>
      <c r="AC172" s="592"/>
      <c r="AD172" s="592"/>
      <c r="AF172" s="592"/>
      <c r="AZ172" s="301"/>
    </row>
    <row r="173" spans="9:52" s="249" customFormat="1">
      <c r="I173" s="590"/>
      <c r="J173" s="590"/>
      <c r="K173" s="595"/>
      <c r="L173" s="595"/>
      <c r="M173" s="594"/>
      <c r="N173" s="590"/>
      <c r="R173" s="590"/>
      <c r="S173" s="591"/>
      <c r="T173" s="591"/>
      <c r="U173" s="590"/>
      <c r="V173" s="595"/>
      <c r="W173" s="590"/>
      <c r="Z173" s="592"/>
      <c r="AA173" s="593"/>
      <c r="AB173" s="592"/>
      <c r="AC173" s="592"/>
      <c r="AD173" s="592"/>
      <c r="AF173" s="592"/>
      <c r="AZ173" s="301"/>
    </row>
    <row r="174" spans="9:52" s="249" customFormat="1">
      <c r="I174" s="590"/>
      <c r="J174" s="590"/>
      <c r="K174" s="595"/>
      <c r="L174" s="595"/>
      <c r="M174" s="594"/>
      <c r="N174" s="590"/>
      <c r="R174" s="590"/>
      <c r="S174" s="591"/>
      <c r="T174" s="591"/>
      <c r="U174" s="590"/>
      <c r="V174" s="595"/>
      <c r="W174" s="590"/>
      <c r="Z174" s="592"/>
      <c r="AA174" s="593"/>
      <c r="AB174" s="592"/>
      <c r="AC174" s="592"/>
      <c r="AD174" s="592"/>
      <c r="AF174" s="592"/>
      <c r="AZ174" s="301"/>
    </row>
    <row r="175" spans="9:52" s="249" customFormat="1">
      <c r="I175" s="590"/>
      <c r="J175" s="590"/>
      <c r="K175" s="595"/>
      <c r="L175" s="595"/>
      <c r="M175" s="594"/>
      <c r="N175" s="590"/>
      <c r="R175" s="590"/>
      <c r="S175" s="591"/>
      <c r="T175" s="591"/>
      <c r="U175" s="590"/>
      <c r="V175" s="595"/>
      <c r="W175" s="590"/>
      <c r="Z175" s="592"/>
      <c r="AA175" s="593"/>
      <c r="AB175" s="592"/>
      <c r="AC175" s="592"/>
      <c r="AD175" s="592"/>
      <c r="AF175" s="592"/>
      <c r="AZ175" s="301"/>
    </row>
    <row r="176" spans="9:52" s="249" customFormat="1">
      <c r="I176" s="590"/>
      <c r="J176" s="590"/>
      <c r="K176" s="595"/>
      <c r="L176" s="595"/>
      <c r="M176" s="594"/>
      <c r="N176" s="590"/>
      <c r="R176" s="590"/>
      <c r="S176" s="591"/>
      <c r="T176" s="591"/>
      <c r="U176" s="590"/>
      <c r="V176" s="595"/>
      <c r="W176" s="590"/>
      <c r="Z176" s="592"/>
      <c r="AA176" s="593"/>
      <c r="AB176" s="592"/>
      <c r="AC176" s="592"/>
      <c r="AD176" s="592"/>
      <c r="AF176" s="592"/>
      <c r="AZ176" s="301"/>
    </row>
    <row r="177" spans="9:52" s="249" customFormat="1">
      <c r="I177" s="590"/>
      <c r="J177" s="590"/>
      <c r="K177" s="595"/>
      <c r="L177" s="595"/>
      <c r="M177" s="594"/>
      <c r="N177" s="590"/>
      <c r="R177" s="590"/>
      <c r="S177" s="591"/>
      <c r="T177" s="591"/>
      <c r="U177" s="590"/>
      <c r="V177" s="595"/>
      <c r="W177" s="590"/>
      <c r="Z177" s="592"/>
      <c r="AA177" s="593"/>
      <c r="AB177" s="592"/>
      <c r="AC177" s="592"/>
      <c r="AD177" s="592"/>
      <c r="AF177" s="592"/>
      <c r="AZ177" s="301"/>
    </row>
    <row r="178" spans="9:52" s="249" customFormat="1">
      <c r="I178" s="590"/>
      <c r="J178" s="590"/>
      <c r="K178" s="595"/>
      <c r="L178" s="595"/>
      <c r="M178" s="594"/>
      <c r="N178" s="590"/>
      <c r="R178" s="590"/>
      <c r="S178" s="591"/>
      <c r="T178" s="591"/>
      <c r="U178" s="590"/>
      <c r="V178" s="595"/>
      <c r="W178" s="590"/>
      <c r="Z178" s="592"/>
      <c r="AA178" s="593"/>
      <c r="AB178" s="592"/>
      <c r="AC178" s="592"/>
      <c r="AD178" s="592"/>
      <c r="AF178" s="592"/>
      <c r="AZ178" s="301"/>
    </row>
    <row r="179" spans="9:52" s="249" customFormat="1">
      <c r="I179" s="590"/>
      <c r="J179" s="590"/>
      <c r="K179" s="595"/>
      <c r="L179" s="595"/>
      <c r="M179" s="594"/>
      <c r="N179" s="590"/>
      <c r="R179" s="590"/>
      <c r="S179" s="591"/>
      <c r="T179" s="591"/>
      <c r="U179" s="590"/>
      <c r="V179" s="595"/>
      <c r="W179" s="590"/>
      <c r="Z179" s="592"/>
      <c r="AA179" s="593"/>
      <c r="AB179" s="592"/>
      <c r="AC179" s="592"/>
      <c r="AD179" s="592"/>
      <c r="AF179" s="592"/>
      <c r="AZ179" s="301"/>
    </row>
    <row r="180" spans="9:52" s="249" customFormat="1">
      <c r="I180" s="590"/>
      <c r="J180" s="590"/>
      <c r="K180" s="595"/>
      <c r="L180" s="595"/>
      <c r="M180" s="594"/>
      <c r="N180" s="590"/>
      <c r="R180" s="590"/>
      <c r="S180" s="591"/>
      <c r="T180" s="591"/>
      <c r="U180" s="590"/>
      <c r="V180" s="595"/>
      <c r="W180" s="590"/>
      <c r="Z180" s="592"/>
      <c r="AA180" s="593"/>
      <c r="AB180" s="592"/>
      <c r="AC180" s="592"/>
      <c r="AD180" s="592"/>
      <c r="AF180" s="592"/>
      <c r="AZ180" s="301"/>
    </row>
    <row r="181" spans="9:52" s="249" customFormat="1">
      <c r="I181" s="590"/>
      <c r="J181" s="590"/>
      <c r="K181" s="595"/>
      <c r="L181" s="595"/>
      <c r="M181" s="594"/>
      <c r="N181" s="590"/>
      <c r="R181" s="590"/>
      <c r="S181" s="591"/>
      <c r="T181" s="591"/>
      <c r="U181" s="590"/>
      <c r="V181" s="595"/>
      <c r="W181" s="590"/>
      <c r="Z181" s="592"/>
      <c r="AA181" s="593"/>
      <c r="AB181" s="592"/>
      <c r="AC181" s="592"/>
      <c r="AD181" s="592"/>
      <c r="AF181" s="592"/>
      <c r="AZ181" s="301"/>
    </row>
    <row r="182" spans="9:52" s="249" customFormat="1">
      <c r="I182" s="590"/>
      <c r="J182" s="590"/>
      <c r="K182" s="595"/>
      <c r="L182" s="595"/>
      <c r="M182" s="594"/>
      <c r="N182" s="590"/>
      <c r="R182" s="590"/>
      <c r="S182" s="591"/>
      <c r="T182" s="591"/>
      <c r="U182" s="590"/>
      <c r="V182" s="595"/>
      <c r="W182" s="590"/>
      <c r="Z182" s="592"/>
      <c r="AA182" s="593"/>
      <c r="AB182" s="592"/>
      <c r="AC182" s="592"/>
      <c r="AD182" s="592"/>
      <c r="AF182" s="592"/>
      <c r="AZ182" s="301"/>
    </row>
    <row r="183" spans="9:52" s="249" customFormat="1">
      <c r="I183" s="590"/>
      <c r="J183" s="590"/>
      <c r="K183" s="595"/>
      <c r="L183" s="595"/>
      <c r="M183" s="594"/>
      <c r="N183" s="590"/>
      <c r="R183" s="590"/>
      <c r="S183" s="591"/>
      <c r="T183" s="591"/>
      <c r="U183" s="590"/>
      <c r="V183" s="595"/>
      <c r="W183" s="590"/>
      <c r="Z183" s="592"/>
      <c r="AA183" s="593"/>
      <c r="AB183" s="592"/>
      <c r="AC183" s="592"/>
      <c r="AD183" s="592"/>
      <c r="AF183" s="592"/>
      <c r="AZ183" s="301"/>
    </row>
    <row r="184" spans="9:52" s="249" customFormat="1">
      <c r="I184" s="590"/>
      <c r="J184" s="590"/>
      <c r="K184" s="595"/>
      <c r="L184" s="595"/>
      <c r="M184" s="594"/>
      <c r="N184" s="590"/>
      <c r="R184" s="590"/>
      <c r="S184" s="591"/>
      <c r="T184" s="591"/>
      <c r="U184" s="590"/>
      <c r="V184" s="595"/>
      <c r="W184" s="590"/>
      <c r="Z184" s="592"/>
      <c r="AA184" s="593"/>
      <c r="AB184" s="592"/>
      <c r="AC184" s="592"/>
      <c r="AD184" s="592"/>
      <c r="AF184" s="592"/>
      <c r="AZ184" s="301"/>
    </row>
    <row r="185" spans="9:52" s="249" customFormat="1">
      <c r="I185" s="590"/>
      <c r="J185" s="590"/>
      <c r="K185" s="595"/>
      <c r="L185" s="595"/>
      <c r="M185" s="594"/>
      <c r="N185" s="590"/>
      <c r="R185" s="590"/>
      <c r="S185" s="591"/>
      <c r="T185" s="591"/>
      <c r="U185" s="590"/>
      <c r="V185" s="595"/>
      <c r="W185" s="590"/>
      <c r="Z185" s="592"/>
      <c r="AA185" s="593"/>
      <c r="AB185" s="592"/>
      <c r="AC185" s="592"/>
      <c r="AD185" s="592"/>
      <c r="AF185" s="592"/>
      <c r="AZ185" s="301"/>
    </row>
    <row r="186" spans="9:52" s="249" customFormat="1">
      <c r="I186" s="590"/>
      <c r="J186" s="590"/>
      <c r="K186" s="595"/>
      <c r="L186" s="595"/>
      <c r="M186" s="594"/>
      <c r="N186" s="590"/>
      <c r="R186" s="590"/>
      <c r="S186" s="591"/>
      <c r="T186" s="591"/>
      <c r="U186" s="590"/>
      <c r="V186" s="595"/>
      <c r="W186" s="590"/>
      <c r="Z186" s="592"/>
      <c r="AA186" s="593"/>
      <c r="AB186" s="592"/>
      <c r="AC186" s="592"/>
      <c r="AD186" s="592"/>
      <c r="AF186" s="592"/>
      <c r="AZ186" s="301"/>
    </row>
    <row r="187" spans="9:52" s="249" customFormat="1">
      <c r="I187" s="590"/>
      <c r="J187" s="590"/>
      <c r="K187" s="595"/>
      <c r="L187" s="595"/>
      <c r="M187" s="594"/>
      <c r="N187" s="590"/>
      <c r="R187" s="590"/>
      <c r="S187" s="591"/>
      <c r="T187" s="591"/>
      <c r="U187" s="590"/>
      <c r="V187" s="595"/>
      <c r="W187" s="590"/>
      <c r="Z187" s="592"/>
      <c r="AA187" s="593"/>
      <c r="AB187" s="592"/>
      <c r="AC187" s="592"/>
      <c r="AD187" s="592"/>
      <c r="AF187" s="592"/>
      <c r="AZ187" s="301"/>
    </row>
    <row r="188" spans="9:52" s="249" customFormat="1">
      <c r="I188" s="590"/>
      <c r="J188" s="590"/>
      <c r="K188" s="595"/>
      <c r="L188" s="595"/>
      <c r="M188" s="594"/>
      <c r="N188" s="590"/>
      <c r="R188" s="590"/>
      <c r="S188" s="591"/>
      <c r="T188" s="591"/>
      <c r="U188" s="590"/>
      <c r="V188" s="595"/>
      <c r="W188" s="590"/>
      <c r="Z188" s="592"/>
      <c r="AA188" s="593"/>
      <c r="AB188" s="592"/>
      <c r="AC188" s="592"/>
      <c r="AD188" s="592"/>
      <c r="AF188" s="592"/>
      <c r="AZ188" s="301"/>
    </row>
    <row r="189" spans="9:52" s="249" customFormat="1">
      <c r="I189" s="590"/>
      <c r="J189" s="590"/>
      <c r="K189" s="595"/>
      <c r="L189" s="595"/>
      <c r="M189" s="594"/>
      <c r="N189" s="590"/>
      <c r="R189" s="590"/>
      <c r="S189" s="591"/>
      <c r="T189" s="591"/>
      <c r="U189" s="590"/>
      <c r="V189" s="595"/>
      <c r="W189" s="590"/>
      <c r="Z189" s="592"/>
      <c r="AA189" s="593"/>
      <c r="AB189" s="592"/>
      <c r="AC189" s="592"/>
      <c r="AD189" s="592"/>
      <c r="AF189" s="592"/>
      <c r="AZ189" s="301"/>
    </row>
    <row r="190" spans="9:52" s="249" customFormat="1">
      <c r="I190" s="590"/>
      <c r="J190" s="590"/>
      <c r="K190" s="595"/>
      <c r="L190" s="595"/>
      <c r="M190" s="594"/>
      <c r="N190" s="590"/>
      <c r="R190" s="590"/>
      <c r="S190" s="591"/>
      <c r="T190" s="591"/>
      <c r="U190" s="590"/>
      <c r="V190" s="595"/>
      <c r="W190" s="590"/>
      <c r="Z190" s="592"/>
      <c r="AA190" s="593"/>
      <c r="AB190" s="592"/>
      <c r="AC190" s="592"/>
      <c r="AD190" s="592"/>
      <c r="AF190" s="592"/>
      <c r="AZ190" s="301"/>
    </row>
    <row r="191" spans="9:52" s="249" customFormat="1">
      <c r="I191" s="590"/>
      <c r="J191" s="590"/>
      <c r="K191" s="595"/>
      <c r="L191" s="595"/>
      <c r="M191" s="594"/>
      <c r="N191" s="590"/>
      <c r="R191" s="590"/>
      <c r="S191" s="591"/>
      <c r="T191" s="591"/>
      <c r="U191" s="590"/>
      <c r="V191" s="595"/>
      <c r="W191" s="590"/>
      <c r="Z191" s="592"/>
      <c r="AA191" s="593"/>
      <c r="AB191" s="592"/>
      <c r="AC191" s="592"/>
      <c r="AD191" s="592"/>
      <c r="AF191" s="592"/>
      <c r="AZ191" s="301"/>
    </row>
    <row r="192" spans="9:52" s="249" customFormat="1">
      <c r="I192" s="590"/>
      <c r="J192" s="590"/>
      <c r="K192" s="595"/>
      <c r="L192" s="595"/>
      <c r="M192" s="594"/>
      <c r="N192" s="590"/>
      <c r="R192" s="590"/>
      <c r="S192" s="591"/>
      <c r="T192" s="591"/>
      <c r="U192" s="590"/>
      <c r="V192" s="595"/>
      <c r="W192" s="590"/>
      <c r="Z192" s="592"/>
      <c r="AA192" s="593"/>
      <c r="AB192" s="592"/>
      <c r="AC192" s="592"/>
      <c r="AD192" s="592"/>
      <c r="AF192" s="592"/>
      <c r="AZ192" s="301"/>
    </row>
    <row r="193" spans="1:52" s="249" customFormat="1">
      <c r="I193" s="590"/>
      <c r="J193" s="590"/>
      <c r="K193" s="595"/>
      <c r="L193" s="595"/>
      <c r="M193" s="594"/>
      <c r="N193" s="590"/>
      <c r="R193" s="590"/>
      <c r="S193" s="591"/>
      <c r="T193" s="591"/>
      <c r="U193" s="590"/>
      <c r="V193" s="595"/>
      <c r="W193" s="590"/>
      <c r="Z193" s="592"/>
      <c r="AA193" s="593"/>
      <c r="AB193" s="592"/>
      <c r="AC193" s="592"/>
      <c r="AD193" s="592"/>
      <c r="AF193" s="592"/>
      <c r="AZ193" s="301"/>
    </row>
    <row r="194" spans="1:52" s="249" customFormat="1">
      <c r="I194" s="590"/>
      <c r="J194" s="590"/>
      <c r="K194" s="595"/>
      <c r="L194" s="595"/>
      <c r="M194" s="594"/>
      <c r="N194" s="590"/>
      <c r="R194" s="590"/>
      <c r="S194" s="591"/>
      <c r="T194" s="591"/>
      <c r="U194" s="590"/>
      <c r="V194" s="595"/>
      <c r="W194" s="590"/>
      <c r="Z194" s="592"/>
      <c r="AA194" s="593"/>
      <c r="AB194" s="592"/>
      <c r="AC194" s="592"/>
      <c r="AD194" s="592"/>
      <c r="AF194" s="592"/>
      <c r="AZ194" s="301"/>
    </row>
    <row r="195" spans="1:52" s="249" customFormat="1">
      <c r="I195" s="590"/>
      <c r="J195" s="590"/>
      <c r="K195" s="595"/>
      <c r="L195" s="595"/>
      <c r="M195" s="594"/>
      <c r="N195" s="590"/>
      <c r="R195" s="590"/>
      <c r="S195" s="591"/>
      <c r="T195" s="591"/>
      <c r="U195" s="590"/>
      <c r="V195" s="595"/>
      <c r="W195" s="590"/>
      <c r="Z195" s="592"/>
      <c r="AA195" s="593"/>
      <c r="AB195" s="592"/>
      <c r="AC195" s="592"/>
      <c r="AD195" s="592"/>
      <c r="AF195" s="592"/>
      <c r="AZ195" s="301"/>
    </row>
    <row r="196" spans="1:52" s="249" customFormat="1">
      <c r="I196" s="590"/>
      <c r="J196" s="590"/>
      <c r="K196" s="595"/>
      <c r="L196" s="595"/>
      <c r="M196" s="594"/>
      <c r="N196" s="590"/>
      <c r="R196" s="590"/>
      <c r="S196" s="591"/>
      <c r="T196" s="591"/>
      <c r="U196" s="590"/>
      <c r="V196" s="595"/>
      <c r="W196" s="590"/>
      <c r="Z196" s="592"/>
      <c r="AA196" s="593"/>
      <c r="AB196" s="592"/>
      <c r="AC196" s="592"/>
      <c r="AD196" s="592"/>
      <c r="AF196" s="592"/>
      <c r="AZ196" s="301"/>
    </row>
    <row r="197" spans="1:52" s="249" customFormat="1">
      <c r="I197" s="590"/>
      <c r="J197" s="590"/>
      <c r="K197" s="595"/>
      <c r="L197" s="595"/>
      <c r="M197" s="594"/>
      <c r="N197" s="590"/>
      <c r="R197" s="590"/>
      <c r="S197" s="591"/>
      <c r="T197" s="591"/>
      <c r="U197" s="590"/>
      <c r="V197" s="595"/>
      <c r="W197" s="590"/>
      <c r="Z197" s="592"/>
      <c r="AA197" s="593"/>
      <c r="AB197" s="592"/>
      <c r="AC197" s="592"/>
      <c r="AD197" s="592"/>
      <c r="AF197" s="592"/>
      <c r="AZ197" s="301"/>
    </row>
    <row r="198" spans="1:52" s="249" customFormat="1">
      <c r="I198" s="590"/>
      <c r="J198" s="590"/>
      <c r="K198" s="595"/>
      <c r="L198" s="595"/>
      <c r="M198" s="594"/>
      <c r="N198" s="590"/>
      <c r="R198" s="590"/>
      <c r="S198" s="591"/>
      <c r="T198" s="591"/>
      <c r="U198" s="590"/>
      <c r="V198" s="595"/>
      <c r="W198" s="590"/>
      <c r="Z198" s="592"/>
      <c r="AA198" s="593"/>
      <c r="AB198" s="592"/>
      <c r="AC198" s="592"/>
      <c r="AD198" s="592"/>
      <c r="AF198" s="592"/>
      <c r="AZ198" s="301"/>
    </row>
    <row r="199" spans="1:52" s="249" customFormat="1">
      <c r="I199" s="590"/>
      <c r="J199" s="590"/>
      <c r="K199" s="595"/>
      <c r="L199" s="595"/>
      <c r="M199" s="594"/>
      <c r="N199" s="590"/>
      <c r="R199" s="590"/>
      <c r="S199" s="591"/>
      <c r="T199" s="591"/>
      <c r="U199" s="590"/>
      <c r="V199" s="595"/>
      <c r="W199" s="590"/>
      <c r="Z199" s="592"/>
      <c r="AA199" s="593"/>
      <c r="AB199" s="592"/>
      <c r="AC199" s="592"/>
      <c r="AD199" s="592"/>
      <c r="AF199" s="592"/>
      <c r="AZ199" s="301"/>
    </row>
    <row r="200" spans="1:52" s="249" customFormat="1">
      <c r="I200" s="590"/>
      <c r="J200" s="590"/>
      <c r="K200" s="595"/>
      <c r="L200" s="595"/>
      <c r="M200" s="594"/>
      <c r="N200" s="590"/>
      <c r="R200" s="590"/>
      <c r="S200" s="591"/>
      <c r="T200" s="591"/>
      <c r="U200" s="590"/>
      <c r="V200" s="595"/>
      <c r="W200" s="590"/>
      <c r="Z200" s="592"/>
      <c r="AA200" s="593"/>
      <c r="AB200" s="592"/>
      <c r="AC200" s="592"/>
      <c r="AD200" s="592"/>
      <c r="AF200" s="592"/>
      <c r="AZ200" s="301"/>
    </row>
    <row r="201" spans="1:52" s="249" customFormat="1">
      <c r="I201" s="590"/>
      <c r="J201" s="590"/>
      <c r="K201" s="595"/>
      <c r="L201" s="595"/>
      <c r="M201" s="594"/>
      <c r="N201" s="590"/>
      <c r="R201" s="590"/>
      <c r="S201" s="591"/>
      <c r="T201" s="591"/>
      <c r="U201" s="590"/>
      <c r="V201" s="595"/>
      <c r="W201" s="590"/>
      <c r="Z201" s="592"/>
      <c r="AA201" s="593"/>
      <c r="AB201" s="592"/>
      <c r="AC201" s="592"/>
      <c r="AD201" s="592"/>
      <c r="AF201" s="592"/>
      <c r="AZ201" s="301"/>
    </row>
    <row r="202" spans="1:52" s="249" customFormat="1">
      <c r="I202" s="590"/>
      <c r="J202" s="590"/>
      <c r="K202" s="595"/>
      <c r="L202" s="595"/>
      <c r="M202" s="594"/>
      <c r="N202" s="590"/>
      <c r="R202" s="590"/>
      <c r="S202" s="591"/>
      <c r="T202" s="591"/>
      <c r="U202" s="590"/>
      <c r="V202" s="595"/>
      <c r="W202" s="590"/>
      <c r="Z202" s="592"/>
      <c r="AA202" s="593"/>
      <c r="AB202" s="592"/>
      <c r="AC202" s="592"/>
      <c r="AD202" s="592"/>
      <c r="AF202" s="592"/>
      <c r="AZ202" s="301"/>
    </row>
    <row r="203" spans="1:52">
      <c r="A203" s="205"/>
      <c r="B203" s="205"/>
      <c r="C203" s="205"/>
      <c r="D203" s="205"/>
      <c r="E203" s="205"/>
      <c r="F203" s="205"/>
      <c r="H203" s="205"/>
      <c r="O203" s="205"/>
      <c r="P203" s="205"/>
      <c r="Q203" s="205"/>
      <c r="S203" s="898"/>
      <c r="T203" s="898"/>
      <c r="X203" s="205"/>
      <c r="Y203" s="205"/>
      <c r="Z203" s="735"/>
      <c r="AA203" s="1041"/>
      <c r="AB203" s="735"/>
      <c r="AC203" s="735"/>
      <c r="AD203" s="735"/>
      <c r="AE203" s="205"/>
      <c r="AF203" s="735"/>
      <c r="AG203" s="205"/>
    </row>
    <row r="204" spans="1:52">
      <c r="A204" s="205"/>
      <c r="B204" s="205"/>
      <c r="C204" s="205"/>
      <c r="D204" s="205"/>
      <c r="E204" s="205"/>
      <c r="F204" s="205"/>
      <c r="H204" s="205"/>
      <c r="O204" s="205"/>
      <c r="P204" s="205"/>
      <c r="Q204" s="205"/>
      <c r="S204" s="898"/>
      <c r="T204" s="898"/>
      <c r="X204" s="205"/>
      <c r="Y204" s="205"/>
      <c r="Z204" s="735"/>
      <c r="AA204" s="1041"/>
      <c r="AB204" s="735"/>
      <c r="AC204" s="735"/>
      <c r="AD204" s="735"/>
      <c r="AE204" s="205"/>
      <c r="AF204" s="735"/>
      <c r="AG204" s="205"/>
    </row>
    <row r="205" spans="1:52">
      <c r="A205" s="205"/>
      <c r="B205" s="205"/>
      <c r="C205" s="205"/>
      <c r="D205" s="205"/>
      <c r="E205" s="205"/>
      <c r="F205" s="205"/>
      <c r="H205" s="205"/>
      <c r="O205" s="205"/>
      <c r="P205" s="205"/>
      <c r="Q205" s="205"/>
      <c r="S205" s="898"/>
      <c r="T205" s="898"/>
      <c r="X205" s="205"/>
      <c r="Y205" s="205"/>
      <c r="Z205" s="735"/>
      <c r="AA205" s="1041"/>
      <c r="AB205" s="735"/>
      <c r="AC205" s="735"/>
      <c r="AD205" s="735"/>
      <c r="AE205" s="205"/>
      <c r="AF205" s="735"/>
      <c r="AG205" s="205"/>
    </row>
    <row r="206" spans="1:52">
      <c r="A206" s="205"/>
      <c r="B206" s="205"/>
      <c r="C206" s="205"/>
      <c r="D206" s="205"/>
      <c r="E206" s="205"/>
      <c r="F206" s="205"/>
      <c r="H206" s="205"/>
      <c r="O206" s="205"/>
      <c r="P206" s="205"/>
      <c r="Q206" s="205"/>
      <c r="S206" s="898"/>
      <c r="T206" s="898"/>
      <c r="X206" s="205"/>
      <c r="Y206" s="205"/>
      <c r="Z206" s="735"/>
      <c r="AA206" s="1041"/>
      <c r="AB206" s="735"/>
      <c r="AC206" s="735"/>
      <c r="AD206" s="735"/>
      <c r="AE206" s="205"/>
      <c r="AF206" s="735"/>
      <c r="AG206" s="205"/>
    </row>
    <row r="207" spans="1:52">
      <c r="A207" s="205"/>
      <c r="B207" s="205"/>
      <c r="C207" s="205"/>
      <c r="D207" s="205"/>
      <c r="E207" s="205"/>
      <c r="F207" s="205"/>
      <c r="H207" s="205"/>
      <c r="O207" s="205"/>
      <c r="P207" s="205"/>
      <c r="Q207" s="205"/>
      <c r="S207" s="898"/>
      <c r="T207" s="898"/>
      <c r="X207" s="205"/>
      <c r="Y207" s="205"/>
      <c r="Z207" s="735"/>
      <c r="AA207" s="1041"/>
      <c r="AB207" s="735"/>
      <c r="AC207" s="735"/>
      <c r="AD207" s="735"/>
      <c r="AE207" s="205"/>
      <c r="AF207" s="735"/>
      <c r="AG207" s="205"/>
    </row>
    <row r="208" spans="1:52">
      <c r="A208" s="205"/>
      <c r="B208" s="205"/>
      <c r="C208" s="205"/>
      <c r="D208" s="205"/>
      <c r="E208" s="205"/>
      <c r="F208" s="205"/>
      <c r="H208" s="205"/>
      <c r="O208" s="205"/>
      <c r="P208" s="205"/>
      <c r="Q208" s="205"/>
      <c r="S208" s="898"/>
      <c r="T208" s="898"/>
      <c r="X208" s="205"/>
      <c r="Y208" s="205"/>
      <c r="Z208" s="735"/>
      <c r="AA208" s="1041"/>
      <c r="AB208" s="735"/>
      <c r="AC208" s="735"/>
      <c r="AD208" s="735"/>
      <c r="AE208" s="205"/>
      <c r="AF208" s="735"/>
      <c r="AG208" s="205"/>
    </row>
    <row r="209" spans="1:33">
      <c r="A209" s="205"/>
      <c r="B209" s="205"/>
      <c r="C209" s="205"/>
      <c r="D209" s="205"/>
      <c r="E209" s="205"/>
      <c r="F209" s="205"/>
      <c r="H209" s="205"/>
      <c r="O209" s="205"/>
      <c r="P209" s="205"/>
      <c r="Q209" s="205"/>
      <c r="S209" s="898"/>
      <c r="T209" s="898"/>
      <c r="X209" s="205"/>
      <c r="Y209" s="205"/>
      <c r="Z209" s="735"/>
      <c r="AA209" s="1041"/>
      <c r="AB209" s="735"/>
      <c r="AC209" s="735"/>
      <c r="AD209" s="735"/>
      <c r="AE209" s="205"/>
      <c r="AF209" s="735"/>
      <c r="AG209" s="205"/>
    </row>
    <row r="210" spans="1:33">
      <c r="A210" s="205"/>
      <c r="B210" s="205"/>
      <c r="C210" s="205"/>
      <c r="D210" s="205"/>
      <c r="E210" s="205"/>
      <c r="F210" s="205"/>
      <c r="H210" s="205"/>
      <c r="O210" s="205"/>
      <c r="P210" s="205"/>
      <c r="Q210" s="205"/>
      <c r="S210" s="898"/>
      <c r="T210" s="898"/>
      <c r="X210" s="205"/>
      <c r="Y210" s="205"/>
      <c r="Z210" s="735"/>
      <c r="AA210" s="1041"/>
      <c r="AB210" s="735"/>
      <c r="AC210" s="735"/>
      <c r="AD210" s="735"/>
      <c r="AE210" s="205"/>
      <c r="AF210" s="735"/>
      <c r="AG210" s="205"/>
    </row>
    <row r="211" spans="1:33">
      <c r="A211" s="205"/>
      <c r="B211" s="205"/>
      <c r="C211" s="205"/>
      <c r="D211" s="205"/>
      <c r="E211" s="205"/>
      <c r="F211" s="205"/>
      <c r="H211" s="205"/>
      <c r="O211" s="205"/>
      <c r="P211" s="205"/>
      <c r="Q211" s="205"/>
      <c r="S211" s="898"/>
      <c r="T211" s="898"/>
      <c r="X211" s="205"/>
      <c r="Y211" s="205"/>
      <c r="Z211" s="735"/>
      <c r="AA211" s="1041"/>
      <c r="AB211" s="735"/>
      <c r="AC211" s="735"/>
      <c r="AD211" s="735"/>
      <c r="AE211" s="205"/>
      <c r="AF211" s="735"/>
      <c r="AG211" s="205"/>
    </row>
    <row r="212" spans="1:33">
      <c r="A212" s="205"/>
      <c r="B212" s="205"/>
      <c r="C212" s="205"/>
      <c r="D212" s="205"/>
      <c r="E212" s="205"/>
      <c r="F212" s="205"/>
      <c r="H212" s="205"/>
      <c r="O212" s="205"/>
      <c r="P212" s="205"/>
      <c r="Q212" s="205"/>
      <c r="S212" s="898"/>
      <c r="T212" s="898"/>
      <c r="X212" s="205"/>
      <c r="Y212" s="205"/>
      <c r="Z212" s="735"/>
      <c r="AA212" s="1041"/>
      <c r="AB212" s="735"/>
      <c r="AC212" s="735"/>
      <c r="AD212" s="735"/>
      <c r="AE212" s="205"/>
      <c r="AF212" s="735"/>
      <c r="AG212" s="205"/>
    </row>
  </sheetData>
  <mergeCells count="14">
    <mergeCell ref="A1:AG1"/>
    <mergeCell ref="A2:A3"/>
    <mergeCell ref="B2:B3"/>
    <mergeCell ref="C2:C3"/>
    <mergeCell ref="D2:D3"/>
    <mergeCell ref="J2:J3"/>
    <mergeCell ref="E2:F2"/>
    <mergeCell ref="AG57:AG58"/>
    <mergeCell ref="G2:G3"/>
    <mergeCell ref="H2:H3"/>
    <mergeCell ref="I2:I3"/>
    <mergeCell ref="X2:Y2"/>
    <mergeCell ref="Z2:AA2"/>
    <mergeCell ref="AB2:AG2"/>
  </mergeCells>
  <phoneticPr fontId="55" type="noConversion"/>
  <dataValidations count="17">
    <dataValidation allowBlank="1" showInputMessage="1" showErrorMessage="1" errorTitle="LÜTFEN DİKKAT!!!!" error="ŞU 3 DEĞERDEN BİRİSİNİ GİRMELİSİNİZ  &quot;Y&quot; &quot;D.E&quot; , &quot;EK&quot; " sqref="A1"/>
    <dataValidation allowBlank="1" showInputMessage="1" showErrorMessage="1" errorTitle="DİKKATT" error="GİRDİĞİNİZ UZUNLUĞUN Km CİNSİNDEN  VE BİR SAYI OLDUĞUNU UNUTMAYIN LÜTFEN VERİNİZİ KONTROL EDİN_x000a_KÖYDES" sqref="W2:W3 N63:W69"/>
    <dataValidation type="decimal" allowBlank="1" showInputMessage="1" showErrorMessage="1" errorTitle="DİKKATT" error="GİRDİĞİNİZ UZUNLUĞUN Km CİNSİNDEN  VE BİR SAYI OLDUĞUNU UNUTMAYIN LÜTFEN VERİNİZİ KONTROL EDİN_x000a_KÖYDES" sqref="S3:T3 X64:X69 N62:V62 O95:W65536 O55:W60 O2:R54 W4:W54 U2:V54 S48:T54">
      <formula1>0</formula1>
      <formula2>2000</formula2>
    </dataValidation>
    <dataValidation type="list" allowBlank="1" showInputMessage="1" showErrorMessage="1" errorTitle="YANLIŞ DEĞER" error="LÜTFEN TANIMLANAN BİR PARAMETRE GİRİN!!!!!!!!!!!!!!_x000a_(YENİ, STND. GEL. YADA ONARIM SEÇENEKLERİNDEN BİRİSİ" sqref="H2:H3 H95:H65536">
      <formula1>$AY$4:$AY$6</formula1>
    </dataValidation>
    <dataValidation type="list" allowBlank="1" showInputMessage="1" showErrorMessage="1" errorTitle="LÜTFEN DİKKAT!!!!" error="ŞU 3 DEĞERDEN BİRİSİNİ GİRMELİSİNİZ  &quot;Y&quot; &quot;D.E&quot; , &quot;EK&quot; " sqref="A2:A3 A95:A65536">
      <formula1>$BA$4:$BA$6</formula1>
    </dataValidation>
    <dataValidation type="list" allowBlank="1" showInputMessage="1" showErrorMessage="1" errorTitle="YANLIŞ DEĞER" error="LÜTFEN TANIMLANAN BİR PARAMETRE GİRİN!!!!!!!!!!!!!!_x000a_(YENİ, STND. GEL. YADA ONARIM SEÇENEKLERİNDEN BİRİSİ" sqref="H4">
      <formula1>$AY$4:$AY$8</formula1>
    </dataValidation>
    <dataValidation allowBlank="1" showInputMessage="1" showErrorMessage="1" errorTitle="YANLIŞ DEĞER" error="LÜTFEN TANIMLANAN BİR PARAMETRE GİRİN!!!!!!!!!!!!!!_x000a_(YENİ, STND. GEL. YADA ONARIM SEÇENEKLERİNDEN BİRİSİ" sqref="G56:G60 H77:H85 N77:N85 L77:L85 X77:X85 V77:V85 T77:T85 R77:R85 P77:P85 J77:J85 S76 U76 H70:H71"/>
    <dataValidation type="whole" allowBlank="1" showInputMessage="1" showErrorMessage="1" sqref="AB95:AF65536 AC39:AC60 AC2:AD26 AD39:AD45 AE23:AE43 AD46:AE60 AE2:AE19 AF2:AF23 AF40:AF60 AB2:AB60">
      <formula1>0</formula1>
      <formula2>10</formula2>
    </dataValidation>
    <dataValidation type="list" allowBlank="1" showInputMessage="1" showErrorMessage="1" sqref="J95:J65536 J2:J60">
      <formula1>$BA$4:$BA$6</formula1>
    </dataValidation>
    <dataValidation type="list" allowBlank="1" showInputMessage="1" showErrorMessage="1" sqref="I95:I65536 I1:I60">
      <formula1>$AZ$4:$AZ$14</formula1>
    </dataValidation>
    <dataValidation allowBlank="1" showInputMessage="1" errorTitle="HATA !!!!!!!!!!!!!!" error="LÜTFEN İŞİN NİTELİĞİNİ YANDA AÇILAN OKLA SEÇİN !!!!!!!!!!!!!!!_x000a_KÖYDES" sqref="F77:F87"/>
    <dataValidation type="list" allowBlank="1" showInputMessage="1" showErrorMessage="1" errorTitle="HATA !!!!!!!!!!!!!!" error="LÜTFEN İŞİN NİTELİĞİNİ YANDA AÇILAN OKLA SEÇİN !!!!!!!!!!!!!!!_x000a_KÖYDES" sqref="I62:J63">
      <formula1>$AY$5:$AY$11</formula1>
    </dataValidation>
    <dataValidation type="list" allowBlank="1" showInputMessage="1" showErrorMessage="1" errorTitle="LÜTFEN DİKKAT!!!!" error="ŞU 3 DEĞERDEN BİRİSİNİ GİRMELİSİNİZ  &quot;Y&quot; &quot;D.E&quot; , &quot;EK&quot; " sqref="A63:A89">
      <formula1>$AZ$5:$AZ$7</formula1>
    </dataValidation>
    <dataValidation type="list" allowBlank="1" showInputMessage="1" showErrorMessage="1" errorTitle="YANLIŞ DEĞER" error="LÜTFEN TANIMLANAN BİR PARAMETRE GİRİN!!!!!!!!!!!!!!_x000a_(YENİ, STND. GEL. YADA ONARIM SEÇENEKLERİNDEN BİRİSİ" sqref="H62:H63 H87:H89">
      <formula1>$AX$5:$AX$7</formula1>
    </dataValidation>
    <dataValidation allowBlank="1" showInputMessage="1" showErrorMessage="1" errorTitle="HATA !!!!!!!!!!!!!!" error="LÜTFEN İŞİN NİTELİĞİNİ YANDA AÇILAN OKLA SEÇİN !!!!!!!!!!!!!!!_x000a_KÖYDES" sqref="J64:J75"/>
    <dataValidation type="list" allowBlank="1" showInputMessage="1" showErrorMessage="1" sqref="A4:A60">
      <formula1>$AX$4:$AX$7</formula1>
    </dataValidation>
    <dataValidation type="list" allowBlank="1" showInputMessage="1" showErrorMessage="1" errorTitle="YANLIŞ DEĞER" error="LÜTFEN TANIMLANAN BİR PARAMETRE GİRİN!!!!!!!!!!!!!!_x000a_(YENİ, STND. GEL. YADA ONARIM SEÇENEKLERİNDEN BİRİSİ" sqref="H5:H60">
      <formula1>$AY$4:$AY$7</formula1>
    </dataValidation>
  </dataValidations>
  <pageMargins left="0.27559055118110237" right="0" top="0.39370078740157483" bottom="0.39370078740157483" header="0.31496062992125984" footer="0.62992125984251968"/>
  <pageSetup paperSize="9" scale="40" orientation="landscape" r:id="rId1"/>
  <headerFooter alignWithMargins="0">
    <oddHeader>&amp;C&amp;12T.C.
İÇİŞLERİ BAKANLIĞI
Mahalli İdareler Genel Müdürlüğü</oddHeader>
  </headerFooter>
  <ignoredErrors>
    <ignoredError sqref="K80:N80 O80:Y80"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I45"/>
  <sheetViews>
    <sheetView zoomScaleNormal="100" zoomScaleSheetLayoutView="75" workbookViewId="0">
      <selection sqref="A1:T1"/>
    </sheetView>
  </sheetViews>
  <sheetFormatPr defaultRowHeight="12.75"/>
  <cols>
    <col min="1" max="1" width="6" style="204" customWidth="1"/>
    <col min="2" max="2" width="14.42578125" style="204" customWidth="1"/>
    <col min="3" max="3" width="17.85546875" style="204" customWidth="1"/>
    <col min="4" max="4" width="28.5703125" style="204" customWidth="1"/>
    <col min="5" max="5" width="19.42578125" style="204" customWidth="1"/>
    <col min="6" max="6" width="10.42578125" style="212" customWidth="1"/>
    <col min="7" max="7" width="17.28515625" style="204" customWidth="1"/>
    <col min="8" max="8" width="17.42578125" style="204" customWidth="1"/>
    <col min="9" max="9" width="16.5703125" style="244" customWidth="1"/>
    <col min="10" max="10" width="11.5703125" style="244" customWidth="1"/>
    <col min="11" max="11" width="11.42578125" style="245" customWidth="1"/>
    <col min="12" max="12" width="12" style="244" customWidth="1"/>
    <col min="13" max="13" width="7.7109375" style="246" customWidth="1"/>
    <col min="14" max="14" width="8" style="204" customWidth="1"/>
    <col min="15" max="15" width="6" style="204" customWidth="1"/>
    <col min="16" max="16" width="8.140625" style="204" customWidth="1"/>
    <col min="17" max="17" width="5.7109375" style="204" customWidth="1"/>
    <col min="18" max="18" width="5.5703125" style="204" customWidth="1"/>
    <col min="19" max="19" width="8.85546875" style="204" customWidth="1"/>
    <col min="20" max="20" width="22" style="204" customWidth="1"/>
    <col min="21" max="21" width="9.140625" style="1249"/>
    <col min="22" max="80" width="9.140625" style="249"/>
    <col min="81" max="82" width="9.140625" style="204"/>
    <col min="83" max="83" width="9.140625" style="249"/>
    <col min="84" max="84" width="10.42578125" style="249" customWidth="1"/>
    <col min="85" max="85" width="10.28515625" style="249" customWidth="1"/>
    <col min="86" max="87" width="9.140625" style="249"/>
    <col min="88" max="89" width="9.140625" style="204"/>
    <col min="90" max="93" width="0" style="204" hidden="1" customWidth="1"/>
    <col min="94" max="16384" width="9.140625" style="204"/>
  </cols>
  <sheetData>
    <row r="1" spans="1:87" s="205" customFormat="1" ht="37.5" customHeight="1" thickBot="1">
      <c r="A1" s="3986" t="s">
        <v>2336</v>
      </c>
      <c r="B1" s="3986"/>
      <c r="C1" s="3986"/>
      <c r="D1" s="3986"/>
      <c r="E1" s="3986"/>
      <c r="F1" s="3986"/>
      <c r="G1" s="3986"/>
      <c r="H1" s="3986"/>
      <c r="I1" s="3986"/>
      <c r="J1" s="3986"/>
      <c r="K1" s="3986"/>
      <c r="L1" s="3986"/>
      <c r="M1" s="3986"/>
      <c r="N1" s="3986"/>
      <c r="O1" s="3986"/>
      <c r="P1" s="3986"/>
      <c r="Q1" s="3986"/>
      <c r="R1" s="3986"/>
      <c r="S1" s="3986"/>
      <c r="T1" s="3986"/>
      <c r="U1" s="1249"/>
      <c r="CE1" s="249"/>
      <c r="CF1" s="249"/>
      <c r="CG1" s="249"/>
      <c r="CH1" s="249"/>
      <c r="CI1" s="249"/>
    </row>
    <row r="2" spans="1:87" s="205" customFormat="1" ht="40.5" customHeight="1">
      <c r="A2" s="3946" t="s">
        <v>445</v>
      </c>
      <c r="B2" s="3948" t="s">
        <v>13</v>
      </c>
      <c r="C2" s="3950" t="s">
        <v>2277</v>
      </c>
      <c r="D2" s="3950" t="s">
        <v>423</v>
      </c>
      <c r="E2" s="3950"/>
      <c r="F2" s="3964" t="s">
        <v>2276</v>
      </c>
      <c r="G2" s="3958" t="s">
        <v>411</v>
      </c>
      <c r="H2" s="3966" t="s">
        <v>412</v>
      </c>
      <c r="I2" s="604" t="s">
        <v>2357</v>
      </c>
      <c r="J2" s="391" t="s">
        <v>1054</v>
      </c>
      <c r="K2" s="391" t="s">
        <v>2358</v>
      </c>
      <c r="L2" s="605" t="s">
        <v>2359</v>
      </c>
      <c r="M2" s="3940" t="s">
        <v>429</v>
      </c>
      <c r="N2" s="3941"/>
      <c r="O2" s="3942" t="s">
        <v>16</v>
      </c>
      <c r="P2" s="3943"/>
      <c r="Q2" s="3943"/>
      <c r="R2" s="3943"/>
      <c r="S2" s="3943"/>
      <c r="T2" s="3944"/>
      <c r="U2" s="1249"/>
      <c r="CE2" s="249"/>
      <c r="CF2" s="249"/>
      <c r="CG2" s="249"/>
      <c r="CH2" s="249"/>
      <c r="CI2" s="249"/>
    </row>
    <row r="3" spans="1:87" s="205" customFormat="1" ht="39.75" customHeight="1">
      <c r="A3" s="4052"/>
      <c r="B3" s="4053"/>
      <c r="C3" s="4054"/>
      <c r="D3" s="3011" t="s">
        <v>430</v>
      </c>
      <c r="E3" s="1238" t="s">
        <v>410</v>
      </c>
      <c r="F3" s="4055"/>
      <c r="G3" s="4056"/>
      <c r="H3" s="4057"/>
      <c r="I3" s="1241" t="s">
        <v>1416</v>
      </c>
      <c r="J3" s="1242" t="s">
        <v>1417</v>
      </c>
      <c r="K3" s="1242" t="s">
        <v>1055</v>
      </c>
      <c r="L3" s="1429" t="s">
        <v>362</v>
      </c>
      <c r="M3" s="1430" t="s">
        <v>436</v>
      </c>
      <c r="N3" s="1431" t="s">
        <v>437</v>
      </c>
      <c r="O3" s="1405" t="s">
        <v>438</v>
      </c>
      <c r="P3" s="1406" t="s">
        <v>439</v>
      </c>
      <c r="Q3" s="1406" t="s">
        <v>440</v>
      </c>
      <c r="R3" s="1406" t="s">
        <v>441</v>
      </c>
      <c r="S3" s="1406" t="s">
        <v>442</v>
      </c>
      <c r="T3" s="1239" t="s">
        <v>443</v>
      </c>
      <c r="U3" s="1249"/>
      <c r="CE3" s="249"/>
      <c r="CF3" s="249"/>
      <c r="CG3" s="249"/>
      <c r="CH3" s="249"/>
      <c r="CI3" s="249"/>
    </row>
    <row r="4" spans="1:87" s="280" customFormat="1" ht="42" customHeight="1">
      <c r="A4" s="1369" t="s">
        <v>451</v>
      </c>
      <c r="B4" s="688" t="s">
        <v>710</v>
      </c>
      <c r="C4" s="689" t="s">
        <v>2374</v>
      </c>
      <c r="D4" s="3168" t="s">
        <v>711</v>
      </c>
      <c r="E4" s="3168" t="s">
        <v>712</v>
      </c>
      <c r="F4" s="3168">
        <v>503</v>
      </c>
      <c r="G4" s="689" t="s">
        <v>965</v>
      </c>
      <c r="H4" s="689" t="s">
        <v>408</v>
      </c>
      <c r="I4" s="2595">
        <v>30000</v>
      </c>
      <c r="J4" s="3169">
        <v>30000</v>
      </c>
      <c r="K4" s="1301">
        <v>30000</v>
      </c>
      <c r="L4" s="1301">
        <v>0</v>
      </c>
      <c r="M4" s="2107">
        <v>1</v>
      </c>
      <c r="N4" s="2107">
        <v>1</v>
      </c>
      <c r="O4" s="658">
        <v>1</v>
      </c>
      <c r="P4" s="658"/>
      <c r="Q4" s="658"/>
      <c r="R4" s="658"/>
      <c r="S4" s="658"/>
      <c r="T4" s="1369" t="s">
        <v>438</v>
      </c>
      <c r="U4" s="1250">
        <v>1</v>
      </c>
      <c r="CE4" s="271" t="s">
        <v>451</v>
      </c>
      <c r="CF4" s="271" t="s">
        <v>2266</v>
      </c>
      <c r="CG4" s="271" t="s">
        <v>408</v>
      </c>
      <c r="CH4" s="271"/>
      <c r="CI4" s="271"/>
    </row>
    <row r="5" spans="1:87" s="280" customFormat="1" ht="42" customHeight="1">
      <c r="A5" s="1369" t="s">
        <v>451</v>
      </c>
      <c r="B5" s="688" t="s">
        <v>710</v>
      </c>
      <c r="C5" s="689" t="s">
        <v>2374</v>
      </c>
      <c r="D5" s="3168" t="s">
        <v>713</v>
      </c>
      <c r="E5" s="3168" t="s">
        <v>714</v>
      </c>
      <c r="F5" s="3168">
        <v>129</v>
      </c>
      <c r="G5" s="689" t="s">
        <v>965</v>
      </c>
      <c r="H5" s="689" t="s">
        <v>408</v>
      </c>
      <c r="I5" s="2595">
        <v>20000</v>
      </c>
      <c r="J5" s="3169">
        <v>20000</v>
      </c>
      <c r="K5" s="1301">
        <v>20000</v>
      </c>
      <c r="L5" s="1301">
        <v>0</v>
      </c>
      <c r="M5" s="2107">
        <v>1</v>
      </c>
      <c r="N5" s="2107">
        <v>1</v>
      </c>
      <c r="O5" s="658">
        <v>1</v>
      </c>
      <c r="P5" s="658"/>
      <c r="Q5" s="658"/>
      <c r="R5" s="658"/>
      <c r="S5" s="658"/>
      <c r="T5" s="658" t="s">
        <v>438</v>
      </c>
      <c r="U5" s="1250">
        <v>1</v>
      </c>
      <c r="CE5" s="271" t="s">
        <v>10</v>
      </c>
      <c r="CF5" s="271" t="s">
        <v>965</v>
      </c>
      <c r="CG5" s="271" t="s">
        <v>409</v>
      </c>
      <c r="CH5" s="271"/>
      <c r="CI5" s="271"/>
    </row>
    <row r="6" spans="1:87" s="280" customFormat="1" ht="42" customHeight="1">
      <c r="A6" s="1369" t="s">
        <v>451</v>
      </c>
      <c r="B6" s="688" t="s">
        <v>710</v>
      </c>
      <c r="C6" s="689" t="s">
        <v>2381</v>
      </c>
      <c r="D6" s="3164" t="s">
        <v>510</v>
      </c>
      <c r="E6" s="689" t="s">
        <v>2307</v>
      </c>
      <c r="F6" s="689">
        <v>35</v>
      </c>
      <c r="G6" s="689" t="s">
        <v>965</v>
      </c>
      <c r="H6" s="689" t="s">
        <v>408</v>
      </c>
      <c r="I6" s="1531">
        <v>71888</v>
      </c>
      <c r="J6" s="1531">
        <v>71888</v>
      </c>
      <c r="K6" s="1301">
        <v>71888</v>
      </c>
      <c r="L6" s="1301">
        <v>0</v>
      </c>
      <c r="M6" s="2107">
        <v>1</v>
      </c>
      <c r="N6" s="2107">
        <v>1</v>
      </c>
      <c r="O6" s="658">
        <v>1</v>
      </c>
      <c r="P6" s="658"/>
      <c r="Q6" s="658"/>
      <c r="R6" s="658"/>
      <c r="S6" s="658"/>
      <c r="T6" s="1369" t="s">
        <v>438</v>
      </c>
      <c r="U6" s="1250">
        <v>1</v>
      </c>
      <c r="CE6" s="271" t="s">
        <v>415</v>
      </c>
      <c r="CF6" s="271" t="s">
        <v>2268</v>
      </c>
      <c r="CG6" s="271" t="s">
        <v>414</v>
      </c>
      <c r="CH6" s="271"/>
      <c r="CI6" s="271"/>
    </row>
    <row r="7" spans="1:87" s="280" customFormat="1" ht="39" customHeight="1">
      <c r="A7" s="1369" t="s">
        <v>451</v>
      </c>
      <c r="B7" s="688" t="s">
        <v>710</v>
      </c>
      <c r="C7" s="689" t="s">
        <v>1021</v>
      </c>
      <c r="D7" s="3164" t="s">
        <v>1396</v>
      </c>
      <c r="E7" s="3164" t="s">
        <v>2332</v>
      </c>
      <c r="F7" s="3164">
        <v>253</v>
      </c>
      <c r="G7" s="689" t="s">
        <v>965</v>
      </c>
      <c r="H7" s="689" t="s">
        <v>408</v>
      </c>
      <c r="I7" s="1531">
        <v>20000</v>
      </c>
      <c r="J7" s="3166">
        <v>20000</v>
      </c>
      <c r="K7" s="1301">
        <v>20000</v>
      </c>
      <c r="L7" s="1301">
        <v>0</v>
      </c>
      <c r="M7" s="2107">
        <v>1</v>
      </c>
      <c r="N7" s="2107">
        <v>1</v>
      </c>
      <c r="O7" s="658">
        <v>1</v>
      </c>
      <c r="P7" s="658"/>
      <c r="Q7" s="658"/>
      <c r="R7" s="658"/>
      <c r="S7" s="658"/>
      <c r="T7" s="658" t="s">
        <v>438</v>
      </c>
      <c r="U7" s="1250">
        <v>1</v>
      </c>
      <c r="CE7" s="271"/>
      <c r="CF7" s="271"/>
      <c r="CG7" s="271"/>
      <c r="CH7" s="271"/>
      <c r="CI7" s="271"/>
    </row>
    <row r="8" spans="1:87" s="280" customFormat="1" ht="42" customHeight="1">
      <c r="A8" s="1369" t="s">
        <v>451</v>
      </c>
      <c r="B8" s="688" t="s">
        <v>710</v>
      </c>
      <c r="C8" s="689" t="s">
        <v>1021</v>
      </c>
      <c r="D8" s="3164" t="s">
        <v>2333</v>
      </c>
      <c r="E8" s="3164" t="s">
        <v>2334</v>
      </c>
      <c r="F8" s="3164">
        <v>848</v>
      </c>
      <c r="G8" s="689" t="s">
        <v>2268</v>
      </c>
      <c r="H8" s="689" t="s">
        <v>408</v>
      </c>
      <c r="I8" s="1531">
        <v>15000</v>
      </c>
      <c r="J8" s="1531">
        <v>15000</v>
      </c>
      <c r="K8" s="1301">
        <v>15000</v>
      </c>
      <c r="L8" s="1301">
        <v>0</v>
      </c>
      <c r="M8" s="2107">
        <v>1</v>
      </c>
      <c r="N8" s="2107">
        <v>1</v>
      </c>
      <c r="O8" s="658">
        <v>1</v>
      </c>
      <c r="P8" s="658"/>
      <c r="Q8" s="658"/>
      <c r="R8" s="658"/>
      <c r="S8" s="658"/>
      <c r="T8" s="1369" t="s">
        <v>438</v>
      </c>
      <c r="U8" s="1250">
        <v>1</v>
      </c>
      <c r="CE8" s="271"/>
      <c r="CF8" s="271"/>
      <c r="CG8" s="271"/>
      <c r="CH8" s="271"/>
      <c r="CI8" s="271"/>
    </row>
    <row r="9" spans="1:87" s="280" customFormat="1" ht="70.5" customHeight="1">
      <c r="A9" s="1369" t="s">
        <v>451</v>
      </c>
      <c r="B9" s="688" t="s">
        <v>710</v>
      </c>
      <c r="C9" s="689" t="s">
        <v>1021</v>
      </c>
      <c r="D9" s="3164" t="s">
        <v>2330</v>
      </c>
      <c r="E9" s="3165" t="s">
        <v>2331</v>
      </c>
      <c r="F9" s="3165">
        <v>2277</v>
      </c>
      <c r="G9" s="689" t="s">
        <v>2268</v>
      </c>
      <c r="H9" s="689" t="s">
        <v>408</v>
      </c>
      <c r="I9" s="1531">
        <v>56861</v>
      </c>
      <c r="J9" s="1531">
        <v>56861</v>
      </c>
      <c r="K9" s="1301">
        <v>56861</v>
      </c>
      <c r="L9" s="1301">
        <v>0</v>
      </c>
      <c r="M9" s="2107">
        <v>1</v>
      </c>
      <c r="N9" s="2107">
        <v>1</v>
      </c>
      <c r="O9" s="658">
        <v>1</v>
      </c>
      <c r="P9" s="658"/>
      <c r="Q9" s="658"/>
      <c r="R9" s="658"/>
      <c r="S9" s="658"/>
      <c r="T9" s="658" t="s">
        <v>438</v>
      </c>
      <c r="U9" s="1250">
        <v>2</v>
      </c>
      <c r="CE9" s="271"/>
      <c r="CF9" s="271"/>
      <c r="CG9" s="271"/>
      <c r="CH9" s="271"/>
      <c r="CI9" s="271"/>
    </row>
    <row r="10" spans="1:87" s="280" customFormat="1" ht="42" customHeight="1">
      <c r="A10" s="1369" t="s">
        <v>451</v>
      </c>
      <c r="B10" s="688" t="s">
        <v>710</v>
      </c>
      <c r="C10" s="689" t="s">
        <v>1030</v>
      </c>
      <c r="D10" s="3164" t="s">
        <v>981</v>
      </c>
      <c r="E10" s="3164" t="s">
        <v>981</v>
      </c>
      <c r="F10" s="3164">
        <v>29</v>
      </c>
      <c r="G10" s="689" t="s">
        <v>965</v>
      </c>
      <c r="H10" s="689" t="s">
        <v>408</v>
      </c>
      <c r="I10" s="1531">
        <v>75000</v>
      </c>
      <c r="J10" s="1531">
        <v>75000</v>
      </c>
      <c r="K10" s="1301">
        <v>75000</v>
      </c>
      <c r="L10" s="1301">
        <v>0</v>
      </c>
      <c r="M10" s="2107">
        <v>1</v>
      </c>
      <c r="N10" s="2107">
        <v>1</v>
      </c>
      <c r="O10" s="658">
        <v>1</v>
      </c>
      <c r="P10" s="658"/>
      <c r="Q10" s="658"/>
      <c r="R10" s="658"/>
      <c r="S10" s="657"/>
      <c r="T10" s="658" t="s">
        <v>438</v>
      </c>
      <c r="U10" s="1250">
        <v>1</v>
      </c>
      <c r="CE10" s="271"/>
      <c r="CF10" s="271"/>
      <c r="CG10" s="271"/>
      <c r="CH10" s="271"/>
      <c r="CI10" s="271"/>
    </row>
    <row r="11" spans="1:87" s="280" customFormat="1" ht="42" customHeight="1">
      <c r="A11" s="1369" t="s">
        <v>451</v>
      </c>
      <c r="B11" s="688" t="s">
        <v>710</v>
      </c>
      <c r="C11" s="689" t="s">
        <v>1030</v>
      </c>
      <c r="D11" s="3164" t="s">
        <v>982</v>
      </c>
      <c r="E11" s="3164" t="s">
        <v>983</v>
      </c>
      <c r="F11" s="3164">
        <v>36</v>
      </c>
      <c r="G11" s="689" t="s">
        <v>965</v>
      </c>
      <c r="H11" s="689" t="s">
        <v>408</v>
      </c>
      <c r="I11" s="1531">
        <v>40000</v>
      </c>
      <c r="J11" s="1531">
        <v>40000</v>
      </c>
      <c r="K11" s="1301">
        <v>40000</v>
      </c>
      <c r="L11" s="1301">
        <v>0</v>
      </c>
      <c r="M11" s="2107">
        <v>1</v>
      </c>
      <c r="N11" s="2107">
        <v>1</v>
      </c>
      <c r="O11" s="658">
        <v>1</v>
      </c>
      <c r="P11" s="658"/>
      <c r="Q11" s="658"/>
      <c r="R11" s="658"/>
      <c r="S11" s="657"/>
      <c r="T11" s="658" t="s">
        <v>438</v>
      </c>
      <c r="U11" s="1250">
        <v>1</v>
      </c>
      <c r="CE11" s="271"/>
      <c r="CF11" s="271"/>
      <c r="CG11" s="271"/>
      <c r="CH11" s="271"/>
      <c r="CI11" s="271"/>
    </row>
    <row r="12" spans="1:87" s="280" customFormat="1" ht="48" customHeight="1">
      <c r="A12" s="1369" t="s">
        <v>451</v>
      </c>
      <c r="B12" s="688" t="s">
        <v>710</v>
      </c>
      <c r="C12" s="689" t="s">
        <v>1030</v>
      </c>
      <c r="D12" s="3164" t="s">
        <v>1901</v>
      </c>
      <c r="E12" s="3165" t="s">
        <v>1902</v>
      </c>
      <c r="F12" s="3165">
        <v>2455</v>
      </c>
      <c r="G12" s="689" t="s">
        <v>965</v>
      </c>
      <c r="H12" s="689" t="s">
        <v>408</v>
      </c>
      <c r="I12" s="1531">
        <v>150000</v>
      </c>
      <c r="J12" s="1531">
        <v>150000</v>
      </c>
      <c r="K12" s="1301">
        <v>150000</v>
      </c>
      <c r="L12" s="1301">
        <v>0</v>
      </c>
      <c r="M12" s="2107">
        <v>1</v>
      </c>
      <c r="N12" s="2107">
        <v>1</v>
      </c>
      <c r="O12" s="658">
        <v>1</v>
      </c>
      <c r="P12" s="658"/>
      <c r="Q12" s="658"/>
      <c r="R12" s="658"/>
      <c r="S12" s="658"/>
      <c r="T12" s="1369" t="s">
        <v>438</v>
      </c>
      <c r="U12" s="1250">
        <v>2</v>
      </c>
      <c r="CE12" s="271"/>
      <c r="CF12" s="271"/>
      <c r="CG12" s="271"/>
      <c r="CH12" s="271"/>
      <c r="CI12" s="271"/>
    </row>
    <row r="13" spans="1:87" s="280" customFormat="1" ht="42" customHeight="1">
      <c r="A13" s="1369" t="s">
        <v>451</v>
      </c>
      <c r="B13" s="688" t="s">
        <v>710</v>
      </c>
      <c r="C13" s="689" t="s">
        <v>728</v>
      </c>
      <c r="D13" s="3164" t="s">
        <v>88</v>
      </c>
      <c r="E13" s="3164" t="s">
        <v>578</v>
      </c>
      <c r="F13" s="689">
        <v>212</v>
      </c>
      <c r="G13" s="689" t="s">
        <v>2266</v>
      </c>
      <c r="H13" s="689" t="s">
        <v>408</v>
      </c>
      <c r="I13" s="1531">
        <v>100000</v>
      </c>
      <c r="J13" s="1531">
        <v>100000</v>
      </c>
      <c r="K13" s="1301">
        <v>100000</v>
      </c>
      <c r="L13" s="1301">
        <v>0</v>
      </c>
      <c r="M13" s="2107">
        <v>1</v>
      </c>
      <c r="N13" s="2107">
        <v>1</v>
      </c>
      <c r="O13" s="658">
        <v>1</v>
      </c>
      <c r="P13" s="658"/>
      <c r="Q13" s="657"/>
      <c r="R13" s="657"/>
      <c r="S13" s="657"/>
      <c r="T13" s="658" t="s">
        <v>438</v>
      </c>
      <c r="U13" s="1250">
        <v>1</v>
      </c>
      <c r="CE13" s="271"/>
      <c r="CF13" s="271"/>
      <c r="CG13" s="271"/>
      <c r="CH13" s="271"/>
      <c r="CI13" s="271"/>
    </row>
    <row r="14" spans="1:87" s="280" customFormat="1" ht="42" customHeight="1">
      <c r="A14" s="1369" t="s">
        <v>451</v>
      </c>
      <c r="B14" s="688" t="s">
        <v>710</v>
      </c>
      <c r="C14" s="689" t="s">
        <v>740</v>
      </c>
      <c r="D14" s="3164" t="s">
        <v>1436</v>
      </c>
      <c r="E14" s="3164" t="s">
        <v>1436</v>
      </c>
      <c r="F14" s="689">
        <v>111</v>
      </c>
      <c r="G14" s="689" t="s">
        <v>965</v>
      </c>
      <c r="H14" s="689" t="s">
        <v>408</v>
      </c>
      <c r="I14" s="1531">
        <v>50000</v>
      </c>
      <c r="J14" s="1531">
        <v>50000</v>
      </c>
      <c r="K14" s="1301">
        <v>50000</v>
      </c>
      <c r="L14" s="1301">
        <v>0</v>
      </c>
      <c r="M14" s="2107">
        <v>1</v>
      </c>
      <c r="N14" s="2107">
        <v>1</v>
      </c>
      <c r="O14" s="658">
        <v>1</v>
      </c>
      <c r="P14" s="658"/>
      <c r="Q14" s="658"/>
      <c r="R14" s="658"/>
      <c r="S14" s="658"/>
      <c r="T14" s="1369" t="s">
        <v>438</v>
      </c>
      <c r="U14" s="1250">
        <v>1</v>
      </c>
      <c r="CE14" s="271"/>
      <c r="CF14" s="271"/>
      <c r="CG14" s="271"/>
      <c r="CH14" s="271"/>
      <c r="CI14" s="271"/>
    </row>
    <row r="15" spans="1:87" s="280" customFormat="1" ht="42" customHeight="1">
      <c r="A15" s="1369" t="s">
        <v>415</v>
      </c>
      <c r="B15" s="688" t="s">
        <v>710</v>
      </c>
      <c r="C15" s="689" t="s">
        <v>740</v>
      </c>
      <c r="D15" s="3164" t="s">
        <v>1468</v>
      </c>
      <c r="E15" s="3164" t="s">
        <v>1523</v>
      </c>
      <c r="F15" s="689">
        <v>65</v>
      </c>
      <c r="G15" s="689" t="s">
        <v>965</v>
      </c>
      <c r="H15" s="689" t="s">
        <v>408</v>
      </c>
      <c r="I15" s="1531">
        <v>10000</v>
      </c>
      <c r="J15" s="1531">
        <v>10000</v>
      </c>
      <c r="K15" s="1301">
        <v>10000</v>
      </c>
      <c r="L15" s="1301">
        <v>0</v>
      </c>
      <c r="M15" s="2107">
        <v>1</v>
      </c>
      <c r="N15" s="2107">
        <v>1</v>
      </c>
      <c r="O15" s="658">
        <v>1</v>
      </c>
      <c r="P15" s="658"/>
      <c r="Q15" s="658"/>
      <c r="R15" s="658"/>
      <c r="S15" s="658"/>
      <c r="T15" s="1369" t="s">
        <v>438</v>
      </c>
      <c r="U15" s="1250"/>
      <c r="CE15" s="271"/>
      <c r="CF15" s="271"/>
      <c r="CG15" s="271"/>
      <c r="CH15" s="271"/>
      <c r="CI15" s="271"/>
    </row>
    <row r="16" spans="1:87" s="280" customFormat="1" ht="42" customHeight="1">
      <c r="A16" s="1369" t="s">
        <v>415</v>
      </c>
      <c r="B16" s="688" t="s">
        <v>710</v>
      </c>
      <c r="C16" s="689" t="s">
        <v>740</v>
      </c>
      <c r="D16" s="3164" t="s">
        <v>1524</v>
      </c>
      <c r="E16" s="3164" t="s">
        <v>1525</v>
      </c>
      <c r="F16" s="689">
        <v>154</v>
      </c>
      <c r="G16" s="689" t="s">
        <v>965</v>
      </c>
      <c r="H16" s="689" t="s">
        <v>408</v>
      </c>
      <c r="I16" s="1531">
        <v>50000</v>
      </c>
      <c r="J16" s="1531">
        <v>50000</v>
      </c>
      <c r="K16" s="1301">
        <v>50000</v>
      </c>
      <c r="L16" s="1301">
        <v>0</v>
      </c>
      <c r="M16" s="2107">
        <v>1</v>
      </c>
      <c r="N16" s="2107">
        <v>1</v>
      </c>
      <c r="O16" s="658">
        <v>1</v>
      </c>
      <c r="P16" s="658"/>
      <c r="Q16" s="658"/>
      <c r="R16" s="658"/>
      <c r="S16" s="658"/>
      <c r="T16" s="1369" t="s">
        <v>438</v>
      </c>
      <c r="U16" s="1250"/>
      <c r="CE16" s="271"/>
      <c r="CF16" s="271"/>
      <c r="CG16" s="271"/>
      <c r="CH16" s="271"/>
      <c r="CI16" s="271"/>
    </row>
    <row r="17" spans="1:87" s="280" customFormat="1" ht="42" customHeight="1">
      <c r="A17" s="1369" t="s">
        <v>415</v>
      </c>
      <c r="B17" s="688" t="s">
        <v>710</v>
      </c>
      <c r="C17" s="689" t="s">
        <v>740</v>
      </c>
      <c r="D17" s="3164" t="s">
        <v>1526</v>
      </c>
      <c r="E17" s="3164" t="s">
        <v>2089</v>
      </c>
      <c r="F17" s="689">
        <v>169</v>
      </c>
      <c r="G17" s="689" t="s">
        <v>965</v>
      </c>
      <c r="H17" s="689" t="s">
        <v>408</v>
      </c>
      <c r="I17" s="1531">
        <v>5000</v>
      </c>
      <c r="J17" s="1531">
        <v>5000</v>
      </c>
      <c r="K17" s="1301">
        <v>5000</v>
      </c>
      <c r="L17" s="1301">
        <v>0</v>
      </c>
      <c r="M17" s="2107">
        <v>1</v>
      </c>
      <c r="N17" s="2107">
        <v>1</v>
      </c>
      <c r="O17" s="658">
        <v>1</v>
      </c>
      <c r="P17" s="658"/>
      <c r="Q17" s="658"/>
      <c r="R17" s="658"/>
      <c r="S17" s="658"/>
      <c r="T17" s="1369" t="s">
        <v>438</v>
      </c>
      <c r="U17" s="1250"/>
      <c r="CE17" s="271"/>
      <c r="CF17" s="271"/>
      <c r="CG17" s="271"/>
      <c r="CH17" s="271"/>
      <c r="CI17" s="271"/>
    </row>
    <row r="18" spans="1:87" s="280" customFormat="1" ht="42" customHeight="1">
      <c r="A18" s="1369" t="s">
        <v>415</v>
      </c>
      <c r="B18" s="688" t="s">
        <v>710</v>
      </c>
      <c r="C18" s="689" t="s">
        <v>740</v>
      </c>
      <c r="D18" s="3164" t="s">
        <v>722</v>
      </c>
      <c r="E18" s="3164" t="s">
        <v>2088</v>
      </c>
      <c r="F18" s="689">
        <v>124</v>
      </c>
      <c r="G18" s="689" t="s">
        <v>2266</v>
      </c>
      <c r="H18" s="689" t="s">
        <v>408</v>
      </c>
      <c r="I18" s="1531">
        <v>15000</v>
      </c>
      <c r="J18" s="1531">
        <v>15000</v>
      </c>
      <c r="K18" s="1301">
        <v>15000</v>
      </c>
      <c r="L18" s="1301">
        <v>0</v>
      </c>
      <c r="M18" s="2107">
        <v>1</v>
      </c>
      <c r="N18" s="2107">
        <v>1</v>
      </c>
      <c r="O18" s="658">
        <v>1</v>
      </c>
      <c r="P18" s="658"/>
      <c r="Q18" s="658"/>
      <c r="R18" s="658"/>
      <c r="S18" s="658"/>
      <c r="T18" s="1369" t="s">
        <v>438</v>
      </c>
      <c r="U18" s="1250"/>
      <c r="CE18" s="271"/>
      <c r="CF18" s="271"/>
      <c r="CG18" s="271"/>
      <c r="CH18" s="271"/>
      <c r="CI18" s="271"/>
    </row>
    <row r="19" spans="1:87" s="280" customFormat="1" ht="42" customHeight="1">
      <c r="A19" s="1369" t="s">
        <v>451</v>
      </c>
      <c r="B19" s="688" t="s">
        <v>710</v>
      </c>
      <c r="C19" s="689" t="s">
        <v>157</v>
      </c>
      <c r="D19" s="3164" t="s">
        <v>1758</v>
      </c>
      <c r="E19" s="3164" t="s">
        <v>2090</v>
      </c>
      <c r="F19" s="3164">
        <v>561</v>
      </c>
      <c r="G19" s="689" t="s">
        <v>2268</v>
      </c>
      <c r="H19" s="689" t="s">
        <v>408</v>
      </c>
      <c r="I19" s="1531">
        <v>148606</v>
      </c>
      <c r="J19" s="1301">
        <v>148606</v>
      </c>
      <c r="K19" s="1301">
        <v>148606</v>
      </c>
      <c r="L19" s="1301">
        <v>0</v>
      </c>
      <c r="M19" s="2107">
        <v>1</v>
      </c>
      <c r="N19" s="2107">
        <v>1</v>
      </c>
      <c r="O19" s="658">
        <v>1</v>
      </c>
      <c r="P19" s="658"/>
      <c r="Q19" s="658"/>
      <c r="R19" s="658"/>
      <c r="S19" s="658"/>
      <c r="T19" s="658" t="s">
        <v>438</v>
      </c>
      <c r="U19" s="1250">
        <v>2</v>
      </c>
      <c r="CE19" s="271"/>
      <c r="CF19" s="271"/>
      <c r="CG19" s="271"/>
      <c r="CH19" s="271"/>
      <c r="CI19" s="271"/>
    </row>
    <row r="20" spans="1:87" s="1323" customFormat="1" ht="30" customHeight="1">
      <c r="A20" s="1323">
        <f>COUNTIF(A4:A19,"Y")</f>
        <v>12</v>
      </c>
      <c r="F20" s="1354"/>
      <c r="I20" s="1937"/>
      <c r="J20" s="1937"/>
      <c r="K20" s="1937"/>
      <c r="L20" s="1938"/>
      <c r="N20" s="1355"/>
      <c r="O20" s="1419"/>
      <c r="Q20" s="1323">
        <f>SUM(Q3:Q19)</f>
        <v>0</v>
      </c>
      <c r="R20" s="1323">
        <f>SUM(R3:R19)</f>
        <v>0</v>
      </c>
      <c r="S20" s="1323">
        <f>SUM(S3:S19)</f>
        <v>0</v>
      </c>
    </row>
    <row r="21" spans="1:87" s="1323" customFormat="1">
      <c r="A21" s="1319">
        <f>COUNTIF(A3:A19,"EK")</f>
        <v>4</v>
      </c>
      <c r="B21" s="1319"/>
      <c r="C21" s="1319"/>
      <c r="D21" s="1356"/>
      <c r="E21" s="1356"/>
      <c r="F21" s="1328"/>
      <c r="G21" s="1356"/>
      <c r="H21" s="1356"/>
      <c r="I21" s="1357"/>
      <c r="J21" s="1358"/>
      <c r="K21" s="1357"/>
      <c r="L21" s="1319"/>
      <c r="M21" s="1319"/>
      <c r="N21" s="1352"/>
      <c r="O21" s="1352"/>
      <c r="P21" s="1352"/>
      <c r="Q21" s="1352"/>
      <c r="R21" s="1352"/>
      <c r="S21" s="1319"/>
    </row>
    <row r="22" spans="1:87" s="1323" customFormat="1">
      <c r="A22" s="1319"/>
      <c r="B22" s="1319"/>
      <c r="C22" s="1319"/>
      <c r="D22" s="1356"/>
      <c r="E22" s="1356"/>
      <c r="F22" s="1352"/>
      <c r="G22" s="1356"/>
      <c r="H22" s="1356"/>
      <c r="I22" s="1357"/>
      <c r="J22" s="1358"/>
      <c r="K22" s="1357"/>
      <c r="L22" s="1319"/>
      <c r="M22" s="1319"/>
      <c r="N22" s="1352"/>
      <c r="O22" s="1352"/>
      <c r="P22" s="1352"/>
      <c r="Q22" s="1352"/>
      <c r="R22" s="1352"/>
      <c r="S22" s="1319"/>
    </row>
    <row r="23" spans="1:87" s="1323" customFormat="1">
      <c r="A23" s="1319"/>
      <c r="B23" s="1319"/>
      <c r="C23" s="1319"/>
      <c r="D23" s="1356"/>
      <c r="E23" s="1356"/>
      <c r="F23" s="1352"/>
      <c r="G23" s="1356"/>
      <c r="H23" s="1356"/>
      <c r="I23" s="1357"/>
      <c r="J23" s="1358"/>
      <c r="K23" s="1357"/>
      <c r="L23" s="1319"/>
      <c r="M23" s="1319"/>
      <c r="N23" s="1352"/>
      <c r="O23" s="1352"/>
      <c r="P23" s="1352"/>
      <c r="Q23" s="1352"/>
      <c r="R23" s="1352"/>
      <c r="S23" s="1319"/>
    </row>
    <row r="24" spans="1:87" s="1323" customFormat="1">
      <c r="A24" s="1319"/>
      <c r="B24" s="1319"/>
      <c r="C24" s="1319"/>
      <c r="D24" s="1356"/>
      <c r="E24" s="1356"/>
      <c r="F24" s="1352"/>
      <c r="G24" s="1356"/>
      <c r="H24" s="1356"/>
      <c r="I24" s="1357"/>
      <c r="J24" s="1358"/>
      <c r="K24" s="1357"/>
      <c r="L24" s="1319"/>
      <c r="M24" s="1319"/>
      <c r="N24" s="1352"/>
      <c r="O24" s="1352"/>
      <c r="P24" s="1352"/>
      <c r="Q24" s="1352"/>
      <c r="R24" s="1352"/>
      <c r="S24" s="1319"/>
    </row>
    <row r="25" spans="1:87" s="1323" customFormat="1">
      <c r="A25" s="1319"/>
      <c r="B25" s="1319"/>
      <c r="C25" s="1319"/>
      <c r="D25" s="1356"/>
      <c r="E25" s="1356"/>
      <c r="F25" s="1352"/>
      <c r="G25" s="1356"/>
      <c r="H25" s="1356"/>
      <c r="I25" s="1357"/>
      <c r="J25" s="1358"/>
      <c r="K25" s="1357"/>
      <c r="L25" s="1319"/>
      <c r="M25" s="1319"/>
      <c r="N25" s="1352"/>
      <c r="O25" s="1352"/>
      <c r="P25" s="1352"/>
      <c r="Q25" s="1352"/>
      <c r="R25" s="1352"/>
      <c r="S25" s="1319"/>
    </row>
    <row r="26" spans="1:87" s="1323" customFormat="1">
      <c r="A26" s="1319"/>
      <c r="B26" s="1319"/>
      <c r="C26" s="1319"/>
      <c r="D26" s="1334"/>
      <c r="E26" s="1334" t="s">
        <v>2227</v>
      </c>
      <c r="F26" s="1359" t="s">
        <v>2228</v>
      </c>
      <c r="G26" s="1356"/>
      <c r="H26" s="1356"/>
      <c r="I26" s="1357"/>
      <c r="J26" s="1358"/>
      <c r="K26" s="1357"/>
      <c r="L26" s="1319"/>
      <c r="M26" s="1319"/>
      <c r="N26" s="1352"/>
      <c r="O26" s="1352"/>
      <c r="P26" s="1352"/>
      <c r="Q26" s="1352"/>
      <c r="R26" s="1352"/>
      <c r="S26" s="1319"/>
    </row>
    <row r="27" spans="1:87" s="1323" customFormat="1">
      <c r="A27" s="1319"/>
      <c r="B27" s="1319"/>
      <c r="C27" s="1319"/>
      <c r="D27" s="1334" t="s">
        <v>716</v>
      </c>
      <c r="E27" s="1334"/>
      <c r="F27" s="1359"/>
      <c r="G27" s="1356"/>
      <c r="H27" s="1356"/>
      <c r="I27" s="1357"/>
      <c r="J27" s="1358"/>
      <c r="K27" s="1357"/>
      <c r="L27" s="1319"/>
      <c r="M27" s="1319"/>
      <c r="N27" s="1352"/>
      <c r="O27" s="1352"/>
      <c r="P27" s="1352"/>
      <c r="Q27" s="1352"/>
      <c r="R27" s="1352"/>
      <c r="S27" s="1319"/>
    </row>
    <row r="28" spans="1:87" s="1323" customFormat="1">
      <c r="A28" s="1319"/>
      <c r="B28" s="1319"/>
      <c r="C28" s="1319"/>
      <c r="D28" s="1334" t="s">
        <v>2229</v>
      </c>
      <c r="E28" s="1334">
        <f>COUNTIF((U4:U5),1)</f>
        <v>2</v>
      </c>
      <c r="F28" s="1359">
        <f>COUNTIF((U4:U5),2)</f>
        <v>0</v>
      </c>
      <c r="G28" s="1356"/>
      <c r="H28" s="1356"/>
      <c r="I28" s="1357"/>
      <c r="J28" s="1358"/>
      <c r="K28" s="1357"/>
      <c r="L28" s="1319"/>
      <c r="M28" s="1319"/>
      <c r="N28" s="1352"/>
      <c r="O28" s="1352"/>
      <c r="P28" s="1352"/>
      <c r="Q28" s="1352"/>
      <c r="R28" s="1352"/>
      <c r="S28" s="1319"/>
    </row>
    <row r="29" spans="1:87" s="1323" customFormat="1">
      <c r="A29" s="1319"/>
      <c r="B29" s="1319"/>
      <c r="C29" s="1319"/>
      <c r="D29" s="1334" t="s">
        <v>2381</v>
      </c>
      <c r="E29" s="1334">
        <f>COUNTIF((U6:U6),1)</f>
        <v>1</v>
      </c>
      <c r="F29" s="1359">
        <f>COUNTIF((U6:U6),2)</f>
        <v>0</v>
      </c>
      <c r="G29" s="1356"/>
      <c r="H29" s="1356"/>
      <c r="I29" s="1357"/>
      <c r="J29" s="1358"/>
      <c r="K29" s="1357"/>
      <c r="L29" s="1319"/>
      <c r="M29" s="1319"/>
      <c r="N29" s="1352"/>
      <c r="O29" s="1352"/>
      <c r="P29" s="1352"/>
      <c r="Q29" s="1352"/>
      <c r="R29" s="1352"/>
      <c r="S29" s="1319"/>
    </row>
    <row r="30" spans="1:87" s="1323" customFormat="1">
      <c r="A30" s="1319"/>
      <c r="B30" s="1319"/>
      <c r="C30" s="1319"/>
      <c r="D30" s="1334" t="s">
        <v>2230</v>
      </c>
      <c r="E30" s="1334">
        <f>COUNTIF((U7:U9),1)</f>
        <v>2</v>
      </c>
      <c r="F30" s="1359">
        <f>COUNTIF((U7:U9),2)</f>
        <v>1</v>
      </c>
      <c r="G30" s="1356"/>
      <c r="H30" s="1356"/>
      <c r="I30" s="1357"/>
      <c r="J30" s="1358"/>
      <c r="K30" s="1357"/>
      <c r="L30" s="1319"/>
      <c r="M30" s="1319"/>
      <c r="N30" s="1352"/>
      <c r="O30" s="1352"/>
      <c r="P30" s="1352"/>
      <c r="Q30" s="1352"/>
      <c r="R30" s="1352"/>
      <c r="S30" s="1319"/>
    </row>
    <row r="31" spans="1:87" s="1323" customFormat="1">
      <c r="A31" s="1319"/>
      <c r="B31" s="1319"/>
      <c r="C31" s="1319"/>
      <c r="D31" s="1334" t="s">
        <v>2231</v>
      </c>
      <c r="E31" s="1334">
        <f>COUNTIF((U10:U12),1)</f>
        <v>2</v>
      </c>
      <c r="F31" s="1359">
        <f>COUNTIF((U10:U12),2)</f>
        <v>1</v>
      </c>
      <c r="G31" s="1356"/>
      <c r="H31" s="1356"/>
      <c r="I31" s="1357"/>
      <c r="J31" s="1358"/>
      <c r="K31" s="1357"/>
      <c r="L31" s="1319"/>
      <c r="M31" s="1319"/>
      <c r="N31" s="1352"/>
      <c r="O31" s="1352"/>
      <c r="P31" s="1352"/>
      <c r="Q31" s="1352"/>
      <c r="R31" s="1352"/>
      <c r="S31" s="1319"/>
    </row>
    <row r="32" spans="1:87" s="1323" customFormat="1">
      <c r="A32" s="1319"/>
      <c r="B32" s="1319"/>
      <c r="C32" s="1319"/>
      <c r="D32" s="1334" t="s">
        <v>728</v>
      </c>
      <c r="E32" s="1334">
        <f>COUNTIF((U13:U13),1)</f>
        <v>1</v>
      </c>
      <c r="F32" s="1359">
        <f>COUNTIF((U13:U13),2)</f>
        <v>0</v>
      </c>
      <c r="G32" s="1356"/>
      <c r="H32" s="1356"/>
      <c r="I32" s="1357"/>
      <c r="J32" s="1358"/>
      <c r="K32" s="1357"/>
      <c r="L32" s="1319"/>
      <c r="M32" s="1319"/>
      <c r="N32" s="1352"/>
      <c r="O32" s="1352"/>
      <c r="P32" s="1352"/>
      <c r="Q32" s="1352"/>
      <c r="R32" s="1352"/>
      <c r="S32" s="1319"/>
    </row>
    <row r="33" spans="1:21" s="1323" customFormat="1">
      <c r="A33" s="1319"/>
      <c r="B33" s="1319"/>
      <c r="C33" s="1319"/>
      <c r="D33" s="1323" t="s">
        <v>740</v>
      </c>
      <c r="E33" s="1334">
        <f>COUNTIF((U14:U14),1)</f>
        <v>1</v>
      </c>
      <c r="F33" s="1359">
        <f>COUNTIF((U14:U14),2)</f>
        <v>0</v>
      </c>
      <c r="G33" s="1356"/>
      <c r="H33" s="1356"/>
      <c r="I33" s="1357"/>
      <c r="J33" s="1358"/>
      <c r="K33" s="1357"/>
      <c r="L33" s="1319"/>
      <c r="M33" s="1319"/>
      <c r="N33" s="1352"/>
      <c r="O33" s="1352"/>
      <c r="P33" s="1352"/>
      <c r="Q33" s="1352"/>
      <c r="R33" s="1352"/>
      <c r="S33" s="1319"/>
    </row>
    <row r="34" spans="1:21" s="1323" customFormat="1">
      <c r="A34" s="1319"/>
      <c r="B34" s="1319"/>
      <c r="C34" s="1319"/>
      <c r="D34" s="1323" t="s">
        <v>157</v>
      </c>
      <c r="E34" s="1334">
        <f>COUNTIF((U19:U19),1)</f>
        <v>0</v>
      </c>
      <c r="F34" s="1359">
        <f>COUNTIF((U19:U19),2)</f>
        <v>1</v>
      </c>
      <c r="G34" s="1356"/>
      <c r="H34" s="1356"/>
      <c r="I34" s="1357"/>
      <c r="J34" s="1358"/>
      <c r="K34" s="1357"/>
      <c r="L34" s="1319"/>
      <c r="M34" s="1319"/>
      <c r="N34" s="1352"/>
      <c r="O34" s="1352"/>
      <c r="P34" s="1352"/>
      <c r="Q34" s="1352"/>
      <c r="R34" s="1352"/>
      <c r="S34" s="1319"/>
    </row>
    <row r="35" spans="1:21" s="1323" customFormat="1">
      <c r="A35" s="1319"/>
      <c r="B35" s="1319"/>
      <c r="C35" s="1319"/>
      <c r="D35" s="1360" t="s">
        <v>19</v>
      </c>
      <c r="E35" s="1334">
        <f>SUM(E28:E34)</f>
        <v>9</v>
      </c>
      <c r="F35" s="1359">
        <f>SUM(F28:F34)</f>
        <v>3</v>
      </c>
      <c r="G35" s="1356"/>
      <c r="H35" s="1356"/>
      <c r="I35" s="1357"/>
      <c r="J35" s="1358"/>
      <c r="K35" s="1357"/>
      <c r="L35" s="1319"/>
      <c r="M35" s="1319"/>
      <c r="N35" s="1352"/>
      <c r="O35" s="1352"/>
      <c r="P35" s="1352"/>
      <c r="Q35" s="1352"/>
      <c r="R35" s="1352"/>
      <c r="S35" s="1319"/>
    </row>
    <row r="36" spans="1:21" s="1323" customFormat="1">
      <c r="A36" s="1319"/>
      <c r="B36" s="1319"/>
      <c r="C36" s="1319"/>
      <c r="D36" s="1334"/>
      <c r="E36" s="1361"/>
      <c r="F36" s="1359"/>
      <c r="G36" s="1356"/>
      <c r="H36" s="1356"/>
      <c r="I36" s="1357"/>
      <c r="J36" s="1358"/>
      <c r="K36" s="1357"/>
      <c r="L36" s="1319"/>
      <c r="M36" s="1319"/>
      <c r="N36" s="1352"/>
      <c r="O36" s="1352"/>
      <c r="P36" s="1352"/>
      <c r="Q36" s="1352"/>
      <c r="R36" s="1352"/>
      <c r="S36" s="1319"/>
    </row>
    <row r="37" spans="1:21" s="1323" customFormat="1">
      <c r="F37" s="1328"/>
      <c r="I37" s="1362"/>
      <c r="J37" s="1362"/>
      <c r="K37" s="1363"/>
      <c r="L37" s="1362"/>
    </row>
    <row r="38" spans="1:21" s="1323" customFormat="1">
      <c r="F38" s="1328"/>
      <c r="I38" s="1362"/>
      <c r="J38" s="1362"/>
      <c r="K38" s="1363"/>
      <c r="L38" s="1362"/>
    </row>
    <row r="39" spans="1:21" s="1323" customFormat="1">
      <c r="F39" s="1328"/>
      <c r="I39" s="1362"/>
      <c r="J39" s="1362"/>
      <c r="K39" s="1363"/>
      <c r="L39" s="1362"/>
    </row>
    <row r="40" spans="1:21" s="1249" customFormat="1">
      <c r="F40" s="1253"/>
      <c r="I40" s="1254"/>
      <c r="J40" s="1254"/>
      <c r="K40" s="1255"/>
      <c r="L40" s="1254"/>
    </row>
    <row r="41" spans="1:21" s="1249" customFormat="1">
      <c r="F41" s="1253"/>
      <c r="I41" s="1254"/>
      <c r="J41" s="1254"/>
      <c r="K41" s="1255"/>
      <c r="L41" s="1254"/>
    </row>
    <row r="42" spans="1:21" s="1249" customFormat="1">
      <c r="F42" s="1253"/>
      <c r="I42" s="1254"/>
      <c r="J42" s="1254"/>
      <c r="K42" s="1255"/>
      <c r="L42" s="1254"/>
    </row>
    <row r="43" spans="1:21" s="1249" customFormat="1">
      <c r="F43" s="1253"/>
      <c r="I43" s="1254"/>
      <c r="J43" s="1254"/>
      <c r="K43" s="1255"/>
      <c r="L43" s="1254"/>
    </row>
    <row r="44" spans="1:21" s="205" customFormat="1">
      <c r="F44" s="735"/>
      <c r="I44" s="277"/>
      <c r="J44" s="277"/>
      <c r="K44" s="278"/>
      <c r="L44" s="277"/>
      <c r="U44" s="1249"/>
    </row>
    <row r="45" spans="1:21" s="205" customFormat="1">
      <c r="F45" s="735"/>
      <c r="I45" s="277"/>
      <c r="J45" s="277"/>
      <c r="K45" s="278"/>
      <c r="L45" s="277"/>
      <c r="U45" s="1249"/>
    </row>
  </sheetData>
  <dataConsolidate/>
  <mergeCells count="10">
    <mergeCell ref="A1:T1"/>
    <mergeCell ref="A2:A3"/>
    <mergeCell ref="B2:B3"/>
    <mergeCell ref="C2:C3"/>
    <mergeCell ref="D2:E2"/>
    <mergeCell ref="F2:F3"/>
    <mergeCell ref="G2:G3"/>
    <mergeCell ref="H2:H3"/>
    <mergeCell ref="M2:N2"/>
    <mergeCell ref="O2:T2"/>
  </mergeCells>
  <phoneticPr fontId="55" type="noConversion"/>
  <dataValidations count="7">
    <dataValidation type="list" allowBlank="1" showInputMessage="1" showErrorMessage="1" errorTitle="DİKKAT !!!" error="LÜTFEN YANDA AÇILAN OK ARACILIĞIYLA UYGUN SEÇENEĞİ GİRİN_x000a_KÖYDES" sqref="H2:H3 H37:H65536">
      <formula1>$CM$4:$CM$19</formula1>
    </dataValidation>
    <dataValidation type="list" allowBlank="1" showInputMessage="1" showErrorMessage="1" errorTitle="LÜTFEN DİKKAT !!!!" error="GİRİDİĞİNİZ DEĞER AŞAĞIDAKİLERDEN BİRİSİ OLMALIDIR &quot;Y&quot; , &quot;D.E&quot; ,&quot;EK&quot;" sqref="A2 A37:A65536">
      <formula1>$CN$4:$CN$19</formula1>
    </dataValidation>
    <dataValidation type="list" allowBlank="1" showInputMessage="1" showErrorMessage="1" errorTitle="DİKKAT !!!!" error="LÜTFEN YANDA AÇILAN OK ARACILIĞIYLA UYGUN SEÇENEĞİ GİRİN_x000a_KÖYDES" sqref="G2:G3 G37:G65536">
      <formula1>$CL$4:$CL$19</formula1>
    </dataValidation>
    <dataValidation type="whole" allowBlank="1" showInputMessage="1" showErrorMessage="1" errorTitle="DİKKATT !!!!" error="BU BÖLÜME BİR İŞ SAYISINI GÖSTEREN BİR RAKAM GİRMELİSİNİZ_x000a_KÖYDES_x000a_" sqref="O1:S19 O37:S65536">
      <formula1>0</formula1>
      <formula2>10</formula2>
    </dataValidation>
    <dataValidation type="list" allowBlank="1" showInputMessage="1" showErrorMessage="1" errorTitle="LÜTFEN DİKKAT !!!!" error="GİRİDİĞİNİZ DEĞER AŞAĞIDAKİLERDEN BİRİSİ OLMALIDIR &quot;Y&quot; , &quot;D.E&quot; ,&quot;EK&quot;" sqref="A4:A19">
      <formula1>$CE$4:$CE$7</formula1>
    </dataValidation>
    <dataValidation type="list" allowBlank="1" showInputMessage="1" showErrorMessage="1" errorTitle="DİKKAT !!!!" error="LÜTFEN YANDA AÇILAN OK ARACILIĞIYLA UYGUN SEÇENEĞİ GİRİN_x000a_KÖYDES" sqref="G4:G19">
      <formula1>$CF$4:$CF$7</formula1>
    </dataValidation>
    <dataValidation type="list" allowBlank="1" showInputMessage="1" showErrorMessage="1" errorTitle="DİKKAT !!!" error="LÜTFEN YANDA AÇILAN OK ARACILIĞIYLA UYGUN SEÇENEĞİ GİRİN_x000a_KÖYDES" sqref="H4:H19">
      <formula1>$CG$4:$CG$6</formula1>
    </dataValidation>
  </dataValidations>
  <pageMargins left="0.23622047244094491" right="0.19685039370078741" top="0.88" bottom="0.51181102362204722" header="0.46" footer="0.35433070866141736"/>
  <pageSetup paperSize="9" scale="58" orientation="landscape" r:id="rId1"/>
  <headerFooter alignWithMargins="0">
    <oddHeader>&amp;C&amp;12T.C.
İÇİŞLERİ BAKANLIĞI
Mahalli İdareler Genel Müdürlüğü</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M21"/>
  <sheetViews>
    <sheetView zoomScaleNormal="100" zoomScaleSheetLayoutView="75" workbookViewId="0">
      <selection activeCell="A5" sqref="A5"/>
    </sheetView>
  </sheetViews>
  <sheetFormatPr defaultRowHeight="12.75"/>
  <cols>
    <col min="1" max="1" width="5.85546875" style="204" customWidth="1"/>
    <col min="2" max="2" width="10.140625" style="204" customWidth="1"/>
    <col min="3" max="3" width="14.140625" style="204" customWidth="1"/>
    <col min="4" max="4" width="18.140625" style="204" customWidth="1"/>
    <col min="5" max="5" width="15.85546875" style="204" customWidth="1"/>
    <col min="6" max="6" width="10.42578125" style="204" customWidth="1"/>
    <col min="7" max="7" width="13.7109375" style="204" customWidth="1"/>
    <col min="8" max="8" width="16" style="204" customWidth="1"/>
    <col min="9" max="9" width="10.85546875" style="244" customWidth="1"/>
    <col min="10" max="10" width="11.42578125" style="244" customWidth="1"/>
    <col min="11" max="11" width="10.28515625" style="245" customWidth="1"/>
    <col min="12" max="12" width="11.5703125" style="244" customWidth="1"/>
    <col min="13" max="13" width="12.5703125" style="244" customWidth="1"/>
    <col min="14" max="14" width="12" style="244" customWidth="1"/>
    <col min="15" max="15" width="9.140625" style="244"/>
    <col min="16" max="16" width="8.28515625" style="244" customWidth="1"/>
    <col min="17" max="17" width="6.7109375" style="246" customWidth="1"/>
    <col min="18" max="18" width="6.85546875" style="204" customWidth="1"/>
    <col min="19" max="19" width="6" style="204" customWidth="1"/>
    <col min="20" max="20" width="8.140625" style="204" customWidth="1"/>
    <col min="21" max="21" width="5.7109375" style="204" customWidth="1"/>
    <col min="22" max="22" width="5.5703125" style="204" customWidth="1"/>
    <col min="23" max="23" width="8.85546875" style="204" customWidth="1"/>
    <col min="24" max="24" width="19.140625" style="204" customWidth="1"/>
    <col min="25" max="84" width="9.140625" style="249"/>
    <col min="85" max="86" width="9.140625" style="204"/>
    <col min="87" max="87" width="9.140625" style="249"/>
    <col min="88" max="88" width="10.42578125" style="249" customWidth="1"/>
    <col min="89" max="89" width="10.28515625" style="249" customWidth="1"/>
    <col min="90" max="91" width="9.140625" style="249"/>
    <col min="92" max="93" width="9.140625" style="204"/>
    <col min="94" max="97" width="0" style="204" hidden="1" customWidth="1"/>
    <col min="98" max="16384" width="9.140625" style="204"/>
  </cols>
  <sheetData>
    <row r="1" spans="1:91" s="205" customFormat="1" ht="18">
      <c r="A1" s="3937" t="s">
        <v>2337</v>
      </c>
      <c r="B1" s="3937"/>
      <c r="C1" s="3937"/>
      <c r="D1" s="3937"/>
      <c r="E1" s="3937"/>
      <c r="F1" s="3937"/>
      <c r="G1" s="3937"/>
      <c r="H1" s="3937"/>
      <c r="I1" s="3937"/>
      <c r="J1" s="3937"/>
      <c r="K1" s="3937"/>
      <c r="L1" s="3937"/>
      <c r="M1" s="3937"/>
      <c r="N1" s="3937"/>
      <c r="O1" s="3937"/>
      <c r="P1" s="3937"/>
      <c r="Q1" s="3937"/>
      <c r="R1" s="3937"/>
      <c r="S1" s="3937"/>
      <c r="T1" s="3937"/>
      <c r="U1" s="3937"/>
      <c r="V1" s="3937"/>
      <c r="W1" s="3937"/>
      <c r="X1" s="3937"/>
      <c r="CI1" s="249"/>
      <c r="CJ1" s="249"/>
      <c r="CK1" s="249"/>
      <c r="CL1" s="249"/>
      <c r="CM1" s="249"/>
    </row>
    <row r="2" spans="1:91" s="205" customFormat="1" ht="13.5" thickBot="1">
      <c r="I2" s="277"/>
      <c r="J2" s="277"/>
      <c r="K2" s="278"/>
      <c r="L2" s="277"/>
      <c r="M2" s="277"/>
      <c r="N2" s="277"/>
      <c r="O2" s="277"/>
      <c r="P2" s="277"/>
      <c r="CI2" s="249"/>
      <c r="CJ2" s="249"/>
      <c r="CK2" s="249"/>
      <c r="CL2" s="249"/>
      <c r="CM2" s="249"/>
    </row>
    <row r="3" spans="1:91" s="205" customFormat="1" ht="40.5" customHeight="1">
      <c r="A3" s="3946" t="s">
        <v>445</v>
      </c>
      <c r="B3" s="3948" t="s">
        <v>13</v>
      </c>
      <c r="C3" s="3950" t="s">
        <v>2277</v>
      </c>
      <c r="D3" s="3950" t="s">
        <v>423</v>
      </c>
      <c r="E3" s="3950"/>
      <c r="F3" s="3964" t="s">
        <v>2276</v>
      </c>
      <c r="G3" s="3958" t="s">
        <v>411</v>
      </c>
      <c r="H3" s="3966" t="s">
        <v>395</v>
      </c>
      <c r="I3" s="604" t="s">
        <v>2357</v>
      </c>
      <c r="J3" s="391" t="s">
        <v>1054</v>
      </c>
      <c r="K3" s="391" t="s">
        <v>2358</v>
      </c>
      <c r="L3" s="605" t="s">
        <v>2359</v>
      </c>
      <c r="M3" s="3972" t="s">
        <v>1865</v>
      </c>
      <c r="N3" s="3968" t="s">
        <v>972</v>
      </c>
      <c r="O3" s="3970" t="s">
        <v>346</v>
      </c>
      <c r="P3" s="3971"/>
      <c r="Q3" s="3940" t="s">
        <v>429</v>
      </c>
      <c r="R3" s="3941"/>
      <c r="S3" s="3942" t="s">
        <v>16</v>
      </c>
      <c r="T3" s="3943"/>
      <c r="U3" s="3943"/>
      <c r="V3" s="3943"/>
      <c r="W3" s="3943"/>
      <c r="X3" s="3944"/>
      <c r="CI3" s="249"/>
      <c r="CJ3" s="249"/>
      <c r="CK3" s="249"/>
      <c r="CL3" s="249"/>
      <c r="CM3" s="249"/>
    </row>
    <row r="4" spans="1:91" s="205" customFormat="1" ht="41.25" customHeight="1" thickBot="1">
      <c r="A4" s="3947"/>
      <c r="B4" s="3949"/>
      <c r="C4" s="3951"/>
      <c r="D4" s="608" t="s">
        <v>430</v>
      </c>
      <c r="E4" s="609" t="s">
        <v>410</v>
      </c>
      <c r="F4" s="3965"/>
      <c r="G4" s="3959"/>
      <c r="H4" s="3967"/>
      <c r="I4" s="610" t="s">
        <v>1416</v>
      </c>
      <c r="J4" s="611" t="s">
        <v>1417</v>
      </c>
      <c r="K4" s="611" t="s">
        <v>1055</v>
      </c>
      <c r="L4" s="612" t="s">
        <v>362</v>
      </c>
      <c r="M4" s="3973"/>
      <c r="N4" s="3969"/>
      <c r="O4" s="705" t="s">
        <v>348</v>
      </c>
      <c r="P4" s="706" t="s">
        <v>349</v>
      </c>
      <c r="Q4" s="619" t="s">
        <v>436</v>
      </c>
      <c r="R4" s="620" t="s">
        <v>437</v>
      </c>
      <c r="S4" s="621" t="s">
        <v>438</v>
      </c>
      <c r="T4" s="622" t="s">
        <v>439</v>
      </c>
      <c r="U4" s="622" t="s">
        <v>440</v>
      </c>
      <c r="V4" s="622" t="s">
        <v>441</v>
      </c>
      <c r="W4" s="622" t="s">
        <v>442</v>
      </c>
      <c r="X4" s="623" t="s">
        <v>443</v>
      </c>
      <c r="CI4" s="249"/>
      <c r="CJ4" s="249"/>
      <c r="CK4" s="249"/>
      <c r="CL4" s="249"/>
      <c r="CM4" s="249"/>
    </row>
    <row r="5" spans="1:91" s="280" customFormat="1" ht="42" customHeight="1">
      <c r="A5" s="677" t="s">
        <v>415</v>
      </c>
      <c r="B5" s="678" t="s">
        <v>94</v>
      </c>
      <c r="C5" s="679" t="s">
        <v>740</v>
      </c>
      <c r="D5" s="679" t="s">
        <v>1843</v>
      </c>
      <c r="E5" s="679" t="s">
        <v>977</v>
      </c>
      <c r="F5" s="679"/>
      <c r="G5" s="679" t="s">
        <v>965</v>
      </c>
      <c r="H5" s="680" t="s">
        <v>1062</v>
      </c>
      <c r="I5" s="681">
        <v>15900</v>
      </c>
      <c r="J5" s="681">
        <v>15900</v>
      </c>
      <c r="K5" s="681">
        <v>15900</v>
      </c>
      <c r="L5" s="683">
        <v>0</v>
      </c>
      <c r="M5" s="707"/>
      <c r="N5" s="708"/>
      <c r="O5" s="708"/>
      <c r="P5" s="683"/>
      <c r="Q5" s="684"/>
      <c r="R5" s="683"/>
      <c r="S5" s="684">
        <v>1</v>
      </c>
      <c r="T5" s="685"/>
      <c r="U5" s="685"/>
      <c r="V5" s="685"/>
      <c r="W5" s="737"/>
      <c r="X5" s="686" t="s">
        <v>438</v>
      </c>
      <c r="AY5" s="271" t="s">
        <v>451</v>
      </c>
      <c r="AZ5" s="271" t="s">
        <v>2266</v>
      </c>
      <c r="BA5" s="271" t="s">
        <v>1060</v>
      </c>
      <c r="CI5" s="271" t="s">
        <v>451</v>
      </c>
      <c r="CJ5" s="271" t="s">
        <v>2266</v>
      </c>
      <c r="CK5" s="271" t="s">
        <v>408</v>
      </c>
      <c r="CL5" s="271"/>
      <c r="CM5" s="271"/>
    </row>
    <row r="6" spans="1:91" s="272" customFormat="1" ht="42" customHeight="1">
      <c r="A6" s="687"/>
      <c r="B6" s="688"/>
      <c r="C6" s="689"/>
      <c r="D6" s="689"/>
      <c r="E6" s="689"/>
      <c r="F6" s="689"/>
      <c r="G6" s="689"/>
      <c r="H6" s="690"/>
      <c r="I6" s="691"/>
      <c r="J6" s="935"/>
      <c r="K6" s="692"/>
      <c r="L6" s="709"/>
      <c r="M6" s="710"/>
      <c r="N6" s="711"/>
      <c r="O6" s="711"/>
      <c r="P6" s="693"/>
      <c r="Q6" s="694"/>
      <c r="R6" s="693"/>
      <c r="S6" s="695"/>
      <c r="T6" s="654"/>
      <c r="U6" s="654"/>
      <c r="V6" s="654"/>
      <c r="W6" s="654"/>
      <c r="X6" s="655"/>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t="s">
        <v>10</v>
      </c>
      <c r="AZ6" s="271" t="s">
        <v>965</v>
      </c>
      <c r="BA6" s="271" t="s">
        <v>1061</v>
      </c>
      <c r="BB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F6" s="271"/>
      <c r="CI6" s="271" t="s">
        <v>10</v>
      </c>
      <c r="CJ6" s="271" t="s">
        <v>965</v>
      </c>
      <c r="CK6" s="271" t="s">
        <v>409</v>
      </c>
      <c r="CL6" s="271"/>
      <c r="CM6" s="271"/>
    </row>
    <row r="7" spans="1:91" s="272" customFormat="1" ht="42" customHeight="1">
      <c r="A7" s="687"/>
      <c r="B7" s="688"/>
      <c r="C7" s="689"/>
      <c r="D7" s="689"/>
      <c r="E7" s="689"/>
      <c r="F7" s="689"/>
      <c r="G7" s="689"/>
      <c r="H7" s="690"/>
      <c r="I7" s="691"/>
      <c r="J7" s="935"/>
      <c r="K7" s="692"/>
      <c r="L7" s="709"/>
      <c r="M7" s="710"/>
      <c r="N7" s="711"/>
      <c r="O7" s="711"/>
      <c r="P7" s="693"/>
      <c r="Q7" s="694"/>
      <c r="R7" s="693"/>
      <c r="S7" s="695"/>
      <c r="T7" s="654"/>
      <c r="U7" s="654"/>
      <c r="V7" s="654"/>
      <c r="W7" s="654"/>
      <c r="X7" s="655"/>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t="s">
        <v>415</v>
      </c>
      <c r="AZ7" s="271" t="s">
        <v>2268</v>
      </c>
      <c r="BA7" s="271" t="s">
        <v>1062</v>
      </c>
      <c r="BB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I7" s="271" t="s">
        <v>415</v>
      </c>
      <c r="CJ7" s="271" t="s">
        <v>2268</v>
      </c>
      <c r="CK7" s="271" t="s">
        <v>414</v>
      </c>
      <c r="CL7" s="271"/>
      <c r="CM7" s="271"/>
    </row>
    <row r="8" spans="1:91" s="272" customFormat="1" ht="42" customHeight="1">
      <c r="A8" s="687"/>
      <c r="B8" s="688"/>
      <c r="C8" s="689"/>
      <c r="D8" s="689"/>
      <c r="E8" s="689"/>
      <c r="F8" s="689"/>
      <c r="G8" s="689"/>
      <c r="H8" s="690"/>
      <c r="I8" s="691"/>
      <c r="J8" s="935"/>
      <c r="K8" s="692"/>
      <c r="L8" s="709"/>
      <c r="M8" s="710"/>
      <c r="N8" s="711"/>
      <c r="O8" s="711"/>
      <c r="P8" s="693"/>
      <c r="Q8" s="694"/>
      <c r="R8" s="693"/>
      <c r="S8" s="695"/>
      <c r="T8" s="654"/>
      <c r="U8" s="654"/>
      <c r="V8" s="654"/>
      <c r="W8" s="654"/>
      <c r="X8" s="655"/>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t="s">
        <v>1063</v>
      </c>
      <c r="BA8" s="271" t="s">
        <v>1064</v>
      </c>
      <c r="BB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F8" s="271"/>
      <c r="CI8" s="271"/>
      <c r="CJ8" s="271"/>
      <c r="CK8" s="271"/>
      <c r="CL8" s="271"/>
      <c r="CM8" s="271"/>
    </row>
    <row r="9" spans="1:91" s="272" customFormat="1" ht="42" customHeight="1">
      <c r="A9" s="687"/>
      <c r="B9" s="688"/>
      <c r="C9" s="689"/>
      <c r="D9" s="689"/>
      <c r="E9" s="689"/>
      <c r="F9" s="689"/>
      <c r="G9" s="689"/>
      <c r="H9" s="690"/>
      <c r="I9" s="691"/>
      <c r="J9" s="935"/>
      <c r="K9" s="692"/>
      <c r="L9" s="693"/>
      <c r="M9" s="710"/>
      <c r="N9" s="711"/>
      <c r="O9" s="711"/>
      <c r="P9" s="693"/>
      <c r="Q9" s="694"/>
      <c r="R9" s="693"/>
      <c r="S9" s="695"/>
      <c r="T9" s="654"/>
      <c r="U9" s="654"/>
      <c r="V9" s="654"/>
      <c r="W9" s="654"/>
      <c r="X9" s="655"/>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t="s">
        <v>1065</v>
      </c>
      <c r="BB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I9" s="271"/>
      <c r="CJ9" s="271"/>
      <c r="CK9" s="271"/>
      <c r="CL9" s="271"/>
      <c r="CM9" s="271"/>
    </row>
    <row r="10" spans="1:91" s="272" customFormat="1" ht="42" customHeight="1">
      <c r="A10" s="687"/>
      <c r="B10" s="688"/>
      <c r="C10" s="689"/>
      <c r="D10" s="689"/>
      <c r="E10" s="689"/>
      <c r="F10" s="689"/>
      <c r="G10" s="689"/>
      <c r="H10" s="690"/>
      <c r="I10" s="691"/>
      <c r="J10" s="935"/>
      <c r="K10" s="692"/>
      <c r="L10" s="693"/>
      <c r="M10" s="710"/>
      <c r="N10" s="711"/>
      <c r="O10" s="711"/>
      <c r="P10" s="693"/>
      <c r="Q10" s="694"/>
      <c r="R10" s="693"/>
      <c r="S10" s="695"/>
      <c r="T10" s="654"/>
      <c r="U10" s="654"/>
      <c r="V10" s="654"/>
      <c r="W10" s="654"/>
      <c r="X10" s="655"/>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B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I10" s="271"/>
      <c r="CJ10" s="271"/>
      <c r="CK10" s="271"/>
      <c r="CL10" s="271"/>
      <c r="CM10" s="271"/>
    </row>
    <row r="11" spans="1:91" s="272" customFormat="1" ht="42" customHeight="1">
      <c r="A11" s="687"/>
      <c r="B11" s="688"/>
      <c r="C11" s="689"/>
      <c r="D11" s="689"/>
      <c r="E11" s="689"/>
      <c r="F11" s="689"/>
      <c r="G11" s="689"/>
      <c r="H11" s="690"/>
      <c r="I11" s="691"/>
      <c r="J11" s="935"/>
      <c r="K11" s="692"/>
      <c r="L11" s="693"/>
      <c r="M11" s="710"/>
      <c r="N11" s="711"/>
      <c r="O11" s="711"/>
      <c r="P11" s="693"/>
      <c r="Q11" s="694"/>
      <c r="R11" s="693"/>
      <c r="S11" s="695"/>
      <c r="T11" s="654"/>
      <c r="U11" s="654"/>
      <c r="V11" s="654"/>
      <c r="W11" s="654"/>
      <c r="X11" s="655"/>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I11" s="271"/>
      <c r="CJ11" s="271"/>
      <c r="CK11" s="271"/>
      <c r="CL11" s="271"/>
      <c r="CM11" s="271"/>
    </row>
    <row r="12" spans="1:91" s="272" customFormat="1" ht="42" customHeight="1">
      <c r="A12" s="687"/>
      <c r="B12" s="688"/>
      <c r="C12" s="689"/>
      <c r="D12" s="689"/>
      <c r="E12" s="689"/>
      <c r="F12" s="689"/>
      <c r="G12" s="689"/>
      <c r="H12" s="690"/>
      <c r="I12" s="691"/>
      <c r="J12" s="935"/>
      <c r="K12" s="692"/>
      <c r="L12" s="693"/>
      <c r="M12" s="710"/>
      <c r="N12" s="711"/>
      <c r="O12" s="711"/>
      <c r="P12" s="693"/>
      <c r="Q12" s="694"/>
      <c r="R12" s="693"/>
      <c r="S12" s="695"/>
      <c r="T12" s="654"/>
      <c r="U12" s="654"/>
      <c r="V12" s="654"/>
      <c r="W12" s="654"/>
      <c r="X12" s="655"/>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I12" s="271"/>
      <c r="CJ12" s="271"/>
      <c r="CK12" s="271"/>
      <c r="CL12" s="271"/>
      <c r="CM12" s="271"/>
    </row>
    <row r="13" spans="1:91" s="272" customFormat="1" ht="42" customHeight="1">
      <c r="A13" s="687"/>
      <c r="B13" s="688"/>
      <c r="C13" s="689"/>
      <c r="D13" s="689"/>
      <c r="E13" s="689"/>
      <c r="F13" s="689"/>
      <c r="G13" s="689"/>
      <c r="H13" s="690"/>
      <c r="I13" s="691"/>
      <c r="J13" s="935"/>
      <c r="K13" s="692"/>
      <c r="L13" s="693"/>
      <c r="M13" s="710"/>
      <c r="N13" s="711"/>
      <c r="O13" s="711"/>
      <c r="P13" s="693"/>
      <c r="Q13" s="694"/>
      <c r="R13" s="693"/>
      <c r="S13" s="695"/>
      <c r="T13" s="654"/>
      <c r="U13" s="654"/>
      <c r="V13" s="654"/>
      <c r="W13" s="654"/>
      <c r="X13" s="655"/>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I13" s="271"/>
      <c r="CJ13" s="271"/>
      <c r="CK13" s="271"/>
      <c r="CL13" s="271"/>
      <c r="CM13" s="271"/>
    </row>
    <row r="14" spans="1:91" s="272" customFormat="1" ht="42" customHeight="1">
      <c r="A14" s="687"/>
      <c r="B14" s="688"/>
      <c r="C14" s="689"/>
      <c r="D14" s="689"/>
      <c r="E14" s="689"/>
      <c r="F14" s="689"/>
      <c r="G14" s="689"/>
      <c r="H14" s="690"/>
      <c r="I14" s="691"/>
      <c r="J14" s="935"/>
      <c r="K14" s="692"/>
      <c r="L14" s="693"/>
      <c r="M14" s="710"/>
      <c r="N14" s="711"/>
      <c r="O14" s="711"/>
      <c r="P14" s="693"/>
      <c r="Q14" s="694"/>
      <c r="R14" s="693"/>
      <c r="S14" s="695"/>
      <c r="T14" s="654"/>
      <c r="U14" s="654"/>
      <c r="V14" s="654"/>
      <c r="W14" s="654"/>
      <c r="X14" s="655"/>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I14" s="271"/>
      <c r="CJ14" s="271"/>
      <c r="CK14" s="271"/>
      <c r="CL14" s="271"/>
      <c r="CM14" s="271"/>
    </row>
    <row r="15" spans="1:91" s="272" customFormat="1" ht="42" customHeight="1">
      <c r="A15" s="687"/>
      <c r="B15" s="688"/>
      <c r="C15" s="689"/>
      <c r="D15" s="689"/>
      <c r="E15" s="689"/>
      <c r="F15" s="689"/>
      <c r="G15" s="689"/>
      <c r="H15" s="690"/>
      <c r="I15" s="691"/>
      <c r="J15" s="935"/>
      <c r="K15" s="692"/>
      <c r="L15" s="693"/>
      <c r="M15" s="710"/>
      <c r="N15" s="711"/>
      <c r="O15" s="711"/>
      <c r="P15" s="693"/>
      <c r="Q15" s="694"/>
      <c r="R15" s="693"/>
      <c r="S15" s="695"/>
      <c r="T15" s="654"/>
      <c r="U15" s="654"/>
      <c r="V15" s="654"/>
      <c r="W15" s="654"/>
      <c r="X15" s="655"/>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I15" s="271"/>
      <c r="CJ15" s="271"/>
      <c r="CK15" s="271"/>
      <c r="CL15" s="271"/>
      <c r="CM15" s="271"/>
    </row>
    <row r="16" spans="1:91" s="272" customFormat="1" ht="42" customHeight="1">
      <c r="A16" s="687"/>
      <c r="B16" s="688"/>
      <c r="C16" s="689"/>
      <c r="D16" s="689"/>
      <c r="E16" s="689"/>
      <c r="F16" s="689"/>
      <c r="G16" s="689"/>
      <c r="H16" s="690"/>
      <c r="I16" s="691"/>
      <c r="J16" s="935"/>
      <c r="K16" s="692"/>
      <c r="L16" s="693"/>
      <c r="M16" s="710"/>
      <c r="N16" s="711"/>
      <c r="O16" s="711"/>
      <c r="P16" s="693"/>
      <c r="Q16" s="694"/>
      <c r="R16" s="693"/>
      <c r="S16" s="695"/>
      <c r="T16" s="654"/>
      <c r="U16" s="654"/>
      <c r="V16" s="654"/>
      <c r="W16" s="654"/>
      <c r="X16" s="655"/>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I16" s="271"/>
      <c r="CJ16" s="271"/>
      <c r="CK16" s="271"/>
      <c r="CL16" s="271"/>
      <c r="CM16" s="271"/>
    </row>
    <row r="17" spans="1:91" s="272" customFormat="1" ht="42" customHeight="1">
      <c r="A17" s="687"/>
      <c r="B17" s="688"/>
      <c r="C17" s="689"/>
      <c r="D17" s="689"/>
      <c r="E17" s="689"/>
      <c r="F17" s="689"/>
      <c r="G17" s="689"/>
      <c r="H17" s="690"/>
      <c r="I17" s="691"/>
      <c r="J17" s="935"/>
      <c r="K17" s="692"/>
      <c r="L17" s="693"/>
      <c r="M17" s="710"/>
      <c r="N17" s="711"/>
      <c r="O17" s="711"/>
      <c r="P17" s="693"/>
      <c r="Q17" s="694"/>
      <c r="R17" s="693"/>
      <c r="S17" s="695"/>
      <c r="T17" s="654"/>
      <c r="U17" s="654"/>
      <c r="V17" s="654"/>
      <c r="W17" s="654"/>
      <c r="X17" s="655"/>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I17" s="271"/>
      <c r="CJ17" s="271"/>
      <c r="CK17" s="271"/>
      <c r="CL17" s="271"/>
      <c r="CM17" s="271"/>
    </row>
    <row r="18" spans="1:91" s="272" customFormat="1" ht="42" customHeight="1">
      <c r="A18" s="687"/>
      <c r="B18" s="688"/>
      <c r="C18" s="689"/>
      <c r="D18" s="689"/>
      <c r="E18" s="689"/>
      <c r="F18" s="689"/>
      <c r="G18" s="689"/>
      <c r="H18" s="690"/>
      <c r="I18" s="691"/>
      <c r="J18" s="935"/>
      <c r="K18" s="692"/>
      <c r="L18" s="693"/>
      <c r="M18" s="710"/>
      <c r="N18" s="711"/>
      <c r="O18" s="711"/>
      <c r="P18" s="693"/>
      <c r="Q18" s="694"/>
      <c r="R18" s="693"/>
      <c r="S18" s="695"/>
      <c r="T18" s="654"/>
      <c r="U18" s="654"/>
      <c r="V18" s="654"/>
      <c r="W18" s="654"/>
      <c r="X18" s="655"/>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I18" s="271"/>
      <c r="CJ18" s="271"/>
      <c r="CK18" s="271"/>
      <c r="CL18" s="271"/>
      <c r="CM18" s="271"/>
    </row>
    <row r="19" spans="1:91" s="272" customFormat="1" ht="42" customHeight="1">
      <c r="A19" s="687"/>
      <c r="B19" s="688"/>
      <c r="C19" s="689"/>
      <c r="D19" s="689"/>
      <c r="E19" s="689"/>
      <c r="F19" s="689"/>
      <c r="G19" s="689"/>
      <c r="H19" s="690"/>
      <c r="I19" s="691"/>
      <c r="J19" s="935"/>
      <c r="K19" s="692"/>
      <c r="L19" s="693"/>
      <c r="M19" s="710"/>
      <c r="N19" s="711"/>
      <c r="O19" s="711"/>
      <c r="P19" s="693"/>
      <c r="Q19" s="694"/>
      <c r="R19" s="693"/>
      <c r="S19" s="695"/>
      <c r="T19" s="654"/>
      <c r="U19" s="654"/>
      <c r="V19" s="654"/>
      <c r="W19" s="654"/>
      <c r="X19" s="655"/>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I19" s="271"/>
      <c r="CJ19" s="271"/>
      <c r="CK19" s="271"/>
      <c r="CL19" s="271"/>
      <c r="CM19" s="271"/>
    </row>
    <row r="20" spans="1:91" s="272" customFormat="1" ht="42" customHeight="1">
      <c r="A20" s="687"/>
      <c r="B20" s="688"/>
      <c r="C20" s="689"/>
      <c r="D20" s="689"/>
      <c r="E20" s="689"/>
      <c r="F20" s="689"/>
      <c r="G20" s="689"/>
      <c r="H20" s="690"/>
      <c r="I20" s="691"/>
      <c r="J20" s="935"/>
      <c r="K20" s="692"/>
      <c r="L20" s="693"/>
      <c r="M20" s="710"/>
      <c r="N20" s="711"/>
      <c r="O20" s="711"/>
      <c r="P20" s="693"/>
      <c r="Q20" s="694"/>
      <c r="R20" s="693"/>
      <c r="S20" s="695"/>
      <c r="T20" s="654"/>
      <c r="U20" s="654"/>
      <c r="V20" s="654"/>
      <c r="W20" s="654"/>
      <c r="X20" s="655"/>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I20" s="271"/>
      <c r="CJ20" s="271"/>
      <c r="CK20" s="271"/>
      <c r="CL20" s="271"/>
      <c r="CM20" s="271"/>
    </row>
    <row r="21" spans="1:91" s="272" customFormat="1" ht="42" customHeight="1" thickBot="1">
      <c r="A21" s="696"/>
      <c r="B21" s="697"/>
      <c r="C21" s="698"/>
      <c r="D21" s="698"/>
      <c r="E21" s="698"/>
      <c r="F21" s="698"/>
      <c r="G21" s="698"/>
      <c r="H21" s="699"/>
      <c r="I21" s="700"/>
      <c r="J21" s="936"/>
      <c r="K21" s="701"/>
      <c r="L21" s="702"/>
      <c r="M21" s="712"/>
      <c r="N21" s="713"/>
      <c r="O21" s="713"/>
      <c r="P21" s="702"/>
      <c r="Q21" s="703"/>
      <c r="R21" s="702"/>
      <c r="S21" s="704"/>
      <c r="T21" s="672"/>
      <c r="U21" s="672"/>
      <c r="V21" s="672"/>
      <c r="W21" s="672"/>
      <c r="X21" s="673"/>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I21" s="271"/>
      <c r="CJ21" s="271"/>
      <c r="CK21" s="271"/>
      <c r="CL21" s="271"/>
      <c r="CM21" s="271"/>
    </row>
  </sheetData>
  <dataConsolidate/>
  <mergeCells count="13">
    <mergeCell ref="G3:G4"/>
    <mergeCell ref="H3:H4"/>
    <mergeCell ref="M3:M4"/>
    <mergeCell ref="A1:X1"/>
    <mergeCell ref="A3:A4"/>
    <mergeCell ref="B3:B4"/>
    <mergeCell ref="C3:C4"/>
    <mergeCell ref="D3:E3"/>
    <mergeCell ref="N3:N4"/>
    <mergeCell ref="O3:P3"/>
    <mergeCell ref="Q3:R3"/>
    <mergeCell ref="S3:X3"/>
    <mergeCell ref="F3:F4"/>
  </mergeCells>
  <phoneticPr fontId="55" type="noConversion"/>
  <dataValidations count="4">
    <dataValidation type="whole" allowBlank="1" showInputMessage="1" showErrorMessage="1" sqref="S2:W65536">
      <formula1>0</formula1>
      <formula2>10</formula2>
    </dataValidation>
    <dataValidation type="list" allowBlank="1" showInputMessage="1" showErrorMessage="1" sqref="A2:A65536">
      <formula1>$AY$5:$AY$8</formula1>
    </dataValidation>
    <dataValidation type="list" allowBlank="1" showInputMessage="1" showErrorMessage="1" sqref="H2:H65536">
      <formula1>$BA$5:$BA$10</formula1>
    </dataValidation>
    <dataValidation type="list" allowBlank="1" showInputMessage="1" showErrorMessage="1" sqref="G2:G65536">
      <formula1>$AZ$5:$AZ$8</formula1>
    </dataValidation>
  </dataValidations>
  <pageMargins left="0.15748031496062992" right="0.15748031496062992" top="0.88" bottom="0.62" header="0.39" footer="0.41"/>
  <pageSetup paperSize="9" scale="56" orientation="landscape" r:id="rId1"/>
  <headerFooter alignWithMargins="0">
    <oddHeader>&amp;C&amp;12T.C.
İÇİŞLERİ BAKANLIĞI
Mahalli İdareler Genel Müdürlüğü</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L11"/>
  <sheetViews>
    <sheetView zoomScaleNormal="100" zoomScaleSheetLayoutView="75" workbookViewId="0">
      <selection sqref="A1:W1"/>
    </sheetView>
  </sheetViews>
  <sheetFormatPr defaultRowHeight="12.75"/>
  <cols>
    <col min="1" max="1" width="6" style="204" customWidth="1"/>
    <col min="2" max="2" width="12.7109375" style="204" customWidth="1"/>
    <col min="3" max="3" width="14.140625" style="204" customWidth="1"/>
    <col min="4" max="4" width="32.7109375" style="204" customWidth="1"/>
    <col min="5" max="5" width="16.28515625" style="204" customWidth="1"/>
    <col min="6" max="6" width="10.42578125" style="204" customWidth="1"/>
    <col min="7" max="7" width="18.140625" style="204" customWidth="1"/>
    <col min="8" max="8" width="17.5703125" style="204" customWidth="1"/>
    <col min="9" max="10" width="12" style="244" customWidth="1"/>
    <col min="11" max="11" width="10.140625" style="245" customWidth="1"/>
    <col min="12" max="12" width="12.28515625" style="244" customWidth="1"/>
    <col min="13" max="13" width="11" style="244" customWidth="1"/>
    <col min="14" max="14" width="10.42578125" style="244" customWidth="1"/>
    <col min="15" max="15" width="11.7109375" style="244" customWidth="1"/>
    <col min="16" max="16" width="7.140625" style="246" customWidth="1"/>
    <col min="17" max="17" width="7.42578125" style="204" customWidth="1"/>
    <col min="18" max="18" width="6" style="204" customWidth="1"/>
    <col min="19" max="19" width="8.140625" style="204" customWidth="1"/>
    <col min="20" max="20" width="5.7109375" style="204" customWidth="1"/>
    <col min="21" max="21" width="5.5703125" style="204" customWidth="1"/>
    <col min="22" max="22" width="8.5703125" style="204" customWidth="1"/>
    <col min="23" max="23" width="20.5703125" style="204" customWidth="1"/>
    <col min="24" max="51" width="9.140625" style="249"/>
    <col min="52" max="52" width="18.28515625" style="249" customWidth="1"/>
    <col min="53" max="83" width="9.140625" style="249"/>
    <col min="84" max="85" width="9.140625" style="204"/>
    <col min="86" max="86" width="9.140625" style="249"/>
    <col min="87" max="87" width="10.42578125" style="249" customWidth="1"/>
    <col min="88" max="88" width="10.28515625" style="249" customWidth="1"/>
    <col min="89" max="90" width="9.140625" style="249"/>
    <col min="91" max="92" width="9.140625" style="204"/>
    <col min="93" max="96" width="0" style="204" hidden="1" customWidth="1"/>
    <col min="97" max="16384" width="9.140625" style="204"/>
  </cols>
  <sheetData>
    <row r="1" spans="1:90" s="205" customFormat="1" ht="25.5" customHeight="1">
      <c r="A1" s="3937" t="s">
        <v>2338</v>
      </c>
      <c r="B1" s="3937"/>
      <c r="C1" s="3937"/>
      <c r="D1" s="3937"/>
      <c r="E1" s="3937"/>
      <c r="F1" s="3937"/>
      <c r="G1" s="3937"/>
      <c r="H1" s="3937"/>
      <c r="I1" s="3937"/>
      <c r="J1" s="3937"/>
      <c r="K1" s="3937"/>
      <c r="L1" s="3937"/>
      <c r="M1" s="3937"/>
      <c r="N1" s="3937"/>
      <c r="O1" s="3937"/>
      <c r="P1" s="3937"/>
      <c r="Q1" s="3937"/>
      <c r="R1" s="3937"/>
      <c r="S1" s="3937"/>
      <c r="T1" s="3937"/>
      <c r="U1" s="3937"/>
      <c r="V1" s="3937"/>
      <c r="W1" s="3937"/>
      <c r="CH1" s="249"/>
      <c r="CI1" s="249"/>
      <c r="CJ1" s="249"/>
      <c r="CK1" s="249"/>
      <c r="CL1" s="249"/>
    </row>
    <row r="2" spans="1:90" s="205" customFormat="1" ht="21" customHeight="1" thickBot="1">
      <c r="I2" s="277"/>
      <c r="J2" s="277"/>
      <c r="K2" s="278"/>
      <c r="L2" s="277"/>
      <c r="M2" s="277"/>
      <c r="N2" s="277"/>
      <c r="O2" s="277"/>
      <c r="CH2" s="249"/>
      <c r="CI2" s="249"/>
      <c r="CJ2" s="249"/>
      <c r="CK2" s="249"/>
      <c r="CL2" s="249"/>
    </row>
    <row r="3" spans="1:90" s="205" customFormat="1" ht="40.5" customHeight="1">
      <c r="A3" s="3946" t="s">
        <v>445</v>
      </c>
      <c r="B3" s="3948" t="s">
        <v>13</v>
      </c>
      <c r="C3" s="3950" t="s">
        <v>2277</v>
      </c>
      <c r="D3" s="3950" t="s">
        <v>423</v>
      </c>
      <c r="E3" s="3950"/>
      <c r="F3" s="3964" t="s">
        <v>2276</v>
      </c>
      <c r="G3" s="3958" t="s">
        <v>2135</v>
      </c>
      <c r="H3" s="3966" t="s">
        <v>204</v>
      </c>
      <c r="I3" s="604" t="s">
        <v>2357</v>
      </c>
      <c r="J3" s="391" t="s">
        <v>1054</v>
      </c>
      <c r="K3" s="391" t="s">
        <v>2358</v>
      </c>
      <c r="L3" s="605" t="s">
        <v>2359</v>
      </c>
      <c r="M3" s="3987" t="s">
        <v>1067</v>
      </c>
      <c r="N3" s="3940" t="s">
        <v>1068</v>
      </c>
      <c r="O3" s="3941"/>
      <c r="P3" s="3940" t="s">
        <v>429</v>
      </c>
      <c r="Q3" s="3941"/>
      <c r="R3" s="3942" t="s">
        <v>16</v>
      </c>
      <c r="S3" s="3943"/>
      <c r="T3" s="3943"/>
      <c r="U3" s="3943"/>
      <c r="V3" s="3943"/>
      <c r="W3" s="3944"/>
      <c r="CH3" s="249"/>
      <c r="CI3" s="249"/>
      <c r="CJ3" s="249"/>
      <c r="CK3" s="249"/>
      <c r="CL3" s="249"/>
    </row>
    <row r="4" spans="1:90" s="205" customFormat="1" ht="41.25" customHeight="1">
      <c r="A4" s="4052"/>
      <c r="B4" s="4053"/>
      <c r="C4" s="4054"/>
      <c r="D4" s="2964" t="s">
        <v>430</v>
      </c>
      <c r="E4" s="2965" t="s">
        <v>410</v>
      </c>
      <c r="F4" s="4055"/>
      <c r="G4" s="4056"/>
      <c r="H4" s="4057"/>
      <c r="I4" s="1241" t="s">
        <v>1416</v>
      </c>
      <c r="J4" s="1242" t="s">
        <v>1417</v>
      </c>
      <c r="K4" s="1242" t="s">
        <v>1055</v>
      </c>
      <c r="L4" s="1429" t="s">
        <v>362</v>
      </c>
      <c r="M4" s="4060"/>
      <c r="N4" s="1916" t="s">
        <v>1069</v>
      </c>
      <c r="O4" s="1917" t="s">
        <v>1070</v>
      </c>
      <c r="P4" s="1430" t="s">
        <v>436</v>
      </c>
      <c r="Q4" s="1431" t="s">
        <v>437</v>
      </c>
      <c r="R4" s="1405" t="s">
        <v>438</v>
      </c>
      <c r="S4" s="1406" t="s">
        <v>439</v>
      </c>
      <c r="T4" s="1406" t="s">
        <v>440</v>
      </c>
      <c r="U4" s="1406" t="s">
        <v>441</v>
      </c>
      <c r="V4" s="1406" t="s">
        <v>442</v>
      </c>
      <c r="W4" s="1239" t="s">
        <v>443</v>
      </c>
      <c r="CH4" s="249"/>
      <c r="CI4" s="249"/>
      <c r="CJ4" s="249"/>
      <c r="CK4" s="249"/>
      <c r="CL4" s="249"/>
    </row>
    <row r="5" spans="1:90" s="280" customFormat="1" ht="49.5" customHeight="1">
      <c r="A5" s="1369" t="s">
        <v>451</v>
      </c>
      <c r="B5" s="688" t="s">
        <v>94</v>
      </c>
      <c r="C5" s="689" t="s">
        <v>1030</v>
      </c>
      <c r="D5" s="960" t="s">
        <v>1903</v>
      </c>
      <c r="E5" s="2969" t="s">
        <v>1903</v>
      </c>
      <c r="F5" s="689"/>
      <c r="G5" s="689" t="s">
        <v>965</v>
      </c>
      <c r="H5" s="970" t="s">
        <v>1904</v>
      </c>
      <c r="I5" s="2970">
        <v>20034</v>
      </c>
      <c r="J5" s="2970">
        <v>20034</v>
      </c>
      <c r="K5" s="2970">
        <v>20034</v>
      </c>
      <c r="L5" s="1413">
        <v>0</v>
      </c>
      <c r="M5" s="1413"/>
      <c r="N5" s="1413"/>
      <c r="O5" s="1413"/>
      <c r="P5" s="658"/>
      <c r="Q5" s="1413"/>
      <c r="R5" s="658">
        <v>1</v>
      </c>
      <c r="S5" s="658"/>
      <c r="T5" s="658"/>
      <c r="U5" s="658"/>
      <c r="V5" s="658"/>
      <c r="W5" s="1369" t="s">
        <v>438</v>
      </c>
      <c r="AX5" s="271" t="s">
        <v>451</v>
      </c>
      <c r="AY5" s="271" t="s">
        <v>2266</v>
      </c>
      <c r="AZ5" s="271" t="s">
        <v>484</v>
      </c>
      <c r="BA5" s="271" t="s">
        <v>688</v>
      </c>
      <c r="CH5" s="271" t="s">
        <v>451</v>
      </c>
      <c r="CI5" s="271" t="s">
        <v>2266</v>
      </c>
      <c r="CJ5" s="271" t="s">
        <v>408</v>
      </c>
      <c r="CK5" s="271"/>
      <c r="CL5" s="271"/>
    </row>
    <row r="6" spans="1:90" s="272" customFormat="1" ht="42" customHeight="1">
      <c r="A6" s="1369" t="s">
        <v>451</v>
      </c>
      <c r="B6" s="688" t="s">
        <v>94</v>
      </c>
      <c r="C6" s="689" t="s">
        <v>740</v>
      </c>
      <c r="D6" s="960" t="s">
        <v>1437</v>
      </c>
      <c r="E6" s="960" t="s">
        <v>1437</v>
      </c>
      <c r="F6" s="689"/>
      <c r="G6" s="689" t="s">
        <v>2266</v>
      </c>
      <c r="H6" s="970" t="s">
        <v>1904</v>
      </c>
      <c r="I6" s="4058" t="s">
        <v>1527</v>
      </c>
      <c r="J6" s="4059"/>
      <c r="K6" s="4059"/>
      <c r="L6" s="4059"/>
      <c r="M6" s="4059"/>
      <c r="N6" s="4059"/>
      <c r="O6" s="4059"/>
      <c r="P6" s="4059"/>
      <c r="Q6" s="4059"/>
      <c r="R6" s="4059"/>
      <c r="S6" s="4059"/>
      <c r="T6" s="4059"/>
      <c r="U6" s="4059"/>
      <c r="V6" s="4059"/>
      <c r="W6" s="1369" t="s">
        <v>1926</v>
      </c>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t="s">
        <v>10</v>
      </c>
      <c r="AY6" s="271" t="s">
        <v>965</v>
      </c>
      <c r="AZ6" s="271" t="s">
        <v>1071</v>
      </c>
      <c r="BA6" s="271" t="s">
        <v>1042</v>
      </c>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H6" s="271" t="s">
        <v>10</v>
      </c>
      <c r="CI6" s="271" t="s">
        <v>965</v>
      </c>
      <c r="CJ6" s="271" t="s">
        <v>409</v>
      </c>
      <c r="CK6" s="271"/>
      <c r="CL6" s="271"/>
    </row>
    <row r="7" spans="1:90" s="272" customFormat="1" ht="42" customHeight="1">
      <c r="A7" s="1369" t="s">
        <v>451</v>
      </c>
      <c r="B7" s="688" t="s">
        <v>94</v>
      </c>
      <c r="C7" s="689" t="s">
        <v>740</v>
      </c>
      <c r="D7" s="960" t="s">
        <v>1438</v>
      </c>
      <c r="E7" s="960" t="s">
        <v>1438</v>
      </c>
      <c r="F7" s="689"/>
      <c r="G7" s="689" t="s">
        <v>2266</v>
      </c>
      <c r="H7" s="970" t="s">
        <v>1904</v>
      </c>
      <c r="I7" s="4059"/>
      <c r="J7" s="4059"/>
      <c r="K7" s="4059"/>
      <c r="L7" s="4059"/>
      <c r="M7" s="4059"/>
      <c r="N7" s="4059"/>
      <c r="O7" s="4059"/>
      <c r="P7" s="4059"/>
      <c r="Q7" s="4059"/>
      <c r="R7" s="4059"/>
      <c r="S7" s="4059"/>
      <c r="T7" s="4059"/>
      <c r="U7" s="4059"/>
      <c r="V7" s="4059"/>
      <c r="W7" s="1369" t="s">
        <v>1926</v>
      </c>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t="s">
        <v>1072</v>
      </c>
      <c r="BA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H7" s="271"/>
      <c r="CI7" s="271"/>
      <c r="CJ7" s="271"/>
      <c r="CK7" s="271"/>
      <c r="CL7" s="271"/>
    </row>
    <row r="8" spans="1:90" s="249" customFormat="1">
      <c r="C8" s="246"/>
      <c r="F8" s="249">
        <f>SUM(F5:F7)</f>
        <v>0</v>
      </c>
      <c r="I8" s="1197">
        <f>SUM(I5:I7)</f>
        <v>20034</v>
      </c>
      <c r="J8" s="1197">
        <f>SUM(J5:J7)</f>
        <v>20034</v>
      </c>
      <c r="K8" s="1197">
        <f>SUM(K5:K7)</f>
        <v>20034</v>
      </c>
      <c r="L8" s="1197">
        <f>SUM(L5:L7)</f>
        <v>0</v>
      </c>
      <c r="M8" s="881"/>
      <c r="N8" s="881"/>
      <c r="O8" s="881"/>
      <c r="R8" s="249">
        <f>SUM(R5:R7)</f>
        <v>1</v>
      </c>
      <c r="S8" s="249">
        <f>SUM(S5:S7)</f>
        <v>0</v>
      </c>
      <c r="T8" s="249">
        <f>SUM(T5:T7)</f>
        <v>0</v>
      </c>
      <c r="U8" s="249">
        <f>SUM(U5:U7)</f>
        <v>0</v>
      </c>
      <c r="V8" s="249">
        <f>SUM(V5:V7)</f>
        <v>0</v>
      </c>
    </row>
    <row r="9" spans="1:90" s="249" customFormat="1">
      <c r="F9" s="249">
        <f>SUMIF(W6:W7,"BİTTİ",F5:F7)</f>
        <v>0</v>
      </c>
      <c r="I9" s="881"/>
      <c r="J9" s="881"/>
      <c r="K9" s="882"/>
      <c r="L9" s="881"/>
      <c r="M9" s="881"/>
      <c r="N9" s="881"/>
      <c r="O9" s="881"/>
    </row>
    <row r="10" spans="1:90" s="249" customFormat="1">
      <c r="I10" s="881"/>
      <c r="J10" s="881"/>
      <c r="K10" s="882"/>
      <c r="L10" s="881"/>
      <c r="M10" s="881"/>
      <c r="N10" s="881"/>
      <c r="O10" s="881"/>
    </row>
    <row r="11" spans="1:90" s="249" customFormat="1">
      <c r="I11" s="881"/>
      <c r="J11" s="881"/>
      <c r="K11" s="882"/>
      <c r="L11" s="881"/>
      <c r="M11" s="881"/>
      <c r="N11" s="881"/>
      <c r="O11" s="881"/>
    </row>
  </sheetData>
  <dataConsolidate/>
  <mergeCells count="13">
    <mergeCell ref="I6:V7"/>
    <mergeCell ref="M3:M4"/>
    <mergeCell ref="N3:O3"/>
    <mergeCell ref="P3:Q3"/>
    <mergeCell ref="R3:W3"/>
    <mergeCell ref="A1:W1"/>
    <mergeCell ref="A3:A4"/>
    <mergeCell ref="B3:B4"/>
    <mergeCell ref="C3:C4"/>
    <mergeCell ref="D3:E3"/>
    <mergeCell ref="F3:F4"/>
    <mergeCell ref="G3:G4"/>
    <mergeCell ref="H3:H4"/>
  </mergeCells>
  <phoneticPr fontId="55" type="noConversion"/>
  <dataValidations count="5">
    <dataValidation type="list" allowBlank="1" showInputMessage="1" showErrorMessage="1" sqref="H1:H4 H8:H65536">
      <formula1>$AZ$5:$AZ$6</formula1>
    </dataValidation>
    <dataValidation type="list" allowBlank="1" showInputMessage="1" showErrorMessage="1" sqref="H5:H7">
      <formula1>$AZ$5:$AZ$7</formula1>
    </dataValidation>
    <dataValidation type="list" allowBlank="1" showInputMessage="1" showErrorMessage="1" sqref="G5:G7">
      <formula1>$AY$5:$AY$6</formula1>
    </dataValidation>
    <dataValidation type="list" allowBlank="1" showInputMessage="1" showErrorMessage="1" sqref="N1:N5 N8:N65536">
      <formula1>$BA$5:$BA$6</formula1>
    </dataValidation>
    <dataValidation type="list" allowBlank="1" showInputMessage="1" showErrorMessage="1" sqref="A2:A65536">
      <formula1>$AX$5:$AX$6</formula1>
    </dataValidation>
  </dataValidations>
  <pageMargins left="0.35433070866141736" right="0.15748031496062992" top="0.78" bottom="0.51181102362204722" header="0.36" footer="0.35433070866141736"/>
  <pageSetup paperSize="9" scale="52" orientation="landscape" r:id="rId1"/>
  <headerFooter alignWithMargins="0">
    <oddHeader>&amp;C&amp;12T.C.
İÇİŞLERİ BAKANLIĞI
Mahalli İdareler Genel Müdürlüğü</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activeCell="A5" sqref="A5"/>
    </sheetView>
  </sheetViews>
  <sheetFormatPr defaultRowHeight="12.75"/>
  <cols>
    <col min="1" max="1" width="5.85546875" customWidth="1"/>
    <col min="2" max="2" width="10.7109375" customWidth="1"/>
    <col min="3" max="3" width="13.140625" customWidth="1"/>
    <col min="4" max="4" width="11.7109375" customWidth="1"/>
    <col min="5" max="6" width="12.28515625" customWidth="1"/>
    <col min="7" max="7" width="9.7109375" customWidth="1"/>
    <col min="8" max="8" width="16.85546875" customWidth="1"/>
    <col min="9" max="9" width="6" style="204" customWidth="1"/>
    <col min="10" max="10" width="8.140625" style="204" customWidth="1"/>
    <col min="11" max="11" width="5.7109375" style="204" customWidth="1"/>
    <col min="12" max="12" width="5.5703125" style="204" customWidth="1"/>
    <col min="13" max="13" width="8.85546875" style="204" customWidth="1"/>
    <col min="14" max="14" width="24.7109375" style="204" customWidth="1"/>
  </cols>
  <sheetData>
    <row r="1" spans="1:14" ht="22.5" customHeight="1" thickBot="1">
      <c r="A1" s="3974" t="s">
        <v>2136</v>
      </c>
      <c r="B1" s="3974"/>
      <c r="C1" s="3974"/>
      <c r="D1" s="3974"/>
      <c r="E1" s="3974"/>
      <c r="F1" s="3974"/>
      <c r="G1" s="3974"/>
      <c r="H1" s="3974"/>
      <c r="I1" s="3974"/>
      <c r="J1" s="3974"/>
      <c r="K1" s="3974"/>
      <c r="L1" s="3974"/>
      <c r="M1" s="3974"/>
      <c r="N1" s="3974"/>
    </row>
    <row r="2" spans="1:14" ht="30" customHeight="1">
      <c r="A2" s="3978" t="s">
        <v>364</v>
      </c>
      <c r="B2" s="3980" t="s">
        <v>13</v>
      </c>
      <c r="C2" s="3980" t="s">
        <v>2277</v>
      </c>
      <c r="D2" s="3980" t="s">
        <v>365</v>
      </c>
      <c r="E2" s="3980" t="s">
        <v>1284</v>
      </c>
      <c r="F2" s="3980" t="s">
        <v>1285</v>
      </c>
      <c r="G2" s="3982" t="s">
        <v>1286</v>
      </c>
      <c r="H2" s="3984" t="s">
        <v>2137</v>
      </c>
      <c r="I2" s="3975" t="s">
        <v>16</v>
      </c>
      <c r="J2" s="3976"/>
      <c r="K2" s="3976"/>
      <c r="L2" s="3976"/>
      <c r="M2" s="3976"/>
      <c r="N2" s="3977"/>
    </row>
    <row r="3" spans="1:14" ht="25.5" customHeight="1" thickBot="1">
      <c r="A3" s="3979"/>
      <c r="B3" s="3981"/>
      <c r="C3" s="3981"/>
      <c r="D3" s="3981"/>
      <c r="E3" s="3981"/>
      <c r="F3" s="3981"/>
      <c r="G3" s="3983"/>
      <c r="H3" s="3985"/>
      <c r="I3" s="714" t="s">
        <v>438</v>
      </c>
      <c r="J3" s="715" t="s">
        <v>439</v>
      </c>
      <c r="K3" s="715" t="s">
        <v>440</v>
      </c>
      <c r="L3" s="715" t="s">
        <v>441</v>
      </c>
      <c r="M3" s="715" t="s">
        <v>442</v>
      </c>
      <c r="N3" s="716" t="s">
        <v>1288</v>
      </c>
    </row>
    <row r="4" spans="1:14" ht="20.100000000000001" customHeight="1">
      <c r="A4" s="717"/>
      <c r="B4" s="718"/>
      <c r="C4" s="718"/>
      <c r="D4" s="718"/>
      <c r="E4" s="718"/>
      <c r="F4" s="718"/>
      <c r="G4" s="718"/>
      <c r="H4" s="719"/>
      <c r="I4" s="720"/>
      <c r="J4" s="637"/>
      <c r="K4" s="637"/>
      <c r="L4" s="637"/>
      <c r="M4" s="637"/>
      <c r="N4" s="638"/>
    </row>
    <row r="5" spans="1:14" ht="20.100000000000001" customHeight="1">
      <c r="A5" s="721"/>
      <c r="B5" s="722"/>
      <c r="C5" s="722"/>
      <c r="D5" s="722"/>
      <c r="E5" s="722"/>
      <c r="F5" s="722"/>
      <c r="G5" s="722"/>
      <c r="H5" s="723"/>
      <c r="I5" s="695"/>
      <c r="J5" s="654"/>
      <c r="K5" s="654"/>
      <c r="L5" s="654"/>
      <c r="M5" s="654"/>
      <c r="N5" s="655"/>
    </row>
    <row r="6" spans="1:14" ht="20.100000000000001" customHeight="1">
      <c r="A6" s="721"/>
      <c r="B6" s="722"/>
      <c r="C6" s="722"/>
      <c r="D6" s="722"/>
      <c r="E6" s="722"/>
      <c r="F6" s="722"/>
      <c r="G6" s="722"/>
      <c r="H6" s="723"/>
      <c r="I6" s="695"/>
      <c r="J6" s="654"/>
      <c r="K6" s="654"/>
      <c r="L6" s="654"/>
      <c r="M6" s="654"/>
      <c r="N6" s="655"/>
    </row>
    <row r="7" spans="1:14" ht="20.100000000000001" customHeight="1">
      <c r="A7" s="721"/>
      <c r="B7" s="722"/>
      <c r="C7" s="722"/>
      <c r="D7" s="722"/>
      <c r="E7" s="722"/>
      <c r="F7" s="722"/>
      <c r="G7" s="722"/>
      <c r="H7" s="723"/>
      <c r="I7" s="695"/>
      <c r="J7" s="654"/>
      <c r="K7" s="654"/>
      <c r="L7" s="654"/>
      <c r="M7" s="654"/>
      <c r="N7" s="655"/>
    </row>
    <row r="8" spans="1:14" ht="20.100000000000001" customHeight="1">
      <c r="A8" s="721"/>
      <c r="B8" s="722"/>
      <c r="C8" s="722"/>
      <c r="D8" s="722"/>
      <c r="E8" s="722"/>
      <c r="F8" s="722"/>
      <c r="G8" s="722"/>
      <c r="H8" s="723"/>
      <c r="I8" s="695"/>
      <c r="J8" s="654"/>
      <c r="K8" s="654"/>
      <c r="L8" s="654"/>
      <c r="M8" s="654"/>
      <c r="N8" s="655"/>
    </row>
    <row r="9" spans="1:14" ht="20.100000000000001" customHeight="1">
      <c r="A9" s="721"/>
      <c r="B9" s="722"/>
      <c r="C9" s="722"/>
      <c r="D9" s="722"/>
      <c r="E9" s="722"/>
      <c r="F9" s="722"/>
      <c r="G9" s="722"/>
      <c r="H9" s="723"/>
      <c r="I9" s="695"/>
      <c r="J9" s="654"/>
      <c r="K9" s="654"/>
      <c r="L9" s="654"/>
      <c r="M9" s="654"/>
      <c r="N9" s="655"/>
    </row>
    <row r="10" spans="1:14" ht="20.100000000000001" customHeight="1">
      <c r="A10" s="721"/>
      <c r="B10" s="722"/>
      <c r="C10" s="722"/>
      <c r="D10" s="722"/>
      <c r="E10" s="722"/>
      <c r="F10" s="722"/>
      <c r="G10" s="722"/>
      <c r="H10" s="723"/>
      <c r="I10" s="695"/>
      <c r="J10" s="654"/>
      <c r="K10" s="654"/>
      <c r="L10" s="654"/>
      <c r="M10" s="654"/>
      <c r="N10" s="655"/>
    </row>
    <row r="11" spans="1:14" ht="20.100000000000001" customHeight="1">
      <c r="A11" s="721"/>
      <c r="B11" s="722"/>
      <c r="C11" s="722"/>
      <c r="D11" s="722"/>
      <c r="E11" s="722"/>
      <c r="F11" s="722"/>
      <c r="G11" s="722"/>
      <c r="H11" s="723"/>
      <c r="I11" s="695"/>
      <c r="J11" s="654"/>
      <c r="K11" s="654"/>
      <c r="L11" s="654"/>
      <c r="M11" s="654"/>
      <c r="N11" s="655"/>
    </row>
    <row r="12" spans="1:14" ht="20.100000000000001" customHeight="1">
      <c r="A12" s="721"/>
      <c r="B12" s="722"/>
      <c r="C12" s="722"/>
      <c r="D12" s="722"/>
      <c r="E12" s="722"/>
      <c r="F12" s="722"/>
      <c r="G12" s="722"/>
      <c r="H12" s="723"/>
      <c r="I12" s="695"/>
      <c r="J12" s="654"/>
      <c r="K12" s="654"/>
      <c r="L12" s="654"/>
      <c r="M12" s="654"/>
      <c r="N12" s="655"/>
    </row>
    <row r="13" spans="1:14" ht="20.100000000000001" customHeight="1">
      <c r="A13" s="721"/>
      <c r="B13" s="722"/>
      <c r="C13" s="722"/>
      <c r="D13" s="722"/>
      <c r="E13" s="722"/>
      <c r="F13" s="722"/>
      <c r="G13" s="722"/>
      <c r="H13" s="723"/>
      <c r="I13" s="695"/>
      <c r="J13" s="654"/>
      <c r="K13" s="654"/>
      <c r="L13" s="654"/>
      <c r="M13" s="654"/>
      <c r="N13" s="655"/>
    </row>
    <row r="14" spans="1:14" ht="20.100000000000001" customHeight="1">
      <c r="A14" s="721"/>
      <c r="B14" s="722"/>
      <c r="C14" s="722"/>
      <c r="D14" s="722"/>
      <c r="E14" s="722"/>
      <c r="F14" s="722"/>
      <c r="G14" s="722"/>
      <c r="H14" s="723"/>
      <c r="I14" s="695"/>
      <c r="J14" s="654"/>
      <c r="K14" s="654"/>
      <c r="L14" s="654"/>
      <c r="M14" s="654"/>
      <c r="N14" s="655"/>
    </row>
    <row r="15" spans="1:14" ht="20.100000000000001" customHeight="1">
      <c r="A15" s="721"/>
      <c r="B15" s="722"/>
      <c r="C15" s="722"/>
      <c r="D15" s="722"/>
      <c r="E15" s="722"/>
      <c r="F15" s="722"/>
      <c r="G15" s="722"/>
      <c r="H15" s="723"/>
      <c r="I15" s="695"/>
      <c r="J15" s="654"/>
      <c r="K15" s="654"/>
      <c r="L15" s="654"/>
      <c r="M15" s="654"/>
      <c r="N15" s="655"/>
    </row>
    <row r="16" spans="1:14" ht="20.100000000000001" customHeight="1">
      <c r="A16" s="721"/>
      <c r="B16" s="722"/>
      <c r="C16" s="722"/>
      <c r="D16" s="722"/>
      <c r="E16" s="722"/>
      <c r="F16" s="722"/>
      <c r="G16" s="722"/>
      <c r="H16" s="723"/>
      <c r="I16" s="695"/>
      <c r="J16" s="654"/>
      <c r="K16" s="654"/>
      <c r="L16" s="654"/>
      <c r="M16" s="654"/>
      <c r="N16" s="655"/>
    </row>
    <row r="17" spans="1:14" ht="20.100000000000001" customHeight="1">
      <c r="A17" s="721"/>
      <c r="B17" s="722"/>
      <c r="C17" s="722"/>
      <c r="D17" s="722"/>
      <c r="E17" s="722"/>
      <c r="F17" s="722"/>
      <c r="G17" s="722"/>
      <c r="H17" s="723"/>
      <c r="I17" s="695"/>
      <c r="J17" s="654"/>
      <c r="K17" s="654"/>
      <c r="L17" s="654"/>
      <c r="M17" s="654"/>
      <c r="N17" s="655"/>
    </row>
    <row r="18" spans="1:14" ht="20.100000000000001" customHeight="1">
      <c r="A18" s="721"/>
      <c r="B18" s="722"/>
      <c r="C18" s="722"/>
      <c r="D18" s="722"/>
      <c r="E18" s="722"/>
      <c r="F18" s="722"/>
      <c r="G18" s="722"/>
      <c r="H18" s="723"/>
      <c r="I18" s="695"/>
      <c r="J18" s="654"/>
      <c r="K18" s="654"/>
      <c r="L18" s="654"/>
      <c r="M18" s="654"/>
      <c r="N18" s="655"/>
    </row>
    <row r="19" spans="1:14" ht="20.100000000000001" customHeight="1">
      <c r="A19" s="721"/>
      <c r="B19" s="722"/>
      <c r="C19" s="722"/>
      <c r="D19" s="722"/>
      <c r="E19" s="722"/>
      <c r="F19" s="722"/>
      <c r="G19" s="722"/>
      <c r="H19" s="723"/>
      <c r="I19" s="695"/>
      <c r="J19" s="654"/>
      <c r="K19" s="654"/>
      <c r="L19" s="654"/>
      <c r="M19" s="654"/>
      <c r="N19" s="655"/>
    </row>
    <row r="20" spans="1:14" ht="20.100000000000001" customHeight="1">
      <c r="A20" s="721"/>
      <c r="B20" s="722"/>
      <c r="C20" s="722"/>
      <c r="D20" s="722"/>
      <c r="E20" s="722"/>
      <c r="F20" s="722"/>
      <c r="G20" s="722"/>
      <c r="H20" s="723"/>
      <c r="I20" s="695"/>
      <c r="J20" s="654"/>
      <c r="K20" s="654"/>
      <c r="L20" s="654"/>
      <c r="M20" s="654"/>
      <c r="N20" s="655"/>
    </row>
    <row r="21" spans="1:14" ht="20.100000000000001" customHeight="1">
      <c r="A21" s="721"/>
      <c r="B21" s="722"/>
      <c r="C21" s="722"/>
      <c r="D21" s="722"/>
      <c r="E21" s="722"/>
      <c r="F21" s="722"/>
      <c r="G21" s="722"/>
      <c r="H21" s="723"/>
      <c r="I21" s="695"/>
      <c r="J21" s="654"/>
      <c r="K21" s="654"/>
      <c r="L21" s="654"/>
      <c r="M21" s="654"/>
      <c r="N21" s="655"/>
    </row>
    <row r="22" spans="1:14" ht="20.100000000000001" customHeight="1">
      <c r="A22" s="721"/>
      <c r="B22" s="722"/>
      <c r="C22" s="722"/>
      <c r="D22" s="722"/>
      <c r="E22" s="722"/>
      <c r="F22" s="722"/>
      <c r="G22" s="722"/>
      <c r="H22" s="723"/>
      <c r="I22" s="695"/>
      <c r="J22" s="654"/>
      <c r="K22" s="654"/>
      <c r="L22" s="654"/>
      <c r="M22" s="654"/>
      <c r="N22" s="655"/>
    </row>
    <row r="23" spans="1:14" ht="20.100000000000001" customHeight="1">
      <c r="A23" s="721"/>
      <c r="B23" s="722"/>
      <c r="C23" s="722"/>
      <c r="D23" s="722"/>
      <c r="E23" s="722"/>
      <c r="F23" s="722"/>
      <c r="G23" s="722"/>
      <c r="H23" s="723"/>
      <c r="I23" s="695"/>
      <c r="J23" s="654"/>
      <c r="K23" s="654"/>
      <c r="L23" s="654"/>
      <c r="M23" s="654"/>
      <c r="N23" s="655"/>
    </row>
    <row r="24" spans="1:14" ht="20.100000000000001" customHeight="1">
      <c r="A24" s="721"/>
      <c r="B24" s="722"/>
      <c r="C24" s="722"/>
      <c r="D24" s="722"/>
      <c r="E24" s="722"/>
      <c r="F24" s="722"/>
      <c r="G24" s="722"/>
      <c r="H24" s="723"/>
      <c r="I24" s="695"/>
      <c r="J24" s="654"/>
      <c r="K24" s="654"/>
      <c r="L24" s="654"/>
      <c r="M24" s="654"/>
      <c r="N24" s="655"/>
    </row>
    <row r="25" spans="1:14" ht="20.100000000000001" customHeight="1">
      <c r="A25" s="721"/>
      <c r="B25" s="722"/>
      <c r="C25" s="722"/>
      <c r="D25" s="722"/>
      <c r="E25" s="722"/>
      <c r="F25" s="722"/>
      <c r="G25" s="722"/>
      <c r="H25" s="723"/>
      <c r="I25" s="695"/>
      <c r="J25" s="654"/>
      <c r="K25" s="654"/>
      <c r="L25" s="654"/>
      <c r="M25" s="654"/>
      <c r="N25" s="655"/>
    </row>
    <row r="26" spans="1:14" ht="20.100000000000001" customHeight="1" thickBot="1">
      <c r="A26" s="724"/>
      <c r="B26" s="725"/>
      <c r="C26" s="725"/>
      <c r="D26" s="725"/>
      <c r="E26" s="725"/>
      <c r="F26" s="725"/>
      <c r="G26" s="725"/>
      <c r="H26" s="726"/>
      <c r="I26" s="704"/>
      <c r="J26" s="672"/>
      <c r="K26" s="672"/>
      <c r="L26" s="672"/>
      <c r="M26" s="672"/>
      <c r="N26" s="673"/>
    </row>
  </sheetData>
  <mergeCells count="10">
    <mergeCell ref="A1:N1"/>
    <mergeCell ref="A2:A3"/>
    <mergeCell ref="B2:B3"/>
    <mergeCell ref="C2:C3"/>
    <mergeCell ref="D2:D3"/>
    <mergeCell ref="E2:E3"/>
    <mergeCell ref="F2:F3"/>
    <mergeCell ref="G2:G3"/>
    <mergeCell ref="H2:H3"/>
    <mergeCell ref="I2:N2"/>
  </mergeCells>
  <phoneticPr fontId="55" type="noConversion"/>
  <pageMargins left="0.51181102362204722" right="0.55118110236220474" top="0.92" bottom="0.74803149606299213" header="0.31496062992125984" footer="0.31496062992125984"/>
  <pageSetup paperSize="9" scale="90" orientation="landscape" r:id="rId1"/>
  <headerFooter alignWithMargins="0">
    <oddHeader>&amp;C&amp;12T.C.
İÇİŞLERİ BAKANLIĞI
Mahalli İdareler Genel Müdürlüğü</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theme="6" tint="-0.249977111117893"/>
    <pageSetUpPr fitToPage="1"/>
  </sheetPr>
  <dimension ref="A1:AC49"/>
  <sheetViews>
    <sheetView workbookViewId="0">
      <selection sqref="A1:I1"/>
    </sheetView>
  </sheetViews>
  <sheetFormatPr defaultRowHeight="12.75"/>
  <cols>
    <col min="1" max="1" width="17" style="3" customWidth="1"/>
    <col min="2" max="2" width="22.5703125" style="2" customWidth="1"/>
    <col min="3" max="3" width="13.42578125" style="2" customWidth="1"/>
    <col min="4" max="4" width="10.5703125" style="6" customWidth="1"/>
    <col min="5" max="5" width="11" style="6" customWidth="1"/>
    <col min="6" max="6" width="13.28515625" style="6" customWidth="1"/>
    <col min="7" max="7" width="10.7109375" style="6" customWidth="1"/>
    <col min="8" max="8" width="11.42578125" style="6" customWidth="1"/>
    <col min="9" max="9" width="13" style="6" customWidth="1"/>
    <col min="10" max="10" width="11.85546875" style="6" customWidth="1"/>
    <col min="11" max="11" width="12.5703125" style="6" customWidth="1"/>
    <col min="12" max="12" width="12.28515625" style="6" customWidth="1"/>
    <col min="13" max="13" width="12.140625" style="6" customWidth="1"/>
    <col min="14" max="14" width="13.5703125" style="2" customWidth="1"/>
    <col min="15" max="15" width="12" style="2" customWidth="1"/>
    <col min="16" max="16" width="14" style="2" customWidth="1"/>
    <col min="17" max="17" width="20.42578125" style="2" customWidth="1"/>
    <col min="18" max="18" width="14.28515625" style="2" customWidth="1"/>
    <col min="19" max="26" width="9.140625" style="2"/>
    <col min="27" max="16384" width="9.140625" style="3"/>
  </cols>
  <sheetData>
    <row r="1" spans="1:29" ht="39.75" customHeight="1" thickBot="1">
      <c r="A1" s="3464" t="s">
        <v>2328</v>
      </c>
      <c r="B1" s="3394"/>
      <c r="C1" s="3394"/>
      <c r="D1" s="3394"/>
      <c r="E1" s="3394"/>
      <c r="F1" s="3394"/>
      <c r="G1" s="3394"/>
      <c r="H1" s="3394"/>
      <c r="I1" s="3394"/>
      <c r="J1" s="1"/>
      <c r="K1" s="1"/>
      <c r="L1" s="1"/>
      <c r="M1" s="1"/>
      <c r="N1" s="1"/>
      <c r="O1" s="1"/>
      <c r="P1" s="1"/>
      <c r="Q1" s="1"/>
      <c r="R1" s="1"/>
    </row>
    <row r="2" spans="1:29" ht="33" customHeight="1">
      <c r="A2" s="3475" t="s">
        <v>963</v>
      </c>
      <c r="B2" s="3478" t="s">
        <v>16</v>
      </c>
      <c r="C2" s="3396" t="s">
        <v>17</v>
      </c>
      <c r="D2" s="3397"/>
      <c r="E2" s="3398"/>
      <c r="F2" s="3399" t="s">
        <v>18</v>
      </c>
      <c r="G2" s="3400"/>
      <c r="H2" s="3401"/>
      <c r="I2" s="3485" t="s">
        <v>2271</v>
      </c>
      <c r="J2" s="3486"/>
      <c r="K2" s="3487"/>
      <c r="L2" s="3402" t="s">
        <v>416</v>
      </c>
      <c r="M2" s="5"/>
      <c r="N2" s="6"/>
      <c r="O2" s="7"/>
      <c r="P2" s="6"/>
      <c r="AA2" s="2"/>
      <c r="AB2" s="2"/>
      <c r="AC2" s="2"/>
    </row>
    <row r="3" spans="1:29" ht="59.25" customHeight="1" thickBot="1">
      <c r="A3" s="3476"/>
      <c r="B3" s="3451"/>
      <c r="C3" s="306" t="s">
        <v>2260</v>
      </c>
      <c r="D3" s="129" t="s">
        <v>415</v>
      </c>
      <c r="E3" s="288" t="s">
        <v>19</v>
      </c>
      <c r="F3" s="306" t="s">
        <v>2260</v>
      </c>
      <c r="G3" s="133" t="s">
        <v>415</v>
      </c>
      <c r="H3" s="289" t="s">
        <v>19</v>
      </c>
      <c r="I3" s="306" t="s">
        <v>2260</v>
      </c>
      <c r="J3" s="405" t="s">
        <v>415</v>
      </c>
      <c r="K3" s="406" t="s">
        <v>19</v>
      </c>
      <c r="L3" s="3403"/>
      <c r="M3" s="5"/>
      <c r="N3" s="6"/>
      <c r="O3" s="7"/>
      <c r="P3" s="6"/>
      <c r="AA3" s="2"/>
      <c r="AB3" s="2"/>
      <c r="AC3" s="2"/>
    </row>
    <row r="4" spans="1:29" ht="21.95" customHeight="1" thickTop="1" thickBot="1">
      <c r="A4" s="3476"/>
      <c r="B4" s="351" t="s">
        <v>20</v>
      </c>
      <c r="C4" s="307">
        <v>22</v>
      </c>
      <c r="D4" s="54">
        <v>4</v>
      </c>
      <c r="E4" s="257">
        <f>C4+D4</f>
        <v>26</v>
      </c>
      <c r="F4" s="312">
        <v>94</v>
      </c>
      <c r="G4" s="64">
        <v>1</v>
      </c>
      <c r="H4" s="65">
        <v>95</v>
      </c>
      <c r="I4" s="312"/>
      <c r="J4" s="407"/>
      <c r="K4" s="408"/>
      <c r="L4" s="75">
        <f>C4+D4+F4+G4</f>
        <v>121</v>
      </c>
      <c r="M4" s="137"/>
      <c r="N4" s="6"/>
      <c r="O4" s="10"/>
      <c r="P4" s="6"/>
      <c r="AA4" s="2"/>
      <c r="AB4" s="2"/>
      <c r="AC4" s="2"/>
    </row>
    <row r="5" spans="1:29" ht="26.25" customHeight="1" thickTop="1">
      <c r="A5" s="3476"/>
      <c r="B5" s="352" t="s">
        <v>21</v>
      </c>
      <c r="C5" s="308">
        <v>0</v>
      </c>
      <c r="D5" s="56"/>
      <c r="E5" s="120">
        <v>0</v>
      </c>
      <c r="F5" s="308"/>
      <c r="G5" s="67"/>
      <c r="H5" s="68"/>
      <c r="I5" s="308"/>
      <c r="J5" s="409"/>
      <c r="K5" s="410"/>
      <c r="L5" s="76">
        <v>0</v>
      </c>
      <c r="M5" s="12"/>
      <c r="N5" s="6"/>
      <c r="O5" s="10"/>
      <c r="P5" s="6"/>
      <c r="AA5" s="2"/>
      <c r="AB5" s="2"/>
      <c r="AC5" s="2"/>
    </row>
    <row r="6" spans="1:29" ht="21.95" customHeight="1">
      <c r="A6" s="3476"/>
      <c r="B6" s="353" t="s">
        <v>22</v>
      </c>
      <c r="C6" s="309">
        <v>0</v>
      </c>
      <c r="D6" s="56"/>
      <c r="E6" s="57">
        <v>0</v>
      </c>
      <c r="F6" s="309"/>
      <c r="G6" s="67"/>
      <c r="H6" s="68"/>
      <c r="I6" s="309"/>
      <c r="J6" s="409"/>
      <c r="K6" s="410"/>
      <c r="L6" s="76">
        <v>0</v>
      </c>
      <c r="M6" s="12"/>
      <c r="N6" s="6"/>
      <c r="O6" s="10"/>
      <c r="P6" s="6"/>
      <c r="AA6" s="2"/>
      <c r="AB6" s="2"/>
      <c r="AC6" s="2"/>
    </row>
    <row r="7" spans="1:29" ht="21.95" customHeight="1">
      <c r="A7" s="3476"/>
      <c r="B7" s="352" t="s">
        <v>23</v>
      </c>
      <c r="C7" s="308">
        <v>0</v>
      </c>
      <c r="D7" s="56"/>
      <c r="E7" s="57">
        <v>0</v>
      </c>
      <c r="F7" s="308"/>
      <c r="G7" s="67"/>
      <c r="H7" s="68"/>
      <c r="I7" s="308"/>
      <c r="J7" s="409"/>
      <c r="K7" s="410"/>
      <c r="L7" s="76">
        <v>0</v>
      </c>
      <c r="M7" s="12"/>
      <c r="N7" s="6"/>
      <c r="O7" s="10"/>
      <c r="P7" s="6"/>
      <c r="AA7" s="2"/>
      <c r="AB7" s="2"/>
      <c r="AC7" s="2"/>
    </row>
    <row r="8" spans="1:29" ht="21.95" customHeight="1" thickBot="1">
      <c r="A8" s="3476"/>
      <c r="B8" s="352" t="s">
        <v>24</v>
      </c>
      <c r="C8" s="310"/>
      <c r="D8" s="59"/>
      <c r="E8" s="60">
        <v>1</v>
      </c>
      <c r="F8" s="308"/>
      <c r="G8" s="70"/>
      <c r="H8" s="71"/>
      <c r="I8" s="308"/>
      <c r="J8" s="411"/>
      <c r="K8" s="412"/>
      <c r="L8" s="76">
        <v>1</v>
      </c>
      <c r="M8" s="137"/>
      <c r="N8" s="6"/>
      <c r="O8" s="10"/>
      <c r="P8" s="6"/>
      <c r="AA8" s="2"/>
      <c r="AB8" s="2"/>
      <c r="AC8" s="2"/>
    </row>
    <row r="9" spans="1:29" ht="21.95" customHeight="1" thickTop="1" thickBot="1">
      <c r="A9" s="3477"/>
      <c r="B9" s="354" t="s">
        <v>19</v>
      </c>
      <c r="C9" s="311">
        <v>22</v>
      </c>
      <c r="D9" s="290">
        <v>4</v>
      </c>
      <c r="E9" s="291">
        <v>26</v>
      </c>
      <c r="F9" s="313">
        <v>94</v>
      </c>
      <c r="G9" s="292">
        <v>1</v>
      </c>
      <c r="H9" s="293">
        <v>95</v>
      </c>
      <c r="I9" s="313"/>
      <c r="J9" s="413"/>
      <c r="K9" s="414"/>
      <c r="L9" s="294">
        <f>E9+H9</f>
        <v>121</v>
      </c>
      <c r="M9" s="295"/>
      <c r="N9" s="6"/>
      <c r="O9" s="10"/>
      <c r="P9" s="6"/>
      <c r="AA9" s="2"/>
      <c r="AB9" s="2"/>
      <c r="AC9" s="2"/>
    </row>
    <row r="10" spans="1:29" ht="10.5" customHeight="1">
      <c r="A10" s="17"/>
    </row>
    <row r="11" spans="1:29" ht="21.75" customHeight="1" thickBot="1">
      <c r="A11" s="3418" t="s">
        <v>25</v>
      </c>
      <c r="B11" s="3418"/>
      <c r="C11" s="3418"/>
      <c r="D11" s="3418"/>
      <c r="E11" s="18"/>
      <c r="F11" s="18"/>
      <c r="G11" s="18"/>
      <c r="H11" s="18"/>
      <c r="I11" s="18"/>
      <c r="J11" s="19"/>
      <c r="K11" s="19"/>
      <c r="L11" s="19"/>
    </row>
    <row r="12" spans="1:29" s="300" customFormat="1" ht="43.5" customHeight="1" thickBot="1">
      <c r="A12" s="346"/>
      <c r="B12" s="347" t="s">
        <v>26</v>
      </c>
      <c r="C12" s="314" t="s">
        <v>27</v>
      </c>
      <c r="D12" s="319" t="s">
        <v>20</v>
      </c>
      <c r="E12" s="44"/>
      <c r="F12" s="296"/>
      <c r="G12" s="297"/>
      <c r="H12" s="297"/>
      <c r="I12" s="298"/>
      <c r="J12" s="297"/>
      <c r="K12" s="297"/>
      <c r="L12" s="297"/>
      <c r="M12" s="298"/>
      <c r="N12" s="299"/>
      <c r="O12" s="299"/>
      <c r="P12" s="299"/>
      <c r="Q12" s="299"/>
      <c r="R12" s="299"/>
      <c r="S12" s="299"/>
      <c r="T12" s="299"/>
      <c r="U12" s="299"/>
      <c r="V12" s="299"/>
      <c r="W12" s="299"/>
      <c r="X12" s="299"/>
      <c r="Y12" s="299"/>
      <c r="Z12" s="299"/>
    </row>
    <row r="13" spans="1:29" ht="18" customHeight="1">
      <c r="A13" s="3502" t="s">
        <v>963</v>
      </c>
      <c r="B13" s="348" t="s">
        <v>28</v>
      </c>
      <c r="C13" s="315"/>
      <c r="D13" s="320"/>
      <c r="E13" s="46"/>
      <c r="F13" s="38"/>
      <c r="G13" s="41"/>
      <c r="H13" s="41"/>
      <c r="K13" s="26"/>
      <c r="L13" s="26"/>
      <c r="M13" s="26"/>
      <c r="N13" s="26"/>
      <c r="O13" s="26"/>
      <c r="P13" s="26"/>
      <c r="Q13" s="26"/>
      <c r="R13" s="26"/>
    </row>
    <row r="14" spans="1:29" ht="18" customHeight="1">
      <c r="A14" s="3502"/>
      <c r="B14" s="349" t="s">
        <v>29</v>
      </c>
      <c r="C14" s="316"/>
      <c r="D14" s="321"/>
      <c r="E14" s="46"/>
      <c r="F14" s="38"/>
      <c r="G14" s="41"/>
      <c r="H14" s="41"/>
      <c r="J14" s="26"/>
      <c r="K14" s="26"/>
      <c r="L14" s="26"/>
      <c r="M14" s="26"/>
      <c r="N14" s="26"/>
      <c r="O14" s="26"/>
      <c r="P14" s="26"/>
      <c r="Q14" s="26"/>
      <c r="R14" s="26"/>
    </row>
    <row r="15" spans="1:29" ht="18" customHeight="1">
      <c r="A15" s="3502"/>
      <c r="B15" s="349" t="s">
        <v>30</v>
      </c>
      <c r="C15" s="317"/>
      <c r="D15" s="322"/>
      <c r="E15" s="47"/>
      <c r="F15" s="38"/>
      <c r="G15" s="42"/>
      <c r="H15" s="42"/>
      <c r="J15" s="26"/>
      <c r="K15" s="26"/>
      <c r="L15" s="26"/>
      <c r="M15" s="26"/>
      <c r="N15" s="26"/>
      <c r="O15" s="26"/>
      <c r="P15" s="26"/>
      <c r="Q15" s="26"/>
      <c r="R15" s="26"/>
    </row>
    <row r="16" spans="1:29" ht="18" customHeight="1">
      <c r="A16" s="3502"/>
      <c r="B16" s="349" t="s">
        <v>31</v>
      </c>
      <c r="C16" s="317">
        <v>105.4</v>
      </c>
      <c r="D16" s="323">
        <v>105.4</v>
      </c>
      <c r="E16" s="47"/>
      <c r="F16" s="38"/>
      <c r="G16" s="43"/>
      <c r="H16" s="43"/>
      <c r="J16" s="26"/>
      <c r="K16" s="26"/>
      <c r="L16" s="26"/>
      <c r="M16" s="26"/>
      <c r="N16" s="26"/>
      <c r="O16" s="26"/>
      <c r="P16" s="26"/>
      <c r="Q16" s="26"/>
      <c r="R16" s="26"/>
    </row>
    <row r="17" spans="1:19" ht="18" customHeight="1">
      <c r="A17" s="3502"/>
      <c r="B17" s="349" t="s">
        <v>32</v>
      </c>
      <c r="C17" s="316">
        <v>123</v>
      </c>
      <c r="D17" s="321">
        <v>123</v>
      </c>
      <c r="E17" s="46"/>
      <c r="F17" s="38"/>
      <c r="G17" s="41"/>
      <c r="H17" s="41"/>
      <c r="J17" s="26"/>
      <c r="K17" s="26"/>
      <c r="L17" s="26"/>
      <c r="M17" s="26"/>
      <c r="N17" s="26"/>
      <c r="O17" s="26"/>
      <c r="P17" s="26"/>
      <c r="Q17" s="26"/>
      <c r="R17" s="26"/>
    </row>
    <row r="18" spans="1:19" ht="18" customHeight="1">
      <c r="A18" s="3502"/>
      <c r="B18" s="349" t="s">
        <v>33</v>
      </c>
      <c r="C18" s="316"/>
      <c r="D18" s="321"/>
      <c r="E18" s="46"/>
      <c r="F18" s="38"/>
      <c r="G18" s="41"/>
      <c r="H18" s="41"/>
      <c r="J18" s="26"/>
      <c r="K18" s="26"/>
      <c r="L18" s="26"/>
      <c r="M18" s="26"/>
      <c r="N18" s="26"/>
      <c r="O18" s="26"/>
      <c r="P18" s="26"/>
      <c r="Q18" s="26"/>
      <c r="R18" s="26"/>
    </row>
    <row r="19" spans="1:19" ht="18" customHeight="1">
      <c r="A19" s="3502"/>
      <c r="B19" s="349" t="s">
        <v>419</v>
      </c>
      <c r="C19" s="316">
        <v>5250</v>
      </c>
      <c r="D19" s="321">
        <v>5250</v>
      </c>
      <c r="E19" s="46"/>
      <c r="F19" s="38"/>
      <c r="G19" s="41"/>
      <c r="H19" s="41"/>
      <c r="J19" s="26"/>
      <c r="K19" s="26"/>
      <c r="L19" s="26"/>
      <c r="M19" s="26"/>
      <c r="N19" s="26"/>
      <c r="O19" s="26"/>
      <c r="P19" s="26"/>
      <c r="Q19" s="26"/>
      <c r="R19" s="26"/>
    </row>
    <row r="20" spans="1:19" ht="18" customHeight="1">
      <c r="A20" s="3502"/>
      <c r="B20" s="349" t="s">
        <v>420</v>
      </c>
      <c r="C20" s="316"/>
      <c r="D20" s="321"/>
      <c r="E20" s="46"/>
      <c r="F20" s="38"/>
      <c r="G20" s="41"/>
      <c r="H20" s="41"/>
      <c r="J20" s="26"/>
      <c r="K20" s="26"/>
      <c r="L20" s="26"/>
      <c r="M20" s="26"/>
      <c r="N20" s="26"/>
      <c r="O20" s="26"/>
      <c r="P20" s="26"/>
      <c r="Q20" s="26"/>
      <c r="R20" s="26"/>
    </row>
    <row r="21" spans="1:19" ht="18" customHeight="1">
      <c r="A21" s="3502"/>
      <c r="B21" s="349" t="s">
        <v>2278</v>
      </c>
      <c r="C21" s="316"/>
      <c r="D21" s="321"/>
      <c r="E21" s="46"/>
      <c r="F21" s="38"/>
      <c r="G21" s="41"/>
      <c r="H21" s="41"/>
      <c r="J21" s="26"/>
      <c r="K21" s="26"/>
      <c r="L21" s="26"/>
      <c r="M21" s="26"/>
      <c r="N21" s="26"/>
      <c r="O21" s="26"/>
      <c r="P21" s="26"/>
      <c r="Q21" s="26"/>
      <c r="R21" s="26"/>
    </row>
    <row r="22" spans="1:19" ht="18" customHeight="1">
      <c r="A22" s="3502"/>
      <c r="B22" s="349" t="s">
        <v>34</v>
      </c>
      <c r="C22" s="316">
        <v>1</v>
      </c>
      <c r="D22" s="321">
        <v>1</v>
      </c>
      <c r="E22" s="46"/>
      <c r="F22" s="38"/>
      <c r="G22" s="41"/>
      <c r="H22" s="41"/>
      <c r="J22" s="28"/>
      <c r="K22" s="28"/>
      <c r="L22" s="28"/>
    </row>
    <row r="23" spans="1:19" ht="18" customHeight="1">
      <c r="A23" s="3502"/>
      <c r="B23" s="349" t="s">
        <v>35</v>
      </c>
      <c r="C23" s="316">
        <v>4</v>
      </c>
      <c r="D23" s="321">
        <v>4</v>
      </c>
      <c r="E23" s="46"/>
      <c r="F23" s="38"/>
      <c r="G23" s="41"/>
      <c r="H23" s="41"/>
      <c r="J23" s="3465"/>
      <c r="K23" s="3465"/>
      <c r="L23" s="3465"/>
      <c r="M23" s="3465"/>
      <c r="N23" s="3465"/>
      <c r="O23" s="3465"/>
      <c r="P23" s="3465"/>
      <c r="Q23" s="3465"/>
      <c r="R23" s="3465"/>
    </row>
    <row r="24" spans="1:19" ht="18" customHeight="1" thickBot="1">
      <c r="A24" s="3503"/>
      <c r="B24" s="350" t="s">
        <v>36</v>
      </c>
      <c r="C24" s="318"/>
      <c r="D24" s="324"/>
      <c r="E24" s="46"/>
      <c r="F24" s="38"/>
      <c r="G24" s="41"/>
      <c r="H24" s="41"/>
      <c r="J24" s="3465"/>
      <c r="K24" s="3465"/>
      <c r="L24" s="3465"/>
      <c r="M24" s="3465"/>
      <c r="N24" s="3465"/>
      <c r="O24" s="3465"/>
      <c r="P24" s="3465"/>
      <c r="Q24" s="3465"/>
      <c r="R24" s="3465"/>
    </row>
    <row r="25" spans="1:19" ht="9" customHeight="1"/>
    <row r="26" spans="1:19" ht="24.75" customHeight="1" thickBot="1">
      <c r="A26" s="3418" t="s">
        <v>2259</v>
      </c>
      <c r="B26" s="3418"/>
      <c r="C26" s="3418"/>
      <c r="D26" s="3418"/>
      <c r="E26" s="3418"/>
      <c r="F26" s="3418"/>
      <c r="G26" s="3418"/>
      <c r="H26" s="3418"/>
      <c r="I26" s="3418"/>
      <c r="J26" s="3418"/>
      <c r="K26" s="3418"/>
      <c r="L26" s="3418"/>
      <c r="M26" s="3418"/>
      <c r="N26" s="3418"/>
      <c r="O26" s="48"/>
      <c r="P26" s="48"/>
      <c r="Q26" s="48"/>
      <c r="R26" s="48"/>
    </row>
    <row r="27" spans="1:19" ht="29.25" customHeight="1" thickBot="1">
      <c r="A27" s="3497"/>
      <c r="B27" s="3510" t="s">
        <v>26</v>
      </c>
      <c r="C27" s="3504" t="s">
        <v>2260</v>
      </c>
      <c r="D27" s="3505"/>
      <c r="E27" s="3505"/>
      <c r="F27" s="3505"/>
      <c r="G27" s="3505"/>
      <c r="H27" s="3506"/>
      <c r="I27" s="3490" t="s">
        <v>20</v>
      </c>
      <c r="J27" s="3491"/>
      <c r="K27" s="3491"/>
      <c r="L27" s="3491"/>
      <c r="M27" s="3491"/>
      <c r="N27" s="3492"/>
      <c r="O27" s="49"/>
      <c r="P27" s="38"/>
      <c r="Q27" s="38"/>
      <c r="R27" s="38"/>
      <c r="S27" s="6"/>
    </row>
    <row r="28" spans="1:19" ht="30" customHeight="1" thickBot="1">
      <c r="A28" s="3498"/>
      <c r="B28" s="3511"/>
      <c r="C28" s="325" t="s">
        <v>2261</v>
      </c>
      <c r="D28" s="326"/>
      <c r="E28" s="3507" t="s">
        <v>2262</v>
      </c>
      <c r="F28" s="3507"/>
      <c r="G28" s="3508" t="s">
        <v>2263</v>
      </c>
      <c r="H28" s="3513" t="s">
        <v>19</v>
      </c>
      <c r="I28" s="3500" t="s">
        <v>2261</v>
      </c>
      <c r="J28" s="3501"/>
      <c r="K28" s="3495" t="s">
        <v>2262</v>
      </c>
      <c r="L28" s="3496"/>
      <c r="M28" s="3488" t="s">
        <v>2272</v>
      </c>
      <c r="N28" s="3493" t="s">
        <v>19</v>
      </c>
      <c r="O28" s="3"/>
      <c r="P28" s="3"/>
      <c r="Q28" s="3"/>
      <c r="R28" s="3"/>
    </row>
    <row r="29" spans="1:19" ht="65.25" customHeight="1" thickBot="1">
      <c r="A29" s="3499"/>
      <c r="B29" s="3512"/>
      <c r="C29" s="177" t="s">
        <v>2264</v>
      </c>
      <c r="D29" s="110" t="s">
        <v>2265</v>
      </c>
      <c r="E29" s="177" t="s">
        <v>2264</v>
      </c>
      <c r="F29" s="110" t="s">
        <v>2265</v>
      </c>
      <c r="G29" s="3509"/>
      <c r="H29" s="3514"/>
      <c r="I29" s="328" t="s">
        <v>2264</v>
      </c>
      <c r="J29" s="329" t="s">
        <v>2265</v>
      </c>
      <c r="K29" s="329" t="s">
        <v>2264</v>
      </c>
      <c r="L29" s="330" t="s">
        <v>2265</v>
      </c>
      <c r="M29" s="3489"/>
      <c r="N29" s="3494"/>
      <c r="O29" s="3"/>
      <c r="P29" s="3"/>
      <c r="Q29" s="3"/>
      <c r="R29" s="3"/>
    </row>
    <row r="30" spans="1:19" ht="20.100000000000001" customHeight="1">
      <c r="A30" s="3482" t="s">
        <v>963</v>
      </c>
      <c r="B30" s="343" t="s">
        <v>2266</v>
      </c>
      <c r="C30" s="87"/>
      <c r="D30" s="87"/>
      <c r="E30" s="87"/>
      <c r="F30" s="87"/>
      <c r="G30" s="87"/>
      <c r="H30" s="141"/>
      <c r="I30" s="331"/>
      <c r="J30" s="332"/>
      <c r="K30" s="332"/>
      <c r="L30" s="332"/>
      <c r="M30" s="332"/>
      <c r="N30" s="333"/>
      <c r="O30" s="3"/>
      <c r="P30" s="3"/>
      <c r="Q30" s="3"/>
      <c r="R30" s="3"/>
    </row>
    <row r="31" spans="1:19" ht="20.100000000000001" customHeight="1">
      <c r="A31" s="3483"/>
      <c r="B31" s="344" t="s">
        <v>2267</v>
      </c>
      <c r="C31" s="90"/>
      <c r="D31" s="90">
        <v>17</v>
      </c>
      <c r="E31" s="90"/>
      <c r="F31" s="90">
        <v>5</v>
      </c>
      <c r="G31" s="91">
        <v>2062</v>
      </c>
      <c r="H31" s="142">
        <v>22</v>
      </c>
      <c r="I31" s="334"/>
      <c r="J31" s="335">
        <v>22</v>
      </c>
      <c r="K31" s="335"/>
      <c r="L31" s="335">
        <v>4</v>
      </c>
      <c r="M31" s="336">
        <v>2287</v>
      </c>
      <c r="N31" s="337">
        <v>26</v>
      </c>
      <c r="O31" s="3"/>
      <c r="P31" s="3"/>
      <c r="Q31" s="3"/>
      <c r="R31" s="3"/>
    </row>
    <row r="32" spans="1:19" ht="20.100000000000001" customHeight="1" thickBot="1">
      <c r="A32" s="3483"/>
      <c r="B32" s="344" t="s">
        <v>2268</v>
      </c>
      <c r="C32" s="90"/>
      <c r="D32" s="90"/>
      <c r="E32" s="90"/>
      <c r="F32" s="90"/>
      <c r="G32" s="90"/>
      <c r="H32" s="259"/>
      <c r="I32" s="334"/>
      <c r="J32" s="335"/>
      <c r="K32" s="335"/>
      <c r="L32" s="335"/>
      <c r="M32" s="335"/>
      <c r="N32" s="338"/>
      <c r="O32" s="3"/>
      <c r="P32" s="3"/>
      <c r="Q32" s="3"/>
      <c r="R32" s="3"/>
    </row>
    <row r="33" spans="1:26" ht="20.100000000000001" customHeight="1" thickTop="1" thickBot="1">
      <c r="A33" s="3484"/>
      <c r="B33" s="345" t="s">
        <v>19</v>
      </c>
      <c r="C33" s="93"/>
      <c r="D33" s="93">
        <v>17</v>
      </c>
      <c r="E33" s="93"/>
      <c r="F33" s="93">
        <v>5</v>
      </c>
      <c r="G33" s="121">
        <v>2062</v>
      </c>
      <c r="H33" s="327">
        <v>22</v>
      </c>
      <c r="I33" s="339"/>
      <c r="J33" s="340">
        <v>22</v>
      </c>
      <c r="K33" s="340"/>
      <c r="L33" s="340">
        <v>4</v>
      </c>
      <c r="M33" s="341">
        <v>2287</v>
      </c>
      <c r="N33" s="342">
        <v>26</v>
      </c>
      <c r="O33" s="3"/>
      <c r="P33" s="3"/>
      <c r="Q33" s="3"/>
      <c r="R33" s="3"/>
    </row>
    <row r="34" spans="1:26">
      <c r="A34" s="33"/>
      <c r="B34" s="34"/>
      <c r="C34" s="34"/>
      <c r="D34" s="298"/>
      <c r="E34" s="298"/>
      <c r="F34" s="298"/>
      <c r="G34" s="298"/>
      <c r="H34" s="298"/>
    </row>
    <row r="35" spans="1:26">
      <c r="F35" s="2"/>
      <c r="G35" s="2"/>
      <c r="H35" s="2"/>
      <c r="I35" s="2"/>
      <c r="J35" s="2"/>
      <c r="K35" s="2"/>
      <c r="L35" s="2"/>
      <c r="M35" s="2"/>
      <c r="R35" s="3"/>
      <c r="S35" s="3"/>
      <c r="T35" s="3"/>
      <c r="U35" s="3"/>
      <c r="V35" s="3"/>
      <c r="W35" s="3"/>
      <c r="X35" s="3"/>
      <c r="Y35" s="3"/>
      <c r="Z35" s="3"/>
    </row>
    <row r="36" spans="1:26" ht="18.75" thickBot="1">
      <c r="A36" s="3515" t="s">
        <v>1852</v>
      </c>
      <c r="B36" s="3515"/>
      <c r="C36" s="3515"/>
      <c r="D36" s="3515"/>
      <c r="E36" s="3515"/>
      <c r="F36" s="3515"/>
      <c r="G36" s="2"/>
      <c r="H36" s="2"/>
      <c r="I36" s="2"/>
      <c r="J36" s="2"/>
      <c r="K36" s="2"/>
      <c r="L36" s="2"/>
      <c r="M36" s="2"/>
      <c r="R36" s="3"/>
      <c r="S36" s="3"/>
      <c r="T36" s="3"/>
      <c r="U36" s="3"/>
      <c r="V36" s="3"/>
      <c r="W36" s="3"/>
      <c r="X36" s="3"/>
      <c r="Y36" s="3"/>
      <c r="Z36" s="3"/>
    </row>
    <row r="37" spans="1:26" ht="26.25" customHeight="1">
      <c r="A37" s="3479" t="s">
        <v>963</v>
      </c>
      <c r="B37" s="3519" t="s">
        <v>26</v>
      </c>
      <c r="C37" s="3516" t="s">
        <v>2260</v>
      </c>
      <c r="D37" s="3516"/>
      <c r="E37" s="3516"/>
      <c r="F37" s="3516"/>
      <c r="G37" s="3517" t="s">
        <v>20</v>
      </c>
      <c r="H37" s="3517"/>
      <c r="I37" s="3517"/>
      <c r="J37" s="3518"/>
      <c r="K37" s="3"/>
      <c r="L37" s="3"/>
      <c r="M37" s="3"/>
      <c r="N37" s="3"/>
      <c r="O37" s="3"/>
      <c r="P37" s="3"/>
      <c r="Q37" s="3"/>
      <c r="R37" s="3"/>
      <c r="S37" s="3"/>
      <c r="T37" s="3"/>
      <c r="U37" s="3"/>
      <c r="V37" s="3"/>
      <c r="W37" s="3"/>
      <c r="X37" s="3"/>
      <c r="Y37" s="3"/>
      <c r="Z37" s="3"/>
    </row>
    <row r="38" spans="1:26" ht="27.75" customHeight="1">
      <c r="A38" s="3480"/>
      <c r="B38" s="3520"/>
      <c r="C38" s="417" t="s">
        <v>968</v>
      </c>
      <c r="D38" s="417" t="s">
        <v>969</v>
      </c>
      <c r="E38" s="417" t="s">
        <v>970</v>
      </c>
      <c r="F38" s="417" t="s">
        <v>971</v>
      </c>
      <c r="G38" s="418" t="s">
        <v>968</v>
      </c>
      <c r="H38" s="418" t="s">
        <v>969</v>
      </c>
      <c r="I38" s="418" t="s">
        <v>970</v>
      </c>
      <c r="J38" s="419" t="s">
        <v>971</v>
      </c>
      <c r="K38" s="3"/>
      <c r="L38" s="3"/>
      <c r="M38" s="3"/>
      <c r="N38" s="3"/>
      <c r="O38" s="3"/>
      <c r="P38" s="3"/>
      <c r="Q38" s="3"/>
      <c r="R38" s="3"/>
      <c r="S38" s="3"/>
      <c r="T38" s="3"/>
      <c r="U38" s="3"/>
      <c r="V38" s="3"/>
      <c r="W38" s="3"/>
      <c r="X38" s="3"/>
      <c r="Y38" s="3"/>
      <c r="Z38" s="3"/>
    </row>
    <row r="39" spans="1:26" ht="16.5">
      <c r="A39" s="3480"/>
      <c r="B39" s="420" t="s">
        <v>2266</v>
      </c>
      <c r="C39" s="421"/>
      <c r="D39" s="421"/>
      <c r="E39" s="421"/>
      <c r="F39" s="422"/>
      <c r="G39" s="423"/>
      <c r="H39" s="423"/>
      <c r="I39" s="423"/>
      <c r="J39" s="424"/>
      <c r="K39" s="2"/>
      <c r="L39" s="2"/>
      <c r="M39" s="2"/>
      <c r="O39" s="3"/>
      <c r="P39" s="3"/>
      <c r="Q39" s="3"/>
      <c r="R39" s="3"/>
      <c r="S39" s="3"/>
      <c r="T39" s="3"/>
      <c r="U39" s="3"/>
      <c r="V39" s="3"/>
      <c r="W39" s="3"/>
      <c r="X39" s="3"/>
      <c r="Y39" s="3"/>
      <c r="Z39" s="3"/>
    </row>
    <row r="40" spans="1:26" ht="16.5">
      <c r="A40" s="3480"/>
      <c r="B40" s="420" t="s">
        <v>2267</v>
      </c>
      <c r="C40" s="421"/>
      <c r="D40" s="421"/>
      <c r="E40" s="421"/>
      <c r="F40" s="422"/>
      <c r="G40" s="423"/>
      <c r="H40" s="423"/>
      <c r="I40" s="423"/>
      <c r="J40" s="424"/>
      <c r="K40" s="2"/>
      <c r="L40" s="2"/>
      <c r="M40" s="2"/>
      <c r="O40" s="3"/>
      <c r="P40" s="3"/>
      <c r="Q40" s="3"/>
      <c r="R40" s="3"/>
      <c r="S40" s="3"/>
      <c r="T40" s="3"/>
      <c r="U40" s="3"/>
      <c r="V40" s="3"/>
      <c r="W40" s="3"/>
      <c r="X40" s="3"/>
      <c r="Y40" s="3"/>
      <c r="Z40" s="3"/>
    </row>
    <row r="41" spans="1:26" ht="16.5">
      <c r="A41" s="3480"/>
      <c r="B41" s="420" t="s">
        <v>2268</v>
      </c>
      <c r="C41" s="421"/>
      <c r="D41" s="421"/>
      <c r="E41" s="421"/>
      <c r="F41" s="422"/>
      <c r="G41" s="423"/>
      <c r="H41" s="423"/>
      <c r="I41" s="423"/>
      <c r="J41" s="424"/>
      <c r="K41" s="2"/>
      <c r="L41" s="2"/>
      <c r="M41" s="2"/>
      <c r="O41" s="3"/>
      <c r="P41" s="3"/>
      <c r="Q41" s="3"/>
      <c r="R41" s="3"/>
      <c r="S41" s="3"/>
      <c r="T41" s="3"/>
      <c r="U41" s="3"/>
      <c r="V41" s="3"/>
      <c r="W41" s="3"/>
      <c r="X41" s="3"/>
      <c r="Y41" s="3"/>
      <c r="Z41" s="3"/>
    </row>
    <row r="42" spans="1:26" ht="17.25" thickBot="1">
      <c r="A42" s="3481"/>
      <c r="B42" s="425" t="s">
        <v>19</v>
      </c>
      <c r="C42" s="359"/>
      <c r="D42" s="359"/>
      <c r="E42" s="359"/>
      <c r="F42" s="426"/>
      <c r="G42" s="415"/>
      <c r="H42" s="415"/>
      <c r="I42" s="415"/>
      <c r="J42" s="416"/>
      <c r="K42" s="2"/>
      <c r="L42" s="2"/>
      <c r="M42" s="2"/>
      <c r="O42" s="3"/>
      <c r="P42" s="3"/>
      <c r="Q42" s="3"/>
      <c r="R42" s="3"/>
      <c r="S42" s="3"/>
      <c r="T42" s="3"/>
      <c r="U42" s="3"/>
      <c r="V42" s="3"/>
      <c r="W42" s="3"/>
      <c r="X42" s="3"/>
      <c r="Y42" s="3"/>
      <c r="Z42" s="3"/>
    </row>
    <row r="43" spans="1:26" ht="13.5" thickBot="1"/>
    <row r="44" spans="1:26" ht="15.75">
      <c r="A44" s="3470" t="s">
        <v>957</v>
      </c>
      <c r="B44" s="3471"/>
      <c r="C44" s="3472"/>
      <c r="D44" s="298"/>
      <c r="E44" s="298"/>
      <c r="F44" s="298"/>
      <c r="G44" s="298"/>
      <c r="H44" s="298"/>
    </row>
    <row r="45" spans="1:26">
      <c r="A45" s="281" t="s">
        <v>958</v>
      </c>
      <c r="B45" s="3473" t="s">
        <v>1470</v>
      </c>
      <c r="C45" s="3474"/>
      <c r="D45" s="298"/>
      <c r="E45" s="298"/>
      <c r="F45" s="298"/>
      <c r="G45" s="298"/>
      <c r="H45" s="298"/>
    </row>
    <row r="46" spans="1:26">
      <c r="A46" s="281" t="s">
        <v>962</v>
      </c>
      <c r="B46" s="3473" t="s">
        <v>1471</v>
      </c>
      <c r="C46" s="3474"/>
    </row>
    <row r="47" spans="1:26">
      <c r="A47" s="281" t="s">
        <v>959</v>
      </c>
      <c r="B47" s="3466">
        <v>3742703580</v>
      </c>
      <c r="C47" s="3467"/>
    </row>
    <row r="48" spans="1:26">
      <c r="A48" s="282" t="s">
        <v>960</v>
      </c>
      <c r="B48" s="3466" t="s">
        <v>1609</v>
      </c>
      <c r="C48" s="3467"/>
    </row>
    <row r="49" spans="1:26" ht="13.5" thickBot="1">
      <c r="A49" s="283" t="s">
        <v>961</v>
      </c>
      <c r="B49" s="3468" t="s">
        <v>1472</v>
      </c>
      <c r="C49" s="3469"/>
      <c r="F49" s="2"/>
      <c r="G49" s="2"/>
      <c r="H49" s="2"/>
      <c r="I49" s="2"/>
      <c r="J49" s="2"/>
      <c r="K49" s="2"/>
      <c r="L49" s="2"/>
      <c r="M49" s="2"/>
      <c r="R49" s="3"/>
      <c r="S49" s="3"/>
      <c r="T49" s="3"/>
      <c r="U49" s="3"/>
      <c r="V49" s="3"/>
      <c r="W49" s="3"/>
      <c r="X49" s="3"/>
      <c r="Y49" s="3"/>
      <c r="Z49" s="3"/>
    </row>
  </sheetData>
  <protectedRanges>
    <protectedRange sqref="G13:H24 E13:E24 C13:D18 C22:D24" name="Aralık1"/>
    <protectedRange sqref="G30:G31" name="Aralık1_1"/>
    <protectedRange sqref="M30:M31" name="Aralık1_2"/>
    <protectedRange sqref="C19:D21" name="Aralık1_3"/>
  </protectedRanges>
  <mergeCells count="34">
    <mergeCell ref="B48:C48"/>
    <mergeCell ref="B49:C49"/>
    <mergeCell ref="B45:C45"/>
    <mergeCell ref="A11:D11"/>
    <mergeCell ref="A13:A24"/>
    <mergeCell ref="C27:H27"/>
    <mergeCell ref="E28:F28"/>
    <mergeCell ref="G28:G29"/>
    <mergeCell ref="B27:B29"/>
    <mergeCell ref="H28:H29"/>
    <mergeCell ref="B46:C46"/>
    <mergeCell ref="B47:C47"/>
    <mergeCell ref="A36:F36"/>
    <mergeCell ref="C37:F37"/>
    <mergeCell ref="G37:J37"/>
    <mergeCell ref="B37:B38"/>
    <mergeCell ref="A37:A42"/>
    <mergeCell ref="A30:A33"/>
    <mergeCell ref="A44:C44"/>
    <mergeCell ref="L2:L3"/>
    <mergeCell ref="I2:K2"/>
    <mergeCell ref="J23:R24"/>
    <mergeCell ref="M28:M29"/>
    <mergeCell ref="I27:N27"/>
    <mergeCell ref="N28:N29"/>
    <mergeCell ref="K28:L28"/>
    <mergeCell ref="A26:N26"/>
    <mergeCell ref="A27:A29"/>
    <mergeCell ref="I28:J28"/>
    <mergeCell ref="A1:I1"/>
    <mergeCell ref="A2:A9"/>
    <mergeCell ref="B2:B3"/>
    <mergeCell ref="C2:E2"/>
    <mergeCell ref="F2:H2"/>
  </mergeCells>
  <phoneticPr fontId="0" type="noConversion"/>
  <dataValidations count="4">
    <dataValidation type="custom" allowBlank="1" showInputMessage="1" showErrorMessage="1" errorTitle="LÜTFEN DÜZELTİN" error="PLANLANAN İÇME SUYU İŞ SAYISI, İÇME SUYU HİZMETİ GÖTÜRÜLECEK ÜNİTE SAYISINDAN AZ OLAMAZ " sqref="H33">
      <formula1>C9&lt;=H33</formula1>
    </dataValidation>
    <dataValidation type="custom" allowBlank="1" showInputMessage="1" showErrorMessage="1" errorTitle="LÜTFEN DÜZELTİN" error="BİTEN ÜNİTE SAYISI BİTEN İÇME SUYU SAYISINDAN AZ OLAMAZ" sqref="N33">
      <formula1>E4&lt;=N33</formula1>
    </dataValidation>
    <dataValidation allowBlank="1" showInputMessage="1" showErrorMessage="1" errorTitle="LÜTFEN DÜZETİN" error="PLANLANAN İÇME SUYU İŞ SAYISI, İÇME SUYU HİZMETİ GÖTÜRÜLECEK ÜNİTE SAYISINDAN AZ OLAMAZ " sqref="C9"/>
    <dataValidation type="custom" allowBlank="1" showInputMessage="1" showErrorMessage="1" errorTitle="LÜTFEN DÜZELTİN" error="BİTEN ÜNİTE SAYISI BİTEN İÇME SUYU SAYISINDAN AZ OLAMAZ" sqref="E4">
      <formula1>E4&lt;=N33</formula1>
    </dataValidation>
  </dataValidations>
  <hyperlinks>
    <hyperlink ref="B49" r:id="rId1"/>
  </hyperlinks>
  <pageMargins left="0.78" right="0.41" top="0.79" bottom="0.33" header="0.28999999999999998" footer="0.19"/>
  <pageSetup paperSize="9" scale="50" orientation="landscape" r:id="rId2"/>
  <headerFooter alignWithMargins="0">
    <oddHeader>&amp;C&amp;"Arial Tur,Kalın"&amp;12T.C
İÇİŞLERİ BAKANLIĞI
Mahalli İdareler Genel Müdürlüğü</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1"/>
  <sheetViews>
    <sheetView zoomScale="75" workbookViewId="0">
      <pane ySplit="5" topLeftCell="A6" activePane="bottomLeft" state="frozenSplit"/>
      <selection activeCell="R10" sqref="R10"/>
      <selection pane="bottomLeft" activeCell="X22" sqref="W22:X22"/>
    </sheetView>
  </sheetViews>
  <sheetFormatPr defaultColWidth="8.85546875" defaultRowHeight="12.75"/>
  <cols>
    <col min="1" max="1" width="5.7109375" style="1199" customWidth="1"/>
    <col min="2" max="2" width="10.7109375" style="1199" customWidth="1"/>
    <col min="3" max="3" width="12.140625" style="1199" customWidth="1"/>
    <col min="4" max="4" width="10.42578125" style="1199" customWidth="1"/>
    <col min="5" max="5" width="9.85546875" style="1199" customWidth="1"/>
    <col min="6" max="6" width="7.7109375" style="1199" customWidth="1"/>
    <col min="7" max="7" width="7.85546875" style="1199" customWidth="1"/>
    <col min="8" max="8" width="17.42578125" style="1199" customWidth="1"/>
    <col min="9" max="9" width="14" style="1199" customWidth="1"/>
    <col min="10" max="10" width="12.5703125" style="1199" customWidth="1"/>
    <col min="11" max="11" width="7.5703125" style="1199" customWidth="1"/>
    <col min="12" max="12" width="8.42578125" style="1199" customWidth="1"/>
    <col min="13" max="13" width="6.7109375" style="204" customWidth="1"/>
    <col min="14" max="14" width="9.42578125" style="204" customWidth="1"/>
    <col min="15" max="15" width="6.5703125" style="204" customWidth="1"/>
    <col min="16" max="16" width="7" style="204" customWidth="1"/>
    <col min="17" max="17" width="8.85546875" style="204" customWidth="1"/>
    <col min="18" max="18" width="24.7109375" style="204" customWidth="1"/>
    <col min="19" max="16384" width="8.85546875" style="1199"/>
  </cols>
  <sheetData>
    <row r="1" spans="1:52" ht="28.9" customHeight="1" thickBot="1">
      <c r="A1" s="4061" t="s">
        <v>1247</v>
      </c>
      <c r="B1" s="4061"/>
      <c r="C1" s="4061"/>
      <c r="D1" s="4061"/>
      <c r="E1" s="4061"/>
      <c r="F1" s="4061"/>
      <c r="G1" s="4061"/>
      <c r="H1" s="4061"/>
      <c r="I1" s="4061"/>
      <c r="J1" s="4061"/>
      <c r="K1" s="4061"/>
      <c r="L1" s="4061"/>
      <c r="M1" s="4061"/>
      <c r="N1" s="4061"/>
      <c r="O1" s="4061"/>
      <c r="P1" s="4061"/>
      <c r="Q1" s="4061"/>
      <c r="R1" s="4061"/>
      <c r="S1" s="1198"/>
    </row>
    <row r="2" spans="1:52" s="1200" customFormat="1" ht="19.5" customHeight="1">
      <c r="A2" s="4062" t="s">
        <v>364</v>
      </c>
      <c r="B2" s="4065" t="s">
        <v>13</v>
      </c>
      <c r="C2" s="4065" t="s">
        <v>2277</v>
      </c>
      <c r="D2" s="4008" t="s">
        <v>1082</v>
      </c>
      <c r="E2" s="4011" t="s">
        <v>1284</v>
      </c>
      <c r="F2" s="3996" t="s">
        <v>2263</v>
      </c>
      <c r="G2" s="3996" t="s">
        <v>1083</v>
      </c>
      <c r="H2" s="3996" t="s">
        <v>202</v>
      </c>
      <c r="I2" s="4068" t="s">
        <v>447</v>
      </c>
      <c r="J2" s="4068" t="s">
        <v>1246</v>
      </c>
      <c r="K2" s="4017" t="s">
        <v>203</v>
      </c>
      <c r="L2" s="4019" t="s">
        <v>2273</v>
      </c>
      <c r="M2" s="3999" t="s">
        <v>16</v>
      </c>
      <c r="N2" s="4000"/>
      <c r="O2" s="4000"/>
      <c r="P2" s="4000"/>
      <c r="Q2" s="4000"/>
      <c r="R2" s="4001"/>
    </row>
    <row r="3" spans="1:52" s="1200" customFormat="1" ht="41.25" customHeight="1">
      <c r="A3" s="4063"/>
      <c r="B3" s="4066"/>
      <c r="C3" s="4066"/>
      <c r="D3" s="4009"/>
      <c r="E3" s="4012"/>
      <c r="F3" s="3997"/>
      <c r="G3" s="3997"/>
      <c r="H3" s="3997"/>
      <c r="I3" s="4069"/>
      <c r="J3" s="4069"/>
      <c r="K3" s="4018"/>
      <c r="L3" s="4020"/>
      <c r="M3" s="4002" t="s">
        <v>438</v>
      </c>
      <c r="N3" s="4004" t="s">
        <v>439</v>
      </c>
      <c r="O3" s="4004" t="s">
        <v>440</v>
      </c>
      <c r="P3" s="4004" t="s">
        <v>441</v>
      </c>
      <c r="Q3" s="4004" t="s">
        <v>442</v>
      </c>
      <c r="R3" s="4006" t="s">
        <v>443</v>
      </c>
    </row>
    <row r="4" spans="1:52" s="1200" customFormat="1" ht="21.75" customHeight="1" thickBot="1">
      <c r="A4" s="4064"/>
      <c r="B4" s="4067"/>
      <c r="C4" s="4067"/>
      <c r="D4" s="4010"/>
      <c r="E4" s="4013"/>
      <c r="F4" s="3998"/>
      <c r="G4" s="3998"/>
      <c r="H4" s="3998"/>
      <c r="I4" s="4070"/>
      <c r="J4" s="4070"/>
      <c r="K4" s="944" t="s">
        <v>434</v>
      </c>
      <c r="L4" s="945" t="s">
        <v>434</v>
      </c>
      <c r="M4" s="4003"/>
      <c r="N4" s="4005"/>
      <c r="O4" s="4005"/>
      <c r="P4" s="4005"/>
      <c r="Q4" s="4005"/>
      <c r="R4" s="4007"/>
    </row>
    <row r="5" spans="1:52" ht="19.899999999999999" customHeight="1">
      <c r="A5" s="1201"/>
      <c r="B5" s="1202"/>
      <c r="C5" s="1203"/>
      <c r="D5" s="1204"/>
      <c r="E5" s="1204"/>
      <c r="F5" s="1205">
        <f>SUBTOTAL(9,F6:F750)</f>
        <v>0</v>
      </c>
      <c r="G5" s="1205">
        <f>SUBTOTAL(9,G6:G750)</f>
        <v>0</v>
      </c>
      <c r="H5" s="951"/>
      <c r="I5" s="1206"/>
      <c r="J5" s="1205"/>
      <c r="K5" s="1205">
        <f t="shared" ref="K5:Q5" si="0">SUBTOTAL(9,K6:K750)</f>
        <v>0</v>
      </c>
      <c r="L5" s="1207">
        <f t="shared" si="0"/>
        <v>0</v>
      </c>
      <c r="M5" s="1208">
        <f t="shared" si="0"/>
        <v>0</v>
      </c>
      <c r="N5" s="1205">
        <f t="shared" si="0"/>
        <v>0</v>
      </c>
      <c r="O5" s="1205">
        <f t="shared" si="0"/>
        <v>0</v>
      </c>
      <c r="P5" s="1205">
        <f t="shared" si="0"/>
        <v>0</v>
      </c>
      <c r="Q5" s="1205">
        <f t="shared" si="0"/>
        <v>0</v>
      </c>
      <c r="R5" s="955"/>
      <c r="AX5" s="271" t="s">
        <v>9</v>
      </c>
      <c r="AY5" s="305" t="s">
        <v>425</v>
      </c>
      <c r="AZ5" s="271" t="s">
        <v>1056</v>
      </c>
    </row>
    <row r="6" spans="1:52" ht="19.899999999999999" customHeight="1">
      <c r="A6" s="1209"/>
      <c r="B6" s="1210"/>
      <c r="C6" s="1211"/>
      <c r="D6" s="1212"/>
      <c r="E6" s="1212"/>
      <c r="F6" s="1213"/>
      <c r="G6" s="1214"/>
      <c r="H6" s="962"/>
      <c r="I6" s="1215"/>
      <c r="J6" s="1213"/>
      <c r="K6" s="964"/>
      <c r="L6" s="965"/>
      <c r="M6" s="695"/>
      <c r="N6" s="654"/>
      <c r="O6" s="654"/>
      <c r="P6" s="654"/>
      <c r="Q6" s="654"/>
      <c r="R6" s="655"/>
      <c r="AX6" s="271" t="s">
        <v>964</v>
      </c>
      <c r="AY6" s="305" t="s">
        <v>2273</v>
      </c>
      <c r="AZ6" s="271" t="s">
        <v>1057</v>
      </c>
    </row>
    <row r="7" spans="1:52" ht="19.899999999999999" customHeight="1">
      <c r="A7" s="1209"/>
      <c r="B7" s="1210"/>
      <c r="C7" s="1211"/>
      <c r="D7" s="1212"/>
      <c r="E7" s="1216"/>
      <c r="F7" s="1213"/>
      <c r="G7" s="1214"/>
      <c r="H7" s="962"/>
      <c r="I7" s="1215"/>
      <c r="J7" s="1213"/>
      <c r="K7" s="964"/>
      <c r="L7" s="965"/>
      <c r="M7" s="695"/>
      <c r="N7" s="654"/>
      <c r="O7" s="654"/>
      <c r="P7" s="654"/>
      <c r="Q7" s="654"/>
      <c r="R7" s="655"/>
      <c r="AX7" s="271" t="s">
        <v>2268</v>
      </c>
      <c r="AY7" s="305" t="s">
        <v>12</v>
      </c>
      <c r="AZ7" s="271"/>
    </row>
    <row r="8" spans="1:52" ht="19.899999999999999" customHeight="1">
      <c r="A8" s="1209"/>
      <c r="B8" s="1210"/>
      <c r="C8" s="1211"/>
      <c r="D8" s="1212"/>
      <c r="E8" s="1216"/>
      <c r="F8" s="1213"/>
      <c r="G8" s="1214"/>
      <c r="H8" s="962"/>
      <c r="I8" s="1215"/>
      <c r="J8" s="1213"/>
      <c r="K8" s="964"/>
      <c r="L8" s="965"/>
      <c r="M8" s="695"/>
      <c r="N8" s="654"/>
      <c r="O8" s="654"/>
      <c r="P8" s="654"/>
      <c r="Q8" s="654"/>
      <c r="R8" s="655"/>
      <c r="AX8" s="271"/>
      <c r="AY8" s="305" t="s">
        <v>2274</v>
      </c>
      <c r="AZ8" s="271"/>
    </row>
    <row r="9" spans="1:52" ht="19.899999999999999" customHeight="1">
      <c r="A9" s="1209"/>
      <c r="B9" s="1210"/>
      <c r="C9" s="1211"/>
      <c r="D9" s="1216"/>
      <c r="E9" s="1216"/>
      <c r="F9" s="1213"/>
      <c r="G9" s="1214"/>
      <c r="H9" s="962"/>
      <c r="I9" s="1215"/>
      <c r="J9" s="1213"/>
      <c r="K9" s="964"/>
      <c r="L9" s="965"/>
      <c r="M9" s="695"/>
      <c r="N9" s="654"/>
      <c r="O9" s="654"/>
      <c r="P9" s="654"/>
      <c r="Q9" s="654"/>
      <c r="R9" s="655"/>
      <c r="AX9" s="271"/>
      <c r="AY9" s="305" t="s">
        <v>2275</v>
      </c>
      <c r="AZ9" s="271"/>
    </row>
    <row r="10" spans="1:52" ht="19.899999999999999" customHeight="1">
      <c r="A10" s="1209"/>
      <c r="B10" s="1210"/>
      <c r="C10" s="1211"/>
      <c r="D10" s="1217"/>
      <c r="E10" s="1216"/>
      <c r="F10" s="1213"/>
      <c r="G10" s="1214"/>
      <c r="H10" s="962"/>
      <c r="I10" s="1215"/>
      <c r="J10" s="1213"/>
      <c r="K10" s="964"/>
      <c r="L10" s="965"/>
      <c r="M10" s="695"/>
      <c r="N10" s="654"/>
      <c r="O10" s="654"/>
      <c r="P10" s="654"/>
      <c r="Q10" s="654"/>
      <c r="R10" s="655"/>
      <c r="AX10" s="271"/>
      <c r="AY10" s="305" t="s">
        <v>448</v>
      </c>
      <c r="AZ10" s="271"/>
    </row>
    <row r="11" spans="1:52" ht="19.899999999999999" customHeight="1">
      <c r="A11" s="1209"/>
      <c r="B11" s="1210"/>
      <c r="C11" s="1211"/>
      <c r="D11" s="1218"/>
      <c r="E11" s="1219"/>
      <c r="F11" s="1220"/>
      <c r="G11" s="1214"/>
      <c r="H11" s="962"/>
      <c r="I11" s="1215"/>
      <c r="J11" s="1213"/>
      <c r="K11" s="1221"/>
      <c r="L11" s="1222"/>
      <c r="M11" s="695"/>
      <c r="N11" s="654"/>
      <c r="O11" s="654"/>
      <c r="P11" s="654"/>
      <c r="Q11" s="654"/>
      <c r="R11" s="655"/>
      <c r="AX11" s="271"/>
      <c r="AY11" s="305" t="s">
        <v>426</v>
      </c>
      <c r="AZ11" s="271"/>
    </row>
    <row r="12" spans="1:52" ht="19.899999999999999" customHeight="1">
      <c r="A12" s="1209"/>
      <c r="B12" s="1210"/>
      <c r="C12" s="1211"/>
      <c r="D12" s="1223"/>
      <c r="E12" s="1219"/>
      <c r="F12" s="1220"/>
      <c r="G12" s="1214"/>
      <c r="H12" s="962"/>
      <c r="I12" s="1215"/>
      <c r="J12" s="1213"/>
      <c r="K12" s="1221"/>
      <c r="L12" s="1222"/>
      <c r="M12" s="695"/>
      <c r="N12" s="654"/>
      <c r="O12" s="654"/>
      <c r="P12" s="654"/>
      <c r="Q12" s="654"/>
      <c r="R12" s="655"/>
      <c r="AX12" s="271"/>
      <c r="AY12" s="305" t="s">
        <v>427</v>
      </c>
      <c r="AZ12" s="271"/>
    </row>
    <row r="13" spans="1:52" ht="19.899999999999999" customHeight="1">
      <c r="A13" s="1209"/>
      <c r="B13" s="1210"/>
      <c r="C13" s="1211"/>
      <c r="D13" s="1218"/>
      <c r="E13" s="1219"/>
      <c r="F13" s="1220"/>
      <c r="G13" s="1214"/>
      <c r="H13" s="962"/>
      <c r="I13" s="1215"/>
      <c r="J13" s="1213"/>
      <c r="K13" s="1221"/>
      <c r="L13" s="1222"/>
      <c r="M13" s="695"/>
      <c r="N13" s="654"/>
      <c r="O13" s="654"/>
      <c r="P13" s="654"/>
      <c r="Q13" s="654"/>
      <c r="R13" s="655"/>
      <c r="AX13" s="271"/>
      <c r="AY13" s="305" t="s">
        <v>2279</v>
      </c>
      <c r="AZ13" s="271"/>
    </row>
    <row r="14" spans="1:52" ht="19.899999999999999" customHeight="1">
      <c r="A14" s="1209"/>
      <c r="B14" s="1210"/>
      <c r="C14" s="1211"/>
      <c r="D14" s="1219"/>
      <c r="E14" s="1219"/>
      <c r="F14" s="1220"/>
      <c r="G14" s="1214"/>
      <c r="H14" s="962"/>
      <c r="I14" s="1215"/>
      <c r="J14" s="1213"/>
      <c r="K14" s="1221"/>
      <c r="L14" s="1222"/>
      <c r="M14" s="695"/>
      <c r="N14" s="654"/>
      <c r="O14" s="654"/>
      <c r="P14" s="654"/>
      <c r="Q14" s="654"/>
      <c r="R14" s="655"/>
      <c r="AX14" s="271"/>
      <c r="AY14" s="305" t="s">
        <v>11</v>
      </c>
      <c r="AZ14" s="271"/>
    </row>
    <row r="15" spans="1:52" ht="19.899999999999999" customHeight="1">
      <c r="A15" s="1209"/>
      <c r="B15" s="1210"/>
      <c r="C15" s="1211"/>
      <c r="D15" s="1219"/>
      <c r="E15" s="1219"/>
      <c r="F15" s="1213"/>
      <c r="G15" s="1214"/>
      <c r="H15" s="962"/>
      <c r="I15" s="1215"/>
      <c r="J15" s="1213"/>
      <c r="K15" s="1221"/>
      <c r="L15" s="1222"/>
      <c r="M15" s="695"/>
      <c r="N15" s="654"/>
      <c r="O15" s="654"/>
      <c r="P15" s="654"/>
      <c r="Q15" s="654"/>
      <c r="R15" s="655"/>
    </row>
    <row r="16" spans="1:52" ht="19.899999999999999" customHeight="1">
      <c r="A16" s="1209"/>
      <c r="B16" s="1210"/>
      <c r="C16" s="1211"/>
      <c r="D16" s="1219"/>
      <c r="E16" s="1219"/>
      <c r="F16" s="1213"/>
      <c r="G16" s="1214"/>
      <c r="H16" s="962"/>
      <c r="I16" s="1215"/>
      <c r="J16" s="1213"/>
      <c r="K16" s="1221"/>
      <c r="L16" s="1222"/>
      <c r="M16" s="695"/>
      <c r="N16" s="654"/>
      <c r="O16" s="654"/>
      <c r="P16" s="654"/>
      <c r="Q16" s="654"/>
      <c r="R16" s="655"/>
    </row>
    <row r="17" spans="1:18" ht="19.899999999999999" customHeight="1">
      <c r="A17" s="1209"/>
      <c r="B17" s="1210"/>
      <c r="C17" s="1211"/>
      <c r="D17" s="1219"/>
      <c r="E17" s="1219"/>
      <c r="F17" s="1213"/>
      <c r="G17" s="1214"/>
      <c r="H17" s="962"/>
      <c r="I17" s="1215"/>
      <c r="J17" s="1213"/>
      <c r="K17" s="1221"/>
      <c r="L17" s="1222"/>
      <c r="M17" s="695"/>
      <c r="N17" s="654"/>
      <c r="O17" s="654"/>
      <c r="P17" s="654"/>
      <c r="Q17" s="654"/>
      <c r="R17" s="655"/>
    </row>
    <row r="18" spans="1:18" ht="19.899999999999999" customHeight="1">
      <c r="A18" s="1209"/>
      <c r="B18" s="1210"/>
      <c r="C18" s="1211"/>
      <c r="D18" s="1219"/>
      <c r="E18" s="1219"/>
      <c r="F18" s="1213"/>
      <c r="G18" s="1214"/>
      <c r="H18" s="962"/>
      <c r="I18" s="1215"/>
      <c r="J18" s="1213"/>
      <c r="K18" s="1221"/>
      <c r="L18" s="1222"/>
      <c r="M18" s="695"/>
      <c r="N18" s="654"/>
      <c r="O18" s="654"/>
      <c r="P18" s="654"/>
      <c r="Q18" s="654"/>
      <c r="R18" s="655"/>
    </row>
    <row r="19" spans="1:18" ht="19.899999999999999" customHeight="1">
      <c r="A19" s="1209"/>
      <c r="B19" s="1210"/>
      <c r="C19" s="1211"/>
      <c r="D19" s="1224"/>
      <c r="E19" s="1219"/>
      <c r="F19" s="1213"/>
      <c r="G19" s="1214"/>
      <c r="H19" s="962"/>
      <c r="I19" s="1215"/>
      <c r="J19" s="1213"/>
      <c r="K19" s="1221"/>
      <c r="L19" s="1222"/>
      <c r="M19" s="695"/>
      <c r="N19" s="654"/>
      <c r="O19" s="654"/>
      <c r="P19" s="654"/>
      <c r="Q19" s="654"/>
      <c r="R19" s="655"/>
    </row>
    <row r="20" spans="1:18" ht="19.899999999999999" customHeight="1">
      <c r="A20" s="1209"/>
      <c r="B20" s="1210"/>
      <c r="C20" s="1211"/>
      <c r="D20" s="1224"/>
      <c r="E20" s="1219"/>
      <c r="F20" s="1213"/>
      <c r="G20" s="1214"/>
      <c r="H20" s="962"/>
      <c r="I20" s="1215"/>
      <c r="J20" s="1213"/>
      <c r="K20" s="1221"/>
      <c r="L20" s="1222"/>
      <c r="M20" s="695"/>
      <c r="N20" s="654"/>
      <c r="O20" s="654"/>
      <c r="P20" s="654"/>
      <c r="Q20" s="654"/>
      <c r="R20" s="655"/>
    </row>
    <row r="21" spans="1:18" ht="19.899999999999999" customHeight="1">
      <c r="A21" s="1209"/>
      <c r="B21" s="1210"/>
      <c r="C21" s="1211"/>
      <c r="D21" s="1224"/>
      <c r="E21" s="1219"/>
      <c r="F21" s="1213"/>
      <c r="G21" s="1214"/>
      <c r="H21" s="962"/>
      <c r="I21" s="1215"/>
      <c r="J21" s="1213"/>
      <c r="K21" s="1221"/>
      <c r="L21" s="1222"/>
      <c r="M21" s="975"/>
      <c r="N21" s="976"/>
      <c r="O21" s="976"/>
      <c r="P21" s="976"/>
      <c r="Q21" s="976"/>
      <c r="R21" s="977"/>
    </row>
    <row r="22" spans="1:18" ht="19.899999999999999" customHeight="1">
      <c r="A22" s="1209"/>
      <c r="B22" s="1210"/>
      <c r="C22" s="1211"/>
      <c r="D22" s="1212"/>
      <c r="E22" s="1212"/>
      <c r="F22" s="1213"/>
      <c r="G22" s="1214"/>
      <c r="H22" s="962"/>
      <c r="I22" s="1215"/>
      <c r="J22" s="1213"/>
      <c r="K22" s="1221"/>
      <c r="L22" s="1222"/>
      <c r="M22" s="975"/>
      <c r="N22" s="976"/>
      <c r="O22" s="976"/>
      <c r="P22" s="976"/>
      <c r="Q22" s="976"/>
      <c r="R22" s="977"/>
    </row>
    <row r="23" spans="1:18" ht="19.899999999999999" customHeight="1">
      <c r="A23" s="1209"/>
      <c r="B23" s="1210"/>
      <c r="C23" s="1211"/>
      <c r="D23" s="1212"/>
      <c r="E23" s="1212"/>
      <c r="F23" s="1213"/>
      <c r="G23" s="1214"/>
      <c r="H23" s="962"/>
      <c r="I23" s="1215"/>
      <c r="J23" s="1213"/>
      <c r="K23" s="1221"/>
      <c r="L23" s="1222"/>
      <c r="M23" s="975"/>
      <c r="N23" s="976"/>
      <c r="O23" s="976"/>
      <c r="P23" s="976"/>
      <c r="Q23" s="976"/>
      <c r="R23" s="977"/>
    </row>
    <row r="24" spans="1:18" ht="19.899999999999999" customHeight="1">
      <c r="A24" s="1209"/>
      <c r="B24" s="1210"/>
      <c r="C24" s="1211"/>
      <c r="D24" s="1225"/>
      <c r="E24" s="1216"/>
      <c r="F24" s="1213"/>
      <c r="G24" s="1214"/>
      <c r="H24" s="962"/>
      <c r="I24" s="1215"/>
      <c r="J24" s="1213"/>
      <c r="K24" s="1221"/>
      <c r="L24" s="1222"/>
      <c r="M24" s="975"/>
      <c r="N24" s="976"/>
      <c r="O24" s="976"/>
      <c r="P24" s="976"/>
      <c r="Q24" s="976"/>
      <c r="R24" s="977"/>
    </row>
    <row r="25" spans="1:18" ht="19.899999999999999" customHeight="1">
      <c r="A25" s="1209"/>
      <c r="B25" s="1210"/>
      <c r="C25" s="1211"/>
      <c r="D25" s="1212"/>
      <c r="E25" s="1216"/>
      <c r="F25" s="1213"/>
      <c r="G25" s="1214"/>
      <c r="H25" s="962"/>
      <c r="I25" s="1215"/>
      <c r="J25" s="1213"/>
      <c r="K25" s="1221"/>
      <c r="L25" s="1222"/>
      <c r="M25" s="975"/>
      <c r="N25" s="976"/>
      <c r="O25" s="976"/>
      <c r="P25" s="976"/>
      <c r="Q25" s="976"/>
      <c r="R25" s="977"/>
    </row>
    <row r="26" spans="1:18" ht="19.899999999999999" customHeight="1">
      <c r="A26" s="1209"/>
      <c r="B26" s="1210"/>
      <c r="C26" s="1211"/>
      <c r="D26" s="1212"/>
      <c r="E26" s="1216"/>
      <c r="F26" s="1213"/>
      <c r="G26" s="1214"/>
      <c r="H26" s="962"/>
      <c r="I26" s="1215"/>
      <c r="J26" s="1213"/>
      <c r="K26" s="1221"/>
      <c r="L26" s="1222"/>
      <c r="M26" s="975"/>
      <c r="N26" s="976"/>
      <c r="O26" s="976"/>
      <c r="P26" s="976"/>
      <c r="Q26" s="976"/>
      <c r="R26" s="977"/>
    </row>
    <row r="27" spans="1:18" ht="19.899999999999999" customHeight="1">
      <c r="A27" s="1209"/>
      <c r="B27" s="1210"/>
      <c r="C27" s="1211"/>
      <c r="D27" s="1217"/>
      <c r="E27" s="1216"/>
      <c r="F27" s="1226"/>
      <c r="G27" s="1214"/>
      <c r="H27" s="962"/>
      <c r="I27" s="1215"/>
      <c r="J27" s="1213"/>
      <c r="K27" s="1221"/>
      <c r="L27" s="1222"/>
      <c r="M27" s="975"/>
      <c r="N27" s="976"/>
      <c r="O27" s="976"/>
      <c r="P27" s="976"/>
      <c r="Q27" s="976"/>
      <c r="R27" s="977"/>
    </row>
    <row r="28" spans="1:18" ht="19.899999999999999" customHeight="1">
      <c r="A28" s="1209"/>
      <c r="B28" s="1210"/>
      <c r="C28" s="1211"/>
      <c r="D28" s="1216"/>
      <c r="E28" s="1216"/>
      <c r="F28" s="1213"/>
      <c r="G28" s="1214"/>
      <c r="H28" s="962"/>
      <c r="I28" s="1215"/>
      <c r="J28" s="1213"/>
      <c r="K28" s="1221"/>
      <c r="L28" s="1222"/>
      <c r="M28" s="975"/>
      <c r="N28" s="976"/>
      <c r="O28" s="976"/>
      <c r="P28" s="976"/>
      <c r="Q28" s="976"/>
      <c r="R28" s="977"/>
    </row>
    <row r="29" spans="1:18" ht="19.899999999999999" customHeight="1">
      <c r="A29" s="1209"/>
      <c r="B29" s="1210"/>
      <c r="C29" s="1211"/>
      <c r="D29" s="1216"/>
      <c r="E29" s="1216"/>
      <c r="F29" s="1213"/>
      <c r="G29" s="1214"/>
      <c r="H29" s="962"/>
      <c r="I29" s="1215"/>
      <c r="J29" s="1213"/>
      <c r="K29" s="1221"/>
      <c r="L29" s="1222"/>
      <c r="M29" s="975"/>
      <c r="N29" s="976"/>
      <c r="O29" s="976"/>
      <c r="P29" s="976"/>
      <c r="Q29" s="976"/>
      <c r="R29" s="977"/>
    </row>
    <row r="30" spans="1:18" ht="19.899999999999999" customHeight="1">
      <c r="A30" s="1209"/>
      <c r="B30" s="1210"/>
      <c r="C30" s="1211"/>
      <c r="D30" s="1216"/>
      <c r="E30" s="1216"/>
      <c r="F30" s="1213"/>
      <c r="G30" s="1214"/>
      <c r="H30" s="962"/>
      <c r="I30" s="1215"/>
      <c r="J30" s="1213"/>
      <c r="K30" s="1221"/>
      <c r="L30" s="1222"/>
      <c r="M30" s="975"/>
      <c r="N30" s="976"/>
      <c r="O30" s="976"/>
      <c r="P30" s="976"/>
      <c r="Q30" s="976"/>
      <c r="R30" s="977"/>
    </row>
    <row r="31" spans="1:18" ht="19.899999999999999" customHeight="1">
      <c r="A31" s="1209"/>
      <c r="B31" s="1210"/>
      <c r="C31" s="1211"/>
      <c r="D31" s="1216"/>
      <c r="E31" s="1216"/>
      <c r="F31" s="1213"/>
      <c r="G31" s="1214"/>
      <c r="H31" s="962"/>
      <c r="I31" s="1215"/>
      <c r="J31" s="1213"/>
      <c r="K31" s="1221"/>
      <c r="L31" s="1222"/>
      <c r="M31" s="975"/>
      <c r="N31" s="976"/>
      <c r="O31" s="976"/>
      <c r="P31" s="976"/>
      <c r="Q31" s="976"/>
      <c r="R31" s="977"/>
    </row>
    <row r="32" spans="1:18" ht="19.899999999999999" customHeight="1">
      <c r="A32" s="1209"/>
      <c r="B32" s="1210"/>
      <c r="C32" s="1211"/>
      <c r="D32" s="1216"/>
      <c r="E32" s="1216"/>
      <c r="F32" s="1213"/>
      <c r="G32" s="1214"/>
      <c r="H32" s="962"/>
      <c r="I32" s="1215"/>
      <c r="J32" s="1213"/>
      <c r="K32" s="1221"/>
      <c r="L32" s="1222"/>
      <c r="M32" s="975"/>
      <c r="N32" s="976"/>
      <c r="O32" s="976"/>
      <c r="P32" s="976"/>
      <c r="Q32" s="976"/>
      <c r="R32" s="977"/>
    </row>
    <row r="33" spans="1:18" ht="19.899999999999999" customHeight="1">
      <c r="A33" s="1209"/>
      <c r="B33" s="1210"/>
      <c r="C33" s="1211"/>
      <c r="D33" s="1217"/>
      <c r="E33" s="1216"/>
      <c r="F33" s="1213"/>
      <c r="G33" s="1214"/>
      <c r="H33" s="962"/>
      <c r="I33" s="1215"/>
      <c r="J33" s="1213"/>
      <c r="K33" s="1221"/>
      <c r="L33" s="1222"/>
      <c r="M33" s="975"/>
      <c r="N33" s="976"/>
      <c r="O33" s="976"/>
      <c r="P33" s="976"/>
      <c r="Q33" s="976"/>
      <c r="R33" s="977"/>
    </row>
    <row r="34" spans="1:18" ht="19.899999999999999" customHeight="1">
      <c r="A34" s="1209"/>
      <c r="B34" s="1210"/>
      <c r="C34" s="1211"/>
      <c r="D34" s="1227"/>
      <c r="E34" s="1216"/>
      <c r="F34" s="1213"/>
      <c r="G34" s="1214"/>
      <c r="H34" s="962"/>
      <c r="I34" s="1215"/>
      <c r="J34" s="1213"/>
      <c r="K34" s="1221"/>
      <c r="L34" s="1222"/>
      <c r="M34" s="975"/>
      <c r="N34" s="976"/>
      <c r="O34" s="976"/>
      <c r="P34" s="976"/>
      <c r="Q34" s="976"/>
      <c r="R34" s="977"/>
    </row>
    <row r="35" spans="1:18" ht="19.899999999999999" customHeight="1">
      <c r="A35" s="1209"/>
      <c r="B35" s="1210"/>
      <c r="C35" s="1211"/>
      <c r="D35" s="1227"/>
      <c r="E35" s="1216"/>
      <c r="F35" s="1213"/>
      <c r="G35" s="1214"/>
      <c r="H35" s="962"/>
      <c r="I35" s="1215"/>
      <c r="J35" s="1213"/>
      <c r="K35" s="1221"/>
      <c r="L35" s="1222"/>
      <c r="M35" s="975"/>
      <c r="N35" s="976"/>
      <c r="O35" s="976"/>
      <c r="P35" s="976"/>
      <c r="Q35" s="976"/>
      <c r="R35" s="977"/>
    </row>
    <row r="36" spans="1:18" ht="19.899999999999999" customHeight="1">
      <c r="A36" s="1209"/>
      <c r="B36" s="1210"/>
      <c r="C36" s="1211"/>
      <c r="D36" s="1227"/>
      <c r="E36" s="1216"/>
      <c r="F36" s="1213"/>
      <c r="G36" s="1214"/>
      <c r="H36" s="962"/>
      <c r="I36" s="1215"/>
      <c r="J36" s="1213"/>
      <c r="K36" s="1221"/>
      <c r="L36" s="1222"/>
      <c r="M36" s="975"/>
      <c r="N36" s="976"/>
      <c r="O36" s="976"/>
      <c r="P36" s="976"/>
      <c r="Q36" s="976"/>
      <c r="R36" s="977"/>
    </row>
    <row r="37" spans="1:18" ht="19.899999999999999" customHeight="1">
      <c r="A37" s="1209"/>
      <c r="B37" s="1210"/>
      <c r="C37" s="1211"/>
      <c r="D37" s="1216"/>
      <c r="E37" s="1216"/>
      <c r="F37" s="1213"/>
      <c r="G37" s="1214"/>
      <c r="H37" s="962"/>
      <c r="I37" s="1215"/>
      <c r="J37" s="1213"/>
      <c r="K37" s="1221"/>
      <c r="L37" s="1222"/>
      <c r="M37" s="975"/>
      <c r="N37" s="976"/>
      <c r="O37" s="976"/>
      <c r="P37" s="976"/>
      <c r="Q37" s="976"/>
      <c r="R37" s="977"/>
    </row>
    <row r="38" spans="1:18" ht="19.899999999999999" customHeight="1">
      <c r="A38" s="1209"/>
      <c r="B38" s="1210"/>
      <c r="C38" s="1211"/>
      <c r="D38" s="1216"/>
      <c r="E38" s="1216"/>
      <c r="F38" s="1213"/>
      <c r="G38" s="1214"/>
      <c r="H38" s="962"/>
      <c r="I38" s="1215"/>
      <c r="J38" s="1213"/>
      <c r="K38" s="1221"/>
      <c r="L38" s="1222"/>
      <c r="M38" s="975"/>
      <c r="N38" s="976"/>
      <c r="O38" s="976"/>
      <c r="P38" s="976"/>
      <c r="Q38" s="976"/>
      <c r="R38" s="977"/>
    </row>
    <row r="39" spans="1:18" ht="19.899999999999999" customHeight="1">
      <c r="A39" s="1209"/>
      <c r="B39" s="1210"/>
      <c r="C39" s="1211"/>
      <c r="D39" s="1216"/>
      <c r="E39" s="1216"/>
      <c r="F39" s="1213"/>
      <c r="G39" s="1214"/>
      <c r="H39" s="962"/>
      <c r="I39" s="1215"/>
      <c r="J39" s="1213"/>
      <c r="K39" s="1221"/>
      <c r="L39" s="1222"/>
      <c r="M39" s="975"/>
      <c r="N39" s="976"/>
      <c r="O39" s="976"/>
      <c r="P39" s="976"/>
      <c r="Q39" s="976"/>
      <c r="R39" s="977"/>
    </row>
    <row r="40" spans="1:18" ht="19.899999999999999" customHeight="1">
      <c r="A40" s="1209"/>
      <c r="B40" s="1210"/>
      <c r="C40" s="1211"/>
      <c r="D40" s="1216"/>
      <c r="E40" s="1212"/>
      <c r="F40" s="1213"/>
      <c r="G40" s="1214"/>
      <c r="H40" s="962"/>
      <c r="I40" s="1215"/>
      <c r="J40" s="1213"/>
      <c r="K40" s="1221"/>
      <c r="L40" s="1222"/>
      <c r="M40" s="975"/>
      <c r="N40" s="976"/>
      <c r="O40" s="976"/>
      <c r="P40" s="976"/>
      <c r="Q40" s="976"/>
      <c r="R40" s="977"/>
    </row>
    <row r="41" spans="1:18" ht="19.899999999999999" customHeight="1">
      <c r="A41" s="1209"/>
      <c r="B41" s="1210"/>
      <c r="C41" s="1211"/>
      <c r="D41" s="1227"/>
      <c r="E41" s="1212"/>
      <c r="F41" s="1213"/>
      <c r="G41" s="1214"/>
      <c r="H41" s="962"/>
      <c r="I41" s="1215"/>
      <c r="J41" s="1213"/>
      <c r="K41" s="1221"/>
      <c r="L41" s="1222"/>
      <c r="M41" s="975"/>
      <c r="N41" s="976"/>
      <c r="O41" s="976"/>
      <c r="P41" s="976"/>
      <c r="Q41" s="976"/>
      <c r="R41" s="977"/>
    </row>
    <row r="42" spans="1:18" ht="19.899999999999999" customHeight="1">
      <c r="A42" s="1209"/>
      <c r="B42" s="1210"/>
      <c r="C42" s="1211"/>
      <c r="D42" s="1216"/>
      <c r="E42" s="1216"/>
      <c r="F42" s="1213"/>
      <c r="G42" s="1214"/>
      <c r="H42" s="962"/>
      <c r="I42" s="1215"/>
      <c r="J42" s="1213"/>
      <c r="K42" s="1221"/>
      <c r="L42" s="1222"/>
      <c r="M42" s="975"/>
      <c r="N42" s="976"/>
      <c r="O42" s="976"/>
      <c r="P42" s="976"/>
      <c r="Q42" s="976"/>
      <c r="R42" s="977"/>
    </row>
    <row r="43" spans="1:18" ht="19.899999999999999" customHeight="1">
      <c r="A43" s="1209"/>
      <c r="B43" s="1210"/>
      <c r="C43" s="1211"/>
      <c r="D43" s="1216"/>
      <c r="E43" s="1216"/>
      <c r="F43" s="1213"/>
      <c r="G43" s="1214"/>
      <c r="H43" s="962"/>
      <c r="I43" s="1215"/>
      <c r="J43" s="1213"/>
      <c r="K43" s="1221"/>
      <c r="L43" s="1222"/>
      <c r="M43" s="975"/>
      <c r="N43" s="976"/>
      <c r="O43" s="976"/>
      <c r="P43" s="976"/>
      <c r="Q43" s="976"/>
      <c r="R43" s="977"/>
    </row>
    <row r="44" spans="1:18" ht="19.899999999999999" customHeight="1">
      <c r="A44" s="1209"/>
      <c r="B44" s="1210"/>
      <c r="C44" s="1211"/>
      <c r="D44" s="1212"/>
      <c r="E44" s="1216"/>
      <c r="F44" s="1213"/>
      <c r="G44" s="1214"/>
      <c r="H44" s="962"/>
      <c r="I44" s="1215"/>
      <c r="J44" s="1213"/>
      <c r="K44" s="1221"/>
      <c r="L44" s="1222"/>
      <c r="M44" s="975"/>
      <c r="N44" s="976"/>
      <c r="O44" s="976"/>
      <c r="P44" s="976"/>
      <c r="Q44" s="976"/>
      <c r="R44" s="977"/>
    </row>
    <row r="45" spans="1:18" ht="19.899999999999999" customHeight="1">
      <c r="A45" s="1209"/>
      <c r="B45" s="1210"/>
      <c r="C45" s="1211"/>
      <c r="D45" s="1212"/>
      <c r="E45" s="1212"/>
      <c r="F45" s="1213"/>
      <c r="G45" s="1214"/>
      <c r="H45" s="962"/>
      <c r="I45" s="1215"/>
      <c r="J45" s="1213"/>
      <c r="K45" s="1221"/>
      <c r="L45" s="1222"/>
      <c r="M45" s="975"/>
      <c r="N45" s="976"/>
      <c r="O45" s="976"/>
      <c r="P45" s="976"/>
      <c r="Q45" s="976"/>
      <c r="R45" s="977"/>
    </row>
    <row r="46" spans="1:18" ht="19.899999999999999" customHeight="1">
      <c r="A46" s="1209"/>
      <c r="B46" s="1210"/>
      <c r="C46" s="1211"/>
      <c r="D46" s="1217"/>
      <c r="E46" s="1216"/>
      <c r="F46" s="1213"/>
      <c r="G46" s="1214"/>
      <c r="H46" s="962"/>
      <c r="I46" s="1215"/>
      <c r="J46" s="1213"/>
      <c r="K46" s="1221"/>
      <c r="L46" s="1222"/>
      <c r="M46" s="975"/>
      <c r="N46" s="976"/>
      <c r="O46" s="976"/>
      <c r="P46" s="976"/>
      <c r="Q46" s="976"/>
      <c r="R46" s="977"/>
    </row>
    <row r="47" spans="1:18" ht="19.899999999999999" customHeight="1">
      <c r="A47" s="1209"/>
      <c r="B47" s="1210"/>
      <c r="C47" s="1211"/>
      <c r="D47" s="1217"/>
      <c r="E47" s="1225"/>
      <c r="F47" s="1213"/>
      <c r="G47" s="1214"/>
      <c r="H47" s="962"/>
      <c r="I47" s="1215"/>
      <c r="J47" s="1213"/>
      <c r="K47" s="1221"/>
      <c r="L47" s="1222"/>
      <c r="M47" s="975"/>
      <c r="N47" s="976"/>
      <c r="O47" s="976"/>
      <c r="P47" s="976"/>
      <c r="Q47" s="976"/>
      <c r="R47" s="977"/>
    </row>
    <row r="48" spans="1:18" ht="19.899999999999999" customHeight="1">
      <c r="A48" s="1209"/>
      <c r="B48" s="1210"/>
      <c r="C48" s="1211"/>
      <c r="D48" s="1216"/>
      <c r="E48" s="1216"/>
      <c r="F48" s="1213"/>
      <c r="G48" s="1214"/>
      <c r="H48" s="962"/>
      <c r="I48" s="1215"/>
      <c r="J48" s="1213"/>
      <c r="K48" s="1221"/>
      <c r="L48" s="1222"/>
      <c r="M48" s="975"/>
      <c r="N48" s="976"/>
      <c r="O48" s="976"/>
      <c r="P48" s="976"/>
      <c r="Q48" s="976"/>
      <c r="R48" s="977"/>
    </row>
    <row r="49" spans="1:18" ht="19.899999999999999" customHeight="1">
      <c r="A49" s="1209"/>
      <c r="B49" s="1210"/>
      <c r="C49" s="1211"/>
      <c r="D49" s="1212"/>
      <c r="E49" s="1216"/>
      <c r="F49" s="1213"/>
      <c r="G49" s="1214"/>
      <c r="H49" s="962"/>
      <c r="I49" s="1215"/>
      <c r="J49" s="1213"/>
      <c r="K49" s="1221"/>
      <c r="L49" s="1222"/>
      <c r="M49" s="975"/>
      <c r="N49" s="976"/>
      <c r="O49" s="976"/>
      <c r="P49" s="976"/>
      <c r="Q49" s="976"/>
      <c r="R49" s="977"/>
    </row>
    <row r="50" spans="1:18" ht="19.899999999999999" customHeight="1">
      <c r="A50" s="1209"/>
      <c r="B50" s="1210"/>
      <c r="C50" s="1211"/>
      <c r="D50" s="1212"/>
      <c r="E50" s="1216"/>
      <c r="F50" s="1213"/>
      <c r="G50" s="1214"/>
      <c r="H50" s="962"/>
      <c r="I50" s="1215"/>
      <c r="J50" s="1213"/>
      <c r="K50" s="1221"/>
      <c r="L50" s="1222"/>
      <c r="M50" s="975"/>
      <c r="N50" s="976"/>
      <c r="O50" s="976"/>
      <c r="P50" s="976"/>
      <c r="Q50" s="976"/>
      <c r="R50" s="977"/>
    </row>
    <row r="51" spans="1:18" ht="19.899999999999999" customHeight="1">
      <c r="A51" s="1209"/>
      <c r="B51" s="1210"/>
      <c r="C51" s="1211"/>
      <c r="D51" s="1212"/>
      <c r="E51" s="1216"/>
      <c r="F51" s="1213"/>
      <c r="G51" s="1214"/>
      <c r="H51" s="962"/>
      <c r="I51" s="1215"/>
      <c r="J51" s="1213"/>
      <c r="K51" s="1221"/>
      <c r="L51" s="1222"/>
      <c r="M51" s="975"/>
      <c r="N51" s="976"/>
      <c r="O51" s="976"/>
      <c r="P51" s="976"/>
      <c r="Q51" s="976"/>
      <c r="R51" s="977"/>
    </row>
    <row r="52" spans="1:18" ht="19.899999999999999" customHeight="1">
      <c r="A52" s="1209"/>
      <c r="B52" s="1210"/>
      <c r="C52" s="1211"/>
      <c r="D52" s="1212"/>
      <c r="E52" s="1216"/>
      <c r="F52" s="1213"/>
      <c r="G52" s="1214"/>
      <c r="H52" s="962"/>
      <c r="I52" s="1215"/>
      <c r="J52" s="1213"/>
      <c r="K52" s="1221"/>
      <c r="L52" s="1222"/>
      <c r="M52" s="975"/>
      <c r="N52" s="976"/>
      <c r="O52" s="976"/>
      <c r="P52" s="976"/>
      <c r="Q52" s="976"/>
      <c r="R52" s="977"/>
    </row>
    <row r="53" spans="1:18" ht="19.899999999999999" customHeight="1">
      <c r="A53" s="1209"/>
      <c r="B53" s="1210"/>
      <c r="C53" s="1211"/>
      <c r="D53" s="1212"/>
      <c r="E53" s="1216"/>
      <c r="F53" s="1213"/>
      <c r="G53" s="1214"/>
      <c r="H53" s="962"/>
      <c r="I53" s="1215"/>
      <c r="J53" s="1213"/>
      <c r="K53" s="1221"/>
      <c r="L53" s="1222"/>
      <c r="M53" s="975"/>
      <c r="N53" s="976"/>
      <c r="O53" s="976"/>
      <c r="P53" s="976"/>
      <c r="Q53" s="976"/>
      <c r="R53" s="977"/>
    </row>
    <row r="54" spans="1:18" ht="19.899999999999999" customHeight="1">
      <c r="A54" s="1209"/>
      <c r="B54" s="1210"/>
      <c r="C54" s="1211"/>
      <c r="D54" s="1216"/>
      <c r="E54" s="1216"/>
      <c r="F54" s="1213"/>
      <c r="G54" s="1214"/>
      <c r="H54" s="962"/>
      <c r="I54" s="1215"/>
      <c r="J54" s="1213"/>
      <c r="K54" s="1221"/>
      <c r="L54" s="1222"/>
      <c r="M54" s="975"/>
      <c r="N54" s="976"/>
      <c r="O54" s="976"/>
      <c r="P54" s="976"/>
      <c r="Q54" s="976"/>
      <c r="R54" s="977"/>
    </row>
    <row r="55" spans="1:18" ht="19.899999999999999" customHeight="1">
      <c r="A55" s="1209"/>
      <c r="B55" s="1210"/>
      <c r="C55" s="1211"/>
      <c r="D55" s="1216"/>
      <c r="E55" s="1212"/>
      <c r="F55" s="1213"/>
      <c r="G55" s="1214"/>
      <c r="H55" s="962"/>
      <c r="I55" s="1215"/>
      <c r="J55" s="1213"/>
      <c r="K55" s="1221"/>
      <c r="L55" s="1222"/>
      <c r="M55" s="975"/>
      <c r="N55" s="976"/>
      <c r="O55" s="976"/>
      <c r="P55" s="976"/>
      <c r="Q55" s="976"/>
      <c r="R55" s="977"/>
    </row>
    <row r="56" spans="1:18" ht="19.899999999999999" customHeight="1">
      <c r="A56" s="1209"/>
      <c r="B56" s="1210"/>
      <c r="C56" s="1211"/>
      <c r="D56" s="1216"/>
      <c r="E56" s="1216"/>
      <c r="F56" s="1213"/>
      <c r="G56" s="1214"/>
      <c r="H56" s="962"/>
      <c r="I56" s="1215"/>
      <c r="J56" s="1213"/>
      <c r="K56" s="1221"/>
      <c r="L56" s="1222"/>
      <c r="M56" s="975"/>
      <c r="N56" s="976"/>
      <c r="O56" s="976"/>
      <c r="P56" s="976"/>
      <c r="Q56" s="976"/>
      <c r="R56" s="977"/>
    </row>
    <row r="57" spans="1:18" ht="19.899999999999999" customHeight="1">
      <c r="A57" s="1209"/>
      <c r="B57" s="1210"/>
      <c r="C57" s="1211"/>
      <c r="D57" s="1217"/>
      <c r="E57" s="1216"/>
      <c r="F57" s="1213"/>
      <c r="G57" s="1214"/>
      <c r="H57" s="962"/>
      <c r="I57" s="1215"/>
      <c r="J57" s="1213"/>
      <c r="K57" s="1221"/>
      <c r="L57" s="1222"/>
      <c r="M57" s="975"/>
      <c r="N57" s="976"/>
      <c r="O57" s="976"/>
      <c r="P57" s="976"/>
      <c r="Q57" s="976"/>
      <c r="R57" s="977"/>
    </row>
    <row r="58" spans="1:18" ht="19.899999999999999" customHeight="1">
      <c r="A58" s="1209"/>
      <c r="B58" s="1210"/>
      <c r="C58" s="1211"/>
      <c r="D58" s="1217"/>
      <c r="E58" s="1216"/>
      <c r="F58" s="1213"/>
      <c r="G58" s="1214"/>
      <c r="H58" s="962"/>
      <c r="I58" s="1215"/>
      <c r="J58" s="1213"/>
      <c r="K58" s="1221"/>
      <c r="L58" s="1222"/>
      <c r="M58" s="975"/>
      <c r="N58" s="976"/>
      <c r="O58" s="976"/>
      <c r="P58" s="976"/>
      <c r="Q58" s="976"/>
      <c r="R58" s="977"/>
    </row>
    <row r="59" spans="1:18" ht="19.899999999999999" customHeight="1">
      <c r="A59" s="1209"/>
      <c r="B59" s="1210"/>
      <c r="C59" s="1211"/>
      <c r="D59" s="1216"/>
      <c r="E59" s="1216"/>
      <c r="F59" s="1213"/>
      <c r="G59" s="1214"/>
      <c r="H59" s="962"/>
      <c r="I59" s="1215"/>
      <c r="J59" s="1213"/>
      <c r="K59" s="1221"/>
      <c r="L59" s="1222"/>
      <c r="M59" s="975"/>
      <c r="N59" s="976"/>
      <c r="O59" s="976"/>
      <c r="P59" s="976"/>
      <c r="Q59" s="976"/>
      <c r="R59" s="977"/>
    </row>
    <row r="60" spans="1:18" ht="19.899999999999999" customHeight="1">
      <c r="A60" s="1209"/>
      <c r="B60" s="1210"/>
      <c r="C60" s="1211"/>
      <c r="D60" s="1216"/>
      <c r="E60" s="1216"/>
      <c r="F60" s="1213"/>
      <c r="G60" s="1214"/>
      <c r="H60" s="962"/>
      <c r="I60" s="1215"/>
      <c r="J60" s="1213"/>
      <c r="K60" s="1221"/>
      <c r="L60" s="1222"/>
      <c r="M60" s="975"/>
      <c r="N60" s="976"/>
      <c r="O60" s="976"/>
      <c r="P60" s="976"/>
      <c r="Q60" s="976"/>
      <c r="R60" s="977"/>
    </row>
    <row r="61" spans="1:18" ht="19.899999999999999" customHeight="1">
      <c r="A61" s="1209"/>
      <c r="B61" s="1210"/>
      <c r="C61" s="1211"/>
      <c r="D61" s="1216"/>
      <c r="E61" s="1216"/>
      <c r="F61" s="1213"/>
      <c r="G61" s="1214"/>
      <c r="H61" s="962"/>
      <c r="I61" s="1215"/>
      <c r="J61" s="1213"/>
      <c r="K61" s="1221"/>
      <c r="L61" s="1222"/>
      <c r="M61" s="975"/>
      <c r="N61" s="976"/>
      <c r="O61" s="976"/>
      <c r="P61" s="976"/>
      <c r="Q61" s="976"/>
      <c r="R61" s="977"/>
    </row>
    <row r="62" spans="1:18" ht="19.899999999999999" customHeight="1">
      <c r="A62" s="1209"/>
      <c r="B62" s="1210"/>
      <c r="C62" s="1211"/>
      <c r="D62" s="1216"/>
      <c r="E62" s="1212"/>
      <c r="F62" s="1213"/>
      <c r="G62" s="1214"/>
      <c r="H62" s="962"/>
      <c r="I62" s="1215"/>
      <c r="J62" s="1213"/>
      <c r="K62" s="1221"/>
      <c r="L62" s="1222"/>
      <c r="M62" s="975"/>
      <c r="N62" s="976"/>
      <c r="O62" s="976"/>
      <c r="P62" s="976"/>
      <c r="Q62" s="976"/>
      <c r="R62" s="977"/>
    </row>
    <row r="63" spans="1:18" ht="19.899999999999999" customHeight="1">
      <c r="A63" s="1209"/>
      <c r="B63" s="1210"/>
      <c r="C63" s="1211"/>
      <c r="D63" s="1216"/>
      <c r="E63" s="1216"/>
      <c r="F63" s="1213"/>
      <c r="G63" s="1214"/>
      <c r="H63" s="962"/>
      <c r="I63" s="1215"/>
      <c r="J63" s="1213"/>
      <c r="K63" s="1221"/>
      <c r="L63" s="1222"/>
      <c r="M63" s="975"/>
      <c r="N63" s="976"/>
      <c r="O63" s="976"/>
      <c r="P63" s="976"/>
      <c r="Q63" s="976"/>
      <c r="R63" s="977"/>
    </row>
    <row r="64" spans="1:18" ht="19.899999999999999" customHeight="1">
      <c r="A64" s="1209"/>
      <c r="B64" s="1210"/>
      <c r="C64" s="1211"/>
      <c r="D64" s="1216"/>
      <c r="E64" s="1216"/>
      <c r="F64" s="1213"/>
      <c r="G64" s="1214"/>
      <c r="H64" s="962"/>
      <c r="I64" s="1215"/>
      <c r="J64" s="1213"/>
      <c r="K64" s="1221"/>
      <c r="L64" s="1222"/>
      <c r="M64" s="975"/>
      <c r="N64" s="976"/>
      <c r="O64" s="976"/>
      <c r="P64" s="976"/>
      <c r="Q64" s="976"/>
      <c r="R64" s="977"/>
    </row>
    <row r="65" spans="1:18" ht="19.899999999999999" customHeight="1">
      <c r="A65" s="1209"/>
      <c r="B65" s="1210"/>
      <c r="C65" s="1211"/>
      <c r="D65" s="1217"/>
      <c r="E65" s="1217"/>
      <c r="F65" s="1213"/>
      <c r="G65" s="1214"/>
      <c r="H65" s="962"/>
      <c r="I65" s="1215"/>
      <c r="J65" s="1213"/>
      <c r="K65" s="1221"/>
      <c r="L65" s="1222"/>
      <c r="M65" s="975"/>
      <c r="N65" s="976"/>
      <c r="O65" s="976"/>
      <c r="P65" s="976"/>
      <c r="Q65" s="976"/>
      <c r="R65" s="977"/>
    </row>
    <row r="66" spans="1:18" ht="19.899999999999999" customHeight="1">
      <c r="A66" s="1209"/>
      <c r="B66" s="1210"/>
      <c r="C66" s="1211"/>
      <c r="D66" s="1217"/>
      <c r="E66" s="1212"/>
      <c r="F66" s="1213"/>
      <c r="G66" s="1214"/>
      <c r="H66" s="962"/>
      <c r="I66" s="1215"/>
      <c r="J66" s="1213"/>
      <c r="K66" s="1221"/>
      <c r="L66" s="1222"/>
      <c r="M66" s="975"/>
      <c r="N66" s="976"/>
      <c r="O66" s="976"/>
      <c r="P66" s="976"/>
      <c r="Q66" s="976"/>
      <c r="R66" s="977"/>
    </row>
    <row r="67" spans="1:18" ht="19.899999999999999" customHeight="1">
      <c r="A67" s="1209"/>
      <c r="B67" s="1210"/>
      <c r="C67" s="1211"/>
      <c r="D67" s="1217"/>
      <c r="E67" s="1212"/>
      <c r="F67" s="1213"/>
      <c r="G67" s="1214"/>
      <c r="H67" s="962"/>
      <c r="I67" s="1215"/>
      <c r="J67" s="1213"/>
      <c r="K67" s="1221"/>
      <c r="L67" s="1222"/>
      <c r="M67" s="975"/>
      <c r="N67" s="976"/>
      <c r="O67" s="976"/>
      <c r="P67" s="976"/>
      <c r="Q67" s="976"/>
      <c r="R67" s="977"/>
    </row>
    <row r="68" spans="1:18" ht="19.899999999999999" customHeight="1">
      <c r="A68" s="1209"/>
      <c r="B68" s="1210"/>
      <c r="C68" s="1211"/>
      <c r="D68" s="1212"/>
      <c r="E68" s="1212"/>
      <c r="F68" s="1213"/>
      <c r="G68" s="1214"/>
      <c r="H68" s="962"/>
      <c r="I68" s="1215"/>
      <c r="J68" s="1213"/>
      <c r="K68" s="1221"/>
      <c r="L68" s="1222"/>
      <c r="M68" s="975"/>
      <c r="N68" s="976"/>
      <c r="O68" s="976"/>
      <c r="P68" s="976"/>
      <c r="Q68" s="976"/>
      <c r="R68" s="977"/>
    </row>
    <row r="69" spans="1:18" ht="19.899999999999999" customHeight="1">
      <c r="A69" s="1209"/>
      <c r="B69" s="1210"/>
      <c r="C69" s="1211"/>
      <c r="D69" s="1212"/>
      <c r="E69" s="1212"/>
      <c r="F69" s="1213"/>
      <c r="G69" s="1214"/>
      <c r="H69" s="962"/>
      <c r="I69" s="1215"/>
      <c r="J69" s="1213"/>
      <c r="K69" s="1221"/>
      <c r="L69" s="1222"/>
      <c r="M69" s="975"/>
      <c r="N69" s="976"/>
      <c r="O69" s="976"/>
      <c r="P69" s="976"/>
      <c r="Q69" s="976"/>
      <c r="R69" s="977"/>
    </row>
    <row r="70" spans="1:18" ht="19.899999999999999" customHeight="1">
      <c r="A70" s="1209"/>
      <c r="B70" s="1210"/>
      <c r="C70" s="1211"/>
      <c r="D70" s="1212"/>
      <c r="E70" s="1212"/>
      <c r="F70" s="1213"/>
      <c r="G70" s="1214"/>
      <c r="H70" s="962"/>
      <c r="I70" s="1215"/>
      <c r="J70" s="1213"/>
      <c r="K70" s="1221"/>
      <c r="L70" s="1222"/>
      <c r="M70" s="975"/>
      <c r="N70" s="976"/>
      <c r="O70" s="976"/>
      <c r="P70" s="976"/>
      <c r="Q70" s="976"/>
      <c r="R70" s="977"/>
    </row>
    <row r="71" spans="1:18" ht="19.899999999999999" customHeight="1">
      <c r="A71" s="1209"/>
      <c r="B71" s="1210"/>
      <c r="C71" s="1211"/>
      <c r="D71" s="1212"/>
      <c r="E71" s="1212"/>
      <c r="F71" s="1213"/>
      <c r="G71" s="1214"/>
      <c r="H71" s="962"/>
      <c r="I71" s="1215"/>
      <c r="J71" s="1213"/>
      <c r="K71" s="1221"/>
      <c r="L71" s="1222"/>
      <c r="M71" s="975"/>
      <c r="N71" s="976"/>
      <c r="O71" s="976"/>
      <c r="P71" s="976"/>
      <c r="Q71" s="976"/>
      <c r="R71" s="977"/>
    </row>
    <row r="72" spans="1:18" ht="19.899999999999999" customHeight="1">
      <c r="A72" s="1209"/>
      <c r="B72" s="1210"/>
      <c r="C72" s="1211"/>
      <c r="D72" s="1212"/>
      <c r="E72" s="1212"/>
      <c r="F72" s="1213"/>
      <c r="G72" s="1214"/>
      <c r="H72" s="962"/>
      <c r="I72" s="1215"/>
      <c r="J72" s="1213"/>
      <c r="K72" s="1221"/>
      <c r="L72" s="1222"/>
      <c r="M72" s="975"/>
      <c r="N72" s="976"/>
      <c r="O72" s="976"/>
      <c r="P72" s="976"/>
      <c r="Q72" s="976"/>
      <c r="R72" s="977"/>
    </row>
    <row r="73" spans="1:18" ht="19.899999999999999" customHeight="1">
      <c r="A73" s="1209"/>
      <c r="B73" s="1210"/>
      <c r="C73" s="1211"/>
      <c r="D73" s="1212"/>
      <c r="E73" s="1212"/>
      <c r="F73" s="1213"/>
      <c r="G73" s="1214"/>
      <c r="H73" s="962"/>
      <c r="I73" s="1215"/>
      <c r="J73" s="1213"/>
      <c r="K73" s="1221"/>
      <c r="L73" s="1222"/>
      <c r="M73" s="975"/>
      <c r="N73" s="976"/>
      <c r="O73" s="976"/>
      <c r="P73" s="976"/>
      <c r="Q73" s="976"/>
      <c r="R73" s="977"/>
    </row>
    <row r="74" spans="1:18" ht="19.899999999999999" customHeight="1">
      <c r="A74" s="1209"/>
      <c r="B74" s="1210"/>
      <c r="C74" s="1211"/>
      <c r="D74" s="1212"/>
      <c r="E74" s="1212"/>
      <c r="F74" s="1213"/>
      <c r="G74" s="1214"/>
      <c r="H74" s="962"/>
      <c r="I74" s="1215"/>
      <c r="J74" s="1213"/>
      <c r="K74" s="1221"/>
      <c r="L74" s="1222"/>
      <c r="M74" s="975"/>
      <c r="N74" s="976"/>
      <c r="O74" s="976"/>
      <c r="P74" s="976"/>
      <c r="Q74" s="976"/>
      <c r="R74" s="977"/>
    </row>
    <row r="75" spans="1:18" ht="19.899999999999999" customHeight="1" thickBot="1">
      <c r="A75" s="1228"/>
      <c r="B75" s="1229"/>
      <c r="C75" s="1230"/>
      <c r="D75" s="1231"/>
      <c r="E75" s="1231"/>
      <c r="F75" s="1232"/>
      <c r="G75" s="1233"/>
      <c r="H75" s="987"/>
      <c r="I75" s="1234"/>
      <c r="J75" s="1232"/>
      <c r="K75" s="1235"/>
      <c r="L75" s="1236"/>
      <c r="M75" s="991"/>
      <c r="N75" s="992"/>
      <c r="O75" s="992"/>
      <c r="P75" s="992"/>
      <c r="Q75" s="992"/>
      <c r="R75" s="993"/>
    </row>
    <row r="76" spans="1:18">
      <c r="B76" s="1237"/>
      <c r="C76" s="1237"/>
      <c r="D76" s="1237"/>
      <c r="E76" s="1237"/>
    </row>
    <row r="77" spans="1:18">
      <c r="B77" s="1237"/>
      <c r="C77" s="1237"/>
      <c r="D77" s="1237"/>
      <c r="E77" s="1237"/>
    </row>
    <row r="78" spans="1:18">
      <c r="B78" s="1237"/>
      <c r="C78" s="1237"/>
      <c r="D78" s="1237"/>
      <c r="E78" s="1237"/>
    </row>
    <row r="79" spans="1:18">
      <c r="B79" s="1237"/>
      <c r="C79" s="1237"/>
      <c r="D79" s="1237"/>
      <c r="E79" s="1237"/>
    </row>
    <row r="80" spans="1:18">
      <c r="B80" s="1237"/>
      <c r="C80" s="1237"/>
      <c r="D80" s="1237"/>
      <c r="E80" s="1237"/>
    </row>
    <row r="81" spans="2:5">
      <c r="B81" s="1237"/>
      <c r="C81" s="1237"/>
      <c r="D81" s="1237"/>
      <c r="E81" s="1237"/>
    </row>
  </sheetData>
  <mergeCells count="20">
    <mergeCell ref="O3:O4"/>
    <mergeCell ref="P3:P4"/>
    <mergeCell ref="Q3:Q4"/>
    <mergeCell ref="R3:R4"/>
    <mergeCell ref="A1:R1"/>
    <mergeCell ref="A2:A4"/>
    <mergeCell ref="B2:B4"/>
    <mergeCell ref="C2:C4"/>
    <mergeCell ref="D2:D4"/>
    <mergeCell ref="E2:E4"/>
    <mergeCell ref="F2:F4"/>
    <mergeCell ref="G2:G4"/>
    <mergeCell ref="H2:H4"/>
    <mergeCell ref="I2:I4"/>
    <mergeCell ref="J2:J4"/>
    <mergeCell ref="K2:K3"/>
    <mergeCell ref="L2:L3"/>
    <mergeCell ref="M2:R2"/>
    <mergeCell ref="M3:M4"/>
    <mergeCell ref="N3:N4"/>
  </mergeCells>
  <phoneticPr fontId="55" type="noConversion"/>
  <dataValidations count="3">
    <dataValidation type="list" allowBlank="1" showInputMessage="1" showErrorMessage="1" sqref="J1:J1048576">
      <formula1>$AZ$5:$AZ$7</formula1>
    </dataValidation>
    <dataValidation type="list" allowBlank="1" showInputMessage="1" showErrorMessage="1" sqref="I1:I1048576">
      <formula1>$AY$5:$AY$16</formula1>
    </dataValidation>
    <dataValidation type="list" allowBlank="1" showInputMessage="1" showErrorMessage="1" sqref="H1:H1048576">
      <formula1>$AX$5:$AX$8</formula1>
    </dataValidation>
  </dataValidations>
  <printOptions horizontalCentered="1"/>
  <pageMargins left="0.28000000000000003" right="0" top="0.59055118110236227" bottom="0.39370078740157483" header="0.51181102362204722" footer="0"/>
  <pageSetup paperSize="9" scale="80" orientation="landscape" r:id="rId1"/>
  <headerFooter alignWithMargins="0">
    <oddFooter>&amp;A&amp;RSayfa &amp;P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R10" sqref="R10"/>
    </sheetView>
  </sheetViews>
  <sheetFormatPr defaultRowHeight="15"/>
  <cols>
    <col min="1" max="1" width="10.85546875" style="1125" customWidth="1"/>
    <col min="2" max="2" width="15.28515625" style="1125" customWidth="1"/>
    <col min="3" max="3" width="12.5703125" style="1125" customWidth="1"/>
    <col min="4" max="4" width="13.7109375" style="1125" customWidth="1"/>
    <col min="5" max="6" width="7" style="1125" customWidth="1"/>
    <col min="7" max="7" width="9.140625" style="1126"/>
    <col min="8" max="8" width="14.28515625" style="1126" customWidth="1"/>
    <col min="9" max="16384" width="9.140625" style="1126"/>
  </cols>
  <sheetData>
    <row r="1" spans="1:8" ht="44.25" customHeight="1">
      <c r="H1" s="1127"/>
    </row>
    <row r="2" spans="1:8" ht="75" customHeight="1" thickBot="1">
      <c r="A2" s="4043" t="s">
        <v>1248</v>
      </c>
      <c r="B2" s="4043"/>
      <c r="C2" s="4043"/>
      <c r="D2" s="4043"/>
      <c r="E2" s="4043"/>
      <c r="F2" s="4043"/>
      <c r="G2" s="4043"/>
      <c r="H2" s="4043"/>
    </row>
    <row r="3" spans="1:8" ht="47.25" customHeight="1">
      <c r="A3" s="4044" t="s">
        <v>1249</v>
      </c>
      <c r="B3" s="4046" t="s">
        <v>1250</v>
      </c>
      <c r="C3" s="4046" t="s">
        <v>1251</v>
      </c>
      <c r="D3" s="4046" t="s">
        <v>1252</v>
      </c>
      <c r="E3" s="4046" t="s">
        <v>1253</v>
      </c>
      <c r="F3" s="4046"/>
      <c r="G3" s="4046"/>
      <c r="H3" s="4048" t="s">
        <v>1277</v>
      </c>
    </row>
    <row r="4" spans="1:8" ht="25.5" customHeight="1">
      <c r="A4" s="4045"/>
      <c r="B4" s="4047"/>
      <c r="C4" s="4047"/>
      <c r="D4" s="4047"/>
      <c r="E4" s="1128" t="s">
        <v>1278</v>
      </c>
      <c r="F4" s="1128" t="s">
        <v>1279</v>
      </c>
      <c r="G4" s="1128" t="s">
        <v>1280</v>
      </c>
      <c r="H4" s="4049"/>
    </row>
    <row r="5" spans="1:8" ht="50.25" customHeight="1" thickBot="1">
      <c r="A5" s="1129"/>
      <c r="B5" s="1130"/>
      <c r="C5" s="1130"/>
      <c r="D5" s="1130"/>
      <c r="E5" s="1130"/>
      <c r="F5" s="1130"/>
      <c r="G5" s="1130"/>
      <c r="H5" s="1131"/>
    </row>
    <row r="6" spans="1:8" ht="52.5" customHeight="1">
      <c r="A6" s="4042" t="s">
        <v>1281</v>
      </c>
      <c r="B6" s="4042"/>
      <c r="C6" s="4042"/>
      <c r="D6" s="4042"/>
      <c r="E6" s="4042"/>
      <c r="F6" s="4042"/>
      <c r="G6" s="4042"/>
      <c r="H6" s="4042"/>
    </row>
    <row r="7" spans="1:8" ht="15.75">
      <c r="A7" s="1127"/>
      <c r="B7" s="1127"/>
      <c r="C7" s="1127"/>
      <c r="D7" s="1127"/>
      <c r="E7" s="1127"/>
      <c r="F7" s="1127"/>
      <c r="G7" s="1132"/>
      <c r="H7" s="1132"/>
    </row>
    <row r="8" spans="1:8" ht="23.25" customHeight="1">
      <c r="A8" s="4040" t="s">
        <v>1282</v>
      </c>
      <c r="B8" s="4040"/>
      <c r="C8" s="4040"/>
      <c r="D8" s="4040"/>
      <c r="E8" s="4040"/>
      <c r="F8" s="4040"/>
      <c r="G8" s="4040"/>
      <c r="H8" s="4040"/>
    </row>
    <row r="9" spans="1:8" ht="35.25" customHeight="1">
      <c r="A9" s="4040" t="s">
        <v>1283</v>
      </c>
      <c r="B9" s="4040"/>
      <c r="C9" s="4040"/>
      <c r="D9" s="4040"/>
      <c r="E9" s="4040"/>
      <c r="F9" s="4040"/>
      <c r="G9" s="4040"/>
      <c r="H9" s="4040"/>
    </row>
    <row r="10" spans="1:8" ht="62.25" customHeight="1">
      <c r="A10" s="4041" t="s">
        <v>1965</v>
      </c>
      <c r="B10" s="4040"/>
      <c r="C10" s="4040"/>
      <c r="D10" s="4040"/>
      <c r="E10" s="4040"/>
      <c r="F10" s="4040"/>
      <c r="G10" s="4040"/>
      <c r="H10" s="4040"/>
    </row>
    <row r="11" spans="1:8" ht="37.5" customHeight="1">
      <c r="A11" s="4041" t="s">
        <v>1290</v>
      </c>
      <c r="B11" s="4040"/>
      <c r="C11" s="4040"/>
      <c r="D11" s="4040"/>
      <c r="E11" s="4040"/>
      <c r="F11" s="4040"/>
      <c r="G11" s="4040"/>
      <c r="H11" s="4040"/>
    </row>
    <row r="12" spans="1:8" ht="57" customHeight="1">
      <c r="A12" s="4041" t="s">
        <v>1291</v>
      </c>
      <c r="B12" s="4040"/>
      <c r="C12" s="4040"/>
      <c r="D12" s="4040"/>
      <c r="E12" s="4040"/>
      <c r="F12" s="4040"/>
      <c r="G12" s="4040"/>
      <c r="H12" s="4040"/>
    </row>
    <row r="13" spans="1:8">
      <c r="A13" s="1133"/>
      <c r="B13" s="1133"/>
      <c r="C13" s="1133"/>
      <c r="D13" s="1133"/>
      <c r="E13" s="1133"/>
      <c r="F13" s="1133"/>
      <c r="G13" s="1134"/>
      <c r="H13" s="1134"/>
    </row>
  </sheetData>
  <mergeCells count="13">
    <mergeCell ref="A2:H2"/>
    <mergeCell ref="A3:A4"/>
    <mergeCell ref="B3:B4"/>
    <mergeCell ref="C3:C4"/>
    <mergeCell ref="D3:D4"/>
    <mergeCell ref="E3:G3"/>
    <mergeCell ref="H3:H4"/>
    <mergeCell ref="A9:H9"/>
    <mergeCell ref="A10:H10"/>
    <mergeCell ref="A11:H11"/>
    <mergeCell ref="A12:H12"/>
    <mergeCell ref="A6:H6"/>
    <mergeCell ref="A8:H8"/>
  </mergeCells>
  <phoneticPr fontId="55" type="noConversion"/>
  <pageMargins left="0.70866141732283472" right="0.70866141732283472" top="0.74803149606299213" bottom="0.74803149606299213" header="0.31496062992125984" footer="0.31496062992125984"/>
  <pageSetup paperSize="9" scale="95" orientation="portrait" r:id="rId1"/>
  <headerFooter alignWithMargins="0">
    <oddHeader>&amp;C&amp;12T.C.
İÇİŞLERİ BAKANLIĞI
Mahalli İdareler Genel Müdürlüğü&amp;R&amp;"-,Kalın"&amp;12EK-II</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C78"/>
  <sheetViews>
    <sheetView zoomScale="87" zoomScaleNormal="87" zoomScaleSheetLayoutView="80" workbookViewId="0">
      <pane xSplit="7" ySplit="3" topLeftCell="H4" activePane="bottomRight" state="frozen"/>
      <selection activeCell="B4" sqref="B4"/>
      <selection pane="topRight" activeCell="B4" sqref="B4"/>
      <selection pane="bottomLeft" activeCell="B4" sqref="B4"/>
      <selection pane="bottomRight" sqref="A1:AG1"/>
    </sheetView>
  </sheetViews>
  <sheetFormatPr defaultRowHeight="12.75"/>
  <cols>
    <col min="1" max="1" width="10.42578125" style="204" customWidth="1"/>
    <col min="2" max="2" width="12.7109375" style="204" customWidth="1"/>
    <col min="3" max="3" width="16" style="204" customWidth="1"/>
    <col min="4" max="4" width="8.140625" style="204" customWidth="1"/>
    <col min="5" max="5" width="36.28515625" style="204" customWidth="1"/>
    <col min="6" max="6" width="27.85546875" style="204" customWidth="1"/>
    <col min="7" max="7" width="7.42578125" style="205" customWidth="1"/>
    <col min="8" max="8" width="21.5703125" style="204" customWidth="1"/>
    <col min="9" max="9" width="23.42578125" style="302" customWidth="1"/>
    <col min="10" max="10" width="17.85546875" style="302" customWidth="1"/>
    <col min="11" max="11" width="16.42578125" style="303" customWidth="1"/>
    <col min="12" max="12" width="12.140625" style="303" customWidth="1"/>
    <col min="13" max="13" width="15.85546875" style="304" customWidth="1"/>
    <col min="14" max="14" width="11.7109375" style="302" customWidth="1"/>
    <col min="15" max="15" width="8.85546875" style="204" customWidth="1"/>
    <col min="16" max="16" width="8.5703125" style="204" customWidth="1"/>
    <col min="17" max="17" width="8.140625" style="204" customWidth="1"/>
    <col min="18" max="18" width="10.42578125" style="302" customWidth="1"/>
    <col min="19" max="20" width="9.140625" style="209"/>
    <col min="21" max="21" width="7.140625" style="302" customWidth="1"/>
    <col min="22" max="23" width="7.85546875" style="302" customWidth="1"/>
    <col min="24" max="24" width="8" style="204" customWidth="1"/>
    <col min="25" max="25" width="8.28515625" style="204" customWidth="1"/>
    <col min="26" max="26" width="6.7109375" style="210" customWidth="1"/>
    <col min="27" max="27" width="8" style="211" customWidth="1"/>
    <col min="28" max="28" width="7.42578125" style="212" customWidth="1"/>
    <col min="29" max="29" width="9.140625" style="210"/>
    <col min="30" max="30" width="7.5703125" style="212" customWidth="1"/>
    <col min="31" max="31" width="7.28515625" style="204" customWidth="1"/>
    <col min="32" max="32" width="8.7109375" style="212" customWidth="1"/>
    <col min="33" max="33" width="19.42578125" style="204" customWidth="1"/>
    <col min="34" max="36" width="9.140625" style="249"/>
    <col min="37" max="37" width="17.85546875" style="249" customWidth="1"/>
    <col min="38" max="49" width="9.140625" style="249"/>
    <col min="50" max="50" width="10" style="249" customWidth="1"/>
    <col min="51" max="51" width="14.140625" style="205" customWidth="1"/>
    <col min="52" max="52" width="17.140625" style="1036" customWidth="1"/>
    <col min="53" max="53" width="10.7109375" style="205" bestFit="1" customWidth="1"/>
    <col min="54" max="54" width="9.140625" style="205"/>
    <col min="55" max="81" width="9.140625" style="249"/>
    <col min="82" max="16384" width="9.140625" style="204"/>
  </cols>
  <sheetData>
    <row r="1" spans="1:81" ht="36.75" customHeight="1" thickBot="1">
      <c r="A1" s="3986" t="s">
        <v>115</v>
      </c>
      <c r="B1" s="3986"/>
      <c r="C1" s="3986"/>
      <c r="D1" s="3986"/>
      <c r="E1" s="3986"/>
      <c r="F1" s="3986"/>
      <c r="G1" s="3986"/>
      <c r="H1" s="3986"/>
      <c r="I1" s="3986"/>
      <c r="J1" s="3986"/>
      <c r="K1" s="3986"/>
      <c r="L1" s="3986"/>
      <c r="M1" s="3986"/>
      <c r="N1" s="3986"/>
      <c r="O1" s="3986"/>
      <c r="P1" s="3986"/>
      <c r="Q1" s="3986"/>
      <c r="R1" s="3986"/>
      <c r="S1" s="3986"/>
      <c r="T1" s="3986"/>
      <c r="U1" s="3986"/>
      <c r="V1" s="3986"/>
      <c r="W1" s="3986"/>
      <c r="X1" s="3986"/>
      <c r="Y1" s="3986"/>
      <c r="Z1" s="3986"/>
      <c r="AA1" s="3986"/>
      <c r="AB1" s="3945"/>
      <c r="AC1" s="3945"/>
      <c r="AD1" s="3945"/>
      <c r="AE1" s="3945"/>
      <c r="AF1" s="3945"/>
      <c r="AG1" s="3945"/>
    </row>
    <row r="2" spans="1:81" s="205" customFormat="1" ht="40.5" customHeight="1">
      <c r="A2" s="3946" t="s">
        <v>445</v>
      </c>
      <c r="B2" s="3948" t="s">
        <v>13</v>
      </c>
      <c r="C2" s="3950" t="s">
        <v>2277</v>
      </c>
      <c r="D2" s="3952" t="s">
        <v>446</v>
      </c>
      <c r="E2" s="3950" t="s">
        <v>423</v>
      </c>
      <c r="F2" s="3950"/>
      <c r="G2" s="3954" t="s">
        <v>2263</v>
      </c>
      <c r="H2" s="3958" t="s">
        <v>953</v>
      </c>
      <c r="I2" s="3960" t="s">
        <v>447</v>
      </c>
      <c r="J2" s="3956" t="s">
        <v>1246</v>
      </c>
      <c r="K2" s="604" t="s">
        <v>2357</v>
      </c>
      <c r="L2" s="391" t="s">
        <v>1054</v>
      </c>
      <c r="M2" s="391" t="s">
        <v>2358</v>
      </c>
      <c r="N2" s="605" t="s">
        <v>2359</v>
      </c>
      <c r="O2" s="606" t="s">
        <v>425</v>
      </c>
      <c r="P2" s="400" t="s">
        <v>2273</v>
      </c>
      <c r="Q2" s="400" t="s">
        <v>12</v>
      </c>
      <c r="R2" s="400" t="s">
        <v>2274</v>
      </c>
      <c r="S2" s="932" t="s">
        <v>2275</v>
      </c>
      <c r="T2" s="607" t="s">
        <v>448</v>
      </c>
      <c r="U2" s="400" t="s">
        <v>426</v>
      </c>
      <c r="V2" s="400" t="s">
        <v>427</v>
      </c>
      <c r="W2" s="400" t="s">
        <v>1415</v>
      </c>
      <c r="X2" s="3962" t="s">
        <v>428</v>
      </c>
      <c r="Y2" s="3963"/>
      <c r="Z2" s="3940" t="s">
        <v>429</v>
      </c>
      <c r="AA2" s="4078"/>
      <c r="AB2" s="4079" t="s">
        <v>16</v>
      </c>
      <c r="AC2" s="4079"/>
      <c r="AD2" s="4079"/>
      <c r="AE2" s="4079"/>
      <c r="AF2" s="4079"/>
      <c r="AG2" s="4079"/>
      <c r="AH2" s="236"/>
      <c r="AU2" s="273"/>
      <c r="AW2" s="249"/>
      <c r="AX2" s="249"/>
      <c r="AZ2" s="1036"/>
    </row>
    <row r="3" spans="1:81" s="205" customFormat="1" ht="55.5" customHeight="1">
      <c r="A3" s="4052"/>
      <c r="B3" s="4053"/>
      <c r="C3" s="4054"/>
      <c r="D3" s="4071"/>
      <c r="E3" s="1432" t="s">
        <v>430</v>
      </c>
      <c r="F3" s="1432" t="s">
        <v>431</v>
      </c>
      <c r="G3" s="4072"/>
      <c r="H3" s="4056"/>
      <c r="I3" s="4073"/>
      <c r="J3" s="4077"/>
      <c r="K3" s="1241" t="s">
        <v>1416</v>
      </c>
      <c r="L3" s="1242" t="s">
        <v>1417</v>
      </c>
      <c r="M3" s="1242" t="s">
        <v>1055</v>
      </c>
      <c r="N3" s="1429" t="s">
        <v>2131</v>
      </c>
      <c r="O3" s="1433" t="s">
        <v>434</v>
      </c>
      <c r="P3" s="1434" t="s">
        <v>434</v>
      </c>
      <c r="Q3" s="1434" t="s">
        <v>434</v>
      </c>
      <c r="R3" s="1435" t="s">
        <v>434</v>
      </c>
      <c r="S3" s="1435" t="s">
        <v>434</v>
      </c>
      <c r="T3" s="1494" t="s">
        <v>954</v>
      </c>
      <c r="U3" s="1435" t="s">
        <v>434</v>
      </c>
      <c r="V3" s="1435" t="s">
        <v>434</v>
      </c>
      <c r="W3" s="1494" t="s">
        <v>2280</v>
      </c>
      <c r="X3" s="1495" t="s">
        <v>449</v>
      </c>
      <c r="Y3" s="1496" t="s">
        <v>450</v>
      </c>
      <c r="Z3" s="1430" t="s">
        <v>436</v>
      </c>
      <c r="AA3" s="1524" t="s">
        <v>437</v>
      </c>
      <c r="AB3" s="1526" t="s">
        <v>438</v>
      </c>
      <c r="AC3" s="1527" t="s">
        <v>439</v>
      </c>
      <c r="AD3" s="1527" t="s">
        <v>440</v>
      </c>
      <c r="AE3" s="1527" t="s">
        <v>441</v>
      </c>
      <c r="AF3" s="1527" t="s">
        <v>442</v>
      </c>
      <c r="AG3" s="1528" t="s">
        <v>443</v>
      </c>
      <c r="AH3" s="236"/>
      <c r="AZ3" s="1036"/>
    </row>
    <row r="4" spans="1:81" s="272" customFormat="1" ht="32.25" customHeight="1">
      <c r="A4" s="648" t="s">
        <v>451</v>
      </c>
      <c r="B4" s="643" t="s">
        <v>94</v>
      </c>
      <c r="C4" s="644" t="s">
        <v>95</v>
      </c>
      <c r="D4" s="645"/>
      <c r="E4" s="1365" t="s">
        <v>2402</v>
      </c>
      <c r="F4" s="1365" t="s">
        <v>2418</v>
      </c>
      <c r="G4" s="648"/>
      <c r="H4" s="649" t="s">
        <v>964</v>
      </c>
      <c r="I4" s="650" t="s">
        <v>426</v>
      </c>
      <c r="J4" s="650" t="s">
        <v>1056</v>
      </c>
      <c r="K4" s="1394">
        <v>90000</v>
      </c>
      <c r="L4" s="1613">
        <v>90000</v>
      </c>
      <c r="M4" s="1420">
        <v>90000</v>
      </c>
      <c r="N4" s="1420">
        <v>0</v>
      </c>
      <c r="O4" s="1240"/>
      <c r="P4" s="1240"/>
      <c r="Q4" s="1240"/>
      <c r="R4" s="1240"/>
      <c r="S4" s="1437"/>
      <c r="T4" s="1437"/>
      <c r="U4" s="653">
        <v>2</v>
      </c>
      <c r="V4" s="654"/>
      <c r="W4" s="654"/>
      <c r="X4" s="654"/>
      <c r="Y4" s="654"/>
      <c r="Z4" s="2107">
        <v>1</v>
      </c>
      <c r="AA4" s="2107">
        <v>1</v>
      </c>
      <c r="AB4" s="658">
        <v>1</v>
      </c>
      <c r="AC4" s="658"/>
      <c r="AD4" s="658"/>
      <c r="AE4" s="654"/>
      <c r="AF4" s="658"/>
      <c r="AG4" s="658" t="s">
        <v>438</v>
      </c>
      <c r="AH4" s="1574"/>
      <c r="AI4" s="271"/>
      <c r="AJ4" s="271"/>
      <c r="AK4" s="271"/>
      <c r="AL4" s="271"/>
      <c r="AM4" s="271"/>
      <c r="AN4" s="271"/>
      <c r="AO4" s="271"/>
      <c r="AP4" s="271"/>
      <c r="AQ4" s="271"/>
      <c r="AR4" s="271"/>
      <c r="AS4" s="271"/>
      <c r="AT4" s="271"/>
      <c r="AU4" s="271"/>
      <c r="AV4" s="280"/>
      <c r="AW4" s="280"/>
      <c r="AX4" s="280" t="s">
        <v>451</v>
      </c>
      <c r="AY4" s="280" t="s">
        <v>9</v>
      </c>
      <c r="AZ4" s="1136" t="s">
        <v>425</v>
      </c>
      <c r="BA4" s="280" t="s">
        <v>1056</v>
      </c>
      <c r="BB4" s="280"/>
      <c r="BC4" s="280"/>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row>
    <row r="5" spans="1:81" s="272" customFormat="1" ht="30" customHeight="1">
      <c r="A5" s="648" t="s">
        <v>451</v>
      </c>
      <c r="B5" s="643" t="s">
        <v>94</v>
      </c>
      <c r="C5" s="644" t="s">
        <v>95</v>
      </c>
      <c r="D5" s="645"/>
      <c r="E5" s="1365" t="s">
        <v>2403</v>
      </c>
      <c r="F5" s="1365" t="s">
        <v>2419</v>
      </c>
      <c r="G5" s="648"/>
      <c r="H5" s="649" t="s">
        <v>964</v>
      </c>
      <c r="I5" s="650" t="s">
        <v>426</v>
      </c>
      <c r="J5" s="650" t="s">
        <v>1056</v>
      </c>
      <c r="K5" s="1394">
        <v>90000</v>
      </c>
      <c r="L5" s="1420">
        <v>90000</v>
      </c>
      <c r="M5" s="1420">
        <v>90000</v>
      </c>
      <c r="N5" s="1305">
        <f>K5-M5</f>
        <v>0</v>
      </c>
      <c r="O5" s="1240"/>
      <c r="P5" s="1240"/>
      <c r="Q5" s="1240"/>
      <c r="R5" s="1240"/>
      <c r="S5" s="1437"/>
      <c r="T5" s="1437"/>
      <c r="U5" s="653">
        <v>2</v>
      </c>
      <c r="V5" s="654"/>
      <c r="W5" s="654"/>
      <c r="X5" s="654"/>
      <c r="Y5" s="654"/>
      <c r="Z5" s="2107">
        <v>1</v>
      </c>
      <c r="AA5" s="2107">
        <v>1</v>
      </c>
      <c r="AB5" s="658">
        <v>1</v>
      </c>
      <c r="AC5" s="658"/>
      <c r="AD5" s="658"/>
      <c r="AE5" s="654"/>
      <c r="AF5" s="658"/>
      <c r="AG5" s="658" t="s">
        <v>438</v>
      </c>
      <c r="AH5" s="1574"/>
      <c r="AI5" s="271"/>
      <c r="AJ5" s="271"/>
      <c r="AK5" s="271"/>
      <c r="AL5" s="271"/>
      <c r="AM5" s="271"/>
      <c r="AN5" s="271"/>
      <c r="AO5" s="271"/>
      <c r="AP5" s="271"/>
      <c r="AQ5" s="271"/>
      <c r="AR5" s="271"/>
      <c r="AS5" s="271"/>
      <c r="AT5" s="271"/>
      <c r="AU5" s="271"/>
      <c r="AV5" s="280"/>
      <c r="AW5" s="280"/>
      <c r="AX5" s="280" t="s">
        <v>415</v>
      </c>
      <c r="AY5" s="280" t="s">
        <v>964</v>
      </c>
      <c r="AZ5" s="1136" t="s">
        <v>2273</v>
      </c>
      <c r="BA5" s="280" t="s">
        <v>1057</v>
      </c>
      <c r="BB5" s="280"/>
      <c r="BC5" s="280"/>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row>
    <row r="6" spans="1:81" s="272" customFormat="1" ht="30" customHeight="1">
      <c r="A6" s="648" t="s">
        <v>451</v>
      </c>
      <c r="B6" s="643" t="s">
        <v>94</v>
      </c>
      <c r="C6" s="644" t="s">
        <v>95</v>
      </c>
      <c r="D6" s="645"/>
      <c r="E6" s="1365" t="s">
        <v>2404</v>
      </c>
      <c r="F6" s="1365" t="s">
        <v>2420</v>
      </c>
      <c r="G6" s="648"/>
      <c r="H6" s="649" t="s">
        <v>964</v>
      </c>
      <c r="I6" s="650" t="s">
        <v>426</v>
      </c>
      <c r="J6" s="650" t="s">
        <v>1056</v>
      </c>
      <c r="K6" s="1394">
        <v>112500</v>
      </c>
      <c r="L6" s="1420">
        <v>112500</v>
      </c>
      <c r="M6" s="1420">
        <v>112500</v>
      </c>
      <c r="N6" s="1420">
        <f>K6-M6</f>
        <v>0</v>
      </c>
      <c r="O6" s="1399"/>
      <c r="P6" s="1240"/>
      <c r="Q6" s="1240"/>
      <c r="R6" s="1240"/>
      <c r="S6" s="1437"/>
      <c r="T6" s="1437"/>
      <c r="U6" s="653">
        <v>2.5</v>
      </c>
      <c r="V6" s="654"/>
      <c r="W6" s="654"/>
      <c r="X6" s="654"/>
      <c r="Y6" s="654"/>
      <c r="Z6" s="2107">
        <v>1</v>
      </c>
      <c r="AA6" s="2107">
        <v>1</v>
      </c>
      <c r="AB6" s="658">
        <v>1</v>
      </c>
      <c r="AC6" s="658"/>
      <c r="AD6" s="658"/>
      <c r="AE6" s="654"/>
      <c r="AF6" s="658"/>
      <c r="AG6" s="658" t="s">
        <v>438</v>
      </c>
      <c r="AH6" s="1575"/>
      <c r="AI6" s="271"/>
      <c r="AJ6" s="271"/>
      <c r="AK6" s="271"/>
      <c r="AL6" s="271"/>
      <c r="AM6" s="271"/>
      <c r="AN6" s="271"/>
      <c r="AO6" s="271"/>
      <c r="AP6" s="271"/>
      <c r="AQ6" s="271"/>
      <c r="AR6" s="271"/>
      <c r="AS6" s="271"/>
      <c r="AT6" s="271"/>
      <c r="AU6" s="271"/>
      <c r="AV6" s="280"/>
      <c r="AW6" s="280"/>
      <c r="AX6" s="280" t="s">
        <v>1926</v>
      </c>
      <c r="AY6" s="280" t="s">
        <v>2268</v>
      </c>
      <c r="AZ6" s="1136" t="s">
        <v>12</v>
      </c>
      <c r="BA6" s="280"/>
      <c r="BB6" s="280"/>
      <c r="BC6" s="280"/>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row>
    <row r="7" spans="1:81" s="272" customFormat="1" ht="30" customHeight="1">
      <c r="A7" s="648" t="s">
        <v>451</v>
      </c>
      <c r="B7" s="643" t="s">
        <v>94</v>
      </c>
      <c r="C7" s="644" t="s">
        <v>95</v>
      </c>
      <c r="D7" s="645"/>
      <c r="E7" s="1365" t="s">
        <v>2405</v>
      </c>
      <c r="F7" s="1365" t="s">
        <v>1169</v>
      </c>
      <c r="G7" s="648"/>
      <c r="H7" s="649" t="s">
        <v>964</v>
      </c>
      <c r="I7" s="650" t="s">
        <v>426</v>
      </c>
      <c r="J7" s="650" t="s">
        <v>1056</v>
      </c>
      <c r="K7" s="1394">
        <v>45000</v>
      </c>
      <c r="L7" s="1420">
        <v>45000</v>
      </c>
      <c r="M7" s="1420">
        <v>45000</v>
      </c>
      <c r="N7" s="1420">
        <f>K7-M7</f>
        <v>0</v>
      </c>
      <c r="O7" s="1399"/>
      <c r="P7" s="1240"/>
      <c r="Q7" s="1240"/>
      <c r="R7" s="1240"/>
      <c r="S7" s="1437"/>
      <c r="T7" s="1437"/>
      <c r="U7" s="653">
        <v>1</v>
      </c>
      <c r="V7" s="654"/>
      <c r="W7" s="654"/>
      <c r="X7" s="654"/>
      <c r="Y7" s="654"/>
      <c r="Z7" s="2107">
        <v>1</v>
      </c>
      <c r="AA7" s="2107">
        <v>1</v>
      </c>
      <c r="AB7" s="658">
        <v>1</v>
      </c>
      <c r="AC7" s="658"/>
      <c r="AD7" s="658"/>
      <c r="AE7" s="654"/>
      <c r="AF7" s="658"/>
      <c r="AG7" s="658" t="s">
        <v>438</v>
      </c>
      <c r="AH7" s="1575"/>
      <c r="AI7" s="271"/>
      <c r="AJ7" s="271"/>
      <c r="AK7" s="271"/>
      <c r="AL7" s="271"/>
      <c r="AM7" s="271"/>
      <c r="AN7" s="271"/>
      <c r="AO7" s="271"/>
      <c r="AP7" s="271"/>
      <c r="AQ7" s="271"/>
      <c r="AR7" s="271"/>
      <c r="AS7" s="271"/>
      <c r="AT7" s="271"/>
      <c r="AU7" s="271"/>
      <c r="AV7" s="280"/>
      <c r="AW7" s="280"/>
      <c r="AX7" s="280"/>
      <c r="AY7" s="280" t="s">
        <v>1240</v>
      </c>
      <c r="AZ7" s="1136" t="s">
        <v>2274</v>
      </c>
      <c r="BA7" s="280"/>
      <c r="BB7" s="280"/>
      <c r="BC7" s="280"/>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row>
    <row r="8" spans="1:81" s="272" customFormat="1" ht="30" customHeight="1">
      <c r="A8" s="648" t="s">
        <v>451</v>
      </c>
      <c r="B8" s="643" t="s">
        <v>94</v>
      </c>
      <c r="C8" s="644" t="s">
        <v>95</v>
      </c>
      <c r="D8" s="645"/>
      <c r="E8" s="1365" t="s">
        <v>2406</v>
      </c>
      <c r="F8" s="1365" t="s">
        <v>2109</v>
      </c>
      <c r="G8" s="648"/>
      <c r="H8" s="649" t="s">
        <v>964</v>
      </c>
      <c r="I8" s="650" t="s">
        <v>426</v>
      </c>
      <c r="J8" s="650" t="s">
        <v>1056</v>
      </c>
      <c r="K8" s="1367">
        <v>45000</v>
      </c>
      <c r="L8" s="1407">
        <v>45000</v>
      </c>
      <c r="M8" s="1407">
        <v>45000</v>
      </c>
      <c r="N8" s="1420">
        <f t="shared" ref="N8:N21" si="0">K8-M8</f>
        <v>0</v>
      </c>
      <c r="O8" s="1399"/>
      <c r="P8" s="1240"/>
      <c r="Q8" s="1240"/>
      <c r="R8" s="1240"/>
      <c r="S8" s="1437"/>
      <c r="T8" s="1437"/>
      <c r="U8" s="653">
        <v>1</v>
      </c>
      <c r="V8" s="654"/>
      <c r="W8" s="654"/>
      <c r="X8" s="654"/>
      <c r="Y8" s="654"/>
      <c r="Z8" s="2107">
        <v>1</v>
      </c>
      <c r="AA8" s="2107">
        <v>1</v>
      </c>
      <c r="AB8" s="658">
        <v>1</v>
      </c>
      <c r="AC8" s="658"/>
      <c r="AD8" s="658"/>
      <c r="AE8" s="654"/>
      <c r="AF8" s="658"/>
      <c r="AG8" s="658" t="s">
        <v>438</v>
      </c>
      <c r="AH8" s="1575"/>
      <c r="AI8" s="271"/>
      <c r="AJ8" s="271"/>
      <c r="AK8" s="271"/>
      <c r="AL8" s="271"/>
      <c r="AM8" s="271"/>
      <c r="AN8" s="271"/>
      <c r="AO8" s="271"/>
      <c r="AP8" s="271"/>
      <c r="AQ8" s="271"/>
      <c r="AR8" s="271"/>
      <c r="AS8" s="271"/>
      <c r="AT8" s="271"/>
      <c r="AU8" s="271"/>
      <c r="AV8" s="280"/>
      <c r="AW8" s="280"/>
      <c r="AX8" s="280"/>
      <c r="AY8" s="280"/>
      <c r="AZ8" s="1136" t="s">
        <v>2275</v>
      </c>
      <c r="BA8" s="280"/>
      <c r="BB8" s="280"/>
      <c r="BC8" s="280"/>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row>
    <row r="9" spans="1:81" s="272" customFormat="1" ht="30" customHeight="1">
      <c r="A9" s="648" t="s">
        <v>451</v>
      </c>
      <c r="B9" s="643" t="s">
        <v>94</v>
      </c>
      <c r="C9" s="644" t="s">
        <v>95</v>
      </c>
      <c r="D9" s="645"/>
      <c r="E9" s="1365" t="s">
        <v>2393</v>
      </c>
      <c r="F9" s="1365" t="s">
        <v>211</v>
      </c>
      <c r="G9" s="648"/>
      <c r="H9" s="649" t="s">
        <v>964</v>
      </c>
      <c r="I9" s="650" t="s">
        <v>426</v>
      </c>
      <c r="J9" s="650" t="s">
        <v>1056</v>
      </c>
      <c r="K9" s="1367">
        <v>67000</v>
      </c>
      <c r="L9" s="1407">
        <v>67000</v>
      </c>
      <c r="M9" s="1407">
        <v>67000</v>
      </c>
      <c r="N9" s="1305">
        <f t="shared" si="0"/>
        <v>0</v>
      </c>
      <c r="O9" s="1240"/>
      <c r="P9" s="1240"/>
      <c r="Q9" s="1240"/>
      <c r="R9" s="1240"/>
      <c r="S9" s="1437"/>
      <c r="T9" s="1437"/>
      <c r="U9" s="653">
        <v>1.5</v>
      </c>
      <c r="V9" s="654"/>
      <c r="W9" s="654"/>
      <c r="X9" s="654"/>
      <c r="Y9" s="654"/>
      <c r="Z9" s="2107">
        <v>1</v>
      </c>
      <c r="AA9" s="2107">
        <v>1</v>
      </c>
      <c r="AB9" s="658">
        <v>1</v>
      </c>
      <c r="AC9" s="658"/>
      <c r="AD9" s="658"/>
      <c r="AE9" s="654"/>
      <c r="AF9" s="658"/>
      <c r="AG9" s="658" t="s">
        <v>438</v>
      </c>
      <c r="AH9" s="1575"/>
      <c r="AI9" s="271"/>
      <c r="AJ9" s="271"/>
      <c r="AK9" s="271"/>
      <c r="AL9" s="271"/>
      <c r="AM9" s="271"/>
      <c r="AN9" s="271"/>
      <c r="AO9" s="271"/>
      <c r="AP9" s="271"/>
      <c r="AQ9" s="271"/>
      <c r="AR9" s="271"/>
      <c r="AS9" s="271"/>
      <c r="AT9" s="271"/>
      <c r="AU9" s="271"/>
      <c r="AV9" s="280"/>
      <c r="AW9" s="280"/>
      <c r="AX9" s="280"/>
      <c r="AY9" s="280"/>
      <c r="AZ9" s="1136" t="s">
        <v>448</v>
      </c>
      <c r="BA9" s="280"/>
      <c r="BB9" s="280"/>
      <c r="BC9" s="280"/>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row>
    <row r="10" spans="1:81" s="272" customFormat="1" ht="30" customHeight="1">
      <c r="A10" s="648" t="s">
        <v>451</v>
      </c>
      <c r="B10" s="643" t="s">
        <v>94</v>
      </c>
      <c r="C10" s="644" t="s">
        <v>95</v>
      </c>
      <c r="D10" s="645"/>
      <c r="E10" s="1365" t="s">
        <v>2394</v>
      </c>
      <c r="F10" s="1365" t="s">
        <v>109</v>
      </c>
      <c r="G10" s="648"/>
      <c r="H10" s="649" t="s">
        <v>964</v>
      </c>
      <c r="I10" s="650" t="s">
        <v>426</v>
      </c>
      <c r="J10" s="650" t="s">
        <v>1056</v>
      </c>
      <c r="K10" s="1367">
        <v>90000</v>
      </c>
      <c r="L10" s="1407">
        <v>90000</v>
      </c>
      <c r="M10" s="1407">
        <v>90000</v>
      </c>
      <c r="N10" s="1305">
        <f t="shared" si="0"/>
        <v>0</v>
      </c>
      <c r="O10" s="1240"/>
      <c r="P10" s="1240"/>
      <c r="Q10" s="1240"/>
      <c r="R10" s="1240"/>
      <c r="S10" s="1437"/>
      <c r="T10" s="1437"/>
      <c r="U10" s="653">
        <v>2</v>
      </c>
      <c r="V10" s="654"/>
      <c r="W10" s="654"/>
      <c r="X10" s="654"/>
      <c r="Y10" s="654"/>
      <c r="Z10" s="2107">
        <v>1</v>
      </c>
      <c r="AA10" s="2107">
        <v>1</v>
      </c>
      <c r="AB10" s="658">
        <v>1</v>
      </c>
      <c r="AC10" s="658"/>
      <c r="AD10" s="658"/>
      <c r="AE10" s="654"/>
      <c r="AF10" s="658"/>
      <c r="AG10" s="658" t="s">
        <v>438</v>
      </c>
      <c r="AH10" s="1575"/>
      <c r="AI10" s="271"/>
      <c r="AJ10" s="271"/>
      <c r="AK10" s="271"/>
      <c r="AL10" s="271"/>
      <c r="AM10" s="271"/>
      <c r="AN10" s="271"/>
      <c r="AO10" s="271"/>
      <c r="AP10" s="271"/>
      <c r="AQ10" s="271"/>
      <c r="AR10" s="271"/>
      <c r="AS10" s="271"/>
      <c r="AT10" s="271"/>
      <c r="AU10" s="271"/>
      <c r="AV10" s="280"/>
      <c r="AW10" s="280"/>
      <c r="AX10" s="280"/>
      <c r="AY10" s="280"/>
      <c r="AZ10" s="1136" t="s">
        <v>426</v>
      </c>
      <c r="BA10" s="280"/>
      <c r="BB10" s="280"/>
      <c r="BC10" s="280"/>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row>
    <row r="11" spans="1:81" s="272" customFormat="1" ht="30" customHeight="1">
      <c r="A11" s="648" t="s">
        <v>451</v>
      </c>
      <c r="B11" s="643" t="s">
        <v>94</v>
      </c>
      <c r="C11" s="644" t="s">
        <v>95</v>
      </c>
      <c r="D11" s="645"/>
      <c r="E11" s="1365" t="s">
        <v>2407</v>
      </c>
      <c r="F11" s="1365" t="s">
        <v>2421</v>
      </c>
      <c r="G11" s="648"/>
      <c r="H11" s="649" t="s">
        <v>964</v>
      </c>
      <c r="I11" s="650" t="s">
        <v>426</v>
      </c>
      <c r="J11" s="650" t="s">
        <v>1056</v>
      </c>
      <c r="K11" s="1367">
        <v>50000</v>
      </c>
      <c r="L11" s="1407">
        <v>50000</v>
      </c>
      <c r="M11" s="1407">
        <v>50000</v>
      </c>
      <c r="N11" s="1305">
        <f t="shared" si="0"/>
        <v>0</v>
      </c>
      <c r="O11" s="1240"/>
      <c r="P11" s="1240"/>
      <c r="Q11" s="1240"/>
      <c r="R11" s="1240"/>
      <c r="S11" s="1437"/>
      <c r="T11" s="1437"/>
      <c r="U11" s="653">
        <v>0.5</v>
      </c>
      <c r="V11" s="654"/>
      <c r="W11" s="654"/>
      <c r="X11" s="654"/>
      <c r="Y11" s="654"/>
      <c r="Z11" s="2107">
        <v>1</v>
      </c>
      <c r="AA11" s="2107">
        <v>1</v>
      </c>
      <c r="AB11" s="658">
        <v>1</v>
      </c>
      <c r="AC11" s="658"/>
      <c r="AD11" s="658"/>
      <c r="AE11" s="654"/>
      <c r="AF11" s="658"/>
      <c r="AG11" s="658" t="s">
        <v>438</v>
      </c>
      <c r="AH11" s="1575"/>
      <c r="AI11" s="271"/>
      <c r="AJ11" s="271"/>
      <c r="AK11" s="271"/>
      <c r="AL11" s="271"/>
      <c r="AM11" s="271"/>
      <c r="AN11" s="271"/>
      <c r="AO11" s="271"/>
      <c r="AP11" s="271"/>
      <c r="AQ11" s="271"/>
      <c r="AR11" s="271"/>
      <c r="AS11" s="271"/>
      <c r="AT11" s="271"/>
      <c r="AU11" s="271"/>
      <c r="AV11" s="280"/>
      <c r="AW11" s="280"/>
      <c r="AX11" s="280"/>
      <c r="AY11" s="280"/>
      <c r="AZ11" s="1136" t="s">
        <v>427</v>
      </c>
      <c r="BA11" s="280"/>
      <c r="BB11" s="280"/>
      <c r="BC11" s="280"/>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row>
    <row r="12" spans="1:81" s="272" customFormat="1" ht="30" customHeight="1">
      <c r="A12" s="648" t="s">
        <v>451</v>
      </c>
      <c r="B12" s="643" t="s">
        <v>94</v>
      </c>
      <c r="C12" s="644" t="s">
        <v>95</v>
      </c>
      <c r="D12" s="645"/>
      <c r="E12" s="1365" t="s">
        <v>2408</v>
      </c>
      <c r="F12" s="1365" t="s">
        <v>2107</v>
      </c>
      <c r="G12" s="648"/>
      <c r="H12" s="649" t="s">
        <v>964</v>
      </c>
      <c r="I12" s="650" t="s">
        <v>426</v>
      </c>
      <c r="J12" s="650" t="s">
        <v>1056</v>
      </c>
      <c r="K12" s="1367">
        <v>22500</v>
      </c>
      <c r="L12" s="1407">
        <v>22500</v>
      </c>
      <c r="M12" s="1407">
        <v>22500</v>
      </c>
      <c r="N12" s="1305">
        <f t="shared" si="0"/>
        <v>0</v>
      </c>
      <c r="O12" s="1240"/>
      <c r="P12" s="1240"/>
      <c r="Q12" s="1240"/>
      <c r="R12" s="1240"/>
      <c r="S12" s="1437"/>
      <c r="T12" s="1437"/>
      <c r="U12" s="653">
        <v>1</v>
      </c>
      <c r="V12" s="654"/>
      <c r="W12" s="654"/>
      <c r="X12" s="654"/>
      <c r="Y12" s="654"/>
      <c r="Z12" s="2107">
        <v>1</v>
      </c>
      <c r="AA12" s="2107">
        <v>1</v>
      </c>
      <c r="AB12" s="658">
        <v>1</v>
      </c>
      <c r="AC12" s="658"/>
      <c r="AD12" s="658"/>
      <c r="AE12" s="654"/>
      <c r="AF12" s="658"/>
      <c r="AG12" s="658" t="s">
        <v>438</v>
      </c>
      <c r="AH12" s="1575"/>
      <c r="AI12" s="271"/>
      <c r="AJ12" s="271"/>
      <c r="AK12" s="271"/>
      <c r="AL12" s="271"/>
      <c r="AM12" s="271"/>
      <c r="AN12" s="271"/>
      <c r="AO12" s="271"/>
      <c r="AP12" s="271"/>
      <c r="AQ12" s="271"/>
      <c r="AR12" s="271"/>
      <c r="AS12" s="271"/>
      <c r="AT12" s="271"/>
      <c r="AU12" s="271"/>
      <c r="AV12" s="280"/>
      <c r="AW12" s="280"/>
      <c r="AX12" s="280"/>
      <c r="AY12" s="280"/>
      <c r="AZ12" s="1136" t="s">
        <v>2279</v>
      </c>
      <c r="BA12" s="280"/>
      <c r="BB12" s="280"/>
      <c r="BC12" s="280"/>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row>
    <row r="13" spans="1:81" s="272" customFormat="1" ht="30" customHeight="1">
      <c r="A13" s="648" t="s">
        <v>451</v>
      </c>
      <c r="B13" s="643" t="s">
        <v>94</v>
      </c>
      <c r="C13" s="644" t="s">
        <v>95</v>
      </c>
      <c r="D13" s="645"/>
      <c r="E13" s="1365" t="s">
        <v>2415</v>
      </c>
      <c r="F13" s="1365" t="s">
        <v>2111</v>
      </c>
      <c r="G13" s="648"/>
      <c r="H13" s="649" t="s">
        <v>964</v>
      </c>
      <c r="I13" s="650" t="s">
        <v>426</v>
      </c>
      <c r="J13" s="650" t="s">
        <v>1056</v>
      </c>
      <c r="K13" s="1367">
        <v>135000</v>
      </c>
      <c r="L13" s="1407">
        <v>135000</v>
      </c>
      <c r="M13" s="1407">
        <v>135000</v>
      </c>
      <c r="N13" s="1305">
        <f t="shared" si="0"/>
        <v>0</v>
      </c>
      <c r="O13" s="1240"/>
      <c r="P13" s="1240"/>
      <c r="Q13" s="1240"/>
      <c r="R13" s="1240"/>
      <c r="S13" s="1437"/>
      <c r="T13" s="1437"/>
      <c r="U13" s="653">
        <v>3</v>
      </c>
      <c r="V13" s="654"/>
      <c r="W13" s="654"/>
      <c r="X13" s="654"/>
      <c r="Y13" s="654"/>
      <c r="Z13" s="2107">
        <v>1</v>
      </c>
      <c r="AA13" s="2107">
        <v>1</v>
      </c>
      <c r="AB13" s="658">
        <v>1</v>
      </c>
      <c r="AC13" s="658"/>
      <c r="AD13" s="658"/>
      <c r="AE13" s="654"/>
      <c r="AF13" s="658"/>
      <c r="AG13" s="658" t="s">
        <v>438</v>
      </c>
      <c r="AH13" s="1575"/>
      <c r="AI13" s="271"/>
      <c r="AJ13" s="271"/>
      <c r="AK13" s="271"/>
      <c r="AL13" s="271"/>
      <c r="AM13" s="271"/>
      <c r="AN13" s="271"/>
      <c r="AO13" s="271"/>
      <c r="AP13" s="271"/>
      <c r="AQ13" s="271"/>
      <c r="AR13" s="271"/>
      <c r="AS13" s="271"/>
      <c r="AT13" s="271"/>
      <c r="AU13" s="271"/>
      <c r="AV13" s="280"/>
      <c r="AW13" s="280"/>
      <c r="AX13" s="280"/>
      <c r="AY13" s="280"/>
      <c r="AZ13" s="1136" t="s">
        <v>11</v>
      </c>
      <c r="BA13" s="280"/>
      <c r="BB13" s="280"/>
      <c r="BC13" s="280"/>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row>
    <row r="14" spans="1:81" s="272" customFormat="1" ht="30" customHeight="1">
      <c r="A14" s="648" t="s">
        <v>451</v>
      </c>
      <c r="B14" s="643" t="s">
        <v>94</v>
      </c>
      <c r="C14" s="644" t="s">
        <v>95</v>
      </c>
      <c r="D14" s="645"/>
      <c r="E14" s="1365" t="s">
        <v>2416</v>
      </c>
      <c r="F14" s="1365" t="s">
        <v>1307</v>
      </c>
      <c r="G14" s="648"/>
      <c r="H14" s="649" t="s">
        <v>964</v>
      </c>
      <c r="I14" s="650" t="s">
        <v>427</v>
      </c>
      <c r="J14" s="650" t="s">
        <v>1056</v>
      </c>
      <c r="K14" s="1367">
        <v>80000</v>
      </c>
      <c r="L14" s="1407">
        <v>80000</v>
      </c>
      <c r="M14" s="1407">
        <v>80000</v>
      </c>
      <c r="N14" s="1305">
        <f t="shared" si="0"/>
        <v>0</v>
      </c>
      <c r="O14" s="1240"/>
      <c r="P14" s="1240"/>
      <c r="Q14" s="1240"/>
      <c r="R14" s="1240"/>
      <c r="S14" s="1437"/>
      <c r="T14" s="1437"/>
      <c r="U14" s="653"/>
      <c r="V14" s="654">
        <v>4</v>
      </c>
      <c r="W14" s="654"/>
      <c r="X14" s="654"/>
      <c r="Y14" s="654"/>
      <c r="Z14" s="2107">
        <v>1</v>
      </c>
      <c r="AA14" s="2107">
        <v>1</v>
      </c>
      <c r="AB14" s="658">
        <v>1</v>
      </c>
      <c r="AC14" s="658"/>
      <c r="AD14" s="658"/>
      <c r="AE14" s="654"/>
      <c r="AF14" s="658"/>
      <c r="AG14" s="658" t="s">
        <v>438</v>
      </c>
      <c r="AH14" s="1575"/>
      <c r="AI14" s="271"/>
      <c r="AJ14" s="271"/>
      <c r="AK14" s="271"/>
      <c r="AL14" s="271"/>
      <c r="AM14" s="271"/>
      <c r="AN14" s="271"/>
      <c r="AO14" s="271"/>
      <c r="AP14" s="271"/>
      <c r="AQ14" s="271"/>
      <c r="AR14" s="271"/>
      <c r="AS14" s="271"/>
      <c r="AT14" s="271"/>
      <c r="AU14" s="271"/>
      <c r="AV14" s="280"/>
      <c r="AW14" s="280"/>
      <c r="AX14" s="280"/>
      <c r="AY14" s="280"/>
      <c r="AZ14" s="1136" t="s">
        <v>489</v>
      </c>
      <c r="BA14" s="280"/>
      <c r="BB14" s="280"/>
      <c r="BC14" s="280"/>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row>
    <row r="15" spans="1:81" s="272" customFormat="1" ht="30" customHeight="1">
      <c r="A15" s="648" t="s">
        <v>451</v>
      </c>
      <c r="B15" s="643" t="s">
        <v>94</v>
      </c>
      <c r="C15" s="644" t="s">
        <v>95</v>
      </c>
      <c r="D15" s="645"/>
      <c r="E15" s="1365" t="s">
        <v>2409</v>
      </c>
      <c r="F15" s="1365" t="s">
        <v>2193</v>
      </c>
      <c r="G15" s="648"/>
      <c r="H15" s="649" t="s">
        <v>964</v>
      </c>
      <c r="I15" s="650" t="s">
        <v>427</v>
      </c>
      <c r="J15" s="650" t="s">
        <v>1056</v>
      </c>
      <c r="K15" s="1367">
        <v>40000</v>
      </c>
      <c r="L15" s="1407">
        <v>40000</v>
      </c>
      <c r="M15" s="1407">
        <v>40000</v>
      </c>
      <c r="N15" s="1305">
        <f t="shared" si="0"/>
        <v>0</v>
      </c>
      <c r="O15" s="1240"/>
      <c r="P15" s="1240"/>
      <c r="Q15" s="1240"/>
      <c r="R15" s="1240"/>
      <c r="S15" s="1437"/>
      <c r="T15" s="1437"/>
      <c r="U15" s="653"/>
      <c r="V15" s="654">
        <v>2</v>
      </c>
      <c r="W15" s="654"/>
      <c r="X15" s="654"/>
      <c r="Y15" s="654"/>
      <c r="Z15" s="2107">
        <v>1</v>
      </c>
      <c r="AA15" s="2107">
        <v>1</v>
      </c>
      <c r="AB15" s="658">
        <v>1</v>
      </c>
      <c r="AC15" s="658"/>
      <c r="AD15" s="658"/>
      <c r="AE15" s="654"/>
      <c r="AF15" s="658"/>
      <c r="AG15" s="658" t="s">
        <v>438</v>
      </c>
      <c r="AH15" s="1575"/>
      <c r="AI15" s="271"/>
      <c r="AJ15" s="271"/>
      <c r="AK15" s="271"/>
      <c r="AL15" s="271"/>
      <c r="AM15" s="271"/>
      <c r="AN15" s="271"/>
      <c r="AO15" s="271"/>
      <c r="AP15" s="271"/>
      <c r="AQ15" s="271"/>
      <c r="AR15" s="271"/>
      <c r="AS15" s="271"/>
      <c r="AT15" s="271"/>
      <c r="AU15" s="271"/>
      <c r="AV15" s="280"/>
      <c r="AW15" s="280"/>
      <c r="AX15" s="280"/>
      <c r="AY15" s="280"/>
      <c r="AZ15" s="1136"/>
      <c r="BA15" s="280"/>
      <c r="BB15" s="280"/>
      <c r="BC15" s="280"/>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row>
    <row r="16" spans="1:81" s="272" customFormat="1" ht="30" customHeight="1">
      <c r="A16" s="648" t="s">
        <v>451</v>
      </c>
      <c r="B16" s="643" t="s">
        <v>94</v>
      </c>
      <c r="C16" s="644" t="s">
        <v>95</v>
      </c>
      <c r="D16" s="645"/>
      <c r="E16" s="1365" t="s">
        <v>2410</v>
      </c>
      <c r="F16" s="1365" t="s">
        <v>2422</v>
      </c>
      <c r="G16" s="648"/>
      <c r="H16" s="649" t="s">
        <v>964</v>
      </c>
      <c r="I16" s="650" t="s">
        <v>427</v>
      </c>
      <c r="J16" s="650" t="s">
        <v>1056</v>
      </c>
      <c r="K16" s="1367">
        <v>60000</v>
      </c>
      <c r="L16" s="1407">
        <v>60000</v>
      </c>
      <c r="M16" s="1407">
        <v>60000</v>
      </c>
      <c r="N16" s="1305">
        <f t="shared" si="0"/>
        <v>0</v>
      </c>
      <c r="O16" s="1240"/>
      <c r="P16" s="1240"/>
      <c r="Q16" s="1240"/>
      <c r="R16" s="1240"/>
      <c r="S16" s="1437"/>
      <c r="T16" s="1437"/>
      <c r="U16" s="653"/>
      <c r="V16" s="654">
        <v>3</v>
      </c>
      <c r="W16" s="654"/>
      <c r="X16" s="654"/>
      <c r="Y16" s="654"/>
      <c r="Z16" s="2107">
        <v>1</v>
      </c>
      <c r="AA16" s="2107">
        <v>1</v>
      </c>
      <c r="AB16" s="658">
        <v>1</v>
      </c>
      <c r="AC16" s="658"/>
      <c r="AD16" s="658"/>
      <c r="AE16" s="654"/>
      <c r="AF16" s="658"/>
      <c r="AG16" s="658" t="s">
        <v>438</v>
      </c>
      <c r="AH16" s="1575"/>
      <c r="AI16" s="271"/>
      <c r="AJ16" s="271"/>
      <c r="AK16" s="271"/>
      <c r="AL16" s="271"/>
      <c r="AM16" s="271"/>
      <c r="AN16" s="271"/>
      <c r="AO16" s="271"/>
      <c r="AP16" s="271"/>
      <c r="AQ16" s="271"/>
      <c r="AR16" s="271"/>
      <c r="AS16" s="271"/>
      <c r="AT16" s="271"/>
      <c r="AU16" s="271"/>
      <c r="AV16" s="271"/>
      <c r="AW16" s="271"/>
      <c r="AX16" s="271"/>
      <c r="AY16" s="280"/>
      <c r="AZ16" s="1136"/>
      <c r="BA16" s="280"/>
      <c r="BB16" s="280"/>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row>
    <row r="17" spans="1:81" s="272" customFormat="1" ht="30" customHeight="1">
      <c r="A17" s="648" t="s">
        <v>451</v>
      </c>
      <c r="B17" s="643" t="s">
        <v>94</v>
      </c>
      <c r="C17" s="644" t="s">
        <v>95</v>
      </c>
      <c r="D17" s="645"/>
      <c r="E17" s="1365" t="s">
        <v>2411</v>
      </c>
      <c r="F17" s="1365" t="s">
        <v>2423</v>
      </c>
      <c r="G17" s="648"/>
      <c r="H17" s="649" t="s">
        <v>964</v>
      </c>
      <c r="I17" s="650" t="s">
        <v>427</v>
      </c>
      <c r="J17" s="650" t="s">
        <v>1056</v>
      </c>
      <c r="K17" s="1367">
        <v>40000</v>
      </c>
      <c r="L17" s="1407">
        <v>40000</v>
      </c>
      <c r="M17" s="1407">
        <v>40000</v>
      </c>
      <c r="N17" s="1305">
        <f t="shared" si="0"/>
        <v>0</v>
      </c>
      <c r="O17" s="1240"/>
      <c r="P17" s="1240"/>
      <c r="Q17" s="1240"/>
      <c r="R17" s="1240"/>
      <c r="S17" s="1437"/>
      <c r="T17" s="1437"/>
      <c r="U17" s="653"/>
      <c r="V17" s="654">
        <v>2</v>
      </c>
      <c r="W17" s="654"/>
      <c r="X17" s="654"/>
      <c r="Y17" s="654"/>
      <c r="Z17" s="2107">
        <v>1</v>
      </c>
      <c r="AA17" s="2107">
        <v>1</v>
      </c>
      <c r="AB17" s="658">
        <v>1</v>
      </c>
      <c r="AC17" s="658"/>
      <c r="AD17" s="658"/>
      <c r="AE17" s="654"/>
      <c r="AF17" s="658"/>
      <c r="AG17" s="658" t="s">
        <v>438</v>
      </c>
      <c r="AH17" s="1575"/>
      <c r="AI17" s="271"/>
      <c r="AJ17" s="271"/>
      <c r="AK17" s="271"/>
      <c r="AL17" s="271"/>
      <c r="AM17" s="271"/>
      <c r="AN17" s="271"/>
      <c r="AO17" s="271"/>
      <c r="AP17" s="271"/>
      <c r="AQ17" s="271"/>
      <c r="AR17" s="271"/>
      <c r="AS17" s="271"/>
      <c r="AT17" s="271"/>
      <c r="AU17" s="271"/>
      <c r="AV17" s="271"/>
      <c r="AW17" s="271"/>
      <c r="AX17" s="271"/>
      <c r="AY17" s="280"/>
      <c r="AZ17" s="1136"/>
      <c r="BA17" s="280"/>
      <c r="BB17" s="280"/>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row>
    <row r="18" spans="1:81" s="272" customFormat="1" ht="30" customHeight="1">
      <c r="A18" s="648" t="s">
        <v>451</v>
      </c>
      <c r="B18" s="643" t="s">
        <v>94</v>
      </c>
      <c r="C18" s="644" t="s">
        <v>95</v>
      </c>
      <c r="D18" s="645"/>
      <c r="E18" s="1365" t="s">
        <v>2412</v>
      </c>
      <c r="F18" s="1365" t="s">
        <v>1099</v>
      </c>
      <c r="G18" s="648"/>
      <c r="H18" s="649" t="s">
        <v>964</v>
      </c>
      <c r="I18" s="650" t="s">
        <v>427</v>
      </c>
      <c r="J18" s="650" t="s">
        <v>1056</v>
      </c>
      <c r="K18" s="1367">
        <v>120000</v>
      </c>
      <c r="L18" s="1407">
        <v>120000</v>
      </c>
      <c r="M18" s="1407">
        <v>120000</v>
      </c>
      <c r="N18" s="1305">
        <f t="shared" si="0"/>
        <v>0</v>
      </c>
      <c r="O18" s="1240"/>
      <c r="P18" s="1240"/>
      <c r="Q18" s="1240"/>
      <c r="R18" s="1240"/>
      <c r="S18" s="1437"/>
      <c r="T18" s="1437"/>
      <c r="U18" s="653"/>
      <c r="V18" s="654">
        <v>6</v>
      </c>
      <c r="W18" s="654"/>
      <c r="X18" s="654"/>
      <c r="Y18" s="654"/>
      <c r="Z18" s="2107">
        <v>1</v>
      </c>
      <c r="AA18" s="2107">
        <v>1</v>
      </c>
      <c r="AB18" s="658">
        <v>1</v>
      </c>
      <c r="AC18" s="658"/>
      <c r="AD18" s="658"/>
      <c r="AE18" s="654"/>
      <c r="AF18" s="658"/>
      <c r="AG18" s="658" t="s">
        <v>438</v>
      </c>
      <c r="AH18" s="1575"/>
      <c r="AI18" s="271"/>
      <c r="AJ18" s="271"/>
      <c r="AK18" s="271"/>
      <c r="AL18" s="271"/>
      <c r="AM18" s="271"/>
      <c r="AN18" s="271"/>
      <c r="AO18" s="271"/>
      <c r="AP18" s="271"/>
      <c r="AQ18" s="271"/>
      <c r="AR18" s="271"/>
      <c r="AS18" s="271"/>
      <c r="AT18" s="271"/>
      <c r="AU18" s="271"/>
      <c r="AV18" s="271"/>
      <c r="AW18" s="271"/>
      <c r="AX18" s="271"/>
      <c r="AY18" s="280"/>
      <c r="AZ18" s="1136"/>
      <c r="BA18" s="280"/>
      <c r="BB18" s="280"/>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row>
    <row r="19" spans="1:81" s="272" customFormat="1" ht="30" customHeight="1">
      <c r="A19" s="648" t="s">
        <v>451</v>
      </c>
      <c r="B19" s="643" t="s">
        <v>94</v>
      </c>
      <c r="C19" s="644" t="s">
        <v>95</v>
      </c>
      <c r="D19" s="645"/>
      <c r="E19" s="1365" t="s">
        <v>2414</v>
      </c>
      <c r="F19" s="1365" t="s">
        <v>112</v>
      </c>
      <c r="G19" s="648"/>
      <c r="H19" s="649" t="s">
        <v>964</v>
      </c>
      <c r="I19" s="650" t="s">
        <v>427</v>
      </c>
      <c r="J19" s="650" t="s">
        <v>1056</v>
      </c>
      <c r="K19" s="1367">
        <v>60000</v>
      </c>
      <c r="L19" s="1407">
        <v>60000</v>
      </c>
      <c r="M19" s="1407">
        <v>60000</v>
      </c>
      <c r="N19" s="1305">
        <f t="shared" si="0"/>
        <v>0</v>
      </c>
      <c r="O19" s="1240"/>
      <c r="P19" s="1240"/>
      <c r="Q19" s="1240"/>
      <c r="R19" s="1240"/>
      <c r="S19" s="1437"/>
      <c r="T19" s="1437"/>
      <c r="U19" s="653"/>
      <c r="V19" s="654">
        <v>3</v>
      </c>
      <c r="W19" s="654"/>
      <c r="X19" s="654"/>
      <c r="Y19" s="654"/>
      <c r="Z19" s="2107">
        <v>1</v>
      </c>
      <c r="AA19" s="2107">
        <v>1</v>
      </c>
      <c r="AB19" s="658">
        <v>1</v>
      </c>
      <c r="AC19" s="658"/>
      <c r="AD19" s="658"/>
      <c r="AE19" s="654"/>
      <c r="AF19" s="658"/>
      <c r="AG19" s="658" t="s">
        <v>438</v>
      </c>
      <c r="AH19" s="1575"/>
      <c r="AI19" s="271"/>
      <c r="AJ19" s="271"/>
      <c r="AK19" s="271"/>
      <c r="AL19" s="271"/>
      <c r="AM19" s="271"/>
      <c r="AN19" s="271"/>
      <c r="AO19" s="271"/>
      <c r="AP19" s="271"/>
      <c r="AQ19" s="271"/>
      <c r="AR19" s="271"/>
      <c r="AS19" s="271"/>
      <c r="AT19" s="271"/>
      <c r="AU19" s="271"/>
      <c r="AV19" s="271"/>
      <c r="AW19" s="271"/>
      <c r="AX19" s="271"/>
      <c r="AY19" s="280"/>
      <c r="AZ19" s="1136"/>
      <c r="BA19" s="280"/>
      <c r="BB19" s="280"/>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row>
    <row r="20" spans="1:81" s="272" customFormat="1" ht="30" customHeight="1">
      <c r="A20" s="648" t="s">
        <v>451</v>
      </c>
      <c r="B20" s="643" t="s">
        <v>94</v>
      </c>
      <c r="C20" s="644" t="s">
        <v>95</v>
      </c>
      <c r="D20" s="645"/>
      <c r="E20" s="1365" t="s">
        <v>2417</v>
      </c>
      <c r="F20" s="1365" t="s">
        <v>264</v>
      </c>
      <c r="G20" s="648"/>
      <c r="H20" s="649" t="s">
        <v>964</v>
      </c>
      <c r="I20" s="650" t="s">
        <v>427</v>
      </c>
      <c r="J20" s="650" t="s">
        <v>1056</v>
      </c>
      <c r="K20" s="1367">
        <v>80000</v>
      </c>
      <c r="L20" s="1407">
        <v>80000</v>
      </c>
      <c r="M20" s="1407">
        <v>80000</v>
      </c>
      <c r="N20" s="1305">
        <f t="shared" si="0"/>
        <v>0</v>
      </c>
      <c r="O20" s="1240"/>
      <c r="P20" s="1240"/>
      <c r="Q20" s="1240"/>
      <c r="R20" s="1240"/>
      <c r="S20" s="1437"/>
      <c r="T20" s="1437"/>
      <c r="U20" s="653"/>
      <c r="V20" s="654">
        <v>4</v>
      </c>
      <c r="W20" s="654"/>
      <c r="X20" s="654"/>
      <c r="Y20" s="654"/>
      <c r="Z20" s="2107">
        <v>1</v>
      </c>
      <c r="AA20" s="2107">
        <v>1</v>
      </c>
      <c r="AB20" s="658">
        <v>1</v>
      </c>
      <c r="AC20" s="658"/>
      <c r="AD20" s="658"/>
      <c r="AE20" s="654"/>
      <c r="AF20" s="658"/>
      <c r="AG20" s="658" t="s">
        <v>438</v>
      </c>
      <c r="AH20" s="1575"/>
      <c r="AI20" s="271"/>
      <c r="AJ20" s="271"/>
      <c r="AK20" s="271"/>
      <c r="AL20" s="271"/>
      <c r="AM20" s="271"/>
      <c r="AN20" s="271"/>
      <c r="AO20" s="271"/>
      <c r="AP20" s="271"/>
      <c r="AQ20" s="271"/>
      <c r="AR20" s="271"/>
      <c r="AS20" s="271"/>
      <c r="AT20" s="271"/>
      <c r="AU20" s="271"/>
      <c r="AV20" s="271"/>
      <c r="AW20" s="271"/>
      <c r="AX20" s="271"/>
      <c r="AY20" s="280"/>
      <c r="AZ20" s="1136"/>
      <c r="BA20" s="280"/>
      <c r="BB20" s="280"/>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row>
    <row r="21" spans="1:81" s="272" customFormat="1" ht="30" customHeight="1">
      <c r="A21" s="648" t="s">
        <v>451</v>
      </c>
      <c r="B21" s="643" t="s">
        <v>94</v>
      </c>
      <c r="C21" s="644" t="s">
        <v>95</v>
      </c>
      <c r="D21" s="645"/>
      <c r="E21" s="1511" t="s">
        <v>2413</v>
      </c>
      <c r="F21" s="1365" t="s">
        <v>1143</v>
      </c>
      <c r="G21" s="648"/>
      <c r="H21" s="649" t="s">
        <v>964</v>
      </c>
      <c r="I21" s="650" t="s">
        <v>427</v>
      </c>
      <c r="J21" s="650" t="s">
        <v>1056</v>
      </c>
      <c r="K21" s="1367">
        <v>63449</v>
      </c>
      <c r="L21" s="1407">
        <v>63449</v>
      </c>
      <c r="M21" s="1407">
        <v>63449</v>
      </c>
      <c r="N21" s="1305">
        <f t="shared" si="0"/>
        <v>0</v>
      </c>
      <c r="O21" s="1240"/>
      <c r="P21" s="1240"/>
      <c r="Q21" s="1240"/>
      <c r="R21" s="1240"/>
      <c r="S21" s="1437"/>
      <c r="T21" s="1437"/>
      <c r="U21" s="653"/>
      <c r="V21" s="654">
        <v>4</v>
      </c>
      <c r="W21" s="654"/>
      <c r="X21" s="654"/>
      <c r="Y21" s="654"/>
      <c r="Z21" s="2107">
        <v>1</v>
      </c>
      <c r="AA21" s="2107">
        <v>1</v>
      </c>
      <c r="AB21" s="658">
        <v>1</v>
      </c>
      <c r="AC21" s="658"/>
      <c r="AD21" s="658"/>
      <c r="AE21" s="654"/>
      <c r="AF21" s="658"/>
      <c r="AG21" s="658" t="s">
        <v>438</v>
      </c>
      <c r="AH21" s="1575"/>
      <c r="AI21" s="271"/>
      <c r="AJ21" s="271"/>
      <c r="AK21" s="271"/>
      <c r="AL21" s="271"/>
      <c r="AM21" s="271"/>
      <c r="AN21" s="271"/>
      <c r="AO21" s="271"/>
      <c r="AP21" s="271"/>
      <c r="AQ21" s="271"/>
      <c r="AR21" s="271"/>
      <c r="AS21" s="271"/>
      <c r="AT21" s="271"/>
      <c r="AU21" s="271"/>
      <c r="AV21" s="271"/>
      <c r="AW21" s="271"/>
      <c r="AX21" s="271"/>
      <c r="AY21" s="280"/>
      <c r="AZ21" s="1136"/>
      <c r="BA21" s="280"/>
      <c r="BB21" s="280"/>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row>
    <row r="22" spans="1:81" s="272" customFormat="1" ht="31.5" customHeight="1">
      <c r="A22" s="1588" t="s">
        <v>1926</v>
      </c>
      <c r="B22" s="1588" t="s">
        <v>94</v>
      </c>
      <c r="C22" s="1588" t="s">
        <v>95</v>
      </c>
      <c r="D22" s="1569"/>
      <c r="E22" s="1483" t="s">
        <v>2395</v>
      </c>
      <c r="F22" s="1483" t="s">
        <v>2419</v>
      </c>
      <c r="G22" s="688"/>
      <c r="H22" s="1491" t="s">
        <v>1240</v>
      </c>
      <c r="I22" s="1491" t="s">
        <v>448</v>
      </c>
      <c r="J22" s="1491" t="s">
        <v>1056</v>
      </c>
      <c r="K22" s="1568"/>
      <c r="L22" s="1568"/>
      <c r="M22" s="1563"/>
      <c r="N22" s="1570"/>
      <c r="O22" s="1491"/>
      <c r="P22" s="1491"/>
      <c r="Q22" s="1491"/>
      <c r="R22" s="1491"/>
      <c r="S22" s="1565"/>
      <c r="T22" s="1565"/>
      <c r="U22" s="1566"/>
      <c r="V22" s="1491"/>
      <c r="W22" s="1491"/>
      <c r="X22" s="1491"/>
      <c r="Y22" s="1491"/>
      <c r="Z22" s="688"/>
      <c r="AA22" s="1567"/>
      <c r="AB22" s="1676"/>
      <c r="AC22" s="1676"/>
      <c r="AD22" s="1676"/>
      <c r="AE22" s="1677"/>
      <c r="AF22" s="1676"/>
      <c r="AG22" s="4080" t="s">
        <v>2596</v>
      </c>
      <c r="AH22" s="1560"/>
      <c r="AI22" s="280"/>
      <c r="AJ22" s="271"/>
      <c r="AK22" s="271"/>
      <c r="AL22" s="271"/>
      <c r="AM22" s="271"/>
      <c r="AN22" s="271"/>
      <c r="AO22" s="271"/>
      <c r="AP22" s="271"/>
      <c r="AQ22" s="271"/>
      <c r="AR22" s="271"/>
      <c r="AS22" s="271"/>
      <c r="AT22" s="271"/>
      <c r="AU22" s="271"/>
      <c r="AV22" s="271"/>
      <c r="AW22" s="271"/>
      <c r="AX22" s="271"/>
      <c r="AY22" s="280"/>
      <c r="AZ22" s="1136"/>
      <c r="BA22" s="280"/>
      <c r="BB22" s="280"/>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row>
    <row r="23" spans="1:81" s="272" customFormat="1" ht="40.5" customHeight="1">
      <c r="A23" s="1588" t="s">
        <v>1926</v>
      </c>
      <c r="B23" s="1588" t="s">
        <v>94</v>
      </c>
      <c r="C23" s="1588" t="s">
        <v>95</v>
      </c>
      <c r="D23" s="1569"/>
      <c r="E23" s="1483" t="s">
        <v>2396</v>
      </c>
      <c r="F23" s="1483" t="s">
        <v>2424</v>
      </c>
      <c r="G23" s="688"/>
      <c r="H23" s="1491" t="s">
        <v>1240</v>
      </c>
      <c r="I23" s="1491" t="s">
        <v>448</v>
      </c>
      <c r="J23" s="1491" t="s">
        <v>1056</v>
      </c>
      <c r="K23" s="1562"/>
      <c r="L23" s="1561"/>
      <c r="M23" s="1563"/>
      <c r="N23" s="1570"/>
      <c r="O23" s="1491"/>
      <c r="P23" s="1491"/>
      <c r="Q23" s="1491"/>
      <c r="R23" s="1491"/>
      <c r="S23" s="1565"/>
      <c r="T23" s="1565"/>
      <c r="U23" s="1566"/>
      <c r="V23" s="1491"/>
      <c r="W23" s="1491"/>
      <c r="X23" s="1491"/>
      <c r="Y23" s="1491"/>
      <c r="Z23" s="688"/>
      <c r="AA23" s="1567"/>
      <c r="AB23" s="1676"/>
      <c r="AC23" s="1676"/>
      <c r="AD23" s="1676"/>
      <c r="AE23" s="1677"/>
      <c r="AF23" s="1676"/>
      <c r="AG23" s="4080"/>
      <c r="AH23" s="1560"/>
      <c r="AI23" s="280"/>
      <c r="AJ23" s="271"/>
      <c r="AK23" s="271"/>
      <c r="AL23" s="271"/>
      <c r="AM23" s="271"/>
      <c r="AN23" s="271"/>
      <c r="AO23" s="271"/>
      <c r="AP23" s="271"/>
      <c r="AQ23" s="271"/>
      <c r="AR23" s="271"/>
      <c r="AS23" s="271"/>
      <c r="AT23" s="271"/>
      <c r="AU23" s="271"/>
      <c r="AV23" s="271"/>
      <c r="AW23" s="271"/>
      <c r="AX23" s="271"/>
      <c r="AY23" s="280"/>
      <c r="AZ23" s="1136"/>
      <c r="BA23" s="280"/>
      <c r="BB23" s="280"/>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row>
    <row r="24" spans="1:81" s="272" customFormat="1" ht="30" customHeight="1">
      <c r="A24" s="648" t="s">
        <v>451</v>
      </c>
      <c r="B24" s="643" t="s">
        <v>94</v>
      </c>
      <c r="C24" s="644" t="s">
        <v>95</v>
      </c>
      <c r="D24" s="645"/>
      <c r="E24" s="1365" t="s">
        <v>2397</v>
      </c>
      <c r="F24" s="1365" t="s">
        <v>1296</v>
      </c>
      <c r="G24" s="648"/>
      <c r="H24" s="649" t="s">
        <v>1240</v>
      </c>
      <c r="I24" s="650" t="s">
        <v>448</v>
      </c>
      <c r="J24" s="650" t="s">
        <v>1056</v>
      </c>
      <c r="K24" s="1613">
        <v>37500</v>
      </c>
      <c r="L24" s="1613">
        <v>37500</v>
      </c>
      <c r="M24" s="1301">
        <v>37500</v>
      </c>
      <c r="N24" s="1305">
        <v>0</v>
      </c>
      <c r="O24" s="1240"/>
      <c r="P24" s="1240"/>
      <c r="Q24" s="1240"/>
      <c r="R24" s="1240"/>
      <c r="S24" s="1437"/>
      <c r="T24" s="1437">
        <v>1000</v>
      </c>
      <c r="U24" s="653"/>
      <c r="V24" s="654"/>
      <c r="W24" s="654"/>
      <c r="X24" s="654"/>
      <c r="Y24" s="654"/>
      <c r="Z24" s="2107">
        <v>1</v>
      </c>
      <c r="AA24" s="2107">
        <v>1</v>
      </c>
      <c r="AB24" s="658">
        <v>1</v>
      </c>
      <c r="AC24" s="658"/>
      <c r="AD24" s="658"/>
      <c r="AE24" s="654"/>
      <c r="AF24" s="658"/>
      <c r="AG24" s="658" t="s">
        <v>438</v>
      </c>
      <c r="AH24" s="1574"/>
      <c r="AI24" s="271"/>
      <c r="AJ24" s="271"/>
      <c r="AK24" s="271"/>
      <c r="AL24" s="271"/>
      <c r="AM24" s="271"/>
      <c r="AN24" s="271"/>
      <c r="AO24" s="271"/>
      <c r="AP24" s="271"/>
      <c r="AQ24" s="271"/>
      <c r="AR24" s="271"/>
      <c r="AS24" s="271"/>
      <c r="AT24" s="271"/>
      <c r="AU24" s="271"/>
      <c r="AV24" s="271"/>
      <c r="AW24" s="271"/>
      <c r="AX24" s="271"/>
      <c r="AY24" s="280"/>
      <c r="AZ24" s="1136"/>
      <c r="BA24" s="280"/>
      <c r="BB24" s="280"/>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row>
    <row r="25" spans="1:81" s="272" customFormat="1" ht="60" customHeight="1">
      <c r="A25" s="1588" t="s">
        <v>1926</v>
      </c>
      <c r="B25" s="996" t="s">
        <v>94</v>
      </c>
      <c r="C25" s="1589" t="s">
        <v>95</v>
      </c>
      <c r="D25" s="645"/>
      <c r="E25" s="1483" t="s">
        <v>2398</v>
      </c>
      <c r="F25" s="1483" t="s">
        <v>2425</v>
      </c>
      <c r="G25" s="648"/>
      <c r="H25" s="649" t="s">
        <v>1240</v>
      </c>
      <c r="I25" s="650" t="s">
        <v>448</v>
      </c>
      <c r="J25" s="650" t="s">
        <v>1056</v>
      </c>
      <c r="K25" s="1366"/>
      <c r="L25" s="1365"/>
      <c r="M25" s="1420"/>
      <c r="N25" s="1305"/>
      <c r="O25" s="1240"/>
      <c r="P25" s="1240"/>
      <c r="Q25" s="1240"/>
      <c r="R25" s="1240"/>
      <c r="S25" s="1437"/>
      <c r="T25" s="1437"/>
      <c r="U25" s="653"/>
      <c r="V25" s="654"/>
      <c r="W25" s="654"/>
      <c r="X25" s="654"/>
      <c r="Y25" s="654"/>
      <c r="Z25" s="658"/>
      <c r="AA25" s="1525"/>
      <c r="AB25" s="658"/>
      <c r="AC25" s="658"/>
      <c r="AD25" s="658"/>
      <c r="AE25" s="654"/>
      <c r="AF25" s="658"/>
      <c r="AG25" s="2108" t="s">
        <v>2599</v>
      </c>
      <c r="AH25" s="1447"/>
      <c r="AI25" s="1039"/>
      <c r="AJ25" s="271"/>
      <c r="AK25" s="271"/>
      <c r="AL25" s="271"/>
      <c r="AM25" s="271"/>
      <c r="AN25" s="271"/>
      <c r="AO25" s="271"/>
      <c r="AP25" s="271"/>
      <c r="AQ25" s="271"/>
      <c r="AR25" s="271"/>
      <c r="AS25" s="271"/>
      <c r="AT25" s="271"/>
      <c r="AU25" s="271"/>
      <c r="AV25" s="271"/>
      <c r="AW25" s="271"/>
      <c r="AX25" s="271"/>
      <c r="AY25" s="280"/>
      <c r="AZ25" s="1136"/>
      <c r="BA25" s="280"/>
      <c r="BB25" s="280"/>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row>
    <row r="26" spans="1:81" s="272" customFormat="1" ht="30" customHeight="1">
      <c r="A26" s="648" t="s">
        <v>451</v>
      </c>
      <c r="B26" s="643" t="s">
        <v>94</v>
      </c>
      <c r="C26" s="644" t="s">
        <v>95</v>
      </c>
      <c r="D26" s="645"/>
      <c r="E26" s="1365" t="s">
        <v>2399</v>
      </c>
      <c r="F26" s="1365" t="s">
        <v>257</v>
      </c>
      <c r="G26" s="648"/>
      <c r="H26" s="649" t="s">
        <v>1240</v>
      </c>
      <c r="I26" s="650" t="s">
        <v>448</v>
      </c>
      <c r="J26" s="650" t="s">
        <v>1056</v>
      </c>
      <c r="K26" s="1613">
        <v>37500</v>
      </c>
      <c r="L26" s="1613">
        <v>37500</v>
      </c>
      <c r="M26" s="1301">
        <v>37500</v>
      </c>
      <c r="N26" s="1305">
        <v>0</v>
      </c>
      <c r="O26" s="1240"/>
      <c r="P26" s="1240"/>
      <c r="Q26" s="1240"/>
      <c r="R26" s="1240"/>
      <c r="S26" s="1437"/>
      <c r="T26" s="1437">
        <v>1000</v>
      </c>
      <c r="U26" s="653"/>
      <c r="V26" s="654"/>
      <c r="W26" s="654"/>
      <c r="X26" s="654"/>
      <c r="Y26" s="654"/>
      <c r="Z26" s="2107">
        <v>1</v>
      </c>
      <c r="AA26" s="2107">
        <v>1</v>
      </c>
      <c r="AB26" s="658">
        <v>1</v>
      </c>
      <c r="AC26" s="658"/>
      <c r="AD26" s="658"/>
      <c r="AE26" s="654"/>
      <c r="AF26" s="658"/>
      <c r="AG26" s="658" t="s">
        <v>438</v>
      </c>
      <c r="AH26" s="1574"/>
      <c r="AI26" s="1039"/>
      <c r="AJ26" s="271"/>
      <c r="AK26" s="271"/>
      <c r="AL26" s="271"/>
      <c r="AM26" s="271"/>
      <c r="AN26" s="271"/>
      <c r="AO26" s="271"/>
      <c r="AP26" s="271"/>
      <c r="AQ26" s="271"/>
      <c r="AR26" s="271"/>
      <c r="AS26" s="271"/>
      <c r="AT26" s="271"/>
      <c r="AU26" s="271"/>
      <c r="AV26" s="271"/>
      <c r="AW26" s="271"/>
      <c r="AX26" s="271"/>
      <c r="AY26" s="280"/>
      <c r="AZ26" s="1136"/>
      <c r="BA26" s="280"/>
      <c r="BB26" s="280"/>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row>
    <row r="27" spans="1:81" s="272" customFormat="1" ht="65.25" customHeight="1">
      <c r="A27" s="1588" t="s">
        <v>1926</v>
      </c>
      <c r="B27" s="1588" t="s">
        <v>94</v>
      </c>
      <c r="C27" s="1588" t="s">
        <v>95</v>
      </c>
      <c r="D27" s="1388"/>
      <c r="E27" s="1483" t="s">
        <v>2400</v>
      </c>
      <c r="F27" s="1483" t="s">
        <v>2586</v>
      </c>
      <c r="G27" s="688"/>
      <c r="H27" s="1491" t="s">
        <v>1240</v>
      </c>
      <c r="I27" s="1491" t="s">
        <v>448</v>
      </c>
      <c r="J27" s="1491" t="s">
        <v>1056</v>
      </c>
      <c r="K27" s="1562"/>
      <c r="L27" s="1561"/>
      <c r="M27" s="1563"/>
      <c r="N27" s="1564"/>
      <c r="O27" s="1491"/>
      <c r="P27" s="1491"/>
      <c r="Q27" s="1491"/>
      <c r="R27" s="1491"/>
      <c r="S27" s="1565"/>
      <c r="T27" s="1565"/>
      <c r="U27" s="1566"/>
      <c r="V27" s="1491"/>
      <c r="W27" s="1491"/>
      <c r="X27" s="1491"/>
      <c r="Y27" s="1491"/>
      <c r="Z27" s="688"/>
      <c r="AA27" s="1567"/>
      <c r="AB27" s="1676"/>
      <c r="AC27" s="1676"/>
      <c r="AD27" s="1676"/>
      <c r="AE27" s="1678"/>
      <c r="AF27" s="1678"/>
      <c r="AG27" s="2109" t="s">
        <v>2597</v>
      </c>
      <c r="AH27" s="1576"/>
      <c r="AI27" s="1039"/>
      <c r="AJ27" s="271"/>
      <c r="AK27" s="271"/>
      <c r="AL27" s="271"/>
      <c r="AM27" s="271"/>
      <c r="AN27" s="271"/>
      <c r="AO27" s="271"/>
      <c r="AP27" s="271"/>
      <c r="AQ27" s="271"/>
      <c r="AR27" s="271"/>
      <c r="AS27" s="271"/>
      <c r="AT27" s="271"/>
      <c r="AU27" s="271"/>
      <c r="AV27" s="271"/>
      <c r="AW27" s="271"/>
      <c r="AX27" s="271"/>
      <c r="AY27" s="280"/>
      <c r="AZ27" s="1136"/>
      <c r="BA27" s="280"/>
      <c r="BB27" s="280"/>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row>
    <row r="28" spans="1:81" s="272" customFormat="1" ht="42.75" customHeight="1">
      <c r="A28" s="1588" t="s">
        <v>1926</v>
      </c>
      <c r="B28" s="1588" t="s">
        <v>94</v>
      </c>
      <c r="C28" s="1588" t="s">
        <v>95</v>
      </c>
      <c r="D28" s="1388"/>
      <c r="E28" s="1485" t="s">
        <v>2401</v>
      </c>
      <c r="F28" s="1485" t="s">
        <v>2426</v>
      </c>
      <c r="G28" s="688"/>
      <c r="H28" s="1491" t="s">
        <v>964</v>
      </c>
      <c r="I28" s="1491" t="s">
        <v>489</v>
      </c>
      <c r="J28" s="1491" t="s">
        <v>1056</v>
      </c>
      <c r="K28" s="1568"/>
      <c r="L28" s="1561"/>
      <c r="M28" s="1563"/>
      <c r="N28" s="1564"/>
      <c r="O28" s="1491"/>
      <c r="P28" s="1491"/>
      <c r="Q28" s="1491"/>
      <c r="R28" s="1491"/>
      <c r="S28" s="1565"/>
      <c r="T28" s="1565"/>
      <c r="U28" s="1566"/>
      <c r="V28" s="1491"/>
      <c r="W28" s="1491"/>
      <c r="X28" s="1491"/>
      <c r="Y28" s="1491"/>
      <c r="Z28" s="688"/>
      <c r="AA28" s="1567"/>
      <c r="AB28" s="1676"/>
      <c r="AC28" s="1676"/>
      <c r="AD28" s="1676"/>
      <c r="AE28" s="1678"/>
      <c r="AF28" s="1678"/>
      <c r="AG28" s="2109" t="s">
        <v>2598</v>
      </c>
      <c r="AH28" s="1576"/>
      <c r="AI28" s="1039"/>
      <c r="AJ28" s="271"/>
      <c r="AK28" s="271"/>
      <c r="AL28" s="271"/>
      <c r="AM28" s="271"/>
      <c r="AN28" s="271"/>
      <c r="AO28" s="271"/>
      <c r="AP28" s="271"/>
      <c r="AQ28" s="271"/>
      <c r="AR28" s="271"/>
      <c r="AS28" s="271"/>
      <c r="AT28" s="271"/>
      <c r="AU28" s="271"/>
      <c r="AV28" s="271"/>
      <c r="AW28" s="271"/>
      <c r="AX28" s="271"/>
      <c r="AY28" s="280"/>
      <c r="AZ28" s="1136"/>
      <c r="BA28" s="280"/>
      <c r="BB28" s="280"/>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row>
    <row r="29" spans="1:81" s="272" customFormat="1" ht="30" customHeight="1">
      <c r="A29" s="648" t="s">
        <v>415</v>
      </c>
      <c r="B29" s="996" t="s">
        <v>94</v>
      </c>
      <c r="C29" s="996" t="s">
        <v>95</v>
      </c>
      <c r="D29" s="1010"/>
      <c r="E29" s="1522" t="s">
        <v>2591</v>
      </c>
      <c r="F29" s="1522" t="s">
        <v>2589</v>
      </c>
      <c r="G29" s="658"/>
      <c r="H29" s="654" t="s">
        <v>964</v>
      </c>
      <c r="I29" s="1411" t="s">
        <v>12</v>
      </c>
      <c r="J29" s="1411" t="s">
        <v>1056</v>
      </c>
      <c r="K29" s="1939">
        <v>6000</v>
      </c>
      <c r="L29" s="1939">
        <v>6000</v>
      </c>
      <c r="M29" s="1407">
        <v>6000</v>
      </c>
      <c r="N29" s="1407">
        <v>0</v>
      </c>
      <c r="O29" s="1240"/>
      <c r="P29" s="654"/>
      <c r="Q29" s="654"/>
      <c r="R29" s="654"/>
      <c r="S29" s="1515"/>
      <c r="T29" s="1515"/>
      <c r="U29" s="653"/>
      <c r="V29" s="654"/>
      <c r="W29" s="654"/>
      <c r="X29" s="654"/>
      <c r="Y29" s="654"/>
      <c r="Z29" s="2107">
        <v>1</v>
      </c>
      <c r="AA29" s="2107">
        <v>1</v>
      </c>
      <c r="AB29" s="654">
        <v>1</v>
      </c>
      <c r="AC29" s="658"/>
      <c r="AD29" s="658"/>
      <c r="AE29" s="654"/>
      <c r="AF29" s="1555"/>
      <c r="AG29" s="1555" t="s">
        <v>438</v>
      </c>
      <c r="AH29" s="1574"/>
      <c r="AI29" s="1039"/>
      <c r="AJ29" s="271"/>
      <c r="AK29" s="271"/>
      <c r="AL29" s="271"/>
      <c r="AM29" s="271"/>
      <c r="AN29" s="271"/>
      <c r="AO29" s="271"/>
      <c r="AP29" s="271"/>
      <c r="AQ29" s="271"/>
      <c r="AR29" s="271"/>
      <c r="AS29" s="271"/>
      <c r="AT29" s="271"/>
      <c r="AU29" s="271"/>
      <c r="AV29" s="271"/>
      <c r="AW29" s="271"/>
      <c r="AX29" s="271"/>
      <c r="AY29" s="280"/>
      <c r="AZ29" s="1136"/>
      <c r="BA29" s="280"/>
      <c r="BB29" s="280"/>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row>
    <row r="30" spans="1:81" s="272" customFormat="1" ht="30" customHeight="1">
      <c r="A30" s="648" t="s">
        <v>415</v>
      </c>
      <c r="B30" s="996" t="s">
        <v>94</v>
      </c>
      <c r="C30" s="996" t="s">
        <v>95</v>
      </c>
      <c r="D30" s="1010"/>
      <c r="E30" s="1522" t="s">
        <v>2592</v>
      </c>
      <c r="F30" s="1522" t="s">
        <v>2590</v>
      </c>
      <c r="G30" s="658"/>
      <c r="H30" s="654" t="s">
        <v>964</v>
      </c>
      <c r="I30" s="1411" t="s">
        <v>12</v>
      </c>
      <c r="J30" s="1411" t="s">
        <v>1056</v>
      </c>
      <c r="K30" s="1939">
        <v>11000</v>
      </c>
      <c r="L30" s="1939">
        <v>11000</v>
      </c>
      <c r="M30" s="1407">
        <v>11000</v>
      </c>
      <c r="N30" s="1407">
        <v>0</v>
      </c>
      <c r="O30" s="1240"/>
      <c r="P30" s="654"/>
      <c r="Q30" s="654"/>
      <c r="R30" s="654"/>
      <c r="S30" s="1515"/>
      <c r="T30" s="1515"/>
      <c r="U30" s="653"/>
      <c r="V30" s="654"/>
      <c r="W30" s="654"/>
      <c r="X30" s="654"/>
      <c r="Y30" s="654"/>
      <c r="Z30" s="2107">
        <v>1</v>
      </c>
      <c r="AA30" s="2107">
        <v>1</v>
      </c>
      <c r="AB30" s="654">
        <v>1</v>
      </c>
      <c r="AC30" s="658"/>
      <c r="AD30" s="658"/>
      <c r="AE30" s="654"/>
      <c r="AF30" s="658"/>
      <c r="AG30" s="658" t="s">
        <v>438</v>
      </c>
      <c r="AH30" s="1574"/>
      <c r="AI30" s="271"/>
      <c r="AJ30" s="271"/>
      <c r="AK30" s="271"/>
      <c r="AL30" s="271"/>
      <c r="AM30" s="271"/>
      <c r="AN30" s="271"/>
      <c r="AO30" s="271"/>
      <c r="AP30" s="271"/>
      <c r="AQ30" s="271"/>
      <c r="AR30" s="271"/>
      <c r="AS30" s="271"/>
      <c r="AT30" s="271"/>
      <c r="AU30" s="271"/>
      <c r="AV30" s="271"/>
      <c r="AW30" s="271"/>
      <c r="AX30" s="271"/>
      <c r="AY30" s="280"/>
      <c r="AZ30" s="1136"/>
      <c r="BA30" s="280"/>
      <c r="BB30" s="280"/>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row>
    <row r="31" spans="1:81" s="272" customFormat="1" ht="30.75" customHeight="1">
      <c r="A31" s="648" t="s">
        <v>415</v>
      </c>
      <c r="B31" s="996" t="s">
        <v>94</v>
      </c>
      <c r="C31" s="996" t="s">
        <v>95</v>
      </c>
      <c r="D31" s="1010"/>
      <c r="E31" s="1522" t="s">
        <v>2593</v>
      </c>
      <c r="F31" s="1522" t="s">
        <v>2594</v>
      </c>
      <c r="G31" s="658"/>
      <c r="H31" s="654" t="s">
        <v>964</v>
      </c>
      <c r="I31" s="1411" t="s">
        <v>12</v>
      </c>
      <c r="J31" s="1411" t="s">
        <v>1056</v>
      </c>
      <c r="K31" s="1939">
        <v>33000</v>
      </c>
      <c r="L31" s="1407">
        <v>33000</v>
      </c>
      <c r="M31" s="1407">
        <v>33000</v>
      </c>
      <c r="N31" s="1407">
        <v>0</v>
      </c>
      <c r="O31" s="1240"/>
      <c r="P31" s="654"/>
      <c r="Q31" s="654"/>
      <c r="R31" s="654"/>
      <c r="S31" s="1515"/>
      <c r="T31" s="1515"/>
      <c r="U31" s="653"/>
      <c r="V31" s="654"/>
      <c r="W31" s="654"/>
      <c r="X31" s="654"/>
      <c r="Y31" s="654"/>
      <c r="Z31" s="2107">
        <v>1</v>
      </c>
      <c r="AA31" s="2107">
        <v>1</v>
      </c>
      <c r="AB31" s="654">
        <v>1</v>
      </c>
      <c r="AC31" s="658"/>
      <c r="AD31" s="658"/>
      <c r="AE31" s="654"/>
      <c r="AF31" s="658"/>
      <c r="AG31" s="658" t="s">
        <v>438</v>
      </c>
      <c r="AH31" s="1574"/>
      <c r="AI31" s="271"/>
      <c r="AJ31" s="271"/>
      <c r="AK31" s="271"/>
      <c r="AL31" s="271"/>
      <c r="AM31" s="271"/>
      <c r="AN31" s="271"/>
      <c r="AO31" s="271"/>
      <c r="AP31" s="271"/>
      <c r="AQ31" s="271"/>
      <c r="AR31" s="271"/>
      <c r="AS31" s="271"/>
      <c r="AT31" s="271"/>
      <c r="AU31" s="271"/>
      <c r="AV31" s="271"/>
      <c r="AW31" s="271"/>
      <c r="AX31" s="271"/>
      <c r="AY31" s="280"/>
      <c r="AZ31" s="1136"/>
      <c r="BA31" s="280"/>
      <c r="BB31" s="280"/>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row>
    <row r="32" spans="1:81" s="272" customFormat="1" ht="30" customHeight="1">
      <c r="A32" s="648" t="s">
        <v>451</v>
      </c>
      <c r="B32" s="643" t="s">
        <v>94</v>
      </c>
      <c r="C32" s="643" t="s">
        <v>2081</v>
      </c>
      <c r="D32" s="645"/>
      <c r="E32" s="1246" t="s">
        <v>2427</v>
      </c>
      <c r="F32" s="1512" t="s">
        <v>2428</v>
      </c>
      <c r="G32" s="648"/>
      <c r="H32" s="649" t="s">
        <v>1240</v>
      </c>
      <c r="I32" s="650" t="s">
        <v>448</v>
      </c>
      <c r="J32" s="650" t="s">
        <v>1056</v>
      </c>
      <c r="K32" s="1939">
        <v>40882.199999999997</v>
      </c>
      <c r="L32" s="1407">
        <v>40882.199999999997</v>
      </c>
      <c r="M32" s="1420">
        <v>40882.199999999997</v>
      </c>
      <c r="N32" s="1420">
        <v>0</v>
      </c>
      <c r="O32" s="1240"/>
      <c r="P32" s="1240"/>
      <c r="Q32" s="1240"/>
      <c r="R32" s="1240"/>
      <c r="S32" s="1437"/>
      <c r="T32" s="1437">
        <v>2000</v>
      </c>
      <c r="U32" s="653"/>
      <c r="V32" s="654"/>
      <c r="W32" s="654"/>
      <c r="X32" s="654"/>
      <c r="Y32" s="654"/>
      <c r="Z32" s="2107">
        <v>1</v>
      </c>
      <c r="AA32" s="2107">
        <v>1</v>
      </c>
      <c r="AB32" s="658">
        <v>1</v>
      </c>
      <c r="AC32" s="658"/>
      <c r="AD32" s="658"/>
      <c r="AE32" s="654"/>
      <c r="AF32" s="654"/>
      <c r="AG32" s="658" t="s">
        <v>438</v>
      </c>
      <c r="AH32" s="1574"/>
      <c r="AI32" s="271"/>
      <c r="AJ32" s="271"/>
      <c r="AK32" s="271"/>
      <c r="AL32" s="271"/>
      <c r="AM32" s="271"/>
      <c r="AN32" s="271"/>
      <c r="AO32" s="271"/>
      <c r="AP32" s="271"/>
      <c r="AQ32" s="271"/>
      <c r="AR32" s="271"/>
      <c r="AS32" s="271"/>
      <c r="AT32" s="271"/>
      <c r="AU32" s="271"/>
      <c r="AV32" s="271"/>
      <c r="AW32" s="271"/>
      <c r="AX32" s="271"/>
      <c r="AY32" s="280"/>
      <c r="AZ32" s="1136"/>
      <c r="BA32" s="280"/>
      <c r="BB32" s="280"/>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row>
    <row r="33" spans="1:81" s="272" customFormat="1" ht="30" customHeight="1">
      <c r="A33" s="648" t="s">
        <v>451</v>
      </c>
      <c r="B33" s="643" t="s">
        <v>94</v>
      </c>
      <c r="C33" s="643" t="s">
        <v>2081</v>
      </c>
      <c r="D33" s="645"/>
      <c r="E33" s="1513" t="s">
        <v>199</v>
      </c>
      <c r="F33" s="1512" t="s">
        <v>2429</v>
      </c>
      <c r="G33" s="648"/>
      <c r="H33" s="649" t="s">
        <v>1240</v>
      </c>
      <c r="I33" s="650" t="s">
        <v>448</v>
      </c>
      <c r="J33" s="650" t="s">
        <v>1056</v>
      </c>
      <c r="K33" s="1939">
        <v>40882.199999999997</v>
      </c>
      <c r="L33" s="1407">
        <v>40882.199999999997</v>
      </c>
      <c r="M33" s="1420">
        <v>40882.199999999997</v>
      </c>
      <c r="N33" s="1420">
        <v>0</v>
      </c>
      <c r="O33" s="1240"/>
      <c r="P33" s="1240"/>
      <c r="Q33" s="1240"/>
      <c r="R33" s="1240"/>
      <c r="S33" s="1437"/>
      <c r="T33" s="1437">
        <v>2000</v>
      </c>
      <c r="U33" s="653"/>
      <c r="V33" s="654"/>
      <c r="W33" s="654"/>
      <c r="X33" s="654"/>
      <c r="Y33" s="654"/>
      <c r="Z33" s="2107">
        <v>1</v>
      </c>
      <c r="AA33" s="2107">
        <v>1</v>
      </c>
      <c r="AB33" s="658">
        <v>1</v>
      </c>
      <c r="AC33" s="658"/>
      <c r="AD33" s="658"/>
      <c r="AE33" s="654"/>
      <c r="AF33" s="654"/>
      <c r="AG33" s="658" t="s">
        <v>438</v>
      </c>
      <c r="AH33" s="1574"/>
      <c r="AI33" s="271"/>
      <c r="AJ33" s="271"/>
      <c r="AK33" s="271"/>
      <c r="AL33" s="271"/>
      <c r="AM33" s="271"/>
      <c r="AN33" s="271"/>
      <c r="AO33" s="271"/>
      <c r="AP33" s="271"/>
      <c r="AQ33" s="271"/>
      <c r="AR33" s="271"/>
      <c r="AS33" s="271"/>
      <c r="AT33" s="271"/>
      <c r="AU33" s="271"/>
      <c r="AV33" s="271"/>
      <c r="AW33" s="271"/>
      <c r="AX33" s="271"/>
      <c r="AY33" s="280"/>
      <c r="AZ33" s="1136"/>
      <c r="BA33" s="280"/>
      <c r="BB33" s="280"/>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row>
    <row r="34" spans="1:81" s="272" customFormat="1" ht="30" customHeight="1">
      <c r="A34" s="648" t="s">
        <v>451</v>
      </c>
      <c r="B34" s="643" t="s">
        <v>94</v>
      </c>
      <c r="C34" s="643" t="s">
        <v>2081</v>
      </c>
      <c r="D34" s="645"/>
      <c r="E34" s="1513" t="s">
        <v>2430</v>
      </c>
      <c r="F34" s="1512" t="s">
        <v>2431</v>
      </c>
      <c r="G34" s="648"/>
      <c r="H34" s="649" t="s">
        <v>1240</v>
      </c>
      <c r="I34" s="650" t="s">
        <v>448</v>
      </c>
      <c r="J34" s="650" t="s">
        <v>1056</v>
      </c>
      <c r="K34" s="1939">
        <v>40882.199999999997</v>
      </c>
      <c r="L34" s="1407">
        <v>40882.199999999997</v>
      </c>
      <c r="M34" s="1420">
        <v>40882.199999999997</v>
      </c>
      <c r="N34" s="1420">
        <v>0</v>
      </c>
      <c r="O34" s="1240"/>
      <c r="P34" s="1240"/>
      <c r="Q34" s="1240"/>
      <c r="R34" s="1240"/>
      <c r="S34" s="1437"/>
      <c r="T34" s="1437">
        <v>2000</v>
      </c>
      <c r="U34" s="653"/>
      <c r="V34" s="654"/>
      <c r="W34" s="654"/>
      <c r="X34" s="654"/>
      <c r="Y34" s="654"/>
      <c r="Z34" s="2107">
        <v>1</v>
      </c>
      <c r="AA34" s="2107">
        <v>1</v>
      </c>
      <c r="AB34" s="658">
        <v>1</v>
      </c>
      <c r="AC34" s="658"/>
      <c r="AD34" s="658"/>
      <c r="AE34" s="654"/>
      <c r="AF34" s="658"/>
      <c r="AG34" s="658" t="s">
        <v>438</v>
      </c>
      <c r="AH34" s="1574"/>
      <c r="AI34" s="271"/>
      <c r="AJ34" s="271"/>
      <c r="AK34" s="271"/>
      <c r="AL34" s="271"/>
      <c r="AM34" s="271"/>
      <c r="AN34" s="271"/>
      <c r="AO34" s="271"/>
      <c r="AP34" s="271"/>
      <c r="AQ34" s="271"/>
      <c r="AR34" s="271"/>
      <c r="AS34" s="271"/>
      <c r="AT34" s="271"/>
      <c r="AU34" s="271"/>
      <c r="AV34" s="271"/>
      <c r="AW34" s="271"/>
      <c r="AX34" s="271"/>
      <c r="AY34" s="280"/>
      <c r="AZ34" s="1136"/>
      <c r="BA34" s="280"/>
      <c r="BB34" s="280"/>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row>
    <row r="35" spans="1:81" s="272" customFormat="1" ht="30" customHeight="1">
      <c r="A35" s="648" t="s">
        <v>451</v>
      </c>
      <c r="B35" s="643" t="s">
        <v>94</v>
      </c>
      <c r="C35" s="644" t="s">
        <v>2081</v>
      </c>
      <c r="D35" s="645"/>
      <c r="E35" s="1513" t="s">
        <v>2432</v>
      </c>
      <c r="F35" s="1512" t="s">
        <v>2433</v>
      </c>
      <c r="G35" s="648"/>
      <c r="H35" s="649" t="s">
        <v>1240</v>
      </c>
      <c r="I35" s="650" t="s">
        <v>448</v>
      </c>
      <c r="J35" s="650" t="s">
        <v>1056</v>
      </c>
      <c r="K35" s="1367">
        <v>40882.199999999997</v>
      </c>
      <c r="L35" s="1407">
        <v>40882.199999999997</v>
      </c>
      <c r="M35" s="1420">
        <v>40882.199999999997</v>
      </c>
      <c r="N35" s="1305">
        <v>0</v>
      </c>
      <c r="O35" s="1240"/>
      <c r="P35" s="1240"/>
      <c r="Q35" s="1240"/>
      <c r="R35" s="1240"/>
      <c r="S35" s="1437"/>
      <c r="T35" s="1437">
        <v>2000</v>
      </c>
      <c r="U35" s="653"/>
      <c r="V35" s="654"/>
      <c r="W35" s="654"/>
      <c r="X35" s="654"/>
      <c r="Y35" s="654"/>
      <c r="Z35" s="2107">
        <v>1</v>
      </c>
      <c r="AA35" s="2107">
        <v>1</v>
      </c>
      <c r="AB35" s="658">
        <v>1</v>
      </c>
      <c r="AC35" s="658"/>
      <c r="AD35" s="658"/>
      <c r="AE35" s="654"/>
      <c r="AF35" s="658"/>
      <c r="AG35" s="658" t="s">
        <v>438</v>
      </c>
      <c r="AH35" s="1574"/>
      <c r="AI35" s="271"/>
      <c r="AJ35" s="271"/>
      <c r="AK35" s="271"/>
      <c r="AL35" s="271"/>
      <c r="AM35" s="271"/>
      <c r="AN35" s="271"/>
      <c r="AO35" s="271"/>
      <c r="AP35" s="271"/>
      <c r="AQ35" s="271"/>
      <c r="AR35" s="271"/>
      <c r="AS35" s="271"/>
      <c r="AT35" s="271"/>
      <c r="AU35" s="271"/>
      <c r="AV35" s="271"/>
      <c r="AW35" s="271"/>
      <c r="AX35" s="271"/>
      <c r="AY35" s="280"/>
      <c r="AZ35" s="1136"/>
      <c r="BA35" s="280"/>
      <c r="BB35" s="280"/>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row>
    <row r="36" spans="1:81" s="272" customFormat="1" ht="30" customHeight="1">
      <c r="A36" s="648" t="s">
        <v>451</v>
      </c>
      <c r="B36" s="643" t="s">
        <v>94</v>
      </c>
      <c r="C36" s="644" t="s">
        <v>2081</v>
      </c>
      <c r="D36" s="645"/>
      <c r="E36" s="1365" t="s">
        <v>2434</v>
      </c>
      <c r="F36" s="1512" t="s">
        <v>2435</v>
      </c>
      <c r="G36" s="648"/>
      <c r="H36" s="649" t="s">
        <v>1240</v>
      </c>
      <c r="I36" s="650" t="s">
        <v>448</v>
      </c>
      <c r="J36" s="650" t="s">
        <v>1056</v>
      </c>
      <c r="K36" s="1367">
        <v>40882.199999999997</v>
      </c>
      <c r="L36" s="1407">
        <v>40882.199999999997</v>
      </c>
      <c r="M36" s="1420">
        <v>40882.199999999997</v>
      </c>
      <c r="N36" s="1305">
        <v>0</v>
      </c>
      <c r="O36" s="1240"/>
      <c r="P36" s="1240"/>
      <c r="Q36" s="1240"/>
      <c r="R36" s="1240"/>
      <c r="S36" s="1437"/>
      <c r="T36" s="1437">
        <v>2000</v>
      </c>
      <c r="U36" s="653"/>
      <c r="V36" s="654"/>
      <c r="W36" s="654"/>
      <c r="X36" s="654"/>
      <c r="Y36" s="654"/>
      <c r="Z36" s="2107">
        <v>1</v>
      </c>
      <c r="AA36" s="2107">
        <v>1</v>
      </c>
      <c r="AB36" s="658">
        <v>1</v>
      </c>
      <c r="AC36" s="658"/>
      <c r="AD36" s="658"/>
      <c r="AE36" s="654"/>
      <c r="AF36" s="658"/>
      <c r="AG36" s="658" t="s">
        <v>438</v>
      </c>
      <c r="AH36" s="1574"/>
      <c r="AI36" s="271"/>
      <c r="AJ36" s="271"/>
      <c r="AK36" s="271"/>
      <c r="AL36" s="271"/>
      <c r="AM36" s="271"/>
      <c r="AN36" s="271"/>
      <c r="AO36" s="271"/>
      <c r="AP36" s="271"/>
      <c r="AQ36" s="271"/>
      <c r="AR36" s="271"/>
      <c r="AS36" s="271"/>
      <c r="AT36" s="271"/>
      <c r="AU36" s="271"/>
      <c r="AV36" s="271"/>
      <c r="AW36" s="271"/>
      <c r="AX36" s="271"/>
      <c r="AY36" s="280"/>
      <c r="AZ36" s="1136"/>
      <c r="BA36" s="280"/>
      <c r="BB36" s="280"/>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row>
    <row r="37" spans="1:81" s="272" customFormat="1" ht="62.25" customHeight="1">
      <c r="A37" s="648" t="s">
        <v>451</v>
      </c>
      <c r="B37" s="643" t="s">
        <v>94</v>
      </c>
      <c r="C37" s="644" t="s">
        <v>2374</v>
      </c>
      <c r="D37" s="645"/>
      <c r="E37" s="1514" t="s">
        <v>200</v>
      </c>
      <c r="F37" s="1245" t="s">
        <v>186</v>
      </c>
      <c r="G37" s="648"/>
      <c r="H37" s="649" t="s">
        <v>964</v>
      </c>
      <c r="I37" s="650" t="s">
        <v>426</v>
      </c>
      <c r="J37" s="650" t="s">
        <v>1056</v>
      </c>
      <c r="K37" s="1368">
        <v>860000</v>
      </c>
      <c r="L37" s="1940">
        <v>860000</v>
      </c>
      <c r="M37" s="1420">
        <v>860000</v>
      </c>
      <c r="N37" s="1305">
        <v>0</v>
      </c>
      <c r="O37" s="1240"/>
      <c r="P37" s="1240"/>
      <c r="Q37" s="1240"/>
      <c r="R37" s="1240"/>
      <c r="S37" s="1437"/>
      <c r="T37" s="1437"/>
      <c r="U37" s="653"/>
      <c r="V37" s="658">
        <v>5</v>
      </c>
      <c r="W37" s="654"/>
      <c r="X37" s="654"/>
      <c r="Y37" s="654"/>
      <c r="Z37" s="2107">
        <v>1</v>
      </c>
      <c r="AA37" s="2107">
        <v>1</v>
      </c>
      <c r="AB37" s="658">
        <v>1</v>
      </c>
      <c r="AC37" s="658"/>
      <c r="AD37" s="658"/>
      <c r="AE37" s="654"/>
      <c r="AF37" s="658"/>
      <c r="AG37" s="658" t="s">
        <v>438</v>
      </c>
      <c r="AH37" s="1574"/>
      <c r="AI37" s="271"/>
      <c r="AJ37" s="271"/>
      <c r="AK37" s="271"/>
      <c r="AL37" s="271"/>
      <c r="AM37" s="271"/>
      <c r="AN37" s="271"/>
      <c r="AO37" s="271"/>
      <c r="AP37" s="271"/>
      <c r="AQ37" s="271"/>
      <c r="AR37" s="271"/>
      <c r="AS37" s="271"/>
      <c r="AT37" s="271"/>
      <c r="AU37" s="271"/>
      <c r="AV37" s="271"/>
      <c r="AW37" s="271"/>
      <c r="AX37" s="271"/>
      <c r="AY37" s="280"/>
      <c r="AZ37" s="1136"/>
      <c r="BA37" s="280"/>
      <c r="BB37" s="280"/>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row>
    <row r="38" spans="1:81" s="272" customFormat="1" ht="30" customHeight="1">
      <c r="A38" s="648" t="s">
        <v>451</v>
      </c>
      <c r="B38" s="643" t="s">
        <v>94</v>
      </c>
      <c r="C38" s="644" t="s">
        <v>2381</v>
      </c>
      <c r="D38" s="645"/>
      <c r="E38" s="1365" t="s">
        <v>187</v>
      </c>
      <c r="F38" s="1365" t="s">
        <v>188</v>
      </c>
      <c r="G38" s="648"/>
      <c r="H38" s="649" t="s">
        <v>964</v>
      </c>
      <c r="I38" s="650" t="s">
        <v>426</v>
      </c>
      <c r="J38" s="1516" t="s">
        <v>1056</v>
      </c>
      <c r="K38" s="1367">
        <v>600000</v>
      </c>
      <c r="L38" s="1367">
        <v>600000</v>
      </c>
      <c r="M38" s="1420">
        <v>600000</v>
      </c>
      <c r="N38" s="1305">
        <v>0</v>
      </c>
      <c r="O38" s="1240"/>
      <c r="P38" s="1240"/>
      <c r="Q38" s="1240"/>
      <c r="R38" s="1240"/>
      <c r="S38" s="1437"/>
      <c r="T38" s="1437"/>
      <c r="U38" s="653">
        <v>12</v>
      </c>
      <c r="V38" s="654"/>
      <c r="W38" s="654"/>
      <c r="X38" s="654"/>
      <c r="Y38" s="654"/>
      <c r="Z38" s="2107">
        <v>1</v>
      </c>
      <c r="AA38" s="2107">
        <v>1</v>
      </c>
      <c r="AB38" s="658">
        <v>1</v>
      </c>
      <c r="AC38" s="658"/>
      <c r="AD38" s="658"/>
      <c r="AE38" s="654"/>
      <c r="AF38" s="658"/>
      <c r="AG38" s="658" t="s">
        <v>438</v>
      </c>
      <c r="AH38" s="1575"/>
      <c r="AI38" s="271"/>
      <c r="AJ38" s="271"/>
      <c r="AK38" s="271"/>
      <c r="AL38" s="271"/>
      <c r="AM38" s="271"/>
      <c r="AN38" s="271"/>
      <c r="AO38" s="271"/>
      <c r="AP38" s="271"/>
      <c r="AQ38" s="271"/>
      <c r="AR38" s="271"/>
      <c r="AS38" s="271"/>
      <c r="AT38" s="271"/>
      <c r="AU38" s="271"/>
      <c r="AV38" s="271"/>
      <c r="AW38" s="271"/>
      <c r="AX38" s="271"/>
      <c r="AY38" s="280"/>
      <c r="AZ38" s="1136"/>
      <c r="BA38" s="280"/>
      <c r="BB38" s="280"/>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row>
    <row r="39" spans="1:81" s="272" customFormat="1" ht="30" customHeight="1">
      <c r="A39" s="648" t="s">
        <v>451</v>
      </c>
      <c r="B39" s="643" t="s">
        <v>94</v>
      </c>
      <c r="C39" s="644" t="s">
        <v>2381</v>
      </c>
      <c r="D39" s="645"/>
      <c r="E39" s="1365" t="s">
        <v>189</v>
      </c>
      <c r="F39" s="1365" t="s">
        <v>190</v>
      </c>
      <c r="G39" s="648"/>
      <c r="H39" s="649" t="s">
        <v>964</v>
      </c>
      <c r="I39" s="650" t="s">
        <v>426</v>
      </c>
      <c r="J39" s="650" t="s">
        <v>1056</v>
      </c>
      <c r="K39" s="1367">
        <v>300000</v>
      </c>
      <c r="L39" s="1367">
        <v>300000</v>
      </c>
      <c r="M39" s="1420">
        <v>300000</v>
      </c>
      <c r="N39" s="1305">
        <v>0</v>
      </c>
      <c r="O39" s="1240"/>
      <c r="P39" s="1240"/>
      <c r="Q39" s="1240"/>
      <c r="R39" s="1240"/>
      <c r="S39" s="1437"/>
      <c r="T39" s="1437"/>
      <c r="U39" s="653">
        <v>6</v>
      </c>
      <c r="V39" s="654"/>
      <c r="W39" s="654"/>
      <c r="X39" s="654"/>
      <c r="Y39" s="654"/>
      <c r="Z39" s="2107">
        <v>1</v>
      </c>
      <c r="AA39" s="2107">
        <v>1</v>
      </c>
      <c r="AB39" s="658">
        <v>1</v>
      </c>
      <c r="AC39" s="658"/>
      <c r="AD39" s="658"/>
      <c r="AE39" s="654"/>
      <c r="AF39" s="658"/>
      <c r="AG39" s="658" t="s">
        <v>438</v>
      </c>
      <c r="AH39" s="1575"/>
      <c r="AI39" s="271"/>
      <c r="AJ39" s="271"/>
      <c r="AK39" s="271"/>
      <c r="AL39" s="271"/>
      <c r="AM39" s="271"/>
      <c r="AN39" s="271"/>
      <c r="AO39" s="271"/>
      <c r="AP39" s="271"/>
      <c r="AQ39" s="271"/>
      <c r="AR39" s="271"/>
      <c r="AS39" s="271"/>
      <c r="AT39" s="271"/>
      <c r="AU39" s="271"/>
      <c r="AV39" s="271"/>
      <c r="AW39" s="271"/>
      <c r="AX39" s="271"/>
      <c r="AY39" s="280"/>
      <c r="AZ39" s="1136"/>
      <c r="BA39" s="280"/>
      <c r="BB39" s="280"/>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row>
    <row r="40" spans="1:81" s="272" customFormat="1" ht="91.5" customHeight="1">
      <c r="A40" s="648" t="s">
        <v>451</v>
      </c>
      <c r="B40" s="643" t="s">
        <v>94</v>
      </c>
      <c r="C40" s="644" t="s">
        <v>1021</v>
      </c>
      <c r="D40" s="645"/>
      <c r="E40" s="1517" t="s">
        <v>191</v>
      </c>
      <c r="F40" s="1518" t="s">
        <v>192</v>
      </c>
      <c r="G40" s="648"/>
      <c r="H40" s="649" t="s">
        <v>1240</v>
      </c>
      <c r="I40" s="650" t="s">
        <v>12</v>
      </c>
      <c r="J40" s="650" t="s">
        <v>1056</v>
      </c>
      <c r="K40" s="1394">
        <v>20000</v>
      </c>
      <c r="L40" s="1394">
        <v>20000</v>
      </c>
      <c r="M40" s="1420">
        <v>20000</v>
      </c>
      <c r="N40" s="1305">
        <v>0</v>
      </c>
      <c r="O40" s="1240"/>
      <c r="P40" s="1240"/>
      <c r="Q40" s="1240"/>
      <c r="R40" s="1240"/>
      <c r="S40" s="1437"/>
      <c r="T40" s="1437"/>
      <c r="U40" s="653">
        <v>3</v>
      </c>
      <c r="V40" s="654"/>
      <c r="W40" s="654"/>
      <c r="X40" s="654"/>
      <c r="Y40" s="654"/>
      <c r="Z40" s="2107">
        <v>1</v>
      </c>
      <c r="AA40" s="2107">
        <v>1</v>
      </c>
      <c r="AB40" s="658">
        <v>1</v>
      </c>
      <c r="AC40" s="658"/>
      <c r="AD40" s="658"/>
      <c r="AE40" s="654"/>
      <c r="AF40" s="658"/>
      <c r="AG40" s="658" t="s">
        <v>438</v>
      </c>
      <c r="AH40" s="1574"/>
      <c r="AI40" s="271"/>
      <c r="AJ40" s="271"/>
      <c r="AK40" s="271"/>
      <c r="AL40" s="271"/>
      <c r="AM40" s="271"/>
      <c r="AN40" s="271"/>
      <c r="AO40" s="271"/>
      <c r="AP40" s="271"/>
      <c r="AQ40" s="271"/>
      <c r="AR40" s="271"/>
      <c r="AS40" s="271"/>
      <c r="AT40" s="271"/>
      <c r="AU40" s="271"/>
      <c r="AV40" s="271"/>
      <c r="AW40" s="271"/>
      <c r="AX40" s="271"/>
      <c r="AY40" s="280"/>
      <c r="AZ40" s="1136"/>
      <c r="BA40" s="280"/>
      <c r="BB40" s="280"/>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row>
    <row r="41" spans="1:81" s="272" customFormat="1" ht="102" customHeight="1">
      <c r="A41" s="648" t="s">
        <v>451</v>
      </c>
      <c r="B41" s="643" t="s">
        <v>94</v>
      </c>
      <c r="C41" s="644" t="s">
        <v>1021</v>
      </c>
      <c r="D41" s="645"/>
      <c r="E41" s="1517" t="s">
        <v>193</v>
      </c>
      <c r="F41" s="1518" t="s">
        <v>194</v>
      </c>
      <c r="G41" s="648"/>
      <c r="H41" s="649" t="s">
        <v>1240</v>
      </c>
      <c r="I41" s="650" t="s">
        <v>12</v>
      </c>
      <c r="J41" s="650" t="s">
        <v>1056</v>
      </c>
      <c r="K41" s="1394">
        <v>20000</v>
      </c>
      <c r="L41" s="1394">
        <v>20000</v>
      </c>
      <c r="M41" s="1420">
        <v>20000</v>
      </c>
      <c r="N41" s="1305">
        <v>0</v>
      </c>
      <c r="O41" s="1240"/>
      <c r="P41" s="1240"/>
      <c r="Q41" s="1240"/>
      <c r="R41" s="1240"/>
      <c r="S41" s="1437"/>
      <c r="T41" s="1437"/>
      <c r="U41" s="653"/>
      <c r="V41" s="654">
        <v>2</v>
      </c>
      <c r="W41" s="654"/>
      <c r="X41" s="654"/>
      <c r="Y41" s="654"/>
      <c r="Z41" s="2107">
        <v>1</v>
      </c>
      <c r="AA41" s="2107">
        <v>1</v>
      </c>
      <c r="AB41" s="658">
        <v>1</v>
      </c>
      <c r="AC41" s="658"/>
      <c r="AD41" s="658"/>
      <c r="AE41" s="654"/>
      <c r="AF41" s="658"/>
      <c r="AG41" s="658" t="s">
        <v>438</v>
      </c>
      <c r="AH41" s="1574"/>
      <c r="AI41" s="271"/>
      <c r="AJ41" s="271"/>
      <c r="AK41" s="271"/>
      <c r="AL41" s="271"/>
      <c r="AM41" s="271"/>
      <c r="AN41" s="271"/>
      <c r="AO41" s="271"/>
      <c r="AP41" s="271"/>
      <c r="AQ41" s="271"/>
      <c r="AR41" s="271"/>
      <c r="AS41" s="271"/>
      <c r="AT41" s="271"/>
      <c r="AU41" s="271"/>
      <c r="AV41" s="271"/>
      <c r="AW41" s="271"/>
      <c r="AX41" s="271"/>
      <c r="AY41" s="280"/>
      <c r="AZ41" s="1136"/>
      <c r="BA41" s="280"/>
      <c r="BB41" s="280"/>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row>
    <row r="42" spans="1:81" s="272" customFormat="1" ht="30" customHeight="1">
      <c r="A42" s="648" t="s">
        <v>451</v>
      </c>
      <c r="B42" s="1369" t="s">
        <v>94</v>
      </c>
      <c r="C42" s="644" t="s">
        <v>1030</v>
      </c>
      <c r="D42" s="645"/>
      <c r="E42" s="1370" t="s">
        <v>195</v>
      </c>
      <c r="F42" s="1519" t="s">
        <v>196</v>
      </c>
      <c r="G42" s="648"/>
      <c r="H42" s="649" t="s">
        <v>964</v>
      </c>
      <c r="I42" s="650" t="s">
        <v>426</v>
      </c>
      <c r="J42" s="650" t="s">
        <v>1056</v>
      </c>
      <c r="K42" s="1367">
        <v>500000</v>
      </c>
      <c r="L42" s="1367">
        <v>500000</v>
      </c>
      <c r="M42" s="1420">
        <v>500000</v>
      </c>
      <c r="N42" s="1305">
        <v>0</v>
      </c>
      <c r="O42" s="1240"/>
      <c r="P42" s="1240"/>
      <c r="Q42" s="1240"/>
      <c r="R42" s="1240"/>
      <c r="S42" s="1437"/>
      <c r="T42" s="1437"/>
      <c r="U42" s="653">
        <v>4.5</v>
      </c>
      <c r="V42" s="654"/>
      <c r="W42" s="654"/>
      <c r="X42" s="654"/>
      <c r="Y42" s="654"/>
      <c r="Z42" s="2107">
        <v>1</v>
      </c>
      <c r="AA42" s="2107">
        <v>1</v>
      </c>
      <c r="AB42" s="658">
        <v>1</v>
      </c>
      <c r="AC42" s="658"/>
      <c r="AD42" s="658"/>
      <c r="AE42" s="654"/>
      <c r="AF42" s="658"/>
      <c r="AG42" s="658" t="s">
        <v>438</v>
      </c>
      <c r="AH42" s="1574"/>
      <c r="AI42" s="271"/>
      <c r="AJ42" s="271"/>
      <c r="AK42" s="271"/>
      <c r="AL42" s="271"/>
      <c r="AM42" s="271"/>
      <c r="AN42" s="271"/>
      <c r="AO42" s="271"/>
      <c r="AP42" s="271"/>
      <c r="AQ42" s="271"/>
      <c r="AR42" s="271"/>
      <c r="AS42" s="271"/>
      <c r="AT42" s="271"/>
      <c r="AU42" s="271"/>
      <c r="AV42" s="271"/>
      <c r="AW42" s="271"/>
      <c r="AX42" s="271"/>
      <c r="AY42" s="280"/>
      <c r="AZ42" s="1136"/>
      <c r="BA42" s="280"/>
      <c r="BB42" s="280"/>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C42" s="271"/>
    </row>
    <row r="43" spans="1:81" s="272" customFormat="1" ht="30" customHeight="1">
      <c r="A43" s="648" t="s">
        <v>451</v>
      </c>
      <c r="B43" s="1369" t="s">
        <v>94</v>
      </c>
      <c r="C43" s="644" t="s">
        <v>1030</v>
      </c>
      <c r="D43" s="645"/>
      <c r="E43" s="1519" t="s">
        <v>197</v>
      </c>
      <c r="F43" s="1519" t="s">
        <v>198</v>
      </c>
      <c r="G43" s="648"/>
      <c r="H43" s="649" t="s">
        <v>964</v>
      </c>
      <c r="I43" s="650" t="s">
        <v>426</v>
      </c>
      <c r="J43" s="650" t="s">
        <v>1056</v>
      </c>
      <c r="K43" s="1367">
        <v>28115</v>
      </c>
      <c r="L43" s="1367">
        <v>28115</v>
      </c>
      <c r="M43" s="1420">
        <v>28115</v>
      </c>
      <c r="N43" s="1305">
        <v>0</v>
      </c>
      <c r="O43" s="1240"/>
      <c r="P43" s="1240"/>
      <c r="Q43" s="1240"/>
      <c r="R43" s="1240"/>
      <c r="S43" s="1437"/>
      <c r="T43" s="1437"/>
      <c r="U43" s="653">
        <v>4.5</v>
      </c>
      <c r="V43" s="654"/>
      <c r="W43" s="654"/>
      <c r="X43" s="654"/>
      <c r="Y43" s="654"/>
      <c r="Z43" s="2107">
        <v>1</v>
      </c>
      <c r="AA43" s="2107">
        <v>1</v>
      </c>
      <c r="AB43" s="658">
        <v>1</v>
      </c>
      <c r="AC43" s="658"/>
      <c r="AD43" s="658"/>
      <c r="AE43" s="654"/>
      <c r="AF43" s="658"/>
      <c r="AG43" s="658" t="s">
        <v>438</v>
      </c>
      <c r="AH43" s="1574"/>
      <c r="AI43" s="271"/>
      <c r="AJ43" s="271"/>
      <c r="AK43" s="271"/>
      <c r="AL43" s="271"/>
      <c r="AM43" s="271"/>
      <c r="AN43" s="271"/>
      <c r="AO43" s="271"/>
      <c r="AP43" s="271"/>
      <c r="AQ43" s="271"/>
      <c r="AR43" s="271"/>
      <c r="AS43" s="271"/>
      <c r="AT43" s="271"/>
      <c r="AU43" s="271"/>
      <c r="AV43" s="271"/>
      <c r="AW43" s="271"/>
      <c r="AX43" s="271"/>
      <c r="AY43" s="280"/>
      <c r="AZ43" s="1136"/>
      <c r="BA43" s="280"/>
      <c r="BB43" s="280"/>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C43" s="271"/>
    </row>
    <row r="44" spans="1:81" s="272" customFormat="1" ht="30" customHeight="1">
      <c r="A44" s="648" t="s">
        <v>451</v>
      </c>
      <c r="B44" s="1369" t="s">
        <v>94</v>
      </c>
      <c r="C44" s="644" t="s">
        <v>728</v>
      </c>
      <c r="D44" s="645"/>
      <c r="E44" s="1365" t="s">
        <v>1508</v>
      </c>
      <c r="F44" s="1365" t="s">
        <v>1509</v>
      </c>
      <c r="G44" s="648"/>
      <c r="H44" s="649" t="s">
        <v>964</v>
      </c>
      <c r="I44" s="650" t="s">
        <v>426</v>
      </c>
      <c r="J44" s="650" t="s">
        <v>1056</v>
      </c>
      <c r="K44" s="1367">
        <v>270000</v>
      </c>
      <c r="L44" s="1367">
        <v>270000</v>
      </c>
      <c r="M44" s="1407">
        <v>270000</v>
      </c>
      <c r="N44" s="1305">
        <v>0</v>
      </c>
      <c r="O44" s="1240"/>
      <c r="P44" s="1240"/>
      <c r="Q44" s="1240"/>
      <c r="R44" s="1240"/>
      <c r="S44" s="1437"/>
      <c r="T44" s="1437"/>
      <c r="U44" s="653">
        <v>6</v>
      </c>
      <c r="V44" s="654"/>
      <c r="W44" s="654"/>
      <c r="X44" s="654"/>
      <c r="Y44" s="654"/>
      <c r="Z44" s="2107">
        <v>1</v>
      </c>
      <c r="AA44" s="2107">
        <v>1</v>
      </c>
      <c r="AB44" s="658">
        <v>1</v>
      </c>
      <c r="AC44" s="658"/>
      <c r="AD44" s="658"/>
      <c r="AE44" s="654"/>
      <c r="AF44" s="658"/>
      <c r="AG44" s="658" t="s">
        <v>438</v>
      </c>
      <c r="AH44" s="1574"/>
      <c r="AI44" s="271"/>
      <c r="AJ44" s="271"/>
      <c r="AK44" s="271"/>
      <c r="AL44" s="271"/>
      <c r="AM44" s="271"/>
      <c r="AN44" s="271"/>
      <c r="AO44" s="271"/>
      <c r="AP44" s="271"/>
      <c r="AQ44" s="271"/>
      <c r="AR44" s="271"/>
      <c r="AS44" s="271"/>
      <c r="AT44" s="271"/>
      <c r="AU44" s="271"/>
      <c r="AV44" s="271"/>
      <c r="AW44" s="271"/>
      <c r="AX44" s="271"/>
      <c r="AY44" s="280"/>
      <c r="AZ44" s="1136"/>
      <c r="BA44" s="280"/>
      <c r="BB44" s="280"/>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row>
    <row r="45" spans="1:81" s="272" customFormat="1" ht="30" customHeight="1">
      <c r="A45" s="648" t="s">
        <v>451</v>
      </c>
      <c r="B45" s="1369" t="s">
        <v>94</v>
      </c>
      <c r="C45" s="644" t="s">
        <v>728</v>
      </c>
      <c r="D45" s="645"/>
      <c r="E45" s="1365" t="s">
        <v>1510</v>
      </c>
      <c r="F45" s="1365" t="s">
        <v>1511</v>
      </c>
      <c r="G45" s="648"/>
      <c r="H45" s="649" t="s">
        <v>964</v>
      </c>
      <c r="I45" s="650" t="s">
        <v>426</v>
      </c>
      <c r="J45" s="650" t="s">
        <v>1056</v>
      </c>
      <c r="K45" s="1367">
        <v>270000</v>
      </c>
      <c r="L45" s="1367">
        <v>270000</v>
      </c>
      <c r="M45" s="1407">
        <v>270000</v>
      </c>
      <c r="N45" s="1305">
        <v>0</v>
      </c>
      <c r="O45" s="1240"/>
      <c r="P45" s="1240"/>
      <c r="Q45" s="1240"/>
      <c r="R45" s="1240"/>
      <c r="S45" s="1437"/>
      <c r="T45" s="1437"/>
      <c r="U45" s="653">
        <v>6</v>
      </c>
      <c r="V45" s="654"/>
      <c r="W45" s="654"/>
      <c r="X45" s="654"/>
      <c r="Y45" s="654"/>
      <c r="Z45" s="2107">
        <v>1</v>
      </c>
      <c r="AA45" s="2107">
        <v>1</v>
      </c>
      <c r="AB45" s="658">
        <v>1</v>
      </c>
      <c r="AC45" s="658"/>
      <c r="AD45" s="658"/>
      <c r="AE45" s="654"/>
      <c r="AF45" s="658"/>
      <c r="AG45" s="658" t="s">
        <v>438</v>
      </c>
      <c r="AH45" s="1574"/>
      <c r="AI45" s="271"/>
      <c r="AJ45" s="271"/>
      <c r="AK45" s="271"/>
      <c r="AL45" s="271"/>
      <c r="AM45" s="271"/>
      <c r="AN45" s="271"/>
      <c r="AO45" s="271"/>
      <c r="AP45" s="271"/>
      <c r="AQ45" s="271"/>
      <c r="AR45" s="271"/>
      <c r="AS45" s="271"/>
      <c r="AT45" s="271"/>
      <c r="AU45" s="271"/>
      <c r="AV45" s="271"/>
      <c r="AW45" s="271"/>
      <c r="AX45" s="271"/>
      <c r="AY45" s="280"/>
      <c r="AZ45" s="1136"/>
      <c r="BA45" s="280"/>
      <c r="BB45" s="280"/>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row>
    <row r="46" spans="1:81" s="272" customFormat="1" ht="30" customHeight="1">
      <c r="A46" s="648" t="s">
        <v>451</v>
      </c>
      <c r="B46" s="1369" t="s">
        <v>94</v>
      </c>
      <c r="C46" s="644" t="s">
        <v>728</v>
      </c>
      <c r="D46" s="645"/>
      <c r="E46" s="1365" t="s">
        <v>1512</v>
      </c>
      <c r="F46" s="1365" t="s">
        <v>1513</v>
      </c>
      <c r="G46" s="648"/>
      <c r="H46" s="649" t="s">
        <v>964</v>
      </c>
      <c r="I46" s="650" t="s">
        <v>426</v>
      </c>
      <c r="J46" s="650" t="s">
        <v>1056</v>
      </c>
      <c r="K46" s="1367">
        <v>180000</v>
      </c>
      <c r="L46" s="1367">
        <v>180000</v>
      </c>
      <c r="M46" s="1407">
        <v>180000</v>
      </c>
      <c r="N46" s="1305">
        <v>0</v>
      </c>
      <c r="O46" s="1240"/>
      <c r="P46" s="1240"/>
      <c r="Q46" s="1240"/>
      <c r="R46" s="1240"/>
      <c r="S46" s="1437"/>
      <c r="T46" s="1437"/>
      <c r="U46" s="653">
        <v>4</v>
      </c>
      <c r="V46" s="654"/>
      <c r="W46" s="654"/>
      <c r="X46" s="654"/>
      <c r="Y46" s="654"/>
      <c r="Z46" s="2107">
        <v>1</v>
      </c>
      <c r="AA46" s="2107">
        <v>1</v>
      </c>
      <c r="AB46" s="658">
        <v>1</v>
      </c>
      <c r="AC46" s="658"/>
      <c r="AD46" s="658"/>
      <c r="AE46" s="654"/>
      <c r="AF46" s="658"/>
      <c r="AG46" s="658" t="s">
        <v>438</v>
      </c>
      <c r="AH46" s="1574"/>
      <c r="AI46" s="271"/>
      <c r="AJ46" s="271"/>
      <c r="AK46" s="271"/>
      <c r="AL46" s="271"/>
      <c r="AM46" s="271"/>
      <c r="AN46" s="271"/>
      <c r="AO46" s="271"/>
      <c r="AP46" s="271"/>
      <c r="AQ46" s="271"/>
      <c r="AR46" s="271"/>
      <c r="AS46" s="271"/>
      <c r="AT46" s="271"/>
      <c r="AU46" s="271"/>
      <c r="AV46" s="271"/>
      <c r="AW46" s="271"/>
      <c r="AX46" s="271"/>
      <c r="AY46" s="280"/>
      <c r="AZ46" s="1136"/>
      <c r="BA46" s="280"/>
      <c r="BB46" s="280"/>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row>
    <row r="47" spans="1:81" s="272" customFormat="1" ht="30" customHeight="1">
      <c r="A47" s="648" t="s">
        <v>451</v>
      </c>
      <c r="B47" s="1369" t="s">
        <v>94</v>
      </c>
      <c r="C47" s="644" t="s">
        <v>728</v>
      </c>
      <c r="D47" s="645"/>
      <c r="E47" s="1365" t="s">
        <v>1514</v>
      </c>
      <c r="F47" s="1365" t="s">
        <v>1515</v>
      </c>
      <c r="G47" s="648"/>
      <c r="H47" s="649" t="s">
        <v>964</v>
      </c>
      <c r="I47" s="650" t="s">
        <v>426</v>
      </c>
      <c r="J47" s="650" t="s">
        <v>1056</v>
      </c>
      <c r="K47" s="1367">
        <v>180000</v>
      </c>
      <c r="L47" s="1367">
        <v>180000</v>
      </c>
      <c r="M47" s="1407">
        <v>180000</v>
      </c>
      <c r="N47" s="1305">
        <v>0</v>
      </c>
      <c r="O47" s="1240"/>
      <c r="P47" s="1240"/>
      <c r="Q47" s="1240"/>
      <c r="R47" s="1240"/>
      <c r="S47" s="1437"/>
      <c r="T47" s="1437"/>
      <c r="U47" s="653">
        <v>4</v>
      </c>
      <c r="V47" s="654"/>
      <c r="W47" s="654"/>
      <c r="X47" s="654"/>
      <c r="Y47" s="654"/>
      <c r="Z47" s="2107">
        <v>1</v>
      </c>
      <c r="AA47" s="2107">
        <v>1</v>
      </c>
      <c r="AB47" s="658">
        <v>1</v>
      </c>
      <c r="AC47" s="658"/>
      <c r="AD47" s="658"/>
      <c r="AE47" s="654"/>
      <c r="AF47" s="658"/>
      <c r="AG47" s="658" t="s">
        <v>438</v>
      </c>
      <c r="AH47" s="1574"/>
      <c r="AI47" s="271"/>
      <c r="AJ47" s="271"/>
      <c r="AK47" s="271"/>
      <c r="AL47" s="271"/>
      <c r="AM47" s="271"/>
      <c r="AN47" s="271"/>
      <c r="AO47" s="271"/>
      <c r="AP47" s="271"/>
      <c r="AQ47" s="271"/>
      <c r="AR47" s="271"/>
      <c r="AS47" s="271"/>
      <c r="AT47" s="271"/>
      <c r="AU47" s="271"/>
      <c r="AV47" s="271"/>
      <c r="AW47" s="271"/>
      <c r="AX47" s="271"/>
      <c r="AY47" s="280"/>
      <c r="AZ47" s="1136"/>
      <c r="BA47" s="280"/>
      <c r="BB47" s="280"/>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row>
    <row r="48" spans="1:81" s="272" customFormat="1" ht="30" customHeight="1">
      <c r="A48" s="648" t="s">
        <v>451</v>
      </c>
      <c r="B48" s="1369" t="s">
        <v>94</v>
      </c>
      <c r="C48" s="644" t="s">
        <v>728</v>
      </c>
      <c r="D48" s="645"/>
      <c r="E48" s="1365" t="s">
        <v>1516</v>
      </c>
      <c r="F48" s="1365" t="s">
        <v>1517</v>
      </c>
      <c r="G48" s="648"/>
      <c r="H48" s="649" t="s">
        <v>964</v>
      </c>
      <c r="I48" s="650" t="s">
        <v>426</v>
      </c>
      <c r="J48" s="650" t="s">
        <v>1056</v>
      </c>
      <c r="K48" s="1367">
        <v>67500</v>
      </c>
      <c r="L48" s="1367">
        <v>67500</v>
      </c>
      <c r="M48" s="1420">
        <v>67500</v>
      </c>
      <c r="N48" s="1305">
        <v>0</v>
      </c>
      <c r="O48" s="1240"/>
      <c r="P48" s="1240"/>
      <c r="Q48" s="1240"/>
      <c r="R48" s="1240"/>
      <c r="S48" s="1437"/>
      <c r="T48" s="1437"/>
      <c r="U48" s="653">
        <v>1.5</v>
      </c>
      <c r="V48" s="654"/>
      <c r="W48" s="654"/>
      <c r="X48" s="654"/>
      <c r="Y48" s="654"/>
      <c r="Z48" s="2107">
        <v>1</v>
      </c>
      <c r="AA48" s="2107">
        <v>1</v>
      </c>
      <c r="AB48" s="658">
        <v>1</v>
      </c>
      <c r="AC48" s="658"/>
      <c r="AD48" s="658"/>
      <c r="AE48" s="654"/>
      <c r="AF48" s="658"/>
      <c r="AG48" s="658" t="s">
        <v>438</v>
      </c>
      <c r="AH48" s="1574"/>
      <c r="AI48" s="271"/>
      <c r="AJ48" s="271"/>
      <c r="AK48" s="271"/>
      <c r="AL48" s="271"/>
      <c r="AM48" s="271"/>
      <c r="AN48" s="271"/>
      <c r="AO48" s="271"/>
      <c r="AP48" s="271"/>
      <c r="AQ48" s="271"/>
      <c r="AR48" s="271"/>
      <c r="AS48" s="271"/>
      <c r="AT48" s="271"/>
      <c r="AU48" s="271"/>
      <c r="AV48" s="271"/>
      <c r="AW48" s="271"/>
      <c r="AX48" s="271"/>
      <c r="AY48" s="280"/>
      <c r="AZ48" s="1136"/>
      <c r="BA48" s="280"/>
      <c r="BB48" s="280"/>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row>
    <row r="49" spans="1:81" s="272" customFormat="1" ht="30" customHeight="1">
      <c r="A49" s="648" t="s">
        <v>451</v>
      </c>
      <c r="B49" s="1369" t="s">
        <v>94</v>
      </c>
      <c r="C49" s="644" t="s">
        <v>728</v>
      </c>
      <c r="D49" s="645"/>
      <c r="E49" s="1365" t="s">
        <v>2084</v>
      </c>
      <c r="F49" s="1365" t="s">
        <v>2085</v>
      </c>
      <c r="G49" s="648"/>
      <c r="H49" s="649" t="s">
        <v>964</v>
      </c>
      <c r="I49" s="650" t="s">
        <v>426</v>
      </c>
      <c r="J49" s="650" t="s">
        <v>1056</v>
      </c>
      <c r="K49" s="1367">
        <v>67500</v>
      </c>
      <c r="L49" s="1367">
        <v>67500</v>
      </c>
      <c r="M49" s="1407">
        <v>67500</v>
      </c>
      <c r="N49" s="1305">
        <v>0</v>
      </c>
      <c r="O49" s="1240"/>
      <c r="P49" s="1240"/>
      <c r="Q49" s="1240"/>
      <c r="R49" s="1240"/>
      <c r="S49" s="1437"/>
      <c r="T49" s="1437"/>
      <c r="U49" s="653">
        <v>1.5</v>
      </c>
      <c r="V49" s="654"/>
      <c r="W49" s="654"/>
      <c r="X49" s="654"/>
      <c r="Y49" s="654"/>
      <c r="Z49" s="2107">
        <v>1</v>
      </c>
      <c r="AA49" s="2107">
        <v>1</v>
      </c>
      <c r="AB49" s="658">
        <v>1</v>
      </c>
      <c r="AC49" s="658"/>
      <c r="AD49" s="658"/>
      <c r="AE49" s="654"/>
      <c r="AF49" s="658"/>
      <c r="AG49" s="658" t="s">
        <v>438</v>
      </c>
      <c r="AH49" s="1574"/>
      <c r="AI49" s="271"/>
      <c r="AJ49" s="271"/>
      <c r="AK49" s="271"/>
      <c r="AL49" s="271"/>
      <c r="AM49" s="271"/>
      <c r="AN49" s="271"/>
      <c r="AO49" s="271"/>
      <c r="AP49" s="271"/>
      <c r="AQ49" s="271"/>
      <c r="AR49" s="271"/>
      <c r="AS49" s="271"/>
      <c r="AT49" s="271"/>
      <c r="AU49" s="271"/>
      <c r="AV49" s="271"/>
      <c r="AW49" s="271"/>
      <c r="AX49" s="271"/>
      <c r="AY49" s="280"/>
      <c r="AZ49" s="1136"/>
      <c r="BA49" s="280"/>
      <c r="BB49" s="280"/>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row>
    <row r="50" spans="1:81" s="272" customFormat="1" ht="30" customHeight="1">
      <c r="A50" s="648" t="s">
        <v>451</v>
      </c>
      <c r="B50" s="1369" t="s">
        <v>94</v>
      </c>
      <c r="C50" s="644" t="s">
        <v>728</v>
      </c>
      <c r="D50" s="645"/>
      <c r="E50" s="1365" t="s">
        <v>2086</v>
      </c>
      <c r="F50" s="1365" t="s">
        <v>2087</v>
      </c>
      <c r="G50" s="648"/>
      <c r="H50" s="649" t="s">
        <v>964</v>
      </c>
      <c r="I50" s="650" t="s">
        <v>12</v>
      </c>
      <c r="J50" s="650" t="s">
        <v>1056</v>
      </c>
      <c r="K50" s="1367">
        <v>57169</v>
      </c>
      <c r="L50" s="1367">
        <v>57169</v>
      </c>
      <c r="M50" s="1420">
        <v>57169</v>
      </c>
      <c r="N50" s="1305">
        <v>0</v>
      </c>
      <c r="O50" s="1240"/>
      <c r="P50" s="1240"/>
      <c r="Q50" s="1240"/>
      <c r="R50" s="1240"/>
      <c r="S50" s="1437"/>
      <c r="T50" s="1437"/>
      <c r="U50" s="653"/>
      <c r="V50" s="654"/>
      <c r="W50" s="654"/>
      <c r="X50" s="654"/>
      <c r="Y50" s="654"/>
      <c r="Z50" s="2107">
        <v>1</v>
      </c>
      <c r="AA50" s="2107">
        <v>1</v>
      </c>
      <c r="AB50" s="658">
        <v>1</v>
      </c>
      <c r="AC50" s="658"/>
      <c r="AD50" s="658"/>
      <c r="AE50" s="654"/>
      <c r="AF50" s="658"/>
      <c r="AG50" s="658" t="s">
        <v>438</v>
      </c>
      <c r="AH50" s="1574"/>
      <c r="AI50" s="271"/>
      <c r="AJ50" s="271"/>
      <c r="AK50" s="271"/>
      <c r="AL50" s="271"/>
      <c r="AM50" s="271"/>
      <c r="AN50" s="271"/>
      <c r="AO50" s="271"/>
      <c r="AP50" s="271"/>
      <c r="AQ50" s="271"/>
      <c r="AR50" s="271"/>
      <c r="AS50" s="271"/>
      <c r="AT50" s="271"/>
      <c r="AU50" s="271"/>
      <c r="AV50" s="271"/>
      <c r="AW50" s="271"/>
      <c r="AX50" s="271"/>
      <c r="AY50" s="280"/>
      <c r="AZ50" s="1136"/>
      <c r="BA50" s="280"/>
      <c r="BB50" s="280"/>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row>
    <row r="51" spans="1:81" s="272" customFormat="1" ht="30" customHeight="1" thickBot="1">
      <c r="A51" s="648" t="s">
        <v>451</v>
      </c>
      <c r="B51" s="1369" t="s">
        <v>94</v>
      </c>
      <c r="C51" s="644" t="s">
        <v>740</v>
      </c>
      <c r="D51" s="645"/>
      <c r="E51" s="1246" t="s">
        <v>1813</v>
      </c>
      <c r="F51" s="1512" t="s">
        <v>1814</v>
      </c>
      <c r="G51" s="648"/>
      <c r="H51" s="649" t="s">
        <v>964</v>
      </c>
      <c r="I51" s="650" t="s">
        <v>2274</v>
      </c>
      <c r="J51" s="650" t="s">
        <v>1056</v>
      </c>
      <c r="K51" s="1633">
        <v>60000</v>
      </c>
      <c r="L51" s="1633">
        <v>60000</v>
      </c>
      <c r="M51" s="1634">
        <v>60000</v>
      </c>
      <c r="N51" s="1635">
        <v>0</v>
      </c>
      <c r="O51" s="1240"/>
      <c r="P51" s="1240"/>
      <c r="Q51" s="1240"/>
      <c r="R51" s="1240"/>
      <c r="S51" s="1437"/>
      <c r="T51" s="1437"/>
      <c r="U51" s="653"/>
      <c r="V51" s="654"/>
      <c r="W51" s="654"/>
      <c r="X51" s="654"/>
      <c r="Y51" s="654"/>
      <c r="Z51" s="2107">
        <v>1</v>
      </c>
      <c r="AA51" s="2107">
        <v>1</v>
      </c>
      <c r="AB51" s="658">
        <v>1</v>
      </c>
      <c r="AC51" s="658"/>
      <c r="AD51" s="658"/>
      <c r="AE51" s="654"/>
      <c r="AF51" s="658"/>
      <c r="AG51" s="658" t="s">
        <v>438</v>
      </c>
      <c r="AH51" s="1574"/>
      <c r="AI51" s="271"/>
      <c r="AJ51" s="271"/>
      <c r="AK51" s="271"/>
      <c r="AL51" s="271"/>
      <c r="AM51" s="271"/>
      <c r="AN51" s="271"/>
      <c r="AO51" s="271"/>
      <c r="AP51" s="271"/>
      <c r="AQ51" s="271"/>
      <c r="AR51" s="271"/>
      <c r="AS51" s="271"/>
      <c r="AT51" s="271"/>
      <c r="AU51" s="271"/>
      <c r="AV51" s="271"/>
      <c r="AW51" s="271"/>
      <c r="AX51" s="271"/>
      <c r="AY51" s="280"/>
      <c r="AZ51" s="1136"/>
      <c r="BA51" s="280"/>
      <c r="BB51" s="280"/>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row>
    <row r="52" spans="1:81" s="272" customFormat="1" ht="30" customHeight="1">
      <c r="A52" s="1587" t="s">
        <v>1926</v>
      </c>
      <c r="B52" s="1587" t="s">
        <v>94</v>
      </c>
      <c r="C52" s="1587" t="s">
        <v>740</v>
      </c>
      <c r="D52" s="1587"/>
      <c r="E52" s="1571" t="s">
        <v>1815</v>
      </c>
      <c r="F52" s="1572" t="s">
        <v>1816</v>
      </c>
      <c r="G52" s="688"/>
      <c r="H52" s="1491" t="s">
        <v>1240</v>
      </c>
      <c r="I52" s="1491" t="s">
        <v>448</v>
      </c>
      <c r="J52" s="1631" t="s">
        <v>1056</v>
      </c>
      <c r="K52" s="1640"/>
      <c r="L52" s="1641"/>
      <c r="M52" s="1642"/>
      <c r="N52" s="1643"/>
      <c r="O52" s="1632"/>
      <c r="P52" s="1490"/>
      <c r="Q52" s="1490"/>
      <c r="R52" s="1490"/>
      <c r="S52" s="1557"/>
      <c r="T52" s="1557"/>
      <c r="U52" s="1558"/>
      <c r="V52" s="1490"/>
      <c r="W52" s="1490"/>
      <c r="X52" s="1490"/>
      <c r="Y52" s="1490"/>
      <c r="Z52" s="1388"/>
      <c r="AA52" s="1559"/>
      <c r="AB52" s="1679"/>
      <c r="AC52" s="1679"/>
      <c r="AD52" s="1679"/>
      <c r="AE52" s="1499"/>
      <c r="AF52" s="1679"/>
      <c r="AG52" s="4074" t="s">
        <v>2595</v>
      </c>
      <c r="AH52" s="1447"/>
      <c r="AI52" s="271"/>
      <c r="AJ52" s="271"/>
      <c r="AK52" s="271"/>
      <c r="AL52" s="271"/>
      <c r="AM52" s="271"/>
      <c r="AN52" s="271"/>
      <c r="AO52" s="271"/>
      <c r="AP52" s="271"/>
      <c r="AQ52" s="271"/>
      <c r="AR52" s="271"/>
      <c r="AS52" s="271"/>
      <c r="AT52" s="271"/>
      <c r="AU52" s="271"/>
      <c r="AV52" s="271"/>
      <c r="AW52" s="271"/>
      <c r="AX52" s="271"/>
      <c r="AY52" s="280"/>
      <c r="AZ52" s="1136"/>
      <c r="BA52" s="280"/>
      <c r="BB52" s="280"/>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row>
    <row r="53" spans="1:81" s="272" customFormat="1" ht="30" customHeight="1">
      <c r="A53" s="1587" t="s">
        <v>1926</v>
      </c>
      <c r="B53" s="1587" t="s">
        <v>94</v>
      </c>
      <c r="C53" s="1587" t="s">
        <v>740</v>
      </c>
      <c r="D53" s="1587"/>
      <c r="E53" s="1571" t="s">
        <v>1817</v>
      </c>
      <c r="F53" s="1572" t="s">
        <v>1818</v>
      </c>
      <c r="G53" s="688"/>
      <c r="H53" s="1491" t="s">
        <v>1240</v>
      </c>
      <c r="I53" s="1491" t="s">
        <v>448</v>
      </c>
      <c r="J53" s="1631" t="s">
        <v>1056</v>
      </c>
      <c r="K53" s="1644"/>
      <c r="L53" s="1638"/>
      <c r="M53" s="1639"/>
      <c r="N53" s="1645"/>
      <c r="O53" s="1632"/>
      <c r="P53" s="1490"/>
      <c r="Q53" s="1490"/>
      <c r="R53" s="1490"/>
      <c r="S53" s="1557"/>
      <c r="T53" s="1557"/>
      <c r="U53" s="1558"/>
      <c r="V53" s="1490"/>
      <c r="W53" s="1490"/>
      <c r="X53" s="1490"/>
      <c r="Y53" s="1490"/>
      <c r="Z53" s="1388"/>
      <c r="AA53" s="1559"/>
      <c r="AB53" s="1679"/>
      <c r="AC53" s="1679"/>
      <c r="AD53" s="1679"/>
      <c r="AE53" s="1499"/>
      <c r="AF53" s="1679"/>
      <c r="AG53" s="4074"/>
      <c r="AH53" s="1447"/>
      <c r="AI53" s="271"/>
      <c r="AJ53" s="271"/>
      <c r="AK53" s="271"/>
      <c r="AL53" s="271"/>
      <c r="AM53" s="271"/>
      <c r="AN53" s="271"/>
      <c r="AO53" s="271"/>
      <c r="AP53" s="271"/>
      <c r="AQ53" s="271"/>
      <c r="AR53" s="271"/>
      <c r="AS53" s="271"/>
      <c r="AT53" s="271"/>
      <c r="AU53" s="271"/>
      <c r="AV53" s="271"/>
      <c r="AW53" s="271"/>
      <c r="AX53" s="271"/>
      <c r="AY53" s="280"/>
      <c r="AZ53" s="1136"/>
      <c r="BA53" s="280"/>
      <c r="BB53" s="280"/>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row>
    <row r="54" spans="1:81" s="272" customFormat="1" ht="30" customHeight="1">
      <c r="A54" s="1587" t="s">
        <v>1926</v>
      </c>
      <c r="B54" s="1587" t="s">
        <v>94</v>
      </c>
      <c r="C54" s="1587" t="s">
        <v>740</v>
      </c>
      <c r="D54" s="1587"/>
      <c r="E54" s="1571" t="s">
        <v>1819</v>
      </c>
      <c r="F54" s="1572" t="s">
        <v>1820</v>
      </c>
      <c r="G54" s="688"/>
      <c r="H54" s="1491" t="s">
        <v>1240</v>
      </c>
      <c r="I54" s="1491" t="s">
        <v>448</v>
      </c>
      <c r="J54" s="1631" t="s">
        <v>1056</v>
      </c>
      <c r="K54" s="1644"/>
      <c r="L54" s="1638"/>
      <c r="M54" s="1639"/>
      <c r="N54" s="1645"/>
      <c r="O54" s="1632"/>
      <c r="P54" s="1490"/>
      <c r="Q54" s="1490"/>
      <c r="R54" s="1490"/>
      <c r="S54" s="1557"/>
      <c r="T54" s="1557"/>
      <c r="U54" s="1558"/>
      <c r="V54" s="1490"/>
      <c r="W54" s="1490"/>
      <c r="X54" s="1490"/>
      <c r="Y54" s="1490"/>
      <c r="Z54" s="1388"/>
      <c r="AA54" s="1559"/>
      <c r="AB54" s="1679"/>
      <c r="AC54" s="1679"/>
      <c r="AD54" s="1679"/>
      <c r="AE54" s="1499"/>
      <c r="AF54" s="1679"/>
      <c r="AG54" s="4074"/>
      <c r="AH54" s="1447"/>
      <c r="AI54" s="271"/>
      <c r="AJ54" s="271"/>
      <c r="AK54" s="271"/>
      <c r="AL54" s="271"/>
      <c r="AM54" s="271"/>
      <c r="AN54" s="271"/>
      <c r="AO54" s="271"/>
      <c r="AP54" s="271"/>
      <c r="AQ54" s="271"/>
      <c r="AR54" s="271"/>
      <c r="AS54" s="271"/>
      <c r="AT54" s="271"/>
      <c r="AU54" s="271"/>
      <c r="AV54" s="271"/>
      <c r="AW54" s="271"/>
      <c r="AX54" s="271"/>
      <c r="AY54" s="280"/>
      <c r="AZ54" s="1136"/>
      <c r="BA54" s="280"/>
      <c r="BB54" s="280"/>
      <c r="BC54" s="271"/>
      <c r="BD54" s="271"/>
      <c r="BE54" s="271"/>
      <c r="BF54" s="271"/>
      <c r="BG54" s="271"/>
      <c r="BH54" s="271"/>
      <c r="BI54" s="271"/>
      <c r="BJ54" s="271"/>
      <c r="BK54" s="271"/>
      <c r="BL54" s="271"/>
      <c r="BM54" s="271"/>
      <c r="BN54" s="271"/>
      <c r="BO54" s="271"/>
      <c r="BP54" s="271"/>
      <c r="BQ54" s="271"/>
      <c r="BR54" s="271"/>
      <c r="BS54" s="271"/>
      <c r="BT54" s="271"/>
      <c r="BU54" s="271"/>
      <c r="BV54" s="271"/>
      <c r="BW54" s="271"/>
      <c r="BX54" s="271"/>
      <c r="BY54" s="271"/>
      <c r="BZ54" s="271"/>
      <c r="CA54" s="271"/>
      <c r="CB54" s="271"/>
      <c r="CC54" s="271"/>
    </row>
    <row r="55" spans="1:81" s="272" customFormat="1" ht="28.5" customHeight="1" thickBot="1">
      <c r="A55" s="1587" t="s">
        <v>1926</v>
      </c>
      <c r="B55" s="1587" t="s">
        <v>94</v>
      </c>
      <c r="C55" s="1587" t="s">
        <v>740</v>
      </c>
      <c r="D55" s="1587"/>
      <c r="E55" s="1488" t="s">
        <v>1821</v>
      </c>
      <c r="F55" s="1572" t="s">
        <v>1822</v>
      </c>
      <c r="G55" s="688"/>
      <c r="H55" s="1491" t="s">
        <v>1240</v>
      </c>
      <c r="I55" s="1491" t="s">
        <v>448</v>
      </c>
      <c r="J55" s="1631" t="s">
        <v>1056</v>
      </c>
      <c r="K55" s="1646"/>
      <c r="L55" s="1647"/>
      <c r="M55" s="1648"/>
      <c r="N55" s="1649"/>
      <c r="O55" s="1632"/>
      <c r="P55" s="1490"/>
      <c r="Q55" s="1490"/>
      <c r="R55" s="1490"/>
      <c r="S55" s="1557"/>
      <c r="T55" s="1557"/>
      <c r="U55" s="1558"/>
      <c r="V55" s="1490"/>
      <c r="W55" s="1490"/>
      <c r="X55" s="1490"/>
      <c r="Y55" s="1490"/>
      <c r="Z55" s="1388"/>
      <c r="AA55" s="1559"/>
      <c r="AB55" s="1679"/>
      <c r="AC55" s="1679"/>
      <c r="AD55" s="1679"/>
      <c r="AE55" s="1499"/>
      <c r="AF55" s="1679"/>
      <c r="AG55" s="4074"/>
      <c r="AH55" s="1447"/>
      <c r="AI55" s="271"/>
      <c r="AJ55" s="271"/>
      <c r="AK55" s="271"/>
      <c r="AL55" s="271"/>
      <c r="AM55" s="271"/>
      <c r="AN55" s="271"/>
      <c r="AO55" s="271"/>
      <c r="AP55" s="271"/>
      <c r="AQ55" s="271"/>
      <c r="AR55" s="271"/>
      <c r="AS55" s="271"/>
      <c r="AT55" s="271"/>
      <c r="AU55" s="271"/>
      <c r="AV55" s="271"/>
      <c r="AW55" s="271"/>
      <c r="AX55" s="271"/>
      <c r="AY55" s="280"/>
      <c r="AZ55" s="1136"/>
      <c r="BA55" s="280"/>
      <c r="BB55" s="280"/>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c r="CC55" s="271"/>
    </row>
    <row r="56" spans="1:81" s="272" customFormat="1" ht="30" customHeight="1">
      <c r="A56" s="648" t="s">
        <v>415</v>
      </c>
      <c r="B56" s="1369" t="s">
        <v>94</v>
      </c>
      <c r="C56" s="1520" t="s">
        <v>740</v>
      </c>
      <c r="D56" s="658"/>
      <c r="E56" s="1246" t="s">
        <v>1815</v>
      </c>
      <c r="F56" s="1512" t="s">
        <v>1816</v>
      </c>
      <c r="G56" s="658"/>
      <c r="H56" s="654" t="s">
        <v>1240</v>
      </c>
      <c r="I56" s="1411" t="s">
        <v>2274</v>
      </c>
      <c r="J56" s="1411" t="s">
        <v>1056</v>
      </c>
      <c r="K56" s="1636">
        <v>43935.73</v>
      </c>
      <c r="L56" s="1636">
        <v>43935.73</v>
      </c>
      <c r="M56" s="1636">
        <v>43935.73</v>
      </c>
      <c r="N56" s="1637">
        <v>0</v>
      </c>
      <c r="O56" s="1240"/>
      <c r="P56" s="1240"/>
      <c r="Q56" s="1240"/>
      <c r="R56" s="1240"/>
      <c r="S56" s="1437"/>
      <c r="T56" s="1437">
        <v>1350</v>
      </c>
      <c r="U56" s="653"/>
      <c r="V56" s="654"/>
      <c r="W56" s="654"/>
      <c r="X56" s="654"/>
      <c r="Y56" s="654"/>
      <c r="Z56" s="2107">
        <v>1</v>
      </c>
      <c r="AA56" s="2107">
        <v>1</v>
      </c>
      <c r="AB56" s="658">
        <v>1</v>
      </c>
      <c r="AC56" s="658"/>
      <c r="AD56" s="658"/>
      <c r="AE56" s="654"/>
      <c r="AF56" s="658"/>
      <c r="AG56" s="658" t="s">
        <v>438</v>
      </c>
      <c r="AH56" s="1574"/>
      <c r="AI56" s="271"/>
      <c r="AJ56" s="271"/>
      <c r="AK56" s="271"/>
      <c r="AL56" s="271"/>
      <c r="AM56" s="271"/>
      <c r="AN56" s="271"/>
      <c r="AO56" s="271"/>
      <c r="AP56" s="271"/>
      <c r="AQ56" s="271"/>
      <c r="AR56" s="271"/>
      <c r="AS56" s="271"/>
      <c r="AT56" s="271"/>
      <c r="AU56" s="271"/>
      <c r="AV56" s="271"/>
      <c r="AW56" s="271"/>
      <c r="AX56" s="271"/>
      <c r="AY56" s="280"/>
      <c r="AZ56" s="1136"/>
      <c r="BA56" s="280"/>
      <c r="BB56" s="280"/>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row>
    <row r="57" spans="1:81" s="272" customFormat="1" ht="30" customHeight="1">
      <c r="A57" s="648" t="s">
        <v>415</v>
      </c>
      <c r="B57" s="1369" t="s">
        <v>94</v>
      </c>
      <c r="C57" s="1520" t="s">
        <v>740</v>
      </c>
      <c r="D57" s="658"/>
      <c r="E57" s="1246" t="s">
        <v>300</v>
      </c>
      <c r="F57" s="1521" t="s">
        <v>766</v>
      </c>
      <c r="G57" s="658"/>
      <c r="H57" s="654" t="s">
        <v>1240</v>
      </c>
      <c r="I57" s="1411" t="s">
        <v>2274</v>
      </c>
      <c r="J57" s="1411" t="s">
        <v>1056</v>
      </c>
      <c r="K57" s="1367">
        <v>29290.49</v>
      </c>
      <c r="L57" s="1630">
        <v>29290.49</v>
      </c>
      <c r="M57" s="1407">
        <v>29290.49</v>
      </c>
      <c r="N57" s="1578">
        <v>0</v>
      </c>
      <c r="O57" s="1240"/>
      <c r="P57" s="1240"/>
      <c r="Q57" s="1240"/>
      <c r="R57" s="1240"/>
      <c r="S57" s="1437"/>
      <c r="T57" s="1437">
        <v>900</v>
      </c>
      <c r="U57" s="653"/>
      <c r="V57" s="654"/>
      <c r="W57" s="654"/>
      <c r="X57" s="654"/>
      <c r="Y57" s="654"/>
      <c r="Z57" s="2107">
        <v>1</v>
      </c>
      <c r="AA57" s="2107">
        <v>1</v>
      </c>
      <c r="AB57" s="658">
        <v>1</v>
      </c>
      <c r="AC57" s="658"/>
      <c r="AD57" s="658"/>
      <c r="AE57" s="654"/>
      <c r="AF57" s="658"/>
      <c r="AG57" s="658" t="s">
        <v>438</v>
      </c>
      <c r="AH57" s="1574"/>
      <c r="AI57" s="271"/>
      <c r="AJ57" s="271"/>
      <c r="AK57" s="271"/>
      <c r="AL57" s="271"/>
      <c r="AM57" s="271"/>
      <c r="AN57" s="271"/>
      <c r="AO57" s="271"/>
      <c r="AP57" s="271"/>
      <c r="AQ57" s="271"/>
      <c r="AR57" s="271"/>
      <c r="AS57" s="271"/>
      <c r="AT57" s="271"/>
      <c r="AU57" s="271"/>
      <c r="AV57" s="271"/>
      <c r="AW57" s="271"/>
      <c r="AX57" s="271"/>
      <c r="AY57" s="280"/>
      <c r="AZ57" s="1136"/>
      <c r="BA57" s="280"/>
      <c r="BB57" s="280"/>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row>
    <row r="58" spans="1:81" s="272" customFormat="1" ht="30" customHeight="1">
      <c r="A58" s="648" t="s">
        <v>415</v>
      </c>
      <c r="B58" s="1369" t="s">
        <v>94</v>
      </c>
      <c r="C58" s="1520" t="s">
        <v>740</v>
      </c>
      <c r="D58" s="658"/>
      <c r="E58" s="1246" t="s">
        <v>767</v>
      </c>
      <c r="F58" s="1521" t="s">
        <v>768</v>
      </c>
      <c r="G58" s="658"/>
      <c r="H58" s="654" t="s">
        <v>1240</v>
      </c>
      <c r="I58" s="1411" t="s">
        <v>2274</v>
      </c>
      <c r="J58" s="1411" t="s">
        <v>1056</v>
      </c>
      <c r="K58" s="1367">
        <v>18876.099999999999</v>
      </c>
      <c r="L58" s="1367">
        <v>18876.099999999999</v>
      </c>
      <c r="M58" s="1407">
        <v>18876.099999999999</v>
      </c>
      <c r="N58" s="1305">
        <v>0</v>
      </c>
      <c r="O58" s="1240"/>
      <c r="P58" s="1240"/>
      <c r="Q58" s="1240"/>
      <c r="R58" s="1240"/>
      <c r="S58" s="1437"/>
      <c r="T58" s="1437">
        <v>580</v>
      </c>
      <c r="U58" s="653"/>
      <c r="V58" s="654"/>
      <c r="W58" s="654"/>
      <c r="X58" s="654"/>
      <c r="Y58" s="654"/>
      <c r="Z58" s="2107">
        <v>1</v>
      </c>
      <c r="AA58" s="2107">
        <v>1</v>
      </c>
      <c r="AB58" s="658">
        <v>1</v>
      </c>
      <c r="AC58" s="658"/>
      <c r="AD58" s="658"/>
      <c r="AE58" s="654"/>
      <c r="AF58" s="658"/>
      <c r="AG58" s="658" t="s">
        <v>438</v>
      </c>
      <c r="AH58" s="1574"/>
      <c r="AI58" s="271"/>
      <c r="AJ58" s="271"/>
      <c r="AK58" s="271"/>
      <c r="AL58" s="271"/>
      <c r="AM58" s="271"/>
      <c r="AN58" s="271"/>
      <c r="AO58" s="271"/>
      <c r="AP58" s="271"/>
      <c r="AQ58" s="271"/>
      <c r="AR58" s="271"/>
      <c r="AS58" s="271"/>
      <c r="AT58" s="271"/>
      <c r="AU58" s="271"/>
      <c r="AV58" s="271"/>
      <c r="AW58" s="271"/>
      <c r="AX58" s="271"/>
      <c r="AY58" s="280"/>
      <c r="AZ58" s="1136"/>
      <c r="BA58" s="280"/>
      <c r="BB58" s="280"/>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c r="CB58" s="271"/>
      <c r="CC58" s="271"/>
    </row>
    <row r="59" spans="1:81" s="272" customFormat="1" ht="30" customHeight="1">
      <c r="A59" s="648" t="s">
        <v>415</v>
      </c>
      <c r="B59" s="1369" t="s">
        <v>94</v>
      </c>
      <c r="C59" s="1520" t="s">
        <v>740</v>
      </c>
      <c r="D59" s="658"/>
      <c r="E59" s="1246" t="s">
        <v>770</v>
      </c>
      <c r="F59" s="1521" t="s">
        <v>769</v>
      </c>
      <c r="G59" s="658"/>
      <c r="H59" s="654" t="s">
        <v>1240</v>
      </c>
      <c r="I59" s="1411" t="s">
        <v>2274</v>
      </c>
      <c r="J59" s="1411" t="s">
        <v>1056</v>
      </c>
      <c r="K59" s="1367">
        <v>10414.4</v>
      </c>
      <c r="L59" s="1367">
        <v>10414.4</v>
      </c>
      <c r="M59" s="1407">
        <v>10414.4</v>
      </c>
      <c r="N59" s="1305">
        <v>0</v>
      </c>
      <c r="O59" s="1240"/>
      <c r="P59" s="1240"/>
      <c r="Q59" s="1240"/>
      <c r="R59" s="1240"/>
      <c r="S59" s="1437"/>
      <c r="T59" s="1437">
        <v>320</v>
      </c>
      <c r="U59" s="653"/>
      <c r="V59" s="654"/>
      <c r="W59" s="654"/>
      <c r="X59" s="654"/>
      <c r="Y59" s="654"/>
      <c r="Z59" s="2107">
        <v>1</v>
      </c>
      <c r="AA59" s="2107">
        <v>1</v>
      </c>
      <c r="AB59" s="658">
        <v>1</v>
      </c>
      <c r="AC59" s="658"/>
      <c r="AD59" s="658"/>
      <c r="AE59" s="654"/>
      <c r="AF59" s="658"/>
      <c r="AG59" s="658" t="s">
        <v>438</v>
      </c>
      <c r="AH59" s="1574"/>
      <c r="AI59" s="271"/>
      <c r="AJ59" s="271"/>
      <c r="AK59" s="271"/>
      <c r="AL59" s="271"/>
      <c r="AM59" s="271"/>
      <c r="AN59" s="271"/>
      <c r="AO59" s="271"/>
      <c r="AP59" s="271"/>
      <c r="AQ59" s="271"/>
      <c r="AR59" s="271"/>
      <c r="AS59" s="271"/>
      <c r="AT59" s="271"/>
      <c r="AU59" s="271"/>
      <c r="AV59" s="271"/>
      <c r="AW59" s="271"/>
      <c r="AX59" s="271"/>
      <c r="AY59" s="280"/>
      <c r="AZ59" s="1136"/>
      <c r="BA59" s="280"/>
      <c r="BB59" s="280"/>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A59" s="271"/>
      <c r="CB59" s="271"/>
      <c r="CC59" s="271"/>
    </row>
    <row r="60" spans="1:81" s="272" customFormat="1" ht="30" customHeight="1">
      <c r="A60" s="648" t="s">
        <v>415</v>
      </c>
      <c r="B60" s="1369" t="s">
        <v>94</v>
      </c>
      <c r="C60" s="1520" t="s">
        <v>740</v>
      </c>
      <c r="D60" s="658"/>
      <c r="E60" s="1246" t="s">
        <v>741</v>
      </c>
      <c r="F60" s="1521" t="s">
        <v>771</v>
      </c>
      <c r="G60" s="658"/>
      <c r="H60" s="654" t="s">
        <v>1240</v>
      </c>
      <c r="I60" s="1411" t="s">
        <v>2274</v>
      </c>
      <c r="J60" s="1411" t="s">
        <v>1056</v>
      </c>
      <c r="K60" s="1367">
        <v>13018</v>
      </c>
      <c r="L60" s="1367">
        <v>13018</v>
      </c>
      <c r="M60" s="1407">
        <v>13018</v>
      </c>
      <c r="N60" s="1305">
        <v>0</v>
      </c>
      <c r="O60" s="1240"/>
      <c r="P60" s="1240"/>
      <c r="Q60" s="1240"/>
      <c r="R60" s="1240"/>
      <c r="S60" s="1437"/>
      <c r="T60" s="1437">
        <v>400</v>
      </c>
      <c r="U60" s="653"/>
      <c r="V60" s="654"/>
      <c r="W60" s="654"/>
      <c r="X60" s="654"/>
      <c r="Y60" s="654"/>
      <c r="Z60" s="2107">
        <v>1</v>
      </c>
      <c r="AA60" s="2107">
        <v>1</v>
      </c>
      <c r="AB60" s="658">
        <v>1</v>
      </c>
      <c r="AC60" s="658"/>
      <c r="AD60" s="658"/>
      <c r="AE60" s="654"/>
      <c r="AF60" s="658"/>
      <c r="AG60" s="658" t="s">
        <v>438</v>
      </c>
      <c r="AH60" s="1574"/>
      <c r="AI60" s="271"/>
      <c r="AJ60" s="271"/>
      <c r="AK60" s="271"/>
      <c r="AL60" s="271"/>
      <c r="AM60" s="271"/>
      <c r="AN60" s="271"/>
      <c r="AO60" s="271"/>
      <c r="AP60" s="271"/>
      <c r="AQ60" s="271"/>
      <c r="AR60" s="271"/>
      <c r="AS60" s="271"/>
      <c r="AT60" s="271"/>
      <c r="AU60" s="271"/>
      <c r="AV60" s="271"/>
      <c r="AW60" s="271"/>
      <c r="AX60" s="271"/>
      <c r="AY60" s="280"/>
      <c r="AZ60" s="1136"/>
      <c r="BA60" s="280"/>
      <c r="BB60" s="280"/>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row>
    <row r="61" spans="1:81" s="272" customFormat="1" ht="30" customHeight="1">
      <c r="A61" s="648" t="s">
        <v>415</v>
      </c>
      <c r="B61" s="1369" t="s">
        <v>94</v>
      </c>
      <c r="C61" s="1520" t="s">
        <v>740</v>
      </c>
      <c r="D61" s="658"/>
      <c r="E61" s="1246" t="s">
        <v>1817</v>
      </c>
      <c r="F61" s="1521" t="s">
        <v>1818</v>
      </c>
      <c r="G61" s="658"/>
      <c r="H61" s="654" t="s">
        <v>1240</v>
      </c>
      <c r="I61" s="1411" t="s">
        <v>2274</v>
      </c>
      <c r="J61" s="1411" t="s">
        <v>1056</v>
      </c>
      <c r="K61" s="1367">
        <v>22781.49</v>
      </c>
      <c r="L61" s="1367">
        <v>22781.49</v>
      </c>
      <c r="M61" s="1407">
        <v>22781.49</v>
      </c>
      <c r="N61" s="1420">
        <v>0</v>
      </c>
      <c r="O61" s="1240"/>
      <c r="P61" s="1240"/>
      <c r="Q61" s="1240"/>
      <c r="R61" s="1240"/>
      <c r="S61" s="1437"/>
      <c r="T61" s="1437">
        <v>700</v>
      </c>
      <c r="U61" s="653"/>
      <c r="V61" s="654"/>
      <c r="W61" s="654"/>
      <c r="X61" s="654"/>
      <c r="Y61" s="654"/>
      <c r="Z61" s="2107">
        <v>1</v>
      </c>
      <c r="AA61" s="2107">
        <v>1</v>
      </c>
      <c r="AB61" s="658">
        <v>1</v>
      </c>
      <c r="AC61" s="658"/>
      <c r="AD61" s="658"/>
      <c r="AE61" s="654"/>
      <c r="AF61" s="658"/>
      <c r="AG61" s="658" t="s">
        <v>438</v>
      </c>
      <c r="AH61" s="1574"/>
      <c r="AI61" s="271"/>
      <c r="AJ61" s="271"/>
      <c r="AK61" s="271"/>
      <c r="AL61" s="271"/>
      <c r="AM61" s="271"/>
      <c r="AN61" s="271"/>
      <c r="AO61" s="271"/>
      <c r="AP61" s="271"/>
      <c r="AQ61" s="271"/>
      <c r="AR61" s="271"/>
      <c r="AS61" s="271"/>
      <c r="AT61" s="271"/>
      <c r="AU61" s="271"/>
      <c r="AV61" s="271"/>
      <c r="AW61" s="271"/>
      <c r="AX61" s="271"/>
      <c r="AY61" s="280"/>
      <c r="AZ61" s="1136"/>
      <c r="BA61" s="280"/>
      <c r="BB61" s="280"/>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row>
    <row r="62" spans="1:81" s="272" customFormat="1" ht="30" customHeight="1">
      <c r="A62" s="648" t="s">
        <v>415</v>
      </c>
      <c r="B62" s="1369" t="s">
        <v>94</v>
      </c>
      <c r="C62" s="1520" t="s">
        <v>740</v>
      </c>
      <c r="D62" s="658"/>
      <c r="E62" s="1246" t="s">
        <v>742</v>
      </c>
      <c r="F62" s="1521" t="s">
        <v>743</v>
      </c>
      <c r="G62" s="658"/>
      <c r="H62" s="654" t="s">
        <v>1240</v>
      </c>
      <c r="I62" s="1411" t="s">
        <v>2274</v>
      </c>
      <c r="J62" s="1411" t="s">
        <v>1056</v>
      </c>
      <c r="K62" s="1367">
        <v>4881.75</v>
      </c>
      <c r="L62" s="1367">
        <v>4881.75</v>
      </c>
      <c r="M62" s="1407">
        <v>4881.75</v>
      </c>
      <c r="N62" s="1420">
        <v>0</v>
      </c>
      <c r="O62" s="1240"/>
      <c r="P62" s="1240"/>
      <c r="Q62" s="1240"/>
      <c r="R62" s="1240"/>
      <c r="S62" s="1437"/>
      <c r="T62" s="1437">
        <v>150</v>
      </c>
      <c r="U62" s="653"/>
      <c r="V62" s="654"/>
      <c r="W62" s="654"/>
      <c r="X62" s="654"/>
      <c r="Y62" s="654"/>
      <c r="Z62" s="2107">
        <v>1</v>
      </c>
      <c r="AA62" s="2107">
        <v>1</v>
      </c>
      <c r="AB62" s="658">
        <v>1</v>
      </c>
      <c r="AC62" s="658"/>
      <c r="AD62" s="658"/>
      <c r="AE62" s="654"/>
      <c r="AF62" s="658"/>
      <c r="AG62" s="658" t="s">
        <v>438</v>
      </c>
      <c r="AH62" s="1574"/>
      <c r="AI62" s="271"/>
      <c r="AJ62" s="271"/>
      <c r="AK62" s="271"/>
      <c r="AL62" s="271"/>
      <c r="AM62" s="271"/>
      <c r="AN62" s="271"/>
      <c r="AO62" s="271"/>
      <c r="AP62" s="271"/>
      <c r="AQ62" s="271"/>
      <c r="AR62" s="271"/>
      <c r="AS62" s="271"/>
      <c r="AT62" s="271"/>
      <c r="AU62" s="271"/>
      <c r="AV62" s="271"/>
      <c r="AW62" s="271"/>
      <c r="AX62" s="271"/>
      <c r="AY62" s="280"/>
      <c r="AZ62" s="1136"/>
      <c r="BA62" s="280"/>
      <c r="BB62" s="280"/>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c r="CB62" s="271"/>
      <c r="CC62" s="271"/>
    </row>
    <row r="63" spans="1:81" s="272" customFormat="1" ht="30" customHeight="1">
      <c r="A63" s="648" t="s">
        <v>415</v>
      </c>
      <c r="B63" s="1369" t="s">
        <v>94</v>
      </c>
      <c r="C63" s="1520" t="s">
        <v>740</v>
      </c>
      <c r="D63" s="658"/>
      <c r="E63" s="1513" t="s">
        <v>301</v>
      </c>
      <c r="F63" s="1521" t="s">
        <v>744</v>
      </c>
      <c r="G63" s="658"/>
      <c r="H63" s="654" t="s">
        <v>1240</v>
      </c>
      <c r="I63" s="1411" t="s">
        <v>2274</v>
      </c>
      <c r="J63" s="1411" t="s">
        <v>1056</v>
      </c>
      <c r="K63" s="1367">
        <v>58580.94</v>
      </c>
      <c r="L63" s="1367">
        <v>58580.94</v>
      </c>
      <c r="M63" s="1407">
        <v>58580.94</v>
      </c>
      <c r="N63" s="1420">
        <v>0</v>
      </c>
      <c r="O63" s="1240"/>
      <c r="P63" s="1240"/>
      <c r="Q63" s="1240"/>
      <c r="R63" s="1240"/>
      <c r="S63" s="1437"/>
      <c r="T63" s="1437">
        <v>1800</v>
      </c>
      <c r="U63" s="653"/>
      <c r="V63" s="654"/>
      <c r="W63" s="654"/>
      <c r="X63" s="654"/>
      <c r="Y63" s="654"/>
      <c r="Z63" s="2107">
        <v>1</v>
      </c>
      <c r="AA63" s="2107">
        <v>1</v>
      </c>
      <c r="AB63" s="658">
        <v>1</v>
      </c>
      <c r="AC63" s="658"/>
      <c r="AD63" s="658"/>
      <c r="AE63" s="654"/>
      <c r="AF63" s="658"/>
      <c r="AG63" s="658" t="s">
        <v>438</v>
      </c>
      <c r="AH63" s="1574"/>
      <c r="AI63" s="271"/>
      <c r="AJ63" s="271"/>
      <c r="AK63" s="271"/>
      <c r="AL63" s="271"/>
      <c r="AM63" s="271"/>
      <c r="AN63" s="271"/>
      <c r="AO63" s="271"/>
      <c r="AP63" s="271"/>
      <c r="AQ63" s="271"/>
      <c r="AR63" s="271"/>
      <c r="AS63" s="271"/>
      <c r="AT63" s="271"/>
      <c r="AU63" s="271"/>
      <c r="AV63" s="271"/>
      <c r="AW63" s="271"/>
      <c r="AX63" s="271"/>
      <c r="AY63" s="280"/>
      <c r="AZ63" s="1136"/>
      <c r="BA63" s="280"/>
      <c r="BB63" s="280"/>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c r="CB63" s="271"/>
      <c r="CC63" s="271"/>
    </row>
    <row r="64" spans="1:81" s="272" customFormat="1" ht="25.5" customHeight="1">
      <c r="A64" s="648" t="s">
        <v>415</v>
      </c>
      <c r="B64" s="1369" t="s">
        <v>94</v>
      </c>
      <c r="C64" s="1520" t="s">
        <v>740</v>
      </c>
      <c r="D64" s="658"/>
      <c r="E64" s="1246" t="s">
        <v>745</v>
      </c>
      <c r="F64" s="1521" t="s">
        <v>746</v>
      </c>
      <c r="G64" s="658"/>
      <c r="H64" s="654" t="s">
        <v>1240</v>
      </c>
      <c r="I64" s="1411" t="s">
        <v>2274</v>
      </c>
      <c r="J64" s="1411" t="s">
        <v>1056</v>
      </c>
      <c r="K64" s="1367">
        <v>18876.099999999999</v>
      </c>
      <c r="L64" s="1367">
        <v>18876.099999999999</v>
      </c>
      <c r="M64" s="1407">
        <v>18876.099999999999</v>
      </c>
      <c r="N64" s="1420">
        <v>0</v>
      </c>
      <c r="O64" s="1240"/>
      <c r="P64" s="1240"/>
      <c r="Q64" s="1240"/>
      <c r="R64" s="1240"/>
      <c r="S64" s="1437"/>
      <c r="T64" s="1437">
        <v>580</v>
      </c>
      <c r="U64" s="653"/>
      <c r="V64" s="654"/>
      <c r="W64" s="654"/>
      <c r="X64" s="654"/>
      <c r="Y64" s="654"/>
      <c r="Z64" s="2107">
        <v>1</v>
      </c>
      <c r="AA64" s="2107">
        <v>1</v>
      </c>
      <c r="AB64" s="658">
        <v>1</v>
      </c>
      <c r="AC64" s="658"/>
      <c r="AD64" s="658"/>
      <c r="AE64" s="654"/>
      <c r="AF64" s="658"/>
      <c r="AG64" s="658" t="s">
        <v>438</v>
      </c>
      <c r="AH64" s="1574"/>
      <c r="AI64" s="271"/>
      <c r="AJ64" s="271"/>
      <c r="AK64" s="271"/>
      <c r="AL64" s="271"/>
      <c r="AM64" s="271"/>
      <c r="AN64" s="271"/>
      <c r="AO64" s="271"/>
      <c r="AP64" s="271"/>
      <c r="AQ64" s="271"/>
      <c r="AR64" s="271"/>
      <c r="AS64" s="271"/>
      <c r="AT64" s="271"/>
      <c r="AU64" s="271"/>
      <c r="AV64" s="271"/>
      <c r="AW64" s="271"/>
      <c r="AX64" s="271"/>
      <c r="AY64" s="280"/>
      <c r="AZ64" s="1136"/>
      <c r="BA64" s="280"/>
      <c r="BB64" s="280"/>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A64" s="271"/>
      <c r="CB64" s="271"/>
      <c r="CC64" s="271"/>
    </row>
    <row r="65" spans="1:81" s="272" customFormat="1" ht="30" customHeight="1">
      <c r="A65" s="648" t="s">
        <v>451</v>
      </c>
      <c r="B65" s="1369" t="s">
        <v>94</v>
      </c>
      <c r="C65" s="644" t="s">
        <v>157</v>
      </c>
      <c r="D65" s="645"/>
      <c r="E65" s="1246" t="s">
        <v>80</v>
      </c>
      <c r="F65" s="1365" t="s">
        <v>985</v>
      </c>
      <c r="G65" s="648"/>
      <c r="H65" s="649" t="s">
        <v>1240</v>
      </c>
      <c r="I65" s="650" t="s">
        <v>448</v>
      </c>
      <c r="J65" s="650" t="s">
        <v>1056</v>
      </c>
      <c r="K65" s="1367">
        <v>168237</v>
      </c>
      <c r="L65" s="1367">
        <v>168237</v>
      </c>
      <c r="M65" s="1407">
        <v>168237</v>
      </c>
      <c r="N65" s="1420">
        <v>0</v>
      </c>
      <c r="O65" s="1240"/>
      <c r="P65" s="1240"/>
      <c r="Q65" s="1240"/>
      <c r="R65" s="1240"/>
      <c r="S65" s="1437"/>
      <c r="T65" s="1437">
        <v>8000</v>
      </c>
      <c r="U65" s="653"/>
      <c r="V65" s="654"/>
      <c r="W65" s="654"/>
      <c r="X65" s="654"/>
      <c r="Y65" s="654"/>
      <c r="Z65" s="2107">
        <v>1</v>
      </c>
      <c r="AA65" s="2107">
        <v>1</v>
      </c>
      <c r="AB65" s="658">
        <v>1</v>
      </c>
      <c r="AC65" s="658"/>
      <c r="AD65" s="658"/>
      <c r="AE65" s="654"/>
      <c r="AF65" s="658"/>
      <c r="AG65" s="658" t="s">
        <v>438</v>
      </c>
      <c r="AH65" s="1574"/>
      <c r="AI65" s="271"/>
      <c r="AJ65" s="271"/>
      <c r="AK65" s="4076"/>
      <c r="AL65" s="271"/>
      <c r="AM65" s="271"/>
      <c r="AN65" s="271"/>
      <c r="AO65" s="271"/>
      <c r="AP65" s="271"/>
      <c r="AQ65" s="271"/>
      <c r="AR65" s="271"/>
      <c r="AS65" s="271"/>
      <c r="AT65" s="271"/>
      <c r="AU65" s="271"/>
      <c r="AV65" s="271"/>
      <c r="AW65" s="271"/>
      <c r="AX65" s="271"/>
      <c r="AY65" s="280"/>
      <c r="AZ65" s="1136"/>
      <c r="BA65" s="280"/>
      <c r="BB65" s="280"/>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c r="CB65" s="271"/>
      <c r="CC65" s="271"/>
    </row>
    <row r="66" spans="1:81" ht="20.25" customHeight="1">
      <c r="A66" s="205"/>
      <c r="B66" s="205"/>
      <c r="K66" s="1040">
        <f>SUM(K4:K65)</f>
        <v>5489036.0000000009</v>
      </c>
      <c r="L66" s="1040"/>
      <c r="M66" s="1418"/>
      <c r="N66" s="1418"/>
      <c r="O66" s="205"/>
      <c r="P66" s="205"/>
      <c r="Q66" s="205"/>
      <c r="S66" s="898"/>
      <c r="T66" s="898"/>
      <c r="U66" s="1573"/>
      <c r="X66" s="205"/>
      <c r="Y66" s="205"/>
      <c r="Z66" s="735"/>
      <c r="AA66" s="1041"/>
      <c r="AB66" s="1680">
        <f>SUM(AB4:AB65)</f>
        <v>53</v>
      </c>
      <c r="AC66" s="1680"/>
      <c r="AD66" s="1680"/>
      <c r="AE66" s="1419"/>
      <c r="AF66" s="1680"/>
      <c r="AG66" s="1419"/>
      <c r="AH66" s="1577"/>
      <c r="AK66" s="4076"/>
    </row>
    <row r="67" spans="1:81">
      <c r="A67" s="205"/>
      <c r="B67" s="205"/>
      <c r="AK67" s="4076"/>
    </row>
    <row r="68" spans="1:81">
      <c r="A68" s="205"/>
      <c r="B68" s="205"/>
      <c r="AK68" s="4076"/>
    </row>
    <row r="69" spans="1:81">
      <c r="A69" s="205"/>
      <c r="B69" s="1036"/>
    </row>
    <row r="73" spans="1:81">
      <c r="AE73" s="215"/>
      <c r="AF73" s="243"/>
    </row>
    <row r="74" spans="1:81">
      <c r="AE74" s="215"/>
      <c r="AF74" s="243"/>
    </row>
    <row r="75" spans="1:81">
      <c r="AE75" s="4075"/>
      <c r="AF75" s="243"/>
    </row>
    <row r="76" spans="1:81">
      <c r="AE76" s="4075"/>
      <c r="AF76" s="243"/>
    </row>
    <row r="77" spans="1:81">
      <c r="AE77" s="4075"/>
      <c r="AF77" s="243"/>
    </row>
    <row r="78" spans="1:81">
      <c r="AE78" s="4075"/>
      <c r="AF78" s="243"/>
    </row>
  </sheetData>
  <mergeCells count="17">
    <mergeCell ref="AG52:AG55"/>
    <mergeCell ref="AE75:AE78"/>
    <mergeCell ref="AK65:AK68"/>
    <mergeCell ref="J2:J3"/>
    <mergeCell ref="X2:Y2"/>
    <mergeCell ref="Z2:AA2"/>
    <mergeCell ref="AB2:AG2"/>
    <mergeCell ref="AG22:AG23"/>
    <mergeCell ref="A1:AG1"/>
    <mergeCell ref="A2:A3"/>
    <mergeCell ref="B2:B3"/>
    <mergeCell ref="C2:C3"/>
    <mergeCell ref="D2:D3"/>
    <mergeCell ref="E2:F2"/>
    <mergeCell ref="G2:G3"/>
    <mergeCell ref="H2:H3"/>
    <mergeCell ref="I2:I3"/>
  </mergeCells>
  <phoneticPr fontId="55" type="noConversion"/>
  <dataValidations count="12">
    <dataValidation type="decimal" allowBlank="1" showInputMessage="1" showErrorMessage="1" errorTitle="DİKKATT" error="GİRDİĞİNİZ UZUNLUĞUN Km CİNSİNDEN  VE BİR SAYI OLDUĞUNU UNUTMAYIN LÜTFEN VERİNİZİ KONTROL EDİN_x000a_KÖYDES" sqref="U2:V65 W4:W65 O2:R65 S3:T3 O66:W65536">
      <formula1>0</formula1>
      <formula2>2000</formula2>
    </dataValidation>
    <dataValidation type="list" allowBlank="1" showInputMessage="1" showErrorMessage="1" errorTitle="LÜTFEN DİKKAT!!!!" error="ŞU 3 DEĞERDEN BİRİSİNİ GİRMELİSİNİZ  &quot;Y&quot; &quot;D.E&quot; , &quot;EK&quot; " sqref="A68:A65536 A2:A3">
      <formula1>$BA$4:$BA$6</formula1>
    </dataValidation>
    <dataValidation type="whole" allowBlank="1" showInputMessage="1" showErrorMessage="1" sqref="AE34:AE43 AC2:AD65536 AB2:AB28 AB32:AB65536 AE79:AE65536 AE2:AE32 AF29:AF31 AF34:AF65536 AE65:AE74 AF2:AF26 AE50:AE55">
      <formula1>0</formula1>
      <formula2>10</formula2>
    </dataValidation>
    <dataValidation allowBlank="1" showInputMessage="1" showErrorMessage="1" errorTitle="LÜTFEN DİKKAT!!!!" error="ŞU 3 DEĞERDEN BİRİSİNİ GİRMELİSİNİZ  &quot;Y&quot; &quot;D.E&quot; , &quot;EK&quot; " sqref="A66:A67 A1"/>
    <dataValidation type="list" allowBlank="1" showInputMessage="1" showErrorMessage="1" errorTitle="YANLIŞ DEĞER" error="LÜTFEN TANIMLANAN BİR PARAMETRE GİRİN!!!!!!!!!!!!!!_x000a_(YENİ, STND. GEL. YADA ONARIM SEÇENEKLERİNDEN BİRİSİ" sqref="H2:H3 H66:H65536">
      <formula1>$AY$4:$AY$6</formula1>
    </dataValidation>
    <dataValidation type="list" allowBlank="1" showInputMessage="1" showErrorMessage="1" sqref="I1:I3 I66:I65536">
      <formula1>$AZ$4:$AZ$65</formula1>
    </dataValidation>
    <dataValidation allowBlank="1" showInputMessage="1" showErrorMessage="1" errorTitle="DİKKATT" error="GİRDİĞİNİZ UZUNLUĞUN Km CİNSİNDEN  VE BİR SAYI OLDUĞUNU UNUTMAYIN LÜTFEN VERİNİZİ KONTROL EDİN_x000a_KÖYDES" sqref="W2:W3"/>
    <dataValidation type="list" allowBlank="1" showInputMessage="1" showErrorMessage="1" errorTitle="YANLIŞ DEĞER" error="LÜTFEN TANIMLANAN BİR PARAMETRE GİRİN!!!!!!!!!!!!!!_x000a_(YENİ, STND. GEL. YADA ONARIM SEÇENEKLERİNDEN BİRİSİ" sqref="H4:H65">
      <formula1>$AY$4:$AY$7</formula1>
    </dataValidation>
    <dataValidation type="list" allowBlank="1" showInputMessage="1" showErrorMessage="1" sqref="J2:J3 J43:J65536 J38:J41">
      <formula1>$BA$4:$BA$6</formula1>
    </dataValidation>
    <dataValidation type="list" allowBlank="1" showInputMessage="1" showErrorMessage="1" sqref="I4:I65">
      <formula1>$AZ$4:$AZ$14</formula1>
    </dataValidation>
    <dataValidation type="list" allowBlank="1" showInputMessage="1" showErrorMessage="1" sqref="J42 J4:J37">
      <formula1>$BA$4:$BA$4</formula1>
    </dataValidation>
    <dataValidation type="list" allowBlank="1" showInputMessage="1" showErrorMessage="1" sqref="A4:A65">
      <formula1>$AX$3:$AX$6</formula1>
    </dataValidation>
  </dataValidations>
  <pageMargins left="0.46" right="0.31" top="0.6692913385826772" bottom="0.59055118110236227" header="0.3" footer="0.62992125984251968"/>
  <pageSetup paperSize="9" scale="35" orientation="landscape" r:id="rId1"/>
  <headerFooter alignWithMargins="0">
    <oddHeader>&amp;C&amp;12T.C.
İÇİŞLERİ BAKANLIĞI
Mahalli İdareler Genel Müdürlüğü</oddHeader>
  </headerFooter>
  <colBreaks count="1" manualBreakCount="1">
    <brk id="33"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CI18"/>
  <sheetViews>
    <sheetView zoomScaleNormal="100" zoomScaleSheetLayoutView="75" workbookViewId="0">
      <selection sqref="A1:T1"/>
    </sheetView>
  </sheetViews>
  <sheetFormatPr defaultRowHeight="12.75"/>
  <cols>
    <col min="1" max="1" width="6" style="204" customWidth="1"/>
    <col min="2" max="2" width="14.42578125" style="204" customWidth="1"/>
    <col min="3" max="3" width="17.85546875" style="204" customWidth="1"/>
    <col min="4" max="4" width="29.42578125" style="204" customWidth="1"/>
    <col min="5" max="5" width="22.28515625" style="204" customWidth="1"/>
    <col min="6" max="6" width="10.42578125" style="204" customWidth="1"/>
    <col min="7" max="7" width="17.28515625" style="204" customWidth="1"/>
    <col min="8" max="8" width="17.42578125" style="204" customWidth="1"/>
    <col min="9" max="9" width="13" style="244" customWidth="1"/>
    <col min="10" max="10" width="11.5703125" style="244" customWidth="1"/>
    <col min="11" max="11" width="11.42578125" style="245" customWidth="1"/>
    <col min="12" max="12" width="12" style="244" customWidth="1"/>
    <col min="13" max="13" width="7.85546875" style="246" customWidth="1"/>
    <col min="14" max="14" width="7.140625" style="204" customWidth="1"/>
    <col min="15" max="15" width="6" style="204" customWidth="1"/>
    <col min="16" max="16" width="8.140625" style="204" customWidth="1"/>
    <col min="17" max="17" width="5.7109375" style="204" customWidth="1"/>
    <col min="18" max="18" width="5.5703125" style="204" customWidth="1"/>
    <col min="19" max="19" width="8.85546875" style="204" customWidth="1"/>
    <col min="20" max="20" width="27" style="204" customWidth="1"/>
    <col min="21" max="80" width="9.140625" style="249"/>
    <col min="81" max="82" width="9.140625" style="204"/>
    <col min="83" max="83" width="9.140625" style="249"/>
    <col min="84" max="84" width="10.42578125" style="249" customWidth="1"/>
    <col min="85" max="85" width="10.28515625" style="249" customWidth="1"/>
    <col min="86" max="87" width="9.140625" style="249"/>
    <col min="88" max="89" width="9.140625" style="204"/>
    <col min="90" max="93" width="0" style="204" hidden="1" customWidth="1"/>
    <col min="94" max="16384" width="9.140625" style="204"/>
  </cols>
  <sheetData>
    <row r="1" spans="1:87" s="205" customFormat="1" ht="37.5" customHeight="1" thickBot="1">
      <c r="A1" s="3986" t="s">
        <v>116</v>
      </c>
      <c r="B1" s="3986"/>
      <c r="C1" s="3986"/>
      <c r="D1" s="3986"/>
      <c r="E1" s="3986"/>
      <c r="F1" s="3986"/>
      <c r="G1" s="3986"/>
      <c r="H1" s="3986"/>
      <c r="I1" s="3986"/>
      <c r="J1" s="3986"/>
      <c r="K1" s="3986"/>
      <c r="L1" s="3986"/>
      <c r="M1" s="3986"/>
      <c r="N1" s="3986"/>
      <c r="O1" s="3986"/>
      <c r="P1" s="3986"/>
      <c r="Q1" s="3986"/>
      <c r="R1" s="3986"/>
      <c r="S1" s="3986"/>
      <c r="T1" s="3986"/>
      <c r="W1" s="249"/>
      <c r="CE1" s="249"/>
      <c r="CF1" s="249"/>
      <c r="CG1" s="249"/>
      <c r="CH1" s="249"/>
      <c r="CI1" s="249"/>
    </row>
    <row r="2" spans="1:87" s="205" customFormat="1" ht="40.5" customHeight="1">
      <c r="A2" s="3946" t="s">
        <v>445</v>
      </c>
      <c r="B2" s="3948" t="s">
        <v>13</v>
      </c>
      <c r="C2" s="3950" t="s">
        <v>2277</v>
      </c>
      <c r="D2" s="3950" t="s">
        <v>423</v>
      </c>
      <c r="E2" s="3950"/>
      <c r="F2" s="3964" t="s">
        <v>2276</v>
      </c>
      <c r="G2" s="3958" t="s">
        <v>411</v>
      </c>
      <c r="H2" s="3966" t="s">
        <v>412</v>
      </c>
      <c r="I2" s="604" t="s">
        <v>2357</v>
      </c>
      <c r="J2" s="391" t="s">
        <v>1054</v>
      </c>
      <c r="K2" s="391" t="s">
        <v>2358</v>
      </c>
      <c r="L2" s="605" t="s">
        <v>2359</v>
      </c>
      <c r="M2" s="3940" t="s">
        <v>429</v>
      </c>
      <c r="N2" s="3941"/>
      <c r="O2" s="3942" t="s">
        <v>16</v>
      </c>
      <c r="P2" s="3943"/>
      <c r="Q2" s="3943"/>
      <c r="R2" s="3943"/>
      <c r="S2" s="3943"/>
      <c r="T2" s="3944"/>
      <c r="W2" s="249" t="s">
        <v>451</v>
      </c>
      <c r="CE2" s="249"/>
      <c r="CF2" s="249"/>
      <c r="CG2" s="249"/>
      <c r="CH2" s="249"/>
      <c r="CI2" s="249"/>
    </row>
    <row r="3" spans="1:87" s="205" customFormat="1" ht="39.75" customHeight="1">
      <c r="A3" s="4052"/>
      <c r="B3" s="4053"/>
      <c r="C3" s="4054"/>
      <c r="D3" s="3011" t="s">
        <v>430</v>
      </c>
      <c r="E3" s="3012" t="s">
        <v>410</v>
      </c>
      <c r="F3" s="4055"/>
      <c r="G3" s="4056"/>
      <c r="H3" s="4057"/>
      <c r="I3" s="1241" t="s">
        <v>1416</v>
      </c>
      <c r="J3" s="1242" t="s">
        <v>1417</v>
      </c>
      <c r="K3" s="1242" t="s">
        <v>1055</v>
      </c>
      <c r="L3" s="1429" t="s">
        <v>2131</v>
      </c>
      <c r="M3" s="1430" t="s">
        <v>436</v>
      </c>
      <c r="N3" s="1431" t="s">
        <v>437</v>
      </c>
      <c r="O3" s="1405" t="s">
        <v>438</v>
      </c>
      <c r="P3" s="1406" t="s">
        <v>439</v>
      </c>
      <c r="Q3" s="1406" t="s">
        <v>440</v>
      </c>
      <c r="R3" s="1406" t="s">
        <v>441</v>
      </c>
      <c r="S3" s="1406" t="s">
        <v>442</v>
      </c>
      <c r="T3" s="1239" t="s">
        <v>443</v>
      </c>
      <c r="W3" s="249" t="s">
        <v>415</v>
      </c>
      <c r="CE3" s="249"/>
      <c r="CF3" s="249"/>
      <c r="CG3" s="249"/>
      <c r="CH3" s="249"/>
      <c r="CI3" s="249"/>
    </row>
    <row r="4" spans="1:87" ht="56.25" customHeight="1">
      <c r="A4" s="3170" t="s">
        <v>415</v>
      </c>
      <c r="B4" s="3074" t="s">
        <v>94</v>
      </c>
      <c r="C4" s="3074" t="s">
        <v>95</v>
      </c>
      <c r="D4" s="1369" t="s">
        <v>1135</v>
      </c>
      <c r="E4" s="1369" t="s">
        <v>1135</v>
      </c>
      <c r="F4" s="3174"/>
      <c r="G4" s="3167" t="s">
        <v>2266</v>
      </c>
      <c r="H4" s="3167" t="s">
        <v>408</v>
      </c>
      <c r="I4" s="1410">
        <v>80380.320000000007</v>
      </c>
      <c r="J4" s="1410">
        <v>80380.320000000007</v>
      </c>
      <c r="K4" s="1529">
        <v>80380.320000000007</v>
      </c>
      <c r="L4" s="1410">
        <v>0</v>
      </c>
      <c r="M4" s="2719">
        <v>1</v>
      </c>
      <c r="N4" s="2719">
        <v>1</v>
      </c>
      <c r="O4" s="2590">
        <v>1</v>
      </c>
      <c r="P4" s="2590"/>
      <c r="Q4" s="2590"/>
      <c r="R4" s="2590"/>
      <c r="S4" s="2590"/>
      <c r="T4" s="2590" t="s">
        <v>438</v>
      </c>
      <c r="U4" s="1668">
        <f t="shared" ref="U4:U17" si="0">SUM(I4:T4)</f>
        <v>241143.96000000002</v>
      </c>
    </row>
    <row r="5" spans="1:87" ht="40.5" customHeight="1">
      <c r="A5" s="3170" t="s">
        <v>415</v>
      </c>
      <c r="B5" s="3074" t="s">
        <v>94</v>
      </c>
      <c r="C5" s="3074" t="s">
        <v>95</v>
      </c>
      <c r="D5" s="1369" t="s">
        <v>1136</v>
      </c>
      <c r="E5" s="1369" t="s">
        <v>1136</v>
      </c>
      <c r="F5" s="3175"/>
      <c r="G5" s="3167" t="s">
        <v>2266</v>
      </c>
      <c r="H5" s="3167" t="s">
        <v>408</v>
      </c>
      <c r="I5" s="1662">
        <v>125000</v>
      </c>
      <c r="J5" s="1662">
        <v>125000</v>
      </c>
      <c r="K5" s="1530">
        <v>125000</v>
      </c>
      <c r="L5" s="1530">
        <v>0</v>
      </c>
      <c r="M5" s="2719">
        <v>1</v>
      </c>
      <c r="N5" s="2719">
        <v>1</v>
      </c>
      <c r="O5" s="2590">
        <v>1</v>
      </c>
      <c r="P5" s="2590"/>
      <c r="Q5" s="2590"/>
      <c r="R5" s="2590"/>
      <c r="S5" s="2590"/>
      <c r="T5" s="2590" t="s">
        <v>438</v>
      </c>
      <c r="U5" s="1669">
        <f t="shared" si="0"/>
        <v>375003</v>
      </c>
    </row>
    <row r="6" spans="1:87" ht="36.75" customHeight="1">
      <c r="A6" s="3170" t="s">
        <v>415</v>
      </c>
      <c r="B6" s="3074" t="s">
        <v>94</v>
      </c>
      <c r="C6" s="3074" t="s">
        <v>95</v>
      </c>
      <c r="D6" s="1369" t="s">
        <v>2587</v>
      </c>
      <c r="E6" s="1369" t="s">
        <v>2588</v>
      </c>
      <c r="F6" s="3175"/>
      <c r="G6" s="689" t="s">
        <v>965</v>
      </c>
      <c r="H6" s="3167" t="s">
        <v>408</v>
      </c>
      <c r="I6" s="1410">
        <v>75000</v>
      </c>
      <c r="J6" s="1410">
        <v>75000</v>
      </c>
      <c r="K6" s="1530">
        <v>75000</v>
      </c>
      <c r="L6" s="1530">
        <v>0</v>
      </c>
      <c r="M6" s="2719">
        <v>1</v>
      </c>
      <c r="N6" s="2719">
        <v>1</v>
      </c>
      <c r="O6" s="2590">
        <v>1</v>
      </c>
      <c r="P6" s="2590"/>
      <c r="Q6" s="2590"/>
      <c r="R6" s="2590"/>
      <c r="S6" s="2590"/>
      <c r="T6" s="2591" t="s">
        <v>438</v>
      </c>
      <c r="U6" s="1668">
        <f t="shared" si="0"/>
        <v>225003</v>
      </c>
    </row>
    <row r="7" spans="1:87" s="272" customFormat="1" ht="39.75" customHeight="1">
      <c r="A7" s="1369" t="s">
        <v>451</v>
      </c>
      <c r="B7" s="689" t="s">
        <v>94</v>
      </c>
      <c r="C7" s="689" t="s">
        <v>2381</v>
      </c>
      <c r="D7" s="3176" t="s">
        <v>1000</v>
      </c>
      <c r="E7" s="3176" t="s">
        <v>1000</v>
      </c>
      <c r="F7" s="1369">
        <v>135</v>
      </c>
      <c r="G7" s="689" t="s">
        <v>965</v>
      </c>
      <c r="H7" s="689" t="s">
        <v>408</v>
      </c>
      <c r="I7" s="1663">
        <v>50000</v>
      </c>
      <c r="J7" s="1663">
        <v>50000</v>
      </c>
      <c r="K7" s="1301">
        <v>50000</v>
      </c>
      <c r="L7" s="1301">
        <f>I7-K7</f>
        <v>0</v>
      </c>
      <c r="M7" s="2719">
        <v>1</v>
      </c>
      <c r="N7" s="2719">
        <v>1</v>
      </c>
      <c r="O7" s="1590">
        <v>1</v>
      </c>
      <c r="P7" s="1590"/>
      <c r="Q7" s="1590"/>
      <c r="R7" s="1590"/>
      <c r="S7" s="1590"/>
      <c r="T7" s="1590" t="s">
        <v>438</v>
      </c>
      <c r="U7" s="1670">
        <f t="shared" si="0"/>
        <v>150003</v>
      </c>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E7" s="271" t="s">
        <v>1133</v>
      </c>
      <c r="CF7" s="271" t="s">
        <v>2268</v>
      </c>
      <c r="CG7" s="271" t="s">
        <v>1134</v>
      </c>
      <c r="CH7" s="271"/>
      <c r="CI7" s="271"/>
    </row>
    <row r="8" spans="1:87" s="272" customFormat="1" ht="51.75" customHeight="1">
      <c r="A8" s="1369" t="s">
        <v>451</v>
      </c>
      <c r="B8" s="689" t="s">
        <v>94</v>
      </c>
      <c r="C8" s="689" t="s">
        <v>2381</v>
      </c>
      <c r="D8" s="3176" t="s">
        <v>1001</v>
      </c>
      <c r="E8" s="3176" t="s">
        <v>1001</v>
      </c>
      <c r="F8" s="1100">
        <v>162</v>
      </c>
      <c r="G8" s="689" t="s">
        <v>965</v>
      </c>
      <c r="H8" s="689" t="s">
        <v>408</v>
      </c>
      <c r="I8" s="1663">
        <v>29912</v>
      </c>
      <c r="J8" s="1663">
        <v>29912</v>
      </c>
      <c r="K8" s="1301">
        <v>29912</v>
      </c>
      <c r="L8" s="1301">
        <f>I8-K8</f>
        <v>0</v>
      </c>
      <c r="M8" s="2719">
        <v>1</v>
      </c>
      <c r="N8" s="2719">
        <v>1</v>
      </c>
      <c r="O8" s="1590">
        <v>1</v>
      </c>
      <c r="P8" s="1590"/>
      <c r="Q8" s="1590"/>
      <c r="R8" s="1590"/>
      <c r="S8" s="1590"/>
      <c r="T8" s="1590" t="s">
        <v>438</v>
      </c>
      <c r="U8" s="1670">
        <f t="shared" si="0"/>
        <v>89739</v>
      </c>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E8" s="271"/>
      <c r="CF8" s="271"/>
      <c r="CG8" s="271"/>
      <c r="CH8" s="271"/>
      <c r="CI8" s="271"/>
    </row>
    <row r="9" spans="1:87" s="272" customFormat="1" ht="55.5" customHeight="1">
      <c r="A9" s="1369" t="s">
        <v>451</v>
      </c>
      <c r="B9" s="689" t="s">
        <v>94</v>
      </c>
      <c r="C9" s="689" t="s">
        <v>1021</v>
      </c>
      <c r="D9" s="1523" t="s">
        <v>1002</v>
      </c>
      <c r="E9" s="1523" t="s">
        <v>1003</v>
      </c>
      <c r="F9" s="1581"/>
      <c r="G9" s="689" t="s">
        <v>2268</v>
      </c>
      <c r="H9" s="689" t="s">
        <v>408</v>
      </c>
      <c r="I9" s="1664">
        <v>110000</v>
      </c>
      <c r="J9" s="1664">
        <v>110000</v>
      </c>
      <c r="K9" s="1301">
        <v>110000</v>
      </c>
      <c r="L9" s="1301">
        <v>0</v>
      </c>
      <c r="M9" s="2719">
        <v>1</v>
      </c>
      <c r="N9" s="2719">
        <v>1</v>
      </c>
      <c r="O9" s="1590">
        <v>1</v>
      </c>
      <c r="P9" s="1590"/>
      <c r="Q9" s="1590"/>
      <c r="R9" s="1590"/>
      <c r="S9" s="1590"/>
      <c r="T9" s="1590" t="s">
        <v>438</v>
      </c>
      <c r="U9" s="1671">
        <f t="shared" si="0"/>
        <v>330003</v>
      </c>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E9" s="271"/>
      <c r="CF9" s="271"/>
      <c r="CG9" s="271"/>
      <c r="CH9" s="271"/>
      <c r="CI9" s="271"/>
    </row>
    <row r="10" spans="1:87" s="272" customFormat="1" ht="68.25" customHeight="1">
      <c r="A10" s="1369" t="s">
        <v>451</v>
      </c>
      <c r="B10" s="1382" t="s">
        <v>94</v>
      </c>
      <c r="C10" s="1382" t="s">
        <v>1021</v>
      </c>
      <c r="D10" s="1523" t="s">
        <v>1917</v>
      </c>
      <c r="E10" s="1523" t="s">
        <v>1918</v>
      </c>
      <c r="F10" s="1581">
        <v>2298</v>
      </c>
      <c r="G10" s="689" t="s">
        <v>2268</v>
      </c>
      <c r="H10" s="689" t="s">
        <v>408</v>
      </c>
      <c r="I10" s="1613">
        <v>20000</v>
      </c>
      <c r="J10" s="1613">
        <v>20000</v>
      </c>
      <c r="K10" s="1301">
        <v>20000</v>
      </c>
      <c r="L10" s="1301">
        <v>0</v>
      </c>
      <c r="M10" s="2719">
        <v>1</v>
      </c>
      <c r="N10" s="2719">
        <v>1</v>
      </c>
      <c r="O10" s="1590">
        <v>1</v>
      </c>
      <c r="P10" s="1590"/>
      <c r="Q10" s="1590"/>
      <c r="R10" s="1590"/>
      <c r="S10" s="1590"/>
      <c r="T10" s="1590" t="s">
        <v>438</v>
      </c>
      <c r="U10" s="1670">
        <f t="shared" si="0"/>
        <v>60003</v>
      </c>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E10" s="271"/>
      <c r="CF10" s="271"/>
      <c r="CG10" s="271"/>
      <c r="CH10" s="271"/>
      <c r="CI10" s="271"/>
    </row>
    <row r="11" spans="1:87" s="272" customFormat="1" ht="44.25" customHeight="1">
      <c r="A11" s="1369" t="s">
        <v>451</v>
      </c>
      <c r="B11" s="689" t="s">
        <v>94</v>
      </c>
      <c r="C11" s="689" t="s">
        <v>1021</v>
      </c>
      <c r="D11" s="1523" t="s">
        <v>1919</v>
      </c>
      <c r="E11" s="1523" t="s">
        <v>2360</v>
      </c>
      <c r="F11" s="3171"/>
      <c r="G11" s="689" t="s">
        <v>2268</v>
      </c>
      <c r="H11" s="689" t="s">
        <v>408</v>
      </c>
      <c r="I11" s="1613">
        <v>21069</v>
      </c>
      <c r="J11" s="1613">
        <v>21069</v>
      </c>
      <c r="K11" s="1301">
        <v>21069</v>
      </c>
      <c r="L11" s="1301">
        <f>I11-K11</f>
        <v>0</v>
      </c>
      <c r="M11" s="2719">
        <v>1</v>
      </c>
      <c r="N11" s="2719">
        <v>1</v>
      </c>
      <c r="O11" s="1590">
        <v>1</v>
      </c>
      <c r="P11" s="1590"/>
      <c r="Q11" s="1590"/>
      <c r="R11" s="1590"/>
      <c r="S11" s="1590"/>
      <c r="T11" s="1590" t="s">
        <v>438</v>
      </c>
      <c r="U11" s="1670">
        <f t="shared" si="0"/>
        <v>63210</v>
      </c>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E11" s="271"/>
      <c r="CF11" s="271"/>
      <c r="CG11" s="271"/>
      <c r="CH11" s="271"/>
      <c r="CI11" s="271"/>
    </row>
    <row r="12" spans="1:87" s="272" customFormat="1" ht="44.25" customHeight="1">
      <c r="A12" s="1369" t="s">
        <v>451</v>
      </c>
      <c r="B12" s="689" t="s">
        <v>94</v>
      </c>
      <c r="C12" s="689" t="s">
        <v>1030</v>
      </c>
      <c r="D12" s="3178" t="s">
        <v>2361</v>
      </c>
      <c r="E12" s="3177" t="s">
        <v>2362</v>
      </c>
      <c r="F12" s="1523">
        <v>70</v>
      </c>
      <c r="G12" s="689" t="s">
        <v>2266</v>
      </c>
      <c r="H12" s="689" t="s">
        <v>408</v>
      </c>
      <c r="I12" s="1417">
        <v>41440.120000000003</v>
      </c>
      <c r="J12" s="1417">
        <v>41440.120000000003</v>
      </c>
      <c r="K12" s="1531">
        <v>41440.120000000003</v>
      </c>
      <c r="L12" s="1301">
        <v>0</v>
      </c>
      <c r="M12" s="2719">
        <v>1</v>
      </c>
      <c r="N12" s="2719">
        <v>1</v>
      </c>
      <c r="O12" s="1590">
        <v>1</v>
      </c>
      <c r="P12" s="1590"/>
      <c r="Q12" s="1590"/>
      <c r="R12" s="1590"/>
      <c r="S12" s="1590"/>
      <c r="T12" s="1590" t="s">
        <v>438</v>
      </c>
      <c r="U12" s="1670">
        <f t="shared" si="0"/>
        <v>124323.36000000002</v>
      </c>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E12" s="271"/>
      <c r="CF12" s="271"/>
      <c r="CG12" s="271"/>
      <c r="CH12" s="271"/>
      <c r="CI12" s="271"/>
    </row>
    <row r="13" spans="1:87" s="272" customFormat="1" ht="55.5" customHeight="1">
      <c r="A13" s="1369" t="s">
        <v>451</v>
      </c>
      <c r="B13" s="689" t="s">
        <v>94</v>
      </c>
      <c r="C13" s="689" t="s">
        <v>1030</v>
      </c>
      <c r="D13" s="1523" t="s">
        <v>2363</v>
      </c>
      <c r="E13" s="1523" t="s">
        <v>2363</v>
      </c>
      <c r="F13" s="3172"/>
      <c r="G13" s="689" t="s">
        <v>2268</v>
      </c>
      <c r="H13" s="689" t="s">
        <v>408</v>
      </c>
      <c r="I13" s="1417">
        <v>90000</v>
      </c>
      <c r="J13" s="1417">
        <v>90000</v>
      </c>
      <c r="K13" s="1301">
        <v>90000</v>
      </c>
      <c r="L13" s="1301">
        <f>I13-K13</f>
        <v>0</v>
      </c>
      <c r="M13" s="2719">
        <v>1</v>
      </c>
      <c r="N13" s="2719">
        <v>1</v>
      </c>
      <c r="O13" s="1590">
        <v>1</v>
      </c>
      <c r="P13" s="1590"/>
      <c r="Q13" s="1590"/>
      <c r="R13" s="1590"/>
      <c r="S13" s="1590"/>
      <c r="T13" s="1590" t="s">
        <v>438</v>
      </c>
      <c r="U13" s="1670">
        <f t="shared" si="0"/>
        <v>270003</v>
      </c>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E13" s="271"/>
      <c r="CF13" s="271"/>
      <c r="CG13" s="271"/>
      <c r="CH13" s="271"/>
      <c r="CI13" s="271"/>
    </row>
    <row r="14" spans="1:87" ht="50.25" customHeight="1">
      <c r="A14" s="1369" t="s">
        <v>451</v>
      </c>
      <c r="B14" s="689" t="s">
        <v>94</v>
      </c>
      <c r="C14" s="689" t="s">
        <v>1030</v>
      </c>
      <c r="D14" s="1523" t="s">
        <v>2364</v>
      </c>
      <c r="E14" s="1523" t="s">
        <v>2364</v>
      </c>
      <c r="F14" s="3173">
        <v>1880</v>
      </c>
      <c r="G14" s="689" t="s">
        <v>2268</v>
      </c>
      <c r="H14" s="689" t="s">
        <v>408</v>
      </c>
      <c r="I14" s="1417">
        <v>141730</v>
      </c>
      <c r="J14" s="1417">
        <v>141730</v>
      </c>
      <c r="K14" s="1301">
        <v>141730</v>
      </c>
      <c r="L14" s="1301">
        <f>I14-K14</f>
        <v>0</v>
      </c>
      <c r="M14" s="2719">
        <v>1</v>
      </c>
      <c r="N14" s="2719">
        <v>1</v>
      </c>
      <c r="O14" s="1590">
        <v>1</v>
      </c>
      <c r="P14" s="1590"/>
      <c r="Q14" s="1590"/>
      <c r="R14" s="1590"/>
      <c r="S14" s="1590"/>
      <c r="T14" s="1590" t="s">
        <v>438</v>
      </c>
      <c r="U14" s="1668">
        <f t="shared" si="0"/>
        <v>425193</v>
      </c>
    </row>
    <row r="15" spans="1:87" ht="36.75" customHeight="1">
      <c r="A15" s="3179" t="s">
        <v>415</v>
      </c>
      <c r="B15" s="689" t="s">
        <v>94</v>
      </c>
      <c r="C15" s="689" t="s">
        <v>157</v>
      </c>
      <c r="D15" s="689" t="s">
        <v>228</v>
      </c>
      <c r="E15" s="689" t="s">
        <v>228</v>
      </c>
      <c r="F15" s="689"/>
      <c r="G15" s="689" t="s">
        <v>2268</v>
      </c>
      <c r="H15" s="689" t="s">
        <v>408</v>
      </c>
      <c r="I15" s="1417">
        <v>150000</v>
      </c>
      <c r="J15" s="1417">
        <v>150000</v>
      </c>
      <c r="K15" s="1301">
        <v>150000</v>
      </c>
      <c r="L15" s="1301">
        <f>I15-K15</f>
        <v>0</v>
      </c>
      <c r="M15" s="2719">
        <v>1</v>
      </c>
      <c r="N15" s="2719">
        <v>1</v>
      </c>
      <c r="O15" s="1590">
        <v>1</v>
      </c>
      <c r="P15" s="1590"/>
      <c r="Q15" s="1590"/>
      <c r="R15" s="1590"/>
      <c r="S15" s="1590"/>
      <c r="T15" s="1590" t="s">
        <v>438</v>
      </c>
      <c r="U15" s="1672">
        <f t="shared" si="0"/>
        <v>450003</v>
      </c>
    </row>
    <row r="16" spans="1:87">
      <c r="A16" s="205"/>
      <c r="B16" s="205"/>
      <c r="C16" s="205"/>
      <c r="H16" s="1681"/>
      <c r="I16" s="1682"/>
      <c r="J16" s="1683"/>
      <c r="K16" s="1684"/>
      <c r="L16" s="1685"/>
      <c r="M16" s="1686"/>
      <c r="N16" s="1687"/>
      <c r="O16" s="1415"/>
      <c r="P16" s="1415"/>
      <c r="Q16" s="1415"/>
      <c r="R16" s="1415"/>
      <c r="S16" s="1415"/>
      <c r="T16" s="1423"/>
      <c r="U16" s="1672">
        <f t="shared" si="0"/>
        <v>0</v>
      </c>
    </row>
    <row r="17" spans="1:21">
      <c r="A17" s="205"/>
      <c r="B17" s="205"/>
      <c r="C17" s="205"/>
      <c r="H17" s="1681"/>
      <c r="I17" s="1688"/>
      <c r="J17" s="1689"/>
      <c r="K17" s="1690"/>
      <c r="L17" s="1688"/>
      <c r="M17" s="1687"/>
      <c r="N17" s="1681"/>
      <c r="O17" s="205"/>
      <c r="P17" s="205"/>
      <c r="Q17" s="205"/>
      <c r="R17" s="205"/>
      <c r="S17" s="205"/>
      <c r="T17" s="205"/>
      <c r="U17" s="1672">
        <f t="shared" si="0"/>
        <v>0</v>
      </c>
    </row>
    <row r="18" spans="1:21">
      <c r="I18" s="1424"/>
      <c r="J18" s="1424"/>
      <c r="K18" s="1425"/>
      <c r="L18" s="1424"/>
      <c r="M18" s="1422"/>
    </row>
  </sheetData>
  <dataConsolidate/>
  <mergeCells count="10">
    <mergeCell ref="A1:T1"/>
    <mergeCell ref="A2:A3"/>
    <mergeCell ref="B2:B3"/>
    <mergeCell ref="C2:C3"/>
    <mergeCell ref="D2:E2"/>
    <mergeCell ref="F2:F3"/>
    <mergeCell ref="G2:G3"/>
    <mergeCell ref="H2:H3"/>
    <mergeCell ref="M2:N2"/>
    <mergeCell ref="O2:T2"/>
  </mergeCells>
  <phoneticPr fontId="55" type="noConversion"/>
  <dataValidations count="8">
    <dataValidation type="list" allowBlank="1" showInputMessage="1" showErrorMessage="1" errorTitle="DİKKAT !!!" error="LÜTFEN YANDA AÇILAN OK ARACILIĞIYLA UYGUN SEÇENEĞİ GİRİN_x000a_KÖYDES" sqref="H25:H65536 H2:H3">
      <formula1>$CM$4:$CM$13</formula1>
    </dataValidation>
    <dataValidation type="list" allowBlank="1" showInputMessage="1" showErrorMessage="1" errorTitle="LÜTFEN DİKKAT !!!!" error="GİRİDİĞİNİZ DEĞER AŞAĞIDAKİLERDEN BİRİSİ OLMALIDIR &quot;Y&quot; , &quot;D.E&quot; ,&quot;EK&quot;" sqref="A24:A65536 A2">
      <formula1>$CN$4:$CN$13</formula1>
    </dataValidation>
    <dataValidation type="list" allowBlank="1" showInputMessage="1" showErrorMessage="1" errorTitle="DİKKAT !!!!" error="LÜTFEN YANDA AÇILAN OK ARACILIĞIYLA UYGUN SEÇENEĞİ GİRİN_x000a_KÖYDES" sqref="G17:G65536 G2:G3">
      <formula1>$CL$4:$CL$13</formula1>
    </dataValidation>
    <dataValidation type="list" allowBlank="1" showInputMessage="1" showErrorMessage="1" errorTitle="LÜTFEN DİKKAT !!!!" error="GİRİDİĞİNİZ DEĞER AŞAĞIDAKİLERDEN BİRİSİ OLMALIDIR &quot;Y&quot; , &quot;D.E&quot; ,&quot;EK&quot;" sqref="A16:A23 A4:A6">
      <formula1>$CE$4:$CE$13</formula1>
    </dataValidation>
    <dataValidation type="list" allowBlank="1" showInputMessage="1" showErrorMessage="1" errorTitle="LÜTFEN DİKKAT !!!!" error="GİRİDİĞİNİZ DEĞER AŞAĞIDAKİLERDEN BİRİSİ OLMALIDIR &quot;Y&quot; , &quot;D.E&quot; ,&quot;EK&quot;" sqref="A7:A15">
      <formula1>$W$1:$W$4</formula1>
    </dataValidation>
    <dataValidation type="whole" allowBlank="1" showInputMessage="1" showErrorMessage="1" errorTitle="DİKKATT !!!!" error="BU BÖLÜME BİR İŞ SAYISINI GÖSTEREN BİR RAKAM GİRMELİSİNİZ_x000a_KÖYDES_x000a_" sqref="O1:S1048576">
      <formula1>0</formula1>
      <formula2>10</formula2>
    </dataValidation>
    <dataValidation type="list" allowBlank="1" showInputMessage="1" showErrorMessage="1" errorTitle="DİKKAT !!!!" error="LÜTFEN YANDA AÇILAN OK ARACILIĞIYLA UYGUN SEÇENEĞİ GİRİN_x000a_KÖYDES" sqref="G4:G16">
      <formula1>$CF$4:$CF$13</formula1>
    </dataValidation>
    <dataValidation type="list" allowBlank="1" showInputMessage="1" showErrorMessage="1" errorTitle="DİKKAT !!!" error="LÜTFEN YANDA AÇILAN OK ARACILIĞIYLA UYGUN SEÇENEĞİ GİRİN_x000a_KÖYDES" sqref="H4:H24">
      <formula1>$CG$4:$CG$13</formula1>
    </dataValidation>
  </dataValidations>
  <pageMargins left="0.23622047244094491" right="0.19685039370078741" top="0.88" bottom="0.51181102362204722" header="0.46" footer="0.35433070866141736"/>
  <pageSetup paperSize="9" scale="56" orientation="landscape" r:id="rId1"/>
  <headerFooter alignWithMargins="0">
    <oddHeader>&amp;C&amp;12T.C.
İÇİŞLERİ BAKANLIĞI
Mahalli İdareler Genel Müdürlüğü</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CM14"/>
  <sheetViews>
    <sheetView zoomScaleNormal="100" zoomScaleSheetLayoutView="75" workbookViewId="0">
      <selection sqref="A1:X1"/>
    </sheetView>
  </sheetViews>
  <sheetFormatPr defaultRowHeight="12.75"/>
  <cols>
    <col min="1" max="1" width="5.85546875" style="204" customWidth="1"/>
    <col min="2" max="2" width="10.140625" style="204" customWidth="1"/>
    <col min="3" max="3" width="14.140625" style="204" customWidth="1"/>
    <col min="4" max="4" width="27.5703125" style="204" customWidth="1"/>
    <col min="5" max="5" width="19.42578125" style="204" customWidth="1"/>
    <col min="6" max="6" width="10.42578125" style="204" customWidth="1"/>
    <col min="7" max="7" width="14.7109375" style="204" customWidth="1"/>
    <col min="8" max="8" width="16" style="204" customWidth="1"/>
    <col min="9" max="9" width="13" style="244" customWidth="1"/>
    <col min="10" max="10" width="11.42578125" style="244" customWidth="1"/>
    <col min="11" max="11" width="10.28515625" style="245" customWidth="1"/>
    <col min="12" max="12" width="11.5703125" style="244" customWidth="1"/>
    <col min="13" max="13" width="12.5703125" style="244" customWidth="1"/>
    <col min="14" max="14" width="12" style="244" customWidth="1"/>
    <col min="15" max="15" width="9.140625" style="244"/>
    <col min="16" max="16" width="8.28515625" style="244" customWidth="1"/>
    <col min="17" max="17" width="6.7109375" style="246" customWidth="1"/>
    <col min="18" max="18" width="6.85546875" style="204" customWidth="1"/>
    <col min="19" max="19" width="6" style="204" customWidth="1"/>
    <col min="20" max="20" width="8.140625" style="204" customWidth="1"/>
    <col min="21" max="21" width="5.7109375" style="204" customWidth="1"/>
    <col min="22" max="22" width="5.5703125" style="204" customWidth="1"/>
    <col min="23" max="23" width="8.85546875" style="204" customWidth="1"/>
    <col min="24" max="24" width="24.7109375" style="204" customWidth="1"/>
    <col min="25" max="84" width="9.140625" style="249"/>
    <col min="85" max="86" width="9.140625" style="204"/>
    <col min="87" max="87" width="9.140625" style="249"/>
    <col min="88" max="88" width="10.42578125" style="249" customWidth="1"/>
    <col min="89" max="89" width="10.28515625" style="249" customWidth="1"/>
    <col min="90" max="91" width="9.140625" style="249"/>
    <col min="92" max="93" width="9.140625" style="204"/>
    <col min="94" max="97" width="0" style="204" hidden="1" customWidth="1"/>
    <col min="98" max="16384" width="9.140625" style="204"/>
  </cols>
  <sheetData>
    <row r="1" spans="1:91" s="205" customFormat="1" ht="35.25" customHeight="1" thickBot="1">
      <c r="A1" s="3834" t="s">
        <v>2391</v>
      </c>
      <c r="B1" s="3835"/>
      <c r="C1" s="3835"/>
      <c r="D1" s="3835"/>
      <c r="E1" s="3835"/>
      <c r="F1" s="3835"/>
      <c r="G1" s="3835"/>
      <c r="H1" s="3835"/>
      <c r="I1" s="3835"/>
      <c r="J1" s="3835"/>
      <c r="K1" s="3835"/>
      <c r="L1" s="3835"/>
      <c r="M1" s="3835"/>
      <c r="N1" s="3835"/>
      <c r="O1" s="3835"/>
      <c r="P1" s="3835"/>
      <c r="Q1" s="3835"/>
      <c r="R1" s="3835"/>
      <c r="S1" s="3835"/>
      <c r="T1" s="3835"/>
      <c r="U1" s="3835"/>
      <c r="V1" s="3835"/>
      <c r="W1" s="3835"/>
      <c r="X1" s="3836"/>
      <c r="CI1" s="249"/>
      <c r="CJ1" s="249"/>
      <c r="CK1" s="249"/>
      <c r="CL1" s="249"/>
      <c r="CM1" s="249"/>
    </row>
    <row r="2" spans="1:91" s="205" customFormat="1" ht="13.5" thickBot="1">
      <c r="I2" s="277"/>
      <c r="J2" s="277"/>
      <c r="K2" s="278"/>
      <c r="L2" s="277"/>
      <c r="M2" s="277"/>
      <c r="N2" s="277"/>
      <c r="O2" s="277"/>
      <c r="P2" s="277"/>
      <c r="CI2" s="249"/>
      <c r="CJ2" s="249"/>
      <c r="CK2" s="249"/>
      <c r="CL2" s="249"/>
      <c r="CM2" s="249"/>
    </row>
    <row r="3" spans="1:91" s="205" customFormat="1" ht="40.5" customHeight="1">
      <c r="A3" s="3946" t="s">
        <v>445</v>
      </c>
      <c r="B3" s="3948" t="s">
        <v>13</v>
      </c>
      <c r="C3" s="3950" t="s">
        <v>2277</v>
      </c>
      <c r="D3" s="3950" t="s">
        <v>423</v>
      </c>
      <c r="E3" s="3950"/>
      <c r="F3" s="3964" t="s">
        <v>2276</v>
      </c>
      <c r="G3" s="3958" t="s">
        <v>411</v>
      </c>
      <c r="H3" s="3966" t="s">
        <v>395</v>
      </c>
      <c r="I3" s="604" t="s">
        <v>2357</v>
      </c>
      <c r="J3" s="391" t="s">
        <v>1054</v>
      </c>
      <c r="K3" s="391" t="s">
        <v>2358</v>
      </c>
      <c r="L3" s="605" t="s">
        <v>2359</v>
      </c>
      <c r="M3" s="3972" t="s">
        <v>1865</v>
      </c>
      <c r="N3" s="3968" t="s">
        <v>972</v>
      </c>
      <c r="O3" s="3970" t="s">
        <v>346</v>
      </c>
      <c r="P3" s="3971"/>
      <c r="Q3" s="3940" t="s">
        <v>429</v>
      </c>
      <c r="R3" s="3941"/>
      <c r="S3" s="3942" t="s">
        <v>16</v>
      </c>
      <c r="T3" s="3943"/>
      <c r="U3" s="3943"/>
      <c r="V3" s="3943"/>
      <c r="W3" s="3943"/>
      <c r="X3" s="3944"/>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738"/>
      <c r="CI3" s="249"/>
      <c r="CJ3" s="249"/>
      <c r="CK3" s="249"/>
      <c r="CL3" s="249"/>
      <c r="CM3" s="249"/>
    </row>
    <row r="4" spans="1:91" s="205" customFormat="1" ht="41.25" customHeight="1">
      <c r="A4" s="4052"/>
      <c r="B4" s="4053"/>
      <c r="C4" s="4054"/>
      <c r="D4" s="3011" t="s">
        <v>430</v>
      </c>
      <c r="E4" s="3012" t="s">
        <v>410</v>
      </c>
      <c r="F4" s="4055"/>
      <c r="G4" s="4056"/>
      <c r="H4" s="4057"/>
      <c r="I4" s="1241" t="s">
        <v>1416</v>
      </c>
      <c r="J4" s="1242" t="s">
        <v>1417</v>
      </c>
      <c r="K4" s="1242" t="s">
        <v>1055</v>
      </c>
      <c r="L4" s="1429" t="s">
        <v>2131</v>
      </c>
      <c r="M4" s="4081"/>
      <c r="N4" s="4082"/>
      <c r="O4" s="3180" t="s">
        <v>348</v>
      </c>
      <c r="P4" s="3181" t="s">
        <v>349</v>
      </c>
      <c r="Q4" s="1430" t="s">
        <v>436</v>
      </c>
      <c r="R4" s="1431" t="s">
        <v>437</v>
      </c>
      <c r="S4" s="1405" t="s">
        <v>438</v>
      </c>
      <c r="T4" s="1406" t="s">
        <v>439</v>
      </c>
      <c r="U4" s="1406" t="s">
        <v>440</v>
      </c>
      <c r="V4" s="1406" t="s">
        <v>441</v>
      </c>
      <c r="W4" s="1406" t="s">
        <v>442</v>
      </c>
      <c r="X4" s="1239" t="s">
        <v>443</v>
      </c>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CI4" s="249"/>
      <c r="CJ4" s="249"/>
      <c r="CK4" s="249"/>
      <c r="CL4" s="249"/>
      <c r="CM4" s="249"/>
    </row>
    <row r="5" spans="1:91" s="280" customFormat="1" ht="42" customHeight="1">
      <c r="A5" s="1919" t="s">
        <v>451</v>
      </c>
      <c r="B5" s="1919" t="s">
        <v>94</v>
      </c>
      <c r="C5" s="1919" t="s">
        <v>95</v>
      </c>
      <c r="D5" s="3185" t="s">
        <v>993</v>
      </c>
      <c r="E5" s="3185" t="s">
        <v>987</v>
      </c>
      <c r="F5" s="1919"/>
      <c r="G5" s="1919" t="s">
        <v>2266</v>
      </c>
      <c r="H5" s="1919" t="s">
        <v>1060</v>
      </c>
      <c r="I5" s="3183">
        <v>40000</v>
      </c>
      <c r="J5" s="3183">
        <v>40000</v>
      </c>
      <c r="K5" s="3183">
        <v>40000</v>
      </c>
      <c r="L5" s="3100">
        <f>I5-K5</f>
        <v>0</v>
      </c>
      <c r="M5" s="3100"/>
      <c r="N5" s="3100"/>
      <c r="O5" s="3100"/>
      <c r="P5" s="3100"/>
      <c r="Q5" s="1919"/>
      <c r="R5" s="3100"/>
      <c r="S5" s="1919">
        <v>1</v>
      </c>
      <c r="T5" s="1919"/>
      <c r="U5" s="1919"/>
      <c r="V5" s="1919"/>
      <c r="W5" s="1919"/>
      <c r="X5" s="1919" t="s">
        <v>438</v>
      </c>
      <c r="Y5" s="1739"/>
      <c r="Z5" s="1739"/>
      <c r="AA5" s="1739"/>
      <c r="AB5" s="1739"/>
      <c r="AC5" s="1739"/>
      <c r="AD5" s="1739"/>
      <c r="AE5" s="1739"/>
      <c r="AF5" s="1739"/>
      <c r="AG5" s="1739"/>
      <c r="AH5" s="1739"/>
      <c r="AI5" s="1739"/>
      <c r="AJ5" s="1739"/>
      <c r="AK5" s="1739"/>
      <c r="AL5" s="1739"/>
      <c r="AM5" s="1739"/>
      <c r="AN5" s="1739"/>
      <c r="AO5" s="1739"/>
      <c r="AP5" s="1739"/>
      <c r="AQ5" s="1739"/>
      <c r="AR5" s="1739"/>
      <c r="AS5" s="1739"/>
      <c r="AT5" s="1739"/>
      <c r="AU5" s="1739"/>
      <c r="AV5" s="1739"/>
      <c r="AW5" s="1739"/>
      <c r="AX5" s="1739"/>
      <c r="AY5" s="1739" t="s">
        <v>451</v>
      </c>
      <c r="AZ5" s="271" t="s">
        <v>2266</v>
      </c>
      <c r="BA5" s="271" t="s">
        <v>1060</v>
      </c>
      <c r="CI5" s="271" t="s">
        <v>451</v>
      </c>
      <c r="CJ5" s="271" t="s">
        <v>2266</v>
      </c>
      <c r="CK5" s="271" t="s">
        <v>408</v>
      </c>
      <c r="CL5" s="271"/>
      <c r="CM5" s="271"/>
    </row>
    <row r="6" spans="1:91" s="272" customFormat="1" ht="42" customHeight="1">
      <c r="A6" s="1919" t="s">
        <v>451</v>
      </c>
      <c r="B6" s="1919" t="s">
        <v>94</v>
      </c>
      <c r="C6" s="1919" t="s">
        <v>95</v>
      </c>
      <c r="D6" s="3185" t="s">
        <v>994</v>
      </c>
      <c r="E6" s="3185" t="s">
        <v>988</v>
      </c>
      <c r="F6" s="1919"/>
      <c r="G6" s="1919" t="s">
        <v>2266</v>
      </c>
      <c r="H6" s="1919" t="s">
        <v>1060</v>
      </c>
      <c r="I6" s="3183">
        <v>50000</v>
      </c>
      <c r="J6" s="3183">
        <v>50000</v>
      </c>
      <c r="K6" s="3183">
        <v>50000</v>
      </c>
      <c r="L6" s="3100">
        <f t="shared" ref="L6:L12" si="0">I6-K6</f>
        <v>0</v>
      </c>
      <c r="M6" s="3100"/>
      <c r="N6" s="3100"/>
      <c r="O6" s="3100"/>
      <c r="P6" s="3100"/>
      <c r="Q6" s="3184"/>
      <c r="R6" s="3100"/>
      <c r="S6" s="1919">
        <v>1</v>
      </c>
      <c r="T6" s="1919"/>
      <c r="U6" s="1919"/>
      <c r="V6" s="1919"/>
      <c r="W6" s="1919"/>
      <c r="X6" s="1919" t="s">
        <v>438</v>
      </c>
      <c r="Y6" s="1739"/>
      <c r="Z6" s="1739"/>
      <c r="AA6" s="1739"/>
      <c r="AB6" s="1739"/>
      <c r="AC6" s="1739"/>
      <c r="AD6" s="1739"/>
      <c r="AE6" s="1739"/>
      <c r="AF6" s="1739"/>
      <c r="AG6" s="1739"/>
      <c r="AH6" s="1739"/>
      <c r="AI6" s="1739"/>
      <c r="AJ6" s="1739"/>
      <c r="AK6" s="1739"/>
      <c r="AL6" s="1739"/>
      <c r="AM6" s="1739"/>
      <c r="AN6" s="1739"/>
      <c r="AO6" s="1739"/>
      <c r="AP6" s="1739"/>
      <c r="AQ6" s="1739"/>
      <c r="AR6" s="1739"/>
      <c r="AS6" s="1739"/>
      <c r="AT6" s="1739"/>
      <c r="AU6" s="1739"/>
      <c r="AV6" s="1739"/>
      <c r="AW6" s="1739"/>
      <c r="AX6" s="1739"/>
      <c r="AY6" s="1739" t="s">
        <v>10</v>
      </c>
      <c r="AZ6" s="271" t="s">
        <v>965</v>
      </c>
      <c r="BA6" s="271" t="s">
        <v>1061</v>
      </c>
      <c r="BB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F6" s="271"/>
      <c r="CI6" s="271" t="s">
        <v>10</v>
      </c>
      <c r="CJ6" s="271" t="s">
        <v>965</v>
      </c>
      <c r="CK6" s="271" t="s">
        <v>409</v>
      </c>
      <c r="CL6" s="271"/>
      <c r="CM6" s="271"/>
    </row>
    <row r="7" spans="1:91" s="272" customFormat="1" ht="42" customHeight="1">
      <c r="A7" s="1919" t="s">
        <v>451</v>
      </c>
      <c r="B7" s="1919" t="s">
        <v>94</v>
      </c>
      <c r="C7" s="1919" t="s">
        <v>95</v>
      </c>
      <c r="D7" s="3185" t="s">
        <v>999</v>
      </c>
      <c r="E7" s="3185" t="s">
        <v>989</v>
      </c>
      <c r="F7" s="1919"/>
      <c r="G7" s="1919" t="s">
        <v>2266</v>
      </c>
      <c r="H7" s="1919" t="s">
        <v>1060</v>
      </c>
      <c r="I7" s="3183">
        <v>4000</v>
      </c>
      <c r="J7" s="3183">
        <v>4000</v>
      </c>
      <c r="K7" s="3183">
        <v>4000</v>
      </c>
      <c r="L7" s="3100">
        <f t="shared" si="0"/>
        <v>0</v>
      </c>
      <c r="M7" s="3100"/>
      <c r="N7" s="3100"/>
      <c r="O7" s="3100"/>
      <c r="P7" s="3100"/>
      <c r="Q7" s="3184"/>
      <c r="R7" s="3100"/>
      <c r="S7" s="1919">
        <v>1</v>
      </c>
      <c r="T7" s="1919"/>
      <c r="U7" s="1919"/>
      <c r="V7" s="1919"/>
      <c r="W7" s="1919"/>
      <c r="X7" s="1919" t="s">
        <v>438</v>
      </c>
      <c r="Y7" s="1739"/>
      <c r="Z7" s="1739"/>
      <c r="AA7" s="1739"/>
      <c r="AB7" s="1739"/>
      <c r="AC7" s="1739"/>
      <c r="AD7" s="1739"/>
      <c r="AE7" s="1739"/>
      <c r="AF7" s="1739"/>
      <c r="AG7" s="1739"/>
      <c r="AH7" s="1739"/>
      <c r="AI7" s="1739"/>
      <c r="AJ7" s="1739"/>
      <c r="AK7" s="1739"/>
      <c r="AL7" s="1739"/>
      <c r="AM7" s="1739"/>
      <c r="AN7" s="1739"/>
      <c r="AO7" s="1739"/>
      <c r="AP7" s="1739"/>
      <c r="AQ7" s="1739"/>
      <c r="AR7" s="1739"/>
      <c r="AS7" s="1739"/>
      <c r="AT7" s="1739"/>
      <c r="AU7" s="1739"/>
      <c r="AV7" s="1739"/>
      <c r="AW7" s="1739"/>
      <c r="AX7" s="1739"/>
      <c r="AY7" s="1739" t="s">
        <v>415</v>
      </c>
      <c r="AZ7" s="271" t="s">
        <v>2268</v>
      </c>
      <c r="BA7" s="271" t="s">
        <v>1062</v>
      </c>
      <c r="BB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I7" s="271" t="s">
        <v>415</v>
      </c>
      <c r="CJ7" s="271" t="s">
        <v>2268</v>
      </c>
      <c r="CK7" s="271" t="s">
        <v>414</v>
      </c>
      <c r="CL7" s="271"/>
      <c r="CM7" s="271"/>
    </row>
    <row r="8" spans="1:91" s="272" customFormat="1" ht="42" customHeight="1">
      <c r="A8" s="1919" t="s">
        <v>451</v>
      </c>
      <c r="B8" s="1919" t="s">
        <v>94</v>
      </c>
      <c r="C8" s="1919" t="s">
        <v>95</v>
      </c>
      <c r="D8" s="3185" t="s">
        <v>995</v>
      </c>
      <c r="E8" s="3185" t="s">
        <v>990</v>
      </c>
      <c r="F8" s="1919"/>
      <c r="G8" s="1919" t="s">
        <v>2266</v>
      </c>
      <c r="H8" s="1919" t="s">
        <v>1060</v>
      </c>
      <c r="I8" s="3183">
        <v>2000</v>
      </c>
      <c r="J8" s="3183">
        <v>2000</v>
      </c>
      <c r="K8" s="3183">
        <v>2000</v>
      </c>
      <c r="L8" s="3100">
        <f t="shared" si="0"/>
        <v>0</v>
      </c>
      <c r="M8" s="3100"/>
      <c r="N8" s="3100"/>
      <c r="O8" s="3100"/>
      <c r="P8" s="3100"/>
      <c r="Q8" s="3184"/>
      <c r="R8" s="3100"/>
      <c r="S8" s="1919">
        <v>1</v>
      </c>
      <c r="T8" s="1919"/>
      <c r="U8" s="1919"/>
      <c r="V8" s="1919"/>
      <c r="W8" s="1919"/>
      <c r="X8" s="1919" t="s">
        <v>438</v>
      </c>
      <c r="Y8" s="1739"/>
      <c r="Z8" s="1739"/>
      <c r="AA8" s="1739"/>
      <c r="AB8" s="1739"/>
      <c r="AC8" s="1739"/>
      <c r="AD8" s="1739"/>
      <c r="AE8" s="1739"/>
      <c r="AF8" s="1739"/>
      <c r="AG8" s="1739"/>
      <c r="AH8" s="1739"/>
      <c r="AI8" s="1739"/>
      <c r="AJ8" s="1739"/>
      <c r="AK8" s="1739"/>
      <c r="AL8" s="1739"/>
      <c r="AM8" s="1739"/>
      <c r="AN8" s="1739"/>
      <c r="AO8" s="1739"/>
      <c r="AP8" s="1739"/>
      <c r="AQ8" s="1739"/>
      <c r="AR8" s="1739"/>
      <c r="AS8" s="1739"/>
      <c r="AT8" s="1739"/>
      <c r="AU8" s="1739"/>
      <c r="AV8" s="1739"/>
      <c r="AW8" s="1739"/>
      <c r="AX8" s="1739"/>
      <c r="AY8" s="1739"/>
      <c r="AZ8" s="271" t="s">
        <v>1063</v>
      </c>
      <c r="BA8" s="271" t="s">
        <v>1064</v>
      </c>
      <c r="BB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F8" s="271"/>
      <c r="CI8" s="271"/>
      <c r="CJ8" s="271"/>
      <c r="CK8" s="271"/>
      <c r="CL8" s="271"/>
      <c r="CM8" s="271"/>
    </row>
    <row r="9" spans="1:91" s="272" customFormat="1" ht="42" customHeight="1">
      <c r="A9" s="1919" t="s">
        <v>451</v>
      </c>
      <c r="B9" s="1919" t="s">
        <v>94</v>
      </c>
      <c r="C9" s="1919" t="s">
        <v>95</v>
      </c>
      <c r="D9" s="3185" t="s">
        <v>996</v>
      </c>
      <c r="E9" s="3185" t="s">
        <v>991</v>
      </c>
      <c r="F9" s="1919"/>
      <c r="G9" s="1919" t="s">
        <v>2266</v>
      </c>
      <c r="H9" s="1919" t="s">
        <v>1060</v>
      </c>
      <c r="I9" s="3183">
        <v>8000</v>
      </c>
      <c r="J9" s="3183">
        <v>8000</v>
      </c>
      <c r="K9" s="3183">
        <v>8000</v>
      </c>
      <c r="L9" s="3100">
        <f t="shared" si="0"/>
        <v>0</v>
      </c>
      <c r="M9" s="3100"/>
      <c r="N9" s="3100"/>
      <c r="O9" s="3100"/>
      <c r="P9" s="3100"/>
      <c r="Q9" s="3184"/>
      <c r="R9" s="3100"/>
      <c r="S9" s="1919">
        <v>1</v>
      </c>
      <c r="T9" s="1919"/>
      <c r="U9" s="1919"/>
      <c r="V9" s="1919"/>
      <c r="W9" s="1919"/>
      <c r="X9" s="1919" t="s">
        <v>438</v>
      </c>
      <c r="Y9" s="1739"/>
      <c r="Z9" s="1739"/>
      <c r="AA9" s="1739"/>
      <c r="AB9" s="1739"/>
      <c r="AC9" s="1739"/>
      <c r="AD9" s="1739"/>
      <c r="AE9" s="1739"/>
      <c r="AF9" s="1739"/>
      <c r="AG9" s="1739"/>
      <c r="AH9" s="1739"/>
      <c r="AI9" s="1739"/>
      <c r="AJ9" s="1739"/>
      <c r="AK9" s="1739"/>
      <c r="AL9" s="1739"/>
      <c r="AM9" s="1739"/>
      <c r="AN9" s="1739"/>
      <c r="AO9" s="1739"/>
      <c r="AP9" s="1739"/>
      <c r="AQ9" s="1739"/>
      <c r="AR9" s="1739"/>
      <c r="AS9" s="1739"/>
      <c r="AT9" s="1739"/>
      <c r="AU9" s="1739"/>
      <c r="AV9" s="1739"/>
      <c r="AW9" s="1739"/>
      <c r="AX9" s="1739"/>
      <c r="AY9" s="1739"/>
      <c r="AZ9" s="271"/>
      <c r="BA9" s="271" t="s">
        <v>1065</v>
      </c>
      <c r="BB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I9" s="271"/>
      <c r="CJ9" s="271"/>
      <c r="CK9" s="271"/>
      <c r="CL9" s="271"/>
      <c r="CM9" s="271"/>
    </row>
    <row r="10" spans="1:91" s="272" customFormat="1" ht="42" customHeight="1">
      <c r="A10" s="1919" t="s">
        <v>451</v>
      </c>
      <c r="B10" s="1919" t="s">
        <v>94</v>
      </c>
      <c r="C10" s="1919" t="s">
        <v>95</v>
      </c>
      <c r="D10" s="3185" t="s">
        <v>998</v>
      </c>
      <c r="E10" s="3185" t="s">
        <v>289</v>
      </c>
      <c r="F10" s="1919"/>
      <c r="G10" s="1919" t="s">
        <v>965</v>
      </c>
      <c r="H10" s="1919" t="s">
        <v>1060</v>
      </c>
      <c r="I10" s="3183">
        <v>40000</v>
      </c>
      <c r="J10" s="3183">
        <v>40000</v>
      </c>
      <c r="K10" s="3183">
        <v>40000</v>
      </c>
      <c r="L10" s="3100">
        <f t="shared" si="0"/>
        <v>0</v>
      </c>
      <c r="M10" s="3100"/>
      <c r="N10" s="3100"/>
      <c r="O10" s="3100"/>
      <c r="P10" s="3100"/>
      <c r="Q10" s="3184"/>
      <c r="R10" s="3100"/>
      <c r="S10" s="1919">
        <v>1</v>
      </c>
      <c r="T10" s="1919"/>
      <c r="U10" s="1919"/>
      <c r="V10" s="1919"/>
      <c r="W10" s="1919"/>
      <c r="X10" s="1919" t="s">
        <v>438</v>
      </c>
      <c r="Y10" s="1739"/>
      <c r="Z10" s="1739"/>
      <c r="AA10" s="1739"/>
      <c r="AB10" s="1739"/>
      <c r="AC10" s="1739"/>
      <c r="AD10" s="1739"/>
      <c r="AE10" s="1739"/>
      <c r="AF10" s="1739"/>
      <c r="AG10" s="1739"/>
      <c r="AH10" s="1739"/>
      <c r="AI10" s="1739"/>
      <c r="AJ10" s="1739"/>
      <c r="AK10" s="1739"/>
      <c r="AL10" s="1739"/>
      <c r="AM10" s="1739"/>
      <c r="AN10" s="1739"/>
      <c r="AO10" s="1739"/>
      <c r="AP10" s="1739"/>
      <c r="AQ10" s="1739"/>
      <c r="AR10" s="1739"/>
      <c r="AS10" s="1739"/>
      <c r="AT10" s="1739"/>
      <c r="AU10" s="1739"/>
      <c r="AV10" s="1739"/>
      <c r="AW10" s="1739"/>
      <c r="AX10" s="1739"/>
      <c r="AY10" s="1739"/>
      <c r="AZ10" s="271"/>
      <c r="BB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I10" s="271"/>
      <c r="CJ10" s="271"/>
      <c r="CK10" s="271"/>
      <c r="CL10" s="271"/>
      <c r="CM10" s="271"/>
    </row>
    <row r="11" spans="1:91" s="272" customFormat="1" ht="42" customHeight="1">
      <c r="A11" s="1919" t="s">
        <v>451</v>
      </c>
      <c r="B11" s="1919" t="s">
        <v>94</v>
      </c>
      <c r="C11" s="1919" t="s">
        <v>95</v>
      </c>
      <c r="D11" s="3185" t="s">
        <v>997</v>
      </c>
      <c r="E11" s="3185" t="s">
        <v>992</v>
      </c>
      <c r="F11" s="1919"/>
      <c r="G11" s="1919" t="s">
        <v>2266</v>
      </c>
      <c r="H11" s="1919" t="s">
        <v>1060</v>
      </c>
      <c r="I11" s="3183">
        <v>6000</v>
      </c>
      <c r="J11" s="3183">
        <v>6000</v>
      </c>
      <c r="K11" s="3183">
        <v>6000</v>
      </c>
      <c r="L11" s="3100">
        <f t="shared" si="0"/>
        <v>0</v>
      </c>
      <c r="M11" s="3100"/>
      <c r="N11" s="3100"/>
      <c r="O11" s="3100"/>
      <c r="P11" s="3100"/>
      <c r="Q11" s="3184"/>
      <c r="R11" s="3100"/>
      <c r="S11" s="1919">
        <v>1</v>
      </c>
      <c r="T11" s="1919"/>
      <c r="U11" s="1919"/>
      <c r="V11" s="1919"/>
      <c r="W11" s="1919"/>
      <c r="X11" s="1919" t="s">
        <v>438</v>
      </c>
      <c r="Y11" s="1739"/>
      <c r="Z11" s="1739"/>
      <c r="AA11" s="1739"/>
      <c r="AB11" s="1739"/>
      <c r="AC11" s="1739"/>
      <c r="AD11" s="1739"/>
      <c r="AE11" s="1739"/>
      <c r="AF11" s="1739"/>
      <c r="AG11" s="1739"/>
      <c r="AH11" s="1739"/>
      <c r="AI11" s="1739"/>
      <c r="AJ11" s="1739"/>
      <c r="AK11" s="1739"/>
      <c r="AL11" s="1739"/>
      <c r="AM11" s="1739"/>
      <c r="AN11" s="1739"/>
      <c r="AO11" s="1739"/>
      <c r="AP11" s="1739"/>
      <c r="AQ11" s="1739"/>
      <c r="AR11" s="1739"/>
      <c r="AS11" s="1739"/>
      <c r="AT11" s="1739"/>
      <c r="AU11" s="1739"/>
      <c r="AV11" s="1739"/>
      <c r="AW11" s="1739"/>
      <c r="AX11" s="1739"/>
      <c r="AY11" s="1739"/>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I11" s="271"/>
      <c r="CJ11" s="271"/>
      <c r="CK11" s="271"/>
      <c r="CL11" s="271"/>
      <c r="CM11" s="271"/>
    </row>
    <row r="12" spans="1:91" s="272" customFormat="1" ht="42" customHeight="1">
      <c r="A12" s="1919" t="s">
        <v>10</v>
      </c>
      <c r="B12" s="1919" t="s">
        <v>94</v>
      </c>
      <c r="C12" s="1919" t="s">
        <v>740</v>
      </c>
      <c r="D12" s="1919" t="s">
        <v>2601</v>
      </c>
      <c r="E12" s="1919" t="s">
        <v>2600</v>
      </c>
      <c r="F12" s="1919"/>
      <c r="G12" s="1919" t="s">
        <v>1063</v>
      </c>
      <c r="H12" s="1919" t="s">
        <v>1062</v>
      </c>
      <c r="I12" s="3182">
        <v>15000</v>
      </c>
      <c r="J12" s="3182">
        <v>15000</v>
      </c>
      <c r="K12" s="3100">
        <v>15000</v>
      </c>
      <c r="L12" s="3100">
        <f t="shared" si="0"/>
        <v>0</v>
      </c>
      <c r="M12" s="3100"/>
      <c r="N12" s="3100"/>
      <c r="O12" s="3100"/>
      <c r="P12" s="3100"/>
      <c r="Q12" s="1919"/>
      <c r="R12" s="3100"/>
      <c r="S12" s="1919">
        <v>1</v>
      </c>
      <c r="T12" s="1919"/>
      <c r="U12" s="1919"/>
      <c r="V12" s="1919"/>
      <c r="W12" s="1919"/>
      <c r="X12" s="1919" t="s">
        <v>438</v>
      </c>
      <c r="Y12" s="1739"/>
      <c r="Z12" s="1739"/>
      <c r="AA12" s="1739"/>
      <c r="AB12" s="1739"/>
      <c r="AC12" s="1739"/>
      <c r="AD12" s="1739"/>
      <c r="AE12" s="1739"/>
      <c r="AF12" s="1739"/>
      <c r="AG12" s="1739"/>
      <c r="AH12" s="1739"/>
      <c r="AI12" s="1739"/>
      <c r="AJ12" s="1739"/>
      <c r="AK12" s="1739"/>
      <c r="AL12" s="1739"/>
      <c r="AM12" s="1739"/>
      <c r="AN12" s="1739"/>
      <c r="AO12" s="1739"/>
      <c r="AP12" s="1739"/>
      <c r="AQ12" s="1739"/>
      <c r="AR12" s="1739"/>
      <c r="AS12" s="1739"/>
      <c r="AT12" s="1739"/>
      <c r="AU12" s="1739"/>
      <c r="AV12" s="1739"/>
      <c r="AW12" s="1739"/>
      <c r="AX12" s="1739"/>
      <c r="AY12" s="1739"/>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I12" s="271"/>
      <c r="CJ12" s="271"/>
      <c r="CK12" s="271"/>
      <c r="CL12" s="271"/>
      <c r="CM12" s="271"/>
    </row>
    <row r="13" spans="1:91">
      <c r="A13" s="897"/>
      <c r="B13" s="897"/>
      <c r="C13" s="897"/>
      <c r="D13" s="897"/>
      <c r="E13" s="897"/>
      <c r="F13" s="897"/>
      <c r="G13" s="897"/>
      <c r="H13" s="897"/>
      <c r="I13" s="1398"/>
      <c r="J13" s="1398"/>
      <c r="K13" s="1414"/>
      <c r="L13" s="1398"/>
      <c r="M13" s="1398"/>
      <c r="N13" s="1398"/>
      <c r="O13" s="1398"/>
      <c r="P13" s="1398"/>
      <c r="Q13" s="897"/>
      <c r="R13" s="897"/>
      <c r="S13" s="1408"/>
      <c r="T13" s="897"/>
      <c r="U13" s="897">
        <f>SUM(U5:U12)</f>
        <v>0</v>
      </c>
      <c r="V13" s="897">
        <f>SUM(V5:V12)</f>
        <v>0</v>
      </c>
      <c r="W13" s="897">
        <f>SUM(W5:W12)</f>
        <v>0</v>
      </c>
      <c r="X13" s="897"/>
      <c r="Y13" s="1738"/>
      <c r="Z13" s="1738"/>
      <c r="AA13" s="1738"/>
      <c r="AB13" s="1738"/>
      <c r="AC13" s="1738"/>
      <c r="AD13" s="1738"/>
      <c r="AE13" s="1738"/>
      <c r="AF13" s="1738"/>
      <c r="AG13" s="1738"/>
      <c r="AH13" s="1738"/>
      <c r="AI13" s="1738"/>
      <c r="AJ13" s="1738"/>
      <c r="AK13" s="1738"/>
      <c r="AL13" s="1738"/>
      <c r="AM13" s="1738"/>
      <c r="AN13" s="1738"/>
      <c r="AO13" s="1738"/>
      <c r="AP13" s="1738"/>
      <c r="AQ13" s="1738"/>
      <c r="AR13" s="1738"/>
      <c r="AS13" s="1738"/>
      <c r="AT13" s="1738"/>
      <c r="AU13" s="1738"/>
      <c r="AV13" s="1738"/>
      <c r="AW13" s="1738"/>
      <c r="AX13" s="1738"/>
      <c r="AY13" s="1738"/>
    </row>
    <row r="14" spans="1:91">
      <c r="B14" s="901"/>
      <c r="C14" s="901"/>
      <c r="D14" s="901"/>
      <c r="E14" s="901"/>
      <c r="F14" s="901"/>
      <c r="G14" s="901"/>
      <c r="H14" s="901"/>
      <c r="I14" s="1051"/>
      <c r="J14" s="1051"/>
      <c r="K14" s="1052"/>
      <c r="L14" s="1051"/>
      <c r="M14" s="1051"/>
      <c r="N14" s="1051"/>
      <c r="O14" s="1051"/>
      <c r="P14" s="1051"/>
      <c r="Q14" s="901"/>
      <c r="R14" s="901"/>
      <c r="S14" s="901"/>
      <c r="T14" s="901"/>
      <c r="U14" s="901"/>
      <c r="V14" s="901"/>
      <c r="W14" s="901"/>
      <c r="X14" s="901"/>
    </row>
  </sheetData>
  <dataConsolidate/>
  <mergeCells count="13">
    <mergeCell ref="O3:P3"/>
    <mergeCell ref="Q3:R3"/>
    <mergeCell ref="S3:X3"/>
    <mergeCell ref="A1:X1"/>
    <mergeCell ref="A3:A4"/>
    <mergeCell ref="B3:B4"/>
    <mergeCell ref="C3:C4"/>
    <mergeCell ref="D3:E3"/>
    <mergeCell ref="F3:F4"/>
    <mergeCell ref="G3:G4"/>
    <mergeCell ref="H3:H4"/>
    <mergeCell ref="M3:M4"/>
    <mergeCell ref="N3:N4"/>
  </mergeCells>
  <phoneticPr fontId="55" type="noConversion"/>
  <dataValidations count="4">
    <dataValidation type="whole" allowBlank="1" showInputMessage="1" showErrorMessage="1" sqref="S2:W65536">
      <formula1>0</formula1>
      <formula2>10</formula2>
    </dataValidation>
    <dataValidation type="list" allowBlank="1" showInputMessage="1" showErrorMessage="1" sqref="A2:A65536">
      <formula1>$AY$5:$AY$8</formula1>
    </dataValidation>
    <dataValidation type="list" allowBlank="1" showInputMessage="1" showErrorMessage="1" sqref="H2:H65536">
      <formula1>$BA$5:$BA$10</formula1>
    </dataValidation>
    <dataValidation type="list" allowBlank="1" showInputMessage="1" showErrorMessage="1" sqref="G2:G65536">
      <formula1>$AZ$5:$AZ$8</formula1>
    </dataValidation>
  </dataValidations>
  <pageMargins left="0.15748031496062992" right="0.15748031496062992" top="0.88" bottom="0.62" header="0.39" footer="0.41"/>
  <pageSetup paperSize="9" scale="52" orientation="landscape" r:id="rId1"/>
  <headerFooter alignWithMargins="0">
    <oddHeader>&amp;C&amp;12T.C.
İÇİŞLERİ BAKANLIĞI
Mahalli İdareler Genel Müdürlüğü</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CL11"/>
  <sheetViews>
    <sheetView zoomScaleNormal="100" zoomScaleSheetLayoutView="75" workbookViewId="0">
      <selection sqref="A1:W1"/>
    </sheetView>
  </sheetViews>
  <sheetFormatPr defaultRowHeight="12.75"/>
  <cols>
    <col min="1" max="1" width="6" style="204" customWidth="1"/>
    <col min="2" max="2" width="12.7109375" style="204" customWidth="1"/>
    <col min="3" max="3" width="14.140625" style="204" customWidth="1"/>
    <col min="4" max="4" width="20.85546875" style="204" customWidth="1"/>
    <col min="5" max="5" width="22.5703125" style="204" customWidth="1"/>
    <col min="6" max="6" width="10.42578125" style="204" customWidth="1"/>
    <col min="7" max="7" width="18.140625" style="204" customWidth="1"/>
    <col min="8" max="8" width="21.28515625" style="204" customWidth="1"/>
    <col min="9" max="10" width="12" style="244" customWidth="1"/>
    <col min="11" max="11" width="10.140625" style="245" customWidth="1"/>
    <col min="12" max="12" width="12.28515625" style="244" customWidth="1"/>
    <col min="13" max="13" width="11" style="244" customWidth="1"/>
    <col min="14" max="14" width="10.42578125" style="244" customWidth="1"/>
    <col min="15" max="15" width="11.7109375" style="244" customWidth="1"/>
    <col min="16" max="16" width="7.140625" style="246" customWidth="1"/>
    <col min="17" max="17" width="7.42578125" style="204" customWidth="1"/>
    <col min="18" max="18" width="6" style="204" customWidth="1"/>
    <col min="19" max="19" width="8.140625" style="204" customWidth="1"/>
    <col min="20" max="20" width="5.7109375" style="204" customWidth="1"/>
    <col min="21" max="21" width="5.5703125" style="204" customWidth="1"/>
    <col min="22" max="22" width="8.85546875" style="204" customWidth="1"/>
    <col min="23" max="23" width="24.7109375" style="204" customWidth="1"/>
    <col min="24" max="51" width="9.140625" style="249"/>
    <col min="52" max="52" width="18.28515625" style="249" customWidth="1"/>
    <col min="53" max="83" width="9.140625" style="249"/>
    <col min="84" max="85" width="9.140625" style="204"/>
    <col min="86" max="86" width="9.140625" style="249"/>
    <col min="87" max="87" width="10.42578125" style="249" customWidth="1"/>
    <col min="88" max="88" width="10.28515625" style="249" customWidth="1"/>
    <col min="89" max="90" width="9.140625" style="249"/>
    <col min="91" max="92" width="9.140625" style="204"/>
    <col min="93" max="96" width="0" style="204" hidden="1" customWidth="1"/>
    <col min="97" max="16384" width="9.140625" style="204"/>
  </cols>
  <sheetData>
    <row r="1" spans="1:90" s="205" customFormat="1" ht="41.25" customHeight="1" thickBot="1">
      <c r="A1" s="4083" t="s">
        <v>2392</v>
      </c>
      <c r="B1" s="4084"/>
      <c r="C1" s="4084"/>
      <c r="D1" s="4084"/>
      <c r="E1" s="4084"/>
      <c r="F1" s="4084"/>
      <c r="G1" s="4084"/>
      <c r="H1" s="4084"/>
      <c r="I1" s="4084"/>
      <c r="J1" s="4084"/>
      <c r="K1" s="4084"/>
      <c r="L1" s="4084"/>
      <c r="M1" s="4084"/>
      <c r="N1" s="4084"/>
      <c r="O1" s="4084"/>
      <c r="P1" s="4084"/>
      <c r="Q1" s="4084"/>
      <c r="R1" s="4084"/>
      <c r="S1" s="4084"/>
      <c r="T1" s="4084"/>
      <c r="U1" s="4084"/>
      <c r="V1" s="4084"/>
      <c r="W1" s="4085"/>
      <c r="CH1" s="249"/>
      <c r="CI1" s="249"/>
      <c r="CJ1" s="249"/>
      <c r="CK1" s="249"/>
      <c r="CL1" s="249"/>
    </row>
    <row r="2" spans="1:90" s="205" customFormat="1" ht="24.75" customHeight="1" thickBot="1">
      <c r="A2" s="2971"/>
      <c r="B2" s="2972"/>
      <c r="C2" s="2972"/>
      <c r="D2" s="2972"/>
      <c r="E2" s="2972"/>
      <c r="F2" s="2972"/>
      <c r="G2" s="2972"/>
      <c r="H2" s="2972"/>
      <c r="I2" s="2973"/>
      <c r="J2" s="2973"/>
      <c r="K2" s="2974"/>
      <c r="L2" s="2973"/>
      <c r="M2" s="2973"/>
      <c r="N2" s="2973"/>
      <c r="O2" s="2973"/>
      <c r="P2" s="2972"/>
      <c r="Q2" s="2972"/>
      <c r="R2" s="2972"/>
      <c r="S2" s="2972"/>
      <c r="T2" s="2972"/>
      <c r="U2" s="2972"/>
      <c r="V2" s="2972"/>
      <c r="W2" s="2975"/>
      <c r="CH2" s="249"/>
      <c r="CI2" s="249"/>
      <c r="CJ2" s="249"/>
      <c r="CK2" s="249"/>
      <c r="CL2" s="249"/>
    </row>
    <row r="3" spans="1:90" s="205" customFormat="1" ht="40.5" customHeight="1">
      <c r="A3" s="3946" t="s">
        <v>445</v>
      </c>
      <c r="B3" s="3948" t="s">
        <v>13</v>
      </c>
      <c r="C3" s="3950" t="s">
        <v>2277</v>
      </c>
      <c r="D3" s="3950" t="s">
        <v>423</v>
      </c>
      <c r="E3" s="3950"/>
      <c r="F3" s="3964" t="s">
        <v>2276</v>
      </c>
      <c r="G3" s="3958" t="s">
        <v>2135</v>
      </c>
      <c r="H3" s="3966" t="s">
        <v>204</v>
      </c>
      <c r="I3" s="604" t="s">
        <v>2357</v>
      </c>
      <c r="J3" s="391" t="s">
        <v>1054</v>
      </c>
      <c r="K3" s="391" t="s">
        <v>2358</v>
      </c>
      <c r="L3" s="605" t="s">
        <v>2359</v>
      </c>
      <c r="M3" s="3987" t="s">
        <v>1067</v>
      </c>
      <c r="N3" s="3940" t="s">
        <v>1068</v>
      </c>
      <c r="O3" s="3941"/>
      <c r="P3" s="3940" t="s">
        <v>429</v>
      </c>
      <c r="Q3" s="3941"/>
      <c r="R3" s="3942" t="s">
        <v>16</v>
      </c>
      <c r="S3" s="3943"/>
      <c r="T3" s="3943"/>
      <c r="U3" s="3943"/>
      <c r="V3" s="3943"/>
      <c r="W3" s="3944"/>
      <c r="CH3" s="249"/>
      <c r="CI3" s="249"/>
      <c r="CJ3" s="249"/>
      <c r="CK3" s="249"/>
      <c r="CL3" s="249"/>
    </row>
    <row r="4" spans="1:90" s="205" customFormat="1" ht="41.25" customHeight="1" thickBot="1">
      <c r="A4" s="3947"/>
      <c r="B4" s="3949"/>
      <c r="C4" s="3951"/>
      <c r="D4" s="2961" t="s">
        <v>430</v>
      </c>
      <c r="E4" s="2962" t="s">
        <v>410</v>
      </c>
      <c r="F4" s="3965"/>
      <c r="G4" s="3959"/>
      <c r="H4" s="3967"/>
      <c r="I4" s="610" t="s">
        <v>1416</v>
      </c>
      <c r="J4" s="611" t="s">
        <v>1417</v>
      </c>
      <c r="K4" s="611" t="s">
        <v>1055</v>
      </c>
      <c r="L4" s="612" t="s">
        <v>2131</v>
      </c>
      <c r="M4" s="3988"/>
      <c r="N4" s="937" t="s">
        <v>1069</v>
      </c>
      <c r="O4" s="938" t="s">
        <v>1070</v>
      </c>
      <c r="P4" s="619" t="s">
        <v>436</v>
      </c>
      <c r="Q4" s="620" t="s">
        <v>437</v>
      </c>
      <c r="R4" s="621" t="s">
        <v>438</v>
      </c>
      <c r="S4" s="622" t="s">
        <v>439</v>
      </c>
      <c r="T4" s="622" t="s">
        <v>440</v>
      </c>
      <c r="U4" s="622" t="s">
        <v>441</v>
      </c>
      <c r="V4" s="622" t="s">
        <v>442</v>
      </c>
      <c r="W4" s="623" t="s">
        <v>443</v>
      </c>
      <c r="CH4" s="249"/>
      <c r="CI4" s="249"/>
      <c r="CJ4" s="249"/>
      <c r="CK4" s="249"/>
      <c r="CL4" s="249"/>
    </row>
    <row r="5" spans="1:90" s="280" customFormat="1" ht="42" customHeight="1">
      <c r="A5" s="677" t="s">
        <v>451</v>
      </c>
      <c r="B5" s="1372" t="s">
        <v>710</v>
      </c>
      <c r="C5" s="1373" t="s">
        <v>1021</v>
      </c>
      <c r="D5" s="2982" t="s">
        <v>2365</v>
      </c>
      <c r="E5" s="2982" t="s">
        <v>2365</v>
      </c>
      <c r="F5" s="1373"/>
      <c r="G5" s="1373" t="s">
        <v>2266</v>
      </c>
      <c r="H5" s="1387" t="s">
        <v>1073</v>
      </c>
      <c r="I5" s="1613">
        <v>15000</v>
      </c>
      <c r="J5" s="2963">
        <v>15000</v>
      </c>
      <c r="K5" s="682">
        <v>15000</v>
      </c>
      <c r="L5" s="1058">
        <v>0</v>
      </c>
      <c r="M5" s="2983"/>
      <c r="N5" s="2984"/>
      <c r="O5" s="2985"/>
      <c r="P5" s="736"/>
      <c r="Q5" s="1058"/>
      <c r="R5" s="736">
        <v>1</v>
      </c>
      <c r="S5" s="737"/>
      <c r="T5" s="737"/>
      <c r="U5" s="737"/>
      <c r="V5" s="737"/>
      <c r="W5" s="2589" t="s">
        <v>438</v>
      </c>
      <c r="AX5" s="271" t="s">
        <v>451</v>
      </c>
      <c r="AY5" s="271" t="s">
        <v>2266</v>
      </c>
      <c r="AZ5" s="271" t="s">
        <v>484</v>
      </c>
      <c r="BA5" s="1364" t="s">
        <v>688</v>
      </c>
      <c r="CH5" s="271" t="s">
        <v>451</v>
      </c>
      <c r="CI5" s="271" t="s">
        <v>2266</v>
      </c>
      <c r="CJ5" s="271" t="s">
        <v>408</v>
      </c>
      <c r="CK5" s="271"/>
      <c r="CL5" s="271"/>
    </row>
    <row r="6" spans="1:90" s="272" customFormat="1" ht="42" customHeight="1">
      <c r="A6" s="1037" t="s">
        <v>451</v>
      </c>
      <c r="B6" s="2966" t="s">
        <v>710</v>
      </c>
      <c r="C6" s="1377" t="s">
        <v>1030</v>
      </c>
      <c r="D6" s="2982" t="s">
        <v>2366</v>
      </c>
      <c r="E6" s="2982" t="s">
        <v>2366</v>
      </c>
      <c r="F6" s="1377"/>
      <c r="G6" s="1377" t="s">
        <v>2266</v>
      </c>
      <c r="H6" s="1386" t="s">
        <v>1078</v>
      </c>
      <c r="I6" s="2986">
        <v>35763.879999999997</v>
      </c>
      <c r="J6" s="2987">
        <v>35763.879999999997</v>
      </c>
      <c r="K6" s="1413">
        <v>35763.879999999997</v>
      </c>
      <c r="L6" s="709">
        <v>0</v>
      </c>
      <c r="M6" s="2988"/>
      <c r="N6" s="2988"/>
      <c r="O6" s="1930"/>
      <c r="P6" s="2989"/>
      <c r="Q6" s="1930"/>
      <c r="R6" s="656">
        <v>1</v>
      </c>
      <c r="S6" s="658"/>
      <c r="T6" s="658"/>
      <c r="U6" s="658"/>
      <c r="V6" s="737"/>
      <c r="W6" s="2589" t="s">
        <v>438</v>
      </c>
      <c r="X6" s="271">
        <f>SUM(R6:W6)</f>
        <v>1</v>
      </c>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t="s">
        <v>10</v>
      </c>
      <c r="AY6" s="271" t="s">
        <v>965</v>
      </c>
      <c r="AZ6" s="271" t="s">
        <v>1071</v>
      </c>
      <c r="BA6" s="1364" t="s">
        <v>1042</v>
      </c>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H6" s="271" t="s">
        <v>10</v>
      </c>
      <c r="CI6" s="271" t="s">
        <v>965</v>
      </c>
      <c r="CJ6" s="271" t="s">
        <v>409</v>
      </c>
      <c r="CK6" s="271"/>
      <c r="CL6" s="271"/>
    </row>
    <row r="7" spans="1:90" s="272" customFormat="1" ht="48.75" customHeight="1">
      <c r="A7" s="1379" t="s">
        <v>451</v>
      </c>
      <c r="B7" s="1380" t="s">
        <v>710</v>
      </c>
      <c r="C7" s="1369" t="s">
        <v>1030</v>
      </c>
      <c r="D7" s="2990" t="s">
        <v>2367</v>
      </c>
      <c r="E7" s="2990" t="s">
        <v>2367</v>
      </c>
      <c r="F7" s="1369"/>
      <c r="G7" s="1369" t="s">
        <v>1063</v>
      </c>
      <c r="H7" s="1381" t="s">
        <v>1078</v>
      </c>
      <c r="I7" s="1393">
        <v>70000</v>
      </c>
      <c r="J7" s="2987">
        <v>70000</v>
      </c>
      <c r="K7" s="1413">
        <v>70000</v>
      </c>
      <c r="L7" s="709">
        <v>0</v>
      </c>
      <c r="M7" s="2988"/>
      <c r="N7" s="2988"/>
      <c r="O7" s="1930"/>
      <c r="P7" s="2989"/>
      <c r="Q7" s="1930"/>
      <c r="R7" s="656">
        <v>1</v>
      </c>
      <c r="S7" s="658"/>
      <c r="T7" s="658"/>
      <c r="U7" s="658"/>
      <c r="V7" s="737"/>
      <c r="W7" s="2589" t="s">
        <v>438</v>
      </c>
      <c r="X7" s="271">
        <f>SUM(R7:W7)</f>
        <v>1</v>
      </c>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t="s">
        <v>415</v>
      </c>
      <c r="AY7" s="1364" t="s">
        <v>1063</v>
      </c>
      <c r="AZ7" s="271" t="s">
        <v>1072</v>
      </c>
      <c r="BA7" s="1364" t="s">
        <v>1043</v>
      </c>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H7" s="271" t="s">
        <v>415</v>
      </c>
      <c r="CI7" s="271" t="s">
        <v>2268</v>
      </c>
      <c r="CJ7" s="271" t="s">
        <v>414</v>
      </c>
      <c r="CK7" s="271"/>
      <c r="CL7" s="271"/>
    </row>
    <row r="8" spans="1:90" s="272" customFormat="1" ht="54.75" customHeight="1" thickBot="1">
      <c r="A8" s="2976" t="s">
        <v>451</v>
      </c>
      <c r="B8" s="2977" t="s">
        <v>710</v>
      </c>
      <c r="C8" s="2978" t="s">
        <v>740</v>
      </c>
      <c r="D8" s="2991" t="s">
        <v>2147</v>
      </c>
      <c r="E8" s="2991" t="s">
        <v>2368</v>
      </c>
      <c r="F8" s="2978"/>
      <c r="G8" s="2978" t="s">
        <v>2266</v>
      </c>
      <c r="H8" s="2979" t="s">
        <v>1078</v>
      </c>
      <c r="I8" s="2992">
        <v>60000</v>
      </c>
      <c r="J8" s="2993">
        <v>60000</v>
      </c>
      <c r="K8" s="2980">
        <v>60000</v>
      </c>
      <c r="L8" s="2981">
        <v>0</v>
      </c>
      <c r="M8" s="2994"/>
      <c r="N8" s="2994"/>
      <c r="O8" s="2995"/>
      <c r="P8" s="2996"/>
      <c r="Q8" s="2995"/>
      <c r="R8" s="674">
        <v>1</v>
      </c>
      <c r="S8" s="676"/>
      <c r="T8" s="676"/>
      <c r="U8" s="676"/>
      <c r="V8" s="676"/>
      <c r="W8" s="730" t="s">
        <v>438</v>
      </c>
      <c r="X8" s="271">
        <f>SUM(R8:W8)</f>
        <v>1</v>
      </c>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t="s">
        <v>2268</v>
      </c>
      <c r="AZ8" s="1364" t="s">
        <v>1073</v>
      </c>
      <c r="BA8" s="271" t="s">
        <v>1074</v>
      </c>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H8" s="271"/>
      <c r="CI8" s="271"/>
      <c r="CJ8" s="271"/>
      <c r="CK8" s="271"/>
      <c r="CL8" s="271"/>
    </row>
    <row r="9" spans="1:90">
      <c r="I9" s="2037"/>
      <c r="J9" s="2110"/>
      <c r="K9" s="1421">
        <f>SUM(K5:K8)</f>
        <v>180763.88</v>
      </c>
      <c r="L9" s="2111">
        <f>SUM(L5:L8)</f>
        <v>0</v>
      </c>
      <c r="M9" s="1424"/>
      <c r="N9" s="1424"/>
      <c r="O9" s="1424"/>
      <c r="P9" s="1422"/>
      <c r="Q9" s="1422"/>
      <c r="R9" s="1419"/>
      <c r="S9" s="1422"/>
      <c r="T9" s="1422"/>
      <c r="U9" s="1422"/>
      <c r="V9" s="1422"/>
      <c r="W9" s="1422"/>
    </row>
    <row r="10" spans="1:90">
      <c r="J10" s="1424"/>
      <c r="K10" s="1425"/>
      <c r="L10" s="1424"/>
      <c r="M10" s="1424"/>
      <c r="N10" s="1424"/>
      <c r="O10" s="1424"/>
      <c r="P10" s="1422"/>
      <c r="Q10" s="1422"/>
      <c r="R10" s="1422">
        <f>SUM(R9)</f>
        <v>0</v>
      </c>
      <c r="S10" s="1422"/>
      <c r="T10" s="1422"/>
      <c r="U10" s="1422"/>
      <c r="V10" s="1422"/>
      <c r="W10" s="1422"/>
    </row>
    <row r="11" spans="1:90">
      <c r="X11" s="249">
        <f>SUM(R11:W11)</f>
        <v>0</v>
      </c>
    </row>
  </sheetData>
  <dataConsolidate/>
  <mergeCells count="12">
    <mergeCell ref="M3:M4"/>
    <mergeCell ref="N3:O3"/>
    <mergeCell ref="P3:Q3"/>
    <mergeCell ref="R3:W3"/>
    <mergeCell ref="A1:W1"/>
    <mergeCell ref="A3:A4"/>
    <mergeCell ref="B3:B4"/>
    <mergeCell ref="C3:C4"/>
    <mergeCell ref="D3:E3"/>
    <mergeCell ref="F3:F4"/>
    <mergeCell ref="G3:G4"/>
    <mergeCell ref="H3:H4"/>
  </mergeCells>
  <phoneticPr fontId="55" type="noConversion"/>
  <dataValidations count="4">
    <dataValidation type="list" allowBlank="1" showInputMessage="1" showErrorMessage="1" sqref="G5:G8">
      <formula1>$AY$5:$AY$8</formula1>
    </dataValidation>
    <dataValidation type="list" allowBlank="1" showInputMessage="1" showErrorMessage="1" sqref="N1:N1048576">
      <formula1>$BA$5:$BA$8</formula1>
    </dataValidation>
    <dataValidation type="list" allowBlank="1" showInputMessage="1" showErrorMessage="1" sqref="H1:H1048576">
      <formula1>$AZ$5:$AZ$8</formula1>
    </dataValidation>
    <dataValidation type="list" allowBlank="1" showInputMessage="1" showErrorMessage="1" sqref="A2:A65536">
      <formula1>$AX$5:$AX$8</formula1>
    </dataValidation>
  </dataValidations>
  <pageMargins left="0.35433070866141736" right="0.15748031496062992" top="0.78" bottom="0.51181102362204722" header="0.36" footer="0.35433070866141736"/>
  <pageSetup paperSize="9" scale="52" orientation="landscape" r:id="rId1"/>
  <headerFooter alignWithMargins="0">
    <oddHeader>&amp;C&amp;12T.C.
İÇİŞLERİ BAKANLIĞI
Mahalli İdareler Genel Müdürlüğü</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
  <sheetViews>
    <sheetView workbookViewId="0">
      <selection activeCell="N19" sqref="N19"/>
    </sheetView>
  </sheetViews>
  <sheetFormatPr defaultRowHeight="12.75"/>
  <cols>
    <col min="1" max="1" width="5.85546875" customWidth="1"/>
    <col min="2" max="2" width="10.7109375" customWidth="1"/>
    <col min="3" max="3" width="13.140625" customWidth="1"/>
    <col min="4" max="4" width="11.7109375" customWidth="1"/>
    <col min="5" max="6" width="12.28515625" customWidth="1"/>
    <col min="7" max="7" width="9.7109375" customWidth="1"/>
    <col min="8" max="8" width="16.85546875" customWidth="1"/>
    <col min="9" max="9" width="6" style="204" customWidth="1"/>
    <col min="10" max="10" width="8.140625" style="204" customWidth="1"/>
    <col min="11" max="11" width="5.7109375" style="204" customWidth="1"/>
    <col min="12" max="12" width="5.5703125" style="204" customWidth="1"/>
    <col min="13" max="13" width="8.85546875" style="204" customWidth="1"/>
    <col min="14" max="14" width="24.7109375" style="204" customWidth="1"/>
  </cols>
  <sheetData>
    <row r="1" spans="1:14" ht="22.5" customHeight="1" thickBot="1">
      <c r="A1" s="3974" t="s">
        <v>1618</v>
      </c>
      <c r="B1" s="3974"/>
      <c r="C1" s="3974"/>
      <c r="D1" s="3974"/>
      <c r="E1" s="3974"/>
      <c r="F1" s="3974"/>
      <c r="G1" s="3974"/>
      <c r="H1" s="3974"/>
      <c r="I1" s="3974"/>
      <c r="J1" s="3974"/>
      <c r="K1" s="3974"/>
      <c r="L1" s="3974"/>
      <c r="M1" s="3974"/>
      <c r="N1" s="3974"/>
    </row>
    <row r="2" spans="1:14" ht="30" customHeight="1">
      <c r="A2" s="3978" t="s">
        <v>364</v>
      </c>
      <c r="B2" s="3980" t="s">
        <v>13</v>
      </c>
      <c r="C2" s="3980" t="s">
        <v>2277</v>
      </c>
      <c r="D2" s="3980" t="s">
        <v>365</v>
      </c>
      <c r="E2" s="3980" t="s">
        <v>1284</v>
      </c>
      <c r="F2" s="3980" t="s">
        <v>1285</v>
      </c>
      <c r="G2" s="3982" t="s">
        <v>1286</v>
      </c>
      <c r="H2" s="3984" t="s">
        <v>986</v>
      </c>
      <c r="I2" s="3975" t="s">
        <v>16</v>
      </c>
      <c r="J2" s="3976"/>
      <c r="K2" s="3976"/>
      <c r="L2" s="3976"/>
      <c r="M2" s="3976"/>
      <c r="N2" s="3977"/>
    </row>
    <row r="3" spans="1:14" ht="25.5" customHeight="1" thickBot="1">
      <c r="A3" s="3979"/>
      <c r="B3" s="3981"/>
      <c r="C3" s="3981"/>
      <c r="D3" s="3981"/>
      <c r="E3" s="3981"/>
      <c r="F3" s="3981"/>
      <c r="G3" s="3983"/>
      <c r="H3" s="3985"/>
      <c r="I3" s="714" t="s">
        <v>438</v>
      </c>
      <c r="J3" s="715" t="s">
        <v>439</v>
      </c>
      <c r="K3" s="715" t="s">
        <v>440</v>
      </c>
      <c r="L3" s="715" t="s">
        <v>441</v>
      </c>
      <c r="M3" s="715" t="s">
        <v>442</v>
      </c>
      <c r="N3" s="716" t="s">
        <v>1288</v>
      </c>
    </row>
    <row r="4" spans="1:14" ht="20.100000000000001" customHeight="1">
      <c r="A4" s="717"/>
      <c r="B4" s="718"/>
      <c r="C4" s="718"/>
      <c r="D4" s="718"/>
      <c r="E4" s="718"/>
      <c r="F4" s="718"/>
      <c r="G4" s="718"/>
      <c r="H4" s="719"/>
      <c r="I4" s="720"/>
      <c r="J4" s="637"/>
      <c r="K4" s="637"/>
      <c r="L4" s="637"/>
      <c r="M4" s="637"/>
      <c r="N4" s="638"/>
    </row>
    <row r="5" spans="1:14" ht="20.100000000000001" customHeight="1">
      <c r="A5" s="721"/>
      <c r="B5" s="722"/>
      <c r="C5" s="722"/>
      <c r="D5" s="722"/>
      <c r="E5" s="722"/>
      <c r="F5" s="722"/>
      <c r="G5" s="722"/>
      <c r="H5" s="723"/>
      <c r="I5" s="695"/>
      <c r="J5" s="654"/>
      <c r="K5" s="654"/>
      <c r="L5" s="654"/>
      <c r="M5" s="654"/>
      <c r="N5" s="655"/>
    </row>
    <row r="6" spans="1:14" ht="20.100000000000001" customHeight="1">
      <c r="A6" s="721"/>
      <c r="B6" s="722"/>
      <c r="C6" s="722"/>
      <c r="D6" s="722"/>
      <c r="E6" s="722"/>
      <c r="F6" s="722"/>
      <c r="G6" s="722"/>
      <c r="H6" s="723"/>
      <c r="I6" s="695"/>
      <c r="J6" s="654"/>
      <c r="K6" s="654"/>
      <c r="L6" s="654"/>
      <c r="M6" s="654"/>
      <c r="N6" s="655"/>
    </row>
    <row r="7" spans="1:14" ht="20.100000000000001" customHeight="1">
      <c r="A7" s="721"/>
      <c r="B7" s="722"/>
      <c r="C7" s="722"/>
      <c r="D7" s="722"/>
      <c r="E7" s="722"/>
      <c r="F7" s="722"/>
      <c r="G7" s="722"/>
      <c r="H7" s="723"/>
      <c r="I7" s="695"/>
      <c r="J7" s="654"/>
      <c r="K7" s="654"/>
      <c r="L7" s="654"/>
      <c r="M7" s="654"/>
      <c r="N7" s="655"/>
    </row>
    <row r="8" spans="1:14" ht="20.100000000000001" customHeight="1">
      <c r="A8" s="721"/>
      <c r="B8" s="722"/>
      <c r="C8" s="722"/>
      <c r="D8" s="722"/>
      <c r="E8" s="722"/>
      <c r="F8" s="722"/>
      <c r="G8" s="722"/>
      <c r="H8" s="723"/>
      <c r="I8" s="695"/>
      <c r="J8" s="654"/>
      <c r="K8" s="654"/>
      <c r="L8" s="654"/>
      <c r="M8" s="654"/>
      <c r="N8" s="655"/>
    </row>
    <row r="9" spans="1:14" ht="20.100000000000001" customHeight="1">
      <c r="A9" s="721"/>
      <c r="B9" s="722"/>
      <c r="C9" s="722"/>
      <c r="D9" s="722"/>
      <c r="E9" s="722"/>
      <c r="F9" s="722"/>
      <c r="G9" s="722"/>
      <c r="H9" s="723"/>
      <c r="I9" s="695"/>
      <c r="J9" s="654"/>
      <c r="K9" s="654"/>
      <c r="L9" s="654"/>
      <c r="M9" s="654"/>
      <c r="N9" s="655"/>
    </row>
    <row r="10" spans="1:14" ht="20.100000000000001" customHeight="1">
      <c r="A10" s="721"/>
      <c r="B10" s="722"/>
      <c r="C10" s="722"/>
      <c r="D10" s="722"/>
      <c r="E10" s="722"/>
      <c r="F10" s="722"/>
      <c r="G10" s="722"/>
      <c r="H10" s="723"/>
      <c r="I10" s="695"/>
      <c r="J10" s="654"/>
      <c r="K10" s="654"/>
      <c r="L10" s="654"/>
      <c r="M10" s="654"/>
      <c r="N10" s="655"/>
    </row>
    <row r="11" spans="1:14" ht="20.100000000000001" customHeight="1">
      <c r="A11" s="721"/>
      <c r="B11" s="722"/>
      <c r="C11" s="722"/>
      <c r="D11" s="722"/>
      <c r="E11" s="722"/>
      <c r="F11" s="722"/>
      <c r="G11" s="722"/>
      <c r="H11" s="723"/>
      <c r="I11" s="695"/>
      <c r="J11" s="654"/>
      <c r="K11" s="654"/>
      <c r="L11" s="654"/>
      <c r="M11" s="654"/>
      <c r="N11" s="655"/>
    </row>
    <row r="12" spans="1:14" ht="20.100000000000001" customHeight="1">
      <c r="A12" s="721"/>
      <c r="B12" s="722"/>
      <c r="C12" s="722"/>
      <c r="D12" s="722"/>
      <c r="E12" s="722"/>
      <c r="F12" s="722"/>
      <c r="G12" s="722"/>
      <c r="H12" s="723"/>
      <c r="I12" s="695"/>
      <c r="J12" s="654"/>
      <c r="K12" s="654"/>
      <c r="L12" s="654"/>
      <c r="M12" s="654"/>
      <c r="N12" s="655"/>
    </row>
    <row r="13" spans="1:14" ht="20.100000000000001" customHeight="1">
      <c r="A13" s="721"/>
      <c r="B13" s="722"/>
      <c r="C13" s="722"/>
      <c r="D13" s="722"/>
      <c r="E13" s="722"/>
      <c r="F13" s="722"/>
      <c r="G13" s="722"/>
      <c r="H13" s="723"/>
      <c r="I13" s="695"/>
      <c r="J13" s="654"/>
      <c r="K13" s="654"/>
      <c r="L13" s="654"/>
      <c r="M13" s="654"/>
      <c r="N13" s="655"/>
    </row>
    <row r="14" spans="1:14" ht="20.100000000000001" customHeight="1">
      <c r="A14" s="721"/>
      <c r="B14" s="722"/>
      <c r="C14" s="722"/>
      <c r="D14" s="722"/>
      <c r="E14" s="722"/>
      <c r="F14" s="722"/>
      <c r="G14" s="722"/>
      <c r="H14" s="723"/>
      <c r="I14" s="695"/>
      <c r="J14" s="654"/>
      <c r="K14" s="654"/>
      <c r="L14" s="654"/>
      <c r="M14" s="654"/>
      <c r="N14" s="655"/>
    </row>
    <row r="15" spans="1:14" ht="20.100000000000001" customHeight="1">
      <c r="A15" s="721"/>
      <c r="B15" s="722"/>
      <c r="C15" s="722"/>
      <c r="D15" s="722"/>
      <c r="E15" s="722"/>
      <c r="F15" s="722"/>
      <c r="G15" s="722"/>
      <c r="H15" s="723"/>
      <c r="I15" s="695"/>
      <c r="J15" s="654"/>
      <c r="K15" s="654"/>
      <c r="L15" s="654"/>
      <c r="M15" s="654"/>
      <c r="N15" s="655"/>
    </row>
    <row r="16" spans="1:14" ht="20.100000000000001" customHeight="1">
      <c r="A16" s="721"/>
      <c r="B16" s="722"/>
      <c r="C16" s="722"/>
      <c r="D16" s="722"/>
      <c r="E16" s="722"/>
      <c r="F16" s="722"/>
      <c r="G16" s="722"/>
      <c r="H16" s="723"/>
      <c r="I16" s="695"/>
      <c r="J16" s="654"/>
      <c r="K16" s="654"/>
      <c r="L16" s="654"/>
      <c r="M16" s="654"/>
      <c r="N16" s="655"/>
    </row>
    <row r="17" spans="1:14" ht="20.100000000000001" customHeight="1">
      <c r="A17" s="721"/>
      <c r="B17" s="722"/>
      <c r="C17" s="722"/>
      <c r="D17" s="722"/>
      <c r="E17" s="722"/>
      <c r="F17" s="722"/>
      <c r="G17" s="722"/>
      <c r="H17" s="723"/>
      <c r="I17" s="695"/>
      <c r="J17" s="654"/>
      <c r="K17" s="654"/>
      <c r="L17" s="654"/>
      <c r="M17" s="654"/>
      <c r="N17" s="655"/>
    </row>
    <row r="18" spans="1:14" ht="20.100000000000001" customHeight="1">
      <c r="A18" s="721"/>
      <c r="B18" s="722"/>
      <c r="C18" s="722"/>
      <c r="D18" s="722"/>
      <c r="E18" s="722"/>
      <c r="F18" s="722"/>
      <c r="G18" s="722"/>
      <c r="H18" s="723"/>
      <c r="I18" s="695"/>
      <c r="J18" s="654"/>
      <c r="K18" s="654"/>
      <c r="L18" s="654"/>
      <c r="M18" s="654"/>
      <c r="N18" s="655"/>
    </row>
    <row r="19" spans="1:14" ht="20.100000000000001" customHeight="1">
      <c r="A19" s="721"/>
      <c r="B19" s="722"/>
      <c r="C19" s="722"/>
      <c r="D19" s="722"/>
      <c r="E19" s="722"/>
      <c r="F19" s="722"/>
      <c r="G19" s="722"/>
      <c r="H19" s="723"/>
      <c r="I19" s="695"/>
      <c r="J19" s="654"/>
      <c r="K19" s="654"/>
      <c r="L19" s="654"/>
      <c r="M19" s="654"/>
      <c r="N19" s="655"/>
    </row>
    <row r="20" spans="1:14" ht="20.100000000000001" customHeight="1">
      <c r="A20" s="721"/>
      <c r="B20" s="722"/>
      <c r="C20" s="722"/>
      <c r="D20" s="722"/>
      <c r="E20" s="722"/>
      <c r="F20" s="722"/>
      <c r="G20" s="722"/>
      <c r="H20" s="723"/>
      <c r="I20" s="695"/>
      <c r="J20" s="654"/>
      <c r="K20" s="654"/>
      <c r="L20" s="654"/>
      <c r="M20" s="654"/>
      <c r="N20" s="655"/>
    </row>
    <row r="21" spans="1:14" ht="20.100000000000001" customHeight="1">
      <c r="A21" s="721"/>
      <c r="B21" s="722"/>
      <c r="C21" s="722"/>
      <c r="D21" s="722"/>
      <c r="E21" s="722"/>
      <c r="F21" s="722"/>
      <c r="G21" s="722"/>
      <c r="H21" s="723"/>
      <c r="I21" s="695"/>
      <c r="J21" s="654"/>
      <c r="K21" s="654"/>
      <c r="L21" s="654"/>
      <c r="M21" s="654"/>
      <c r="N21" s="655"/>
    </row>
    <row r="22" spans="1:14" ht="20.100000000000001" customHeight="1">
      <c r="A22" s="721"/>
      <c r="B22" s="722"/>
      <c r="C22" s="722"/>
      <c r="D22" s="722"/>
      <c r="E22" s="722"/>
      <c r="F22" s="722"/>
      <c r="G22" s="722"/>
      <c r="H22" s="723"/>
      <c r="I22" s="695"/>
      <c r="J22" s="654"/>
      <c r="K22" s="654"/>
      <c r="L22" s="654"/>
      <c r="M22" s="654"/>
      <c r="N22" s="655"/>
    </row>
    <row r="23" spans="1:14" ht="20.100000000000001" customHeight="1">
      <c r="A23" s="721"/>
      <c r="B23" s="722"/>
      <c r="C23" s="722"/>
      <c r="D23" s="722"/>
      <c r="E23" s="722"/>
      <c r="F23" s="722"/>
      <c r="G23" s="722"/>
      <c r="H23" s="723"/>
      <c r="I23" s="695"/>
      <c r="J23" s="654"/>
      <c r="K23" s="654"/>
      <c r="L23" s="654"/>
      <c r="M23" s="654"/>
      <c r="N23" s="655"/>
    </row>
    <row r="24" spans="1:14" ht="20.100000000000001" customHeight="1">
      <c r="A24" s="721"/>
      <c r="B24" s="722"/>
      <c r="C24" s="722"/>
      <c r="D24" s="722"/>
      <c r="E24" s="722"/>
      <c r="F24" s="722"/>
      <c r="G24" s="722"/>
      <c r="H24" s="723"/>
      <c r="I24" s="695"/>
      <c r="J24" s="654"/>
      <c r="K24" s="654"/>
      <c r="L24" s="654"/>
      <c r="M24" s="654"/>
      <c r="N24" s="655"/>
    </row>
    <row r="25" spans="1:14" ht="20.100000000000001" customHeight="1">
      <c r="A25" s="721"/>
      <c r="B25" s="722"/>
      <c r="C25" s="722"/>
      <c r="D25" s="722"/>
      <c r="E25" s="722"/>
      <c r="F25" s="722"/>
      <c r="G25" s="722"/>
      <c r="H25" s="723"/>
      <c r="I25" s="695"/>
      <c r="J25" s="654"/>
      <c r="K25" s="654"/>
      <c r="L25" s="654"/>
      <c r="M25" s="654"/>
      <c r="N25" s="655"/>
    </row>
    <row r="26" spans="1:14" ht="20.100000000000001" customHeight="1" thickBot="1">
      <c r="A26" s="724"/>
      <c r="B26" s="725"/>
      <c r="C26" s="725"/>
      <c r="D26" s="725"/>
      <c r="E26" s="725"/>
      <c r="F26" s="725"/>
      <c r="G26" s="725"/>
      <c r="H26" s="726"/>
      <c r="I26" s="704"/>
      <c r="J26" s="672"/>
      <c r="K26" s="672"/>
      <c r="L26" s="672"/>
      <c r="M26" s="672"/>
      <c r="N26" s="673"/>
    </row>
  </sheetData>
  <mergeCells count="10">
    <mergeCell ref="A1:N1"/>
    <mergeCell ref="A2:A3"/>
    <mergeCell ref="B2:B3"/>
    <mergeCell ref="C2:C3"/>
    <mergeCell ref="D2:D3"/>
    <mergeCell ref="E2:E3"/>
    <mergeCell ref="F2:F3"/>
    <mergeCell ref="G2:G3"/>
    <mergeCell ref="H2:H3"/>
    <mergeCell ref="I2:N2"/>
  </mergeCells>
  <phoneticPr fontId="55" type="noConversion"/>
  <pageMargins left="0.51181102362204722" right="0.55118110236220474" top="0.92" bottom="0.74803149606299213" header="0.31496062992125984" footer="0.31496062992125984"/>
  <pageSetup paperSize="9" scale="90" orientation="landscape" r:id="rId1"/>
  <headerFooter>
    <oddHeader>&amp;C&amp;12T.C.
İÇİŞLERİ BAKANLIĞI
Mahalli İdareler Genel Müdürlüğü</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1"/>
  <sheetViews>
    <sheetView zoomScale="75" workbookViewId="0">
      <pane ySplit="5" topLeftCell="A6" activePane="bottomLeft" state="frozenSplit"/>
      <selection activeCell="B4" sqref="B4"/>
      <selection pane="bottomLeft" activeCell="B2" sqref="B2:B4"/>
    </sheetView>
  </sheetViews>
  <sheetFormatPr defaultColWidth="8.85546875" defaultRowHeight="12.75"/>
  <cols>
    <col min="1" max="1" width="5.7109375" style="1084" customWidth="1"/>
    <col min="2" max="2" width="10.7109375" style="1084" customWidth="1"/>
    <col min="3" max="3" width="12.140625" style="1084" customWidth="1"/>
    <col min="4" max="4" width="10.42578125" style="1084" customWidth="1"/>
    <col min="5" max="5" width="9.85546875" style="1084" customWidth="1"/>
    <col min="6" max="6" width="7.7109375" style="1084" customWidth="1"/>
    <col min="7" max="7" width="7.85546875" style="1084" customWidth="1"/>
    <col min="8" max="8" width="17.42578125" style="1084" customWidth="1"/>
    <col min="9" max="9" width="14" style="1084" customWidth="1"/>
    <col min="10" max="10" width="12.5703125" style="1084" customWidth="1"/>
    <col min="11" max="11" width="7.5703125" style="1084" customWidth="1"/>
    <col min="12" max="12" width="8.42578125" style="1084" customWidth="1"/>
    <col min="13" max="13" width="6.7109375" style="204" customWidth="1"/>
    <col min="14" max="14" width="9.42578125" style="204" customWidth="1"/>
    <col min="15" max="15" width="6.5703125" style="204" customWidth="1"/>
    <col min="16" max="16" width="7" style="204" customWidth="1"/>
    <col min="17" max="17" width="8.85546875" style="204" customWidth="1"/>
    <col min="18" max="18" width="24.7109375" style="204" customWidth="1"/>
    <col min="19" max="16384" width="8.85546875" style="1084"/>
  </cols>
  <sheetData>
    <row r="1" spans="1:52" ht="28.9" customHeight="1" thickBot="1">
      <c r="A1" s="4030" t="s">
        <v>1619</v>
      </c>
      <c r="B1" s="4030"/>
      <c r="C1" s="4030"/>
      <c r="D1" s="4030"/>
      <c r="E1" s="4030"/>
      <c r="F1" s="4030"/>
      <c r="G1" s="4030"/>
      <c r="H1" s="4030"/>
      <c r="I1" s="4030"/>
      <c r="J1" s="4030"/>
      <c r="K1" s="4030"/>
      <c r="L1" s="4030"/>
      <c r="M1" s="4030"/>
      <c r="N1" s="4030"/>
      <c r="O1" s="4030"/>
      <c r="P1" s="4030"/>
      <c r="Q1" s="4030"/>
      <c r="R1" s="4030"/>
      <c r="S1" s="1083"/>
    </row>
    <row r="2" spans="1:52" s="1085" customFormat="1" ht="19.5" customHeight="1">
      <c r="A2" s="4031" t="s">
        <v>364</v>
      </c>
      <c r="B2" s="4034" t="s">
        <v>13</v>
      </c>
      <c r="C2" s="4034" t="s">
        <v>2277</v>
      </c>
      <c r="D2" s="4008" t="s">
        <v>1082</v>
      </c>
      <c r="E2" s="4011" t="s">
        <v>1284</v>
      </c>
      <c r="F2" s="3996" t="s">
        <v>2263</v>
      </c>
      <c r="G2" s="3996" t="s">
        <v>1083</v>
      </c>
      <c r="H2" s="3996" t="s">
        <v>202</v>
      </c>
      <c r="I2" s="4037" t="s">
        <v>447</v>
      </c>
      <c r="J2" s="4037" t="s">
        <v>1246</v>
      </c>
      <c r="K2" s="4017" t="s">
        <v>203</v>
      </c>
      <c r="L2" s="4019" t="s">
        <v>2273</v>
      </c>
      <c r="M2" s="3999" t="s">
        <v>16</v>
      </c>
      <c r="N2" s="4000"/>
      <c r="O2" s="4000"/>
      <c r="P2" s="4000"/>
      <c r="Q2" s="4000"/>
      <c r="R2" s="4001"/>
    </row>
    <row r="3" spans="1:52" s="1085" customFormat="1" ht="41.25" customHeight="1">
      <c r="A3" s="4032"/>
      <c r="B3" s="4035"/>
      <c r="C3" s="4035"/>
      <c r="D3" s="4009"/>
      <c r="E3" s="4012"/>
      <c r="F3" s="3997"/>
      <c r="G3" s="3997"/>
      <c r="H3" s="3997"/>
      <c r="I3" s="4038"/>
      <c r="J3" s="4038"/>
      <c r="K3" s="4018"/>
      <c r="L3" s="4020"/>
      <c r="M3" s="4002" t="s">
        <v>438</v>
      </c>
      <c r="N3" s="4004" t="s">
        <v>439</v>
      </c>
      <c r="O3" s="4004" t="s">
        <v>440</v>
      </c>
      <c r="P3" s="4004" t="s">
        <v>441</v>
      </c>
      <c r="Q3" s="4004" t="s">
        <v>442</v>
      </c>
      <c r="R3" s="4006" t="s">
        <v>443</v>
      </c>
    </row>
    <row r="4" spans="1:52" s="1085" customFormat="1" ht="21.75" customHeight="1" thickBot="1">
      <c r="A4" s="4033"/>
      <c r="B4" s="4036"/>
      <c r="C4" s="4036"/>
      <c r="D4" s="4010"/>
      <c r="E4" s="4013"/>
      <c r="F4" s="3998"/>
      <c r="G4" s="3998"/>
      <c r="H4" s="3998"/>
      <c r="I4" s="4039"/>
      <c r="J4" s="4039"/>
      <c r="K4" s="1086" t="s">
        <v>434</v>
      </c>
      <c r="L4" s="1087" t="s">
        <v>434</v>
      </c>
      <c r="M4" s="4003"/>
      <c r="N4" s="4005"/>
      <c r="O4" s="4005"/>
      <c r="P4" s="4005"/>
      <c r="Q4" s="4005"/>
      <c r="R4" s="4007"/>
    </row>
    <row r="5" spans="1:52" ht="19.899999999999999" customHeight="1">
      <c r="A5" s="1088"/>
      <c r="B5" s="1089"/>
      <c r="C5" s="1090"/>
      <c r="D5" s="1091"/>
      <c r="E5" s="1091"/>
      <c r="F5" s="1092">
        <f>SUBTOTAL(9,F6:F750)</f>
        <v>0</v>
      </c>
      <c r="G5" s="1092">
        <f>SUBTOTAL(9,G6:G750)</f>
        <v>0</v>
      </c>
      <c r="H5" s="951"/>
      <c r="I5" s="1093"/>
      <c r="J5" s="1092"/>
      <c r="K5" s="1092">
        <f t="shared" ref="K5:Q5" si="0">SUBTOTAL(9,K6:K750)</f>
        <v>0</v>
      </c>
      <c r="L5" s="1094">
        <f t="shared" si="0"/>
        <v>0</v>
      </c>
      <c r="M5" s="1095">
        <f t="shared" si="0"/>
        <v>0</v>
      </c>
      <c r="N5" s="1092">
        <f t="shared" si="0"/>
        <v>0</v>
      </c>
      <c r="O5" s="1092">
        <f t="shared" si="0"/>
        <v>0</v>
      </c>
      <c r="P5" s="1092">
        <f t="shared" si="0"/>
        <v>0</v>
      </c>
      <c r="Q5" s="1092">
        <f t="shared" si="0"/>
        <v>0</v>
      </c>
      <c r="R5" s="955"/>
      <c r="AX5" s="271" t="s">
        <v>9</v>
      </c>
      <c r="AY5" s="305" t="s">
        <v>425</v>
      </c>
      <c r="AZ5" s="271" t="s">
        <v>1056</v>
      </c>
    </row>
    <row r="6" spans="1:52" ht="19.899999999999999" customHeight="1">
      <c r="A6" s="1096"/>
      <c r="B6" s="1097"/>
      <c r="C6" s="1098"/>
      <c r="D6" s="1099"/>
      <c r="E6" s="1099"/>
      <c r="F6" s="1100"/>
      <c r="G6" s="1101"/>
      <c r="H6" s="962"/>
      <c r="I6" s="1102"/>
      <c r="J6" s="1100"/>
      <c r="K6" s="964"/>
      <c r="L6" s="965"/>
      <c r="M6" s="695"/>
      <c r="N6" s="654"/>
      <c r="O6" s="654"/>
      <c r="P6" s="654"/>
      <c r="Q6" s="654"/>
      <c r="R6" s="655"/>
      <c r="AX6" s="271" t="s">
        <v>964</v>
      </c>
      <c r="AY6" s="305" t="s">
        <v>2273</v>
      </c>
      <c r="AZ6" s="271" t="s">
        <v>1057</v>
      </c>
    </row>
    <row r="7" spans="1:52" ht="19.899999999999999" customHeight="1">
      <c r="A7" s="1096"/>
      <c r="B7" s="1097"/>
      <c r="C7" s="1098"/>
      <c r="D7" s="1099"/>
      <c r="E7" s="1103"/>
      <c r="F7" s="1100"/>
      <c r="G7" s="1101"/>
      <c r="H7" s="962"/>
      <c r="I7" s="1102"/>
      <c r="J7" s="1100"/>
      <c r="K7" s="964"/>
      <c r="L7" s="965"/>
      <c r="M7" s="695"/>
      <c r="N7" s="654"/>
      <c r="O7" s="654"/>
      <c r="P7" s="654"/>
      <c r="Q7" s="654"/>
      <c r="R7" s="655"/>
      <c r="AX7" s="271" t="s">
        <v>2268</v>
      </c>
      <c r="AY7" s="305" t="s">
        <v>12</v>
      </c>
      <c r="AZ7" s="271"/>
    </row>
    <row r="8" spans="1:52" ht="19.899999999999999" customHeight="1">
      <c r="A8" s="1096"/>
      <c r="B8" s="1097"/>
      <c r="C8" s="1098"/>
      <c r="D8" s="1099"/>
      <c r="E8" s="1103"/>
      <c r="F8" s="1100"/>
      <c r="G8" s="1101"/>
      <c r="H8" s="962"/>
      <c r="I8" s="1102"/>
      <c r="J8" s="1100"/>
      <c r="K8" s="964"/>
      <c r="L8" s="965"/>
      <c r="M8" s="695"/>
      <c r="N8" s="654"/>
      <c r="O8" s="654"/>
      <c r="P8" s="654"/>
      <c r="Q8" s="654"/>
      <c r="R8" s="655"/>
      <c r="AX8" s="271"/>
      <c r="AY8" s="305" t="s">
        <v>2274</v>
      </c>
      <c r="AZ8" s="271"/>
    </row>
    <row r="9" spans="1:52" ht="19.899999999999999" customHeight="1">
      <c r="A9" s="1096"/>
      <c r="B9" s="1097"/>
      <c r="C9" s="1098"/>
      <c r="D9" s="1103"/>
      <c r="E9" s="1103"/>
      <c r="F9" s="1100"/>
      <c r="G9" s="1101"/>
      <c r="H9" s="962"/>
      <c r="I9" s="1102"/>
      <c r="J9" s="1100"/>
      <c r="K9" s="964"/>
      <c r="L9" s="965"/>
      <c r="M9" s="695"/>
      <c r="N9" s="654"/>
      <c r="O9" s="654"/>
      <c r="P9" s="654"/>
      <c r="Q9" s="654"/>
      <c r="R9" s="655"/>
      <c r="AX9" s="271"/>
      <c r="AY9" s="305" t="s">
        <v>2275</v>
      </c>
      <c r="AZ9" s="271"/>
    </row>
    <row r="10" spans="1:52" ht="19.899999999999999" customHeight="1">
      <c r="A10" s="1096"/>
      <c r="B10" s="1097"/>
      <c r="C10" s="1098"/>
      <c r="D10" s="1104"/>
      <c r="E10" s="1103"/>
      <c r="F10" s="1100"/>
      <c r="G10" s="1101"/>
      <c r="H10" s="962"/>
      <c r="I10" s="1102"/>
      <c r="J10" s="1100"/>
      <c r="K10" s="964"/>
      <c r="L10" s="965"/>
      <c r="M10" s="695"/>
      <c r="N10" s="654"/>
      <c r="O10" s="654"/>
      <c r="P10" s="654"/>
      <c r="Q10" s="654"/>
      <c r="R10" s="655"/>
      <c r="AX10" s="271"/>
      <c r="AY10" s="305" t="s">
        <v>448</v>
      </c>
      <c r="AZ10" s="271"/>
    </row>
    <row r="11" spans="1:52" ht="19.899999999999999" customHeight="1">
      <c r="A11" s="1096"/>
      <c r="B11" s="1097"/>
      <c r="C11" s="1098"/>
      <c r="D11" s="1105"/>
      <c r="E11" s="1106"/>
      <c r="F11" s="1107"/>
      <c r="G11" s="1101"/>
      <c r="H11" s="962"/>
      <c r="I11" s="1102"/>
      <c r="J11" s="1100"/>
      <c r="K11" s="1108"/>
      <c r="L11" s="1109"/>
      <c r="M11" s="695"/>
      <c r="N11" s="654"/>
      <c r="O11" s="654"/>
      <c r="P11" s="654"/>
      <c r="Q11" s="654"/>
      <c r="R11" s="655"/>
      <c r="AX11" s="271"/>
      <c r="AY11" s="305" t="s">
        <v>426</v>
      </c>
      <c r="AZ11" s="271"/>
    </row>
    <row r="12" spans="1:52" ht="19.899999999999999" customHeight="1">
      <c r="A12" s="1096"/>
      <c r="B12" s="1097"/>
      <c r="C12" s="1098"/>
      <c r="D12" s="1110"/>
      <c r="E12" s="1106"/>
      <c r="F12" s="1107"/>
      <c r="G12" s="1101"/>
      <c r="H12" s="962"/>
      <c r="I12" s="1102"/>
      <c r="J12" s="1100"/>
      <c r="K12" s="1108"/>
      <c r="L12" s="1109"/>
      <c r="M12" s="695"/>
      <c r="N12" s="654"/>
      <c r="O12" s="654"/>
      <c r="P12" s="654"/>
      <c r="Q12" s="654"/>
      <c r="R12" s="655"/>
      <c r="AX12" s="271"/>
      <c r="AY12" s="305" t="s">
        <v>427</v>
      </c>
      <c r="AZ12" s="271"/>
    </row>
    <row r="13" spans="1:52" ht="19.899999999999999" customHeight="1">
      <c r="A13" s="1096"/>
      <c r="B13" s="1097"/>
      <c r="C13" s="1098"/>
      <c r="D13" s="1105"/>
      <c r="E13" s="1106"/>
      <c r="F13" s="1107"/>
      <c r="G13" s="1101"/>
      <c r="H13" s="962"/>
      <c r="I13" s="1102"/>
      <c r="J13" s="1100"/>
      <c r="K13" s="1108"/>
      <c r="L13" s="1109"/>
      <c r="M13" s="695"/>
      <c r="N13" s="654"/>
      <c r="O13" s="654"/>
      <c r="P13" s="654"/>
      <c r="Q13" s="654"/>
      <c r="R13" s="655"/>
      <c r="AX13" s="271"/>
      <c r="AY13" s="305" t="s">
        <v>2279</v>
      </c>
      <c r="AZ13" s="271"/>
    </row>
    <row r="14" spans="1:52" ht="19.899999999999999" customHeight="1">
      <c r="A14" s="1096"/>
      <c r="B14" s="1097"/>
      <c r="C14" s="1098"/>
      <c r="D14" s="1106"/>
      <c r="E14" s="1106"/>
      <c r="F14" s="1107"/>
      <c r="G14" s="1101"/>
      <c r="H14" s="962"/>
      <c r="I14" s="1102"/>
      <c r="J14" s="1100"/>
      <c r="K14" s="1108"/>
      <c r="L14" s="1109"/>
      <c r="M14" s="695"/>
      <c r="N14" s="654"/>
      <c r="O14" s="654"/>
      <c r="P14" s="654"/>
      <c r="Q14" s="654"/>
      <c r="R14" s="655"/>
      <c r="AX14" s="271"/>
      <c r="AY14" s="305" t="s">
        <v>11</v>
      </c>
      <c r="AZ14" s="271"/>
    </row>
    <row r="15" spans="1:52" ht="19.899999999999999" customHeight="1">
      <c r="A15" s="1096"/>
      <c r="B15" s="1097"/>
      <c r="C15" s="1098"/>
      <c r="D15" s="1106"/>
      <c r="E15" s="1106"/>
      <c r="F15" s="1100"/>
      <c r="G15" s="1101"/>
      <c r="H15" s="962"/>
      <c r="I15" s="1102"/>
      <c r="J15" s="1100"/>
      <c r="K15" s="1108"/>
      <c r="L15" s="1109"/>
      <c r="M15" s="695"/>
      <c r="N15" s="654"/>
      <c r="O15" s="654"/>
      <c r="P15" s="654"/>
      <c r="Q15" s="654"/>
      <c r="R15" s="655"/>
    </row>
    <row r="16" spans="1:52" ht="19.899999999999999" customHeight="1">
      <c r="A16" s="1096"/>
      <c r="B16" s="1097"/>
      <c r="C16" s="1098"/>
      <c r="D16" s="1106"/>
      <c r="E16" s="1106"/>
      <c r="F16" s="1100"/>
      <c r="G16" s="1101"/>
      <c r="H16" s="962"/>
      <c r="I16" s="1102"/>
      <c r="J16" s="1100"/>
      <c r="K16" s="1108"/>
      <c r="L16" s="1109"/>
      <c r="M16" s="695"/>
      <c r="N16" s="654"/>
      <c r="O16" s="654"/>
      <c r="P16" s="654"/>
      <c r="Q16" s="654"/>
      <c r="R16" s="655"/>
    </row>
    <row r="17" spans="1:18" ht="19.899999999999999" customHeight="1">
      <c r="A17" s="1096"/>
      <c r="B17" s="1097"/>
      <c r="C17" s="1098"/>
      <c r="D17" s="1106"/>
      <c r="E17" s="1106"/>
      <c r="F17" s="1100"/>
      <c r="G17" s="1101"/>
      <c r="H17" s="962"/>
      <c r="I17" s="1102"/>
      <c r="J17" s="1100"/>
      <c r="K17" s="1108"/>
      <c r="L17" s="1109"/>
      <c r="M17" s="695"/>
      <c r="N17" s="654"/>
      <c r="O17" s="654"/>
      <c r="P17" s="654"/>
      <c r="Q17" s="654"/>
      <c r="R17" s="655"/>
    </row>
    <row r="18" spans="1:18" ht="19.899999999999999" customHeight="1">
      <c r="A18" s="1096"/>
      <c r="B18" s="1097"/>
      <c r="C18" s="1098"/>
      <c r="D18" s="1106"/>
      <c r="E18" s="1106"/>
      <c r="F18" s="1100"/>
      <c r="G18" s="1101"/>
      <c r="H18" s="962"/>
      <c r="I18" s="1102"/>
      <c r="J18" s="1100"/>
      <c r="K18" s="1108"/>
      <c r="L18" s="1109"/>
      <c r="M18" s="695"/>
      <c r="N18" s="654"/>
      <c r="O18" s="654"/>
      <c r="P18" s="654"/>
      <c r="Q18" s="654"/>
      <c r="R18" s="655"/>
    </row>
    <row r="19" spans="1:18" ht="19.899999999999999" customHeight="1">
      <c r="A19" s="1096"/>
      <c r="B19" s="1097"/>
      <c r="C19" s="1098"/>
      <c r="D19" s="1111"/>
      <c r="E19" s="1106"/>
      <c r="F19" s="1100"/>
      <c r="G19" s="1101"/>
      <c r="H19" s="962"/>
      <c r="I19" s="1102"/>
      <c r="J19" s="1100"/>
      <c r="K19" s="1108"/>
      <c r="L19" s="1109"/>
      <c r="M19" s="695"/>
      <c r="N19" s="654"/>
      <c r="O19" s="654"/>
      <c r="P19" s="654"/>
      <c r="Q19" s="654"/>
      <c r="R19" s="655"/>
    </row>
    <row r="20" spans="1:18" ht="19.899999999999999" customHeight="1">
      <c r="A20" s="1096"/>
      <c r="B20" s="1097"/>
      <c r="C20" s="1098"/>
      <c r="D20" s="1111"/>
      <c r="E20" s="1106"/>
      <c r="F20" s="1100"/>
      <c r="G20" s="1101"/>
      <c r="H20" s="962"/>
      <c r="I20" s="1102"/>
      <c r="J20" s="1100"/>
      <c r="K20" s="1108"/>
      <c r="L20" s="1109"/>
      <c r="M20" s="695"/>
      <c r="N20" s="654"/>
      <c r="O20" s="654"/>
      <c r="P20" s="654"/>
      <c r="Q20" s="654"/>
      <c r="R20" s="655"/>
    </row>
    <row r="21" spans="1:18" ht="19.899999999999999" customHeight="1">
      <c r="A21" s="1096"/>
      <c r="B21" s="1097"/>
      <c r="C21" s="1098"/>
      <c r="D21" s="1111"/>
      <c r="E21" s="1106"/>
      <c r="F21" s="1100"/>
      <c r="G21" s="1101"/>
      <c r="H21" s="962"/>
      <c r="I21" s="1102"/>
      <c r="J21" s="1100"/>
      <c r="K21" s="1108"/>
      <c r="L21" s="1109"/>
      <c r="M21" s="975"/>
      <c r="N21" s="976"/>
      <c r="O21" s="976"/>
      <c r="P21" s="976"/>
      <c r="Q21" s="976"/>
      <c r="R21" s="977"/>
    </row>
    <row r="22" spans="1:18" ht="19.899999999999999" customHeight="1">
      <c r="A22" s="1096"/>
      <c r="B22" s="1097"/>
      <c r="C22" s="1098"/>
      <c r="D22" s="1099"/>
      <c r="E22" s="1099"/>
      <c r="F22" s="1100"/>
      <c r="G22" s="1101"/>
      <c r="H22" s="962"/>
      <c r="I22" s="1102"/>
      <c r="J22" s="1100"/>
      <c r="K22" s="1108"/>
      <c r="L22" s="1109"/>
      <c r="M22" s="975"/>
      <c r="N22" s="976"/>
      <c r="O22" s="976"/>
      <c r="P22" s="976"/>
      <c r="Q22" s="976"/>
      <c r="R22" s="977"/>
    </row>
    <row r="23" spans="1:18" ht="19.899999999999999" customHeight="1">
      <c r="A23" s="1096"/>
      <c r="B23" s="1097"/>
      <c r="C23" s="1098"/>
      <c r="D23" s="1099"/>
      <c r="E23" s="1099"/>
      <c r="F23" s="1100"/>
      <c r="G23" s="1101"/>
      <c r="H23" s="962"/>
      <c r="I23" s="1102"/>
      <c r="J23" s="1100"/>
      <c r="K23" s="1108"/>
      <c r="L23" s="1109"/>
      <c r="M23" s="975"/>
      <c r="N23" s="976"/>
      <c r="O23" s="976"/>
      <c r="P23" s="976"/>
      <c r="Q23" s="976"/>
      <c r="R23" s="977"/>
    </row>
    <row r="24" spans="1:18" ht="19.899999999999999" customHeight="1">
      <c r="A24" s="1096"/>
      <c r="B24" s="1097"/>
      <c r="C24" s="1098"/>
      <c r="D24" s="1112"/>
      <c r="E24" s="1103"/>
      <c r="F24" s="1100"/>
      <c r="G24" s="1101"/>
      <c r="H24" s="962"/>
      <c r="I24" s="1102"/>
      <c r="J24" s="1100"/>
      <c r="K24" s="1108"/>
      <c r="L24" s="1109"/>
      <c r="M24" s="975"/>
      <c r="N24" s="976"/>
      <c r="O24" s="976"/>
      <c r="P24" s="976"/>
      <c r="Q24" s="976"/>
      <c r="R24" s="977"/>
    </row>
    <row r="25" spans="1:18" ht="19.899999999999999" customHeight="1">
      <c r="A25" s="1096"/>
      <c r="B25" s="1097"/>
      <c r="C25" s="1098"/>
      <c r="D25" s="1099"/>
      <c r="E25" s="1103"/>
      <c r="F25" s="1100"/>
      <c r="G25" s="1101"/>
      <c r="H25" s="962"/>
      <c r="I25" s="1102"/>
      <c r="J25" s="1100"/>
      <c r="K25" s="1108"/>
      <c r="L25" s="1109"/>
      <c r="M25" s="975"/>
      <c r="N25" s="976"/>
      <c r="O25" s="976"/>
      <c r="P25" s="976"/>
      <c r="Q25" s="976"/>
      <c r="R25" s="977"/>
    </row>
    <row r="26" spans="1:18" ht="19.899999999999999" customHeight="1">
      <c r="A26" s="1096"/>
      <c r="B26" s="1097"/>
      <c r="C26" s="1098"/>
      <c r="D26" s="1099"/>
      <c r="E26" s="1103"/>
      <c r="F26" s="1100"/>
      <c r="G26" s="1101"/>
      <c r="H26" s="962"/>
      <c r="I26" s="1102"/>
      <c r="J26" s="1100"/>
      <c r="K26" s="1108"/>
      <c r="L26" s="1109"/>
      <c r="M26" s="975"/>
      <c r="N26" s="976"/>
      <c r="O26" s="976"/>
      <c r="P26" s="976"/>
      <c r="Q26" s="976"/>
      <c r="R26" s="977"/>
    </row>
    <row r="27" spans="1:18" ht="19.899999999999999" customHeight="1">
      <c r="A27" s="1096"/>
      <c r="B27" s="1097"/>
      <c r="C27" s="1098"/>
      <c r="D27" s="1104"/>
      <c r="E27" s="1103"/>
      <c r="F27" s="1113"/>
      <c r="G27" s="1101"/>
      <c r="H27" s="962"/>
      <c r="I27" s="1102"/>
      <c r="J27" s="1100"/>
      <c r="K27" s="1108"/>
      <c r="L27" s="1109"/>
      <c r="M27" s="975"/>
      <c r="N27" s="976"/>
      <c r="O27" s="976"/>
      <c r="P27" s="976"/>
      <c r="Q27" s="976"/>
      <c r="R27" s="977"/>
    </row>
    <row r="28" spans="1:18" ht="19.899999999999999" customHeight="1">
      <c r="A28" s="1096"/>
      <c r="B28" s="1097"/>
      <c r="C28" s="1098"/>
      <c r="D28" s="1103"/>
      <c r="E28" s="1103"/>
      <c r="F28" s="1100"/>
      <c r="G28" s="1101"/>
      <c r="H28" s="962"/>
      <c r="I28" s="1102"/>
      <c r="J28" s="1100"/>
      <c r="K28" s="1108"/>
      <c r="L28" s="1109"/>
      <c r="M28" s="975"/>
      <c r="N28" s="976"/>
      <c r="O28" s="976"/>
      <c r="P28" s="976"/>
      <c r="Q28" s="976"/>
      <c r="R28" s="977"/>
    </row>
    <row r="29" spans="1:18" ht="19.899999999999999" customHeight="1">
      <c r="A29" s="1096"/>
      <c r="B29" s="1097"/>
      <c r="C29" s="1098"/>
      <c r="D29" s="1103"/>
      <c r="E29" s="1103"/>
      <c r="F29" s="1100"/>
      <c r="G29" s="1101"/>
      <c r="H29" s="962"/>
      <c r="I29" s="1102"/>
      <c r="J29" s="1100"/>
      <c r="K29" s="1108"/>
      <c r="L29" s="1109"/>
      <c r="M29" s="975"/>
      <c r="N29" s="976"/>
      <c r="O29" s="976"/>
      <c r="P29" s="976"/>
      <c r="Q29" s="976"/>
      <c r="R29" s="977"/>
    </row>
    <row r="30" spans="1:18" ht="19.899999999999999" customHeight="1">
      <c r="A30" s="1096"/>
      <c r="B30" s="1097"/>
      <c r="C30" s="1098"/>
      <c r="D30" s="1103"/>
      <c r="E30" s="1103"/>
      <c r="F30" s="1100"/>
      <c r="G30" s="1101"/>
      <c r="H30" s="962"/>
      <c r="I30" s="1102"/>
      <c r="J30" s="1100"/>
      <c r="K30" s="1108"/>
      <c r="L30" s="1109"/>
      <c r="M30" s="975"/>
      <c r="N30" s="976"/>
      <c r="O30" s="976"/>
      <c r="P30" s="976"/>
      <c r="Q30" s="976"/>
      <c r="R30" s="977"/>
    </row>
    <row r="31" spans="1:18" ht="19.899999999999999" customHeight="1">
      <c r="A31" s="1096"/>
      <c r="B31" s="1097"/>
      <c r="C31" s="1098"/>
      <c r="D31" s="1103"/>
      <c r="E31" s="1103"/>
      <c r="F31" s="1100"/>
      <c r="G31" s="1101"/>
      <c r="H31" s="962"/>
      <c r="I31" s="1102"/>
      <c r="J31" s="1100"/>
      <c r="K31" s="1108"/>
      <c r="L31" s="1109"/>
      <c r="M31" s="975"/>
      <c r="N31" s="976"/>
      <c r="O31" s="976"/>
      <c r="P31" s="976"/>
      <c r="Q31" s="976"/>
      <c r="R31" s="977"/>
    </row>
    <row r="32" spans="1:18" ht="19.899999999999999" customHeight="1">
      <c r="A32" s="1096"/>
      <c r="B32" s="1097"/>
      <c r="C32" s="1098"/>
      <c r="D32" s="1103"/>
      <c r="E32" s="1103"/>
      <c r="F32" s="1100"/>
      <c r="G32" s="1101"/>
      <c r="H32" s="962"/>
      <c r="I32" s="1102"/>
      <c r="J32" s="1100"/>
      <c r="K32" s="1108"/>
      <c r="L32" s="1109"/>
      <c r="M32" s="975"/>
      <c r="N32" s="976"/>
      <c r="O32" s="976"/>
      <c r="P32" s="976"/>
      <c r="Q32" s="976"/>
      <c r="R32" s="977"/>
    </row>
    <row r="33" spans="1:18" ht="19.899999999999999" customHeight="1">
      <c r="A33" s="1096"/>
      <c r="B33" s="1097"/>
      <c r="C33" s="1098"/>
      <c r="D33" s="1104"/>
      <c r="E33" s="1103"/>
      <c r="F33" s="1100"/>
      <c r="G33" s="1101"/>
      <c r="H33" s="962"/>
      <c r="I33" s="1102"/>
      <c r="J33" s="1100"/>
      <c r="K33" s="1108"/>
      <c r="L33" s="1109"/>
      <c r="M33" s="975"/>
      <c r="N33" s="976"/>
      <c r="O33" s="976"/>
      <c r="P33" s="976"/>
      <c r="Q33" s="976"/>
      <c r="R33" s="977"/>
    </row>
    <row r="34" spans="1:18" ht="19.899999999999999" customHeight="1">
      <c r="A34" s="1096"/>
      <c r="B34" s="1097"/>
      <c r="C34" s="1098"/>
      <c r="D34" s="1114"/>
      <c r="E34" s="1103"/>
      <c r="F34" s="1100"/>
      <c r="G34" s="1101"/>
      <c r="H34" s="962"/>
      <c r="I34" s="1102"/>
      <c r="J34" s="1100"/>
      <c r="K34" s="1108"/>
      <c r="L34" s="1109"/>
      <c r="M34" s="975"/>
      <c r="N34" s="976"/>
      <c r="O34" s="976"/>
      <c r="P34" s="976"/>
      <c r="Q34" s="976"/>
      <c r="R34" s="977"/>
    </row>
    <row r="35" spans="1:18" ht="19.899999999999999" customHeight="1">
      <c r="A35" s="1096"/>
      <c r="B35" s="1097"/>
      <c r="C35" s="1098"/>
      <c r="D35" s="1114"/>
      <c r="E35" s="1103"/>
      <c r="F35" s="1100"/>
      <c r="G35" s="1101"/>
      <c r="H35" s="962"/>
      <c r="I35" s="1102"/>
      <c r="J35" s="1100"/>
      <c r="K35" s="1108"/>
      <c r="L35" s="1109"/>
      <c r="M35" s="975"/>
      <c r="N35" s="976"/>
      <c r="O35" s="976"/>
      <c r="P35" s="976"/>
      <c r="Q35" s="976"/>
      <c r="R35" s="977"/>
    </row>
    <row r="36" spans="1:18" ht="19.899999999999999" customHeight="1">
      <c r="A36" s="1096"/>
      <c r="B36" s="1097"/>
      <c r="C36" s="1098"/>
      <c r="D36" s="1114"/>
      <c r="E36" s="1103"/>
      <c r="F36" s="1100"/>
      <c r="G36" s="1101"/>
      <c r="H36" s="962"/>
      <c r="I36" s="1102"/>
      <c r="J36" s="1100"/>
      <c r="K36" s="1108"/>
      <c r="L36" s="1109"/>
      <c r="M36" s="975"/>
      <c r="N36" s="976"/>
      <c r="O36" s="976"/>
      <c r="P36" s="976"/>
      <c r="Q36" s="976"/>
      <c r="R36" s="977"/>
    </row>
    <row r="37" spans="1:18" ht="19.899999999999999" customHeight="1">
      <c r="A37" s="1096"/>
      <c r="B37" s="1097"/>
      <c r="C37" s="1098"/>
      <c r="D37" s="1103"/>
      <c r="E37" s="1103"/>
      <c r="F37" s="1100"/>
      <c r="G37" s="1101"/>
      <c r="H37" s="962"/>
      <c r="I37" s="1102"/>
      <c r="J37" s="1100"/>
      <c r="K37" s="1108"/>
      <c r="L37" s="1109"/>
      <c r="M37" s="975"/>
      <c r="N37" s="976"/>
      <c r="O37" s="976"/>
      <c r="P37" s="976"/>
      <c r="Q37" s="976"/>
      <c r="R37" s="977"/>
    </row>
    <row r="38" spans="1:18" ht="19.899999999999999" customHeight="1">
      <c r="A38" s="1096"/>
      <c r="B38" s="1097"/>
      <c r="C38" s="1098"/>
      <c r="D38" s="1103"/>
      <c r="E38" s="1103"/>
      <c r="F38" s="1100"/>
      <c r="G38" s="1101"/>
      <c r="H38" s="962"/>
      <c r="I38" s="1102"/>
      <c r="J38" s="1100"/>
      <c r="K38" s="1108"/>
      <c r="L38" s="1109"/>
      <c r="M38" s="975"/>
      <c r="N38" s="976"/>
      <c r="O38" s="976"/>
      <c r="P38" s="976"/>
      <c r="Q38" s="976"/>
      <c r="R38" s="977"/>
    </row>
    <row r="39" spans="1:18" ht="19.899999999999999" customHeight="1">
      <c r="A39" s="1096"/>
      <c r="B39" s="1097"/>
      <c r="C39" s="1098"/>
      <c r="D39" s="1103"/>
      <c r="E39" s="1103"/>
      <c r="F39" s="1100"/>
      <c r="G39" s="1101"/>
      <c r="H39" s="962"/>
      <c r="I39" s="1102"/>
      <c r="J39" s="1100"/>
      <c r="K39" s="1108"/>
      <c r="L39" s="1109"/>
      <c r="M39" s="975"/>
      <c r="N39" s="976"/>
      <c r="O39" s="976"/>
      <c r="P39" s="976"/>
      <c r="Q39" s="976"/>
      <c r="R39" s="977"/>
    </row>
    <row r="40" spans="1:18" ht="19.899999999999999" customHeight="1">
      <c r="A40" s="1096"/>
      <c r="B40" s="1097"/>
      <c r="C40" s="1098"/>
      <c r="D40" s="1103"/>
      <c r="E40" s="1099"/>
      <c r="F40" s="1100"/>
      <c r="G40" s="1101"/>
      <c r="H40" s="962"/>
      <c r="I40" s="1102"/>
      <c r="J40" s="1100"/>
      <c r="K40" s="1108"/>
      <c r="L40" s="1109"/>
      <c r="M40" s="975"/>
      <c r="N40" s="976"/>
      <c r="O40" s="976"/>
      <c r="P40" s="976"/>
      <c r="Q40" s="976"/>
      <c r="R40" s="977"/>
    </row>
    <row r="41" spans="1:18" ht="19.899999999999999" customHeight="1">
      <c r="A41" s="1096"/>
      <c r="B41" s="1097"/>
      <c r="C41" s="1098"/>
      <c r="D41" s="1114"/>
      <c r="E41" s="1099"/>
      <c r="F41" s="1100"/>
      <c r="G41" s="1101"/>
      <c r="H41" s="962"/>
      <c r="I41" s="1102"/>
      <c r="J41" s="1100"/>
      <c r="K41" s="1108"/>
      <c r="L41" s="1109"/>
      <c r="M41" s="975"/>
      <c r="N41" s="976"/>
      <c r="O41" s="976"/>
      <c r="P41" s="976"/>
      <c r="Q41" s="976"/>
      <c r="R41" s="977"/>
    </row>
    <row r="42" spans="1:18" ht="19.899999999999999" customHeight="1">
      <c r="A42" s="1096"/>
      <c r="B42" s="1097"/>
      <c r="C42" s="1098"/>
      <c r="D42" s="1103"/>
      <c r="E42" s="1103"/>
      <c r="F42" s="1100"/>
      <c r="G42" s="1101"/>
      <c r="H42" s="962"/>
      <c r="I42" s="1102"/>
      <c r="J42" s="1100"/>
      <c r="K42" s="1108"/>
      <c r="L42" s="1109"/>
      <c r="M42" s="975"/>
      <c r="N42" s="976"/>
      <c r="O42" s="976"/>
      <c r="P42" s="976"/>
      <c r="Q42" s="976"/>
      <c r="R42" s="977"/>
    </row>
    <row r="43" spans="1:18" ht="19.899999999999999" customHeight="1">
      <c r="A43" s="1096"/>
      <c r="B43" s="1097"/>
      <c r="C43" s="1098"/>
      <c r="D43" s="1103"/>
      <c r="E43" s="1103"/>
      <c r="F43" s="1100"/>
      <c r="G43" s="1101"/>
      <c r="H43" s="962"/>
      <c r="I43" s="1102"/>
      <c r="J43" s="1100"/>
      <c r="K43" s="1108"/>
      <c r="L43" s="1109"/>
      <c r="M43" s="975"/>
      <c r="N43" s="976"/>
      <c r="O43" s="976"/>
      <c r="P43" s="976"/>
      <c r="Q43" s="976"/>
      <c r="R43" s="977"/>
    </row>
    <row r="44" spans="1:18" ht="19.899999999999999" customHeight="1">
      <c r="A44" s="1096"/>
      <c r="B44" s="1097"/>
      <c r="C44" s="1098"/>
      <c r="D44" s="1099"/>
      <c r="E44" s="1103"/>
      <c r="F44" s="1100"/>
      <c r="G44" s="1101"/>
      <c r="H44" s="962"/>
      <c r="I44" s="1102"/>
      <c r="J44" s="1100"/>
      <c r="K44" s="1108"/>
      <c r="L44" s="1109"/>
      <c r="M44" s="975"/>
      <c r="N44" s="976"/>
      <c r="O44" s="976"/>
      <c r="P44" s="976"/>
      <c r="Q44" s="976"/>
      <c r="R44" s="977"/>
    </row>
    <row r="45" spans="1:18" ht="19.899999999999999" customHeight="1">
      <c r="A45" s="1096"/>
      <c r="B45" s="1097"/>
      <c r="C45" s="1098"/>
      <c r="D45" s="1099"/>
      <c r="E45" s="1099"/>
      <c r="F45" s="1100"/>
      <c r="G45" s="1101"/>
      <c r="H45" s="962"/>
      <c r="I45" s="1102"/>
      <c r="J45" s="1100"/>
      <c r="K45" s="1108"/>
      <c r="L45" s="1109"/>
      <c r="M45" s="975"/>
      <c r="N45" s="976"/>
      <c r="O45" s="976"/>
      <c r="P45" s="976"/>
      <c r="Q45" s="976"/>
      <c r="R45" s="977"/>
    </row>
    <row r="46" spans="1:18" ht="19.899999999999999" customHeight="1">
      <c r="A46" s="1096"/>
      <c r="B46" s="1097"/>
      <c r="C46" s="1098"/>
      <c r="D46" s="1104"/>
      <c r="E46" s="1103"/>
      <c r="F46" s="1100"/>
      <c r="G46" s="1101"/>
      <c r="H46" s="962"/>
      <c r="I46" s="1102"/>
      <c r="J46" s="1100"/>
      <c r="K46" s="1108"/>
      <c r="L46" s="1109"/>
      <c r="M46" s="975"/>
      <c r="N46" s="976"/>
      <c r="O46" s="976"/>
      <c r="P46" s="976"/>
      <c r="Q46" s="976"/>
      <c r="R46" s="977"/>
    </row>
    <row r="47" spans="1:18" ht="19.899999999999999" customHeight="1">
      <c r="A47" s="1096"/>
      <c r="B47" s="1097"/>
      <c r="C47" s="1098"/>
      <c r="D47" s="1104"/>
      <c r="E47" s="1112"/>
      <c r="F47" s="1100"/>
      <c r="G47" s="1101"/>
      <c r="H47" s="962"/>
      <c r="I47" s="1102"/>
      <c r="J47" s="1100"/>
      <c r="K47" s="1108"/>
      <c r="L47" s="1109"/>
      <c r="M47" s="975"/>
      <c r="N47" s="976"/>
      <c r="O47" s="976"/>
      <c r="P47" s="976"/>
      <c r="Q47" s="976"/>
      <c r="R47" s="977"/>
    </row>
    <row r="48" spans="1:18" ht="19.899999999999999" customHeight="1">
      <c r="A48" s="1096"/>
      <c r="B48" s="1097"/>
      <c r="C48" s="1098"/>
      <c r="D48" s="1103"/>
      <c r="E48" s="1103"/>
      <c r="F48" s="1100"/>
      <c r="G48" s="1101"/>
      <c r="H48" s="962"/>
      <c r="I48" s="1102"/>
      <c r="J48" s="1100"/>
      <c r="K48" s="1108"/>
      <c r="L48" s="1109"/>
      <c r="M48" s="975"/>
      <c r="N48" s="976"/>
      <c r="O48" s="976"/>
      <c r="P48" s="976"/>
      <c r="Q48" s="976"/>
      <c r="R48" s="977"/>
    </row>
    <row r="49" spans="1:18" ht="19.899999999999999" customHeight="1">
      <c r="A49" s="1096"/>
      <c r="B49" s="1097"/>
      <c r="C49" s="1098"/>
      <c r="D49" s="1099"/>
      <c r="E49" s="1103"/>
      <c r="F49" s="1100"/>
      <c r="G49" s="1101"/>
      <c r="H49" s="962"/>
      <c r="I49" s="1102"/>
      <c r="J49" s="1100"/>
      <c r="K49" s="1108"/>
      <c r="L49" s="1109"/>
      <c r="M49" s="975"/>
      <c r="N49" s="976"/>
      <c r="O49" s="976"/>
      <c r="P49" s="976"/>
      <c r="Q49" s="976"/>
      <c r="R49" s="977"/>
    </row>
    <row r="50" spans="1:18" ht="19.899999999999999" customHeight="1">
      <c r="A50" s="1096"/>
      <c r="B50" s="1097"/>
      <c r="C50" s="1098"/>
      <c r="D50" s="1099"/>
      <c r="E50" s="1103"/>
      <c r="F50" s="1100"/>
      <c r="G50" s="1101"/>
      <c r="H50" s="962"/>
      <c r="I50" s="1102"/>
      <c r="J50" s="1100"/>
      <c r="K50" s="1108"/>
      <c r="L50" s="1109"/>
      <c r="M50" s="975"/>
      <c r="N50" s="976"/>
      <c r="O50" s="976"/>
      <c r="P50" s="976"/>
      <c r="Q50" s="976"/>
      <c r="R50" s="977"/>
    </row>
    <row r="51" spans="1:18" ht="19.899999999999999" customHeight="1">
      <c r="A51" s="1096"/>
      <c r="B51" s="1097"/>
      <c r="C51" s="1098"/>
      <c r="D51" s="1099"/>
      <c r="E51" s="1103"/>
      <c r="F51" s="1100"/>
      <c r="G51" s="1101"/>
      <c r="H51" s="962"/>
      <c r="I51" s="1102"/>
      <c r="J51" s="1100"/>
      <c r="K51" s="1108"/>
      <c r="L51" s="1109"/>
      <c r="M51" s="975"/>
      <c r="N51" s="976"/>
      <c r="O51" s="976"/>
      <c r="P51" s="976"/>
      <c r="Q51" s="976"/>
      <c r="R51" s="977"/>
    </row>
    <row r="52" spans="1:18" ht="19.899999999999999" customHeight="1">
      <c r="A52" s="1096"/>
      <c r="B52" s="1097"/>
      <c r="C52" s="1098"/>
      <c r="D52" s="1099"/>
      <c r="E52" s="1103"/>
      <c r="F52" s="1100"/>
      <c r="G52" s="1101"/>
      <c r="H52" s="962"/>
      <c r="I52" s="1102"/>
      <c r="J52" s="1100"/>
      <c r="K52" s="1108"/>
      <c r="L52" s="1109"/>
      <c r="M52" s="975"/>
      <c r="N52" s="976"/>
      <c r="O52" s="976"/>
      <c r="P52" s="976"/>
      <c r="Q52" s="976"/>
      <c r="R52" s="977"/>
    </row>
    <row r="53" spans="1:18" ht="19.899999999999999" customHeight="1">
      <c r="A53" s="1096"/>
      <c r="B53" s="1097"/>
      <c r="C53" s="1098"/>
      <c r="D53" s="1099"/>
      <c r="E53" s="1103"/>
      <c r="F53" s="1100"/>
      <c r="G53" s="1101"/>
      <c r="H53" s="962"/>
      <c r="I53" s="1102"/>
      <c r="J53" s="1100"/>
      <c r="K53" s="1108"/>
      <c r="L53" s="1109"/>
      <c r="M53" s="975"/>
      <c r="N53" s="976"/>
      <c r="O53" s="976"/>
      <c r="P53" s="976"/>
      <c r="Q53" s="976"/>
      <c r="R53" s="977"/>
    </row>
    <row r="54" spans="1:18" ht="19.899999999999999" customHeight="1">
      <c r="A54" s="1096"/>
      <c r="B54" s="1097"/>
      <c r="C54" s="1098"/>
      <c r="D54" s="1103"/>
      <c r="E54" s="1103"/>
      <c r="F54" s="1100"/>
      <c r="G54" s="1101"/>
      <c r="H54" s="962"/>
      <c r="I54" s="1102"/>
      <c r="J54" s="1100"/>
      <c r="K54" s="1108"/>
      <c r="L54" s="1109"/>
      <c r="M54" s="975"/>
      <c r="N54" s="976"/>
      <c r="O54" s="976"/>
      <c r="P54" s="976"/>
      <c r="Q54" s="976"/>
      <c r="R54" s="977"/>
    </row>
    <row r="55" spans="1:18" ht="19.899999999999999" customHeight="1">
      <c r="A55" s="1096"/>
      <c r="B55" s="1097"/>
      <c r="C55" s="1098"/>
      <c r="D55" s="1103"/>
      <c r="E55" s="1099"/>
      <c r="F55" s="1100"/>
      <c r="G55" s="1101"/>
      <c r="H55" s="962"/>
      <c r="I55" s="1102"/>
      <c r="J55" s="1100"/>
      <c r="K55" s="1108"/>
      <c r="L55" s="1109"/>
      <c r="M55" s="975"/>
      <c r="N55" s="976"/>
      <c r="O55" s="976"/>
      <c r="P55" s="976"/>
      <c r="Q55" s="976"/>
      <c r="R55" s="977"/>
    </row>
    <row r="56" spans="1:18" ht="19.899999999999999" customHeight="1">
      <c r="A56" s="1096"/>
      <c r="B56" s="1097"/>
      <c r="C56" s="1098"/>
      <c r="D56" s="1103"/>
      <c r="E56" s="1103"/>
      <c r="F56" s="1100"/>
      <c r="G56" s="1101"/>
      <c r="H56" s="962"/>
      <c r="I56" s="1102"/>
      <c r="J56" s="1100"/>
      <c r="K56" s="1108"/>
      <c r="L56" s="1109"/>
      <c r="M56" s="975"/>
      <c r="N56" s="976"/>
      <c r="O56" s="976"/>
      <c r="P56" s="976"/>
      <c r="Q56" s="976"/>
      <c r="R56" s="977"/>
    </row>
    <row r="57" spans="1:18" ht="19.899999999999999" customHeight="1">
      <c r="A57" s="1096"/>
      <c r="B57" s="1097"/>
      <c r="C57" s="1098"/>
      <c r="D57" s="1104"/>
      <c r="E57" s="1103"/>
      <c r="F57" s="1100"/>
      <c r="G57" s="1101"/>
      <c r="H57" s="962"/>
      <c r="I57" s="1102"/>
      <c r="J57" s="1100"/>
      <c r="K57" s="1108"/>
      <c r="L57" s="1109"/>
      <c r="M57" s="975"/>
      <c r="N57" s="976"/>
      <c r="O57" s="976"/>
      <c r="P57" s="976"/>
      <c r="Q57" s="976"/>
      <c r="R57" s="977"/>
    </row>
    <row r="58" spans="1:18" ht="19.899999999999999" customHeight="1">
      <c r="A58" s="1096"/>
      <c r="B58" s="1097"/>
      <c r="C58" s="1098"/>
      <c r="D58" s="1104"/>
      <c r="E58" s="1103"/>
      <c r="F58" s="1100"/>
      <c r="G58" s="1101"/>
      <c r="H58" s="962"/>
      <c r="I58" s="1102"/>
      <c r="J58" s="1100"/>
      <c r="K58" s="1108"/>
      <c r="L58" s="1109"/>
      <c r="M58" s="975"/>
      <c r="N58" s="976"/>
      <c r="O58" s="976"/>
      <c r="P58" s="976"/>
      <c r="Q58" s="976"/>
      <c r="R58" s="977"/>
    </row>
    <row r="59" spans="1:18" ht="19.899999999999999" customHeight="1">
      <c r="A59" s="1096"/>
      <c r="B59" s="1097"/>
      <c r="C59" s="1098"/>
      <c r="D59" s="1103"/>
      <c r="E59" s="1103"/>
      <c r="F59" s="1100"/>
      <c r="G59" s="1101"/>
      <c r="H59" s="962"/>
      <c r="I59" s="1102"/>
      <c r="J59" s="1100"/>
      <c r="K59" s="1108"/>
      <c r="L59" s="1109"/>
      <c r="M59" s="975"/>
      <c r="N59" s="976"/>
      <c r="O59" s="976"/>
      <c r="P59" s="976"/>
      <c r="Q59" s="976"/>
      <c r="R59" s="977"/>
    </row>
    <row r="60" spans="1:18" ht="19.899999999999999" customHeight="1">
      <c r="A60" s="1096"/>
      <c r="B60" s="1097"/>
      <c r="C60" s="1098"/>
      <c r="D60" s="1103"/>
      <c r="E60" s="1103"/>
      <c r="F60" s="1100"/>
      <c r="G60" s="1101"/>
      <c r="H60" s="962"/>
      <c r="I60" s="1102"/>
      <c r="J60" s="1100"/>
      <c r="K60" s="1108"/>
      <c r="L60" s="1109"/>
      <c r="M60" s="975"/>
      <c r="N60" s="976"/>
      <c r="O60" s="976"/>
      <c r="P60" s="976"/>
      <c r="Q60" s="976"/>
      <c r="R60" s="977"/>
    </row>
    <row r="61" spans="1:18" ht="19.899999999999999" customHeight="1">
      <c r="A61" s="1096"/>
      <c r="B61" s="1097"/>
      <c r="C61" s="1098"/>
      <c r="D61" s="1103"/>
      <c r="E61" s="1103"/>
      <c r="F61" s="1100"/>
      <c r="G61" s="1101"/>
      <c r="H61" s="962"/>
      <c r="I61" s="1102"/>
      <c r="J61" s="1100"/>
      <c r="K61" s="1108"/>
      <c r="L61" s="1109"/>
      <c r="M61" s="975"/>
      <c r="N61" s="976"/>
      <c r="O61" s="976"/>
      <c r="P61" s="976"/>
      <c r="Q61" s="976"/>
      <c r="R61" s="977"/>
    </row>
    <row r="62" spans="1:18" ht="19.899999999999999" customHeight="1">
      <c r="A62" s="1096"/>
      <c r="B62" s="1097"/>
      <c r="C62" s="1098"/>
      <c r="D62" s="1103"/>
      <c r="E62" s="1099"/>
      <c r="F62" s="1100"/>
      <c r="G62" s="1101"/>
      <c r="H62" s="962"/>
      <c r="I62" s="1102"/>
      <c r="J62" s="1100"/>
      <c r="K62" s="1108"/>
      <c r="L62" s="1109"/>
      <c r="M62" s="975"/>
      <c r="N62" s="976"/>
      <c r="O62" s="976"/>
      <c r="P62" s="976"/>
      <c r="Q62" s="976"/>
      <c r="R62" s="977"/>
    </row>
    <row r="63" spans="1:18" ht="19.899999999999999" customHeight="1">
      <c r="A63" s="1096"/>
      <c r="B63" s="1097"/>
      <c r="C63" s="1098"/>
      <c r="D63" s="1103"/>
      <c r="E63" s="1103"/>
      <c r="F63" s="1100"/>
      <c r="G63" s="1101"/>
      <c r="H63" s="962"/>
      <c r="I63" s="1102"/>
      <c r="J63" s="1100"/>
      <c r="K63" s="1108"/>
      <c r="L63" s="1109"/>
      <c r="M63" s="975"/>
      <c r="N63" s="976"/>
      <c r="O63" s="976"/>
      <c r="P63" s="976"/>
      <c r="Q63" s="976"/>
      <c r="R63" s="977"/>
    </row>
    <row r="64" spans="1:18" ht="19.899999999999999" customHeight="1">
      <c r="A64" s="1096"/>
      <c r="B64" s="1097"/>
      <c r="C64" s="1098"/>
      <c r="D64" s="1103"/>
      <c r="E64" s="1103"/>
      <c r="F64" s="1100"/>
      <c r="G64" s="1101"/>
      <c r="H64" s="962"/>
      <c r="I64" s="1102"/>
      <c r="J64" s="1100"/>
      <c r="K64" s="1108"/>
      <c r="L64" s="1109"/>
      <c r="M64" s="975"/>
      <c r="N64" s="976"/>
      <c r="O64" s="976"/>
      <c r="P64" s="976"/>
      <c r="Q64" s="976"/>
      <c r="R64" s="977"/>
    </row>
    <row r="65" spans="1:18" ht="19.899999999999999" customHeight="1">
      <c r="A65" s="1096"/>
      <c r="B65" s="1097"/>
      <c r="C65" s="1098"/>
      <c r="D65" s="1104"/>
      <c r="E65" s="1104"/>
      <c r="F65" s="1100"/>
      <c r="G65" s="1101"/>
      <c r="H65" s="962"/>
      <c r="I65" s="1102"/>
      <c r="J65" s="1100"/>
      <c r="K65" s="1108"/>
      <c r="L65" s="1109"/>
      <c r="M65" s="975"/>
      <c r="N65" s="976"/>
      <c r="O65" s="976"/>
      <c r="P65" s="976"/>
      <c r="Q65" s="976"/>
      <c r="R65" s="977"/>
    </row>
    <row r="66" spans="1:18" ht="19.899999999999999" customHeight="1">
      <c r="A66" s="1096"/>
      <c r="B66" s="1097"/>
      <c r="C66" s="1098"/>
      <c r="D66" s="1104"/>
      <c r="E66" s="1099"/>
      <c r="F66" s="1100"/>
      <c r="G66" s="1101"/>
      <c r="H66" s="962"/>
      <c r="I66" s="1102"/>
      <c r="J66" s="1100"/>
      <c r="K66" s="1108"/>
      <c r="L66" s="1109"/>
      <c r="M66" s="975"/>
      <c r="N66" s="976"/>
      <c r="O66" s="976"/>
      <c r="P66" s="976"/>
      <c r="Q66" s="976"/>
      <c r="R66" s="977"/>
    </row>
    <row r="67" spans="1:18" ht="19.899999999999999" customHeight="1">
      <c r="A67" s="1096"/>
      <c r="B67" s="1097"/>
      <c r="C67" s="1098"/>
      <c r="D67" s="1104"/>
      <c r="E67" s="1099"/>
      <c r="F67" s="1100"/>
      <c r="G67" s="1101"/>
      <c r="H67" s="962"/>
      <c r="I67" s="1102"/>
      <c r="J67" s="1100"/>
      <c r="K67" s="1108"/>
      <c r="L67" s="1109"/>
      <c r="M67" s="975"/>
      <c r="N67" s="976"/>
      <c r="O67" s="976"/>
      <c r="P67" s="976"/>
      <c r="Q67" s="976"/>
      <c r="R67" s="977"/>
    </row>
    <row r="68" spans="1:18" ht="19.899999999999999" customHeight="1">
      <c r="A68" s="1096"/>
      <c r="B68" s="1097"/>
      <c r="C68" s="1098"/>
      <c r="D68" s="1099"/>
      <c r="E68" s="1099"/>
      <c r="F68" s="1100"/>
      <c r="G68" s="1101"/>
      <c r="H68" s="962"/>
      <c r="I68" s="1102"/>
      <c r="J68" s="1100"/>
      <c r="K68" s="1108"/>
      <c r="L68" s="1109"/>
      <c r="M68" s="975"/>
      <c r="N68" s="976"/>
      <c r="O68" s="976"/>
      <c r="P68" s="976"/>
      <c r="Q68" s="976"/>
      <c r="R68" s="977"/>
    </row>
    <row r="69" spans="1:18" ht="19.899999999999999" customHeight="1">
      <c r="A69" s="1096"/>
      <c r="B69" s="1097"/>
      <c r="C69" s="1098"/>
      <c r="D69" s="1099"/>
      <c r="E69" s="1099"/>
      <c r="F69" s="1100"/>
      <c r="G69" s="1101"/>
      <c r="H69" s="962"/>
      <c r="I69" s="1102"/>
      <c r="J69" s="1100"/>
      <c r="K69" s="1108"/>
      <c r="L69" s="1109"/>
      <c r="M69" s="975"/>
      <c r="N69" s="976"/>
      <c r="O69" s="976"/>
      <c r="P69" s="976"/>
      <c r="Q69" s="976"/>
      <c r="R69" s="977"/>
    </row>
    <row r="70" spans="1:18" ht="19.899999999999999" customHeight="1">
      <c r="A70" s="1096"/>
      <c r="B70" s="1097"/>
      <c r="C70" s="1098"/>
      <c r="D70" s="1099"/>
      <c r="E70" s="1099"/>
      <c r="F70" s="1100"/>
      <c r="G70" s="1101"/>
      <c r="H70" s="962"/>
      <c r="I70" s="1102"/>
      <c r="J70" s="1100"/>
      <c r="K70" s="1108"/>
      <c r="L70" s="1109"/>
      <c r="M70" s="975"/>
      <c r="N70" s="976"/>
      <c r="O70" s="976"/>
      <c r="P70" s="976"/>
      <c r="Q70" s="976"/>
      <c r="R70" s="977"/>
    </row>
    <row r="71" spans="1:18" ht="19.899999999999999" customHeight="1">
      <c r="A71" s="1096"/>
      <c r="B71" s="1097"/>
      <c r="C71" s="1098"/>
      <c r="D71" s="1099"/>
      <c r="E71" s="1099"/>
      <c r="F71" s="1100"/>
      <c r="G71" s="1101"/>
      <c r="H71" s="962"/>
      <c r="I71" s="1102"/>
      <c r="J71" s="1100"/>
      <c r="K71" s="1108"/>
      <c r="L71" s="1109"/>
      <c r="M71" s="975"/>
      <c r="N71" s="976"/>
      <c r="O71" s="976"/>
      <c r="P71" s="976"/>
      <c r="Q71" s="976"/>
      <c r="R71" s="977"/>
    </row>
    <row r="72" spans="1:18" ht="19.899999999999999" customHeight="1">
      <c r="A72" s="1096"/>
      <c r="B72" s="1097"/>
      <c r="C72" s="1098"/>
      <c r="D72" s="1099"/>
      <c r="E72" s="1099"/>
      <c r="F72" s="1100"/>
      <c r="G72" s="1101"/>
      <c r="H72" s="962"/>
      <c r="I72" s="1102"/>
      <c r="J72" s="1100"/>
      <c r="K72" s="1108"/>
      <c r="L72" s="1109"/>
      <c r="M72" s="975"/>
      <c r="N72" s="976"/>
      <c r="O72" s="976"/>
      <c r="P72" s="976"/>
      <c r="Q72" s="976"/>
      <c r="R72" s="977"/>
    </row>
    <row r="73" spans="1:18" ht="19.899999999999999" customHeight="1">
      <c r="A73" s="1096"/>
      <c r="B73" s="1097"/>
      <c r="C73" s="1098"/>
      <c r="D73" s="1099"/>
      <c r="E73" s="1099"/>
      <c r="F73" s="1100"/>
      <c r="G73" s="1101"/>
      <c r="H73" s="962"/>
      <c r="I73" s="1102"/>
      <c r="J73" s="1100"/>
      <c r="K73" s="1108"/>
      <c r="L73" s="1109"/>
      <c r="M73" s="975"/>
      <c r="N73" s="976"/>
      <c r="O73" s="976"/>
      <c r="P73" s="976"/>
      <c r="Q73" s="976"/>
      <c r="R73" s="977"/>
    </row>
    <row r="74" spans="1:18" ht="19.899999999999999" customHeight="1">
      <c r="A74" s="1096"/>
      <c r="B74" s="1097"/>
      <c r="C74" s="1098"/>
      <c r="D74" s="1099"/>
      <c r="E74" s="1099"/>
      <c r="F74" s="1100"/>
      <c r="G74" s="1101"/>
      <c r="H74" s="962"/>
      <c r="I74" s="1102"/>
      <c r="J74" s="1100"/>
      <c r="K74" s="1108"/>
      <c r="L74" s="1109"/>
      <c r="M74" s="975"/>
      <c r="N74" s="976"/>
      <c r="O74" s="976"/>
      <c r="P74" s="976"/>
      <c r="Q74" s="976"/>
      <c r="R74" s="977"/>
    </row>
    <row r="75" spans="1:18" ht="19.899999999999999" customHeight="1" thickBot="1">
      <c r="A75" s="1115"/>
      <c r="B75" s="1116"/>
      <c r="C75" s="1117"/>
      <c r="D75" s="1118"/>
      <c r="E75" s="1118"/>
      <c r="F75" s="1119"/>
      <c r="G75" s="1120"/>
      <c r="H75" s="987"/>
      <c r="I75" s="1121"/>
      <c r="J75" s="1119"/>
      <c r="K75" s="1122"/>
      <c r="L75" s="1123"/>
      <c r="M75" s="991"/>
      <c r="N75" s="992"/>
      <c r="O75" s="992"/>
      <c r="P75" s="992"/>
      <c r="Q75" s="992"/>
      <c r="R75" s="993"/>
    </row>
    <row r="76" spans="1:18">
      <c r="B76" s="1124"/>
      <c r="C76" s="1124"/>
      <c r="D76" s="1124"/>
      <c r="E76" s="1124"/>
    </row>
    <row r="77" spans="1:18">
      <c r="B77" s="1124"/>
      <c r="C77" s="1124"/>
      <c r="D77" s="1124"/>
      <c r="E77" s="1124"/>
    </row>
    <row r="78" spans="1:18">
      <c r="B78" s="1124"/>
      <c r="C78" s="1124"/>
      <c r="D78" s="1124"/>
      <c r="E78" s="1124"/>
    </row>
    <row r="79" spans="1:18">
      <c r="B79" s="1124"/>
      <c r="C79" s="1124"/>
      <c r="D79" s="1124"/>
      <c r="E79" s="1124"/>
    </row>
    <row r="80" spans="1:18">
      <c r="B80" s="1124"/>
      <c r="C80" s="1124"/>
      <c r="D80" s="1124"/>
      <c r="E80" s="1124"/>
    </row>
    <row r="81" spans="2:5">
      <c r="B81" s="1124"/>
      <c r="C81" s="1124"/>
      <c r="D81" s="1124"/>
      <c r="E81" s="1124"/>
    </row>
  </sheetData>
  <mergeCells count="20">
    <mergeCell ref="O3:O4"/>
    <mergeCell ref="P3:P4"/>
    <mergeCell ref="Q3:Q4"/>
    <mergeCell ref="R3:R4"/>
    <mergeCell ref="A1:R1"/>
    <mergeCell ref="A2:A4"/>
    <mergeCell ref="B2:B4"/>
    <mergeCell ref="C2:C4"/>
    <mergeCell ref="D2:D4"/>
    <mergeCell ref="E2:E4"/>
    <mergeCell ref="F2:F4"/>
    <mergeCell ref="G2:G4"/>
    <mergeCell ref="H2:H4"/>
    <mergeCell ref="I2:I4"/>
    <mergeCell ref="J2:J4"/>
    <mergeCell ref="K2:K3"/>
    <mergeCell ref="L2:L3"/>
    <mergeCell ref="M2:R2"/>
    <mergeCell ref="M3:M4"/>
    <mergeCell ref="N3:N4"/>
  </mergeCells>
  <phoneticPr fontId="55" type="noConversion"/>
  <dataValidations count="3">
    <dataValidation type="list" allowBlank="1" showInputMessage="1" showErrorMessage="1" sqref="J1:J1048576">
      <formula1>$AZ$5:$AZ$7</formula1>
    </dataValidation>
    <dataValidation type="list" allowBlank="1" showInputMessage="1" showErrorMessage="1" sqref="I1:I1048576">
      <formula1>$AY$5:$AY$16</formula1>
    </dataValidation>
    <dataValidation type="list" allowBlank="1" showInputMessage="1" showErrorMessage="1" sqref="H1:H1048576">
      <formula1>$AX$5:$AX$8</formula1>
    </dataValidation>
  </dataValidations>
  <printOptions horizontalCentered="1"/>
  <pageMargins left="0.28000000000000003" right="0" top="0.59055118110236227" bottom="0.39370078740157483" header="0.51181102362204722" footer="0"/>
  <pageSetup paperSize="9" scale="29" orientation="landscape" r:id="rId1"/>
  <headerFooter alignWithMargins="0">
    <oddFooter>&amp;A&amp;RSayfa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A2" sqref="A2:H2"/>
    </sheetView>
  </sheetViews>
  <sheetFormatPr defaultRowHeight="15"/>
  <cols>
    <col min="1" max="1" width="10.85546875" style="1125" customWidth="1"/>
    <col min="2" max="2" width="15.28515625" style="1125" customWidth="1"/>
    <col min="3" max="3" width="12.5703125" style="1125" customWidth="1"/>
    <col min="4" max="4" width="13.7109375" style="1125" customWidth="1"/>
    <col min="5" max="6" width="7" style="1125" customWidth="1"/>
    <col min="7" max="7" width="9.140625" style="1126"/>
    <col min="8" max="8" width="14.28515625" style="1126" customWidth="1"/>
    <col min="9" max="16384" width="9.140625" style="1126"/>
  </cols>
  <sheetData>
    <row r="1" spans="1:8" ht="44.25" customHeight="1">
      <c r="H1" s="1127"/>
    </row>
    <row r="2" spans="1:8" ht="75" customHeight="1" thickBot="1">
      <c r="A2" s="4043" t="s">
        <v>1248</v>
      </c>
      <c r="B2" s="4043"/>
      <c r="C2" s="4043"/>
      <c r="D2" s="4043"/>
      <c r="E2" s="4043"/>
      <c r="F2" s="4043"/>
      <c r="G2" s="4043"/>
      <c r="H2" s="4043"/>
    </row>
    <row r="3" spans="1:8" ht="47.25" customHeight="1">
      <c r="A3" s="4044" t="s">
        <v>1249</v>
      </c>
      <c r="B3" s="4046" t="s">
        <v>1250</v>
      </c>
      <c r="C3" s="4046" t="s">
        <v>1251</v>
      </c>
      <c r="D3" s="4046" t="s">
        <v>1252</v>
      </c>
      <c r="E3" s="4046" t="s">
        <v>1253</v>
      </c>
      <c r="F3" s="4046"/>
      <c r="G3" s="4046"/>
      <c r="H3" s="4048" t="s">
        <v>1277</v>
      </c>
    </row>
    <row r="4" spans="1:8" ht="25.5" customHeight="1">
      <c r="A4" s="4045"/>
      <c r="B4" s="4047"/>
      <c r="C4" s="4047"/>
      <c r="D4" s="4047"/>
      <c r="E4" s="1128" t="s">
        <v>1278</v>
      </c>
      <c r="F4" s="1128" t="s">
        <v>1279</v>
      </c>
      <c r="G4" s="1128" t="s">
        <v>1280</v>
      </c>
      <c r="H4" s="4049"/>
    </row>
    <row r="5" spans="1:8" ht="50.25" customHeight="1" thickBot="1">
      <c r="A5" s="1129"/>
      <c r="B5" s="1130"/>
      <c r="C5" s="1130"/>
      <c r="D5" s="1130"/>
      <c r="E5" s="1130"/>
      <c r="F5" s="1130"/>
      <c r="G5" s="1130"/>
      <c r="H5" s="1131"/>
    </row>
    <row r="6" spans="1:8" ht="52.5" customHeight="1">
      <c r="A6" s="4042" t="s">
        <v>1281</v>
      </c>
      <c r="B6" s="4042"/>
      <c r="C6" s="4042"/>
      <c r="D6" s="4042"/>
      <c r="E6" s="4042"/>
      <c r="F6" s="4042"/>
      <c r="G6" s="4042"/>
      <c r="H6" s="4042"/>
    </row>
    <row r="7" spans="1:8" ht="15.75">
      <c r="A7" s="1127"/>
      <c r="B7" s="1127"/>
      <c r="C7" s="1127"/>
      <c r="D7" s="1127"/>
      <c r="E7" s="1127"/>
      <c r="F7" s="1127"/>
      <c r="G7" s="1132"/>
      <c r="H7" s="1132"/>
    </row>
    <row r="8" spans="1:8" ht="23.25" customHeight="1">
      <c r="A8" s="4040" t="s">
        <v>1282</v>
      </c>
      <c r="B8" s="4040"/>
      <c r="C8" s="4040"/>
      <c r="D8" s="4040"/>
      <c r="E8" s="4040"/>
      <c r="F8" s="4040"/>
      <c r="G8" s="4040"/>
      <c r="H8" s="4040"/>
    </row>
    <row r="9" spans="1:8" ht="35.25" customHeight="1">
      <c r="A9" s="4040" t="s">
        <v>1283</v>
      </c>
      <c r="B9" s="4040"/>
      <c r="C9" s="4040"/>
      <c r="D9" s="4040"/>
      <c r="E9" s="4040"/>
      <c r="F9" s="4040"/>
      <c r="G9" s="4040"/>
      <c r="H9" s="4040"/>
    </row>
    <row r="10" spans="1:8" ht="62.25" customHeight="1">
      <c r="A10" s="4041" t="s">
        <v>1289</v>
      </c>
      <c r="B10" s="4040"/>
      <c r="C10" s="4040"/>
      <c r="D10" s="4040"/>
      <c r="E10" s="4040"/>
      <c r="F10" s="4040"/>
      <c r="G10" s="4040"/>
      <c r="H10" s="4040"/>
    </row>
    <row r="11" spans="1:8" ht="37.5" customHeight="1">
      <c r="A11" s="4041" t="s">
        <v>1290</v>
      </c>
      <c r="B11" s="4040"/>
      <c r="C11" s="4040"/>
      <c r="D11" s="4040"/>
      <c r="E11" s="4040"/>
      <c r="F11" s="4040"/>
      <c r="G11" s="4040"/>
      <c r="H11" s="4040"/>
    </row>
    <row r="12" spans="1:8" ht="57" customHeight="1">
      <c r="A12" s="4041" t="s">
        <v>1291</v>
      </c>
      <c r="B12" s="4040"/>
      <c r="C12" s="4040"/>
      <c r="D12" s="4040"/>
      <c r="E12" s="4040"/>
      <c r="F12" s="4040"/>
      <c r="G12" s="4040"/>
      <c r="H12" s="4040"/>
    </row>
    <row r="13" spans="1:8">
      <c r="A13" s="1133"/>
      <c r="B13" s="1133"/>
      <c r="C13" s="1133"/>
      <c r="D13" s="1133"/>
      <c r="E13" s="1133"/>
      <c r="F13" s="1133"/>
      <c r="G13" s="1134"/>
      <c r="H13" s="1134"/>
    </row>
  </sheetData>
  <mergeCells count="13">
    <mergeCell ref="A2:H2"/>
    <mergeCell ref="A3:A4"/>
    <mergeCell ref="B3:B4"/>
    <mergeCell ref="C3:C4"/>
    <mergeCell ref="D3:D4"/>
    <mergeCell ref="E3:G3"/>
    <mergeCell ref="H3:H4"/>
    <mergeCell ref="A11:H11"/>
    <mergeCell ref="A12:H12"/>
    <mergeCell ref="A6:H6"/>
    <mergeCell ref="A8:H8"/>
    <mergeCell ref="A9:H9"/>
    <mergeCell ref="A10:H10"/>
  </mergeCells>
  <phoneticPr fontId="55" type="noConversion"/>
  <pageMargins left="0.70866141732283472" right="0.70866141732283472" top="0.74803149606299213" bottom="0.74803149606299213" header="0.31496062992125984" footer="0.31496062992125984"/>
  <pageSetup paperSize="9" scale="95" orientation="portrait" r:id="rId1"/>
  <headerFooter alignWithMargins="0">
    <oddHeader>&amp;C&amp;12T.C.
İÇİŞLERİ BAKANLIĞI
Mahalli İdareler Genel Müdürlüğü&amp;R&amp;"-,Kalın"&amp;12EK-II</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C67"/>
  <sheetViews>
    <sheetView zoomScale="82" zoomScaleNormal="82" zoomScaleSheetLayoutView="80" workbookViewId="0">
      <pane xSplit="7" ySplit="3" topLeftCell="H4" activePane="bottomRight" state="frozen"/>
      <selection activeCell="B4" sqref="B4"/>
      <selection pane="topRight" activeCell="B4" sqref="B4"/>
      <selection pane="bottomLeft" activeCell="B4" sqref="B4"/>
      <selection pane="bottomRight" sqref="A1:AG1"/>
    </sheetView>
  </sheetViews>
  <sheetFormatPr defaultRowHeight="12.75"/>
  <cols>
    <col min="1" max="1" width="10.42578125" style="204" customWidth="1"/>
    <col min="2" max="2" width="12.7109375" style="204" customWidth="1"/>
    <col min="3" max="3" width="16" style="204" customWidth="1"/>
    <col min="4" max="4" width="8.140625" style="204" customWidth="1"/>
    <col min="5" max="5" width="38.42578125" style="204" customWidth="1"/>
    <col min="6" max="6" width="31" style="204" customWidth="1"/>
    <col min="7" max="7" width="8.85546875" style="205" customWidth="1"/>
    <col min="8" max="8" width="21.5703125" style="204" customWidth="1"/>
    <col min="9" max="9" width="23.42578125" style="302" customWidth="1"/>
    <col min="10" max="10" width="17.85546875" style="302" customWidth="1"/>
    <col min="11" max="11" width="15.7109375" style="303" customWidth="1"/>
    <col min="12" max="12" width="15.140625" style="303" customWidth="1"/>
    <col min="13" max="13" width="15.85546875" style="304" customWidth="1"/>
    <col min="14" max="14" width="11.7109375" style="302" customWidth="1"/>
    <col min="15" max="15" width="8.85546875" style="204" customWidth="1"/>
    <col min="16" max="16" width="8.5703125" style="204" customWidth="1"/>
    <col min="17" max="17" width="8.140625" style="204" customWidth="1"/>
    <col min="18" max="18" width="10.42578125" style="302" customWidth="1"/>
    <col min="19" max="20" width="9.140625" style="209"/>
    <col min="21" max="21" width="12.140625" style="302" customWidth="1"/>
    <col min="22" max="23" width="7.85546875" style="302" customWidth="1"/>
    <col min="24" max="24" width="8" style="204" customWidth="1"/>
    <col min="25" max="25" width="7.140625" style="204" customWidth="1"/>
    <col min="26" max="26" width="6.7109375" style="210" customWidth="1"/>
    <col min="27" max="27" width="8" style="211" customWidth="1"/>
    <col min="28" max="28" width="7.42578125" style="212" customWidth="1"/>
    <col min="29" max="29" width="9.140625" style="210"/>
    <col min="30" max="30" width="7.5703125" style="212" customWidth="1"/>
    <col min="31" max="31" width="7.28515625" style="204" customWidth="1"/>
    <col min="32" max="32" width="9.7109375" style="212" customWidth="1"/>
    <col min="33" max="33" width="16.42578125" style="204" customWidth="1"/>
    <col min="34" max="34" width="13.5703125" style="249" customWidth="1"/>
    <col min="35" max="49" width="9.140625" style="249"/>
    <col min="50" max="50" width="10" style="249" customWidth="1"/>
    <col min="51" max="51" width="14.140625" style="205" customWidth="1"/>
    <col min="52" max="52" width="17.140625" style="1036" customWidth="1"/>
    <col min="53" max="53" width="10.7109375" style="205" bestFit="1" customWidth="1"/>
    <col min="54" max="54" width="9.140625" style="205"/>
    <col min="55" max="81" width="9.140625" style="249"/>
    <col min="82" max="16384" width="9.140625" style="204"/>
  </cols>
  <sheetData>
    <row r="1" spans="1:81" ht="30" customHeight="1" thickBot="1">
      <c r="A1" s="3986" t="s">
        <v>2585</v>
      </c>
      <c r="B1" s="3986"/>
      <c r="C1" s="3986"/>
      <c r="D1" s="3986"/>
      <c r="E1" s="3986"/>
      <c r="F1" s="3986"/>
      <c r="G1" s="3986"/>
      <c r="H1" s="3986"/>
      <c r="I1" s="3986"/>
      <c r="J1" s="3986"/>
      <c r="K1" s="3986"/>
      <c r="L1" s="3986"/>
      <c r="M1" s="3986"/>
      <c r="N1" s="3986"/>
      <c r="O1" s="3986"/>
      <c r="P1" s="3986"/>
      <c r="Q1" s="3986"/>
      <c r="R1" s="3986"/>
      <c r="S1" s="3986"/>
      <c r="T1" s="3986"/>
      <c r="U1" s="3986"/>
      <c r="V1" s="3986"/>
      <c r="W1" s="3986"/>
      <c r="X1" s="3986"/>
      <c r="Y1" s="3986"/>
      <c r="Z1" s="3986"/>
      <c r="AA1" s="3986"/>
      <c r="AB1" s="3986"/>
      <c r="AC1" s="3986"/>
      <c r="AD1" s="3986"/>
      <c r="AE1" s="3986"/>
      <c r="AF1" s="3986"/>
      <c r="AG1" s="3986"/>
    </row>
    <row r="2" spans="1:81" s="205" customFormat="1" ht="46.5" customHeight="1">
      <c r="A2" s="3946" t="s">
        <v>445</v>
      </c>
      <c r="B2" s="3948" t="s">
        <v>13</v>
      </c>
      <c r="C2" s="3950" t="s">
        <v>2277</v>
      </c>
      <c r="D2" s="3952" t="s">
        <v>446</v>
      </c>
      <c r="E2" s="3950" t="s">
        <v>423</v>
      </c>
      <c r="F2" s="3950"/>
      <c r="G2" s="4086" t="s">
        <v>2263</v>
      </c>
      <c r="H2" s="3958" t="s">
        <v>953</v>
      </c>
      <c r="I2" s="3960" t="s">
        <v>447</v>
      </c>
      <c r="J2" s="3956" t="s">
        <v>1246</v>
      </c>
      <c r="K2" s="604" t="s">
        <v>2357</v>
      </c>
      <c r="L2" s="391" t="s">
        <v>1054</v>
      </c>
      <c r="M2" s="391" t="s">
        <v>2358</v>
      </c>
      <c r="N2" s="605" t="s">
        <v>2359</v>
      </c>
      <c r="O2" s="606" t="s">
        <v>425</v>
      </c>
      <c r="P2" s="400" t="s">
        <v>2273</v>
      </c>
      <c r="Q2" s="400" t="s">
        <v>12</v>
      </c>
      <c r="R2" s="400" t="s">
        <v>2274</v>
      </c>
      <c r="S2" s="932" t="s">
        <v>2275</v>
      </c>
      <c r="T2" s="607" t="s">
        <v>448</v>
      </c>
      <c r="U2" s="400" t="s">
        <v>426</v>
      </c>
      <c r="V2" s="400" t="s">
        <v>427</v>
      </c>
      <c r="W2" s="400" t="s">
        <v>1415</v>
      </c>
      <c r="X2" s="3962" t="s">
        <v>428</v>
      </c>
      <c r="Y2" s="3963"/>
      <c r="Z2" s="3940" t="s">
        <v>429</v>
      </c>
      <c r="AA2" s="3941"/>
      <c r="AB2" s="3942" t="s">
        <v>16</v>
      </c>
      <c r="AC2" s="3943"/>
      <c r="AD2" s="3943"/>
      <c r="AE2" s="3943"/>
      <c r="AF2" s="3943"/>
      <c r="AG2" s="3944"/>
      <c r="AU2" s="273"/>
      <c r="AW2" s="249"/>
      <c r="AX2" s="249"/>
      <c r="AZ2" s="1036"/>
    </row>
    <row r="3" spans="1:81" s="205" customFormat="1" ht="51.75" customHeight="1">
      <c r="A3" s="4052"/>
      <c r="B3" s="4053"/>
      <c r="C3" s="4054"/>
      <c r="D3" s="4071"/>
      <c r="E3" s="1432" t="s">
        <v>430</v>
      </c>
      <c r="F3" s="1432" t="s">
        <v>431</v>
      </c>
      <c r="G3" s="4087"/>
      <c r="H3" s="4056"/>
      <c r="I3" s="4073"/>
      <c r="J3" s="4077"/>
      <c r="K3" s="1241" t="s">
        <v>1416</v>
      </c>
      <c r="L3" s="1242" t="s">
        <v>1417</v>
      </c>
      <c r="M3" s="1242" t="s">
        <v>1055</v>
      </c>
      <c r="N3" s="1429" t="s">
        <v>2131</v>
      </c>
      <c r="O3" s="1433" t="s">
        <v>434</v>
      </c>
      <c r="P3" s="1434" t="s">
        <v>434</v>
      </c>
      <c r="Q3" s="1434" t="s">
        <v>434</v>
      </c>
      <c r="R3" s="1435" t="s">
        <v>434</v>
      </c>
      <c r="S3" s="1435" t="s">
        <v>434</v>
      </c>
      <c r="T3" s="1494" t="s">
        <v>954</v>
      </c>
      <c r="U3" s="1435" t="s">
        <v>434</v>
      </c>
      <c r="V3" s="1435" t="s">
        <v>434</v>
      </c>
      <c r="W3" s="1494" t="s">
        <v>2280</v>
      </c>
      <c r="X3" s="1495" t="s">
        <v>449</v>
      </c>
      <c r="Y3" s="1496" t="s">
        <v>450</v>
      </c>
      <c r="Z3" s="1430" t="s">
        <v>436</v>
      </c>
      <c r="AA3" s="1431" t="s">
        <v>437</v>
      </c>
      <c r="AB3" s="1405" t="s">
        <v>438</v>
      </c>
      <c r="AC3" s="1406" t="s">
        <v>439</v>
      </c>
      <c r="AD3" s="1406" t="s">
        <v>440</v>
      </c>
      <c r="AE3" s="1406" t="s">
        <v>441</v>
      </c>
      <c r="AF3" s="1406" t="s">
        <v>442</v>
      </c>
      <c r="AG3" s="1239" t="s">
        <v>443</v>
      </c>
      <c r="AZ3" s="1036"/>
    </row>
    <row r="4" spans="1:81" s="272" customFormat="1" ht="29.25" customHeight="1">
      <c r="A4" s="1436" t="s">
        <v>451</v>
      </c>
      <c r="B4" s="1436" t="s">
        <v>94</v>
      </c>
      <c r="C4" s="1436" t="s">
        <v>95</v>
      </c>
      <c r="D4" s="1436"/>
      <c r="E4" s="1485" t="s">
        <v>2525</v>
      </c>
      <c r="F4" s="1482" t="s">
        <v>2500</v>
      </c>
      <c r="G4" s="1388"/>
      <c r="H4" s="1490" t="s">
        <v>964</v>
      </c>
      <c r="I4" s="1490" t="s">
        <v>426</v>
      </c>
      <c r="J4" s="1491" t="s">
        <v>1056</v>
      </c>
      <c r="K4" s="1600">
        <v>38584</v>
      </c>
      <c r="L4" s="1508">
        <v>38584</v>
      </c>
      <c r="M4" s="1600">
        <v>38584</v>
      </c>
      <c r="N4" s="1556">
        <v>0</v>
      </c>
      <c r="O4" s="1388"/>
      <c r="P4" s="1388"/>
      <c r="Q4" s="1388"/>
      <c r="R4" s="1369"/>
      <c r="S4" s="1437"/>
      <c r="T4" s="1437"/>
      <c r="U4" s="1591">
        <v>1.3</v>
      </c>
      <c r="V4" s="1590"/>
      <c r="W4" s="1369"/>
      <c r="X4" s="1369"/>
      <c r="Y4" s="1369"/>
      <c r="Z4" s="2007">
        <v>1</v>
      </c>
      <c r="AA4" s="2007">
        <v>1</v>
      </c>
      <c r="AB4" s="1369">
        <v>1</v>
      </c>
      <c r="AC4" s="1369"/>
      <c r="AD4" s="1369"/>
      <c r="AE4" s="1369"/>
      <c r="AF4" s="1369"/>
      <c r="AG4" s="1240" t="s">
        <v>438</v>
      </c>
      <c r="AH4" s="1614">
        <f t="shared" ref="AH4:AH51" si="0">SUM(AB4:AG4)</f>
        <v>1</v>
      </c>
      <c r="AI4" s="271"/>
      <c r="AJ4" s="271"/>
      <c r="AK4" s="271"/>
      <c r="AL4" s="271"/>
      <c r="AM4" s="271"/>
      <c r="AN4" s="271"/>
      <c r="AO4" s="271"/>
      <c r="AP4" s="271"/>
      <c r="AQ4" s="271"/>
      <c r="AR4" s="271"/>
      <c r="AS4" s="271"/>
      <c r="AT4" s="271"/>
      <c r="AU4" s="271"/>
      <c r="AV4" s="280"/>
      <c r="AW4" s="280"/>
      <c r="AX4" s="280" t="s">
        <v>451</v>
      </c>
      <c r="AY4" s="280" t="s">
        <v>9</v>
      </c>
      <c r="AZ4" s="1136" t="s">
        <v>425</v>
      </c>
      <c r="BA4" s="280" t="s">
        <v>1056</v>
      </c>
      <c r="BB4" s="280"/>
      <c r="BC4" s="280"/>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row>
    <row r="5" spans="1:81" s="272" customFormat="1" ht="27" customHeight="1">
      <c r="A5" s="1436" t="s">
        <v>451</v>
      </c>
      <c r="B5" s="1436" t="s">
        <v>94</v>
      </c>
      <c r="C5" s="1436" t="s">
        <v>95</v>
      </c>
      <c r="D5" s="1436"/>
      <c r="E5" s="1485" t="s">
        <v>2526</v>
      </c>
      <c r="F5" s="1482" t="s">
        <v>2510</v>
      </c>
      <c r="G5" s="1388"/>
      <c r="H5" s="1490" t="s">
        <v>964</v>
      </c>
      <c r="I5" s="1490" t="s">
        <v>426</v>
      </c>
      <c r="J5" s="1491" t="s">
        <v>1056</v>
      </c>
      <c r="K5" s="1600">
        <v>44520</v>
      </c>
      <c r="L5" s="1600">
        <v>44520</v>
      </c>
      <c r="M5" s="1600">
        <v>44520</v>
      </c>
      <c r="N5" s="1556">
        <v>0</v>
      </c>
      <c r="O5" s="1388"/>
      <c r="P5" s="1388"/>
      <c r="Q5" s="1388"/>
      <c r="R5" s="1369"/>
      <c r="S5" s="1437"/>
      <c r="T5" s="1437"/>
      <c r="U5" s="1591">
        <v>1.5</v>
      </c>
      <c r="V5" s="1590"/>
      <c r="W5" s="1369"/>
      <c r="X5" s="1369"/>
      <c r="Y5" s="1369"/>
      <c r="Z5" s="2007">
        <v>1</v>
      </c>
      <c r="AA5" s="2007">
        <v>1</v>
      </c>
      <c r="AB5" s="1369">
        <v>1</v>
      </c>
      <c r="AC5" s="1369"/>
      <c r="AD5" s="1369"/>
      <c r="AE5" s="1369"/>
      <c r="AF5" s="1369"/>
      <c r="AG5" s="1240" t="s">
        <v>438</v>
      </c>
      <c r="AH5" s="1614">
        <f t="shared" si="0"/>
        <v>1</v>
      </c>
      <c r="AI5" s="271"/>
      <c r="AJ5" s="271"/>
      <c r="AK5" s="271"/>
      <c r="AL5" s="271"/>
      <c r="AM5" s="271"/>
      <c r="AN5" s="271"/>
      <c r="AO5" s="271"/>
      <c r="AP5" s="271"/>
      <c r="AQ5" s="271"/>
      <c r="AR5" s="271"/>
      <c r="AS5" s="271"/>
      <c r="AT5" s="271"/>
      <c r="AU5" s="271"/>
      <c r="AV5" s="280"/>
      <c r="AW5" s="280"/>
      <c r="AX5" s="280" t="s">
        <v>415</v>
      </c>
      <c r="AY5" s="280" t="s">
        <v>964</v>
      </c>
      <c r="AZ5" s="1136" t="s">
        <v>2273</v>
      </c>
      <c r="BA5" s="280" t="s">
        <v>1057</v>
      </c>
      <c r="BB5" s="280"/>
      <c r="BC5" s="280"/>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row>
    <row r="6" spans="1:81" s="272" customFormat="1" ht="27" customHeight="1">
      <c r="A6" s="1436" t="s">
        <v>451</v>
      </c>
      <c r="B6" s="1436" t="s">
        <v>94</v>
      </c>
      <c r="C6" s="1436" t="s">
        <v>95</v>
      </c>
      <c r="D6" s="1436"/>
      <c r="E6" s="1485" t="s">
        <v>2527</v>
      </c>
      <c r="F6" s="1482" t="s">
        <v>2501</v>
      </c>
      <c r="G6" s="1388"/>
      <c r="H6" s="1490" t="s">
        <v>964</v>
      </c>
      <c r="I6" s="1490" t="s">
        <v>426</v>
      </c>
      <c r="J6" s="1491" t="s">
        <v>1056</v>
      </c>
      <c r="K6" s="1600">
        <v>44520</v>
      </c>
      <c r="L6" s="1600">
        <v>44520</v>
      </c>
      <c r="M6" s="1600">
        <v>44520</v>
      </c>
      <c r="N6" s="1556">
        <v>0</v>
      </c>
      <c r="O6" s="1388"/>
      <c r="P6" s="1388"/>
      <c r="Q6" s="1388"/>
      <c r="R6" s="1369"/>
      <c r="S6" s="1437"/>
      <c r="T6" s="1437"/>
      <c r="U6" s="1591">
        <v>1.5</v>
      </c>
      <c r="V6" s="1590"/>
      <c r="W6" s="1369"/>
      <c r="X6" s="1369"/>
      <c r="Y6" s="1369"/>
      <c r="Z6" s="2007">
        <v>1</v>
      </c>
      <c r="AA6" s="2007">
        <v>1</v>
      </c>
      <c r="AB6" s="1369">
        <v>1</v>
      </c>
      <c r="AC6" s="1369"/>
      <c r="AD6" s="1369"/>
      <c r="AE6" s="1369"/>
      <c r="AF6" s="1369"/>
      <c r="AG6" s="1240" t="s">
        <v>438</v>
      </c>
      <c r="AH6" s="1614">
        <f t="shared" si="0"/>
        <v>1</v>
      </c>
      <c r="AI6" s="271"/>
      <c r="AJ6" s="271"/>
      <c r="AK6" s="271"/>
      <c r="AL6" s="271"/>
      <c r="AM6" s="271"/>
      <c r="AN6" s="271"/>
      <c r="AO6" s="271"/>
      <c r="AP6" s="271"/>
      <c r="AQ6" s="271"/>
      <c r="AR6" s="271"/>
      <c r="AS6" s="271"/>
      <c r="AT6" s="271"/>
      <c r="AU6" s="271"/>
      <c r="AV6" s="280"/>
      <c r="AW6" s="280"/>
      <c r="AX6" s="280" t="s">
        <v>1926</v>
      </c>
      <c r="AY6" s="280" t="s">
        <v>2268</v>
      </c>
      <c r="AZ6" s="1136" t="s">
        <v>12</v>
      </c>
      <c r="BA6" s="280"/>
      <c r="BB6" s="280"/>
      <c r="BC6" s="280"/>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row>
    <row r="7" spans="1:81" s="272" customFormat="1" ht="29.25" customHeight="1">
      <c r="A7" s="1436" t="s">
        <v>451</v>
      </c>
      <c r="B7" s="1436" t="s">
        <v>94</v>
      </c>
      <c r="C7" s="1436" t="s">
        <v>95</v>
      </c>
      <c r="D7" s="1436"/>
      <c r="E7" s="1485" t="s">
        <v>2528</v>
      </c>
      <c r="F7" s="1482" t="s">
        <v>2502</v>
      </c>
      <c r="G7" s="1388"/>
      <c r="H7" s="1490" t="s">
        <v>964</v>
      </c>
      <c r="I7" s="1490" t="s">
        <v>426</v>
      </c>
      <c r="J7" s="1491" t="s">
        <v>1056</v>
      </c>
      <c r="K7" s="1600">
        <v>41552</v>
      </c>
      <c r="L7" s="1508">
        <v>41552</v>
      </c>
      <c r="M7" s="1600">
        <v>41552</v>
      </c>
      <c r="N7" s="1556">
        <v>0</v>
      </c>
      <c r="O7" s="1388"/>
      <c r="P7" s="1388"/>
      <c r="Q7" s="1388"/>
      <c r="R7" s="1369"/>
      <c r="S7" s="1437"/>
      <c r="T7" s="1437"/>
      <c r="U7" s="1591">
        <v>1.4</v>
      </c>
      <c r="V7" s="1590"/>
      <c r="W7" s="1369"/>
      <c r="X7" s="1369"/>
      <c r="Y7" s="1369"/>
      <c r="Z7" s="2007">
        <v>1</v>
      </c>
      <c r="AA7" s="2007">
        <v>1</v>
      </c>
      <c r="AB7" s="1369">
        <v>1</v>
      </c>
      <c r="AC7" s="1369"/>
      <c r="AD7" s="1369"/>
      <c r="AE7" s="1369"/>
      <c r="AF7" s="1369"/>
      <c r="AG7" s="1240" t="s">
        <v>438</v>
      </c>
      <c r="AH7" s="1614">
        <f t="shared" si="0"/>
        <v>1</v>
      </c>
      <c r="AI7" s="271"/>
      <c r="AJ7" s="271"/>
      <c r="AK7" s="271"/>
      <c r="AL7" s="271"/>
      <c r="AM7" s="271"/>
      <c r="AN7" s="271"/>
      <c r="AO7" s="271"/>
      <c r="AP7" s="271"/>
      <c r="AQ7" s="271"/>
      <c r="AR7" s="271"/>
      <c r="AS7" s="271"/>
      <c r="AT7" s="271"/>
      <c r="AU7" s="271"/>
      <c r="AV7" s="280"/>
      <c r="AW7" s="280"/>
      <c r="AX7" s="280"/>
      <c r="AY7" s="280" t="s">
        <v>1240</v>
      </c>
      <c r="AZ7" s="1136" t="s">
        <v>2274</v>
      </c>
      <c r="BA7" s="280"/>
      <c r="BB7" s="280"/>
      <c r="BC7" s="280"/>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row>
    <row r="8" spans="1:81" s="272" customFormat="1" ht="23.25" customHeight="1">
      <c r="A8" s="1436" t="s">
        <v>451</v>
      </c>
      <c r="B8" s="1436" t="s">
        <v>94</v>
      </c>
      <c r="C8" s="1436" t="s">
        <v>95</v>
      </c>
      <c r="D8" s="1436"/>
      <c r="E8" s="1485" t="s">
        <v>2529</v>
      </c>
      <c r="F8" s="1482" t="s">
        <v>2504</v>
      </c>
      <c r="G8" s="1388"/>
      <c r="H8" s="1490" t="s">
        <v>964</v>
      </c>
      <c r="I8" s="1490" t="s">
        <v>426</v>
      </c>
      <c r="J8" s="1491" t="s">
        <v>1056</v>
      </c>
      <c r="K8" s="1600">
        <v>41552</v>
      </c>
      <c r="L8" s="1602">
        <v>41552</v>
      </c>
      <c r="M8" s="1600">
        <v>41552</v>
      </c>
      <c r="N8" s="1556">
        <v>0</v>
      </c>
      <c r="O8" s="1388"/>
      <c r="P8" s="1388"/>
      <c r="Q8" s="1388"/>
      <c r="R8" s="1369"/>
      <c r="S8" s="1437"/>
      <c r="T8" s="1437"/>
      <c r="U8" s="1591">
        <v>1.4</v>
      </c>
      <c r="V8" s="1590"/>
      <c r="W8" s="1369"/>
      <c r="X8" s="1369"/>
      <c r="Y8" s="1369"/>
      <c r="Z8" s="2007">
        <v>1</v>
      </c>
      <c r="AA8" s="2007">
        <v>1</v>
      </c>
      <c r="AB8" s="1369">
        <v>1</v>
      </c>
      <c r="AC8" s="1369"/>
      <c r="AD8" s="1369"/>
      <c r="AE8" s="1369"/>
      <c r="AF8" s="1369"/>
      <c r="AG8" s="1240" t="s">
        <v>438</v>
      </c>
      <c r="AH8" s="1614">
        <f t="shared" si="0"/>
        <v>1</v>
      </c>
      <c r="AI8" s="271"/>
      <c r="AJ8" s="271"/>
      <c r="AK8" s="271"/>
      <c r="AL8" s="271"/>
      <c r="AM8" s="271"/>
      <c r="AN8" s="271"/>
      <c r="AO8" s="271"/>
      <c r="AP8" s="271"/>
      <c r="AQ8" s="271"/>
      <c r="AR8" s="271"/>
      <c r="AS8" s="271"/>
      <c r="AT8" s="271"/>
      <c r="AU8" s="271"/>
      <c r="AV8" s="280"/>
      <c r="AW8" s="280"/>
      <c r="AX8" s="280"/>
      <c r="AY8" s="280"/>
      <c r="AZ8" s="1136" t="s">
        <v>2275</v>
      </c>
      <c r="BA8" s="280"/>
      <c r="BB8" s="280"/>
      <c r="BC8" s="280"/>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row>
    <row r="9" spans="1:81" s="272" customFormat="1" ht="30" customHeight="1">
      <c r="A9" s="1436" t="s">
        <v>451</v>
      </c>
      <c r="B9" s="1436" t="s">
        <v>94</v>
      </c>
      <c r="C9" s="1436" t="s">
        <v>95</v>
      </c>
      <c r="D9" s="1436"/>
      <c r="E9" s="1485" t="s">
        <v>2530</v>
      </c>
      <c r="F9" s="1482" t="s">
        <v>2505</v>
      </c>
      <c r="G9" s="1388"/>
      <c r="H9" s="1490" t="s">
        <v>964</v>
      </c>
      <c r="I9" s="1490" t="s">
        <v>426</v>
      </c>
      <c r="J9" s="1491" t="s">
        <v>1056</v>
      </c>
      <c r="K9" s="1600">
        <v>41552</v>
      </c>
      <c r="L9" s="1600">
        <v>41552</v>
      </c>
      <c r="M9" s="1600">
        <v>41552</v>
      </c>
      <c r="N9" s="1556">
        <v>0</v>
      </c>
      <c r="O9" s="1388"/>
      <c r="P9" s="1388"/>
      <c r="Q9" s="1388"/>
      <c r="R9" s="1369"/>
      <c r="S9" s="1437"/>
      <c r="T9" s="1437"/>
      <c r="U9" s="1591">
        <v>1.4</v>
      </c>
      <c r="V9" s="1590"/>
      <c r="W9" s="1369"/>
      <c r="X9" s="1369"/>
      <c r="Y9" s="1369"/>
      <c r="Z9" s="2007">
        <v>1</v>
      </c>
      <c r="AA9" s="2007">
        <v>1</v>
      </c>
      <c r="AB9" s="1369">
        <v>1</v>
      </c>
      <c r="AC9" s="1369"/>
      <c r="AD9" s="1369"/>
      <c r="AE9" s="1369"/>
      <c r="AF9" s="1369"/>
      <c r="AG9" s="1240" t="s">
        <v>438</v>
      </c>
      <c r="AH9" s="1614">
        <f t="shared" si="0"/>
        <v>1</v>
      </c>
      <c r="AI9" s="271"/>
      <c r="AJ9" s="271"/>
      <c r="AK9" s="271"/>
      <c r="AL9" s="271"/>
      <c r="AM9" s="271"/>
      <c r="AN9" s="271"/>
      <c r="AO9" s="271"/>
      <c r="AP9" s="271"/>
      <c r="AQ9" s="271"/>
      <c r="AR9" s="271"/>
      <c r="AS9" s="271"/>
      <c r="AT9" s="271"/>
      <c r="AU9" s="271"/>
      <c r="AV9" s="280"/>
      <c r="AW9" s="280"/>
      <c r="AX9" s="280"/>
      <c r="AY9" s="280"/>
      <c r="AZ9" s="1136" t="s">
        <v>448</v>
      </c>
      <c r="BA9" s="280"/>
      <c r="BB9" s="280"/>
      <c r="BC9" s="280"/>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row>
    <row r="10" spans="1:81" s="272" customFormat="1" ht="28.5" customHeight="1">
      <c r="A10" s="1436" t="s">
        <v>451</v>
      </c>
      <c r="B10" s="1436" t="s">
        <v>94</v>
      </c>
      <c r="C10" s="1436" t="s">
        <v>95</v>
      </c>
      <c r="D10" s="1436"/>
      <c r="E10" s="1485" t="s">
        <v>2531</v>
      </c>
      <c r="F10" s="1484" t="s">
        <v>2602</v>
      </c>
      <c r="G10" s="1388"/>
      <c r="H10" s="1490" t="s">
        <v>964</v>
      </c>
      <c r="I10" s="1490" t="s">
        <v>426</v>
      </c>
      <c r="J10" s="1491" t="s">
        <v>1056</v>
      </c>
      <c r="K10" s="1600">
        <v>8916</v>
      </c>
      <c r="L10" s="1600">
        <v>8916</v>
      </c>
      <c r="M10" s="1600">
        <v>8916</v>
      </c>
      <c r="N10" s="1556">
        <v>0</v>
      </c>
      <c r="O10" s="1388"/>
      <c r="P10" s="1388"/>
      <c r="Q10" s="1388"/>
      <c r="R10" s="1369"/>
      <c r="S10" s="1437"/>
      <c r="T10" s="1437"/>
      <c r="U10" s="1591">
        <v>0.3</v>
      </c>
      <c r="V10" s="1590"/>
      <c r="W10" s="1369"/>
      <c r="X10" s="1369"/>
      <c r="Y10" s="1369"/>
      <c r="Z10" s="2007">
        <v>1</v>
      </c>
      <c r="AA10" s="2007">
        <v>1</v>
      </c>
      <c r="AB10" s="1369">
        <v>1</v>
      </c>
      <c r="AC10" s="1369"/>
      <c r="AD10" s="1369"/>
      <c r="AE10" s="1369"/>
      <c r="AF10" s="1369"/>
      <c r="AG10" s="1240" t="s">
        <v>438</v>
      </c>
      <c r="AH10" s="1614">
        <f t="shared" si="0"/>
        <v>1</v>
      </c>
      <c r="AI10" s="271"/>
      <c r="AJ10" s="271"/>
      <c r="AK10" s="271"/>
      <c r="AL10" s="271"/>
      <c r="AM10" s="271"/>
      <c r="AN10" s="271"/>
      <c r="AO10" s="271"/>
      <c r="AP10" s="271"/>
      <c r="AQ10" s="271"/>
      <c r="AR10" s="271"/>
      <c r="AS10" s="271"/>
      <c r="AT10" s="271"/>
      <c r="AU10" s="271"/>
      <c r="AV10" s="280"/>
      <c r="AW10" s="280"/>
      <c r="AX10" s="280"/>
      <c r="AY10" s="280"/>
      <c r="AZ10" s="1136" t="s">
        <v>426</v>
      </c>
      <c r="BA10" s="280"/>
      <c r="BB10" s="280"/>
      <c r="BC10" s="280"/>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row>
    <row r="11" spans="1:81" s="272" customFormat="1" ht="30" customHeight="1">
      <c r="A11" s="1436" t="s">
        <v>451</v>
      </c>
      <c r="B11" s="1436" t="s">
        <v>94</v>
      </c>
      <c r="C11" s="1436" t="s">
        <v>95</v>
      </c>
      <c r="D11" s="1436"/>
      <c r="E11" s="1485" t="s">
        <v>2532</v>
      </c>
      <c r="F11" s="1482" t="s">
        <v>2603</v>
      </c>
      <c r="G11" s="1388"/>
      <c r="H11" s="1490" t="s">
        <v>964</v>
      </c>
      <c r="I11" s="1490" t="s">
        <v>426</v>
      </c>
      <c r="J11" s="1491" t="s">
        <v>1056</v>
      </c>
      <c r="K11" s="1600">
        <v>44520</v>
      </c>
      <c r="L11" s="1600">
        <v>44520</v>
      </c>
      <c r="M11" s="1600">
        <v>44520</v>
      </c>
      <c r="N11" s="1556">
        <v>0</v>
      </c>
      <c r="O11" s="1388"/>
      <c r="P11" s="1388"/>
      <c r="Q11" s="1388"/>
      <c r="R11" s="1369"/>
      <c r="S11" s="1437"/>
      <c r="T11" s="1437"/>
      <c r="U11" s="1591">
        <v>1.5</v>
      </c>
      <c r="V11" s="1590"/>
      <c r="W11" s="1369"/>
      <c r="X11" s="1369"/>
      <c r="Y11" s="1369"/>
      <c r="Z11" s="2007">
        <v>1</v>
      </c>
      <c r="AA11" s="2007">
        <v>1</v>
      </c>
      <c r="AB11" s="1369">
        <v>1</v>
      </c>
      <c r="AC11" s="1369"/>
      <c r="AD11" s="1369"/>
      <c r="AE11" s="1369"/>
      <c r="AF11" s="1369"/>
      <c r="AG11" s="1240" t="s">
        <v>438</v>
      </c>
      <c r="AH11" s="1614">
        <f t="shared" si="0"/>
        <v>1</v>
      </c>
      <c r="AI11" s="271"/>
      <c r="AJ11" s="271"/>
      <c r="AK11" s="271"/>
      <c r="AL11" s="271"/>
      <c r="AM11" s="271"/>
      <c r="AN11" s="271"/>
      <c r="AO11" s="271"/>
      <c r="AP11" s="271"/>
      <c r="AQ11" s="271"/>
      <c r="AR11" s="271"/>
      <c r="AS11" s="271"/>
      <c r="AT11" s="271"/>
      <c r="AU11" s="271"/>
      <c r="AV11" s="280"/>
      <c r="AW11" s="280"/>
      <c r="AX11" s="280"/>
      <c r="AY11" s="280"/>
      <c r="AZ11" s="1136" t="s">
        <v>427</v>
      </c>
      <c r="BA11" s="280"/>
      <c r="BB11" s="280"/>
      <c r="BC11" s="280"/>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row>
    <row r="12" spans="1:81" s="272" customFormat="1" ht="27" customHeight="1">
      <c r="A12" s="1436" t="s">
        <v>451</v>
      </c>
      <c r="B12" s="1436" t="s">
        <v>94</v>
      </c>
      <c r="C12" s="1436" t="s">
        <v>95</v>
      </c>
      <c r="D12" s="1436"/>
      <c r="E12" s="1485" t="s">
        <v>2533</v>
      </c>
      <c r="F12" s="1482" t="s">
        <v>2506</v>
      </c>
      <c r="G12" s="1388"/>
      <c r="H12" s="1490" t="s">
        <v>964</v>
      </c>
      <c r="I12" s="1490" t="s">
        <v>426</v>
      </c>
      <c r="J12" s="1491" t="s">
        <v>1056</v>
      </c>
      <c r="K12" s="1600">
        <v>17808</v>
      </c>
      <c r="L12" s="1600">
        <v>17808</v>
      </c>
      <c r="M12" s="1600">
        <v>17808</v>
      </c>
      <c r="N12" s="1556">
        <v>0</v>
      </c>
      <c r="O12" s="1388"/>
      <c r="P12" s="1388"/>
      <c r="Q12" s="1388"/>
      <c r="R12" s="1369"/>
      <c r="S12" s="1437"/>
      <c r="T12" s="1437"/>
      <c r="U12" s="1591">
        <v>0.6</v>
      </c>
      <c r="V12" s="1590"/>
      <c r="W12" s="1369"/>
      <c r="X12" s="1369"/>
      <c r="Y12" s="1369"/>
      <c r="Z12" s="2007">
        <v>1</v>
      </c>
      <c r="AA12" s="2007">
        <v>1</v>
      </c>
      <c r="AB12" s="1369">
        <v>1</v>
      </c>
      <c r="AC12" s="1369"/>
      <c r="AD12" s="1369"/>
      <c r="AE12" s="1369"/>
      <c r="AF12" s="1369"/>
      <c r="AG12" s="1240" t="s">
        <v>438</v>
      </c>
      <c r="AH12" s="1614">
        <f t="shared" si="0"/>
        <v>1</v>
      </c>
      <c r="AI12" s="271"/>
      <c r="AJ12" s="271"/>
      <c r="AK12" s="271"/>
      <c r="AL12" s="271"/>
      <c r="AM12" s="271"/>
      <c r="AN12" s="271"/>
      <c r="AO12" s="271"/>
      <c r="AP12" s="271"/>
      <c r="AQ12" s="271"/>
      <c r="AR12" s="271"/>
      <c r="AS12" s="271"/>
      <c r="AT12" s="271"/>
      <c r="AU12" s="271"/>
      <c r="AV12" s="280"/>
      <c r="AW12" s="280"/>
      <c r="AX12" s="280"/>
      <c r="AY12" s="280"/>
      <c r="AZ12" s="1136" t="s">
        <v>2279</v>
      </c>
      <c r="BA12" s="280"/>
      <c r="BB12" s="280"/>
      <c r="BC12" s="280"/>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row>
    <row r="13" spans="1:81" s="272" customFormat="1" ht="30" customHeight="1">
      <c r="A13" s="1436" t="s">
        <v>451</v>
      </c>
      <c r="B13" s="1436" t="s">
        <v>94</v>
      </c>
      <c r="C13" s="1436" t="s">
        <v>95</v>
      </c>
      <c r="D13" s="1436"/>
      <c r="E13" s="1485" t="s">
        <v>2534</v>
      </c>
      <c r="F13" s="1482" t="s">
        <v>2507</v>
      </c>
      <c r="G13" s="1388"/>
      <c r="H13" s="1490" t="s">
        <v>964</v>
      </c>
      <c r="I13" s="1490" t="s">
        <v>426</v>
      </c>
      <c r="J13" s="1491" t="s">
        <v>1056</v>
      </c>
      <c r="K13" s="1600">
        <v>20776</v>
      </c>
      <c r="L13" s="1600">
        <v>20776</v>
      </c>
      <c r="M13" s="1600">
        <v>20776</v>
      </c>
      <c r="N13" s="1556">
        <v>0</v>
      </c>
      <c r="O13" s="1388"/>
      <c r="P13" s="1388"/>
      <c r="Q13" s="1388"/>
      <c r="R13" s="1369"/>
      <c r="S13" s="1437"/>
      <c r="T13" s="1437"/>
      <c r="U13" s="1591">
        <v>0.7</v>
      </c>
      <c r="V13" s="1590"/>
      <c r="W13" s="1369"/>
      <c r="X13" s="1369"/>
      <c r="Y13" s="1369"/>
      <c r="Z13" s="2007">
        <v>1</v>
      </c>
      <c r="AA13" s="2007">
        <v>1</v>
      </c>
      <c r="AB13" s="1369">
        <v>1</v>
      </c>
      <c r="AC13" s="1369"/>
      <c r="AD13" s="1369"/>
      <c r="AE13" s="1369"/>
      <c r="AF13" s="1369"/>
      <c r="AG13" s="1240" t="s">
        <v>438</v>
      </c>
      <c r="AH13" s="1614">
        <f t="shared" si="0"/>
        <v>1</v>
      </c>
      <c r="AI13" s="271"/>
      <c r="AJ13" s="271"/>
      <c r="AK13" s="271"/>
      <c r="AL13" s="271"/>
      <c r="AM13" s="271"/>
      <c r="AN13" s="271"/>
      <c r="AO13" s="271"/>
      <c r="AP13" s="271"/>
      <c r="AQ13" s="271"/>
      <c r="AR13" s="271"/>
      <c r="AS13" s="271"/>
      <c r="AT13" s="271"/>
      <c r="AU13" s="271"/>
      <c r="AV13" s="280"/>
      <c r="AW13" s="280"/>
      <c r="AX13" s="280"/>
      <c r="AY13" s="280"/>
      <c r="AZ13" s="1136" t="s">
        <v>11</v>
      </c>
      <c r="BA13" s="280"/>
      <c r="BB13" s="280"/>
      <c r="BC13" s="280"/>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row>
    <row r="14" spans="1:81" s="272" customFormat="1" ht="30" customHeight="1">
      <c r="A14" s="1436" t="s">
        <v>451</v>
      </c>
      <c r="B14" s="1436" t="s">
        <v>94</v>
      </c>
      <c r="C14" s="1436" t="s">
        <v>95</v>
      </c>
      <c r="D14" s="1436"/>
      <c r="E14" s="1485" t="s">
        <v>2535</v>
      </c>
      <c r="F14" s="1482" t="s">
        <v>2503</v>
      </c>
      <c r="G14" s="1388"/>
      <c r="H14" s="1490" t="s">
        <v>964</v>
      </c>
      <c r="I14" s="1490" t="s">
        <v>426</v>
      </c>
      <c r="J14" s="1491" t="s">
        <v>1056</v>
      </c>
      <c r="K14" s="1600">
        <v>59360</v>
      </c>
      <c r="L14" s="1602">
        <v>59360</v>
      </c>
      <c r="M14" s="1600">
        <v>59360</v>
      </c>
      <c r="N14" s="1556">
        <v>0</v>
      </c>
      <c r="O14" s="1388"/>
      <c r="P14" s="1388"/>
      <c r="Q14" s="1388"/>
      <c r="R14" s="1369"/>
      <c r="S14" s="1437"/>
      <c r="T14" s="1437"/>
      <c r="U14" s="1592">
        <v>2</v>
      </c>
      <c r="V14" s="1590"/>
      <c r="W14" s="1369"/>
      <c r="X14" s="1369"/>
      <c r="Y14" s="1369"/>
      <c r="Z14" s="2007">
        <v>1</v>
      </c>
      <c r="AA14" s="2007">
        <v>1</v>
      </c>
      <c r="AB14" s="1369">
        <v>1</v>
      </c>
      <c r="AC14" s="1369"/>
      <c r="AD14" s="1369"/>
      <c r="AE14" s="1369"/>
      <c r="AF14" s="1369"/>
      <c r="AG14" s="1240" t="s">
        <v>438</v>
      </c>
      <c r="AH14" s="1614">
        <f t="shared" si="0"/>
        <v>1</v>
      </c>
      <c r="AI14" s="271"/>
      <c r="AJ14" s="271"/>
      <c r="AK14" s="271"/>
      <c r="AL14" s="271"/>
      <c r="AM14" s="271"/>
      <c r="AN14" s="271"/>
      <c r="AO14" s="271"/>
      <c r="AP14" s="271"/>
      <c r="AQ14" s="271"/>
      <c r="AR14" s="271"/>
      <c r="AS14" s="271"/>
      <c r="AT14" s="271"/>
      <c r="AU14" s="271"/>
      <c r="AV14" s="280"/>
      <c r="AW14" s="280"/>
      <c r="AX14" s="280"/>
      <c r="AY14" s="280"/>
      <c r="AZ14" s="1136" t="s">
        <v>489</v>
      </c>
      <c r="BA14" s="280"/>
      <c r="BB14" s="280"/>
      <c r="BC14" s="280"/>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row>
    <row r="15" spans="1:81" s="272" customFormat="1" ht="30" customHeight="1">
      <c r="A15" s="1436" t="s">
        <v>451</v>
      </c>
      <c r="B15" s="1436" t="s">
        <v>94</v>
      </c>
      <c r="C15" s="1436" t="s">
        <v>95</v>
      </c>
      <c r="D15" s="1436"/>
      <c r="E15" s="1485" t="s">
        <v>2536</v>
      </c>
      <c r="F15" s="1482" t="s">
        <v>2508</v>
      </c>
      <c r="G15" s="1388"/>
      <c r="H15" s="1490" t="s">
        <v>964</v>
      </c>
      <c r="I15" s="1490" t="s">
        <v>426</v>
      </c>
      <c r="J15" s="1491" t="s">
        <v>1056</v>
      </c>
      <c r="K15" s="1600">
        <v>32648</v>
      </c>
      <c r="L15" s="1600">
        <v>32648</v>
      </c>
      <c r="M15" s="1600">
        <v>32648</v>
      </c>
      <c r="N15" s="1556">
        <v>0</v>
      </c>
      <c r="O15" s="1388"/>
      <c r="P15" s="1388"/>
      <c r="Q15" s="1388"/>
      <c r="R15" s="1369"/>
      <c r="S15" s="1437"/>
      <c r="T15" s="1437"/>
      <c r="U15" s="1592">
        <v>1.1000000000000001</v>
      </c>
      <c r="V15" s="1590"/>
      <c r="W15" s="1369"/>
      <c r="X15" s="1369"/>
      <c r="Y15" s="1369"/>
      <c r="Z15" s="2007">
        <v>1</v>
      </c>
      <c r="AA15" s="2007">
        <v>1</v>
      </c>
      <c r="AB15" s="1369">
        <v>1</v>
      </c>
      <c r="AC15" s="1369"/>
      <c r="AD15" s="1369"/>
      <c r="AE15" s="1369"/>
      <c r="AF15" s="1369"/>
      <c r="AG15" s="1240" t="s">
        <v>438</v>
      </c>
      <c r="AH15" s="1614">
        <f t="shared" si="0"/>
        <v>1</v>
      </c>
      <c r="AI15" s="271"/>
      <c r="AJ15" s="271"/>
      <c r="AK15" s="271"/>
      <c r="AL15" s="271"/>
      <c r="AM15" s="271"/>
      <c r="AN15" s="271"/>
      <c r="AO15" s="271"/>
      <c r="AP15" s="271"/>
      <c r="AQ15" s="271"/>
      <c r="AR15" s="271"/>
      <c r="AS15" s="271"/>
      <c r="AT15" s="271"/>
      <c r="AU15" s="271"/>
      <c r="AV15" s="280"/>
      <c r="AW15" s="280"/>
      <c r="AX15" s="280"/>
      <c r="AY15" s="280"/>
      <c r="AZ15" s="1136"/>
      <c r="BA15" s="280"/>
      <c r="BB15" s="280"/>
      <c r="BC15" s="280"/>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row>
    <row r="16" spans="1:81" s="272" customFormat="1" ht="30" customHeight="1">
      <c r="A16" s="1436" t="s">
        <v>451</v>
      </c>
      <c r="B16" s="1436" t="s">
        <v>94</v>
      </c>
      <c r="C16" s="1436" t="s">
        <v>95</v>
      </c>
      <c r="D16" s="1436"/>
      <c r="E16" s="1485" t="s">
        <v>2537</v>
      </c>
      <c r="F16" s="1482" t="s">
        <v>2509</v>
      </c>
      <c r="G16" s="1388"/>
      <c r="H16" s="1490" t="s">
        <v>964</v>
      </c>
      <c r="I16" s="1490" t="s">
        <v>426</v>
      </c>
      <c r="J16" s="1491" t="s">
        <v>1056</v>
      </c>
      <c r="K16" s="1600">
        <v>97944</v>
      </c>
      <c r="L16" s="1508">
        <v>97944</v>
      </c>
      <c r="M16" s="1600">
        <v>97944</v>
      </c>
      <c r="N16" s="1556">
        <v>0</v>
      </c>
      <c r="O16" s="1388"/>
      <c r="P16" s="1388"/>
      <c r="Q16" s="1388"/>
      <c r="R16" s="1369"/>
      <c r="S16" s="1437"/>
      <c r="T16" s="1437"/>
      <c r="U16" s="1592">
        <v>3.3</v>
      </c>
      <c r="V16" s="1590"/>
      <c r="W16" s="1369"/>
      <c r="X16" s="1369"/>
      <c r="Y16" s="1369"/>
      <c r="Z16" s="2007">
        <v>1</v>
      </c>
      <c r="AA16" s="2007">
        <v>1</v>
      </c>
      <c r="AB16" s="1369">
        <v>1</v>
      </c>
      <c r="AC16" s="1369"/>
      <c r="AD16" s="1369"/>
      <c r="AE16" s="1369"/>
      <c r="AF16" s="1369"/>
      <c r="AG16" s="1240" t="s">
        <v>438</v>
      </c>
      <c r="AH16" s="1614">
        <f t="shared" si="0"/>
        <v>1</v>
      </c>
      <c r="AI16" s="271"/>
      <c r="AJ16" s="271"/>
      <c r="AK16" s="271"/>
      <c r="AL16" s="271"/>
      <c r="AM16" s="271"/>
      <c r="AN16" s="271"/>
      <c r="AO16" s="271"/>
      <c r="AP16" s="271"/>
      <c r="AQ16" s="271"/>
      <c r="AR16" s="271"/>
      <c r="AS16" s="271"/>
      <c r="AT16" s="271"/>
      <c r="AU16" s="271"/>
      <c r="AV16" s="271"/>
      <c r="AW16" s="271"/>
      <c r="AX16" s="271"/>
      <c r="AY16" s="280"/>
      <c r="AZ16" s="1136"/>
      <c r="BA16" s="280"/>
      <c r="BB16" s="280"/>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row>
    <row r="17" spans="1:81" s="272" customFormat="1" ht="27" customHeight="1">
      <c r="A17" s="1436" t="s">
        <v>451</v>
      </c>
      <c r="B17" s="1436" t="s">
        <v>94</v>
      </c>
      <c r="C17" s="1436" t="s">
        <v>95</v>
      </c>
      <c r="D17" s="1436"/>
      <c r="E17" s="1485" t="s">
        <v>2538</v>
      </c>
      <c r="F17" s="1482" t="s">
        <v>2509</v>
      </c>
      <c r="G17" s="1388"/>
      <c r="H17" s="1490" t="s">
        <v>964</v>
      </c>
      <c r="I17" s="1490" t="s">
        <v>426</v>
      </c>
      <c r="J17" s="1491" t="s">
        <v>1056</v>
      </c>
      <c r="K17" s="1600">
        <v>68264</v>
      </c>
      <c r="L17" s="1602">
        <v>68264</v>
      </c>
      <c r="M17" s="1600">
        <v>68264</v>
      </c>
      <c r="N17" s="1556">
        <v>0</v>
      </c>
      <c r="O17" s="1388"/>
      <c r="P17" s="1388"/>
      <c r="Q17" s="1388"/>
      <c r="R17" s="1369"/>
      <c r="S17" s="1437"/>
      <c r="T17" s="1437"/>
      <c r="U17" s="1592">
        <v>2.2999999999999998</v>
      </c>
      <c r="V17" s="1590"/>
      <c r="W17" s="1369"/>
      <c r="X17" s="1369"/>
      <c r="Y17" s="1369"/>
      <c r="Z17" s="2007">
        <v>1</v>
      </c>
      <c r="AA17" s="2007">
        <v>1</v>
      </c>
      <c r="AB17" s="1369">
        <v>1</v>
      </c>
      <c r="AC17" s="1369"/>
      <c r="AD17" s="1369"/>
      <c r="AE17" s="1369"/>
      <c r="AF17" s="1369"/>
      <c r="AG17" s="1240" t="s">
        <v>438</v>
      </c>
      <c r="AH17" s="1614">
        <f t="shared" si="0"/>
        <v>1</v>
      </c>
      <c r="AI17" s="271"/>
      <c r="AJ17" s="271"/>
      <c r="AK17" s="271"/>
      <c r="AL17" s="271"/>
      <c r="AM17" s="271"/>
      <c r="AN17" s="271"/>
      <c r="AO17" s="271"/>
      <c r="AP17" s="271"/>
      <c r="AQ17" s="271"/>
      <c r="AR17" s="271"/>
      <c r="AS17" s="271"/>
      <c r="AT17" s="271"/>
      <c r="AU17" s="271"/>
      <c r="AV17" s="271"/>
      <c r="AW17" s="271"/>
      <c r="AX17" s="271"/>
      <c r="AY17" s="280"/>
      <c r="AZ17" s="1136"/>
      <c r="BA17" s="280"/>
      <c r="BB17" s="280"/>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row>
    <row r="18" spans="1:81" s="272" customFormat="1" ht="28.5" customHeight="1">
      <c r="A18" s="1436" t="s">
        <v>451</v>
      </c>
      <c r="B18" s="1436" t="s">
        <v>94</v>
      </c>
      <c r="C18" s="1436" t="s">
        <v>2081</v>
      </c>
      <c r="D18" s="1436"/>
      <c r="E18" s="1502" t="s">
        <v>2605</v>
      </c>
      <c r="F18" s="1502" t="s">
        <v>2511</v>
      </c>
      <c r="G18" s="1388"/>
      <c r="H18" s="1490" t="s">
        <v>1240</v>
      </c>
      <c r="I18" s="1490" t="s">
        <v>448</v>
      </c>
      <c r="J18" s="1491" t="s">
        <v>1056</v>
      </c>
      <c r="K18" s="1603">
        <v>80000</v>
      </c>
      <c r="L18" s="1602">
        <v>80000</v>
      </c>
      <c r="M18" s="1603">
        <v>80000</v>
      </c>
      <c r="N18" s="1556">
        <v>0</v>
      </c>
      <c r="O18" s="1388"/>
      <c r="P18" s="1388"/>
      <c r="Q18" s="1388"/>
      <c r="R18" s="1369"/>
      <c r="S18" s="1437"/>
      <c r="T18" s="1437">
        <v>4000</v>
      </c>
      <c r="U18" s="1591"/>
      <c r="V18" s="1590"/>
      <c r="W18" s="1369"/>
      <c r="X18" s="1369"/>
      <c r="Y18" s="1369"/>
      <c r="Z18" s="2007">
        <v>1</v>
      </c>
      <c r="AA18" s="2007">
        <v>1</v>
      </c>
      <c r="AB18" s="1369">
        <v>1</v>
      </c>
      <c r="AC18" s="1369"/>
      <c r="AD18" s="1369"/>
      <c r="AE18" s="1369"/>
      <c r="AF18" s="1369"/>
      <c r="AG18" s="1240" t="s">
        <v>438</v>
      </c>
      <c r="AH18" s="1614">
        <f t="shared" si="0"/>
        <v>1</v>
      </c>
      <c r="AI18" s="271"/>
      <c r="AJ18" s="271"/>
      <c r="AK18" s="271"/>
      <c r="AL18" s="271"/>
      <c r="AM18" s="271"/>
      <c r="AN18" s="271"/>
      <c r="AO18" s="271"/>
      <c r="AP18" s="271"/>
      <c r="AQ18" s="271"/>
      <c r="AR18" s="271"/>
      <c r="AS18" s="271"/>
      <c r="AT18" s="271"/>
      <c r="AU18" s="271"/>
      <c r="AV18" s="271"/>
      <c r="AW18" s="271"/>
      <c r="AX18" s="271"/>
      <c r="AY18" s="280"/>
      <c r="AZ18" s="1136"/>
      <c r="BA18" s="280"/>
      <c r="BB18" s="280"/>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row>
    <row r="19" spans="1:81" s="272" customFormat="1" ht="29.25" customHeight="1">
      <c r="A19" s="1436" t="s">
        <v>451</v>
      </c>
      <c r="B19" s="1436" t="s">
        <v>94</v>
      </c>
      <c r="C19" s="1436" t="s">
        <v>2081</v>
      </c>
      <c r="D19" s="1436"/>
      <c r="E19" s="1502" t="s">
        <v>2606</v>
      </c>
      <c r="F19" s="1502" t="s">
        <v>2512</v>
      </c>
      <c r="G19" s="1388"/>
      <c r="H19" s="1490" t="s">
        <v>1240</v>
      </c>
      <c r="I19" s="1490" t="s">
        <v>448</v>
      </c>
      <c r="J19" s="1491" t="s">
        <v>1056</v>
      </c>
      <c r="K19" s="1603">
        <v>80000</v>
      </c>
      <c r="L19" s="1602">
        <v>80000</v>
      </c>
      <c r="M19" s="1603">
        <v>80000</v>
      </c>
      <c r="N19" s="1556">
        <v>0</v>
      </c>
      <c r="O19" s="1388"/>
      <c r="P19" s="1388"/>
      <c r="Q19" s="1388"/>
      <c r="R19" s="1369"/>
      <c r="S19" s="1437"/>
      <c r="T19" s="1437">
        <v>4000</v>
      </c>
      <c r="U19" s="1591"/>
      <c r="V19" s="1590"/>
      <c r="W19" s="1369"/>
      <c r="X19" s="1369"/>
      <c r="Y19" s="1369"/>
      <c r="Z19" s="2007">
        <v>1</v>
      </c>
      <c r="AA19" s="2007">
        <v>1</v>
      </c>
      <c r="AB19" s="1369">
        <v>1</v>
      </c>
      <c r="AC19" s="1369"/>
      <c r="AD19" s="1369"/>
      <c r="AE19" s="1369"/>
      <c r="AF19" s="1369"/>
      <c r="AG19" s="1240" t="s">
        <v>438</v>
      </c>
      <c r="AH19" s="1614">
        <f t="shared" si="0"/>
        <v>1</v>
      </c>
      <c r="AI19" s="271"/>
      <c r="AJ19" s="271"/>
      <c r="AK19" s="271"/>
      <c r="AL19" s="271"/>
      <c r="AM19" s="271"/>
      <c r="AN19" s="271"/>
      <c r="AO19" s="271"/>
      <c r="AP19" s="271"/>
      <c r="AQ19" s="271"/>
      <c r="AR19" s="271"/>
      <c r="AS19" s="271"/>
      <c r="AT19" s="271"/>
      <c r="AU19" s="271"/>
      <c r="AV19" s="271"/>
      <c r="AW19" s="271"/>
      <c r="AX19" s="271"/>
      <c r="AY19" s="280"/>
      <c r="AZ19" s="1136"/>
      <c r="BA19" s="280"/>
      <c r="BB19" s="280"/>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row>
    <row r="20" spans="1:81" s="272" customFormat="1" ht="30" customHeight="1">
      <c r="A20" s="1436" t="s">
        <v>451</v>
      </c>
      <c r="B20" s="1436" t="s">
        <v>94</v>
      </c>
      <c r="C20" s="1436" t="s">
        <v>2374</v>
      </c>
      <c r="D20" s="1436"/>
      <c r="E20" s="3186" t="s">
        <v>2519</v>
      </c>
      <c r="F20" s="3187" t="s">
        <v>2513</v>
      </c>
      <c r="G20" s="1388"/>
      <c r="H20" s="1490" t="s">
        <v>964</v>
      </c>
      <c r="I20" s="1490" t="s">
        <v>426</v>
      </c>
      <c r="J20" s="1491" t="s">
        <v>1056</v>
      </c>
      <c r="K20" s="1600">
        <v>300000</v>
      </c>
      <c r="L20" s="1600">
        <v>300000</v>
      </c>
      <c r="M20" s="1600">
        <v>300000</v>
      </c>
      <c r="N20" s="1556">
        <v>0</v>
      </c>
      <c r="O20" s="1388"/>
      <c r="P20" s="1388"/>
      <c r="Q20" s="1388"/>
      <c r="R20" s="1369"/>
      <c r="S20" s="1437">
        <v>1500</v>
      </c>
      <c r="T20" s="1437"/>
      <c r="U20" s="1591"/>
      <c r="V20" s="1590"/>
      <c r="W20" s="1369"/>
      <c r="X20" s="1369"/>
      <c r="Y20" s="1369"/>
      <c r="Z20" s="2007">
        <v>1</v>
      </c>
      <c r="AA20" s="2007">
        <v>1</v>
      </c>
      <c r="AB20" s="1369">
        <v>1</v>
      </c>
      <c r="AC20" s="1369"/>
      <c r="AD20" s="1369"/>
      <c r="AE20" s="1369"/>
      <c r="AF20" s="1369"/>
      <c r="AG20" s="1240" t="s">
        <v>438</v>
      </c>
      <c r="AH20" s="1615">
        <f t="shared" si="0"/>
        <v>1</v>
      </c>
      <c r="AI20" s="271"/>
      <c r="AJ20" s="271"/>
      <c r="AK20" s="271"/>
      <c r="AL20" s="271"/>
      <c r="AM20" s="271"/>
      <c r="AN20" s="271"/>
      <c r="AO20" s="271"/>
      <c r="AP20" s="271"/>
      <c r="AQ20" s="271"/>
      <c r="AR20" s="271"/>
      <c r="AS20" s="271"/>
      <c r="AT20" s="271"/>
      <c r="AU20" s="271"/>
      <c r="AV20" s="271"/>
      <c r="AW20" s="271"/>
      <c r="AX20" s="271"/>
      <c r="AY20" s="280"/>
      <c r="AZ20" s="1136"/>
      <c r="BA20" s="280"/>
      <c r="BB20" s="280"/>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row>
    <row r="21" spans="1:81" s="272" customFormat="1" ht="30" customHeight="1">
      <c r="A21" s="1436" t="s">
        <v>451</v>
      </c>
      <c r="B21" s="1436" t="s">
        <v>94</v>
      </c>
      <c r="C21" s="1436" t="s">
        <v>2374</v>
      </c>
      <c r="D21" s="1436"/>
      <c r="E21" s="3186" t="s">
        <v>2520</v>
      </c>
      <c r="F21" s="3187" t="s">
        <v>2514</v>
      </c>
      <c r="G21" s="1388"/>
      <c r="H21" s="1490" t="s">
        <v>964</v>
      </c>
      <c r="I21" s="1490" t="s">
        <v>426</v>
      </c>
      <c r="J21" s="1491" t="s">
        <v>1056</v>
      </c>
      <c r="K21" s="1604">
        <v>200000</v>
      </c>
      <c r="L21" s="1604">
        <v>200000</v>
      </c>
      <c r="M21" s="1604">
        <v>200000</v>
      </c>
      <c r="N21" s="1556">
        <v>0</v>
      </c>
      <c r="O21" s="1388"/>
      <c r="P21" s="1388"/>
      <c r="Q21" s="1388"/>
      <c r="R21" s="1369"/>
      <c r="S21" s="1437">
        <v>1000</v>
      </c>
      <c r="T21" s="1437"/>
      <c r="U21" s="1591"/>
      <c r="V21" s="1590"/>
      <c r="W21" s="1369"/>
      <c r="X21" s="1369"/>
      <c r="Y21" s="1369"/>
      <c r="Z21" s="2007">
        <v>1</v>
      </c>
      <c r="AA21" s="2007">
        <v>1</v>
      </c>
      <c r="AB21" s="1369">
        <v>1</v>
      </c>
      <c r="AC21" s="1369"/>
      <c r="AD21" s="1369"/>
      <c r="AE21" s="1369"/>
      <c r="AF21" s="1369"/>
      <c r="AG21" s="1240" t="s">
        <v>438</v>
      </c>
      <c r="AH21" s="1615">
        <f t="shared" si="0"/>
        <v>1</v>
      </c>
      <c r="AI21" s="271"/>
      <c r="AJ21" s="271"/>
      <c r="AK21" s="271"/>
      <c r="AL21" s="271"/>
      <c r="AM21" s="271"/>
      <c r="AN21" s="271"/>
      <c r="AO21" s="271"/>
      <c r="AP21" s="271"/>
      <c r="AQ21" s="271"/>
      <c r="AR21" s="271"/>
      <c r="AS21" s="271"/>
      <c r="AT21" s="271"/>
      <c r="AU21" s="271"/>
      <c r="AV21" s="271"/>
      <c r="AW21" s="271"/>
      <c r="AX21" s="271"/>
      <c r="AY21" s="280"/>
      <c r="AZ21" s="1136"/>
      <c r="BA21" s="280"/>
      <c r="BB21" s="280"/>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row>
    <row r="22" spans="1:81" s="272" customFormat="1" ht="30" customHeight="1">
      <c r="A22" s="1436" t="s">
        <v>451</v>
      </c>
      <c r="B22" s="1436" t="s">
        <v>94</v>
      </c>
      <c r="C22" s="1436" t="s">
        <v>2374</v>
      </c>
      <c r="D22" s="1436"/>
      <c r="E22" s="3186" t="s">
        <v>2521</v>
      </c>
      <c r="F22" s="1486" t="s">
        <v>2515</v>
      </c>
      <c r="G22" s="1388"/>
      <c r="H22" s="1490" t="s">
        <v>2268</v>
      </c>
      <c r="I22" s="1490" t="s">
        <v>2274</v>
      </c>
      <c r="J22" s="1491" t="s">
        <v>1056</v>
      </c>
      <c r="K22" s="1604">
        <v>200000</v>
      </c>
      <c r="L22" s="1508">
        <v>200000</v>
      </c>
      <c r="M22" s="1604">
        <v>200000</v>
      </c>
      <c r="N22" s="1556">
        <v>0</v>
      </c>
      <c r="O22" s="1388"/>
      <c r="P22" s="1388"/>
      <c r="Q22" s="1388"/>
      <c r="R22" s="1369"/>
      <c r="S22" s="1437"/>
      <c r="T22" s="1437"/>
      <c r="U22" s="1591"/>
      <c r="V22" s="1598">
        <v>4</v>
      </c>
      <c r="W22" s="1369"/>
      <c r="X22" s="1369"/>
      <c r="Y22" s="1369"/>
      <c r="Z22" s="2007">
        <v>1</v>
      </c>
      <c r="AA22" s="2007">
        <v>1</v>
      </c>
      <c r="AB22" s="1369">
        <v>1</v>
      </c>
      <c r="AC22" s="1369"/>
      <c r="AD22" s="1369"/>
      <c r="AE22" s="1369"/>
      <c r="AF22" s="1369"/>
      <c r="AG22" s="1240" t="s">
        <v>438</v>
      </c>
      <c r="AH22" s="1615">
        <f t="shared" si="0"/>
        <v>1</v>
      </c>
      <c r="AI22" s="280"/>
      <c r="AJ22" s="271"/>
      <c r="AK22" s="271"/>
      <c r="AL22" s="271"/>
      <c r="AM22" s="271"/>
      <c r="AN22" s="271"/>
      <c r="AO22" s="271"/>
      <c r="AP22" s="271"/>
      <c r="AQ22" s="271"/>
      <c r="AR22" s="271"/>
      <c r="AS22" s="271"/>
      <c r="AT22" s="271"/>
      <c r="AU22" s="271"/>
      <c r="AV22" s="271"/>
      <c r="AW22" s="271"/>
      <c r="AX22" s="271"/>
      <c r="AY22" s="280"/>
      <c r="AZ22" s="1136"/>
      <c r="BA22" s="280"/>
      <c r="BB22" s="280"/>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row>
    <row r="23" spans="1:81" s="272" customFormat="1" ht="30" customHeight="1">
      <c r="A23" s="1436" t="s">
        <v>451</v>
      </c>
      <c r="B23" s="1436" t="s">
        <v>94</v>
      </c>
      <c r="C23" s="1436" t="s">
        <v>2374</v>
      </c>
      <c r="D23" s="1436"/>
      <c r="E23" s="3188" t="s">
        <v>2522</v>
      </c>
      <c r="F23" s="1486" t="s">
        <v>2516</v>
      </c>
      <c r="G23" s="1388"/>
      <c r="H23" s="1490" t="s">
        <v>2268</v>
      </c>
      <c r="I23" s="1490" t="s">
        <v>2274</v>
      </c>
      <c r="J23" s="1491" t="s">
        <v>1056</v>
      </c>
      <c r="K23" s="1610">
        <v>70000</v>
      </c>
      <c r="L23" s="1602">
        <v>70000</v>
      </c>
      <c r="M23" s="1610">
        <v>70000</v>
      </c>
      <c r="N23" s="1556">
        <v>0</v>
      </c>
      <c r="O23" s="1388"/>
      <c r="P23" s="1388"/>
      <c r="Q23" s="1388"/>
      <c r="R23" s="1369"/>
      <c r="S23" s="1437"/>
      <c r="T23" s="1437"/>
      <c r="U23" s="1591">
        <v>1.4</v>
      </c>
      <c r="V23" s="1590"/>
      <c r="W23" s="1369"/>
      <c r="X23" s="1369"/>
      <c r="Y23" s="1369"/>
      <c r="Z23" s="2007">
        <v>1</v>
      </c>
      <c r="AA23" s="2007">
        <v>1</v>
      </c>
      <c r="AB23" s="1369">
        <v>1</v>
      </c>
      <c r="AC23" s="1369"/>
      <c r="AD23" s="1369"/>
      <c r="AE23" s="1369"/>
      <c r="AF23" s="1369"/>
      <c r="AG23" s="1240" t="s">
        <v>438</v>
      </c>
      <c r="AH23" s="1614">
        <f t="shared" si="0"/>
        <v>1</v>
      </c>
      <c r="AI23" s="280"/>
      <c r="AJ23" s="271"/>
      <c r="AK23" s="271"/>
      <c r="AL23" s="271"/>
      <c r="AM23" s="271"/>
      <c r="AN23" s="271"/>
      <c r="AO23" s="271"/>
      <c r="AP23" s="271"/>
      <c r="AQ23" s="271"/>
      <c r="AR23" s="271"/>
      <c r="AS23" s="271"/>
      <c r="AT23" s="271"/>
      <c r="AU23" s="271"/>
      <c r="AV23" s="271"/>
      <c r="AW23" s="271"/>
      <c r="AX23" s="271"/>
      <c r="AY23" s="280"/>
      <c r="AZ23" s="1136"/>
      <c r="BA23" s="280"/>
      <c r="BB23" s="280"/>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row>
    <row r="24" spans="1:81" s="272" customFormat="1" ht="30" customHeight="1">
      <c r="A24" s="1436" t="s">
        <v>451</v>
      </c>
      <c r="B24" s="1436" t="s">
        <v>94</v>
      </c>
      <c r="C24" s="1436" t="s">
        <v>2374</v>
      </c>
      <c r="D24" s="1436"/>
      <c r="E24" s="3188" t="s">
        <v>2523</v>
      </c>
      <c r="F24" s="1484" t="s">
        <v>2517</v>
      </c>
      <c r="G24" s="1388"/>
      <c r="H24" s="1490" t="s">
        <v>2268</v>
      </c>
      <c r="I24" s="1490" t="s">
        <v>2274</v>
      </c>
      <c r="J24" s="1491" t="s">
        <v>1056</v>
      </c>
      <c r="K24" s="1604">
        <v>50000</v>
      </c>
      <c r="L24" s="1602">
        <v>50000</v>
      </c>
      <c r="M24" s="1604">
        <v>50000</v>
      </c>
      <c r="N24" s="1556">
        <v>0</v>
      </c>
      <c r="O24" s="1388"/>
      <c r="P24" s="1388"/>
      <c r="Q24" s="1388"/>
      <c r="R24" s="1369"/>
      <c r="S24" s="1437"/>
      <c r="T24" s="1437"/>
      <c r="U24" s="1591">
        <v>1</v>
      </c>
      <c r="V24" s="1590"/>
      <c r="W24" s="1369"/>
      <c r="X24" s="1369"/>
      <c r="Y24" s="1369"/>
      <c r="Z24" s="2007">
        <v>1</v>
      </c>
      <c r="AA24" s="2007">
        <v>1</v>
      </c>
      <c r="AB24" s="1369">
        <v>1</v>
      </c>
      <c r="AC24" s="1369"/>
      <c r="AD24" s="1369"/>
      <c r="AE24" s="1369"/>
      <c r="AF24" s="1369"/>
      <c r="AG24" s="1240" t="s">
        <v>438</v>
      </c>
      <c r="AH24" s="1615">
        <f t="shared" si="0"/>
        <v>1</v>
      </c>
      <c r="AI24" s="271"/>
      <c r="AJ24" s="271"/>
      <c r="AK24" s="271"/>
      <c r="AL24" s="271"/>
      <c r="AM24" s="271"/>
      <c r="AN24" s="271"/>
      <c r="AO24" s="271"/>
      <c r="AP24" s="271"/>
      <c r="AQ24" s="271"/>
      <c r="AR24" s="271"/>
      <c r="AS24" s="271"/>
      <c r="AT24" s="271"/>
      <c r="AU24" s="271"/>
      <c r="AV24" s="271"/>
      <c r="AW24" s="271"/>
      <c r="AX24" s="271"/>
      <c r="AY24" s="280"/>
      <c r="AZ24" s="1136"/>
      <c r="BA24" s="280"/>
      <c r="BB24" s="280"/>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row>
    <row r="25" spans="1:81" s="272" customFormat="1" ht="30" customHeight="1">
      <c r="A25" s="1436" t="s">
        <v>451</v>
      </c>
      <c r="B25" s="1436" t="s">
        <v>94</v>
      </c>
      <c r="C25" s="1436" t="s">
        <v>2374</v>
      </c>
      <c r="D25" s="1436"/>
      <c r="E25" s="3188" t="s">
        <v>2524</v>
      </c>
      <c r="F25" s="1484" t="s">
        <v>2518</v>
      </c>
      <c r="G25" s="1388"/>
      <c r="H25" s="1490" t="s">
        <v>964</v>
      </c>
      <c r="I25" s="1490" t="s">
        <v>425</v>
      </c>
      <c r="J25" s="1491" t="s">
        <v>1056</v>
      </c>
      <c r="K25" s="1604">
        <v>91000</v>
      </c>
      <c r="L25" s="1602">
        <v>91000</v>
      </c>
      <c r="M25" s="1604">
        <v>91000</v>
      </c>
      <c r="N25" s="1611">
        <v>0</v>
      </c>
      <c r="O25" s="1388"/>
      <c r="P25" s="1388"/>
      <c r="Q25" s="1388"/>
      <c r="R25" s="1369"/>
      <c r="S25" s="1437"/>
      <c r="T25" s="1437"/>
      <c r="U25" s="1591">
        <v>1.3</v>
      </c>
      <c r="V25" s="1590"/>
      <c r="W25" s="1369"/>
      <c r="X25" s="1369"/>
      <c r="Y25" s="1369"/>
      <c r="Z25" s="2007">
        <v>1</v>
      </c>
      <c r="AA25" s="2007">
        <v>1</v>
      </c>
      <c r="AB25" s="1369">
        <v>1</v>
      </c>
      <c r="AC25" s="1369"/>
      <c r="AD25" s="1369"/>
      <c r="AE25" s="1369"/>
      <c r="AF25" s="1369"/>
      <c r="AG25" s="1240" t="s">
        <v>438</v>
      </c>
      <c r="AH25" s="1615">
        <f t="shared" si="0"/>
        <v>1</v>
      </c>
      <c r="AI25" s="271"/>
      <c r="AJ25" s="271"/>
      <c r="AK25" s="271"/>
      <c r="AL25" s="271"/>
      <c r="AM25" s="271"/>
      <c r="AN25" s="271"/>
      <c r="AO25" s="271"/>
      <c r="AP25" s="271"/>
      <c r="AQ25" s="271"/>
      <c r="AR25" s="271"/>
      <c r="AS25" s="271"/>
      <c r="AT25" s="271"/>
      <c r="AU25" s="271"/>
      <c r="AV25" s="271"/>
      <c r="AW25" s="271"/>
      <c r="AX25" s="271"/>
      <c r="AY25" s="280"/>
      <c r="AZ25" s="1136"/>
      <c r="BA25" s="280"/>
      <c r="BB25" s="280"/>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row>
    <row r="26" spans="1:81" s="272" customFormat="1" ht="46.5" customHeight="1">
      <c r="A26" s="1436" t="s">
        <v>451</v>
      </c>
      <c r="B26" s="1436" t="s">
        <v>94</v>
      </c>
      <c r="C26" s="1436" t="s">
        <v>2381</v>
      </c>
      <c r="D26" s="1436"/>
      <c r="E26" s="1485" t="s">
        <v>2539</v>
      </c>
      <c r="F26" s="1485" t="s">
        <v>1610</v>
      </c>
      <c r="G26" s="1388"/>
      <c r="H26" s="1490" t="s">
        <v>964</v>
      </c>
      <c r="I26" s="1490" t="s">
        <v>427</v>
      </c>
      <c r="J26" s="1491" t="s">
        <v>1056</v>
      </c>
      <c r="K26" s="1604">
        <v>91000</v>
      </c>
      <c r="L26" s="1602">
        <v>91000</v>
      </c>
      <c r="M26" s="1604">
        <v>91000</v>
      </c>
      <c r="N26" s="1915">
        <v>0</v>
      </c>
      <c r="O26" s="1388"/>
      <c r="P26" s="1388"/>
      <c r="Q26" s="1388"/>
      <c r="R26" s="1369"/>
      <c r="S26" s="1437"/>
      <c r="T26" s="1437"/>
      <c r="U26" s="1591"/>
      <c r="V26" s="1590">
        <v>7</v>
      </c>
      <c r="W26" s="1369"/>
      <c r="X26" s="1369"/>
      <c r="Y26" s="1369"/>
      <c r="Z26" s="2007">
        <v>1</v>
      </c>
      <c r="AA26" s="2007">
        <v>1</v>
      </c>
      <c r="AB26" s="1369">
        <v>1</v>
      </c>
      <c r="AC26" s="1369"/>
      <c r="AD26" s="1369"/>
      <c r="AE26" s="1369"/>
      <c r="AF26" s="1369"/>
      <c r="AG26" s="1696" t="s">
        <v>438</v>
      </c>
      <c r="AH26" s="1615">
        <f t="shared" si="0"/>
        <v>1</v>
      </c>
      <c r="AI26" s="271"/>
      <c r="AJ26" s="271"/>
      <c r="AK26" s="271"/>
      <c r="AL26" s="271"/>
      <c r="AM26" s="271"/>
      <c r="AN26" s="271"/>
      <c r="AO26" s="271"/>
      <c r="AP26" s="271"/>
      <c r="AQ26" s="271"/>
      <c r="AR26" s="271"/>
      <c r="AS26" s="271"/>
      <c r="AT26" s="271"/>
      <c r="AU26" s="271"/>
      <c r="AV26" s="271"/>
      <c r="AW26" s="271"/>
      <c r="AX26" s="271"/>
      <c r="AY26" s="280"/>
      <c r="AZ26" s="1136"/>
      <c r="BA26" s="280"/>
      <c r="BB26" s="280"/>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row>
    <row r="27" spans="1:81" s="272" customFormat="1" ht="30" customHeight="1">
      <c r="A27" s="1436" t="s">
        <v>451</v>
      </c>
      <c r="B27" s="1436" t="s">
        <v>94</v>
      </c>
      <c r="C27" s="1436" t="s">
        <v>2381</v>
      </c>
      <c r="D27" s="1388"/>
      <c r="E27" s="1485" t="s">
        <v>2540</v>
      </c>
      <c r="F27" s="1485" t="s">
        <v>2550</v>
      </c>
      <c r="G27" s="1388"/>
      <c r="H27" s="1490" t="s">
        <v>964</v>
      </c>
      <c r="I27" s="1490" t="s">
        <v>427</v>
      </c>
      <c r="J27" s="1491" t="s">
        <v>1056</v>
      </c>
      <c r="K27" s="1604">
        <v>136500</v>
      </c>
      <c r="L27" s="1602">
        <v>136500</v>
      </c>
      <c r="M27" s="1604">
        <v>136500</v>
      </c>
      <c r="N27" s="1611">
        <v>0</v>
      </c>
      <c r="O27" s="1388"/>
      <c r="P27" s="1388"/>
      <c r="Q27" s="1388"/>
      <c r="R27" s="1369"/>
      <c r="S27" s="1437"/>
      <c r="T27" s="1437"/>
      <c r="U27" s="1591"/>
      <c r="V27" s="1590">
        <v>10.5</v>
      </c>
      <c r="W27" s="1369"/>
      <c r="X27" s="1369"/>
      <c r="Y27" s="1369"/>
      <c r="Z27" s="2007">
        <v>1</v>
      </c>
      <c r="AA27" s="2007">
        <v>1</v>
      </c>
      <c r="AB27" s="1369">
        <v>1</v>
      </c>
      <c r="AC27" s="1369"/>
      <c r="AD27" s="1369"/>
      <c r="AE27" s="1369"/>
      <c r="AF27" s="1369"/>
      <c r="AG27" s="1240" t="s">
        <v>438</v>
      </c>
      <c r="AH27" s="1615">
        <f t="shared" si="0"/>
        <v>1</v>
      </c>
      <c r="AI27" s="271"/>
      <c r="AJ27" s="271"/>
      <c r="AK27" s="271"/>
      <c r="AL27" s="271"/>
      <c r="AM27" s="271"/>
      <c r="AN27" s="271"/>
      <c r="AO27" s="271"/>
      <c r="AP27" s="271"/>
      <c r="AQ27" s="271"/>
      <c r="AR27" s="271"/>
      <c r="AS27" s="271"/>
      <c r="AT27" s="271"/>
      <c r="AU27" s="271"/>
      <c r="AV27" s="271"/>
      <c r="AW27" s="271"/>
      <c r="AX27" s="271"/>
      <c r="AY27" s="280"/>
      <c r="AZ27" s="1136"/>
      <c r="BA27" s="280"/>
      <c r="BB27" s="280"/>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row>
    <row r="28" spans="1:81" s="272" customFormat="1" ht="30" customHeight="1">
      <c r="A28" s="1436" t="s">
        <v>451</v>
      </c>
      <c r="B28" s="1436" t="s">
        <v>94</v>
      </c>
      <c r="C28" s="1436" t="s">
        <v>2381</v>
      </c>
      <c r="D28" s="1388"/>
      <c r="E28" s="1485" t="s">
        <v>2541</v>
      </c>
      <c r="F28" s="1485" t="s">
        <v>2551</v>
      </c>
      <c r="G28" s="1388"/>
      <c r="H28" s="1490" t="s">
        <v>964</v>
      </c>
      <c r="I28" s="1490" t="s">
        <v>427</v>
      </c>
      <c r="J28" s="1491" t="s">
        <v>1056</v>
      </c>
      <c r="K28" s="1604">
        <v>110500</v>
      </c>
      <c r="L28" s="1604">
        <v>110500</v>
      </c>
      <c r="M28" s="1604">
        <v>110500</v>
      </c>
      <c r="N28" s="1611">
        <v>0</v>
      </c>
      <c r="O28" s="1388"/>
      <c r="P28" s="1388"/>
      <c r="Q28" s="1388"/>
      <c r="R28" s="1369"/>
      <c r="S28" s="1437"/>
      <c r="T28" s="1437"/>
      <c r="U28" s="1591"/>
      <c r="V28" s="1590">
        <v>8.5</v>
      </c>
      <c r="W28" s="1369"/>
      <c r="X28" s="1369"/>
      <c r="Y28" s="1369"/>
      <c r="Z28" s="2007">
        <v>1</v>
      </c>
      <c r="AA28" s="2007">
        <v>1</v>
      </c>
      <c r="AB28" s="1369">
        <v>1</v>
      </c>
      <c r="AC28" s="1369"/>
      <c r="AD28" s="1369"/>
      <c r="AE28" s="1369"/>
      <c r="AF28" s="1369"/>
      <c r="AG28" s="1240" t="s">
        <v>438</v>
      </c>
      <c r="AH28" s="1615">
        <f t="shared" si="0"/>
        <v>1</v>
      </c>
      <c r="AI28" s="271"/>
      <c r="AJ28" s="271"/>
      <c r="AK28" s="271"/>
      <c r="AL28" s="271"/>
      <c r="AM28" s="271"/>
      <c r="AN28" s="271"/>
      <c r="AO28" s="271"/>
      <c r="AP28" s="271"/>
      <c r="AQ28" s="271"/>
      <c r="AR28" s="271"/>
      <c r="AS28" s="271"/>
      <c r="AT28" s="271"/>
      <c r="AU28" s="271"/>
      <c r="AV28" s="271"/>
      <c r="AW28" s="271"/>
      <c r="AX28" s="271"/>
      <c r="AY28" s="280"/>
      <c r="AZ28" s="1136"/>
      <c r="BA28" s="280"/>
      <c r="BB28" s="280"/>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row>
    <row r="29" spans="1:81" s="272" customFormat="1" ht="30" customHeight="1">
      <c r="A29" s="1436" t="s">
        <v>451</v>
      </c>
      <c r="B29" s="1436" t="s">
        <v>94</v>
      </c>
      <c r="C29" s="1436" t="s">
        <v>2381</v>
      </c>
      <c r="D29" s="1436"/>
      <c r="E29" s="1485" t="s">
        <v>2542</v>
      </c>
      <c r="F29" s="1486" t="s">
        <v>2552</v>
      </c>
      <c r="G29" s="1388"/>
      <c r="H29" s="1490" t="s">
        <v>964</v>
      </c>
      <c r="I29" s="1490" t="s">
        <v>427</v>
      </c>
      <c r="J29" s="1491" t="s">
        <v>1056</v>
      </c>
      <c r="K29" s="1600">
        <v>19500</v>
      </c>
      <c r="L29" s="1602">
        <v>19500</v>
      </c>
      <c r="M29" s="1600">
        <v>19500</v>
      </c>
      <c r="N29" s="1611">
        <v>0</v>
      </c>
      <c r="O29" s="1388"/>
      <c r="P29" s="1388"/>
      <c r="Q29" s="1388"/>
      <c r="R29" s="1369"/>
      <c r="S29" s="1437"/>
      <c r="T29" s="1437"/>
      <c r="U29" s="1591"/>
      <c r="V29" s="1590">
        <v>1.5</v>
      </c>
      <c r="W29" s="1369"/>
      <c r="X29" s="1369"/>
      <c r="Y29" s="1369"/>
      <c r="Z29" s="2007">
        <v>1</v>
      </c>
      <c r="AA29" s="2007">
        <v>1</v>
      </c>
      <c r="AB29" s="1369">
        <v>1</v>
      </c>
      <c r="AC29" s="1369"/>
      <c r="AD29" s="1369"/>
      <c r="AE29" s="1369"/>
      <c r="AF29" s="1369"/>
      <c r="AG29" s="1240" t="s">
        <v>438</v>
      </c>
      <c r="AH29" s="1615">
        <f t="shared" si="0"/>
        <v>1</v>
      </c>
      <c r="AI29" s="271"/>
      <c r="AJ29" s="271"/>
      <c r="AK29" s="271"/>
      <c r="AL29" s="271"/>
      <c r="AM29" s="271"/>
      <c r="AN29" s="271"/>
      <c r="AO29" s="271"/>
      <c r="AP29" s="271"/>
      <c r="AQ29" s="271"/>
      <c r="AR29" s="271"/>
      <c r="AS29" s="271"/>
      <c r="AT29" s="271"/>
      <c r="AU29" s="271"/>
      <c r="AV29" s="271"/>
      <c r="AW29" s="271"/>
      <c r="AX29" s="271"/>
      <c r="AY29" s="280"/>
      <c r="AZ29" s="1136"/>
      <c r="BA29" s="280"/>
      <c r="BB29" s="280"/>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row>
    <row r="30" spans="1:81" s="272" customFormat="1" ht="30" customHeight="1">
      <c r="A30" s="1436" t="s">
        <v>451</v>
      </c>
      <c r="B30" s="1436" t="s">
        <v>94</v>
      </c>
      <c r="C30" s="1436" t="s">
        <v>2381</v>
      </c>
      <c r="D30" s="1436"/>
      <c r="E30" s="1485" t="s">
        <v>2543</v>
      </c>
      <c r="F30" s="1486" t="s">
        <v>2553</v>
      </c>
      <c r="G30" s="1388"/>
      <c r="H30" s="1490" t="s">
        <v>964</v>
      </c>
      <c r="I30" s="1490" t="s">
        <v>427</v>
      </c>
      <c r="J30" s="1491" t="s">
        <v>1056</v>
      </c>
      <c r="K30" s="1600">
        <v>130000</v>
      </c>
      <c r="L30" s="1508">
        <v>130000</v>
      </c>
      <c r="M30" s="1600">
        <v>130000</v>
      </c>
      <c r="N30" s="1556">
        <v>0</v>
      </c>
      <c r="O30" s="1388"/>
      <c r="P30" s="1388"/>
      <c r="Q30" s="1388"/>
      <c r="R30" s="1369"/>
      <c r="S30" s="1437"/>
      <c r="T30" s="1437"/>
      <c r="U30" s="1591"/>
      <c r="V30" s="1590">
        <v>10</v>
      </c>
      <c r="W30" s="1369"/>
      <c r="X30" s="1369"/>
      <c r="Y30" s="1369"/>
      <c r="Z30" s="2007">
        <v>1</v>
      </c>
      <c r="AA30" s="2007">
        <v>1</v>
      </c>
      <c r="AB30" s="1369">
        <v>1</v>
      </c>
      <c r="AC30" s="1369"/>
      <c r="AD30" s="1369"/>
      <c r="AE30" s="1369"/>
      <c r="AF30" s="1369"/>
      <c r="AG30" s="1240" t="s">
        <v>438</v>
      </c>
      <c r="AH30" s="1615">
        <f t="shared" si="0"/>
        <v>1</v>
      </c>
      <c r="AI30" s="271"/>
      <c r="AJ30" s="271"/>
      <c r="AK30" s="271"/>
      <c r="AL30" s="271"/>
      <c r="AM30" s="271"/>
      <c r="AN30" s="271"/>
      <c r="AO30" s="271"/>
      <c r="AP30" s="271"/>
      <c r="AQ30" s="271"/>
      <c r="AR30" s="271"/>
      <c r="AS30" s="271"/>
      <c r="AT30" s="271"/>
      <c r="AU30" s="271"/>
      <c r="AV30" s="271"/>
      <c r="AW30" s="271"/>
      <c r="AX30" s="271"/>
      <c r="AY30" s="280"/>
      <c r="AZ30" s="1136"/>
      <c r="BA30" s="280"/>
      <c r="BB30" s="280"/>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row>
    <row r="31" spans="1:81" s="272" customFormat="1" ht="30" customHeight="1">
      <c r="A31" s="1436" t="s">
        <v>451</v>
      </c>
      <c r="B31" s="1436" t="s">
        <v>94</v>
      </c>
      <c r="C31" s="1436" t="s">
        <v>2381</v>
      </c>
      <c r="D31" s="1436"/>
      <c r="E31" s="1485" t="s">
        <v>2544</v>
      </c>
      <c r="F31" s="1486" t="s">
        <v>2554</v>
      </c>
      <c r="G31" s="1388"/>
      <c r="H31" s="1490" t="s">
        <v>964</v>
      </c>
      <c r="I31" s="1490" t="s">
        <v>427</v>
      </c>
      <c r="J31" s="1491" t="s">
        <v>1056</v>
      </c>
      <c r="K31" s="1600">
        <v>65000</v>
      </c>
      <c r="L31" s="1508">
        <v>65000</v>
      </c>
      <c r="M31" s="1600">
        <v>65000</v>
      </c>
      <c r="N31" s="1556">
        <v>0</v>
      </c>
      <c r="O31" s="1388"/>
      <c r="P31" s="1388"/>
      <c r="Q31" s="1388"/>
      <c r="R31" s="1369"/>
      <c r="S31" s="1437"/>
      <c r="T31" s="1437"/>
      <c r="U31" s="1591"/>
      <c r="V31" s="1590">
        <v>5</v>
      </c>
      <c r="W31" s="1369"/>
      <c r="X31" s="1369"/>
      <c r="Y31" s="1369"/>
      <c r="Z31" s="2007">
        <v>1</v>
      </c>
      <c r="AA31" s="2007">
        <v>1</v>
      </c>
      <c r="AB31" s="1369">
        <v>1</v>
      </c>
      <c r="AC31" s="1369"/>
      <c r="AD31" s="1369"/>
      <c r="AE31" s="1369"/>
      <c r="AF31" s="1369"/>
      <c r="AG31" s="1240" t="s">
        <v>438</v>
      </c>
      <c r="AH31" s="1615">
        <f t="shared" si="0"/>
        <v>1</v>
      </c>
      <c r="AI31" s="271"/>
      <c r="AJ31" s="271"/>
      <c r="AK31" s="271"/>
      <c r="AL31" s="271"/>
      <c r="AM31" s="271"/>
      <c r="AN31" s="271"/>
      <c r="AO31" s="271"/>
      <c r="AP31" s="271"/>
      <c r="AQ31" s="271"/>
      <c r="AR31" s="271"/>
      <c r="AS31" s="271"/>
      <c r="AT31" s="271"/>
      <c r="AU31" s="271"/>
      <c r="AV31" s="271"/>
      <c r="AW31" s="271"/>
      <c r="AX31" s="271"/>
      <c r="AY31" s="280"/>
      <c r="AZ31" s="1136"/>
      <c r="BA31" s="280"/>
      <c r="BB31" s="280"/>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row>
    <row r="32" spans="1:81" s="272" customFormat="1" ht="30" customHeight="1">
      <c r="A32" s="1436" t="s">
        <v>451</v>
      </c>
      <c r="B32" s="1436" t="s">
        <v>94</v>
      </c>
      <c r="C32" s="1436" t="s">
        <v>2381</v>
      </c>
      <c r="D32" s="1436"/>
      <c r="E32" s="1485" t="s">
        <v>2545</v>
      </c>
      <c r="F32" s="1484" t="s">
        <v>2555</v>
      </c>
      <c r="G32" s="1388"/>
      <c r="H32" s="1490" t="s">
        <v>964</v>
      </c>
      <c r="I32" s="1490" t="s">
        <v>427</v>
      </c>
      <c r="J32" s="1491" t="s">
        <v>1056</v>
      </c>
      <c r="K32" s="1605">
        <v>39000</v>
      </c>
      <c r="L32" s="1605">
        <v>39000</v>
      </c>
      <c r="M32" s="1605">
        <v>39000</v>
      </c>
      <c r="N32" s="1556">
        <v>0</v>
      </c>
      <c r="O32" s="1388"/>
      <c r="P32" s="1388"/>
      <c r="Q32" s="1388"/>
      <c r="R32" s="1369"/>
      <c r="S32" s="1437"/>
      <c r="T32" s="1437"/>
      <c r="U32" s="1591"/>
      <c r="V32" s="1590">
        <v>3</v>
      </c>
      <c r="W32" s="1369"/>
      <c r="X32" s="1369"/>
      <c r="Y32" s="1369"/>
      <c r="Z32" s="2007">
        <v>1</v>
      </c>
      <c r="AA32" s="2007">
        <v>1</v>
      </c>
      <c r="AB32" s="1369">
        <v>1</v>
      </c>
      <c r="AC32" s="1369"/>
      <c r="AD32" s="1369"/>
      <c r="AE32" s="1369"/>
      <c r="AF32" s="1369"/>
      <c r="AG32" s="1240" t="s">
        <v>438</v>
      </c>
      <c r="AH32" s="1614">
        <f t="shared" si="0"/>
        <v>1</v>
      </c>
      <c r="AI32" s="271"/>
      <c r="AJ32" s="271"/>
      <c r="AK32" s="271"/>
      <c r="AL32" s="271"/>
      <c r="AM32" s="271"/>
      <c r="AN32" s="271"/>
      <c r="AO32" s="271"/>
      <c r="AP32" s="271"/>
      <c r="AQ32" s="271"/>
      <c r="AR32" s="271"/>
      <c r="AS32" s="271"/>
      <c r="AT32" s="271"/>
      <c r="AU32" s="271"/>
      <c r="AV32" s="271"/>
      <c r="AW32" s="271"/>
      <c r="AX32" s="271"/>
      <c r="AY32" s="280"/>
      <c r="AZ32" s="1136"/>
      <c r="BA32" s="280"/>
      <c r="BB32" s="280"/>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row>
    <row r="33" spans="1:81" s="272" customFormat="1" ht="30" customHeight="1">
      <c r="A33" s="1436" t="s">
        <v>451</v>
      </c>
      <c r="B33" s="1436" t="s">
        <v>94</v>
      </c>
      <c r="C33" s="1436" t="s">
        <v>2381</v>
      </c>
      <c r="D33" s="1436"/>
      <c r="E33" s="1485" t="s">
        <v>2546</v>
      </c>
      <c r="F33" s="1484" t="s">
        <v>2556</v>
      </c>
      <c r="G33" s="1388"/>
      <c r="H33" s="1490" t="s">
        <v>964</v>
      </c>
      <c r="I33" s="1490" t="s">
        <v>427</v>
      </c>
      <c r="J33" s="1491" t="s">
        <v>1056</v>
      </c>
      <c r="K33" s="1606">
        <v>78000</v>
      </c>
      <c r="L33" s="1606">
        <v>78000</v>
      </c>
      <c r="M33" s="1606">
        <v>78000</v>
      </c>
      <c r="N33" s="1556">
        <v>0</v>
      </c>
      <c r="O33" s="1388"/>
      <c r="P33" s="1388"/>
      <c r="Q33" s="1388"/>
      <c r="R33" s="1369"/>
      <c r="S33" s="1437"/>
      <c r="T33" s="1437"/>
      <c r="U33" s="1591"/>
      <c r="V33" s="1590">
        <v>6</v>
      </c>
      <c r="W33" s="1369"/>
      <c r="X33" s="1369"/>
      <c r="Y33" s="1369"/>
      <c r="Z33" s="2007">
        <v>1</v>
      </c>
      <c r="AA33" s="2007">
        <v>1</v>
      </c>
      <c r="AB33" s="1369">
        <v>1</v>
      </c>
      <c r="AC33" s="1369"/>
      <c r="AD33" s="1369"/>
      <c r="AE33" s="1369"/>
      <c r="AF33" s="1369"/>
      <c r="AG33" s="1240" t="s">
        <v>438</v>
      </c>
      <c r="AH33" s="1614">
        <f t="shared" si="0"/>
        <v>1</v>
      </c>
      <c r="AI33" s="271"/>
      <c r="AJ33" s="271"/>
      <c r="AK33" s="271"/>
      <c r="AL33" s="271"/>
      <c r="AM33" s="271"/>
      <c r="AN33" s="271"/>
      <c r="AO33" s="271"/>
      <c r="AP33" s="271"/>
      <c r="AQ33" s="271"/>
      <c r="AR33" s="271"/>
      <c r="AS33" s="271"/>
      <c r="AT33" s="271"/>
      <c r="AU33" s="271"/>
      <c r="AV33" s="271"/>
      <c r="AW33" s="271"/>
      <c r="AX33" s="271"/>
      <c r="AY33" s="280"/>
      <c r="AZ33" s="1136"/>
      <c r="BA33" s="280"/>
      <c r="BB33" s="280"/>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row>
    <row r="34" spans="1:81" s="272" customFormat="1" ht="30" customHeight="1">
      <c r="A34" s="1436" t="s">
        <v>451</v>
      </c>
      <c r="B34" s="1436" t="s">
        <v>94</v>
      </c>
      <c r="C34" s="1436" t="s">
        <v>2381</v>
      </c>
      <c r="D34" s="1436"/>
      <c r="E34" s="1485" t="s">
        <v>2547</v>
      </c>
      <c r="F34" s="1486" t="s">
        <v>2557</v>
      </c>
      <c r="G34" s="1388"/>
      <c r="H34" s="1490" t="s">
        <v>964</v>
      </c>
      <c r="I34" s="1490" t="s">
        <v>427</v>
      </c>
      <c r="J34" s="1491" t="s">
        <v>1056</v>
      </c>
      <c r="K34" s="1606">
        <v>39000</v>
      </c>
      <c r="L34" s="1600">
        <v>39000</v>
      </c>
      <c r="M34" s="1603">
        <v>39000</v>
      </c>
      <c r="N34" s="1611">
        <v>0</v>
      </c>
      <c r="O34" s="1612"/>
      <c r="P34" s="1388"/>
      <c r="Q34" s="1388"/>
      <c r="R34" s="1369"/>
      <c r="S34" s="1437"/>
      <c r="T34" s="1437"/>
      <c r="U34" s="1591"/>
      <c r="V34" s="1590">
        <v>3</v>
      </c>
      <c r="W34" s="1369"/>
      <c r="X34" s="1369"/>
      <c r="Y34" s="1369"/>
      <c r="Z34" s="2007">
        <v>1</v>
      </c>
      <c r="AA34" s="2007">
        <v>1</v>
      </c>
      <c r="AB34" s="1369">
        <v>1</v>
      </c>
      <c r="AC34" s="1369"/>
      <c r="AD34" s="1369"/>
      <c r="AE34" s="1369"/>
      <c r="AF34" s="1369"/>
      <c r="AG34" s="1240" t="s">
        <v>438</v>
      </c>
      <c r="AH34" s="1614">
        <f t="shared" si="0"/>
        <v>1</v>
      </c>
      <c r="AI34" s="271"/>
      <c r="AJ34" s="271"/>
      <c r="AK34" s="271"/>
      <c r="AL34" s="271"/>
      <c r="AM34" s="271"/>
      <c r="AN34" s="271"/>
      <c r="AO34" s="271"/>
      <c r="AP34" s="271"/>
      <c r="AQ34" s="271"/>
      <c r="AR34" s="271"/>
      <c r="AS34" s="271"/>
      <c r="AT34" s="271"/>
      <c r="AU34" s="271"/>
      <c r="AV34" s="271"/>
      <c r="AW34" s="271"/>
      <c r="AX34" s="271"/>
      <c r="AY34" s="280"/>
      <c r="AZ34" s="1136"/>
      <c r="BA34" s="280"/>
      <c r="BB34" s="280"/>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row>
    <row r="35" spans="1:81" s="272" customFormat="1" ht="30" customHeight="1">
      <c r="A35" s="1436" t="s">
        <v>451</v>
      </c>
      <c r="B35" s="1436" t="s">
        <v>94</v>
      </c>
      <c r="C35" s="1436" t="s">
        <v>2381</v>
      </c>
      <c r="D35" s="1436"/>
      <c r="E35" s="1485" t="s">
        <v>2548</v>
      </c>
      <c r="F35" s="1486" t="s">
        <v>831</v>
      </c>
      <c r="G35" s="1388"/>
      <c r="H35" s="1490" t="s">
        <v>964</v>
      </c>
      <c r="I35" s="1490" t="s">
        <v>427</v>
      </c>
      <c r="J35" s="1491" t="s">
        <v>1056</v>
      </c>
      <c r="K35" s="1604">
        <v>97500</v>
      </c>
      <c r="L35" s="1508">
        <v>97500</v>
      </c>
      <c r="M35" s="1600">
        <v>97500</v>
      </c>
      <c r="N35" s="1556">
        <v>0</v>
      </c>
      <c r="O35" s="1388"/>
      <c r="P35" s="1388"/>
      <c r="Q35" s="1388"/>
      <c r="R35" s="1369"/>
      <c r="S35" s="1437"/>
      <c r="T35" s="1437"/>
      <c r="U35" s="1591"/>
      <c r="V35" s="1590">
        <v>7.5</v>
      </c>
      <c r="W35" s="1369"/>
      <c r="X35" s="1369"/>
      <c r="Y35" s="1369"/>
      <c r="Z35" s="2007">
        <v>1</v>
      </c>
      <c r="AA35" s="2007">
        <v>1</v>
      </c>
      <c r="AB35" s="1369">
        <v>1</v>
      </c>
      <c r="AC35" s="1369"/>
      <c r="AD35" s="1369"/>
      <c r="AE35" s="1369"/>
      <c r="AF35" s="1369"/>
      <c r="AG35" s="1240" t="s">
        <v>438</v>
      </c>
      <c r="AH35" s="1615">
        <f t="shared" si="0"/>
        <v>1</v>
      </c>
      <c r="AI35" s="271"/>
      <c r="AJ35" s="271"/>
      <c r="AK35" s="271"/>
      <c r="AL35" s="271"/>
      <c r="AM35" s="271"/>
      <c r="AN35" s="271"/>
      <c r="AO35" s="271"/>
      <c r="AP35" s="271"/>
      <c r="AQ35" s="271"/>
      <c r="AR35" s="271"/>
      <c r="AS35" s="271"/>
      <c r="AT35" s="271"/>
      <c r="AU35" s="271"/>
      <c r="AV35" s="271"/>
      <c r="AW35" s="271"/>
      <c r="AX35" s="271"/>
      <c r="AY35" s="280"/>
      <c r="AZ35" s="1136"/>
      <c r="BA35" s="280"/>
      <c r="BB35" s="280"/>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row>
    <row r="36" spans="1:81" s="272" customFormat="1" ht="30" customHeight="1">
      <c r="A36" s="1436" t="s">
        <v>451</v>
      </c>
      <c r="B36" s="1436" t="s">
        <v>94</v>
      </c>
      <c r="C36" s="1436" t="s">
        <v>2381</v>
      </c>
      <c r="D36" s="1436"/>
      <c r="E36" s="1485" t="s">
        <v>2549</v>
      </c>
      <c r="F36" s="1486" t="s">
        <v>2558</v>
      </c>
      <c r="G36" s="1388"/>
      <c r="H36" s="1490" t="s">
        <v>964</v>
      </c>
      <c r="I36" s="1490" t="s">
        <v>427</v>
      </c>
      <c r="J36" s="1491" t="s">
        <v>1056</v>
      </c>
      <c r="K36" s="1604">
        <v>52000</v>
      </c>
      <c r="L36" s="1666">
        <v>52000</v>
      </c>
      <c r="M36" s="1600">
        <v>52000</v>
      </c>
      <c r="N36" s="1556">
        <v>0</v>
      </c>
      <c r="O36" s="1388"/>
      <c r="P36" s="1388"/>
      <c r="Q36" s="1388"/>
      <c r="R36" s="1369"/>
      <c r="S36" s="1437"/>
      <c r="T36" s="1437"/>
      <c r="U36" s="1591"/>
      <c r="V36" s="1590">
        <v>4</v>
      </c>
      <c r="W36" s="1369"/>
      <c r="X36" s="1369"/>
      <c r="Y36" s="1369"/>
      <c r="Z36" s="2007">
        <v>1</v>
      </c>
      <c r="AA36" s="2007">
        <v>1</v>
      </c>
      <c r="AB36" s="1369">
        <v>1</v>
      </c>
      <c r="AC36" s="1369"/>
      <c r="AD36" s="1369"/>
      <c r="AE36" s="1369"/>
      <c r="AF36" s="1369"/>
      <c r="AG36" s="1240" t="s">
        <v>438</v>
      </c>
      <c r="AH36" s="1615">
        <f t="shared" si="0"/>
        <v>1</v>
      </c>
      <c r="AI36" s="271"/>
      <c r="AJ36" s="271"/>
      <c r="AK36" s="271"/>
      <c r="AL36" s="271"/>
      <c r="AM36" s="271"/>
      <c r="AN36" s="271"/>
      <c r="AO36" s="271"/>
      <c r="AP36" s="271"/>
      <c r="AQ36" s="271"/>
      <c r="AR36" s="271"/>
      <c r="AS36" s="271"/>
      <c r="AT36" s="271"/>
      <c r="AU36" s="271"/>
      <c r="AV36" s="271"/>
      <c r="AW36" s="271"/>
      <c r="AX36" s="271"/>
      <c r="AY36" s="280"/>
      <c r="AZ36" s="1136"/>
      <c r="BA36" s="280"/>
      <c r="BB36" s="280"/>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row>
    <row r="37" spans="1:81" s="272" customFormat="1" ht="57" customHeight="1">
      <c r="A37" s="1436" t="s">
        <v>451</v>
      </c>
      <c r="B37" s="1436" t="s">
        <v>94</v>
      </c>
      <c r="C37" s="1436" t="s">
        <v>1021</v>
      </c>
      <c r="D37" s="1436"/>
      <c r="E37" s="1695" t="s">
        <v>2559</v>
      </c>
      <c r="F37" s="3189" t="s">
        <v>2481</v>
      </c>
      <c r="G37" s="1388"/>
      <c r="H37" s="1490" t="s">
        <v>1240</v>
      </c>
      <c r="I37" s="1490" t="s">
        <v>12</v>
      </c>
      <c r="J37" s="1491" t="s">
        <v>1056</v>
      </c>
      <c r="K37" s="1602">
        <v>25000</v>
      </c>
      <c r="L37" s="1492">
        <v>25000</v>
      </c>
      <c r="M37" s="1602">
        <v>25000</v>
      </c>
      <c r="N37" s="1556">
        <v>0</v>
      </c>
      <c r="O37" s="1388"/>
      <c r="P37" s="1388"/>
      <c r="Q37" s="1388"/>
      <c r="R37" s="1369"/>
      <c r="S37" s="1437"/>
      <c r="T37" s="1437"/>
      <c r="U37" s="1591"/>
      <c r="V37" s="1590"/>
      <c r="W37" s="1369"/>
      <c r="X37" s="1369"/>
      <c r="Y37" s="1369"/>
      <c r="Z37" s="2007">
        <v>1</v>
      </c>
      <c r="AA37" s="2007">
        <v>1</v>
      </c>
      <c r="AB37" s="1369">
        <v>1</v>
      </c>
      <c r="AC37" s="1369"/>
      <c r="AD37" s="1369"/>
      <c r="AE37" s="1369"/>
      <c r="AF37" s="1369"/>
      <c r="AG37" s="1240" t="s">
        <v>438</v>
      </c>
      <c r="AH37" s="1614">
        <f t="shared" si="0"/>
        <v>1</v>
      </c>
      <c r="AI37" s="271"/>
      <c r="AJ37" s="271"/>
      <c r="AK37" s="271"/>
      <c r="AL37" s="271"/>
      <c r="AM37" s="271"/>
      <c r="AN37" s="271"/>
      <c r="AO37" s="271"/>
      <c r="AP37" s="271"/>
      <c r="AQ37" s="271"/>
      <c r="AR37" s="271"/>
      <c r="AS37" s="271"/>
      <c r="AT37" s="271"/>
      <c r="AU37" s="271"/>
      <c r="AV37" s="271"/>
      <c r="AW37" s="271"/>
      <c r="AX37" s="271"/>
      <c r="AY37" s="280"/>
      <c r="AZ37" s="1136"/>
      <c r="BA37" s="280"/>
      <c r="BB37" s="280"/>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row>
    <row r="38" spans="1:81" s="272" customFormat="1" ht="30" customHeight="1">
      <c r="A38" s="1436" t="s">
        <v>451</v>
      </c>
      <c r="B38" s="1436" t="s">
        <v>94</v>
      </c>
      <c r="C38" s="1436" t="s">
        <v>1030</v>
      </c>
      <c r="D38" s="1436"/>
      <c r="E38" s="1487" t="s">
        <v>2561</v>
      </c>
      <c r="F38" s="3190" t="s">
        <v>2560</v>
      </c>
      <c r="G38" s="1388"/>
      <c r="H38" s="1490" t="s">
        <v>964</v>
      </c>
      <c r="I38" s="1490" t="s">
        <v>426</v>
      </c>
      <c r="J38" s="1491" t="s">
        <v>1056</v>
      </c>
      <c r="K38" s="1602">
        <v>620000</v>
      </c>
      <c r="L38" s="1602">
        <v>620000</v>
      </c>
      <c r="M38" s="1602">
        <v>620000</v>
      </c>
      <c r="N38" s="1556">
        <v>0</v>
      </c>
      <c r="O38" s="1388"/>
      <c r="P38" s="1388"/>
      <c r="Q38" s="1388"/>
      <c r="R38" s="1369"/>
      <c r="S38" s="1437"/>
      <c r="T38" s="1437"/>
      <c r="U38" s="1591">
        <v>15</v>
      </c>
      <c r="V38" s="1590"/>
      <c r="W38" s="1369"/>
      <c r="X38" s="1369"/>
      <c r="Y38" s="1369"/>
      <c r="Z38" s="2007">
        <v>1</v>
      </c>
      <c r="AA38" s="2007">
        <v>1</v>
      </c>
      <c r="AB38" s="1369">
        <v>1</v>
      </c>
      <c r="AC38" s="1369"/>
      <c r="AD38" s="1369"/>
      <c r="AE38" s="1369"/>
      <c r="AF38" s="1369"/>
      <c r="AG38" s="1240" t="s">
        <v>438</v>
      </c>
      <c r="AH38" s="1614">
        <f t="shared" si="0"/>
        <v>1</v>
      </c>
      <c r="AI38" s="271"/>
      <c r="AJ38" s="271"/>
      <c r="AK38" s="271"/>
      <c r="AL38" s="271"/>
      <c r="AM38" s="271"/>
      <c r="AN38" s="271"/>
      <c r="AO38" s="271"/>
      <c r="AP38" s="271"/>
      <c r="AQ38" s="271"/>
      <c r="AR38" s="271"/>
      <c r="AS38" s="271"/>
      <c r="AT38" s="271"/>
      <c r="AU38" s="271"/>
      <c r="AV38" s="271"/>
      <c r="AW38" s="271"/>
      <c r="AX38" s="271"/>
      <c r="AY38" s="280"/>
      <c r="AZ38" s="1136"/>
      <c r="BA38" s="280"/>
      <c r="BB38" s="280"/>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row>
    <row r="39" spans="1:81" s="272" customFormat="1" ht="30" customHeight="1">
      <c r="A39" s="1436" t="s">
        <v>451</v>
      </c>
      <c r="B39" s="1436" t="s">
        <v>94</v>
      </c>
      <c r="C39" s="1436" t="s">
        <v>728</v>
      </c>
      <c r="D39" s="1436"/>
      <c r="E39" s="1485" t="s">
        <v>2567</v>
      </c>
      <c r="F39" s="3187" t="s">
        <v>2568</v>
      </c>
      <c r="G39" s="1388"/>
      <c r="H39" s="1490" t="s">
        <v>964</v>
      </c>
      <c r="I39" s="1490" t="s">
        <v>426</v>
      </c>
      <c r="J39" s="1491" t="s">
        <v>1056</v>
      </c>
      <c r="K39" s="1605">
        <v>280000</v>
      </c>
      <c r="L39" s="1605">
        <v>280000</v>
      </c>
      <c r="M39" s="1605">
        <v>280000</v>
      </c>
      <c r="N39" s="1556">
        <v>0</v>
      </c>
      <c r="O39" s="1388"/>
      <c r="P39" s="1388"/>
      <c r="Q39" s="1388"/>
      <c r="R39" s="1369"/>
      <c r="S39" s="1437"/>
      <c r="T39" s="1437"/>
      <c r="U39" s="1591">
        <v>7</v>
      </c>
      <c r="V39" s="1590"/>
      <c r="W39" s="1369"/>
      <c r="X39" s="1369"/>
      <c r="Y39" s="1369"/>
      <c r="Z39" s="2007">
        <v>1</v>
      </c>
      <c r="AA39" s="2007">
        <v>1</v>
      </c>
      <c r="AB39" s="1369">
        <v>1</v>
      </c>
      <c r="AC39" s="1369"/>
      <c r="AD39" s="1369"/>
      <c r="AE39" s="1369"/>
      <c r="AF39" s="1369"/>
      <c r="AG39" s="1240" t="s">
        <v>438</v>
      </c>
      <c r="AH39" s="1614">
        <f t="shared" si="0"/>
        <v>1</v>
      </c>
      <c r="AI39" s="271"/>
      <c r="AJ39" s="271"/>
      <c r="AK39" s="271"/>
      <c r="AL39" s="271"/>
      <c r="AM39" s="271"/>
      <c r="AN39" s="271"/>
      <c r="AO39" s="271"/>
      <c r="AP39" s="271"/>
      <c r="AQ39" s="271"/>
      <c r="AR39" s="271"/>
      <c r="AS39" s="271"/>
      <c r="AT39" s="271"/>
      <c r="AU39" s="271"/>
      <c r="AV39" s="271"/>
      <c r="AW39" s="271"/>
      <c r="AX39" s="271"/>
      <c r="AY39" s="280"/>
      <c r="AZ39" s="1136"/>
      <c r="BA39" s="280"/>
      <c r="BB39" s="280"/>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row>
    <row r="40" spans="1:81" s="272" customFormat="1" ht="30" customHeight="1">
      <c r="A40" s="1436" t="s">
        <v>451</v>
      </c>
      <c r="B40" s="1436" t="s">
        <v>94</v>
      </c>
      <c r="C40" s="1436" t="s">
        <v>728</v>
      </c>
      <c r="D40" s="1436"/>
      <c r="E40" s="1485" t="s">
        <v>2562</v>
      </c>
      <c r="F40" s="3187" t="s">
        <v>2569</v>
      </c>
      <c r="G40" s="1388"/>
      <c r="H40" s="1490" t="s">
        <v>964</v>
      </c>
      <c r="I40" s="1490" t="s">
        <v>426</v>
      </c>
      <c r="J40" s="1491" t="s">
        <v>1056</v>
      </c>
      <c r="K40" s="1605">
        <v>220000</v>
      </c>
      <c r="L40" s="1605">
        <v>220000</v>
      </c>
      <c r="M40" s="1605">
        <v>220000</v>
      </c>
      <c r="N40" s="1556">
        <v>0</v>
      </c>
      <c r="O40" s="1388"/>
      <c r="P40" s="1388"/>
      <c r="Q40" s="1388"/>
      <c r="R40" s="1369"/>
      <c r="S40" s="1437"/>
      <c r="T40" s="1437"/>
      <c r="U40" s="1591">
        <v>6</v>
      </c>
      <c r="V40" s="1590"/>
      <c r="W40" s="1369"/>
      <c r="X40" s="1369"/>
      <c r="Y40" s="1369"/>
      <c r="Z40" s="2007">
        <v>1</v>
      </c>
      <c r="AA40" s="2007">
        <v>1</v>
      </c>
      <c r="AB40" s="1369">
        <v>1</v>
      </c>
      <c r="AC40" s="1369"/>
      <c r="AD40" s="1369"/>
      <c r="AE40" s="1369"/>
      <c r="AF40" s="1369"/>
      <c r="AG40" s="1240" t="s">
        <v>438</v>
      </c>
      <c r="AH40" s="1614">
        <f t="shared" si="0"/>
        <v>1</v>
      </c>
      <c r="AI40" s="271"/>
      <c r="AJ40" s="271"/>
      <c r="AK40" s="271"/>
      <c r="AL40" s="271"/>
      <c r="AM40" s="271"/>
      <c r="AN40" s="271"/>
      <c r="AO40" s="271"/>
      <c r="AP40" s="271"/>
      <c r="AQ40" s="271"/>
      <c r="AR40" s="271"/>
      <c r="AS40" s="271"/>
      <c r="AT40" s="271"/>
      <c r="AU40" s="271"/>
      <c r="AV40" s="271"/>
      <c r="AW40" s="271"/>
      <c r="AX40" s="271"/>
      <c r="AY40" s="280"/>
      <c r="AZ40" s="1136"/>
      <c r="BA40" s="280"/>
      <c r="BB40" s="280"/>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row>
    <row r="41" spans="1:81" s="272" customFormat="1" ht="30" customHeight="1">
      <c r="A41" s="1436" t="s">
        <v>451</v>
      </c>
      <c r="B41" s="1436" t="s">
        <v>94</v>
      </c>
      <c r="C41" s="1436" t="s">
        <v>728</v>
      </c>
      <c r="D41" s="1436"/>
      <c r="E41" s="1485" t="s">
        <v>2563</v>
      </c>
      <c r="F41" s="3187" t="s">
        <v>2570</v>
      </c>
      <c r="G41" s="1388"/>
      <c r="H41" s="1490" t="s">
        <v>964</v>
      </c>
      <c r="I41" s="1490" t="s">
        <v>426</v>
      </c>
      <c r="J41" s="1491" t="s">
        <v>1056</v>
      </c>
      <c r="K41" s="1605">
        <v>80000</v>
      </c>
      <c r="L41" s="1605">
        <v>80000</v>
      </c>
      <c r="M41" s="1605">
        <v>80000</v>
      </c>
      <c r="N41" s="1556">
        <v>0</v>
      </c>
      <c r="O41" s="1388"/>
      <c r="P41" s="1388"/>
      <c r="Q41" s="1388"/>
      <c r="R41" s="1369"/>
      <c r="S41" s="1437"/>
      <c r="T41" s="1437"/>
      <c r="U41" s="1593">
        <v>2</v>
      </c>
      <c r="V41" s="1590"/>
      <c r="W41" s="1369"/>
      <c r="X41" s="1369"/>
      <c r="Y41" s="1369"/>
      <c r="Z41" s="2007">
        <v>1</v>
      </c>
      <c r="AA41" s="2007">
        <v>1</v>
      </c>
      <c r="AB41" s="1369">
        <v>1</v>
      </c>
      <c r="AC41" s="1369"/>
      <c r="AD41" s="1369"/>
      <c r="AE41" s="1369"/>
      <c r="AF41" s="1369"/>
      <c r="AG41" s="1240" t="s">
        <v>438</v>
      </c>
      <c r="AH41" s="1614">
        <f t="shared" si="0"/>
        <v>1</v>
      </c>
      <c r="AI41" s="271"/>
      <c r="AJ41" s="271"/>
      <c r="AK41" s="271"/>
      <c r="AL41" s="271"/>
      <c r="AM41" s="271"/>
      <c r="AN41" s="271"/>
      <c r="AO41" s="271"/>
      <c r="AP41" s="271"/>
      <c r="AQ41" s="271"/>
      <c r="AR41" s="271"/>
      <c r="AS41" s="271"/>
      <c r="AT41" s="271"/>
      <c r="AU41" s="271"/>
      <c r="AV41" s="271"/>
      <c r="AW41" s="271"/>
      <c r="AX41" s="271"/>
      <c r="AY41" s="280"/>
      <c r="AZ41" s="1136"/>
      <c r="BA41" s="280"/>
      <c r="BB41" s="280"/>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row>
    <row r="42" spans="1:81" s="272" customFormat="1" ht="30" customHeight="1">
      <c r="A42" s="1436" t="s">
        <v>451</v>
      </c>
      <c r="B42" s="1436" t="s">
        <v>94</v>
      </c>
      <c r="C42" s="1436" t="s">
        <v>728</v>
      </c>
      <c r="D42" s="1436"/>
      <c r="E42" s="1485" t="s">
        <v>2564</v>
      </c>
      <c r="F42" s="3187" t="s">
        <v>2571</v>
      </c>
      <c r="G42" s="1388"/>
      <c r="H42" s="1490" t="s">
        <v>964</v>
      </c>
      <c r="I42" s="1490" t="s">
        <v>426</v>
      </c>
      <c r="J42" s="1491" t="s">
        <v>1056</v>
      </c>
      <c r="K42" s="1605">
        <v>200000</v>
      </c>
      <c r="L42" s="1493">
        <v>200000</v>
      </c>
      <c r="M42" s="1605">
        <v>200000</v>
      </c>
      <c r="N42" s="1556">
        <v>0</v>
      </c>
      <c r="O42" s="1388"/>
      <c r="P42" s="1388"/>
      <c r="Q42" s="1388"/>
      <c r="R42" s="1369"/>
      <c r="S42" s="1437"/>
      <c r="T42" s="1437"/>
      <c r="U42" s="1593">
        <v>5</v>
      </c>
      <c r="V42" s="1590"/>
      <c r="W42" s="1369"/>
      <c r="X42" s="1369"/>
      <c r="Y42" s="1369"/>
      <c r="Z42" s="2007">
        <v>1</v>
      </c>
      <c r="AA42" s="2007">
        <v>1</v>
      </c>
      <c r="AB42" s="1369">
        <v>1</v>
      </c>
      <c r="AC42" s="1369"/>
      <c r="AD42" s="1369"/>
      <c r="AE42" s="1369"/>
      <c r="AF42" s="1369"/>
      <c r="AG42" s="1240" t="s">
        <v>438</v>
      </c>
      <c r="AH42" s="1614">
        <f t="shared" si="0"/>
        <v>1</v>
      </c>
      <c r="AI42" s="271"/>
      <c r="AJ42" s="271"/>
      <c r="AK42" s="271"/>
      <c r="AL42" s="271"/>
      <c r="AM42" s="271"/>
      <c r="AN42" s="271"/>
      <c r="AO42" s="271"/>
      <c r="AP42" s="271"/>
      <c r="AQ42" s="271"/>
      <c r="AR42" s="271"/>
      <c r="AS42" s="271"/>
      <c r="AT42" s="271"/>
      <c r="AU42" s="271"/>
      <c r="AV42" s="271"/>
      <c r="AW42" s="271"/>
      <c r="AX42" s="271"/>
      <c r="AY42" s="280"/>
      <c r="AZ42" s="1136"/>
      <c r="BA42" s="280"/>
      <c r="BB42" s="280"/>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C42" s="271"/>
    </row>
    <row r="43" spans="1:81" s="272" customFormat="1" ht="30" customHeight="1">
      <c r="A43" s="1436" t="s">
        <v>451</v>
      </c>
      <c r="B43" s="1436" t="s">
        <v>94</v>
      </c>
      <c r="C43" s="1436" t="s">
        <v>728</v>
      </c>
      <c r="D43" s="1436"/>
      <c r="E43" s="1485" t="s">
        <v>2565</v>
      </c>
      <c r="F43" s="3187" t="s">
        <v>2572</v>
      </c>
      <c r="G43" s="1388"/>
      <c r="H43" s="1490" t="s">
        <v>964</v>
      </c>
      <c r="I43" s="1490" t="s">
        <v>426</v>
      </c>
      <c r="J43" s="1491" t="s">
        <v>1056</v>
      </c>
      <c r="K43" s="1602">
        <v>180000</v>
      </c>
      <c r="L43" s="1602">
        <v>180000</v>
      </c>
      <c r="M43" s="1602">
        <v>180000</v>
      </c>
      <c r="N43" s="1556">
        <v>0</v>
      </c>
      <c r="O43" s="1492"/>
      <c r="P43" s="1388"/>
      <c r="Q43" s="1388"/>
      <c r="R43" s="1369"/>
      <c r="S43" s="1437"/>
      <c r="T43" s="1437"/>
      <c r="U43" s="1593">
        <v>5</v>
      </c>
      <c r="V43" s="1590"/>
      <c r="W43" s="1301"/>
      <c r="X43" s="1369"/>
      <c r="Y43" s="1369"/>
      <c r="Z43" s="2007">
        <v>1</v>
      </c>
      <c r="AA43" s="2007">
        <v>1</v>
      </c>
      <c r="AB43" s="1369">
        <v>1</v>
      </c>
      <c r="AC43" s="1369"/>
      <c r="AD43" s="1369"/>
      <c r="AE43" s="1369"/>
      <c r="AF43" s="1369"/>
      <c r="AG43" s="1240" t="s">
        <v>438</v>
      </c>
      <c r="AH43" s="1614">
        <f t="shared" si="0"/>
        <v>1</v>
      </c>
      <c r="AI43" s="271"/>
      <c r="AJ43" s="271"/>
      <c r="AK43" s="271"/>
      <c r="AL43" s="271"/>
      <c r="AM43" s="271"/>
      <c r="AN43" s="271"/>
      <c r="AO43" s="271"/>
      <c r="AP43" s="271"/>
      <c r="AQ43" s="271"/>
      <c r="AR43" s="271"/>
      <c r="AS43" s="271"/>
      <c r="AT43" s="271"/>
      <c r="AU43" s="271"/>
      <c r="AV43" s="271"/>
      <c r="AW43" s="271"/>
      <c r="AX43" s="271"/>
      <c r="AY43" s="280"/>
      <c r="AZ43" s="1136"/>
      <c r="BA43" s="280"/>
      <c r="BB43" s="280"/>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C43" s="271"/>
    </row>
    <row r="44" spans="1:81" s="272" customFormat="1" ht="45" customHeight="1">
      <c r="A44" s="1436" t="s">
        <v>451</v>
      </c>
      <c r="B44" s="1436" t="s">
        <v>94</v>
      </c>
      <c r="C44" s="1436" t="s">
        <v>728</v>
      </c>
      <c r="D44" s="1436"/>
      <c r="E44" s="1485" t="s">
        <v>2566</v>
      </c>
      <c r="F44" s="3187" t="s">
        <v>2573</v>
      </c>
      <c r="G44" s="1388"/>
      <c r="H44" s="1490" t="s">
        <v>964</v>
      </c>
      <c r="I44" s="1490" t="s">
        <v>426</v>
      </c>
      <c r="J44" s="1491" t="s">
        <v>1056</v>
      </c>
      <c r="K44" s="1605">
        <v>40000</v>
      </c>
      <c r="L44" s="1493">
        <v>40000</v>
      </c>
      <c r="M44" s="1605">
        <v>40000</v>
      </c>
      <c r="N44" s="1953">
        <v>0</v>
      </c>
      <c r="O44" s="1388"/>
      <c r="P44" s="1388"/>
      <c r="Q44" s="1388"/>
      <c r="R44" s="1369"/>
      <c r="S44" s="1437"/>
      <c r="T44" s="1437"/>
      <c r="U44" s="1593">
        <v>1</v>
      </c>
      <c r="V44" s="1590"/>
      <c r="W44" s="1369"/>
      <c r="X44" s="1369"/>
      <c r="Y44" s="1369"/>
      <c r="Z44" s="2007">
        <v>1</v>
      </c>
      <c r="AA44" s="2007">
        <v>1</v>
      </c>
      <c r="AB44" s="1369">
        <v>1</v>
      </c>
      <c r="AC44" s="1369"/>
      <c r="AD44" s="1369"/>
      <c r="AE44" s="1369"/>
      <c r="AF44" s="1369"/>
      <c r="AG44" s="1696" t="s">
        <v>438</v>
      </c>
      <c r="AH44" s="1614">
        <f t="shared" si="0"/>
        <v>1</v>
      </c>
      <c r="AI44" s="271"/>
      <c r="AJ44" s="271"/>
      <c r="AK44" s="271"/>
      <c r="AL44" s="271"/>
      <c r="AM44" s="271"/>
      <c r="AN44" s="271"/>
      <c r="AO44" s="271"/>
      <c r="AP44" s="271"/>
      <c r="AQ44" s="271"/>
      <c r="AR44" s="271"/>
      <c r="AS44" s="271"/>
      <c r="AT44" s="271"/>
      <c r="AU44" s="271"/>
      <c r="AV44" s="271"/>
      <c r="AW44" s="271"/>
      <c r="AX44" s="271"/>
      <c r="AY44" s="280"/>
      <c r="AZ44" s="1136"/>
      <c r="BA44" s="280"/>
      <c r="BB44" s="280"/>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row>
    <row r="45" spans="1:81" s="272" customFormat="1" ht="29.25" customHeight="1">
      <c r="A45" s="1436" t="s">
        <v>451</v>
      </c>
      <c r="B45" s="1436" t="s">
        <v>94</v>
      </c>
      <c r="C45" s="1436" t="s">
        <v>728</v>
      </c>
      <c r="D45" s="1436"/>
      <c r="E45" s="1485" t="s">
        <v>1758</v>
      </c>
      <c r="F45" s="3187" t="s">
        <v>1758</v>
      </c>
      <c r="G45" s="1388"/>
      <c r="H45" s="1490" t="s">
        <v>1240</v>
      </c>
      <c r="I45" s="1490" t="s">
        <v>12</v>
      </c>
      <c r="J45" s="1491" t="s">
        <v>1056</v>
      </c>
      <c r="K45" s="1605">
        <v>66435</v>
      </c>
      <c r="L45" s="1605">
        <v>66435</v>
      </c>
      <c r="M45" s="1605">
        <v>66435</v>
      </c>
      <c r="N45" s="1556">
        <v>0</v>
      </c>
      <c r="O45" s="1388"/>
      <c r="P45" s="1388"/>
      <c r="Q45" s="1388"/>
      <c r="R45" s="1369"/>
      <c r="S45" s="1437"/>
      <c r="T45" s="1437"/>
      <c r="U45" s="1593"/>
      <c r="V45" s="1590"/>
      <c r="W45" s="1369"/>
      <c r="X45" s="1369"/>
      <c r="Y45" s="1369"/>
      <c r="Z45" s="2007">
        <v>1</v>
      </c>
      <c r="AA45" s="2007">
        <v>1</v>
      </c>
      <c r="AB45" s="1369">
        <v>1</v>
      </c>
      <c r="AC45" s="1369"/>
      <c r="AD45" s="1369"/>
      <c r="AE45" s="1369"/>
      <c r="AF45" s="1369"/>
      <c r="AG45" s="1240" t="s">
        <v>438</v>
      </c>
      <c r="AH45" s="1614">
        <f t="shared" si="0"/>
        <v>1</v>
      </c>
      <c r="AI45" s="271"/>
      <c r="AJ45" s="271"/>
      <c r="AK45" s="271"/>
      <c r="AL45" s="271"/>
      <c r="AM45" s="271"/>
      <c r="AN45" s="271"/>
      <c r="AO45" s="271"/>
      <c r="AP45" s="271"/>
      <c r="AQ45" s="271"/>
      <c r="AR45" s="271"/>
      <c r="AS45" s="271"/>
      <c r="AT45" s="271"/>
      <c r="AU45" s="271"/>
      <c r="AV45" s="271"/>
      <c r="AW45" s="271"/>
      <c r="AX45" s="271"/>
      <c r="AY45" s="280"/>
      <c r="AZ45" s="1136"/>
      <c r="BA45" s="280"/>
      <c r="BB45" s="280"/>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row>
    <row r="46" spans="1:81" s="272" customFormat="1" ht="23.25" customHeight="1">
      <c r="A46" s="1436" t="s">
        <v>451</v>
      </c>
      <c r="B46" s="1436" t="s">
        <v>94</v>
      </c>
      <c r="C46" s="1436" t="s">
        <v>740</v>
      </c>
      <c r="D46" s="1436"/>
      <c r="E46" s="3187" t="s">
        <v>2576</v>
      </c>
      <c r="F46" s="3187" t="s">
        <v>2576</v>
      </c>
      <c r="G46" s="1388"/>
      <c r="H46" s="1490" t="s">
        <v>964</v>
      </c>
      <c r="I46" s="1490" t="s">
        <v>426</v>
      </c>
      <c r="J46" s="1491" t="s">
        <v>1056</v>
      </c>
      <c r="K46" s="1605">
        <v>273242.21999999997</v>
      </c>
      <c r="L46" s="1605">
        <v>273242.21999999997</v>
      </c>
      <c r="M46" s="1605">
        <v>273242.21999999997</v>
      </c>
      <c r="N46" s="1556">
        <v>0</v>
      </c>
      <c r="O46" s="1388"/>
      <c r="P46" s="1388"/>
      <c r="Q46" s="1388"/>
      <c r="R46" s="1369"/>
      <c r="S46" s="1437"/>
      <c r="T46" s="1437"/>
      <c r="U46" s="1593">
        <v>5</v>
      </c>
      <c r="V46" s="1590"/>
      <c r="W46" s="1369"/>
      <c r="X46" s="1369"/>
      <c r="Y46" s="1369"/>
      <c r="Z46" s="2007">
        <v>1</v>
      </c>
      <c r="AA46" s="2007">
        <v>1</v>
      </c>
      <c r="AB46" s="1369">
        <v>1</v>
      </c>
      <c r="AC46" s="1369"/>
      <c r="AD46" s="1369"/>
      <c r="AE46" s="1240"/>
      <c r="AF46" s="1369"/>
      <c r="AG46" s="1240" t="s">
        <v>438</v>
      </c>
      <c r="AH46" s="1614">
        <f t="shared" si="0"/>
        <v>1</v>
      </c>
      <c r="AI46" s="271"/>
      <c r="AJ46" s="271"/>
      <c r="AK46" s="271"/>
      <c r="AL46" s="271"/>
      <c r="AM46" s="271"/>
      <c r="AN46" s="271"/>
      <c r="AO46" s="271"/>
      <c r="AP46" s="271"/>
      <c r="AQ46" s="271"/>
      <c r="AR46" s="271"/>
      <c r="AS46" s="271"/>
      <c r="AT46" s="271"/>
      <c r="AU46" s="271"/>
      <c r="AV46" s="271"/>
      <c r="AW46" s="271"/>
      <c r="AX46" s="271"/>
      <c r="AY46" s="280"/>
      <c r="AZ46" s="1136"/>
      <c r="BA46" s="280"/>
      <c r="BB46" s="280"/>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row>
    <row r="47" spans="1:81" s="272" customFormat="1" ht="93" customHeight="1">
      <c r="A47" s="1436" t="s">
        <v>451</v>
      </c>
      <c r="B47" s="1436" t="s">
        <v>94</v>
      </c>
      <c r="C47" s="1436" t="s">
        <v>740</v>
      </c>
      <c r="D47" s="1436"/>
      <c r="E47" s="1694" t="s">
        <v>2574</v>
      </c>
      <c r="F47" s="1695" t="s">
        <v>2575</v>
      </c>
      <c r="G47" s="1388"/>
      <c r="H47" s="1490" t="s">
        <v>2268</v>
      </c>
      <c r="I47" s="1490" t="s">
        <v>2274</v>
      </c>
      <c r="J47" s="1491" t="s">
        <v>1056</v>
      </c>
      <c r="K47" s="1602">
        <v>50000</v>
      </c>
      <c r="L47" s="1602">
        <v>50000</v>
      </c>
      <c r="M47" s="1602">
        <v>50000</v>
      </c>
      <c r="N47" s="1556">
        <v>0</v>
      </c>
      <c r="O47" s="1388"/>
      <c r="P47" s="1388"/>
      <c r="Q47" s="1388"/>
      <c r="R47" s="1369"/>
      <c r="S47" s="1437"/>
      <c r="T47" s="1437"/>
      <c r="U47" s="1593">
        <v>6</v>
      </c>
      <c r="V47" s="1590"/>
      <c r="W47" s="1369"/>
      <c r="X47" s="1369"/>
      <c r="Y47" s="1369"/>
      <c r="Z47" s="2007">
        <v>1</v>
      </c>
      <c r="AA47" s="2007">
        <v>1</v>
      </c>
      <c r="AB47" s="1369">
        <v>1</v>
      </c>
      <c r="AC47" s="1369"/>
      <c r="AD47" s="1369"/>
      <c r="AE47" s="1240"/>
      <c r="AF47" s="1369"/>
      <c r="AG47" s="1240" t="s">
        <v>438</v>
      </c>
      <c r="AH47" s="1614">
        <f t="shared" si="0"/>
        <v>1</v>
      </c>
      <c r="AI47" s="271"/>
      <c r="AJ47" s="271"/>
      <c r="AK47" s="271"/>
      <c r="AL47" s="271"/>
      <c r="AM47" s="271"/>
      <c r="AN47" s="271"/>
      <c r="AO47" s="271"/>
      <c r="AP47" s="271"/>
      <c r="AQ47" s="271"/>
      <c r="AR47" s="271"/>
      <c r="AS47" s="271"/>
      <c r="AT47" s="271"/>
      <c r="AU47" s="271"/>
      <c r="AV47" s="271"/>
      <c r="AW47" s="271"/>
      <c r="AX47" s="271"/>
      <c r="AY47" s="280"/>
      <c r="AZ47" s="1136"/>
      <c r="BA47" s="280"/>
      <c r="BB47" s="280"/>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row>
    <row r="48" spans="1:81" s="272" customFormat="1" ht="24" customHeight="1">
      <c r="A48" s="1436" t="s">
        <v>451</v>
      </c>
      <c r="B48" s="1436" t="s">
        <v>94</v>
      </c>
      <c r="C48" s="1436" t="s">
        <v>740</v>
      </c>
      <c r="D48" s="1436"/>
      <c r="E48" s="1485" t="s">
        <v>2580</v>
      </c>
      <c r="F48" s="1485" t="s">
        <v>2577</v>
      </c>
      <c r="G48" s="1388"/>
      <c r="H48" s="1490" t="s">
        <v>1240</v>
      </c>
      <c r="I48" s="1490" t="s">
        <v>448</v>
      </c>
      <c r="J48" s="1491" t="s">
        <v>1056</v>
      </c>
      <c r="K48" s="1605">
        <v>17000</v>
      </c>
      <c r="L48" s="1605">
        <v>17000</v>
      </c>
      <c r="M48" s="1605">
        <v>17000</v>
      </c>
      <c r="N48" s="1556">
        <v>0</v>
      </c>
      <c r="O48" s="1388"/>
      <c r="P48" s="1388"/>
      <c r="Q48" s="1388"/>
      <c r="R48" s="1369"/>
      <c r="S48" s="1437"/>
      <c r="T48" s="1437">
        <v>850</v>
      </c>
      <c r="U48" s="1593"/>
      <c r="V48" s="1590"/>
      <c r="W48" s="1369"/>
      <c r="X48" s="1369"/>
      <c r="Y48" s="1369"/>
      <c r="Z48" s="2007">
        <v>1</v>
      </c>
      <c r="AA48" s="2007">
        <v>1</v>
      </c>
      <c r="AB48" s="1369">
        <v>1</v>
      </c>
      <c r="AC48" s="1369"/>
      <c r="AD48" s="1369"/>
      <c r="AE48" s="1240"/>
      <c r="AF48" s="1369"/>
      <c r="AG48" s="1240" t="s">
        <v>438</v>
      </c>
      <c r="AH48" s="1614">
        <f t="shared" si="0"/>
        <v>1</v>
      </c>
      <c r="AI48" s="271"/>
      <c r="AJ48" s="271"/>
      <c r="AK48" s="271"/>
      <c r="AL48" s="271"/>
      <c r="AM48" s="271"/>
      <c r="AN48" s="271"/>
      <c r="AO48" s="271"/>
      <c r="AP48" s="271"/>
      <c r="AQ48" s="271"/>
      <c r="AR48" s="271"/>
      <c r="AS48" s="271"/>
      <c r="AT48" s="271"/>
      <c r="AU48" s="271"/>
      <c r="AV48" s="271"/>
      <c r="AW48" s="271"/>
      <c r="AX48" s="271"/>
      <c r="AY48" s="280"/>
      <c r="AZ48" s="1136"/>
      <c r="BA48" s="280"/>
      <c r="BB48" s="280"/>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row>
    <row r="49" spans="1:81" s="272" customFormat="1" ht="27" customHeight="1">
      <c r="A49" s="1436" t="s">
        <v>451</v>
      </c>
      <c r="B49" s="1436" t="s">
        <v>94</v>
      </c>
      <c r="C49" s="1436" t="s">
        <v>740</v>
      </c>
      <c r="D49" s="1436"/>
      <c r="E49" s="1485" t="s">
        <v>2581</v>
      </c>
      <c r="F49" s="1485" t="s">
        <v>2578</v>
      </c>
      <c r="G49" s="1388"/>
      <c r="H49" s="1490" t="s">
        <v>1240</v>
      </c>
      <c r="I49" s="1490" t="s">
        <v>448</v>
      </c>
      <c r="J49" s="1491" t="s">
        <v>1056</v>
      </c>
      <c r="K49" s="1605">
        <v>18000</v>
      </c>
      <c r="L49" s="1605">
        <v>18000</v>
      </c>
      <c r="M49" s="1605">
        <v>18000</v>
      </c>
      <c r="N49" s="1556">
        <v>0</v>
      </c>
      <c r="O49" s="1388"/>
      <c r="P49" s="1388"/>
      <c r="Q49" s="1388"/>
      <c r="R49" s="1369"/>
      <c r="S49" s="1437"/>
      <c r="T49" s="1437">
        <v>900</v>
      </c>
      <c r="U49" s="1593"/>
      <c r="V49" s="1590"/>
      <c r="W49" s="1369"/>
      <c r="X49" s="1369"/>
      <c r="Y49" s="1369"/>
      <c r="Z49" s="2007">
        <v>1</v>
      </c>
      <c r="AA49" s="2007">
        <v>1</v>
      </c>
      <c r="AB49" s="1369">
        <v>1</v>
      </c>
      <c r="AC49" s="1369"/>
      <c r="AD49" s="1369"/>
      <c r="AE49" s="1240"/>
      <c r="AF49" s="1369"/>
      <c r="AG49" s="1240" t="s">
        <v>438</v>
      </c>
      <c r="AH49" s="1614">
        <f t="shared" si="0"/>
        <v>1</v>
      </c>
      <c r="AI49" s="271"/>
      <c r="AJ49" s="271"/>
      <c r="AK49" s="271"/>
      <c r="AL49" s="271"/>
      <c r="AM49" s="271"/>
      <c r="AN49" s="271"/>
      <c r="AO49" s="271"/>
      <c r="AP49" s="271"/>
      <c r="AQ49" s="271"/>
      <c r="AR49" s="271"/>
      <c r="AS49" s="271"/>
      <c r="AT49" s="271"/>
      <c r="AU49" s="271"/>
      <c r="AV49" s="271"/>
      <c r="AW49" s="271"/>
      <c r="AX49" s="271"/>
      <c r="AY49" s="280"/>
      <c r="AZ49" s="1136"/>
      <c r="BA49" s="280"/>
      <c r="BB49" s="280"/>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row>
    <row r="50" spans="1:81" s="272" customFormat="1" ht="25.5" customHeight="1">
      <c r="A50" s="1436" t="s">
        <v>451</v>
      </c>
      <c r="B50" s="1436" t="s">
        <v>94</v>
      </c>
      <c r="C50" s="1436" t="s">
        <v>740</v>
      </c>
      <c r="D50" s="1489"/>
      <c r="E50" s="1485" t="s">
        <v>2582</v>
      </c>
      <c r="F50" s="1485" t="s">
        <v>2579</v>
      </c>
      <c r="G50" s="1388"/>
      <c r="H50" s="1490" t="s">
        <v>1240</v>
      </c>
      <c r="I50" s="1490" t="s">
        <v>448</v>
      </c>
      <c r="J50" s="1491" t="s">
        <v>1056</v>
      </c>
      <c r="K50" s="1605">
        <v>14000</v>
      </c>
      <c r="L50" s="1605">
        <v>14000</v>
      </c>
      <c r="M50" s="1605">
        <v>14000</v>
      </c>
      <c r="N50" s="1556">
        <v>0</v>
      </c>
      <c r="O50" s="1388"/>
      <c r="P50" s="1388"/>
      <c r="Q50" s="1388"/>
      <c r="R50" s="1369"/>
      <c r="S50" s="1437"/>
      <c r="T50" s="1437">
        <v>700</v>
      </c>
      <c r="U50" s="1593"/>
      <c r="V50" s="1590"/>
      <c r="W50" s="1369"/>
      <c r="X50" s="1369"/>
      <c r="Y50" s="1369"/>
      <c r="Z50" s="2007">
        <v>1</v>
      </c>
      <c r="AA50" s="2007">
        <v>1</v>
      </c>
      <c r="AB50" s="1369">
        <v>1</v>
      </c>
      <c r="AC50" s="1369"/>
      <c r="AD50" s="1369"/>
      <c r="AE50" s="1240"/>
      <c r="AF50" s="1369"/>
      <c r="AG50" s="1240" t="s">
        <v>438</v>
      </c>
      <c r="AH50" s="1614">
        <f t="shared" si="0"/>
        <v>1</v>
      </c>
      <c r="AI50" s="271"/>
      <c r="AJ50" s="271"/>
      <c r="AK50" s="271"/>
      <c r="AL50" s="271"/>
      <c r="AM50" s="271"/>
      <c r="AN50" s="271"/>
      <c r="AO50" s="271"/>
      <c r="AP50" s="271"/>
      <c r="AQ50" s="271"/>
      <c r="AR50" s="271"/>
      <c r="AS50" s="271"/>
      <c r="AT50" s="271"/>
      <c r="AU50" s="271"/>
      <c r="AV50" s="271"/>
      <c r="AW50" s="271"/>
      <c r="AX50" s="271"/>
      <c r="AY50" s="280"/>
      <c r="AZ50" s="1136"/>
      <c r="BA50" s="280"/>
      <c r="BB50" s="280"/>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row>
    <row r="51" spans="1:81" s="272" customFormat="1" ht="27.75" customHeight="1">
      <c r="A51" s="1436" t="s">
        <v>451</v>
      </c>
      <c r="B51" s="1436" t="s">
        <v>94</v>
      </c>
      <c r="C51" s="1388" t="s">
        <v>157</v>
      </c>
      <c r="D51" s="1489"/>
      <c r="E51" s="1485" t="s">
        <v>2493</v>
      </c>
      <c r="F51" s="1485" t="s">
        <v>2583</v>
      </c>
      <c r="G51" s="1388"/>
      <c r="H51" s="1490" t="s">
        <v>1240</v>
      </c>
      <c r="I51" s="1490" t="s">
        <v>12</v>
      </c>
      <c r="J51" s="1491" t="s">
        <v>1056</v>
      </c>
      <c r="K51" s="1602">
        <v>15880</v>
      </c>
      <c r="L51" s="1492">
        <v>15880</v>
      </c>
      <c r="M51" s="1602">
        <v>15880</v>
      </c>
      <c r="N51" s="1556">
        <v>0</v>
      </c>
      <c r="O51" s="1388"/>
      <c r="P51" s="1388"/>
      <c r="Q51" s="1388"/>
      <c r="R51" s="1369"/>
      <c r="S51" s="1437"/>
      <c r="T51" s="1437"/>
      <c r="U51" s="1593"/>
      <c r="V51" s="1590"/>
      <c r="W51" s="1369"/>
      <c r="X51" s="1369"/>
      <c r="Y51" s="1369"/>
      <c r="Z51" s="2007">
        <v>1</v>
      </c>
      <c r="AA51" s="2007">
        <v>1</v>
      </c>
      <c r="AB51" s="1369">
        <v>1</v>
      </c>
      <c r="AC51" s="1369"/>
      <c r="AD51" s="1369"/>
      <c r="AE51" s="1240"/>
      <c r="AF51" s="1369"/>
      <c r="AG51" s="1240" t="s">
        <v>438</v>
      </c>
      <c r="AH51" s="1479">
        <f t="shared" si="0"/>
        <v>1</v>
      </c>
      <c r="AI51" s="271"/>
      <c r="AJ51" s="271"/>
      <c r="AK51" s="271"/>
      <c r="AL51" s="271"/>
      <c r="AM51" s="271"/>
      <c r="AN51" s="271"/>
      <c r="AO51" s="271"/>
      <c r="AP51" s="271"/>
      <c r="AQ51" s="271"/>
      <c r="AR51" s="271"/>
      <c r="AS51" s="271"/>
      <c r="AT51" s="271"/>
      <c r="AU51" s="271"/>
      <c r="AV51" s="271"/>
      <c r="AW51" s="271"/>
      <c r="AX51" s="271"/>
      <c r="AY51" s="280"/>
      <c r="AZ51" s="1136"/>
      <c r="BA51" s="280"/>
      <c r="BB51" s="280"/>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row>
    <row r="52" spans="1:81" s="1446" customFormat="1" ht="30" customHeight="1">
      <c r="A52" s="1438"/>
      <c r="B52" s="1439"/>
      <c r="C52" s="1440"/>
      <c r="D52" s="1475"/>
      <c r="E52" s="1475"/>
      <c r="F52" s="1475"/>
      <c r="G52" s="1442"/>
      <c r="H52" s="1476"/>
      <c r="I52" s="1480"/>
      <c r="J52" s="1480"/>
      <c r="K52" s="1443">
        <f>SUM(K4:K51)</f>
        <v>4631073.22</v>
      </c>
      <c r="L52" s="1990">
        <f>SUM(L4:L51)</f>
        <v>4631073.22</v>
      </c>
      <c r="M52" s="1673">
        <f>SUM(M4:M51)</f>
        <v>4631073.22</v>
      </c>
      <c r="N52" s="1674">
        <f>SUM(N4:N51)</f>
        <v>0</v>
      </c>
      <c r="O52" s="1442"/>
      <c r="P52" s="1442"/>
      <c r="Q52" s="1442"/>
      <c r="R52" s="1442"/>
      <c r="S52" s="1698"/>
      <c r="T52" s="1596"/>
      <c r="U52" s="1699"/>
      <c r="V52" s="1699"/>
      <c r="W52" s="1700"/>
      <c r="X52" s="1442"/>
      <c r="Y52" s="1442"/>
      <c r="Z52" s="1441"/>
      <c r="AA52" s="1673"/>
      <c r="AB52" s="1441"/>
      <c r="AC52" s="1477"/>
      <c r="AD52" s="1477">
        <f>SUM(AD4:AD51)</f>
        <v>0</v>
      </c>
      <c r="AE52" s="1477"/>
      <c r="AF52" s="1477"/>
      <c r="AG52" s="1477"/>
      <c r="AH52" s="1476">
        <f>SUM(AB52:AG52)</f>
        <v>0</v>
      </c>
      <c r="AI52" s="1476"/>
      <c r="AJ52" s="1039"/>
      <c r="AK52" s="1039"/>
      <c r="AL52" s="1039"/>
      <c r="AM52" s="1039"/>
      <c r="AN52" s="1039"/>
      <c r="AO52" s="1039"/>
      <c r="AP52" s="1039"/>
      <c r="AQ52" s="1039"/>
      <c r="AR52" s="1039"/>
      <c r="AS52" s="1039"/>
      <c r="AT52" s="1039"/>
      <c r="AU52" s="1039"/>
      <c r="AV52" s="1039"/>
      <c r="AW52" s="1039"/>
      <c r="AX52" s="1039"/>
      <c r="AY52" s="1442"/>
      <c r="AZ52" s="1445"/>
      <c r="BA52" s="1442"/>
      <c r="BB52" s="1442"/>
      <c r="BC52" s="1039"/>
      <c r="BD52" s="1039"/>
      <c r="BE52" s="1039"/>
      <c r="BF52" s="1039"/>
      <c r="BG52" s="1039"/>
      <c r="BH52" s="1039"/>
      <c r="BI52" s="1039"/>
      <c r="BJ52" s="1039"/>
      <c r="BK52" s="1039"/>
      <c r="BL52" s="1039"/>
      <c r="BM52" s="1039"/>
      <c r="BN52" s="1039"/>
      <c r="BO52" s="1039"/>
      <c r="BP52" s="1039"/>
      <c r="BQ52" s="1039"/>
      <c r="BR52" s="1039"/>
      <c r="BS52" s="1039"/>
      <c r="BT52" s="1039"/>
      <c r="BU52" s="1039"/>
      <c r="BV52" s="1039"/>
      <c r="BW52" s="1039"/>
      <c r="BX52" s="1039"/>
      <c r="BY52" s="1039"/>
      <c r="BZ52" s="1039"/>
      <c r="CA52" s="1039"/>
      <c r="CB52" s="1039"/>
      <c r="CC52" s="1039"/>
    </row>
    <row r="53" spans="1:81" s="1446" customFormat="1" ht="30" customHeight="1">
      <c r="A53" s="1438"/>
      <c r="B53" s="1439"/>
      <c r="C53" s="1440"/>
      <c r="D53" s="1475"/>
      <c r="E53" s="1475"/>
      <c r="F53" s="1475"/>
      <c r="G53" s="1442"/>
      <c r="H53" s="1476"/>
      <c r="I53" s="1480"/>
      <c r="J53" s="1480"/>
      <c r="K53" s="1583"/>
      <c r="L53" s="1674"/>
      <c r="M53" s="1585"/>
      <c r="N53" s="1586"/>
      <c r="O53" s="1442"/>
      <c r="P53" s="1442"/>
      <c r="Q53" s="1442"/>
      <c r="R53" s="1442"/>
      <c r="S53" s="1594"/>
      <c r="T53" s="1597"/>
      <c r="U53" s="1597"/>
      <c r="V53" s="1597"/>
      <c r="W53" s="1595"/>
      <c r="X53" s="1476"/>
      <c r="Y53" s="1476"/>
      <c r="Z53" s="1477"/>
      <c r="AA53" s="1478"/>
      <c r="AB53" s="1477"/>
      <c r="AC53" s="1477"/>
      <c r="AD53" s="1477"/>
      <c r="AE53" s="1476"/>
      <c r="AF53" s="1477">
        <f>SUM(AF4:AF52)</f>
        <v>0</v>
      </c>
      <c r="AG53" s="1476"/>
      <c r="AH53" s="1479"/>
      <c r="AI53" s="1476"/>
      <c r="AJ53" s="1039"/>
      <c r="AK53" s="1039"/>
      <c r="AL53" s="1039"/>
      <c r="AM53" s="1039"/>
      <c r="AN53" s="1039"/>
      <c r="AO53" s="1039"/>
      <c r="AP53" s="1039"/>
      <c r="AQ53" s="1039"/>
      <c r="AR53" s="1039"/>
      <c r="AS53" s="1039"/>
      <c r="AT53" s="1039"/>
      <c r="AU53" s="1039"/>
      <c r="AV53" s="1039"/>
      <c r="AW53" s="1039"/>
      <c r="AX53" s="1039"/>
      <c r="AY53" s="1442"/>
      <c r="AZ53" s="1445"/>
      <c r="BA53" s="1442"/>
      <c r="BB53" s="1442"/>
      <c r="BC53" s="1039"/>
      <c r="BD53" s="1039"/>
      <c r="BE53" s="1039"/>
      <c r="BF53" s="1039"/>
      <c r="BG53" s="1039"/>
      <c r="BH53" s="1039"/>
      <c r="BI53" s="1039"/>
      <c r="BJ53" s="1039"/>
      <c r="BK53" s="1039"/>
      <c r="BL53" s="1039"/>
      <c r="BM53" s="1039"/>
      <c r="BN53" s="1039"/>
      <c r="BO53" s="1039"/>
      <c r="BP53" s="1039"/>
      <c r="BQ53" s="1039"/>
      <c r="BR53" s="1039"/>
      <c r="BS53" s="1039"/>
      <c r="BT53" s="1039"/>
      <c r="BU53" s="1039"/>
      <c r="BV53" s="1039"/>
      <c r="BW53" s="1039"/>
      <c r="BX53" s="1039"/>
      <c r="BY53" s="1039"/>
      <c r="BZ53" s="1039"/>
      <c r="CA53" s="1039"/>
      <c r="CB53" s="1039"/>
      <c r="CC53" s="1039"/>
    </row>
    <row r="54" spans="1:81" s="1446" customFormat="1" ht="30" customHeight="1">
      <c r="A54" s="1438"/>
      <c r="B54" s="1441"/>
      <c r="C54" s="1455"/>
      <c r="D54" s="1475"/>
      <c r="E54" s="1475"/>
      <c r="F54" s="1475"/>
      <c r="G54" s="1475"/>
      <c r="H54" s="1476"/>
      <c r="I54" s="1480"/>
      <c r="J54" s="1480"/>
      <c r="K54" s="1583"/>
      <c r="L54" s="1584"/>
      <c r="M54" s="1585"/>
      <c r="N54" s="1586"/>
      <c r="O54" s="1450"/>
      <c r="P54" s="1450"/>
      <c r="Q54" s="1442"/>
      <c r="R54" s="1442"/>
      <c r="S54" s="1594"/>
      <c r="T54" s="1597"/>
      <c r="U54" s="1597"/>
      <c r="V54" s="1597"/>
      <c r="W54" s="1595"/>
      <c r="X54" s="1476"/>
      <c r="Y54" s="1476"/>
      <c r="Z54" s="1477"/>
      <c r="AA54" s="1478"/>
      <c r="AB54" s="1477"/>
      <c r="AC54" s="1477"/>
      <c r="AD54" s="1477"/>
      <c r="AE54" s="1476"/>
      <c r="AF54" s="1477">
        <f>SUM(AF53)</f>
        <v>0</v>
      </c>
      <c r="AG54" s="1476"/>
      <c r="AH54" s="1479"/>
      <c r="AI54" s="1476"/>
      <c r="AJ54" s="1039"/>
      <c r="AK54" s="1039"/>
      <c r="AL54" s="1039"/>
      <c r="AM54" s="1039"/>
      <c r="AN54" s="1039"/>
      <c r="AO54" s="1039"/>
      <c r="AP54" s="1039"/>
      <c r="AQ54" s="1039"/>
      <c r="AR54" s="1039"/>
      <c r="AS54" s="1039"/>
      <c r="AT54" s="1039"/>
      <c r="AU54" s="1039"/>
      <c r="AV54" s="1039"/>
      <c r="AW54" s="1039"/>
      <c r="AX54" s="1039"/>
      <c r="AY54" s="1442"/>
      <c r="AZ54" s="1445"/>
      <c r="BA54" s="1442"/>
      <c r="BB54" s="1442"/>
      <c r="BC54" s="1039"/>
      <c r="BD54" s="1039"/>
      <c r="BE54" s="1039"/>
      <c r="BF54" s="1039"/>
      <c r="BG54" s="1039"/>
      <c r="BH54" s="1039"/>
      <c r="BI54" s="1039"/>
      <c r="BJ54" s="1039"/>
      <c r="BK54" s="1039"/>
      <c r="BL54" s="1039"/>
      <c r="BM54" s="1039"/>
      <c r="BN54" s="1039"/>
      <c r="BO54" s="1039"/>
      <c r="BP54" s="1039"/>
      <c r="BQ54" s="1039"/>
      <c r="BR54" s="1039"/>
      <c r="BS54" s="1039"/>
      <c r="BT54" s="1039"/>
      <c r="BU54" s="1039"/>
      <c r="BV54" s="1039"/>
      <c r="BW54" s="1039"/>
      <c r="BX54" s="1039"/>
      <c r="BY54" s="1039"/>
      <c r="BZ54" s="1039"/>
      <c r="CA54" s="1039"/>
      <c r="CB54" s="1039"/>
      <c r="CC54" s="1039"/>
    </row>
    <row r="55" spans="1:81" s="1446" customFormat="1" ht="30" customHeight="1">
      <c r="A55" s="1438"/>
      <c r="B55" s="1441"/>
      <c r="C55" s="1474"/>
      <c r="D55" s="1475"/>
      <c r="E55" s="1475"/>
      <c r="F55" s="1475"/>
      <c r="G55" s="1475"/>
      <c r="H55" s="1476"/>
      <c r="I55" s="1480"/>
      <c r="J55" s="1480"/>
      <c r="K55" s="1481"/>
      <c r="L55" s="1481"/>
      <c r="M55" s="1584"/>
      <c r="N55" s="1476"/>
      <c r="O55" s="1450"/>
      <c r="P55" s="1450"/>
      <c r="Q55" s="1476"/>
      <c r="R55" s="1476"/>
      <c r="S55" s="1594"/>
      <c r="T55" s="1597"/>
      <c r="U55" s="1597"/>
      <c r="V55" s="1597"/>
      <c r="W55" s="1595"/>
      <c r="X55" s="1476"/>
      <c r="Y55" s="1476"/>
      <c r="Z55" s="1477"/>
      <c r="AA55" s="1478"/>
      <c r="AB55" s="1477"/>
      <c r="AC55" s="1477"/>
      <c r="AD55" s="1477"/>
      <c r="AE55" s="1476"/>
      <c r="AF55" s="1477"/>
      <c r="AG55" s="1476"/>
      <c r="AH55" s="1476"/>
      <c r="AI55" s="1476"/>
      <c r="AJ55" s="1039"/>
      <c r="AK55" s="1039"/>
      <c r="AL55" s="1039"/>
      <c r="AM55" s="1039"/>
      <c r="AN55" s="1039"/>
      <c r="AO55" s="1039"/>
      <c r="AP55" s="1039"/>
      <c r="AQ55" s="1039"/>
      <c r="AR55" s="1039"/>
      <c r="AS55" s="1039"/>
      <c r="AT55" s="1039"/>
      <c r="AU55" s="1039"/>
      <c r="AV55" s="1039"/>
      <c r="AW55" s="1039"/>
      <c r="AX55" s="1039"/>
      <c r="AY55" s="1442"/>
      <c r="AZ55" s="1445"/>
      <c r="BA55" s="1442"/>
      <c r="BB55" s="1442"/>
      <c r="BC55" s="1039"/>
      <c r="BD55" s="1039"/>
      <c r="BE55" s="1039"/>
      <c r="BF55" s="1039"/>
      <c r="BG55" s="1039"/>
      <c r="BH55" s="1039"/>
      <c r="BI55" s="1039"/>
      <c r="BJ55" s="1039"/>
      <c r="BK55" s="1039"/>
      <c r="BL55" s="1039"/>
      <c r="BM55" s="1039"/>
      <c r="BN55" s="1039"/>
      <c r="BO55" s="1039"/>
      <c r="BP55" s="1039"/>
      <c r="BQ55" s="1039"/>
      <c r="BR55" s="1039"/>
      <c r="BS55" s="1039"/>
      <c r="BT55" s="1039"/>
      <c r="BU55" s="1039"/>
      <c r="BV55" s="1039"/>
      <c r="BW55" s="1039"/>
      <c r="BX55" s="1039"/>
      <c r="BY55" s="1039"/>
      <c r="BZ55" s="1039"/>
      <c r="CA55" s="1039"/>
      <c r="CB55" s="1039"/>
      <c r="CC55" s="1039"/>
    </row>
    <row r="56" spans="1:81" s="1446" customFormat="1" ht="30" customHeight="1">
      <c r="A56" s="1438"/>
      <c r="B56" s="1441"/>
      <c r="C56" s="1474"/>
      <c r="D56" s="1475"/>
      <c r="E56" s="1475"/>
      <c r="F56" s="1475"/>
      <c r="G56" s="1475"/>
      <c r="H56" s="1475"/>
      <c r="I56" s="1448"/>
      <c r="J56" s="1448"/>
      <c r="K56" s="1443"/>
      <c r="L56" s="1443"/>
      <c r="M56" s="1456"/>
      <c r="N56" s="1450"/>
      <c r="O56" s="1450"/>
      <c r="P56" s="1450"/>
      <c r="Q56" s="1450"/>
      <c r="R56" s="1450"/>
      <c r="S56" s="1451"/>
      <c r="T56" s="1451"/>
      <c r="U56" s="1452"/>
      <c r="V56" s="1447"/>
      <c r="W56" s="1447"/>
      <c r="X56" s="1447"/>
      <c r="Y56" s="1447"/>
      <c r="Z56" s="1453"/>
      <c r="AA56" s="1454"/>
      <c r="AB56" s="1444"/>
      <c r="AC56" s="1444"/>
      <c r="AD56" s="1444"/>
      <c r="AE56" s="1447"/>
      <c r="AF56" s="1444"/>
      <c r="AG56" s="1447"/>
      <c r="AH56" s="1039"/>
      <c r="AI56" s="1039"/>
      <c r="AJ56" s="1039"/>
      <c r="AK56" s="1039"/>
      <c r="AL56" s="1039"/>
      <c r="AM56" s="1039"/>
      <c r="AN56" s="1039"/>
      <c r="AO56" s="1039"/>
      <c r="AP56" s="1039"/>
      <c r="AQ56" s="1039"/>
      <c r="AR56" s="1039"/>
      <c r="AS56" s="1039"/>
      <c r="AT56" s="1039"/>
      <c r="AU56" s="1039"/>
      <c r="AV56" s="1039"/>
      <c r="AW56" s="1039"/>
      <c r="AX56" s="1039"/>
      <c r="AY56" s="1442"/>
      <c r="AZ56" s="1445"/>
      <c r="BA56" s="1442"/>
      <c r="BB56" s="1442"/>
      <c r="BC56" s="1039"/>
      <c r="BD56" s="1039"/>
      <c r="BE56" s="1039"/>
      <c r="BF56" s="1039"/>
      <c r="BG56" s="1039"/>
      <c r="BH56" s="1039"/>
      <c r="BI56" s="1039"/>
      <c r="BJ56" s="1039"/>
      <c r="BK56" s="1039"/>
      <c r="BL56" s="1039"/>
      <c r="BM56" s="1039"/>
      <c r="BN56" s="1039"/>
      <c r="BO56" s="1039"/>
      <c r="BP56" s="1039"/>
      <c r="BQ56" s="1039"/>
      <c r="BR56" s="1039"/>
      <c r="BS56" s="1039"/>
      <c r="BT56" s="1039"/>
      <c r="BU56" s="1039"/>
      <c r="BV56" s="1039"/>
      <c r="BW56" s="1039"/>
      <c r="BX56" s="1039"/>
      <c r="BY56" s="1039"/>
      <c r="BZ56" s="1039"/>
      <c r="CA56" s="1039"/>
      <c r="CB56" s="1039"/>
      <c r="CC56" s="1039"/>
    </row>
    <row r="57" spans="1:81" s="1446" customFormat="1" ht="30" customHeight="1">
      <c r="A57" s="1438"/>
      <c r="B57" s="1441"/>
      <c r="C57" s="1474"/>
      <c r="D57" s="1475"/>
      <c r="E57" s="1475"/>
      <c r="F57" s="1475"/>
      <c r="G57" s="1475"/>
      <c r="H57" s="1475"/>
      <c r="I57" s="1448"/>
      <c r="J57" s="1448"/>
      <c r="K57" s="1443"/>
      <c r="L57" s="1443"/>
      <c r="M57" s="1456"/>
      <c r="N57" s="1450"/>
      <c r="O57" s="1450"/>
      <c r="P57" s="1450"/>
      <c r="Q57" s="1450"/>
      <c r="R57" s="1450"/>
      <c r="S57" s="1451"/>
      <c r="T57" s="1451"/>
      <c r="U57" s="1452"/>
      <c r="V57" s="1447"/>
      <c r="W57" s="1447"/>
      <c r="X57" s="1447"/>
      <c r="Y57" s="1447"/>
      <c r="Z57" s="1453"/>
      <c r="AA57" s="1454"/>
      <c r="AB57" s="1444"/>
      <c r="AC57" s="1444"/>
      <c r="AD57" s="1444"/>
      <c r="AE57" s="1447"/>
      <c r="AF57" s="1444"/>
      <c r="AG57" s="1447"/>
      <c r="AH57" s="1039"/>
      <c r="AI57" s="1039"/>
      <c r="AJ57" s="1039"/>
      <c r="AK57" s="1039"/>
      <c r="AL57" s="1039"/>
      <c r="AM57" s="1039"/>
      <c r="AN57" s="1039"/>
      <c r="AO57" s="1039"/>
      <c r="AP57" s="1039"/>
      <c r="AQ57" s="1039"/>
      <c r="AR57" s="1039"/>
      <c r="AS57" s="1039"/>
      <c r="AT57" s="1039"/>
      <c r="AU57" s="1039"/>
      <c r="AV57" s="1039"/>
      <c r="AW57" s="1039"/>
      <c r="AX57" s="1039"/>
      <c r="AY57" s="1442"/>
      <c r="AZ57" s="1445"/>
      <c r="BA57" s="1442"/>
      <c r="BB57" s="1442"/>
      <c r="BC57" s="1039"/>
      <c r="BD57" s="1039"/>
      <c r="BE57" s="1039"/>
      <c r="BF57" s="1039"/>
      <c r="BG57" s="1039"/>
      <c r="BH57" s="1039"/>
      <c r="BI57" s="1039"/>
      <c r="BJ57" s="1039"/>
      <c r="BK57" s="1039"/>
      <c r="BL57" s="1039"/>
      <c r="BM57" s="1039"/>
      <c r="BN57" s="1039"/>
      <c r="BO57" s="1039"/>
      <c r="BP57" s="1039"/>
      <c r="BQ57" s="1039"/>
      <c r="BR57" s="1039"/>
      <c r="BS57" s="1039"/>
      <c r="BT57" s="1039"/>
      <c r="BU57" s="1039"/>
      <c r="BV57" s="1039"/>
      <c r="BW57" s="1039"/>
      <c r="BX57" s="1039"/>
      <c r="BY57" s="1039"/>
      <c r="BZ57" s="1039"/>
      <c r="CA57" s="1039"/>
      <c r="CB57" s="1039"/>
      <c r="CC57" s="1039"/>
    </row>
    <row r="58" spans="1:81" s="1446" customFormat="1" ht="30" customHeight="1">
      <c r="A58" s="1438"/>
      <c r="B58" s="1441"/>
      <c r="C58" s="1474"/>
      <c r="D58" s="1475"/>
      <c r="E58" s="1475"/>
      <c r="F58" s="1475"/>
      <c r="G58" s="1475"/>
      <c r="H58" s="1475"/>
      <c r="I58" s="1448"/>
      <c r="J58" s="1448"/>
      <c r="K58" s="1443"/>
      <c r="L58" s="1443"/>
      <c r="M58" s="1456"/>
      <c r="N58" s="1457"/>
      <c r="O58" s="1450"/>
      <c r="P58" s="1450"/>
      <c r="Q58" s="1450"/>
      <c r="R58" s="1450"/>
      <c r="S58" s="1451"/>
      <c r="T58" s="1451"/>
      <c r="U58" s="1452"/>
      <c r="V58" s="1447"/>
      <c r="W58" s="1447"/>
      <c r="X58" s="1447"/>
      <c r="Y58" s="1447"/>
      <c r="Z58" s="1453"/>
      <c r="AA58" s="1454"/>
      <c r="AB58" s="1444"/>
      <c r="AC58" s="1444"/>
      <c r="AD58" s="1444"/>
      <c r="AE58" s="1447"/>
      <c r="AF58" s="1444"/>
      <c r="AG58" s="1447"/>
      <c r="AH58" s="1039"/>
      <c r="AI58" s="1039"/>
      <c r="AJ58" s="1039"/>
      <c r="AK58" s="1039"/>
      <c r="AL58" s="1039"/>
      <c r="AM58" s="1039"/>
      <c r="AN58" s="1039"/>
      <c r="AO58" s="1039"/>
      <c r="AP58" s="1039"/>
      <c r="AQ58" s="1039"/>
      <c r="AR58" s="1039"/>
      <c r="AS58" s="1039"/>
      <c r="AT58" s="1039"/>
      <c r="AU58" s="1039"/>
      <c r="AV58" s="1039"/>
      <c r="AW58" s="1039"/>
      <c r="AX58" s="1039"/>
      <c r="AY58" s="1442"/>
      <c r="AZ58" s="1445"/>
      <c r="BA58" s="1442"/>
      <c r="BB58" s="1442"/>
      <c r="BC58" s="1039"/>
      <c r="BD58" s="1039"/>
      <c r="BE58" s="1039"/>
      <c r="BF58" s="1039"/>
      <c r="BG58" s="1039"/>
      <c r="BH58" s="1039"/>
      <c r="BI58" s="1039"/>
      <c r="BJ58" s="1039"/>
      <c r="BK58" s="1039"/>
      <c r="BL58" s="1039"/>
      <c r="BM58" s="1039"/>
      <c r="BN58" s="1039"/>
      <c r="BO58" s="1039"/>
      <c r="BP58" s="1039"/>
      <c r="BQ58" s="1039"/>
      <c r="BR58" s="1039"/>
      <c r="BS58" s="1039"/>
      <c r="BT58" s="1039"/>
      <c r="BU58" s="1039"/>
      <c r="BV58" s="1039"/>
      <c r="BW58" s="1039"/>
      <c r="BX58" s="1039"/>
      <c r="BY58" s="1039"/>
      <c r="BZ58" s="1039"/>
      <c r="CA58" s="1039"/>
      <c r="CB58" s="1039"/>
      <c r="CC58" s="1039"/>
    </row>
    <row r="59" spans="1:81" s="1446" customFormat="1" ht="30" customHeight="1">
      <c r="A59" s="1438"/>
      <c r="B59" s="1441"/>
      <c r="C59" s="1474"/>
      <c r="D59" s="1475"/>
      <c r="E59" s="1475"/>
      <c r="F59" s="1475"/>
      <c r="G59" s="1475"/>
      <c r="H59" s="1475"/>
      <c r="I59" s="1448"/>
      <c r="J59" s="1448"/>
      <c r="K59" s="1443"/>
      <c r="L59" s="1443"/>
      <c r="M59" s="1456"/>
      <c r="N59" s="1457"/>
      <c r="O59" s="1450"/>
      <c r="P59" s="1450"/>
      <c r="Q59" s="1450"/>
      <c r="R59" s="1450"/>
      <c r="S59" s="1451"/>
      <c r="T59" s="1451"/>
      <c r="U59" s="1452"/>
      <c r="V59" s="1447"/>
      <c r="W59" s="1447"/>
      <c r="X59" s="1447"/>
      <c r="Y59" s="1447"/>
      <c r="Z59" s="1453"/>
      <c r="AA59" s="1454"/>
      <c r="AB59" s="1444"/>
      <c r="AC59" s="1444"/>
      <c r="AD59" s="1444"/>
      <c r="AE59" s="1447"/>
      <c r="AF59" s="1444"/>
      <c r="AG59" s="1447"/>
      <c r="AH59" s="1039"/>
      <c r="AI59" s="1039"/>
      <c r="AJ59" s="1039"/>
      <c r="AK59" s="1039"/>
      <c r="AL59" s="1039"/>
      <c r="AM59" s="1039"/>
      <c r="AN59" s="1039"/>
      <c r="AO59" s="1039"/>
      <c r="AP59" s="1039"/>
      <c r="AQ59" s="1039"/>
      <c r="AR59" s="1039"/>
      <c r="AS59" s="1039"/>
      <c r="AT59" s="1039"/>
      <c r="AU59" s="1039"/>
      <c r="AV59" s="1039"/>
      <c r="AW59" s="1039"/>
      <c r="AX59" s="1039"/>
      <c r="AY59" s="1442"/>
      <c r="AZ59" s="1445"/>
      <c r="BA59" s="1442"/>
      <c r="BB59" s="1442"/>
      <c r="BC59" s="1039"/>
      <c r="BD59" s="1039"/>
      <c r="BE59" s="1039"/>
      <c r="BF59" s="1039"/>
      <c r="BG59" s="1039"/>
      <c r="BH59" s="1039"/>
      <c r="BI59" s="1039"/>
      <c r="BJ59" s="1039"/>
      <c r="BK59" s="1039"/>
      <c r="BL59" s="1039"/>
      <c r="BM59" s="1039"/>
      <c r="BN59" s="1039"/>
      <c r="BO59" s="1039"/>
      <c r="BP59" s="1039"/>
      <c r="BQ59" s="1039"/>
      <c r="BR59" s="1039"/>
      <c r="BS59" s="1039"/>
      <c r="BT59" s="1039"/>
      <c r="BU59" s="1039"/>
      <c r="BV59" s="1039"/>
      <c r="BW59" s="1039"/>
      <c r="BX59" s="1039"/>
      <c r="BY59" s="1039"/>
      <c r="BZ59" s="1039"/>
      <c r="CA59" s="1039"/>
      <c r="CB59" s="1039"/>
      <c r="CC59" s="1039"/>
    </row>
    <row r="60" spans="1:81" s="1446" customFormat="1" ht="30" customHeight="1">
      <c r="A60" s="1438"/>
      <c r="B60" s="1441"/>
      <c r="C60" s="1474"/>
      <c r="D60" s="1475"/>
      <c r="E60" s="1475"/>
      <c r="F60" s="1475"/>
      <c r="G60" s="1475"/>
      <c r="H60" s="1475"/>
      <c r="I60" s="1448"/>
      <c r="J60" s="1448"/>
      <c r="K60" s="1443"/>
      <c r="L60" s="1443"/>
      <c r="M60" s="1456"/>
      <c r="N60" s="1457"/>
      <c r="O60" s="1450"/>
      <c r="P60" s="1450"/>
      <c r="Q60" s="1450"/>
      <c r="R60" s="1450"/>
      <c r="S60" s="1451"/>
      <c r="T60" s="1451"/>
      <c r="U60" s="1452"/>
      <c r="V60" s="1447"/>
      <c r="W60" s="1447"/>
      <c r="X60" s="1447"/>
      <c r="Y60" s="1447"/>
      <c r="Z60" s="1453"/>
      <c r="AA60" s="1454"/>
      <c r="AB60" s="1444"/>
      <c r="AC60" s="1444"/>
      <c r="AD60" s="1444"/>
      <c r="AE60" s="1447"/>
      <c r="AF60" s="1444"/>
      <c r="AG60" s="1447"/>
      <c r="AH60" s="1039"/>
      <c r="AI60" s="1039"/>
      <c r="AJ60" s="1039"/>
      <c r="AK60" s="1039"/>
      <c r="AL60" s="1039"/>
      <c r="AM60" s="1039"/>
      <c r="AN60" s="1039"/>
      <c r="AO60" s="1039"/>
      <c r="AP60" s="1039"/>
      <c r="AQ60" s="1039"/>
      <c r="AR60" s="1039"/>
      <c r="AS60" s="1039"/>
      <c r="AT60" s="1039"/>
      <c r="AU60" s="1039"/>
      <c r="AV60" s="1039"/>
      <c r="AW60" s="1039"/>
      <c r="AX60" s="1039"/>
      <c r="AY60" s="1442"/>
      <c r="AZ60" s="1445"/>
      <c r="BA60" s="1442"/>
      <c r="BB60" s="1442"/>
      <c r="BC60" s="1039"/>
      <c r="BD60" s="1039"/>
      <c r="BE60" s="1039"/>
      <c r="BF60" s="1039"/>
      <c r="BG60" s="1039"/>
      <c r="BH60" s="1039"/>
      <c r="BI60" s="1039"/>
      <c r="BJ60" s="1039"/>
      <c r="BK60" s="1039"/>
      <c r="BL60" s="1039"/>
      <c r="BM60" s="1039"/>
      <c r="BN60" s="1039"/>
      <c r="BO60" s="1039"/>
      <c r="BP60" s="1039"/>
      <c r="BQ60" s="1039"/>
      <c r="BR60" s="1039"/>
      <c r="BS60" s="1039"/>
      <c r="BT60" s="1039"/>
      <c r="BU60" s="1039"/>
      <c r="BV60" s="1039"/>
      <c r="BW60" s="1039"/>
      <c r="BX60" s="1039"/>
      <c r="BY60" s="1039"/>
      <c r="BZ60" s="1039"/>
      <c r="CA60" s="1039"/>
      <c r="CB60" s="1039"/>
      <c r="CC60" s="1039"/>
    </row>
    <row r="61" spans="1:81" s="1446" customFormat="1" ht="30" customHeight="1">
      <c r="A61" s="1438"/>
      <c r="B61" s="1441"/>
      <c r="C61" s="1474"/>
      <c r="D61" s="1475"/>
      <c r="E61" s="1475"/>
      <c r="F61" s="1475"/>
      <c r="G61" s="1475"/>
      <c r="H61" s="1475"/>
      <c r="I61" s="1448"/>
      <c r="J61" s="1448"/>
      <c r="K61" s="1443"/>
      <c r="L61" s="1443"/>
      <c r="M61" s="1456"/>
      <c r="N61" s="1457"/>
      <c r="O61" s="1450"/>
      <c r="P61" s="1450"/>
      <c r="Q61" s="1450"/>
      <c r="R61" s="1450"/>
      <c r="S61" s="1451"/>
      <c r="T61" s="1451"/>
      <c r="U61" s="1452"/>
      <c r="V61" s="1447"/>
      <c r="W61" s="1447"/>
      <c r="X61" s="1447"/>
      <c r="Y61" s="1447"/>
      <c r="Z61" s="1453"/>
      <c r="AA61" s="1454"/>
      <c r="AB61" s="1444"/>
      <c r="AC61" s="1444"/>
      <c r="AD61" s="1444"/>
      <c r="AE61" s="1447"/>
      <c r="AF61" s="1444"/>
      <c r="AG61" s="1447"/>
      <c r="AH61" s="1039"/>
      <c r="AI61" s="1039"/>
      <c r="AJ61" s="1039"/>
      <c r="AK61" s="1039"/>
      <c r="AL61" s="1039"/>
      <c r="AM61" s="1039"/>
      <c r="AN61" s="1039"/>
      <c r="AO61" s="1039"/>
      <c r="AP61" s="1039"/>
      <c r="AQ61" s="1039"/>
      <c r="AR61" s="1039"/>
      <c r="AS61" s="1039"/>
      <c r="AT61" s="1039"/>
      <c r="AU61" s="1039"/>
      <c r="AV61" s="1039"/>
      <c r="AW61" s="1039"/>
      <c r="AX61" s="1039"/>
      <c r="AY61" s="1442"/>
      <c r="AZ61" s="1445"/>
      <c r="BA61" s="1442"/>
      <c r="BB61" s="1442"/>
      <c r="BC61" s="1039"/>
      <c r="BD61" s="1039"/>
      <c r="BE61" s="1039"/>
      <c r="BF61" s="1039"/>
      <c r="BG61" s="1039"/>
      <c r="BH61" s="1039"/>
      <c r="BI61" s="1039"/>
      <c r="BJ61" s="1039"/>
      <c r="BK61" s="1039"/>
      <c r="BL61" s="1039"/>
      <c r="BM61" s="1039"/>
      <c r="BN61" s="1039"/>
      <c r="BO61" s="1039"/>
      <c r="BP61" s="1039"/>
      <c r="BQ61" s="1039"/>
      <c r="BR61" s="1039"/>
      <c r="BS61" s="1039"/>
      <c r="BT61" s="1039"/>
      <c r="BU61" s="1039"/>
      <c r="BV61" s="1039"/>
      <c r="BW61" s="1039"/>
      <c r="BX61" s="1039"/>
      <c r="BY61" s="1039"/>
      <c r="BZ61" s="1039"/>
      <c r="CA61" s="1039"/>
      <c r="CB61" s="1039"/>
      <c r="CC61" s="1039"/>
    </row>
    <row r="62" spans="1:81" s="1446" customFormat="1" ht="30" customHeight="1">
      <c r="A62" s="1438"/>
      <c r="B62" s="1441"/>
      <c r="C62" s="1474"/>
      <c r="D62" s="1475"/>
      <c r="E62" s="1475"/>
      <c r="F62" s="1475"/>
      <c r="G62" s="1475"/>
      <c r="H62" s="1475"/>
      <c r="I62" s="1458"/>
      <c r="J62" s="1458"/>
      <c r="K62" s="1443"/>
      <c r="L62" s="1443"/>
      <c r="M62" s="1449"/>
      <c r="N62" s="1449"/>
      <c r="O62" s="1450"/>
      <c r="P62" s="1450"/>
      <c r="Q62" s="1450"/>
      <c r="R62" s="1450"/>
      <c r="S62" s="1451"/>
      <c r="T62" s="1451"/>
      <c r="U62" s="1452"/>
      <c r="V62" s="1447"/>
      <c r="W62" s="1447"/>
      <c r="X62" s="1447"/>
      <c r="Y62" s="1447"/>
      <c r="Z62" s="1453"/>
      <c r="AA62" s="1454"/>
      <c r="AB62" s="1444"/>
      <c r="AC62" s="1444"/>
      <c r="AD62" s="1444"/>
      <c r="AE62" s="1447"/>
      <c r="AF62" s="1444"/>
      <c r="AG62" s="1447"/>
      <c r="AH62" s="1039"/>
      <c r="AI62" s="1039"/>
      <c r="AJ62" s="1039"/>
      <c r="AK62" s="1039"/>
      <c r="AL62" s="1039"/>
      <c r="AM62" s="1039"/>
      <c r="AN62" s="1039"/>
      <c r="AO62" s="1039"/>
      <c r="AP62" s="1039"/>
      <c r="AQ62" s="1039"/>
      <c r="AR62" s="1039"/>
      <c r="AS62" s="1039"/>
      <c r="AT62" s="1039"/>
      <c r="AU62" s="1039"/>
      <c r="AV62" s="1039"/>
      <c r="AW62" s="1039"/>
      <c r="AX62" s="1039"/>
      <c r="AY62" s="1442"/>
      <c r="AZ62" s="1445"/>
      <c r="BA62" s="1442"/>
      <c r="BB62" s="1442"/>
      <c r="BC62" s="1039"/>
      <c r="BD62" s="1039"/>
      <c r="BE62" s="1039"/>
      <c r="BF62" s="1039"/>
      <c r="BG62" s="1039"/>
      <c r="BH62" s="1039"/>
      <c r="BI62" s="1039"/>
      <c r="BJ62" s="1039"/>
      <c r="BK62" s="1039"/>
      <c r="BL62" s="1039"/>
      <c r="BM62" s="1039"/>
      <c r="BN62" s="1039"/>
      <c r="BO62" s="1039"/>
      <c r="BP62" s="1039"/>
      <c r="BQ62" s="1039"/>
      <c r="BR62" s="1039"/>
      <c r="BS62" s="1039"/>
      <c r="BT62" s="1039"/>
      <c r="BU62" s="1039"/>
      <c r="BV62" s="1039"/>
      <c r="BW62" s="1039"/>
      <c r="BX62" s="1039"/>
      <c r="BY62" s="1039"/>
      <c r="BZ62" s="1039"/>
      <c r="CA62" s="1039"/>
      <c r="CB62" s="1039"/>
      <c r="CC62" s="1039"/>
    </row>
    <row r="63" spans="1:81" s="215" customFormat="1" ht="22.5" customHeight="1">
      <c r="A63" s="236"/>
      <c r="B63" s="236"/>
      <c r="C63" s="1474"/>
      <c r="D63" s="1475"/>
      <c r="E63" s="1475"/>
      <c r="F63" s="1475"/>
      <c r="G63" s="1475"/>
      <c r="H63" s="1475"/>
      <c r="I63" s="1459"/>
      <c r="J63" s="1459"/>
      <c r="K63" s="1460"/>
      <c r="L63" s="1461"/>
      <c r="M63" s="1462"/>
      <c r="N63" s="1463"/>
      <c r="O63" s="1464"/>
      <c r="P63" s="1464"/>
      <c r="Q63" s="1464"/>
      <c r="R63" s="1464"/>
      <c r="S63" s="1464">
        <f>SUM(S4:S62)</f>
        <v>2500</v>
      </c>
      <c r="T63" s="1465"/>
      <c r="U63" s="1464">
        <f>SUM(U4:U62)</f>
        <v>76</v>
      </c>
      <c r="V63" s="1464">
        <f>SUM(V4:V62)</f>
        <v>70</v>
      </c>
      <c r="W63" s="1464">
        <f>SUM(W4:W62)</f>
        <v>0</v>
      </c>
      <c r="X63" s="1464">
        <f>SUM(X4:X62)</f>
        <v>0</v>
      </c>
      <c r="Y63" s="1464">
        <f>SUM(Y4:Y62)</f>
        <v>0</v>
      </c>
      <c r="Z63" s="1466"/>
      <c r="AA63" s="1467"/>
      <c r="AB63" s="1468">
        <f>SUM(AB4:AB62)</f>
        <v>48</v>
      </c>
      <c r="AC63" s="1468">
        <f>SUM(AC4:AC62)</f>
        <v>0</v>
      </c>
      <c r="AD63" s="1468">
        <f>SUM(AD4:AD62)</f>
        <v>0</v>
      </c>
      <c r="AE63" s="1468">
        <f>SUM(AE4:AE62)</f>
        <v>0</v>
      </c>
      <c r="AF63" s="1468">
        <f>SUM(AF4:AF62)</f>
        <v>0</v>
      </c>
      <c r="AG63" s="1469"/>
      <c r="AH63" s="250"/>
      <c r="AI63" s="250"/>
      <c r="AJ63" s="250"/>
      <c r="AK63" s="250"/>
      <c r="AL63" s="250"/>
      <c r="AM63" s="250"/>
      <c r="AN63" s="250"/>
      <c r="AO63" s="250"/>
      <c r="AP63" s="250"/>
      <c r="AQ63" s="250"/>
      <c r="AR63" s="250"/>
      <c r="AS63" s="250"/>
      <c r="AT63" s="250"/>
      <c r="AU63" s="250"/>
      <c r="AV63" s="250"/>
      <c r="AW63" s="250"/>
      <c r="AX63" s="250"/>
      <c r="AY63" s="236"/>
      <c r="AZ63" s="1470"/>
      <c r="BA63" s="236"/>
      <c r="BB63" s="236"/>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row>
    <row r="64" spans="1:81" s="215" customFormat="1">
      <c r="A64" s="236"/>
      <c r="B64" s="236"/>
      <c r="C64" s="1474"/>
      <c r="D64" s="1474"/>
      <c r="E64" s="1474"/>
      <c r="F64" s="1474"/>
      <c r="G64" s="1474"/>
      <c r="H64" s="1474"/>
      <c r="I64" s="1459"/>
      <c r="J64" s="1459"/>
      <c r="K64" s="1461"/>
      <c r="L64" s="1461"/>
      <c r="M64" s="1471"/>
      <c r="N64" s="1471"/>
      <c r="R64" s="1459"/>
      <c r="S64" s="240"/>
      <c r="T64" s="240"/>
      <c r="U64" s="1459"/>
      <c r="V64" s="1459"/>
      <c r="W64" s="1459"/>
      <c r="Z64" s="241"/>
      <c r="AA64" s="242"/>
      <c r="AB64" s="1472"/>
      <c r="AC64" s="1472"/>
      <c r="AD64" s="1472"/>
      <c r="AE64" s="1469"/>
      <c r="AF64" s="1472"/>
      <c r="AG64" s="1469"/>
      <c r="AH64" s="250"/>
      <c r="AI64" s="250"/>
      <c r="AJ64" s="250"/>
      <c r="AK64" s="250"/>
      <c r="AL64" s="250"/>
      <c r="AM64" s="250"/>
      <c r="AN64" s="250"/>
      <c r="AO64" s="250"/>
      <c r="AP64" s="250"/>
      <c r="AQ64" s="250"/>
      <c r="AR64" s="250"/>
      <c r="AS64" s="250"/>
      <c r="AT64" s="250"/>
      <c r="AU64" s="250"/>
      <c r="AV64" s="250"/>
      <c r="AW64" s="250"/>
      <c r="AX64" s="250"/>
      <c r="AY64" s="236"/>
      <c r="AZ64" s="1470"/>
      <c r="BA64" s="236"/>
      <c r="BB64" s="236"/>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row>
    <row r="65" spans="1:81" s="215" customFormat="1">
      <c r="A65" s="236"/>
      <c r="B65" s="236"/>
      <c r="C65" s="1474"/>
      <c r="D65" s="1474"/>
      <c r="E65" s="1474"/>
      <c r="F65" s="1474"/>
      <c r="G65" s="1474"/>
      <c r="H65" s="1474"/>
      <c r="I65" s="1459"/>
      <c r="J65" s="1459"/>
      <c r="K65" s="1461"/>
      <c r="L65" s="1461"/>
      <c r="M65" s="1473"/>
      <c r="N65" s="1459"/>
      <c r="R65" s="1459"/>
      <c r="S65" s="240"/>
      <c r="T65" s="240"/>
      <c r="U65" s="1459"/>
      <c r="V65" s="1459"/>
      <c r="W65" s="1459"/>
      <c r="Z65" s="241"/>
      <c r="AA65" s="242"/>
      <c r="AB65" s="243"/>
      <c r="AC65" s="241"/>
      <c r="AD65" s="243"/>
      <c r="AF65" s="243"/>
      <c r="AH65" s="250"/>
      <c r="AI65" s="250"/>
      <c r="AJ65" s="250"/>
      <c r="AK65" s="250"/>
      <c r="AL65" s="250"/>
      <c r="AM65" s="250"/>
      <c r="AN65" s="250"/>
      <c r="AO65" s="250"/>
      <c r="AP65" s="250"/>
      <c r="AQ65" s="250"/>
      <c r="AR65" s="250"/>
      <c r="AS65" s="250"/>
      <c r="AT65" s="250"/>
      <c r="AU65" s="250"/>
      <c r="AV65" s="250"/>
      <c r="AW65" s="250"/>
      <c r="AX65" s="250"/>
      <c r="AY65" s="236"/>
      <c r="AZ65" s="1470"/>
      <c r="BA65" s="236"/>
      <c r="BB65" s="236"/>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row>
    <row r="66" spans="1:81" s="215" customFormat="1">
      <c r="A66" s="236"/>
      <c r="B66" s="236"/>
      <c r="C66" s="1474"/>
      <c r="D66" s="1474"/>
      <c r="E66" s="1474"/>
      <c r="F66" s="1474"/>
      <c r="G66" s="1474"/>
      <c r="H66" s="1474"/>
      <c r="I66" s="1459"/>
      <c r="J66" s="1459"/>
      <c r="K66" s="1461"/>
      <c r="L66" s="1461"/>
      <c r="M66" s="1473"/>
      <c r="N66" s="1459"/>
      <c r="R66" s="1459"/>
      <c r="S66" s="240"/>
      <c r="T66" s="240"/>
      <c r="U66" s="1459"/>
      <c r="V66" s="1459"/>
      <c r="W66" s="1459"/>
      <c r="Z66" s="241"/>
      <c r="AA66" s="242"/>
      <c r="AB66" s="243"/>
      <c r="AC66" s="241"/>
      <c r="AD66" s="243"/>
      <c r="AF66" s="243"/>
      <c r="AH66" s="250"/>
      <c r="AI66" s="250"/>
      <c r="AJ66" s="250"/>
      <c r="AK66" s="250"/>
      <c r="AL66" s="250"/>
      <c r="AM66" s="250"/>
      <c r="AN66" s="250"/>
      <c r="AO66" s="250"/>
      <c r="AP66" s="250"/>
      <c r="AQ66" s="250"/>
      <c r="AR66" s="250"/>
      <c r="AS66" s="250"/>
      <c r="AT66" s="250"/>
      <c r="AU66" s="250"/>
      <c r="AV66" s="250"/>
      <c r="AW66" s="250"/>
      <c r="AX66" s="250"/>
      <c r="AY66" s="236"/>
      <c r="AZ66" s="1470"/>
      <c r="BA66" s="236"/>
      <c r="BB66" s="236"/>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row>
    <row r="67" spans="1:81">
      <c r="A67" s="205"/>
      <c r="B67" s="205"/>
      <c r="C67" s="1474"/>
      <c r="D67" s="1474"/>
      <c r="E67" s="1474"/>
      <c r="F67" s="1474"/>
      <c r="G67" s="1474"/>
      <c r="H67" s="1474"/>
    </row>
  </sheetData>
  <mergeCells count="13">
    <mergeCell ref="X2:Y2"/>
    <mergeCell ref="Z2:AA2"/>
    <mergeCell ref="AB2:AG2"/>
    <mergeCell ref="A1:AG1"/>
    <mergeCell ref="A2:A3"/>
    <mergeCell ref="B2:B3"/>
    <mergeCell ref="C2:C3"/>
    <mergeCell ref="D2:D3"/>
    <mergeCell ref="E2:F2"/>
    <mergeCell ref="G2:G3"/>
    <mergeCell ref="H2:H3"/>
    <mergeCell ref="I2:I3"/>
    <mergeCell ref="J2:J3"/>
  </mergeCells>
  <dataValidations count="12">
    <dataValidation allowBlank="1" showInputMessage="1" showErrorMessage="1" errorTitle="LÜTFEN DİKKAT!!!!" error="ŞU 3 DEĞERDEN BİRİSİNİ GİRMELİSİNİZ  &quot;Y&quot; &quot;D.E&quot; , &quot;EK&quot; " sqref="A63:A65 A1"/>
    <dataValidation type="whole" allowBlank="1" showInputMessage="1" showErrorMessage="1" sqref="AB64:AF65536 AE62 AE48:AE52 AE2:AE45 AF2:AF62 AG52 AB2:AD62">
      <formula1>0</formula1>
      <formula2>10</formula2>
    </dataValidation>
    <dataValidation type="list" allowBlank="1" showInputMessage="1" showErrorMessage="1" sqref="I63:I65536 I1:I3">
      <formula1>$AZ$4:$AZ$62</formula1>
    </dataValidation>
    <dataValidation type="list" allowBlank="1" showInputMessage="1" showErrorMessage="1" errorTitle="LÜTFEN DİKKAT!!!!" error="ŞU 3 DEĞERDEN BİRİSİNİ GİRMELİSİNİZ  &quot;Y&quot; &quot;D.E&quot; , &quot;EK&quot; " sqref="A66:A65536 A2:A3">
      <formula1>$BA$4:$BA$6</formula1>
    </dataValidation>
    <dataValidation type="list" allowBlank="1" showInputMessage="1" showErrorMessage="1" errorTitle="YANLIŞ DEĞER" error="LÜTFEN TANIMLANAN BİR PARAMETRE GİRİN!!!!!!!!!!!!!!_x000a_(YENİ, STND. GEL. YADA ONARIM SEÇENEKLERİNDEN BİRİSİ" sqref="H68:H65536 H2:H3">
      <formula1>$AY$4:$AY$6</formula1>
    </dataValidation>
    <dataValidation type="decimal" allowBlank="1" showInputMessage="1" showErrorMessage="1" errorTitle="DİKKATT" error="GİRDİĞİNİZ UZUNLUĞUN Km CİNSİNDEN  VE BİR SAYI OLDUĞUNU UNUTMAYIN LÜTFEN VERİNİZİ KONTROL EDİN_x000a_KÖYDES" sqref="O63:O65536 P64:W65536 P63:V63 X63:Y63 S3:T3 O2:R62 W4:W63 U2:V51 U56:V62">
      <formula1>0</formula1>
      <formula2>2000</formula2>
    </dataValidation>
    <dataValidation type="list" allowBlank="1" showInputMessage="1" showErrorMessage="1" sqref="A4:A62">
      <formula1>$AX$3:$AX$6</formula1>
    </dataValidation>
    <dataValidation type="list" allowBlank="1" showInputMessage="1" showErrorMessage="1" sqref="J4:J36">
      <formula1>$BA$4:$BA$4</formula1>
    </dataValidation>
    <dataValidation type="list" allowBlank="1" showInputMessage="1" showErrorMessage="1" sqref="I4:I62">
      <formula1>$AZ$4:$AZ$14</formula1>
    </dataValidation>
    <dataValidation type="list" allowBlank="1" showInputMessage="1" showErrorMessage="1" sqref="J2:J3 J37:J65536">
      <formula1>$BA$4:$BA$6</formula1>
    </dataValidation>
    <dataValidation type="list" allowBlank="1" showInputMessage="1" showErrorMessage="1" errorTitle="YANLIŞ DEĞER" error="LÜTFEN TANIMLANAN BİR PARAMETRE GİRİN!!!!!!!!!!!!!!_x000a_(YENİ, STND. GEL. YADA ONARIM SEÇENEKLERİNDEN BİRİSİ" sqref="H4:H51">
      <formula1>$AY$4:$AY$7</formula1>
    </dataValidation>
    <dataValidation allowBlank="1" showInputMessage="1" showErrorMessage="1" errorTitle="DİKKATT" error="GİRDİĞİNİZ UZUNLUĞUN Km CİNSİNDEN  VE BİR SAYI OLDUĞUNU UNUTMAYIN LÜTFEN VERİNİZİ KONTROL EDİN_x000a_KÖYDES" sqref="W2:W3"/>
  </dataValidations>
  <printOptions horizontalCentered="1"/>
  <pageMargins left="0.27559055118110237" right="0.19685039370078741" top="0.47244094488188981" bottom="0.39370078740157483" header="0.31496062992125984" footer="0.43307086614173229"/>
  <pageSetup paperSize="9" scale="33" orientation="landscape" r:id="rId1"/>
  <headerFooter alignWithMargins="0">
    <oddHeader>&amp;C&amp;12T.C.
İÇİŞLERİ BAKANLIĞI
Mahalli İdareler Genel Müdürlüğü</oddHeader>
  </headerFooter>
  <colBreaks count="1" manualBreakCount="1">
    <brk id="3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Z40"/>
  <sheetViews>
    <sheetView workbookViewId="0">
      <selection activeCell="I9" sqref="I9"/>
    </sheetView>
  </sheetViews>
  <sheetFormatPr defaultRowHeight="12.75"/>
  <cols>
    <col min="1" max="1" width="17" style="3" customWidth="1"/>
    <col min="2" max="2" width="21.85546875" style="2" customWidth="1"/>
    <col min="3" max="3" width="13.42578125" style="2" customWidth="1"/>
    <col min="4" max="4" width="9.42578125" style="6" customWidth="1"/>
    <col min="5" max="5" width="9.85546875" style="6" customWidth="1"/>
    <col min="6" max="6" width="13.42578125" style="6" customWidth="1"/>
    <col min="7" max="7" width="9.7109375" style="6" customWidth="1"/>
    <col min="8" max="8" width="11.42578125" style="6" customWidth="1"/>
    <col min="9" max="9" width="11.5703125" style="6" customWidth="1"/>
    <col min="10" max="10" width="13.28515625" style="6" customWidth="1"/>
    <col min="11" max="11" width="12.5703125" style="6" customWidth="1"/>
    <col min="12" max="12" width="12.28515625" style="6" customWidth="1"/>
    <col min="13" max="13" width="12.140625" style="6" customWidth="1"/>
    <col min="14" max="14" width="12.5703125" style="2" customWidth="1"/>
    <col min="15" max="15" width="12" style="2" customWidth="1"/>
    <col min="16" max="16" width="14" style="2" customWidth="1"/>
    <col min="17" max="17" width="20.42578125" style="2" customWidth="1"/>
    <col min="18" max="18" width="14.28515625" style="2" customWidth="1"/>
    <col min="19" max="26" width="9.140625" style="2"/>
    <col min="27" max="16384" width="9.140625" style="3"/>
  </cols>
  <sheetData>
    <row r="1" spans="1:26" ht="37.5" customHeight="1" thickBot="1">
      <c r="A1" s="3525" t="s">
        <v>15</v>
      </c>
      <c r="B1" s="3526"/>
      <c r="C1" s="3526"/>
      <c r="D1" s="3526"/>
      <c r="E1" s="3526"/>
      <c r="F1" s="3526"/>
      <c r="G1" s="3526"/>
      <c r="H1" s="3526"/>
      <c r="I1" s="3527"/>
      <c r="J1" s="1"/>
      <c r="K1" s="1"/>
      <c r="L1" s="1"/>
      <c r="M1" s="1"/>
      <c r="N1" s="1"/>
      <c r="O1" s="1"/>
      <c r="P1" s="1"/>
      <c r="Q1" s="1"/>
      <c r="R1" s="1"/>
    </row>
    <row r="2" spans="1:26" ht="22.5" customHeight="1">
      <c r="A2" s="3404" t="s">
        <v>963</v>
      </c>
      <c r="B2" s="3416" t="s">
        <v>16</v>
      </c>
      <c r="C2" s="3396" t="s">
        <v>17</v>
      </c>
      <c r="D2" s="3397"/>
      <c r="E2" s="3398"/>
      <c r="F2" s="3399" t="s">
        <v>18</v>
      </c>
      <c r="G2" s="3400"/>
      <c r="H2" s="3401"/>
      <c r="I2" s="3402" t="s">
        <v>416</v>
      </c>
      <c r="J2" s="5"/>
      <c r="L2" s="7"/>
    </row>
    <row r="3" spans="1:26" ht="54.75" customHeight="1" thickBot="1">
      <c r="A3" s="3405"/>
      <c r="B3" s="3417"/>
      <c r="C3" s="143" t="s">
        <v>2260</v>
      </c>
      <c r="D3" s="52" t="s">
        <v>415</v>
      </c>
      <c r="E3" s="288" t="s">
        <v>19</v>
      </c>
      <c r="F3" s="144" t="s">
        <v>2260</v>
      </c>
      <c r="G3" s="62" t="s">
        <v>415</v>
      </c>
      <c r="H3" s="289" t="s">
        <v>19</v>
      </c>
      <c r="I3" s="3403"/>
      <c r="J3" s="5"/>
      <c r="L3" s="7"/>
    </row>
    <row r="4" spans="1:26" ht="21.95" customHeight="1" thickTop="1" thickBot="1">
      <c r="A4" s="3405"/>
      <c r="B4" s="8" t="s">
        <v>20</v>
      </c>
      <c r="C4" s="53">
        <v>8</v>
      </c>
      <c r="D4" s="54"/>
      <c r="E4" s="126">
        <v>8</v>
      </c>
      <c r="F4" s="118">
        <v>55</v>
      </c>
      <c r="G4" s="64"/>
      <c r="H4" s="65">
        <v>55</v>
      </c>
      <c r="I4" s="75">
        <v>63</v>
      </c>
      <c r="J4" s="9"/>
      <c r="L4" s="10"/>
    </row>
    <row r="5" spans="1:26" ht="21.95" customHeight="1" thickTop="1">
      <c r="A5" s="3405"/>
      <c r="B5" s="11" t="s">
        <v>21</v>
      </c>
      <c r="C5" s="55"/>
      <c r="D5" s="1060"/>
      <c r="E5" s="1061"/>
      <c r="F5" s="66"/>
      <c r="G5" s="1062"/>
      <c r="H5" s="1063"/>
      <c r="I5" s="76"/>
      <c r="J5" s="2606"/>
      <c r="L5" s="10"/>
    </row>
    <row r="6" spans="1:26" ht="21.95" customHeight="1">
      <c r="A6" s="3405"/>
      <c r="B6" s="13" t="s">
        <v>22</v>
      </c>
      <c r="C6" s="58"/>
      <c r="D6" s="1060"/>
      <c r="E6" s="1070"/>
      <c r="F6" s="69"/>
      <c r="G6" s="1062"/>
      <c r="H6" s="1063"/>
      <c r="I6" s="76"/>
      <c r="J6" s="2606"/>
      <c r="L6" s="10"/>
    </row>
    <row r="7" spans="1:26" ht="21.95" customHeight="1">
      <c r="A7" s="3405"/>
      <c r="B7" s="11" t="s">
        <v>23</v>
      </c>
      <c r="C7" s="55"/>
      <c r="D7" s="1060"/>
      <c r="E7" s="1070"/>
      <c r="F7" s="66"/>
      <c r="G7" s="1062"/>
      <c r="H7" s="1063"/>
      <c r="I7" s="76"/>
      <c r="J7" s="2606"/>
      <c r="L7" s="10"/>
    </row>
    <row r="8" spans="1:26" ht="21.95" customHeight="1" thickBot="1">
      <c r="A8" s="3405"/>
      <c r="B8" s="11" t="s">
        <v>24</v>
      </c>
      <c r="C8" s="115"/>
      <c r="D8" s="59"/>
      <c r="E8" s="60"/>
      <c r="F8" s="66"/>
      <c r="G8" s="70"/>
      <c r="H8" s="71"/>
      <c r="I8" s="76"/>
      <c r="J8" s="9"/>
      <c r="L8" s="10"/>
    </row>
    <row r="9" spans="1:26" ht="21.95" customHeight="1" thickTop="1" thickBot="1">
      <c r="A9" s="3406"/>
      <c r="B9" s="14" t="s">
        <v>19</v>
      </c>
      <c r="C9" s="125">
        <v>8</v>
      </c>
      <c r="D9" s="290"/>
      <c r="E9" s="291">
        <v>8</v>
      </c>
      <c r="F9" s="72">
        <v>55</v>
      </c>
      <c r="G9" s="292"/>
      <c r="H9" s="293">
        <v>55</v>
      </c>
      <c r="I9" s="294">
        <v>63</v>
      </c>
      <c r="J9" s="2607"/>
      <c r="L9" s="10"/>
    </row>
    <row r="10" spans="1:26" ht="18" customHeight="1">
      <c r="A10" s="17"/>
    </row>
    <row r="11" spans="1:26" ht="23.25" customHeight="1" thickBot="1">
      <c r="A11" s="3419" t="s">
        <v>25</v>
      </c>
      <c r="B11" s="3419"/>
      <c r="C11" s="3419"/>
      <c r="D11" s="3419"/>
      <c r="E11" s="18"/>
      <c r="F11" s="18"/>
      <c r="G11" s="18"/>
      <c r="H11" s="18"/>
      <c r="I11" s="18"/>
      <c r="J11" s="19"/>
      <c r="K11" s="19"/>
      <c r="L11" s="19"/>
    </row>
    <row r="12" spans="1:26" s="300" customFormat="1" ht="43.5" customHeight="1" thickBot="1">
      <c r="A12" s="3422" t="s">
        <v>963</v>
      </c>
      <c r="B12" s="4" t="s">
        <v>26</v>
      </c>
      <c r="C12" s="94" t="s">
        <v>27</v>
      </c>
      <c r="D12" s="2608" t="s">
        <v>20</v>
      </c>
      <c r="E12" s="44"/>
      <c r="F12" s="296"/>
      <c r="G12" s="297"/>
      <c r="H12" s="297"/>
      <c r="I12" s="298"/>
      <c r="J12" s="297"/>
      <c r="K12" s="297"/>
      <c r="L12" s="297"/>
      <c r="M12" s="298"/>
      <c r="N12" s="299"/>
      <c r="O12" s="299"/>
      <c r="P12" s="299"/>
      <c r="Q12" s="299"/>
      <c r="R12" s="299"/>
      <c r="S12" s="299"/>
      <c r="T12" s="299"/>
      <c r="U12" s="299"/>
      <c r="V12" s="299"/>
      <c r="W12" s="299"/>
      <c r="X12" s="299"/>
      <c r="Y12" s="299"/>
      <c r="Z12" s="299"/>
    </row>
    <row r="13" spans="1:26" ht="18" customHeight="1">
      <c r="A13" s="3423"/>
      <c r="B13" s="25" t="s">
        <v>28</v>
      </c>
      <c r="C13" s="95"/>
      <c r="D13" s="100"/>
      <c r="E13" s="46"/>
      <c r="F13" s="38"/>
      <c r="G13" s="41"/>
      <c r="H13" s="41"/>
      <c r="K13" s="26"/>
      <c r="L13" s="26"/>
      <c r="M13" s="26"/>
      <c r="N13" s="26"/>
      <c r="O13" s="26"/>
      <c r="P13" s="26"/>
      <c r="Q13" s="26"/>
      <c r="R13" s="26"/>
    </row>
    <row r="14" spans="1:26" ht="18" customHeight="1">
      <c r="A14" s="3423"/>
      <c r="B14" s="27" t="s">
        <v>29</v>
      </c>
      <c r="C14" s="96"/>
      <c r="D14" s="101"/>
      <c r="E14" s="46"/>
      <c r="F14" s="38"/>
      <c r="G14" s="41"/>
      <c r="H14" s="41"/>
      <c r="J14" s="26"/>
      <c r="K14" s="26"/>
      <c r="L14" s="26"/>
      <c r="M14" s="26"/>
      <c r="N14" s="26"/>
      <c r="O14" s="26"/>
      <c r="P14" s="26"/>
      <c r="Q14" s="26"/>
      <c r="R14" s="26"/>
    </row>
    <row r="15" spans="1:26" ht="18" customHeight="1">
      <c r="A15" s="3423"/>
      <c r="B15" s="27" t="s">
        <v>30</v>
      </c>
      <c r="C15" s="97">
        <v>305</v>
      </c>
      <c r="D15" s="102">
        <v>305</v>
      </c>
      <c r="E15" s="47"/>
      <c r="F15" s="123"/>
      <c r="G15" s="123"/>
      <c r="H15" s="123"/>
      <c r="J15" s="26"/>
      <c r="K15" s="26"/>
      <c r="L15" s="26"/>
      <c r="M15" s="26"/>
      <c r="N15" s="26"/>
      <c r="O15" s="26"/>
      <c r="P15" s="26"/>
      <c r="Q15" s="26"/>
      <c r="R15" s="26"/>
    </row>
    <row r="16" spans="1:26" ht="18" customHeight="1">
      <c r="A16" s="3423"/>
      <c r="B16" s="27" t="s">
        <v>31</v>
      </c>
      <c r="C16" s="97"/>
      <c r="D16" s="103"/>
      <c r="E16" s="47"/>
      <c r="F16" s="123"/>
      <c r="G16" s="123"/>
      <c r="H16" s="123"/>
      <c r="J16" s="26"/>
      <c r="K16" s="124"/>
      <c r="L16" s="124"/>
      <c r="M16" s="124"/>
      <c r="N16" s="124"/>
      <c r="O16" s="26"/>
      <c r="P16" s="26"/>
      <c r="Q16" s="26"/>
      <c r="R16" s="26"/>
    </row>
    <row r="17" spans="1:19" ht="18" customHeight="1">
      <c r="A17" s="3423"/>
      <c r="B17" s="27" t="s">
        <v>32</v>
      </c>
      <c r="C17" s="96"/>
      <c r="D17" s="101"/>
      <c r="E17" s="46"/>
      <c r="F17" s="123"/>
      <c r="G17" s="123"/>
      <c r="H17" s="123"/>
      <c r="J17" s="26"/>
      <c r="K17" s="124"/>
      <c r="L17" s="124"/>
      <c r="M17" s="124"/>
      <c r="N17" s="124"/>
      <c r="O17" s="26"/>
      <c r="P17" s="26"/>
      <c r="Q17" s="26"/>
      <c r="R17" s="26"/>
    </row>
    <row r="18" spans="1:19" ht="18" customHeight="1">
      <c r="A18" s="3423"/>
      <c r="B18" s="27" t="s">
        <v>33</v>
      </c>
      <c r="C18" s="96"/>
      <c r="D18" s="101"/>
      <c r="E18" s="46"/>
      <c r="F18" s="123"/>
      <c r="G18" s="123"/>
      <c r="H18" s="123"/>
      <c r="J18" s="26"/>
      <c r="K18" s="124"/>
      <c r="L18" s="124"/>
      <c r="M18" s="124"/>
      <c r="N18" s="124"/>
      <c r="O18" s="26"/>
      <c r="P18" s="26"/>
      <c r="Q18" s="26"/>
      <c r="R18" s="26"/>
    </row>
    <row r="19" spans="1:19" ht="18" customHeight="1">
      <c r="A19" s="3423"/>
      <c r="B19" s="113" t="s">
        <v>419</v>
      </c>
      <c r="C19" s="111"/>
      <c r="D19" s="112"/>
      <c r="E19" s="46"/>
      <c r="J19" s="26"/>
      <c r="K19" s="124"/>
      <c r="L19" s="124"/>
      <c r="M19" s="124"/>
      <c r="N19" s="124"/>
      <c r="O19" s="26"/>
      <c r="P19" s="26"/>
      <c r="Q19" s="26"/>
      <c r="R19" s="26"/>
    </row>
    <row r="20" spans="1:19" ht="18" customHeight="1">
      <c r="A20" s="3423"/>
      <c r="B20" s="113" t="s">
        <v>420</v>
      </c>
      <c r="C20" s="111"/>
      <c r="D20" s="112"/>
      <c r="E20" s="46"/>
      <c r="F20" s="38"/>
      <c r="G20" s="41"/>
      <c r="H20" s="41"/>
      <c r="J20" s="26"/>
      <c r="K20" s="124"/>
      <c r="L20" s="124"/>
      <c r="M20" s="124"/>
      <c r="N20" s="124"/>
      <c r="O20" s="26"/>
      <c r="P20" s="26"/>
      <c r="Q20" s="26"/>
      <c r="R20" s="26"/>
    </row>
    <row r="21" spans="1:19" ht="18" customHeight="1">
      <c r="A21" s="3423"/>
      <c r="B21" s="113" t="s">
        <v>2278</v>
      </c>
      <c r="C21" s="111"/>
      <c r="D21" s="112"/>
      <c r="E21" s="46"/>
      <c r="F21" s="38"/>
      <c r="G21" s="41"/>
      <c r="H21" s="41"/>
      <c r="J21" s="26"/>
      <c r="K21" s="124"/>
      <c r="L21" s="124"/>
      <c r="M21" s="124"/>
      <c r="N21" s="124"/>
      <c r="O21" s="26"/>
      <c r="P21" s="26"/>
      <c r="Q21" s="26"/>
      <c r="R21" s="26"/>
    </row>
    <row r="22" spans="1:19" ht="18" customHeight="1">
      <c r="A22" s="3423"/>
      <c r="B22" s="27" t="s">
        <v>34</v>
      </c>
      <c r="C22" s="96"/>
      <c r="D22" s="101"/>
      <c r="E22" s="46"/>
      <c r="F22" s="38"/>
      <c r="G22" s="41"/>
      <c r="H22" s="41"/>
      <c r="J22" s="28"/>
      <c r="K22" s="124"/>
      <c r="L22" s="124"/>
      <c r="M22" s="124"/>
      <c r="N22" s="124"/>
    </row>
    <row r="23" spans="1:19" ht="18" customHeight="1">
      <c r="A23" s="3423"/>
      <c r="B23" s="27" t="s">
        <v>35</v>
      </c>
      <c r="C23" s="96"/>
      <c r="D23" s="101"/>
      <c r="E23" s="46"/>
      <c r="F23" s="38"/>
      <c r="G23" s="41"/>
      <c r="H23" s="41"/>
      <c r="J23" s="26"/>
      <c r="K23" s="124"/>
      <c r="L23" s="124"/>
      <c r="M23" s="124"/>
      <c r="N23" s="124"/>
      <c r="O23" s="26"/>
      <c r="P23" s="26"/>
      <c r="Q23" s="26"/>
      <c r="R23" s="26"/>
    </row>
    <row r="24" spans="1:19" ht="18" customHeight="1" thickBot="1">
      <c r="A24" s="3424"/>
      <c r="B24" s="29" t="s">
        <v>36</v>
      </c>
      <c r="C24" s="98"/>
      <c r="D24" s="104"/>
      <c r="E24" s="46"/>
      <c r="F24" s="38"/>
      <c r="G24" s="41"/>
      <c r="H24" s="41"/>
      <c r="J24" s="26"/>
      <c r="K24" s="124"/>
      <c r="L24" s="124"/>
      <c r="M24" s="124"/>
      <c r="N24" s="124"/>
      <c r="O24" s="26"/>
      <c r="P24" s="26"/>
      <c r="Q24" s="26"/>
      <c r="R24" s="26"/>
    </row>
    <row r="26" spans="1:19" ht="29.25" customHeight="1" thickBot="1">
      <c r="A26" s="3418" t="s">
        <v>2259</v>
      </c>
      <c r="B26" s="3418"/>
      <c r="C26" s="3418"/>
      <c r="D26" s="3418"/>
      <c r="E26" s="3418"/>
      <c r="F26" s="3418"/>
      <c r="G26" s="3418"/>
      <c r="H26" s="3418"/>
      <c r="I26" s="3418"/>
      <c r="J26" s="3418"/>
      <c r="K26" s="3418"/>
      <c r="L26" s="3418"/>
      <c r="M26" s="3418"/>
      <c r="N26" s="3418"/>
      <c r="O26" s="48"/>
      <c r="P26" s="48"/>
      <c r="Q26" s="48"/>
      <c r="R26" s="48"/>
    </row>
    <row r="27" spans="1:19" ht="29.25" customHeight="1" thickBot="1">
      <c r="A27" s="3425" t="s">
        <v>963</v>
      </c>
      <c r="B27" s="3428" t="s">
        <v>26</v>
      </c>
      <c r="C27" s="3431" t="s">
        <v>2260</v>
      </c>
      <c r="D27" s="3432"/>
      <c r="E27" s="3432"/>
      <c r="F27" s="3432"/>
      <c r="G27" s="3432"/>
      <c r="H27" s="3433"/>
      <c r="I27" s="3411" t="s">
        <v>20</v>
      </c>
      <c r="J27" s="3412"/>
      <c r="K27" s="3412"/>
      <c r="L27" s="3412"/>
      <c r="M27" s="3412"/>
      <c r="N27" s="3413"/>
      <c r="O27" s="49"/>
      <c r="P27" s="38"/>
      <c r="Q27" s="38"/>
      <c r="R27" s="38"/>
      <c r="S27" s="6"/>
    </row>
    <row r="28" spans="1:19" ht="30" customHeight="1" thickBot="1">
      <c r="A28" s="3521"/>
      <c r="B28" s="3429"/>
      <c r="C28" s="107" t="s">
        <v>2261</v>
      </c>
      <c r="D28" s="108"/>
      <c r="E28" s="3395" t="s">
        <v>2262</v>
      </c>
      <c r="F28" s="3395"/>
      <c r="G28" s="3409" t="s">
        <v>2263</v>
      </c>
      <c r="H28" s="3407" t="s">
        <v>421</v>
      </c>
      <c r="I28" s="3414" t="s">
        <v>2261</v>
      </c>
      <c r="J28" s="3415"/>
      <c r="K28" s="3523" t="s">
        <v>2262</v>
      </c>
      <c r="L28" s="3524"/>
      <c r="M28" s="3420" t="s">
        <v>3619</v>
      </c>
      <c r="N28" s="3508" t="s">
        <v>421</v>
      </c>
      <c r="O28" s="3"/>
      <c r="P28" s="3"/>
      <c r="Q28" s="3"/>
      <c r="R28" s="3"/>
    </row>
    <row r="29" spans="1:19" ht="65.25" customHeight="1" thickBot="1">
      <c r="A29" s="3521"/>
      <c r="B29" s="3430"/>
      <c r="C29" s="106" t="s">
        <v>2264</v>
      </c>
      <c r="D29" s="106" t="s">
        <v>2265</v>
      </c>
      <c r="E29" s="106" t="s">
        <v>2264</v>
      </c>
      <c r="F29" s="106" t="s">
        <v>2265</v>
      </c>
      <c r="G29" s="3410"/>
      <c r="H29" s="3408"/>
      <c r="I29" s="109" t="s">
        <v>2264</v>
      </c>
      <c r="J29" s="110" t="s">
        <v>2265</v>
      </c>
      <c r="K29" s="110" t="s">
        <v>2264</v>
      </c>
      <c r="L29" s="110" t="s">
        <v>2265</v>
      </c>
      <c r="M29" s="3421"/>
      <c r="N29" s="3509"/>
      <c r="O29" s="3"/>
      <c r="P29" s="3"/>
      <c r="Q29" s="3"/>
      <c r="R29" s="3"/>
    </row>
    <row r="30" spans="1:19" ht="20.100000000000001" customHeight="1">
      <c r="A30" s="3521"/>
      <c r="B30" s="30" t="s">
        <v>2266</v>
      </c>
      <c r="C30" s="78"/>
      <c r="D30" s="78">
        <v>3</v>
      </c>
      <c r="E30" s="78"/>
      <c r="F30" s="78">
        <v>5</v>
      </c>
      <c r="G30" s="78">
        <v>1451</v>
      </c>
      <c r="H30" s="79">
        <v>8</v>
      </c>
      <c r="I30" s="86"/>
      <c r="J30" s="87">
        <v>3</v>
      </c>
      <c r="K30" s="87"/>
      <c r="L30" s="87">
        <v>5</v>
      </c>
      <c r="M30" s="87">
        <v>1451</v>
      </c>
      <c r="N30" s="88">
        <v>8</v>
      </c>
      <c r="O30" s="3"/>
      <c r="P30" s="3"/>
      <c r="Q30" s="3"/>
      <c r="R30" s="3"/>
    </row>
    <row r="31" spans="1:19" ht="20.100000000000001" customHeight="1">
      <c r="A31" s="3521"/>
      <c r="B31" s="31" t="s">
        <v>2267</v>
      </c>
      <c r="C31" s="80"/>
      <c r="D31" s="80"/>
      <c r="E31" s="80"/>
      <c r="F31" s="80"/>
      <c r="G31" s="81"/>
      <c r="H31" s="82"/>
      <c r="I31" s="89"/>
      <c r="J31" s="90"/>
      <c r="K31" s="90"/>
      <c r="L31" s="90"/>
      <c r="M31" s="91"/>
      <c r="N31" s="92"/>
      <c r="O31" s="3"/>
      <c r="P31" s="3"/>
      <c r="Q31" s="3"/>
      <c r="R31" s="3"/>
    </row>
    <row r="32" spans="1:19" ht="20.100000000000001" customHeight="1" thickBot="1">
      <c r="A32" s="3521"/>
      <c r="B32" s="31" t="s">
        <v>2268</v>
      </c>
      <c r="C32" s="80"/>
      <c r="D32" s="80"/>
      <c r="E32" s="80"/>
      <c r="F32" s="80"/>
      <c r="G32" s="80"/>
      <c r="H32" s="117"/>
      <c r="I32" s="89"/>
      <c r="J32" s="90"/>
      <c r="K32" s="90"/>
      <c r="L32" s="90"/>
      <c r="M32" s="90"/>
      <c r="N32" s="122"/>
      <c r="O32" s="3"/>
      <c r="P32" s="3"/>
      <c r="Q32" s="3"/>
      <c r="R32" s="3"/>
    </row>
    <row r="33" spans="1:18" ht="20.100000000000001" customHeight="1" thickTop="1" thickBot="1">
      <c r="A33" s="3522"/>
      <c r="B33" s="32" t="s">
        <v>19</v>
      </c>
      <c r="C33" s="83"/>
      <c r="D33" s="83">
        <v>3</v>
      </c>
      <c r="E33" s="83"/>
      <c r="F33" s="83">
        <v>5</v>
      </c>
      <c r="G33" s="84">
        <v>1451</v>
      </c>
      <c r="H33" s="127">
        <v>8</v>
      </c>
      <c r="I33" s="116"/>
      <c r="J33" s="93">
        <v>3</v>
      </c>
      <c r="K33" s="93"/>
      <c r="L33" s="93">
        <v>5</v>
      </c>
      <c r="M33" s="121">
        <v>1451</v>
      </c>
      <c r="N33" s="128">
        <v>8</v>
      </c>
      <c r="O33" s="3"/>
      <c r="P33" s="3"/>
      <c r="Q33" s="3"/>
      <c r="R33" s="3"/>
    </row>
    <row r="34" spans="1:18">
      <c r="A34" s="33"/>
      <c r="B34" s="34"/>
      <c r="C34" s="34"/>
      <c r="D34" s="298"/>
      <c r="E34" s="298"/>
      <c r="F34" s="298"/>
      <c r="G34" s="298"/>
      <c r="H34" s="298"/>
    </row>
    <row r="35" spans="1:18" ht="14.25" customHeight="1">
      <c r="A35" s="35"/>
      <c r="B35" s="36"/>
      <c r="C35" s="36"/>
      <c r="D35" s="298"/>
      <c r="E35" s="298"/>
      <c r="F35" s="298"/>
      <c r="G35" s="298"/>
      <c r="H35" s="298"/>
    </row>
    <row r="36" spans="1:18">
      <c r="A36" s="33"/>
      <c r="B36" s="36"/>
      <c r="C36" s="36"/>
      <c r="D36" s="298"/>
      <c r="E36" s="298"/>
      <c r="F36" s="298"/>
      <c r="G36" s="298"/>
      <c r="H36" s="298"/>
    </row>
    <row r="37" spans="1:18">
      <c r="A37" s="33"/>
      <c r="B37" s="2609"/>
      <c r="C37" s="2609"/>
      <c r="D37" s="298"/>
      <c r="E37" s="298"/>
      <c r="F37" s="298"/>
      <c r="G37" s="298"/>
      <c r="H37" s="298"/>
    </row>
    <row r="38" spans="1:18">
      <c r="A38" s="38"/>
      <c r="B38" s="6"/>
      <c r="C38" s="6"/>
    </row>
    <row r="39" spans="1:18">
      <c r="A39" s="38"/>
      <c r="B39" s="6"/>
      <c r="C39" s="6"/>
    </row>
    <row r="40" spans="1:18">
      <c r="A40" s="38"/>
      <c r="B40" s="6"/>
      <c r="C40" s="6"/>
    </row>
  </sheetData>
  <sheetProtection formatCells="0" formatColumns="0" formatRows="0" insertHyperlinks="0"/>
  <protectedRanges>
    <protectedRange sqref="L16:M21 C13:E24 G13:H18 G20:H24" name="Aralık1"/>
    <protectedRange sqref="G30:G31" name="Aralık1_1"/>
    <protectedRange sqref="M30:M31" name="Aralık1_2"/>
  </protectedRanges>
  <mergeCells count="20">
    <mergeCell ref="A11:D11"/>
    <mergeCell ref="A12:A24"/>
    <mergeCell ref="A1:I1"/>
    <mergeCell ref="A2:A9"/>
    <mergeCell ref="B2:B3"/>
    <mergeCell ref="C2:E2"/>
    <mergeCell ref="F2:H2"/>
    <mergeCell ref="I2:I3"/>
    <mergeCell ref="A26:N26"/>
    <mergeCell ref="A27:A33"/>
    <mergeCell ref="B27:B29"/>
    <mergeCell ref="C27:H27"/>
    <mergeCell ref="I27:N27"/>
    <mergeCell ref="E28:F28"/>
    <mergeCell ref="G28:G29"/>
    <mergeCell ref="H28:H29"/>
    <mergeCell ref="I28:J28"/>
    <mergeCell ref="K28:L28"/>
    <mergeCell ref="M28:M29"/>
    <mergeCell ref="N28:N29"/>
  </mergeCells>
  <dataValidations count="4">
    <dataValidation type="custom" allowBlank="1" showInputMessage="1" showErrorMessage="1" errorTitle="LÜTFEN DÜZELTİN" error="BİTEN ÜNİTE SAYISI BİTEN İÇME SUYU SAYISINDAN AZ OLAMAZ" sqref="E4">
      <formula1>N33</formula1>
    </dataValidation>
    <dataValidation type="custom" allowBlank="1" showInputMessage="1" showErrorMessage="1" errorTitle="LÜTFEN DÜZELTİN" error="PLANLANAN İÇME SUYU İŞ SAYISI, İÇME SUYU HİZMETİ GÖTÜRÜLECEK ÜNİTE SAYISINDAN AZ OLAMAZ " sqref="C9">
      <formula1>C9&lt;=H33</formula1>
    </dataValidation>
    <dataValidation type="custom" allowBlank="1" showInputMessage="1" showErrorMessage="1" errorTitle="LÜTFEN DÜZELTİN" error="PLANLANAN İÇME SUYU İŞ SAYISI, İÇME SUYU HİZMETİ GÖTÜRÜLECEK ÜNİTE SAYISINDAN AZ OLAMAZ " sqref="H33">
      <formula1>C9&lt;=H33</formula1>
    </dataValidation>
    <dataValidation type="custom" allowBlank="1" showInputMessage="1" showErrorMessage="1" errorTitle="LÜTFEN DÜZELTİN" error="BİTEN ÜNİTE SAYISI BİTEN İÇME SUYU SAYISINDAN AZ OLAMAZ" sqref="N33">
      <formula1>E4&lt;=N33</formula1>
    </dataValidation>
  </dataValidations>
  <pageMargins left="0.78" right="0.41" top="0.91" bottom="0.52" header="0.47" footer="0.34"/>
  <pageSetup paperSize="9" scale="65" orientation="landscape" r:id="rId1"/>
  <headerFooter alignWithMargins="0">
    <oddHeader>&amp;C&amp;"Arial Tur,Kalın"&amp;12T.C
İÇİŞLERİ BAKANLIĞI
Mahalli İdareler Genel Müdürlüğü</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I45"/>
  <sheetViews>
    <sheetView view="pageBreakPreview" zoomScale="73" zoomScaleNormal="100" zoomScaleSheetLayoutView="73" workbookViewId="0">
      <selection sqref="A1:T1"/>
    </sheetView>
  </sheetViews>
  <sheetFormatPr defaultRowHeight="12.75"/>
  <cols>
    <col min="1" max="1" width="10" style="204" customWidth="1"/>
    <col min="2" max="2" width="14.42578125" style="204" customWidth="1"/>
    <col min="3" max="3" width="17.85546875" style="204" customWidth="1"/>
    <col min="4" max="4" width="33.42578125" style="204" customWidth="1"/>
    <col min="5" max="5" width="30.140625" style="204" customWidth="1"/>
    <col min="6" max="6" width="10.42578125" style="204" customWidth="1"/>
    <col min="7" max="7" width="17.28515625" style="204" customWidth="1"/>
    <col min="8" max="8" width="17.42578125" style="204" customWidth="1"/>
    <col min="9" max="9" width="16.28515625" style="244" customWidth="1"/>
    <col min="10" max="10" width="13.85546875" style="244" customWidth="1"/>
    <col min="11" max="11" width="13.28515625" style="245" customWidth="1"/>
    <col min="12" max="12" width="18" style="244" customWidth="1"/>
    <col min="13" max="13" width="7.7109375" style="246" customWidth="1"/>
    <col min="14" max="14" width="8" style="204" customWidth="1"/>
    <col min="15" max="15" width="6" style="204" customWidth="1"/>
    <col min="16" max="16" width="8.140625" style="204" customWidth="1"/>
    <col min="17" max="17" width="5.7109375" style="204" customWidth="1"/>
    <col min="18" max="18" width="5.5703125" style="204" customWidth="1"/>
    <col min="19" max="19" width="8.85546875" style="204" customWidth="1"/>
    <col min="20" max="20" width="35" style="204" customWidth="1"/>
    <col min="21" max="80" width="9.140625" style="249"/>
    <col min="81" max="82" width="9.140625" style="204"/>
    <col min="83" max="83" width="12.7109375" style="249" customWidth="1"/>
    <col min="84" max="84" width="10.42578125" style="249" customWidth="1"/>
    <col min="85" max="85" width="10.28515625" style="249" customWidth="1"/>
    <col min="86" max="87" width="9.140625" style="249"/>
    <col min="88" max="89" width="9.140625" style="204"/>
    <col min="90" max="93" width="0" style="204" hidden="1" customWidth="1"/>
    <col min="94" max="16384" width="9.140625" style="204"/>
  </cols>
  <sheetData>
    <row r="1" spans="1:87" s="205" customFormat="1" ht="33.75" customHeight="1" thickBot="1">
      <c r="A1" s="3986" t="s">
        <v>2441</v>
      </c>
      <c r="B1" s="3986"/>
      <c r="C1" s="3986"/>
      <c r="D1" s="3986"/>
      <c r="E1" s="3986"/>
      <c r="F1" s="3986"/>
      <c r="G1" s="3986"/>
      <c r="H1" s="3986"/>
      <c r="I1" s="3986"/>
      <c r="J1" s="3986"/>
      <c r="K1" s="3986"/>
      <c r="L1" s="3986"/>
      <c r="M1" s="3986"/>
      <c r="N1" s="3986"/>
      <c r="O1" s="3986"/>
      <c r="P1" s="3986"/>
      <c r="Q1" s="3986"/>
      <c r="R1" s="3986"/>
      <c r="S1" s="3986"/>
      <c r="T1" s="3986"/>
      <c r="W1" s="249"/>
      <c r="CE1" s="249"/>
      <c r="CF1" s="249"/>
      <c r="CG1" s="249"/>
      <c r="CH1" s="249"/>
      <c r="CI1" s="249"/>
    </row>
    <row r="2" spans="1:87" s="205" customFormat="1" ht="40.5" customHeight="1">
      <c r="A2" s="3946" t="s">
        <v>445</v>
      </c>
      <c r="B2" s="3948" t="s">
        <v>13</v>
      </c>
      <c r="C2" s="3950" t="s">
        <v>2277</v>
      </c>
      <c r="D2" s="3950" t="s">
        <v>423</v>
      </c>
      <c r="E2" s="3950"/>
      <c r="F2" s="3964" t="s">
        <v>2276</v>
      </c>
      <c r="G2" s="3958" t="s">
        <v>411</v>
      </c>
      <c r="H2" s="3966" t="s">
        <v>412</v>
      </c>
      <c r="I2" s="604" t="s">
        <v>2357</v>
      </c>
      <c r="J2" s="391" t="s">
        <v>1054</v>
      </c>
      <c r="K2" s="391" t="s">
        <v>2358</v>
      </c>
      <c r="L2" s="605" t="s">
        <v>2359</v>
      </c>
      <c r="M2" s="3940" t="s">
        <v>429</v>
      </c>
      <c r="N2" s="3941"/>
      <c r="O2" s="3942" t="s">
        <v>16</v>
      </c>
      <c r="P2" s="3943"/>
      <c r="Q2" s="3943"/>
      <c r="R2" s="3943"/>
      <c r="S2" s="3943"/>
      <c r="T2" s="3944"/>
      <c r="CE2" s="249"/>
      <c r="CF2" s="249"/>
      <c r="CG2" s="249"/>
      <c r="CH2" s="249"/>
      <c r="CI2" s="249"/>
    </row>
    <row r="3" spans="1:87" s="205" customFormat="1" ht="39.75" customHeight="1" thickBot="1">
      <c r="A3" s="3947"/>
      <c r="B3" s="3949"/>
      <c r="C3" s="3951"/>
      <c r="D3" s="608" t="s">
        <v>430</v>
      </c>
      <c r="E3" s="609" t="s">
        <v>410</v>
      </c>
      <c r="F3" s="3965"/>
      <c r="G3" s="3959"/>
      <c r="H3" s="4057"/>
      <c r="I3" s="1241" t="s">
        <v>1416</v>
      </c>
      <c r="J3" s="1242" t="s">
        <v>1417</v>
      </c>
      <c r="K3" s="1242" t="s">
        <v>1055</v>
      </c>
      <c r="L3" s="1429" t="s">
        <v>2131</v>
      </c>
      <c r="M3" s="1430" t="s">
        <v>436</v>
      </c>
      <c r="N3" s="1431" t="s">
        <v>437</v>
      </c>
      <c r="O3" s="1405" t="s">
        <v>438</v>
      </c>
      <c r="P3" s="1406" t="s">
        <v>439</v>
      </c>
      <c r="Q3" s="622" t="s">
        <v>440</v>
      </c>
      <c r="R3" s="622" t="s">
        <v>441</v>
      </c>
      <c r="S3" s="622" t="s">
        <v>442</v>
      </c>
      <c r="T3" s="1239" t="s">
        <v>443</v>
      </c>
      <c r="U3" s="1422"/>
      <c r="V3" s="1422"/>
      <c r="W3" s="1422"/>
      <c r="CE3" s="249"/>
      <c r="CF3" s="249"/>
      <c r="CG3" s="249"/>
      <c r="CH3" s="249"/>
      <c r="CI3" s="249"/>
    </row>
    <row r="4" spans="1:87" ht="30" customHeight="1">
      <c r="A4" s="3013" t="s">
        <v>451</v>
      </c>
      <c r="B4" s="3013" t="s">
        <v>94</v>
      </c>
      <c r="C4" s="3013" t="s">
        <v>95</v>
      </c>
      <c r="D4" s="3197" t="s">
        <v>2443</v>
      </c>
      <c r="E4" s="3197" t="s">
        <v>2456</v>
      </c>
      <c r="F4" s="3013">
        <v>211</v>
      </c>
      <c r="G4" s="3013" t="s">
        <v>2268</v>
      </c>
      <c r="H4" s="3013" t="s">
        <v>408</v>
      </c>
      <c r="I4" s="3203">
        <v>43271.78</v>
      </c>
      <c r="J4" s="3203">
        <v>43271.78</v>
      </c>
      <c r="K4" s="3203">
        <v>43271.78</v>
      </c>
      <c r="L4" s="3203">
        <v>0</v>
      </c>
      <c r="M4" s="3204">
        <v>1</v>
      </c>
      <c r="N4" s="3204">
        <v>1</v>
      </c>
      <c r="O4" s="3013">
        <v>1</v>
      </c>
      <c r="P4" s="3013"/>
      <c r="Q4" s="3013"/>
      <c r="R4" s="3013"/>
      <c r="S4" s="3013"/>
      <c r="T4" s="3013" t="s">
        <v>438</v>
      </c>
      <c r="U4" s="1415"/>
      <c r="V4" s="1422"/>
      <c r="W4" s="1422"/>
      <c r="X4" s="205"/>
      <c r="Y4" s="205"/>
      <c r="Z4" s="205"/>
    </row>
    <row r="5" spans="1:87" ht="30" customHeight="1">
      <c r="A5" s="3013" t="s">
        <v>451</v>
      </c>
      <c r="B5" s="3013" t="s">
        <v>94</v>
      </c>
      <c r="C5" s="3013" t="s">
        <v>95</v>
      </c>
      <c r="D5" s="3197" t="s">
        <v>2444</v>
      </c>
      <c r="E5" s="3197" t="s">
        <v>2457</v>
      </c>
      <c r="F5" s="3013">
        <v>271</v>
      </c>
      <c r="G5" s="3013" t="s">
        <v>2268</v>
      </c>
      <c r="H5" s="3013" t="s">
        <v>408</v>
      </c>
      <c r="I5" s="1492">
        <v>45784</v>
      </c>
      <c r="J5" s="1492">
        <v>45784</v>
      </c>
      <c r="K5" s="1492">
        <v>45784</v>
      </c>
      <c r="L5" s="1492">
        <v>0</v>
      </c>
      <c r="M5" s="3204">
        <v>1</v>
      </c>
      <c r="N5" s="3204">
        <v>1</v>
      </c>
      <c r="O5" s="3013">
        <v>1</v>
      </c>
      <c r="P5" s="3013"/>
      <c r="Q5" s="3013"/>
      <c r="R5" s="3013"/>
      <c r="S5" s="3013"/>
      <c r="T5" s="3013" t="s">
        <v>438</v>
      </c>
      <c r="U5" s="1415"/>
      <c r="V5" s="1422"/>
      <c r="W5" s="1422"/>
      <c r="X5" s="205"/>
      <c r="Y5" s="205"/>
      <c r="Z5" s="205"/>
    </row>
    <row r="6" spans="1:87" s="272" customFormat="1" ht="30" customHeight="1">
      <c r="A6" s="3013" t="s">
        <v>451</v>
      </c>
      <c r="B6" s="3013" t="s">
        <v>94</v>
      </c>
      <c r="C6" s="3013" t="s">
        <v>95</v>
      </c>
      <c r="D6" s="3197" t="s">
        <v>2445</v>
      </c>
      <c r="E6" s="3197" t="s">
        <v>2458</v>
      </c>
      <c r="F6" s="1372">
        <v>56</v>
      </c>
      <c r="G6" s="3013" t="s">
        <v>2268</v>
      </c>
      <c r="H6" s="3013" t="s">
        <v>408</v>
      </c>
      <c r="I6" s="1492">
        <v>21414.639999999999</v>
      </c>
      <c r="J6" s="1492">
        <v>21414.639999999999</v>
      </c>
      <c r="K6" s="1492">
        <v>21414.639999999999</v>
      </c>
      <c r="L6" s="1492">
        <v>0</v>
      </c>
      <c r="M6" s="3204">
        <v>1</v>
      </c>
      <c r="N6" s="3204">
        <v>1</v>
      </c>
      <c r="O6" s="3013">
        <v>1</v>
      </c>
      <c r="P6" s="3013"/>
      <c r="Q6" s="3013"/>
      <c r="R6" s="3013"/>
      <c r="S6" s="3013"/>
      <c r="T6" s="3013" t="s">
        <v>438</v>
      </c>
      <c r="U6" s="280"/>
      <c r="V6" s="1616"/>
      <c r="W6" s="1616"/>
      <c r="X6" s="280"/>
      <c r="Y6" s="280"/>
      <c r="Z6" s="280"/>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E6" s="271" t="s">
        <v>1133</v>
      </c>
      <c r="CF6" s="271" t="s">
        <v>2268</v>
      </c>
      <c r="CG6" s="271" t="s">
        <v>1134</v>
      </c>
      <c r="CH6" s="271"/>
      <c r="CI6" s="271"/>
    </row>
    <row r="7" spans="1:87" s="272" customFormat="1" ht="30" customHeight="1">
      <c r="A7" s="1500" t="s">
        <v>451</v>
      </c>
      <c r="B7" s="3013" t="s">
        <v>94</v>
      </c>
      <c r="C7" s="3013" t="s">
        <v>95</v>
      </c>
      <c r="D7" s="3197" t="s">
        <v>2446</v>
      </c>
      <c r="E7" s="3197" t="s">
        <v>2459</v>
      </c>
      <c r="F7" s="3205">
        <v>187</v>
      </c>
      <c r="G7" s="3013" t="s">
        <v>2268</v>
      </c>
      <c r="H7" s="3013" t="s">
        <v>408</v>
      </c>
      <c r="I7" s="1492">
        <v>16520</v>
      </c>
      <c r="J7" s="1492">
        <v>16520</v>
      </c>
      <c r="K7" s="1492">
        <v>16520</v>
      </c>
      <c r="L7" s="1492">
        <v>0</v>
      </c>
      <c r="M7" s="3204">
        <v>1</v>
      </c>
      <c r="N7" s="3204">
        <v>1</v>
      </c>
      <c r="O7" s="3013">
        <v>1</v>
      </c>
      <c r="P7" s="3013"/>
      <c r="Q7" s="3013"/>
      <c r="R7" s="3013"/>
      <c r="S7" s="3013"/>
      <c r="T7" s="3013" t="s">
        <v>438</v>
      </c>
      <c r="U7" s="280"/>
      <c r="V7" s="1616"/>
      <c r="W7" s="1616"/>
      <c r="X7" s="280"/>
      <c r="Y7" s="280"/>
      <c r="Z7" s="280"/>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E7" s="271" t="s">
        <v>2267</v>
      </c>
      <c r="CF7" s="271"/>
      <c r="CG7" s="271" t="s">
        <v>1134</v>
      </c>
      <c r="CH7" s="271"/>
      <c r="CI7" s="271"/>
    </row>
    <row r="8" spans="1:87" s="272" customFormat="1" ht="30" customHeight="1">
      <c r="A8" s="1500" t="s">
        <v>451</v>
      </c>
      <c r="B8" s="3013" t="s">
        <v>94</v>
      </c>
      <c r="C8" s="3013" t="s">
        <v>95</v>
      </c>
      <c r="D8" s="3197" t="s">
        <v>2447</v>
      </c>
      <c r="E8" s="3197" t="s">
        <v>2462</v>
      </c>
      <c r="F8" s="3199">
        <v>75</v>
      </c>
      <c r="G8" s="3013" t="s">
        <v>2268</v>
      </c>
      <c r="H8" s="3013" t="s">
        <v>408</v>
      </c>
      <c r="I8" s="1492">
        <v>8260</v>
      </c>
      <c r="J8" s="1492">
        <v>8260</v>
      </c>
      <c r="K8" s="1492">
        <v>8260</v>
      </c>
      <c r="L8" s="1492">
        <v>0</v>
      </c>
      <c r="M8" s="3204">
        <v>1</v>
      </c>
      <c r="N8" s="3204">
        <v>1</v>
      </c>
      <c r="O8" s="3013">
        <v>1</v>
      </c>
      <c r="P8" s="3013"/>
      <c r="Q8" s="3013"/>
      <c r="R8" s="3013"/>
      <c r="S8" s="3013"/>
      <c r="T8" s="3013" t="s">
        <v>438</v>
      </c>
      <c r="U8" s="280"/>
      <c r="V8" s="1616"/>
      <c r="W8" s="1616"/>
      <c r="X8" s="280"/>
      <c r="Y8" s="280"/>
      <c r="Z8" s="280"/>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E8" s="271" t="s">
        <v>2267</v>
      </c>
      <c r="CF8" s="271"/>
      <c r="CG8" s="271"/>
      <c r="CH8" s="271"/>
      <c r="CI8" s="271"/>
    </row>
    <row r="9" spans="1:87" s="272" customFormat="1" ht="48.75" customHeight="1">
      <c r="A9" s="1500" t="s">
        <v>451</v>
      </c>
      <c r="B9" s="3013" t="s">
        <v>94</v>
      </c>
      <c r="C9" s="3013" t="s">
        <v>95</v>
      </c>
      <c r="D9" s="3197" t="s">
        <v>2442</v>
      </c>
      <c r="E9" s="3197" t="s">
        <v>2442</v>
      </c>
      <c r="F9" s="3199">
        <v>1143</v>
      </c>
      <c r="G9" s="3013" t="s">
        <v>2268</v>
      </c>
      <c r="H9" s="3013" t="s">
        <v>408</v>
      </c>
      <c r="I9" s="1492">
        <v>14160</v>
      </c>
      <c r="J9" s="1492">
        <v>14160</v>
      </c>
      <c r="K9" s="1492">
        <v>14160</v>
      </c>
      <c r="L9" s="1492">
        <v>0</v>
      </c>
      <c r="M9" s="3204">
        <v>1</v>
      </c>
      <c r="N9" s="3204">
        <v>1</v>
      </c>
      <c r="O9" s="3013">
        <v>1</v>
      </c>
      <c r="P9" s="3013"/>
      <c r="Q9" s="3013"/>
      <c r="R9" s="3013"/>
      <c r="S9" s="3013"/>
      <c r="T9" s="3013" t="s">
        <v>438</v>
      </c>
      <c r="U9" s="280"/>
      <c r="V9" s="1616"/>
      <c r="W9" s="1616"/>
      <c r="X9" s="280"/>
      <c r="Y9" s="280"/>
      <c r="Z9" s="280"/>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E9" s="271"/>
      <c r="CF9" s="271"/>
      <c r="CG9" s="271"/>
      <c r="CH9" s="271"/>
      <c r="CI9" s="271"/>
    </row>
    <row r="10" spans="1:87" s="272" customFormat="1" ht="30" customHeight="1">
      <c r="A10" s="1500" t="s">
        <v>451</v>
      </c>
      <c r="B10" s="3013" t="s">
        <v>94</v>
      </c>
      <c r="C10" s="3013" t="s">
        <v>95</v>
      </c>
      <c r="D10" s="3197" t="s">
        <v>2448</v>
      </c>
      <c r="E10" s="3197" t="s">
        <v>2461</v>
      </c>
      <c r="F10" s="3191">
        <v>156</v>
      </c>
      <c r="G10" s="3013" t="s">
        <v>2268</v>
      </c>
      <c r="H10" s="3013" t="s">
        <v>408</v>
      </c>
      <c r="I10" s="1492">
        <v>14160</v>
      </c>
      <c r="J10" s="1492">
        <v>14160</v>
      </c>
      <c r="K10" s="1492">
        <v>14160</v>
      </c>
      <c r="L10" s="1492">
        <v>0</v>
      </c>
      <c r="M10" s="3204">
        <v>1</v>
      </c>
      <c r="N10" s="3204">
        <v>1</v>
      </c>
      <c r="O10" s="3013">
        <v>1</v>
      </c>
      <c r="P10" s="3013"/>
      <c r="Q10" s="3013"/>
      <c r="R10" s="3013"/>
      <c r="S10" s="3013"/>
      <c r="T10" s="3013" t="s">
        <v>438</v>
      </c>
      <c r="U10" s="280"/>
      <c r="V10" s="1616"/>
      <c r="W10" s="1616"/>
      <c r="X10" s="280"/>
      <c r="Y10" s="280"/>
      <c r="Z10" s="280"/>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E10" s="271"/>
      <c r="CF10" s="271"/>
      <c r="CG10" s="271"/>
      <c r="CH10" s="271"/>
      <c r="CI10" s="271"/>
    </row>
    <row r="11" spans="1:87" s="272" customFormat="1" ht="30.75" customHeight="1">
      <c r="A11" s="1500" t="s">
        <v>451</v>
      </c>
      <c r="B11" s="3013" t="s">
        <v>94</v>
      </c>
      <c r="C11" s="3013" t="s">
        <v>95</v>
      </c>
      <c r="D11" s="3197" t="s">
        <v>2449</v>
      </c>
      <c r="E11" s="3197" t="s">
        <v>2460</v>
      </c>
      <c r="F11" s="3191">
        <v>166</v>
      </c>
      <c r="G11" s="3013" t="s">
        <v>2268</v>
      </c>
      <c r="H11" s="3013" t="s">
        <v>408</v>
      </c>
      <c r="I11" s="1492">
        <v>65115.58</v>
      </c>
      <c r="J11" s="1492">
        <v>65115.58</v>
      </c>
      <c r="K11" s="1492">
        <v>65115.58</v>
      </c>
      <c r="L11" s="1492">
        <v>0</v>
      </c>
      <c r="M11" s="3204">
        <v>1</v>
      </c>
      <c r="N11" s="3204">
        <v>1</v>
      </c>
      <c r="O11" s="3013">
        <v>1</v>
      </c>
      <c r="P11" s="3013"/>
      <c r="Q11" s="3013"/>
      <c r="R11" s="3013"/>
      <c r="S11" s="3013"/>
      <c r="T11" s="3013" t="s">
        <v>438</v>
      </c>
      <c r="U11" s="280"/>
      <c r="V11" s="1616"/>
      <c r="W11" s="1616"/>
      <c r="X11" s="280"/>
      <c r="Y11" s="280"/>
      <c r="Z11" s="280"/>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E11" s="271"/>
      <c r="CF11" s="271"/>
      <c r="CG11" s="271"/>
      <c r="CH11" s="271"/>
      <c r="CI11" s="271"/>
    </row>
    <row r="12" spans="1:87" s="272" customFormat="1" ht="30" customHeight="1">
      <c r="A12" s="1500" t="s">
        <v>451</v>
      </c>
      <c r="B12" s="3013" t="s">
        <v>94</v>
      </c>
      <c r="C12" s="3013" t="s">
        <v>95</v>
      </c>
      <c r="D12" s="3197" t="s">
        <v>2450</v>
      </c>
      <c r="E12" s="3197" t="s">
        <v>2463</v>
      </c>
      <c r="F12" s="3192">
        <v>308</v>
      </c>
      <c r="G12" s="3013" t="s">
        <v>2268</v>
      </c>
      <c r="H12" s="3013" t="s">
        <v>408</v>
      </c>
      <c r="I12" s="1492">
        <v>54870</v>
      </c>
      <c r="J12" s="1492">
        <v>54870</v>
      </c>
      <c r="K12" s="1492">
        <v>54870</v>
      </c>
      <c r="L12" s="1492">
        <v>0</v>
      </c>
      <c r="M12" s="3204">
        <v>1</v>
      </c>
      <c r="N12" s="3204">
        <v>1</v>
      </c>
      <c r="O12" s="3013">
        <v>1</v>
      </c>
      <c r="P12" s="3013"/>
      <c r="Q12" s="3013"/>
      <c r="R12" s="3013"/>
      <c r="S12" s="3013"/>
      <c r="T12" s="3013" t="s">
        <v>438</v>
      </c>
      <c r="U12" s="280"/>
      <c r="V12" s="1616"/>
      <c r="W12" s="1616"/>
      <c r="X12" s="280"/>
      <c r="Y12" s="280"/>
      <c r="Z12" s="280"/>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E12" s="271"/>
      <c r="CF12" s="271"/>
      <c r="CG12" s="271"/>
      <c r="CH12" s="271"/>
      <c r="CI12" s="271"/>
    </row>
    <row r="13" spans="1:87" ht="30.75" customHeight="1">
      <c r="A13" s="1500" t="s">
        <v>451</v>
      </c>
      <c r="B13" s="3013" t="s">
        <v>94</v>
      </c>
      <c r="C13" s="3013" t="s">
        <v>95</v>
      </c>
      <c r="D13" s="3197" t="s">
        <v>2451</v>
      </c>
      <c r="E13" s="3197" t="s">
        <v>2465</v>
      </c>
      <c r="F13" s="3193">
        <v>758</v>
      </c>
      <c r="G13" s="3013" t="s">
        <v>2268</v>
      </c>
      <c r="H13" s="3013" t="s">
        <v>408</v>
      </c>
      <c r="I13" s="1492">
        <v>4425</v>
      </c>
      <c r="J13" s="1492">
        <v>4425</v>
      </c>
      <c r="K13" s="1492">
        <v>4425</v>
      </c>
      <c r="L13" s="1492">
        <v>0</v>
      </c>
      <c r="M13" s="3204">
        <v>1</v>
      </c>
      <c r="N13" s="3204">
        <v>1</v>
      </c>
      <c r="O13" s="3013">
        <v>1</v>
      </c>
      <c r="P13" s="3013"/>
      <c r="Q13" s="3013"/>
      <c r="R13" s="3013"/>
      <c r="S13" s="3013"/>
      <c r="T13" s="3013" t="s">
        <v>438</v>
      </c>
      <c r="U13" s="1415"/>
      <c r="V13" s="1422"/>
      <c r="W13" s="1422"/>
      <c r="X13" s="205"/>
      <c r="Y13" s="205"/>
      <c r="Z13" s="205"/>
    </row>
    <row r="14" spans="1:87" ht="30" customHeight="1">
      <c r="A14" s="3013" t="s">
        <v>451</v>
      </c>
      <c r="B14" s="3013" t="s">
        <v>94</v>
      </c>
      <c r="C14" s="3013" t="s">
        <v>95</v>
      </c>
      <c r="D14" s="3198" t="s">
        <v>2452</v>
      </c>
      <c r="E14" s="3198" t="s">
        <v>2464</v>
      </c>
      <c r="F14" s="3013">
        <v>145</v>
      </c>
      <c r="G14" s="3013" t="s">
        <v>2268</v>
      </c>
      <c r="H14" s="3013" t="s">
        <v>408</v>
      </c>
      <c r="I14" s="1492">
        <v>82600</v>
      </c>
      <c r="J14" s="3203">
        <v>82600</v>
      </c>
      <c r="K14" s="1492">
        <v>82600</v>
      </c>
      <c r="L14" s="1492">
        <v>0</v>
      </c>
      <c r="M14" s="3204">
        <v>1</v>
      </c>
      <c r="N14" s="3204">
        <v>1</v>
      </c>
      <c r="O14" s="3013">
        <v>1</v>
      </c>
      <c r="P14" s="3013"/>
      <c r="Q14" s="3013"/>
      <c r="R14" s="3013"/>
      <c r="S14" s="3013"/>
      <c r="T14" s="3013" t="s">
        <v>438</v>
      </c>
      <c r="U14" s="205"/>
      <c r="V14" s="1422"/>
      <c r="W14" s="1422"/>
      <c r="X14" s="205"/>
      <c r="Y14" s="205"/>
      <c r="Z14" s="205"/>
    </row>
    <row r="15" spans="1:87" ht="30" customHeight="1">
      <c r="A15" s="1500" t="s">
        <v>451</v>
      </c>
      <c r="B15" s="3013" t="s">
        <v>94</v>
      </c>
      <c r="C15" s="3013" t="s">
        <v>95</v>
      </c>
      <c r="D15" s="3198" t="s">
        <v>2453</v>
      </c>
      <c r="E15" s="3198" t="s">
        <v>2466</v>
      </c>
      <c r="F15" s="3013">
        <v>48</v>
      </c>
      <c r="G15" s="3013" t="s">
        <v>2268</v>
      </c>
      <c r="H15" s="3013" t="s">
        <v>408</v>
      </c>
      <c r="I15" s="1492">
        <v>35400</v>
      </c>
      <c r="J15" s="1509">
        <v>35400</v>
      </c>
      <c r="K15" s="1492">
        <v>35400</v>
      </c>
      <c r="L15" s="1492">
        <v>0</v>
      </c>
      <c r="M15" s="3204">
        <v>1</v>
      </c>
      <c r="N15" s="3204">
        <v>1</v>
      </c>
      <c r="O15" s="3013">
        <v>1</v>
      </c>
      <c r="P15" s="3013"/>
      <c r="Q15" s="3013"/>
      <c r="R15" s="3206"/>
      <c r="S15" s="3013"/>
      <c r="T15" s="3013" t="s">
        <v>438</v>
      </c>
      <c r="U15" s="205"/>
      <c r="V15" s="1422"/>
      <c r="W15" s="1422"/>
    </row>
    <row r="16" spans="1:87" ht="30" customHeight="1">
      <c r="A16" s="3013" t="s">
        <v>451</v>
      </c>
      <c r="B16" s="3013" t="s">
        <v>94</v>
      </c>
      <c r="C16" s="3013" t="s">
        <v>95</v>
      </c>
      <c r="D16" s="3199" t="s">
        <v>2454</v>
      </c>
      <c r="E16" s="3199" t="s">
        <v>2467</v>
      </c>
      <c r="F16" s="3013">
        <v>63</v>
      </c>
      <c r="G16" s="3013" t="s">
        <v>2268</v>
      </c>
      <c r="H16" s="3013" t="s">
        <v>408</v>
      </c>
      <c r="I16" s="3207">
        <v>97940</v>
      </c>
      <c r="J16" s="3207">
        <v>97940</v>
      </c>
      <c r="K16" s="3207">
        <v>97940</v>
      </c>
      <c r="L16" s="3207">
        <v>0</v>
      </c>
      <c r="M16" s="3204">
        <v>1</v>
      </c>
      <c r="N16" s="3204">
        <v>1</v>
      </c>
      <c r="O16" s="3013">
        <v>1</v>
      </c>
      <c r="P16" s="3013"/>
      <c r="Q16" s="3013"/>
      <c r="R16" s="3013"/>
      <c r="S16" s="3013"/>
      <c r="T16" s="3013" t="s">
        <v>438</v>
      </c>
      <c r="U16" s="205"/>
      <c r="V16" s="1422"/>
      <c r="W16" s="1422"/>
    </row>
    <row r="17" spans="1:23" ht="26.25" customHeight="1">
      <c r="A17" s="1500" t="s">
        <v>451</v>
      </c>
      <c r="B17" s="3013" t="s">
        <v>94</v>
      </c>
      <c r="C17" s="3013" t="s">
        <v>95</v>
      </c>
      <c r="D17" s="3199" t="s">
        <v>2455</v>
      </c>
      <c r="E17" s="3199" t="s">
        <v>2468</v>
      </c>
      <c r="F17" s="3013">
        <v>189</v>
      </c>
      <c r="G17" s="3013" t="s">
        <v>2266</v>
      </c>
      <c r="H17" s="3013" t="s">
        <v>408</v>
      </c>
      <c r="I17" s="3207">
        <v>35400</v>
      </c>
      <c r="J17" s="3207">
        <v>35400</v>
      </c>
      <c r="K17" s="3207">
        <v>35400</v>
      </c>
      <c r="L17" s="3207">
        <v>0</v>
      </c>
      <c r="M17" s="3204">
        <v>1</v>
      </c>
      <c r="N17" s="3204">
        <v>1</v>
      </c>
      <c r="O17" s="3013">
        <v>1</v>
      </c>
      <c r="P17" s="3013"/>
      <c r="Q17" s="3013"/>
      <c r="R17" s="3013"/>
      <c r="S17" s="3013"/>
      <c r="T17" s="3013" t="s">
        <v>438</v>
      </c>
      <c r="U17" s="205"/>
      <c r="V17" s="1422"/>
      <c r="W17" s="1422"/>
    </row>
    <row r="18" spans="1:23" ht="33.75" customHeight="1">
      <c r="A18" s="3013" t="s">
        <v>451</v>
      </c>
      <c r="B18" s="3013" t="s">
        <v>94</v>
      </c>
      <c r="C18" s="3013" t="s">
        <v>95</v>
      </c>
      <c r="D18" s="3199" t="s">
        <v>2444</v>
      </c>
      <c r="E18" s="3199" t="s">
        <v>2457</v>
      </c>
      <c r="F18" s="3013">
        <v>241</v>
      </c>
      <c r="G18" s="3013" t="s">
        <v>2268</v>
      </c>
      <c r="H18" s="3013" t="s">
        <v>408</v>
      </c>
      <c r="I18" s="3207">
        <v>35400</v>
      </c>
      <c r="J18" s="3207">
        <v>35400</v>
      </c>
      <c r="K18" s="3207">
        <v>35400</v>
      </c>
      <c r="L18" s="3207">
        <v>0</v>
      </c>
      <c r="M18" s="3204">
        <v>1</v>
      </c>
      <c r="N18" s="3204">
        <v>1</v>
      </c>
      <c r="O18" s="3013">
        <v>1</v>
      </c>
      <c r="P18" s="3013"/>
      <c r="Q18" s="3013"/>
      <c r="R18" s="3013"/>
      <c r="S18" s="3013"/>
      <c r="T18" s="3013" t="s">
        <v>438</v>
      </c>
      <c r="U18" s="205"/>
      <c r="V18" s="1422"/>
      <c r="W18" s="1422"/>
    </row>
    <row r="19" spans="1:23" ht="110.25" customHeight="1">
      <c r="A19" s="1784" t="s">
        <v>415</v>
      </c>
      <c r="B19" s="3013" t="s">
        <v>94</v>
      </c>
      <c r="C19" s="3013" t="s">
        <v>95</v>
      </c>
      <c r="D19" s="3200" t="s">
        <v>2612</v>
      </c>
      <c r="E19" s="3200" t="s">
        <v>2611</v>
      </c>
      <c r="F19" s="3013"/>
      <c r="G19" s="3013" t="s">
        <v>2268</v>
      </c>
      <c r="H19" s="3013" t="s">
        <v>408</v>
      </c>
      <c r="I19" s="3207">
        <v>94164</v>
      </c>
      <c r="J19" s="3207">
        <v>94164</v>
      </c>
      <c r="K19" s="3207">
        <v>94164</v>
      </c>
      <c r="L19" s="3207">
        <v>0</v>
      </c>
      <c r="M19" s="3204">
        <v>1</v>
      </c>
      <c r="N19" s="3204">
        <v>1</v>
      </c>
      <c r="O19" s="3013">
        <v>1</v>
      </c>
      <c r="P19" s="3013"/>
      <c r="Q19" s="3013"/>
      <c r="R19" s="3013"/>
      <c r="S19" s="3013"/>
      <c r="T19" s="3013" t="s">
        <v>2613</v>
      </c>
      <c r="U19" s="1701"/>
      <c r="V19" s="1422"/>
      <c r="W19" s="1422"/>
    </row>
    <row r="20" spans="1:23" ht="57" customHeight="1">
      <c r="A20" s="1783" t="s">
        <v>1926</v>
      </c>
      <c r="B20" s="3013" t="s">
        <v>94</v>
      </c>
      <c r="C20" s="3013" t="s">
        <v>2081</v>
      </c>
      <c r="D20" s="3201" t="s">
        <v>2469</v>
      </c>
      <c r="E20" s="3201" t="s">
        <v>2474</v>
      </c>
      <c r="F20" s="3013"/>
      <c r="G20" s="3013"/>
      <c r="H20" s="3013" t="s">
        <v>408</v>
      </c>
      <c r="I20" s="1509"/>
      <c r="J20" s="1509"/>
      <c r="K20" s="1509"/>
      <c r="L20" s="1509"/>
      <c r="M20" s="3208"/>
      <c r="N20" s="3013"/>
      <c r="O20" s="3013"/>
      <c r="P20" s="3013"/>
      <c r="Q20" s="3013"/>
      <c r="R20" s="3013"/>
      <c r="S20" s="3013"/>
      <c r="T20" s="3194" t="s">
        <v>2999</v>
      </c>
      <c r="U20" s="205"/>
      <c r="V20" s="1422"/>
      <c r="W20" s="1422"/>
    </row>
    <row r="21" spans="1:23" ht="51" customHeight="1">
      <c r="A21" s="1783" t="s">
        <v>1926</v>
      </c>
      <c r="B21" s="3013" t="s">
        <v>94</v>
      </c>
      <c r="C21" s="3013" t="s">
        <v>2081</v>
      </c>
      <c r="D21" s="3201" t="s">
        <v>2470</v>
      </c>
      <c r="E21" s="3201" t="s">
        <v>2475</v>
      </c>
      <c r="F21" s="3013"/>
      <c r="G21" s="3013"/>
      <c r="H21" s="3013" t="s">
        <v>408</v>
      </c>
      <c r="I21" s="1509"/>
      <c r="J21" s="1509"/>
      <c r="K21" s="1509"/>
      <c r="L21" s="1509"/>
      <c r="M21" s="1784"/>
      <c r="N21" s="1784"/>
      <c r="O21" s="1784"/>
      <c r="P21" s="1784"/>
      <c r="Q21" s="1784"/>
      <c r="R21" s="1784"/>
      <c r="S21" s="1784"/>
      <c r="T21" s="3194" t="s">
        <v>2622</v>
      </c>
      <c r="U21" s="205"/>
      <c r="V21" s="1422"/>
      <c r="W21" s="1422"/>
    </row>
    <row r="22" spans="1:23" ht="49.5" customHeight="1">
      <c r="A22" s="1783" t="s">
        <v>1926</v>
      </c>
      <c r="B22" s="3013" t="s">
        <v>94</v>
      </c>
      <c r="C22" s="3013" t="s">
        <v>2081</v>
      </c>
      <c r="D22" s="3201" t="s">
        <v>2471</v>
      </c>
      <c r="E22" s="3201" t="s">
        <v>2476</v>
      </c>
      <c r="F22" s="3013"/>
      <c r="G22" s="3013"/>
      <c r="H22" s="3013" t="s">
        <v>408</v>
      </c>
      <c r="I22" s="1509"/>
      <c r="J22" s="1509"/>
      <c r="K22" s="1509"/>
      <c r="L22" s="1509"/>
      <c r="M22" s="1784"/>
      <c r="N22" s="1784"/>
      <c r="O22" s="1784"/>
      <c r="P22" s="1784"/>
      <c r="Q22" s="1784"/>
      <c r="R22" s="1784"/>
      <c r="S22" s="1784"/>
      <c r="T22" s="3194" t="s">
        <v>3002</v>
      </c>
      <c r="U22" s="205"/>
      <c r="V22" s="1422"/>
      <c r="W22" s="1422"/>
    </row>
    <row r="23" spans="1:23" ht="57" customHeight="1">
      <c r="A23" s="1783" t="s">
        <v>1926</v>
      </c>
      <c r="B23" s="3013" t="s">
        <v>94</v>
      </c>
      <c r="C23" s="3013" t="s">
        <v>2081</v>
      </c>
      <c r="D23" s="3201" t="s">
        <v>2472</v>
      </c>
      <c r="E23" s="3201" t="s">
        <v>2477</v>
      </c>
      <c r="F23" s="3013"/>
      <c r="G23" s="3013"/>
      <c r="H23" s="3013" t="s">
        <v>408</v>
      </c>
      <c r="I23" s="1509"/>
      <c r="J23" s="1509"/>
      <c r="K23" s="1509"/>
      <c r="L23" s="1509"/>
      <c r="M23" s="3208"/>
      <c r="N23" s="3013"/>
      <c r="O23" s="3013"/>
      <c r="P23" s="3013"/>
      <c r="Q23" s="3013"/>
      <c r="R23" s="3013"/>
      <c r="S23" s="3013"/>
      <c r="T23" s="3194" t="s">
        <v>3002</v>
      </c>
      <c r="U23" s="205"/>
      <c r="V23" s="1422"/>
      <c r="W23" s="1422"/>
    </row>
    <row r="24" spans="1:23" ht="52.5" customHeight="1">
      <c r="A24" s="1783" t="s">
        <v>1926</v>
      </c>
      <c r="B24" s="3013" t="s">
        <v>94</v>
      </c>
      <c r="C24" s="3013" t="s">
        <v>2081</v>
      </c>
      <c r="D24" s="3201" t="s">
        <v>2473</v>
      </c>
      <c r="E24" s="3201" t="s">
        <v>2478</v>
      </c>
      <c r="F24" s="3013"/>
      <c r="G24" s="3013"/>
      <c r="H24" s="3013" t="s">
        <v>408</v>
      </c>
      <c r="I24" s="1509"/>
      <c r="J24" s="3013"/>
      <c r="K24" s="1509"/>
      <c r="L24" s="1509"/>
      <c r="M24" s="3208"/>
      <c r="N24" s="3013"/>
      <c r="O24" s="3013"/>
      <c r="P24" s="3013"/>
      <c r="Q24" s="3013"/>
      <c r="R24" s="3013"/>
      <c r="S24" s="3013"/>
      <c r="T24" s="3194" t="s">
        <v>2999</v>
      </c>
      <c r="U24" s="205"/>
      <c r="V24" s="1422"/>
      <c r="W24" s="1422"/>
    </row>
    <row r="25" spans="1:23" ht="54.75" customHeight="1">
      <c r="A25" s="1783" t="s">
        <v>1926</v>
      </c>
      <c r="B25" s="3013" t="s">
        <v>94</v>
      </c>
      <c r="C25" s="3013" t="s">
        <v>2081</v>
      </c>
      <c r="D25" s="3198" t="s">
        <v>2496</v>
      </c>
      <c r="E25" s="3198" t="s">
        <v>2497</v>
      </c>
      <c r="F25" s="3013"/>
      <c r="G25" s="3013"/>
      <c r="H25" s="3013" t="s">
        <v>408</v>
      </c>
      <c r="I25" s="1509"/>
      <c r="J25" s="3013"/>
      <c r="K25" s="1509"/>
      <c r="L25" s="1509"/>
      <c r="M25" s="3208"/>
      <c r="N25" s="3013"/>
      <c r="O25" s="3013"/>
      <c r="P25" s="3013"/>
      <c r="Q25" s="3013"/>
      <c r="R25" s="3013"/>
      <c r="S25" s="3013"/>
      <c r="T25" s="3194" t="s">
        <v>3003</v>
      </c>
      <c r="U25" s="205"/>
      <c r="V25" s="1422"/>
      <c r="W25" s="1422"/>
    </row>
    <row r="26" spans="1:23" ht="60" customHeight="1">
      <c r="A26" s="1784" t="s">
        <v>415</v>
      </c>
      <c r="B26" s="3013" t="s">
        <v>94</v>
      </c>
      <c r="C26" s="3013" t="s">
        <v>2081</v>
      </c>
      <c r="D26" s="3201" t="s">
        <v>2623</v>
      </c>
      <c r="E26" s="3201" t="s">
        <v>2623</v>
      </c>
      <c r="F26" s="3013"/>
      <c r="G26" s="3013" t="s">
        <v>2268</v>
      </c>
      <c r="H26" s="3013" t="s">
        <v>408</v>
      </c>
      <c r="I26" s="1509">
        <v>19000</v>
      </c>
      <c r="J26" s="1509">
        <v>19000</v>
      </c>
      <c r="K26" s="1509">
        <v>19000</v>
      </c>
      <c r="L26" s="1509">
        <v>0</v>
      </c>
      <c r="M26" s="3204">
        <v>1</v>
      </c>
      <c r="N26" s="3204">
        <v>1</v>
      </c>
      <c r="O26" s="3013">
        <v>1</v>
      </c>
      <c r="P26" s="3013"/>
      <c r="Q26" s="3013"/>
      <c r="R26" s="3013"/>
      <c r="S26" s="3209"/>
      <c r="T26" s="3195" t="s">
        <v>2998</v>
      </c>
      <c r="U26" s="205"/>
      <c r="V26" s="1422"/>
      <c r="W26" s="1422"/>
    </row>
    <row r="27" spans="1:23" ht="41.25" customHeight="1">
      <c r="A27" s="1784" t="s">
        <v>415</v>
      </c>
      <c r="B27" s="3013" t="s">
        <v>94</v>
      </c>
      <c r="C27" s="3013" t="s">
        <v>2081</v>
      </c>
      <c r="D27" s="3201" t="s">
        <v>3000</v>
      </c>
      <c r="E27" s="3201" t="s">
        <v>3000</v>
      </c>
      <c r="F27" s="3013"/>
      <c r="G27" s="3013" t="s">
        <v>2268</v>
      </c>
      <c r="H27" s="3013" t="s">
        <v>408</v>
      </c>
      <c r="I27" s="1509">
        <v>27714.62</v>
      </c>
      <c r="J27" s="1509">
        <v>27714.62</v>
      </c>
      <c r="K27" s="1509">
        <v>27714.62</v>
      </c>
      <c r="L27" s="1509">
        <v>0</v>
      </c>
      <c r="M27" s="3208"/>
      <c r="N27" s="3013"/>
      <c r="O27" s="3013">
        <v>1</v>
      </c>
      <c r="P27" s="3013"/>
      <c r="Q27" s="3013"/>
      <c r="R27" s="3013"/>
      <c r="S27" s="3013"/>
      <c r="T27" s="3196" t="s">
        <v>438</v>
      </c>
      <c r="U27" s="205"/>
      <c r="V27" s="1422"/>
      <c r="W27" s="1422"/>
    </row>
    <row r="28" spans="1:23" ht="41.25" customHeight="1">
      <c r="A28" s="1784" t="s">
        <v>415</v>
      </c>
      <c r="B28" s="3013" t="s">
        <v>94</v>
      </c>
      <c r="C28" s="3013" t="s">
        <v>2081</v>
      </c>
      <c r="D28" s="3201" t="s">
        <v>3001</v>
      </c>
      <c r="E28" s="3201" t="s">
        <v>3001</v>
      </c>
      <c r="F28" s="3013"/>
      <c r="G28" s="3013" t="s">
        <v>2268</v>
      </c>
      <c r="H28" s="3013" t="s">
        <v>408</v>
      </c>
      <c r="I28" s="1509">
        <v>7280.16</v>
      </c>
      <c r="J28" s="1509">
        <v>7280.16</v>
      </c>
      <c r="K28" s="1509">
        <v>7280.16</v>
      </c>
      <c r="L28" s="1509">
        <v>0</v>
      </c>
      <c r="M28" s="3208"/>
      <c r="N28" s="3013"/>
      <c r="O28" s="3013">
        <v>1</v>
      </c>
      <c r="P28" s="3013"/>
      <c r="Q28" s="3013"/>
      <c r="R28" s="3013"/>
      <c r="S28" s="3013"/>
      <c r="T28" s="3196" t="s">
        <v>438</v>
      </c>
      <c r="U28" s="205"/>
      <c r="V28" s="1422"/>
      <c r="W28" s="1422"/>
    </row>
    <row r="29" spans="1:23" ht="38.25" customHeight="1">
      <c r="A29" s="3013" t="s">
        <v>451</v>
      </c>
      <c r="B29" s="3013" t="s">
        <v>94</v>
      </c>
      <c r="C29" s="3013" t="s">
        <v>2381</v>
      </c>
      <c r="D29" s="3013" t="s">
        <v>2479</v>
      </c>
      <c r="E29" s="3013" t="s">
        <v>2480</v>
      </c>
      <c r="F29" s="3013">
        <v>97</v>
      </c>
      <c r="G29" s="3013" t="s">
        <v>965</v>
      </c>
      <c r="H29" s="3013" t="s">
        <v>409</v>
      </c>
      <c r="I29" s="1509">
        <v>166433.28</v>
      </c>
      <c r="J29" s="1509">
        <v>166433.28</v>
      </c>
      <c r="K29" s="1509">
        <v>166433.28</v>
      </c>
      <c r="L29" s="1492">
        <v>0</v>
      </c>
      <c r="M29" s="3204">
        <v>1</v>
      </c>
      <c r="N29" s="3204">
        <v>1</v>
      </c>
      <c r="O29" s="3013">
        <v>1</v>
      </c>
      <c r="P29" s="3013"/>
      <c r="Q29" s="3013"/>
      <c r="R29" s="3013"/>
      <c r="S29" s="3013"/>
      <c r="T29" s="3013" t="s">
        <v>438</v>
      </c>
      <c r="U29" s="205"/>
      <c r="V29" s="1422"/>
      <c r="W29" s="1422"/>
    </row>
    <row r="30" spans="1:23" ht="86.25" customHeight="1">
      <c r="A30" s="1503" t="s">
        <v>451</v>
      </c>
      <c r="B30" s="3013" t="s">
        <v>94</v>
      </c>
      <c r="C30" s="3013" t="s">
        <v>1021</v>
      </c>
      <c r="D30" s="3198" t="s">
        <v>2584</v>
      </c>
      <c r="E30" s="3198" t="s">
        <v>2482</v>
      </c>
      <c r="F30" s="3013">
        <v>1299</v>
      </c>
      <c r="G30" s="3013" t="s">
        <v>2268</v>
      </c>
      <c r="H30" s="3013" t="s">
        <v>408</v>
      </c>
      <c r="I30" s="3203">
        <v>90590</v>
      </c>
      <c r="J30" s="1492">
        <v>90590</v>
      </c>
      <c r="K30" s="3203">
        <v>90590</v>
      </c>
      <c r="L30" s="1492">
        <v>0</v>
      </c>
      <c r="M30" s="3204">
        <v>1</v>
      </c>
      <c r="N30" s="3204">
        <v>1</v>
      </c>
      <c r="O30" s="3013">
        <v>1</v>
      </c>
      <c r="P30" s="3013"/>
      <c r="Q30" s="3013"/>
      <c r="R30" s="3013"/>
      <c r="S30" s="3013"/>
      <c r="T30" s="3013" t="s">
        <v>438</v>
      </c>
      <c r="U30" s="205"/>
      <c r="V30" s="1422"/>
      <c r="W30" s="1422"/>
    </row>
    <row r="31" spans="1:23" ht="30" customHeight="1">
      <c r="A31" s="3013" t="s">
        <v>451</v>
      </c>
      <c r="B31" s="3013" t="s">
        <v>94</v>
      </c>
      <c r="C31" s="3013" t="s">
        <v>1030</v>
      </c>
      <c r="D31" s="3198" t="s">
        <v>2483</v>
      </c>
      <c r="E31" s="3198" t="s">
        <v>2483</v>
      </c>
      <c r="F31" s="3013">
        <v>95</v>
      </c>
      <c r="G31" s="1510" t="s">
        <v>2485</v>
      </c>
      <c r="H31" s="3013" t="s">
        <v>408</v>
      </c>
      <c r="I31" s="3203">
        <v>173000</v>
      </c>
      <c r="J31" s="3203">
        <v>173000</v>
      </c>
      <c r="K31" s="3203">
        <v>173000</v>
      </c>
      <c r="L31" s="1492">
        <v>0</v>
      </c>
      <c r="M31" s="3204">
        <v>1</v>
      </c>
      <c r="N31" s="3204">
        <v>1</v>
      </c>
      <c r="O31" s="3013">
        <v>1</v>
      </c>
      <c r="P31" s="3013"/>
      <c r="Q31" s="3013"/>
      <c r="R31" s="3013"/>
      <c r="S31" s="3013"/>
      <c r="T31" s="3013" t="s">
        <v>438</v>
      </c>
      <c r="U31" s="205"/>
      <c r="V31" s="1422"/>
      <c r="W31" s="1422"/>
    </row>
    <row r="32" spans="1:23" ht="32.25" customHeight="1">
      <c r="A32" s="1503" t="s">
        <v>451</v>
      </c>
      <c r="B32" s="3013" t="s">
        <v>94</v>
      </c>
      <c r="C32" s="3013" t="s">
        <v>1030</v>
      </c>
      <c r="D32" s="3198" t="s">
        <v>2484</v>
      </c>
      <c r="E32" s="3198" t="s">
        <v>2484</v>
      </c>
      <c r="F32" s="3013">
        <v>71</v>
      </c>
      <c r="G32" s="1510" t="s">
        <v>2438</v>
      </c>
      <c r="H32" s="3013" t="s">
        <v>409</v>
      </c>
      <c r="I32" s="3203">
        <v>60000</v>
      </c>
      <c r="J32" s="3203">
        <v>60000</v>
      </c>
      <c r="K32" s="3203">
        <v>60000</v>
      </c>
      <c r="L32" s="1492">
        <v>0</v>
      </c>
      <c r="M32" s="3204">
        <v>1</v>
      </c>
      <c r="N32" s="3204">
        <v>1</v>
      </c>
      <c r="O32" s="3013">
        <v>1</v>
      </c>
      <c r="P32" s="3013"/>
      <c r="Q32" s="3013"/>
      <c r="R32" s="3013"/>
      <c r="S32" s="3013"/>
      <c r="T32" s="3013" t="s">
        <v>438</v>
      </c>
      <c r="U32" s="205"/>
      <c r="V32" s="1422"/>
      <c r="W32" s="1422"/>
    </row>
    <row r="33" spans="1:23" ht="74.25" customHeight="1">
      <c r="A33" s="1503" t="s">
        <v>451</v>
      </c>
      <c r="B33" s="3013" t="s">
        <v>94</v>
      </c>
      <c r="C33" s="3013" t="s">
        <v>1030</v>
      </c>
      <c r="D33" s="3198" t="s">
        <v>2498</v>
      </c>
      <c r="E33" s="3198" t="s">
        <v>2499</v>
      </c>
      <c r="F33" s="3013">
        <v>1323</v>
      </c>
      <c r="G33" s="1510" t="s">
        <v>2485</v>
      </c>
      <c r="H33" s="3013" t="s">
        <v>408</v>
      </c>
      <c r="I33" s="3203">
        <v>95842.880000000005</v>
      </c>
      <c r="J33" s="3203">
        <v>95842.880000000005</v>
      </c>
      <c r="K33" s="3203">
        <v>95842.880000000005</v>
      </c>
      <c r="L33" s="3210">
        <v>0</v>
      </c>
      <c r="M33" s="3204">
        <v>1</v>
      </c>
      <c r="N33" s="3204">
        <v>1</v>
      </c>
      <c r="O33" s="3013">
        <v>1</v>
      </c>
      <c r="P33" s="3013"/>
      <c r="Q33" s="3013"/>
      <c r="R33" s="3013"/>
      <c r="S33" s="3013"/>
      <c r="T33" s="3013" t="s">
        <v>438</v>
      </c>
      <c r="U33" s="205"/>
      <c r="V33" s="1422"/>
      <c r="W33" s="1422"/>
    </row>
    <row r="34" spans="1:23" ht="45" customHeight="1">
      <c r="A34" s="3013" t="s">
        <v>451</v>
      </c>
      <c r="B34" s="3013" t="s">
        <v>94</v>
      </c>
      <c r="C34" s="3013" t="s">
        <v>728</v>
      </c>
      <c r="D34" s="3198" t="s">
        <v>2486</v>
      </c>
      <c r="E34" s="3198" t="s">
        <v>2486</v>
      </c>
      <c r="F34" s="3013">
        <v>1358</v>
      </c>
      <c r="G34" s="1510" t="s">
        <v>2485</v>
      </c>
      <c r="H34" s="3013" t="s">
        <v>408</v>
      </c>
      <c r="I34" s="3203">
        <v>76196</v>
      </c>
      <c r="J34" s="3203">
        <v>76196</v>
      </c>
      <c r="K34" s="3203">
        <v>76196</v>
      </c>
      <c r="L34" s="3210">
        <v>0</v>
      </c>
      <c r="M34" s="3204">
        <v>1</v>
      </c>
      <c r="N34" s="3204">
        <v>1</v>
      </c>
      <c r="O34" s="3013">
        <v>1</v>
      </c>
      <c r="P34" s="3013"/>
      <c r="Q34" s="3013"/>
      <c r="R34" s="3013"/>
      <c r="S34" s="3013"/>
      <c r="T34" s="3013" t="s">
        <v>438</v>
      </c>
      <c r="U34" s="205"/>
      <c r="V34" s="1422"/>
      <c r="W34" s="1422"/>
    </row>
    <row r="35" spans="1:23" ht="62.25" customHeight="1">
      <c r="A35" s="1785" t="s">
        <v>1926</v>
      </c>
      <c r="B35" s="1784" t="s">
        <v>94</v>
      </c>
      <c r="C35" s="1784" t="s">
        <v>157</v>
      </c>
      <c r="D35" s="3202" t="s">
        <v>2609</v>
      </c>
      <c r="E35" s="3202" t="s">
        <v>2493</v>
      </c>
      <c r="F35" s="1784"/>
      <c r="G35" s="1786"/>
      <c r="H35" s="1784" t="s">
        <v>408</v>
      </c>
      <c r="I35" s="3211"/>
      <c r="J35" s="1784"/>
      <c r="K35" s="3211"/>
      <c r="L35" s="3212"/>
      <c r="M35" s="1784"/>
      <c r="N35" s="1784"/>
      <c r="O35" s="1784"/>
      <c r="P35" s="1784"/>
      <c r="Q35" s="1784"/>
      <c r="R35" s="1784"/>
      <c r="S35" s="1784"/>
      <c r="T35" s="3014" t="s">
        <v>2610</v>
      </c>
      <c r="U35" s="205"/>
      <c r="V35" s="1422"/>
      <c r="W35" s="1422"/>
    </row>
    <row r="36" spans="1:23" ht="29.25" customHeight="1">
      <c r="A36" s="3013" t="s">
        <v>451</v>
      </c>
      <c r="B36" s="3013" t="s">
        <v>94</v>
      </c>
      <c r="C36" s="3013" t="s">
        <v>157</v>
      </c>
      <c r="D36" s="3198" t="s">
        <v>2487</v>
      </c>
      <c r="E36" s="3198" t="s">
        <v>2491</v>
      </c>
      <c r="F36" s="3013">
        <v>216</v>
      </c>
      <c r="G36" s="1510" t="s">
        <v>2485</v>
      </c>
      <c r="H36" s="3013" t="s">
        <v>408</v>
      </c>
      <c r="I36" s="3203">
        <v>56519</v>
      </c>
      <c r="J36" s="1492">
        <v>56519</v>
      </c>
      <c r="K36" s="3203">
        <v>56519</v>
      </c>
      <c r="L36" s="3210">
        <v>0</v>
      </c>
      <c r="M36" s="3204">
        <v>1</v>
      </c>
      <c r="N36" s="3204">
        <v>1</v>
      </c>
      <c r="O36" s="3013">
        <v>1</v>
      </c>
      <c r="P36" s="3013"/>
      <c r="Q36" s="3013"/>
      <c r="R36" s="3013"/>
      <c r="S36" s="3013"/>
      <c r="T36" s="3013" t="s">
        <v>438</v>
      </c>
      <c r="U36" s="205"/>
      <c r="V36" s="1422"/>
      <c r="W36" s="1422"/>
    </row>
    <row r="37" spans="1:23" ht="30" customHeight="1">
      <c r="A37" s="1503" t="s">
        <v>451</v>
      </c>
      <c r="B37" s="3013" t="s">
        <v>94</v>
      </c>
      <c r="C37" s="3013" t="s">
        <v>157</v>
      </c>
      <c r="D37" s="3198" t="s">
        <v>2488</v>
      </c>
      <c r="E37" s="3198" t="s">
        <v>2492</v>
      </c>
      <c r="F37" s="3013">
        <v>127</v>
      </c>
      <c r="G37" s="1510" t="s">
        <v>2485</v>
      </c>
      <c r="H37" s="3013" t="s">
        <v>408</v>
      </c>
      <c r="I37" s="3203">
        <v>14372</v>
      </c>
      <c r="J37" s="1492">
        <v>14372</v>
      </c>
      <c r="K37" s="3203">
        <v>14372</v>
      </c>
      <c r="L37" s="3210">
        <v>0</v>
      </c>
      <c r="M37" s="3204">
        <v>1</v>
      </c>
      <c r="N37" s="3204">
        <v>1</v>
      </c>
      <c r="O37" s="3013">
        <v>1</v>
      </c>
      <c r="P37" s="3013"/>
      <c r="Q37" s="3013"/>
      <c r="R37" s="3013"/>
      <c r="S37" s="3013"/>
      <c r="T37" s="3013" t="s">
        <v>438</v>
      </c>
      <c r="U37" s="205"/>
      <c r="V37" s="1422"/>
      <c r="W37" s="1422"/>
    </row>
    <row r="38" spans="1:23" ht="30.75" customHeight="1">
      <c r="A38" s="1784" t="s">
        <v>415</v>
      </c>
      <c r="B38" s="3013" t="s">
        <v>94</v>
      </c>
      <c r="C38" s="3013" t="s">
        <v>157</v>
      </c>
      <c r="D38" s="3198" t="s">
        <v>2607</v>
      </c>
      <c r="E38" s="3198" t="s">
        <v>2608</v>
      </c>
      <c r="F38" s="3013"/>
      <c r="G38" s="1510" t="s">
        <v>2485</v>
      </c>
      <c r="H38" s="3013" t="s">
        <v>408</v>
      </c>
      <c r="I38" s="3213">
        <v>38102</v>
      </c>
      <c r="J38" s="3213">
        <v>38102</v>
      </c>
      <c r="K38" s="3213">
        <v>38102</v>
      </c>
      <c r="L38" s="3210">
        <v>0</v>
      </c>
      <c r="M38" s="3204">
        <v>1</v>
      </c>
      <c r="N38" s="3204">
        <v>1</v>
      </c>
      <c r="O38" s="3013">
        <v>1</v>
      </c>
      <c r="P38" s="3013"/>
      <c r="Q38" s="3013"/>
      <c r="R38" s="3013"/>
      <c r="S38" s="3013"/>
      <c r="T38" s="3013" t="s">
        <v>438</v>
      </c>
      <c r="U38" s="205"/>
      <c r="V38" s="1422"/>
      <c r="W38" s="1422"/>
    </row>
    <row r="39" spans="1:23" ht="29.25" customHeight="1">
      <c r="A39" s="3013" t="s">
        <v>451</v>
      </c>
      <c r="B39" s="3013" t="s">
        <v>94</v>
      </c>
      <c r="C39" s="3013" t="s">
        <v>157</v>
      </c>
      <c r="D39" s="3198" t="s">
        <v>2489</v>
      </c>
      <c r="E39" s="3198" t="s">
        <v>2494</v>
      </c>
      <c r="F39" s="3013">
        <v>338</v>
      </c>
      <c r="G39" s="1510" t="s">
        <v>2485</v>
      </c>
      <c r="H39" s="3013" t="s">
        <v>408</v>
      </c>
      <c r="I39" s="3203">
        <v>38102</v>
      </c>
      <c r="J39" s="1492">
        <v>38102</v>
      </c>
      <c r="K39" s="3203">
        <v>38102</v>
      </c>
      <c r="L39" s="3210">
        <v>0</v>
      </c>
      <c r="M39" s="3204">
        <v>1</v>
      </c>
      <c r="N39" s="3204">
        <v>1</v>
      </c>
      <c r="O39" s="3013">
        <v>1</v>
      </c>
      <c r="P39" s="3013"/>
      <c r="Q39" s="3013"/>
      <c r="R39" s="3013"/>
      <c r="S39" s="3013"/>
      <c r="T39" s="3013" t="s">
        <v>438</v>
      </c>
      <c r="U39" s="205"/>
      <c r="V39" s="1422"/>
      <c r="W39" s="1422"/>
    </row>
    <row r="40" spans="1:23" ht="31.5" customHeight="1">
      <c r="A40" s="1503" t="s">
        <v>451</v>
      </c>
      <c r="B40" s="3013" t="s">
        <v>94</v>
      </c>
      <c r="C40" s="3013" t="s">
        <v>157</v>
      </c>
      <c r="D40" s="3198" t="s">
        <v>2490</v>
      </c>
      <c r="E40" s="3198" t="s">
        <v>2495</v>
      </c>
      <c r="F40" s="3013">
        <v>49</v>
      </c>
      <c r="G40" s="1510" t="s">
        <v>2485</v>
      </c>
      <c r="H40" s="3013" t="s">
        <v>408</v>
      </c>
      <c r="I40" s="3203">
        <v>13001</v>
      </c>
      <c r="J40" s="1492">
        <v>13001</v>
      </c>
      <c r="K40" s="1492">
        <v>13001</v>
      </c>
      <c r="L40" s="3210">
        <v>0</v>
      </c>
      <c r="M40" s="3204">
        <v>1</v>
      </c>
      <c r="N40" s="3204">
        <v>1</v>
      </c>
      <c r="O40" s="3013">
        <v>1</v>
      </c>
      <c r="P40" s="3013"/>
      <c r="Q40" s="3013"/>
      <c r="R40" s="3013"/>
      <c r="S40" s="3013"/>
      <c r="T40" s="3013" t="s">
        <v>438</v>
      </c>
      <c r="U40" s="205"/>
      <c r="V40" s="1422"/>
      <c r="W40" s="1422"/>
    </row>
    <row r="41" spans="1:23" ht="48" customHeight="1">
      <c r="A41" s="1408"/>
      <c r="B41" s="1408"/>
      <c r="C41" s="1408"/>
      <c r="D41" s="1408"/>
      <c r="E41" s="1408"/>
      <c r="F41" s="1408"/>
      <c r="G41" s="1408"/>
      <c r="H41" s="1693"/>
      <c r="I41" s="1702">
        <f>SUM(I4:I40)</f>
        <v>1545037.94</v>
      </c>
      <c r="J41" s="1703">
        <f>SUM(J4:J40)</f>
        <v>1545037.94</v>
      </c>
      <c r="K41" s="1702">
        <f>SUM(K4:K40)</f>
        <v>1545037.94</v>
      </c>
      <c r="L41" s="1702">
        <f>SUM(L4:L40)</f>
        <v>0</v>
      </c>
      <c r="M41" s="1505"/>
      <c r="N41" s="1507"/>
      <c r="O41" s="1408">
        <f>SUM(O4:O40)</f>
        <v>30</v>
      </c>
      <c r="P41" s="1408"/>
      <c r="Q41" s="1408">
        <f>SUM(Q4:Q40)</f>
        <v>0</v>
      </c>
      <c r="R41" s="1408"/>
      <c r="S41" s="1408"/>
      <c r="T41" s="1408"/>
      <c r="U41" s="205"/>
      <c r="V41" s="1422"/>
      <c r="W41" s="1422"/>
    </row>
    <row r="42" spans="1:23" ht="48.75" customHeight="1">
      <c r="A42" s="1408"/>
      <c r="B42" s="1408"/>
      <c r="C42" s="1408"/>
      <c r="D42" s="1408"/>
      <c r="E42" s="1408"/>
      <c r="F42" s="1408"/>
      <c r="G42" s="1408"/>
      <c r="H42" s="1408"/>
      <c r="I42" s="1504"/>
      <c r="J42" s="1504"/>
      <c r="K42" s="1506"/>
      <c r="L42" s="1504"/>
      <c r="M42" s="1505"/>
      <c r="N42" s="1507"/>
      <c r="O42" s="1507"/>
      <c r="P42" s="1507"/>
      <c r="Q42" s="1507"/>
      <c r="R42" s="1507"/>
      <c r="S42" s="1507"/>
      <c r="T42" s="1507"/>
      <c r="U42" s="1422"/>
      <c r="V42" s="1422"/>
      <c r="W42" s="1422"/>
    </row>
    <row r="43" spans="1:23">
      <c r="U43" s="1422"/>
      <c r="V43" s="1422"/>
      <c r="W43" s="1422"/>
    </row>
    <row r="44" spans="1:23">
      <c r="U44" s="1422"/>
      <c r="V44" s="1422"/>
      <c r="W44" s="1422"/>
    </row>
    <row r="45" spans="1:23">
      <c r="U45" s="1422"/>
      <c r="V45" s="1422"/>
      <c r="W45" s="1422"/>
    </row>
  </sheetData>
  <dataConsolidate/>
  <mergeCells count="10">
    <mergeCell ref="H2:H3"/>
    <mergeCell ref="M2:N2"/>
    <mergeCell ref="O2:T2"/>
    <mergeCell ref="A1:T1"/>
    <mergeCell ref="A2:A3"/>
    <mergeCell ref="B2:B3"/>
    <mergeCell ref="C2:C3"/>
    <mergeCell ref="D2:E2"/>
    <mergeCell ref="F2:F3"/>
    <mergeCell ref="G2:G3"/>
  </mergeCells>
  <dataValidations count="12">
    <dataValidation type="list" allowBlank="1" showInputMessage="1" showErrorMessage="1" errorTitle="LÜTFEN DİKKAT !!!!" error="GİRİDİĞİNİZ DEĞER AŞAĞIDAKİLERDEN BİRİSİ OLMALIDIR &quot;Y&quot; , &quot;D.E&quot; ,&quot;EK&quot;" sqref="A41:A65536 A2">
      <formula1>$CN$4:$CN$12</formula1>
    </dataValidation>
    <dataValidation type="list" allowBlank="1" showInputMessage="1" showErrorMessage="1" errorTitle="LÜTFEN DİKKAT !!!!" error="GİRİDİĞİNİZ DEĞER AŞAĞIDAKİLERDEN BİRİSİ OLMALIDIR &quot;Y&quot; , &quot;D.E&quot; ,&quot;EK&quot;" sqref="A36:A40 A7:A19 A26:A34">
      <formula1>$W$1:$W$4</formula1>
    </dataValidation>
    <dataValidation type="list" allowBlank="1" showInputMessage="1" showErrorMessage="1" errorTitle="DİKKAT !!!" error="LÜTFEN YANDA AÇILAN OK ARACILIĞIYLA UYGUN SEÇENEĞİ GİRİN_x000a_KÖYDES" sqref="H33:H40 H30:H31 H4:H28">
      <formula1>$CG$4:$CG$12</formula1>
    </dataValidation>
    <dataValidation type="list" allowBlank="1" showInputMessage="1" showErrorMessage="1" errorTitle="DİKKAT !!!!" error="LÜTFEN YANDA AÇILAN OK ARACILIĞIYLA UYGUN SEÇENEĞİ GİRİN_x000a_KÖYDES" sqref="G30 G4:G28">
      <formula1>$CF$4:$CF$12</formula1>
    </dataValidation>
    <dataValidation type="list" allowBlank="1" showInputMessage="1" showErrorMessage="1" errorTitle="DİKKAT !!!!" error="LÜTFEN YANDA AÇILAN OK ARACILIĞIYLA UYGUN SEÇENEĞİ GİRİN_x000a_KÖYDES" sqref="G41:G65536 G2:G3">
      <formula1>$CL$4:$CL$12</formula1>
    </dataValidation>
    <dataValidation type="list" allowBlank="1" showInputMessage="1" showErrorMessage="1" errorTitle="DİKKAT !!!" error="LÜTFEN YANDA AÇILAN OK ARACILIĞIYLA UYGUN SEÇENEĞİ GİRİN_x000a_KÖYDES" sqref="H41:H65536 H2:H3">
      <formula1>$CM$4:$CM$12</formula1>
    </dataValidation>
    <dataValidation type="list" allowBlank="1" showInputMessage="1" showErrorMessage="1" errorTitle="DİKKAT !!!" error="LÜTFEN YANDA AÇILAN OK ARACILIĞIYLA UYGUN SEÇENEĞİ GİRİN_x000a_KÖYDES" sqref="H29 H32">
      <formula1>$CF$5:$CF$7</formula1>
    </dataValidation>
    <dataValidation type="list" allowBlank="1" showInputMessage="1" showErrorMessage="1" errorTitle="DİKKAT !!!!" error="LÜTFEN YANDA AÇILAN OK ARACILIĞIYLA UYGUN SEÇENEĞİ GİRİN_x000a_KÖYDES" sqref="G29">
      <formula1>$CF$4:$CF$7</formula1>
    </dataValidation>
    <dataValidation allowBlank="1" showInputMessage="1" showErrorMessage="1" errorTitle="YANLIŞ DEĞER" error="LÜTFEN TANIMLANAN BİR PARAMETRE GİRİN!!!!!!!!!!!!!!_x000a_(YENİ, STND. GEL. YADA ONARIM SEÇENEKLERİNDEN BİRİSİ" sqref="G31:G40"/>
    <dataValidation type="list" allowBlank="1" showInputMessage="1" showErrorMessage="1" sqref="A35 A20:A25">
      <formula1>$AX$3:$AX$6</formula1>
    </dataValidation>
    <dataValidation type="list" allowBlank="1" showInputMessage="1" showErrorMessage="1" errorTitle="LÜTFEN DİKKAT !!!!" error="GİRİDİĞİNİZ DEĞER AŞAĞIDAKİLERDEN BİRİSİ OLMALIDIR &quot;Y&quot; , &quot;D.E&quot; ,&quot;EK&quot;" sqref="A4:A6">
      <formula1>$W$2:$W$3</formula1>
    </dataValidation>
    <dataValidation type="whole" allowBlank="1" showInputMessage="1" showErrorMessage="1" errorTitle="DİKKATT !!!!" error="BU BÖLÜME BİR İŞ SAYISINI GÖSTEREN BİR RAKAM GİRMELİSİNİZ_x000a_KÖYDES_x000a_" sqref="O1:S1048576">
      <formula1>0</formula1>
      <formula2>10</formula2>
    </dataValidation>
  </dataValidations>
  <printOptions horizontalCentered="1"/>
  <pageMargins left="0.23622047244094491" right="0.19685039370078741" top="0.6692913385826772" bottom="0.51181102362204722" header="0.47244094488188981" footer="0.35433070866141736"/>
  <pageSetup paperSize="9" scale="44" orientation="landscape" r:id="rId1"/>
  <headerFooter alignWithMargins="0">
    <oddHeader>&amp;C&amp;12T.C.
İÇİŞLERİ BAKANLIĞI
Mahalli İdareler Genel Müdürlüğü</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CL11"/>
  <sheetViews>
    <sheetView zoomScaleNormal="100" zoomScaleSheetLayoutView="75" workbookViewId="0">
      <selection sqref="A1:W1"/>
    </sheetView>
  </sheetViews>
  <sheetFormatPr defaultRowHeight="12.75"/>
  <cols>
    <col min="1" max="1" width="6" style="204" customWidth="1"/>
    <col min="2" max="2" width="11.140625" style="204" customWidth="1"/>
    <col min="3" max="3" width="10.7109375" style="204" customWidth="1"/>
    <col min="4" max="4" width="21.85546875" style="204" customWidth="1"/>
    <col min="5" max="5" width="22.5703125" style="204" customWidth="1"/>
    <col min="6" max="6" width="10.42578125" style="204" customWidth="1"/>
    <col min="7" max="7" width="18.140625" style="204" customWidth="1"/>
    <col min="8" max="8" width="21.28515625" style="204" customWidth="1"/>
    <col min="9" max="10" width="12" style="244" customWidth="1"/>
    <col min="11" max="11" width="13.85546875" style="245" customWidth="1"/>
    <col min="12" max="12" width="12.28515625" style="244" customWidth="1"/>
    <col min="13" max="13" width="11" style="244" customWidth="1"/>
    <col min="14" max="14" width="10.42578125" style="244" customWidth="1"/>
    <col min="15" max="15" width="11.7109375" style="244" customWidth="1"/>
    <col min="16" max="16" width="7.140625" style="246" customWidth="1"/>
    <col min="17" max="17" width="7.42578125" style="204" customWidth="1"/>
    <col min="18" max="18" width="6" style="204" customWidth="1"/>
    <col min="19" max="19" width="8.140625" style="204" customWidth="1"/>
    <col min="20" max="20" width="5.7109375" style="204" customWidth="1"/>
    <col min="21" max="21" width="5.5703125" style="204" customWidth="1"/>
    <col min="22" max="22" width="9.28515625" style="204" customWidth="1"/>
    <col min="23" max="23" width="29.85546875" style="204" customWidth="1"/>
    <col min="24" max="51" width="9.140625" style="249"/>
    <col min="52" max="52" width="18.28515625" style="249" customWidth="1"/>
    <col min="53" max="83" width="9.140625" style="249"/>
    <col min="84" max="85" width="9.140625" style="204"/>
    <col min="86" max="86" width="9.140625" style="249"/>
    <col min="87" max="87" width="10.42578125" style="249" customWidth="1"/>
    <col min="88" max="88" width="10.28515625" style="249" customWidth="1"/>
    <col min="89" max="90" width="9.140625" style="249"/>
    <col min="91" max="92" width="9.140625" style="204"/>
    <col min="93" max="96" width="0" style="204" hidden="1" customWidth="1"/>
    <col min="97" max="16384" width="9.140625" style="204"/>
  </cols>
  <sheetData>
    <row r="1" spans="1:90" s="205" customFormat="1" ht="34.5" customHeight="1" thickBot="1">
      <c r="A1" s="3834" t="s">
        <v>2963</v>
      </c>
      <c r="B1" s="3835"/>
      <c r="C1" s="3835"/>
      <c r="D1" s="3835"/>
      <c r="E1" s="3835"/>
      <c r="F1" s="3835"/>
      <c r="G1" s="3835"/>
      <c r="H1" s="3835"/>
      <c r="I1" s="3835"/>
      <c r="J1" s="3835"/>
      <c r="K1" s="3835"/>
      <c r="L1" s="3835"/>
      <c r="M1" s="3835"/>
      <c r="N1" s="3835"/>
      <c r="O1" s="3835"/>
      <c r="P1" s="3835"/>
      <c r="Q1" s="3835"/>
      <c r="R1" s="3835"/>
      <c r="S1" s="3835"/>
      <c r="T1" s="3835"/>
      <c r="U1" s="3835"/>
      <c r="V1" s="3835"/>
      <c r="W1" s="3836"/>
      <c r="CH1" s="249"/>
      <c r="CI1" s="249"/>
      <c r="CJ1" s="249"/>
      <c r="CK1" s="249"/>
      <c r="CL1" s="249"/>
    </row>
    <row r="2" spans="1:90" s="205" customFormat="1" ht="30" customHeight="1" thickBot="1">
      <c r="A2" s="2971"/>
      <c r="B2" s="2972"/>
      <c r="C2" s="2972"/>
      <c r="D2" s="2972"/>
      <c r="E2" s="2972"/>
      <c r="F2" s="2972"/>
      <c r="G2" s="2972"/>
      <c r="H2" s="2972"/>
      <c r="I2" s="2973"/>
      <c r="J2" s="2973"/>
      <c r="K2" s="2974"/>
      <c r="L2" s="2973"/>
      <c r="M2" s="2973"/>
      <c r="N2" s="2973"/>
      <c r="O2" s="2973"/>
      <c r="P2" s="2972"/>
      <c r="Q2" s="2972"/>
      <c r="R2" s="2972"/>
      <c r="S2" s="2972"/>
      <c r="T2" s="2972"/>
      <c r="U2" s="2972"/>
      <c r="V2" s="2972"/>
      <c r="W2" s="2975"/>
      <c r="CH2" s="249"/>
      <c r="CI2" s="249"/>
      <c r="CJ2" s="249"/>
      <c r="CK2" s="249"/>
      <c r="CL2" s="249"/>
    </row>
    <row r="3" spans="1:90" s="205" customFormat="1" ht="40.5" customHeight="1">
      <c r="A3" s="3946" t="s">
        <v>445</v>
      </c>
      <c r="B3" s="3948" t="s">
        <v>13</v>
      </c>
      <c r="C3" s="3950" t="s">
        <v>2277</v>
      </c>
      <c r="D3" s="3950" t="s">
        <v>423</v>
      </c>
      <c r="E3" s="3950"/>
      <c r="F3" s="3964" t="s">
        <v>2276</v>
      </c>
      <c r="G3" s="3958" t="s">
        <v>2135</v>
      </c>
      <c r="H3" s="3966" t="s">
        <v>204</v>
      </c>
      <c r="I3" s="604" t="s">
        <v>2357</v>
      </c>
      <c r="J3" s="391" t="s">
        <v>1054</v>
      </c>
      <c r="K3" s="391" t="s">
        <v>2358</v>
      </c>
      <c r="L3" s="605" t="s">
        <v>2359</v>
      </c>
      <c r="M3" s="3987" t="s">
        <v>1067</v>
      </c>
      <c r="N3" s="3940" t="s">
        <v>1068</v>
      </c>
      <c r="O3" s="3941"/>
      <c r="P3" s="3940" t="s">
        <v>429</v>
      </c>
      <c r="Q3" s="3941"/>
      <c r="R3" s="3942" t="s">
        <v>16</v>
      </c>
      <c r="S3" s="3943"/>
      <c r="T3" s="3943"/>
      <c r="U3" s="3943"/>
      <c r="V3" s="3943"/>
      <c r="W3" s="3944"/>
      <c r="CH3" s="249"/>
      <c r="CI3" s="249"/>
      <c r="CJ3" s="249"/>
      <c r="CK3" s="249"/>
      <c r="CL3" s="249"/>
    </row>
    <row r="4" spans="1:90" s="205" customFormat="1" ht="41.25" customHeight="1">
      <c r="A4" s="4052"/>
      <c r="B4" s="4053"/>
      <c r="C4" s="4054"/>
      <c r="D4" s="2964" t="s">
        <v>430</v>
      </c>
      <c r="E4" s="2965" t="s">
        <v>410</v>
      </c>
      <c r="F4" s="4055"/>
      <c r="G4" s="4056"/>
      <c r="H4" s="4057"/>
      <c r="I4" s="1241" t="s">
        <v>1416</v>
      </c>
      <c r="J4" s="1242" t="s">
        <v>1417</v>
      </c>
      <c r="K4" s="1242" t="s">
        <v>1055</v>
      </c>
      <c r="L4" s="1429" t="s">
        <v>2131</v>
      </c>
      <c r="M4" s="4060"/>
      <c r="N4" s="1916" t="s">
        <v>1069</v>
      </c>
      <c r="O4" s="1917" t="s">
        <v>1070</v>
      </c>
      <c r="P4" s="1430" t="s">
        <v>436</v>
      </c>
      <c r="Q4" s="1431" t="s">
        <v>437</v>
      </c>
      <c r="R4" s="1405" t="s">
        <v>438</v>
      </c>
      <c r="S4" s="1406" t="s">
        <v>439</v>
      </c>
      <c r="T4" s="1406" t="s">
        <v>440</v>
      </c>
      <c r="U4" s="1406" t="s">
        <v>441</v>
      </c>
      <c r="V4" s="1406" t="s">
        <v>442</v>
      </c>
      <c r="W4" s="1239" t="s">
        <v>443</v>
      </c>
      <c r="CH4" s="249"/>
      <c r="CI4" s="249"/>
      <c r="CJ4" s="249"/>
      <c r="CK4" s="249"/>
      <c r="CL4" s="249"/>
    </row>
    <row r="5" spans="1:90" s="280" customFormat="1" ht="102">
      <c r="A5" s="2999" t="s">
        <v>451</v>
      </c>
      <c r="B5" s="2966" t="s">
        <v>710</v>
      </c>
      <c r="C5" s="2966" t="s">
        <v>95</v>
      </c>
      <c r="D5" s="2997" t="s">
        <v>2964</v>
      </c>
      <c r="E5" s="2997" t="s">
        <v>2964</v>
      </c>
      <c r="F5" s="2966">
        <v>303</v>
      </c>
      <c r="G5" s="2998" t="s">
        <v>2965</v>
      </c>
      <c r="H5" s="2966" t="s">
        <v>1078</v>
      </c>
      <c r="I5" s="1918">
        <v>177060.62</v>
      </c>
      <c r="J5" s="1492">
        <v>177060.62</v>
      </c>
      <c r="K5" s="1492">
        <v>177060.62</v>
      </c>
      <c r="L5" s="1492">
        <f>J5-K5</f>
        <v>0</v>
      </c>
      <c r="M5" s="1601"/>
      <c r="N5" s="1601"/>
      <c r="O5" s="1601"/>
      <c r="P5" s="2007">
        <v>1</v>
      </c>
      <c r="Q5" s="2007">
        <v>1</v>
      </c>
      <c r="R5" s="1369">
        <v>1</v>
      </c>
      <c r="S5" s="1240"/>
      <c r="T5" s="1240"/>
      <c r="U5" s="1369"/>
      <c r="V5" s="1369"/>
      <c r="W5" s="1381" t="s">
        <v>2966</v>
      </c>
      <c r="AC5" s="280" t="s">
        <v>2439</v>
      </c>
      <c r="AX5" s="271" t="s">
        <v>451</v>
      </c>
      <c r="AY5" s="271" t="s">
        <v>2266</v>
      </c>
      <c r="AZ5" s="271" t="s">
        <v>484</v>
      </c>
      <c r="BA5" s="271" t="s">
        <v>688</v>
      </c>
      <c r="CH5" s="271" t="s">
        <v>451</v>
      </c>
      <c r="CI5" s="271" t="s">
        <v>2266</v>
      </c>
      <c r="CJ5" s="271" t="s">
        <v>408</v>
      </c>
      <c r="CK5" s="271"/>
      <c r="CL5" s="271"/>
    </row>
    <row r="6" spans="1:90" s="280" customFormat="1" ht="60" customHeight="1">
      <c r="A6" s="3000" t="s">
        <v>415</v>
      </c>
      <c r="B6" s="2966" t="s">
        <v>710</v>
      </c>
      <c r="C6" s="2966" t="s">
        <v>95</v>
      </c>
      <c r="D6" s="2997" t="s">
        <v>2611</v>
      </c>
      <c r="E6" s="2997" t="s">
        <v>2611</v>
      </c>
      <c r="F6" s="2966"/>
      <c r="G6" s="2998" t="s">
        <v>2965</v>
      </c>
      <c r="H6" s="2966" t="s">
        <v>1078</v>
      </c>
      <c r="I6" s="1918">
        <v>18877.64</v>
      </c>
      <c r="J6" s="1918">
        <v>18877.64</v>
      </c>
      <c r="K6" s="1918">
        <v>18877.64</v>
      </c>
      <c r="L6" s="1918">
        <v>0</v>
      </c>
      <c r="M6" s="1918"/>
      <c r="N6" s="1601"/>
      <c r="O6" s="1601"/>
      <c r="P6" s="2007">
        <v>1</v>
      </c>
      <c r="Q6" s="2007">
        <v>1</v>
      </c>
      <c r="R6" s="1369">
        <v>1</v>
      </c>
      <c r="S6" s="1240"/>
      <c r="T6" s="1240"/>
      <c r="U6" s="1369"/>
      <c r="V6" s="1369"/>
      <c r="W6" s="1381" t="s">
        <v>2967</v>
      </c>
      <c r="AX6" s="271"/>
      <c r="AY6" s="271"/>
      <c r="AZ6" s="271"/>
      <c r="BA6" s="271"/>
      <c r="CH6" s="271"/>
      <c r="CI6" s="271"/>
      <c r="CJ6" s="271"/>
      <c r="CK6" s="271"/>
      <c r="CL6" s="271"/>
    </row>
    <row r="7" spans="1:90" s="280" customFormat="1" ht="65.25" customHeight="1">
      <c r="A7" s="3000" t="s">
        <v>415</v>
      </c>
      <c r="B7" s="2966" t="s">
        <v>710</v>
      </c>
      <c r="C7" s="2966" t="s">
        <v>95</v>
      </c>
      <c r="D7" s="2997" t="s">
        <v>2968</v>
      </c>
      <c r="E7" s="2997" t="s">
        <v>2968</v>
      </c>
      <c r="F7" s="2966"/>
      <c r="G7" s="2998" t="s">
        <v>1063</v>
      </c>
      <c r="H7" s="2966" t="s">
        <v>1078</v>
      </c>
      <c r="I7" s="1918">
        <v>99981.5</v>
      </c>
      <c r="J7" s="1918">
        <v>99981.5</v>
      </c>
      <c r="K7" s="1918">
        <v>99981.5</v>
      </c>
      <c r="L7" s="1918">
        <v>0</v>
      </c>
      <c r="M7" s="1918"/>
      <c r="N7" s="1601"/>
      <c r="O7" s="1601"/>
      <c r="P7" s="2007">
        <v>1</v>
      </c>
      <c r="Q7" s="2007">
        <v>1</v>
      </c>
      <c r="R7" s="1369">
        <v>1</v>
      </c>
      <c r="S7" s="1240"/>
      <c r="T7" s="1240"/>
      <c r="U7" s="1369"/>
      <c r="V7" s="1369"/>
      <c r="W7" s="1381" t="s">
        <v>2969</v>
      </c>
      <c r="AX7" s="271"/>
      <c r="AY7" s="271"/>
      <c r="AZ7" s="271"/>
      <c r="BA7" s="271"/>
      <c r="CH7" s="271"/>
      <c r="CI7" s="271"/>
      <c r="CJ7" s="271"/>
      <c r="CK7" s="271"/>
      <c r="CL7" s="271"/>
    </row>
    <row r="8" spans="1:90" s="272" customFormat="1" ht="44.25" customHeight="1">
      <c r="A8" s="2999" t="s">
        <v>451</v>
      </c>
      <c r="B8" s="2966" t="s">
        <v>710</v>
      </c>
      <c r="C8" s="2966" t="s">
        <v>95</v>
      </c>
      <c r="D8" s="2997" t="s">
        <v>2970</v>
      </c>
      <c r="E8" s="2997" t="s">
        <v>2970</v>
      </c>
      <c r="F8" s="2966">
        <v>149</v>
      </c>
      <c r="G8" s="2998" t="s">
        <v>2438</v>
      </c>
      <c r="H8" s="2966" t="s">
        <v>1078</v>
      </c>
      <c r="I8" s="1918">
        <v>149585.32</v>
      </c>
      <c r="J8" s="1918">
        <v>149585.32</v>
      </c>
      <c r="K8" s="1918">
        <v>149585.32</v>
      </c>
      <c r="L8" s="1918">
        <v>0</v>
      </c>
      <c r="M8" s="1918"/>
      <c r="N8" s="1601"/>
      <c r="O8" s="1601"/>
      <c r="P8" s="2007">
        <v>1</v>
      </c>
      <c r="Q8" s="2007">
        <v>1</v>
      </c>
      <c r="R8" s="1369">
        <v>1</v>
      </c>
      <c r="S8" s="1240"/>
      <c r="T8" s="1240"/>
      <c r="U8" s="1369"/>
      <c r="V8" s="1369"/>
      <c r="W8" s="1381" t="s">
        <v>438</v>
      </c>
      <c r="X8" s="271">
        <f>SUM(R8:W8)</f>
        <v>1</v>
      </c>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t="s">
        <v>10</v>
      </c>
      <c r="AY8" s="271" t="s">
        <v>965</v>
      </c>
      <c r="AZ8" s="271" t="s">
        <v>1071</v>
      </c>
      <c r="BA8" s="271" t="s">
        <v>1042</v>
      </c>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H8" s="271" t="s">
        <v>10</v>
      </c>
      <c r="CI8" s="271" t="s">
        <v>965</v>
      </c>
      <c r="CJ8" s="271" t="s">
        <v>409</v>
      </c>
      <c r="CK8" s="271"/>
      <c r="CL8" s="271"/>
    </row>
    <row r="9" spans="1:90" s="272" customFormat="1" ht="46.5" customHeight="1" thickBot="1">
      <c r="A9" s="3001" t="s">
        <v>451</v>
      </c>
      <c r="B9" s="2977" t="s">
        <v>710</v>
      </c>
      <c r="C9" s="2977" t="s">
        <v>1021</v>
      </c>
      <c r="D9" s="3002" t="s">
        <v>2971</v>
      </c>
      <c r="E9" s="3002" t="s">
        <v>2971</v>
      </c>
      <c r="F9" s="2977">
        <v>295</v>
      </c>
      <c r="G9" s="2977" t="s">
        <v>2438</v>
      </c>
      <c r="H9" s="2977" t="s">
        <v>1078</v>
      </c>
      <c r="I9" s="3003">
        <v>100000</v>
      </c>
      <c r="J9" s="3004">
        <v>100000</v>
      </c>
      <c r="K9" s="3003">
        <v>100000</v>
      </c>
      <c r="L9" s="3005">
        <v>0</v>
      </c>
      <c r="M9" s="3006"/>
      <c r="N9" s="3006"/>
      <c r="O9" s="3006"/>
      <c r="P9" s="3007">
        <v>1</v>
      </c>
      <c r="Q9" s="3007">
        <v>1</v>
      </c>
      <c r="R9" s="3008">
        <v>1</v>
      </c>
      <c r="S9" s="3009"/>
      <c r="T9" s="3009"/>
      <c r="U9" s="3008"/>
      <c r="V9" s="3008"/>
      <c r="W9" s="3010" t="s">
        <v>438</v>
      </c>
      <c r="X9" s="271">
        <f>SUM(R9:W9)</f>
        <v>1</v>
      </c>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t="s">
        <v>415</v>
      </c>
      <c r="AY9" s="271" t="s">
        <v>1063</v>
      </c>
      <c r="AZ9" s="271" t="s">
        <v>1072</v>
      </c>
      <c r="BA9" s="271" t="s">
        <v>1043</v>
      </c>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H9" s="271" t="s">
        <v>415</v>
      </c>
      <c r="CI9" s="271" t="s">
        <v>2268</v>
      </c>
      <c r="CJ9" s="271" t="s">
        <v>414</v>
      </c>
      <c r="CK9" s="271"/>
      <c r="CL9" s="271"/>
    </row>
    <row r="10" spans="1:90" ht="22.5" customHeight="1">
      <c r="I10" s="1920"/>
      <c r="J10" s="1920"/>
      <c r="K10" s="1921"/>
      <c r="L10" s="1920"/>
      <c r="M10" s="277"/>
      <c r="N10" s="1922"/>
      <c r="O10" s="1922"/>
      <c r="P10" s="1923"/>
      <c r="Q10" s="1923"/>
      <c r="R10" s="205"/>
      <c r="S10" s="1923"/>
      <c r="T10" s="1923">
        <f>SUM(T5:T9)</f>
        <v>0</v>
      </c>
      <c r="U10" s="1923"/>
      <c r="V10" s="1923">
        <f>SUM(V5:V9)</f>
        <v>0</v>
      </c>
      <c r="W10" s="1923"/>
      <c r="X10" s="249">
        <f>SUM(R10:W10)</f>
        <v>0</v>
      </c>
    </row>
    <row r="11" spans="1:90">
      <c r="X11" s="249">
        <f>SUM(R11:W11)</f>
        <v>0</v>
      </c>
    </row>
  </sheetData>
  <dataConsolidate/>
  <mergeCells count="12">
    <mergeCell ref="A1:W1"/>
    <mergeCell ref="A3:A4"/>
    <mergeCell ref="B3:B4"/>
    <mergeCell ref="C3:C4"/>
    <mergeCell ref="D3:E3"/>
    <mergeCell ref="F3:F4"/>
    <mergeCell ref="G3:G4"/>
    <mergeCell ref="H3:H4"/>
    <mergeCell ref="M3:M4"/>
    <mergeCell ref="N3:O3"/>
    <mergeCell ref="P3:Q3"/>
    <mergeCell ref="R3:W3"/>
  </mergeCells>
  <dataValidations count="4">
    <dataValidation type="list" allowBlank="1" showInputMessage="1" showErrorMessage="1" sqref="A2:A65536">
      <formula1>$AX$5:$AX$9</formula1>
    </dataValidation>
    <dataValidation type="list" allowBlank="1" showInputMessage="1" showErrorMessage="1" sqref="G5:G9">
      <formula1>$AY$5:$AY$9</formula1>
    </dataValidation>
    <dataValidation type="list" allowBlank="1" showInputMessage="1" showErrorMessage="1" sqref="N1:N1048576">
      <formula1>$BA$5:$BA$9</formula1>
    </dataValidation>
    <dataValidation type="list" allowBlank="1" showInputMessage="1" showErrorMessage="1" sqref="H1:H1048576">
      <formula1>$AZ$5:$AZ$9</formula1>
    </dataValidation>
  </dataValidations>
  <pageMargins left="0.35433070866141736" right="0.15748031496062992" top="0.78" bottom="0.51181102362204722" header="0.36" footer="0.35433070866141736"/>
  <pageSetup paperSize="9" scale="51" orientation="landscape" r:id="rId1"/>
  <headerFooter alignWithMargins="0">
    <oddHeader>&amp;C&amp;12T.C.
İÇİŞLERİ BAKANLIĞI
Mahalli İdareler Genel Müdürlüğü</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CM14"/>
  <sheetViews>
    <sheetView zoomScaleNormal="100" zoomScaleSheetLayoutView="75" workbookViewId="0">
      <selection activeCell="A5" sqref="A5"/>
    </sheetView>
  </sheetViews>
  <sheetFormatPr defaultRowHeight="12.75"/>
  <cols>
    <col min="1" max="1" width="5.85546875" style="204" customWidth="1"/>
    <col min="2" max="2" width="10.140625" style="204" customWidth="1"/>
    <col min="3" max="3" width="14.140625" style="204" customWidth="1"/>
    <col min="4" max="4" width="27.5703125" style="204" customWidth="1"/>
    <col min="5" max="5" width="19.42578125" style="204" customWidth="1"/>
    <col min="6" max="6" width="10.42578125" style="204" customWidth="1"/>
    <col min="7" max="7" width="14.7109375" style="204" customWidth="1"/>
    <col min="8" max="8" width="16" style="204" customWidth="1"/>
    <col min="9" max="9" width="13" style="244" customWidth="1"/>
    <col min="10" max="10" width="11.42578125" style="244" customWidth="1"/>
    <col min="11" max="11" width="10.28515625" style="245" customWidth="1"/>
    <col min="12" max="12" width="11.5703125" style="244" customWidth="1"/>
    <col min="13" max="13" width="12.5703125" style="244" customWidth="1"/>
    <col min="14" max="14" width="12" style="244" customWidth="1"/>
    <col min="15" max="15" width="9.140625" style="244"/>
    <col min="16" max="16" width="8.28515625" style="244" customWidth="1"/>
    <col min="17" max="17" width="6.7109375" style="246" customWidth="1"/>
    <col min="18" max="18" width="6.85546875" style="204" customWidth="1"/>
    <col min="19" max="19" width="6" style="204" customWidth="1"/>
    <col min="20" max="20" width="8.140625" style="204" customWidth="1"/>
    <col min="21" max="21" width="5.7109375" style="204" customWidth="1"/>
    <col min="22" max="22" width="5.5703125" style="204" customWidth="1"/>
    <col min="23" max="23" width="8.85546875" style="204" customWidth="1"/>
    <col min="24" max="24" width="24.7109375" style="204" customWidth="1"/>
    <col min="25" max="84" width="9.140625" style="249"/>
    <col min="85" max="86" width="9.140625" style="204"/>
    <col min="87" max="87" width="9.140625" style="249"/>
    <col min="88" max="88" width="10.42578125" style="249" customWidth="1"/>
    <col min="89" max="89" width="10.28515625" style="249" customWidth="1"/>
    <col min="90" max="91" width="9.140625" style="249"/>
    <col min="92" max="93" width="9.140625" style="204"/>
    <col min="94" max="97" width="0" style="204" hidden="1" customWidth="1"/>
    <col min="98" max="16384" width="9.140625" style="204"/>
  </cols>
  <sheetData>
    <row r="1" spans="1:91" s="205" customFormat="1" ht="18">
      <c r="A1" s="3937" t="s">
        <v>2440</v>
      </c>
      <c r="B1" s="3937"/>
      <c r="C1" s="3937"/>
      <c r="D1" s="3937"/>
      <c r="E1" s="3937"/>
      <c r="F1" s="3937"/>
      <c r="G1" s="3937"/>
      <c r="H1" s="3937"/>
      <c r="I1" s="3937"/>
      <c r="J1" s="3937"/>
      <c r="K1" s="3937"/>
      <c r="L1" s="3937"/>
      <c r="M1" s="3937"/>
      <c r="N1" s="3937"/>
      <c r="O1" s="3937"/>
      <c r="P1" s="3937"/>
      <c r="Q1" s="3937"/>
      <c r="R1" s="3937"/>
      <c r="S1" s="3937"/>
      <c r="T1" s="3937"/>
      <c r="U1" s="3937"/>
      <c r="V1" s="3937"/>
      <c r="W1" s="3937"/>
      <c r="X1" s="3937"/>
      <c r="CI1" s="249"/>
      <c r="CJ1" s="249"/>
      <c r="CK1" s="249"/>
      <c r="CL1" s="249"/>
      <c r="CM1" s="249"/>
    </row>
    <row r="2" spans="1:91" s="205" customFormat="1" ht="13.5" thickBot="1">
      <c r="I2" s="277"/>
      <c r="J2" s="277"/>
      <c r="K2" s="278"/>
      <c r="L2" s="277"/>
      <c r="M2" s="277"/>
      <c r="N2" s="277"/>
      <c r="O2" s="277"/>
      <c r="P2" s="277"/>
      <c r="CI2" s="249"/>
      <c r="CJ2" s="249"/>
      <c r="CK2" s="249"/>
      <c r="CL2" s="249"/>
      <c r="CM2" s="249"/>
    </row>
    <row r="3" spans="1:91" s="205" customFormat="1" ht="40.5" customHeight="1">
      <c r="A3" s="3946" t="s">
        <v>445</v>
      </c>
      <c r="B3" s="3948" t="s">
        <v>13</v>
      </c>
      <c r="C3" s="3950" t="s">
        <v>2277</v>
      </c>
      <c r="D3" s="3950" t="s">
        <v>423</v>
      </c>
      <c r="E3" s="3950"/>
      <c r="F3" s="3964" t="s">
        <v>2276</v>
      </c>
      <c r="G3" s="3958" t="s">
        <v>411</v>
      </c>
      <c r="H3" s="3966" t="s">
        <v>395</v>
      </c>
      <c r="I3" s="604" t="s">
        <v>2357</v>
      </c>
      <c r="J3" s="391" t="s">
        <v>1054</v>
      </c>
      <c r="K3" s="391" t="s">
        <v>2358</v>
      </c>
      <c r="L3" s="605" t="s">
        <v>2359</v>
      </c>
      <c r="M3" s="3972" t="s">
        <v>1865</v>
      </c>
      <c r="N3" s="3968" t="s">
        <v>972</v>
      </c>
      <c r="O3" s="3970" t="s">
        <v>346</v>
      </c>
      <c r="P3" s="3971"/>
      <c r="Q3" s="3940" t="s">
        <v>429</v>
      </c>
      <c r="R3" s="3941"/>
      <c r="S3" s="3942" t="s">
        <v>16</v>
      </c>
      <c r="T3" s="3943"/>
      <c r="U3" s="3943"/>
      <c r="V3" s="3943"/>
      <c r="W3" s="3943"/>
      <c r="X3" s="3944"/>
      <c r="CI3" s="249"/>
      <c r="CJ3" s="249"/>
      <c r="CK3" s="249"/>
      <c r="CL3" s="249"/>
      <c r="CM3" s="249"/>
    </row>
    <row r="4" spans="1:91" s="205" customFormat="1" ht="41.25" customHeight="1" thickBot="1">
      <c r="A4" s="3947"/>
      <c r="B4" s="3949"/>
      <c r="C4" s="3951"/>
      <c r="D4" s="608" t="s">
        <v>430</v>
      </c>
      <c r="E4" s="609" t="s">
        <v>410</v>
      </c>
      <c r="F4" s="3965"/>
      <c r="G4" s="3959"/>
      <c r="H4" s="3967"/>
      <c r="I4" s="1241" t="s">
        <v>1416</v>
      </c>
      <c r="J4" s="1242" t="s">
        <v>1417</v>
      </c>
      <c r="K4" s="611" t="s">
        <v>1055</v>
      </c>
      <c r="L4" s="612" t="s">
        <v>2131</v>
      </c>
      <c r="M4" s="3973"/>
      <c r="N4" s="3969"/>
      <c r="O4" s="705" t="s">
        <v>348</v>
      </c>
      <c r="P4" s="706" t="s">
        <v>349</v>
      </c>
      <c r="Q4" s="619" t="s">
        <v>436</v>
      </c>
      <c r="R4" s="620" t="s">
        <v>437</v>
      </c>
      <c r="S4" s="621" t="s">
        <v>438</v>
      </c>
      <c r="T4" s="622" t="s">
        <v>439</v>
      </c>
      <c r="U4" s="622" t="s">
        <v>440</v>
      </c>
      <c r="V4" s="622" t="s">
        <v>441</v>
      </c>
      <c r="W4" s="622" t="s">
        <v>442</v>
      </c>
      <c r="X4" s="623" t="s">
        <v>443</v>
      </c>
      <c r="CI4" s="249"/>
      <c r="CJ4" s="249"/>
      <c r="CK4" s="249"/>
      <c r="CL4" s="249"/>
      <c r="CM4" s="249"/>
    </row>
    <row r="5" spans="1:91" s="280" customFormat="1" ht="42" customHeight="1">
      <c r="A5" s="677"/>
      <c r="B5" s="1374"/>
      <c r="C5" s="1374"/>
      <c r="D5" s="1247"/>
      <c r="E5" s="1383"/>
      <c r="F5" s="1374"/>
      <c r="G5" s="1374"/>
      <c r="H5" s="1375"/>
      <c r="I5" s="1393"/>
      <c r="J5" s="1393"/>
      <c r="K5" s="1393"/>
      <c r="L5" s="683"/>
      <c r="M5" s="707"/>
      <c r="N5" s="708"/>
      <c r="O5" s="708"/>
      <c r="P5" s="683"/>
      <c r="Q5" s="684"/>
      <c r="R5" s="683"/>
      <c r="S5" s="684"/>
      <c r="T5" s="685"/>
      <c r="U5" s="685"/>
      <c r="V5" s="685"/>
      <c r="W5" s="1371"/>
      <c r="X5" s="686"/>
      <c r="AY5" s="271" t="s">
        <v>451</v>
      </c>
      <c r="AZ5" s="271" t="s">
        <v>2266</v>
      </c>
      <c r="BA5" s="271" t="s">
        <v>1060</v>
      </c>
      <c r="CI5" s="271" t="s">
        <v>451</v>
      </c>
      <c r="CJ5" s="271" t="s">
        <v>2266</v>
      </c>
      <c r="CK5" s="271" t="s">
        <v>408</v>
      </c>
      <c r="CL5" s="271"/>
      <c r="CM5" s="271"/>
    </row>
    <row r="6" spans="1:91" s="272" customFormat="1" ht="42" customHeight="1">
      <c r="A6" s="1376"/>
      <c r="B6" s="1373"/>
      <c r="C6" s="1373"/>
      <c r="D6" s="1384"/>
      <c r="E6" s="1385"/>
      <c r="F6" s="1377"/>
      <c r="G6" s="1373"/>
      <c r="H6" s="1378"/>
      <c r="I6" s="1393"/>
      <c r="J6" s="1393"/>
      <c r="K6" s="1393"/>
      <c r="L6" s="683"/>
      <c r="M6" s="710"/>
      <c r="N6" s="711"/>
      <c r="O6" s="711"/>
      <c r="P6" s="693"/>
      <c r="Q6" s="694"/>
      <c r="R6" s="693"/>
      <c r="S6" s="695"/>
      <c r="T6" s="654"/>
      <c r="U6" s="685"/>
      <c r="V6" s="685"/>
      <c r="W6" s="1371"/>
      <c r="X6" s="686"/>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t="s">
        <v>10</v>
      </c>
      <c r="AZ6" s="271" t="s">
        <v>965</v>
      </c>
      <c r="BA6" s="271" t="s">
        <v>1061</v>
      </c>
      <c r="BB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F6" s="271"/>
      <c r="CI6" s="271" t="s">
        <v>10</v>
      </c>
      <c r="CJ6" s="271" t="s">
        <v>965</v>
      </c>
      <c r="CK6" s="271" t="s">
        <v>409</v>
      </c>
      <c r="CL6" s="271"/>
      <c r="CM6" s="271"/>
    </row>
    <row r="7" spans="1:91" s="272" customFormat="1" ht="42" customHeight="1">
      <c r="A7" s="677"/>
      <c r="B7" s="1374"/>
      <c r="C7" s="1374"/>
      <c r="D7" s="1247"/>
      <c r="E7" s="1383"/>
      <c r="F7" s="1369"/>
      <c r="G7" s="1374"/>
      <c r="H7" s="1375"/>
      <c r="I7" s="1393"/>
      <c r="J7" s="1393"/>
      <c r="K7" s="1393"/>
      <c r="L7" s="683"/>
      <c r="M7" s="710"/>
      <c r="N7" s="711"/>
      <c r="O7" s="711"/>
      <c r="P7" s="693"/>
      <c r="Q7" s="694"/>
      <c r="R7" s="693"/>
      <c r="S7" s="695"/>
      <c r="T7" s="654"/>
      <c r="U7" s="685"/>
      <c r="V7" s="685"/>
      <c r="W7" s="1371"/>
      <c r="X7" s="686"/>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t="s">
        <v>415</v>
      </c>
      <c r="AZ7" s="271" t="s">
        <v>2268</v>
      </c>
      <c r="BA7" s="271" t="s">
        <v>1062</v>
      </c>
      <c r="BB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I7" s="271" t="s">
        <v>415</v>
      </c>
      <c r="CJ7" s="271" t="s">
        <v>2268</v>
      </c>
      <c r="CK7" s="271" t="s">
        <v>414</v>
      </c>
      <c r="CL7" s="271"/>
      <c r="CM7" s="271"/>
    </row>
    <row r="8" spans="1:91" s="272" customFormat="1" ht="42" customHeight="1">
      <c r="A8" s="1376"/>
      <c r="B8" s="1373"/>
      <c r="C8" s="1373"/>
      <c r="D8" s="1384"/>
      <c r="E8" s="1385"/>
      <c r="F8" s="1377"/>
      <c r="G8" s="1373"/>
      <c r="H8" s="1378"/>
      <c r="I8" s="1393"/>
      <c r="J8" s="1393"/>
      <c r="K8" s="1393"/>
      <c r="L8" s="683"/>
      <c r="M8" s="710"/>
      <c r="N8" s="711"/>
      <c r="O8" s="711"/>
      <c r="P8" s="693"/>
      <c r="Q8" s="694"/>
      <c r="R8" s="693"/>
      <c r="S8" s="695"/>
      <c r="T8" s="654"/>
      <c r="U8" s="685"/>
      <c r="V8" s="685"/>
      <c r="W8" s="1371"/>
      <c r="X8" s="686"/>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t="s">
        <v>1063</v>
      </c>
      <c r="BA8" s="271" t="s">
        <v>1064</v>
      </c>
      <c r="BB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F8" s="271"/>
      <c r="CI8" s="271"/>
      <c r="CJ8" s="271"/>
      <c r="CK8" s="271"/>
      <c r="CL8" s="271"/>
      <c r="CM8" s="271"/>
    </row>
    <row r="9" spans="1:91" s="272" customFormat="1" ht="42" customHeight="1">
      <c r="A9" s="677"/>
      <c r="B9" s="1374"/>
      <c r="C9" s="1374"/>
      <c r="D9" s="1247"/>
      <c r="E9" s="1383"/>
      <c r="F9" s="1369"/>
      <c r="G9" s="1374"/>
      <c r="H9" s="1375"/>
      <c r="I9" s="1393"/>
      <c r="J9" s="1393"/>
      <c r="K9" s="1393"/>
      <c r="L9" s="683"/>
      <c r="M9" s="710"/>
      <c r="N9" s="711"/>
      <c r="O9" s="711"/>
      <c r="P9" s="693"/>
      <c r="Q9" s="694"/>
      <c r="R9" s="693"/>
      <c r="S9" s="695"/>
      <c r="T9" s="654"/>
      <c r="U9" s="685"/>
      <c r="V9" s="685"/>
      <c r="W9" s="1371"/>
      <c r="X9" s="686"/>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t="s">
        <v>1065</v>
      </c>
      <c r="BB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I9" s="271"/>
      <c r="CJ9" s="271"/>
      <c r="CK9" s="271"/>
      <c r="CL9" s="271"/>
      <c r="CM9" s="271"/>
    </row>
    <row r="10" spans="1:91" s="272" customFormat="1" ht="42" customHeight="1">
      <c r="A10" s="1376"/>
      <c r="B10" s="1373"/>
      <c r="C10" s="1373"/>
      <c r="D10" s="1384"/>
      <c r="E10" s="1385"/>
      <c r="F10" s="1377"/>
      <c r="G10" s="1373"/>
      <c r="H10" s="1378"/>
      <c r="I10" s="1393"/>
      <c r="J10" s="1393"/>
      <c r="K10" s="1393"/>
      <c r="L10" s="683"/>
      <c r="M10" s="710"/>
      <c r="N10" s="711"/>
      <c r="O10" s="711"/>
      <c r="P10" s="693"/>
      <c r="Q10" s="694"/>
      <c r="R10" s="693"/>
      <c r="S10" s="695"/>
      <c r="T10" s="654"/>
      <c r="U10" s="685"/>
      <c r="V10" s="685"/>
      <c r="W10" s="1371"/>
      <c r="X10" s="686"/>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B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I10" s="271"/>
      <c r="CJ10" s="271"/>
      <c r="CK10" s="271"/>
      <c r="CL10" s="271"/>
      <c r="CM10" s="271"/>
    </row>
    <row r="11" spans="1:91" s="272" customFormat="1" ht="42" customHeight="1">
      <c r="A11" s="677"/>
      <c r="B11" s="1374"/>
      <c r="C11" s="1374"/>
      <c r="D11" s="1247"/>
      <c r="E11" s="1383"/>
      <c r="F11" s="1369"/>
      <c r="G11" s="1374"/>
      <c r="H11" s="1375"/>
      <c r="I11" s="1393"/>
      <c r="J11" s="1393"/>
      <c r="K11" s="1393"/>
      <c r="L11" s="683"/>
      <c r="M11" s="710"/>
      <c r="N11" s="711"/>
      <c r="O11" s="711"/>
      <c r="P11" s="693"/>
      <c r="Q11" s="694"/>
      <c r="R11" s="693"/>
      <c r="S11" s="695"/>
      <c r="T11" s="654"/>
      <c r="U11" s="685"/>
      <c r="V11" s="685"/>
      <c r="W11" s="1371"/>
      <c r="X11" s="686"/>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I11" s="271"/>
      <c r="CJ11" s="271"/>
      <c r="CK11" s="271"/>
      <c r="CL11" s="271"/>
      <c r="CM11" s="271"/>
    </row>
    <row r="12" spans="1:91" s="272" customFormat="1" ht="42" customHeight="1">
      <c r="A12" s="1379"/>
      <c r="B12" s="1369"/>
      <c r="C12" s="1369"/>
      <c r="D12" s="1399"/>
      <c r="E12" s="1399"/>
      <c r="F12" s="1369"/>
      <c r="G12" s="1374"/>
      <c r="H12" s="1381"/>
      <c r="I12" s="1243"/>
      <c r="J12" s="1400"/>
      <c r="K12" s="1301"/>
      <c r="L12" s="1401"/>
      <c r="M12" s="1402"/>
      <c r="N12" s="1305"/>
      <c r="O12" s="1305"/>
      <c r="P12" s="1403"/>
      <c r="Q12" s="1404"/>
      <c r="R12" s="1403"/>
      <c r="S12" s="1404"/>
      <c r="T12" s="1240"/>
      <c r="U12" s="1240"/>
      <c r="V12" s="1240"/>
      <c r="W12" s="1399"/>
      <c r="X12" s="1248"/>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I12" s="271"/>
      <c r="CJ12" s="271"/>
      <c r="CK12" s="271"/>
      <c r="CL12" s="271"/>
      <c r="CM12" s="271"/>
    </row>
    <row r="13" spans="1:91">
      <c r="A13" s="897"/>
      <c r="B13" s="897"/>
      <c r="C13" s="897"/>
      <c r="D13" s="897"/>
      <c r="E13" s="897"/>
      <c r="F13" s="897"/>
      <c r="G13" s="897"/>
      <c r="H13" s="897"/>
      <c r="I13" s="1398"/>
      <c r="J13" s="1398"/>
      <c r="K13" s="1414">
        <f>SUM(K5:K12)</f>
        <v>0</v>
      </c>
      <c r="L13" s="1398"/>
      <c r="M13" s="1398"/>
      <c r="N13" s="1398"/>
      <c r="O13" s="1398"/>
      <c r="P13" s="1398"/>
      <c r="Q13" s="897"/>
      <c r="R13" s="897"/>
      <c r="S13" s="1408">
        <f>SUM(S5:S12)</f>
        <v>0</v>
      </c>
      <c r="T13" s="897"/>
      <c r="U13" s="897">
        <f>SUM(U5:U12)</f>
        <v>0</v>
      </c>
      <c r="V13" s="897">
        <f>SUM(V5:V12)</f>
        <v>0</v>
      </c>
      <c r="W13" s="897">
        <f>SUM(W5:W12)</f>
        <v>0</v>
      </c>
      <c r="X13" s="897"/>
    </row>
    <row r="14" spans="1:91">
      <c r="B14" s="901"/>
      <c r="C14" s="901"/>
      <c r="D14" s="901"/>
      <c r="E14" s="901"/>
      <c r="F14" s="901"/>
      <c r="G14" s="901"/>
      <c r="H14" s="901"/>
      <c r="I14" s="1051"/>
      <c r="J14" s="1051"/>
      <c r="K14" s="1052"/>
      <c r="L14" s="1051"/>
      <c r="M14" s="1051"/>
      <c r="N14" s="1051"/>
      <c r="O14" s="1051"/>
      <c r="P14" s="1051"/>
      <c r="Q14" s="901"/>
      <c r="R14" s="901"/>
      <c r="S14" s="901"/>
      <c r="T14" s="901"/>
      <c r="U14" s="901"/>
      <c r="V14" s="901"/>
      <c r="W14" s="901"/>
      <c r="X14" s="901"/>
    </row>
  </sheetData>
  <dataConsolidate/>
  <mergeCells count="13">
    <mergeCell ref="O3:P3"/>
    <mergeCell ref="Q3:R3"/>
    <mergeCell ref="S3:X3"/>
    <mergeCell ref="A1:X1"/>
    <mergeCell ref="A3:A4"/>
    <mergeCell ref="B3:B4"/>
    <mergeCell ref="C3:C4"/>
    <mergeCell ref="D3:E3"/>
    <mergeCell ref="F3:F4"/>
    <mergeCell ref="G3:G4"/>
    <mergeCell ref="H3:H4"/>
    <mergeCell ref="M3:M4"/>
    <mergeCell ref="N3:N4"/>
  </mergeCells>
  <dataValidations count="4">
    <dataValidation type="list" allowBlank="1" showInputMessage="1" showErrorMessage="1" sqref="G2:G65536">
      <formula1>$AZ$5:$AZ$8</formula1>
    </dataValidation>
    <dataValidation type="list" allowBlank="1" showInputMessage="1" showErrorMessage="1" sqref="H2:H65536">
      <formula1>$BA$5:$BA$10</formula1>
    </dataValidation>
    <dataValidation type="list" allowBlank="1" showInputMessage="1" showErrorMessage="1" sqref="A2:A65536">
      <formula1>$AY$5:$AY$8</formula1>
    </dataValidation>
    <dataValidation type="whole" allowBlank="1" showInputMessage="1" showErrorMessage="1" sqref="S2:W65536">
      <formula1>0</formula1>
      <formula2>10</formula2>
    </dataValidation>
  </dataValidations>
  <pageMargins left="0.15748031496062992" right="0.15748031496062992" top="0.88" bottom="0.62" header="0.39" footer="0.41"/>
  <pageSetup paperSize="9" scale="52" orientation="landscape" r:id="rId1"/>
  <headerFooter alignWithMargins="0">
    <oddHeader>&amp;C&amp;12T.C.
İÇİŞLERİ BAKANLIĞI
Mahalli İdareler Genel Müdürlüğü</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
  <sheetViews>
    <sheetView workbookViewId="0">
      <selection sqref="A1:N1"/>
    </sheetView>
  </sheetViews>
  <sheetFormatPr defaultRowHeight="12.75"/>
  <cols>
    <col min="1" max="1" width="5.85546875" customWidth="1"/>
    <col min="2" max="2" width="10.7109375" customWidth="1"/>
    <col min="3" max="3" width="13.140625" customWidth="1"/>
    <col min="4" max="4" width="11.7109375" customWidth="1"/>
    <col min="5" max="6" width="12.28515625" customWidth="1"/>
    <col min="7" max="7" width="9.7109375" customWidth="1"/>
    <col min="8" max="8" width="16.85546875" customWidth="1"/>
    <col min="9" max="9" width="6" style="204" customWidth="1"/>
    <col min="10" max="10" width="8.140625" style="204" customWidth="1"/>
    <col min="11" max="11" width="5.7109375" style="204" customWidth="1"/>
    <col min="12" max="12" width="5.5703125" style="204" customWidth="1"/>
    <col min="13" max="13" width="8.85546875" style="204" customWidth="1"/>
    <col min="14" max="14" width="24.7109375" style="204" customWidth="1"/>
  </cols>
  <sheetData>
    <row r="1" spans="1:14" ht="22.5" customHeight="1" thickBot="1">
      <c r="A1" s="3974" t="s">
        <v>2437</v>
      </c>
      <c r="B1" s="3974"/>
      <c r="C1" s="3974"/>
      <c r="D1" s="3974"/>
      <c r="E1" s="3974"/>
      <c r="F1" s="3974"/>
      <c r="G1" s="3974"/>
      <c r="H1" s="3974"/>
      <c r="I1" s="3974"/>
      <c r="J1" s="3974"/>
      <c r="K1" s="3974"/>
      <c r="L1" s="3974"/>
      <c r="M1" s="3974"/>
      <c r="N1" s="3974"/>
    </row>
    <row r="2" spans="1:14" ht="30" customHeight="1">
      <c r="A2" s="3978" t="s">
        <v>364</v>
      </c>
      <c r="B2" s="3980" t="s">
        <v>13</v>
      </c>
      <c r="C2" s="3980" t="s">
        <v>2277</v>
      </c>
      <c r="D2" s="3980" t="s">
        <v>365</v>
      </c>
      <c r="E2" s="3980" t="s">
        <v>1284</v>
      </c>
      <c r="F2" s="3980" t="s">
        <v>1285</v>
      </c>
      <c r="G2" s="3982" t="s">
        <v>1286</v>
      </c>
      <c r="H2" s="3984" t="s">
        <v>986</v>
      </c>
      <c r="I2" s="3975" t="s">
        <v>16</v>
      </c>
      <c r="J2" s="3976"/>
      <c r="K2" s="3976"/>
      <c r="L2" s="3976"/>
      <c r="M2" s="3976"/>
      <c r="N2" s="3977"/>
    </row>
    <row r="3" spans="1:14" ht="25.5" customHeight="1" thickBot="1">
      <c r="A3" s="3979"/>
      <c r="B3" s="3981"/>
      <c r="C3" s="3981"/>
      <c r="D3" s="3981"/>
      <c r="E3" s="3981"/>
      <c r="F3" s="3981"/>
      <c r="G3" s="3983"/>
      <c r="H3" s="3985"/>
      <c r="I3" s="714" t="s">
        <v>438</v>
      </c>
      <c r="J3" s="715" t="s">
        <v>439</v>
      </c>
      <c r="K3" s="715" t="s">
        <v>440</v>
      </c>
      <c r="L3" s="715" t="s">
        <v>441</v>
      </c>
      <c r="M3" s="715" t="s">
        <v>442</v>
      </c>
      <c r="N3" s="716" t="s">
        <v>1288</v>
      </c>
    </row>
    <row r="4" spans="1:14" ht="20.100000000000001" customHeight="1">
      <c r="A4" s="717"/>
      <c r="B4" s="718"/>
      <c r="C4" s="718"/>
      <c r="D4" s="718"/>
      <c r="E4" s="718"/>
      <c r="F4" s="718"/>
      <c r="G4" s="718"/>
      <c r="H4" s="719"/>
      <c r="I4" s="720"/>
      <c r="J4" s="637"/>
      <c r="K4" s="637"/>
      <c r="L4" s="637"/>
      <c r="M4" s="637"/>
      <c r="N4" s="638"/>
    </row>
    <row r="5" spans="1:14" ht="20.100000000000001" customHeight="1">
      <c r="A5" s="721"/>
      <c r="B5" s="722"/>
      <c r="C5" s="722"/>
      <c r="D5" s="722"/>
      <c r="E5" s="722"/>
      <c r="F5" s="722"/>
      <c r="G5" s="722"/>
      <c r="H5" s="723"/>
      <c r="I5" s="695"/>
      <c r="J5" s="654"/>
      <c r="K5" s="654"/>
      <c r="L5" s="654"/>
      <c r="M5" s="654"/>
      <c r="N5" s="655"/>
    </row>
    <row r="6" spans="1:14" ht="20.100000000000001" customHeight="1">
      <c r="A6" s="721"/>
      <c r="B6" s="722"/>
      <c r="C6" s="722"/>
      <c r="D6" s="722"/>
      <c r="E6" s="722"/>
      <c r="F6" s="722"/>
      <c r="G6" s="722"/>
      <c r="H6" s="723"/>
      <c r="I6" s="695"/>
      <c r="J6" s="654"/>
      <c r="K6" s="654"/>
      <c r="L6" s="654"/>
      <c r="M6" s="654"/>
      <c r="N6" s="655"/>
    </row>
    <row r="7" spans="1:14" ht="20.100000000000001" customHeight="1">
      <c r="A7" s="721"/>
      <c r="B7" s="722"/>
      <c r="C7" s="722"/>
      <c r="D7" s="722"/>
      <c r="E7" s="722"/>
      <c r="F7" s="722"/>
      <c r="G7" s="722"/>
      <c r="H7" s="723"/>
      <c r="I7" s="695"/>
      <c r="J7" s="654"/>
      <c r="K7" s="654"/>
      <c r="L7" s="654"/>
      <c r="M7" s="654"/>
      <c r="N7" s="655"/>
    </row>
    <row r="8" spans="1:14" ht="20.100000000000001" customHeight="1">
      <c r="A8" s="721"/>
      <c r="B8" s="722"/>
      <c r="C8" s="722"/>
      <c r="D8" s="722"/>
      <c r="E8" s="722"/>
      <c r="F8" s="722"/>
      <c r="G8" s="722"/>
      <c r="H8" s="723"/>
      <c r="I8" s="695"/>
      <c r="J8" s="654"/>
      <c r="K8" s="654"/>
      <c r="L8" s="654"/>
      <c r="M8" s="654"/>
      <c r="N8" s="655"/>
    </row>
    <row r="9" spans="1:14" ht="20.100000000000001" customHeight="1">
      <c r="A9" s="721"/>
      <c r="B9" s="722"/>
      <c r="C9" s="722"/>
      <c r="D9" s="722"/>
      <c r="E9" s="722"/>
      <c r="F9" s="722"/>
      <c r="G9" s="722"/>
      <c r="H9" s="723"/>
      <c r="I9" s="695"/>
      <c r="J9" s="654"/>
      <c r="K9" s="654"/>
      <c r="L9" s="654"/>
      <c r="M9" s="654"/>
      <c r="N9" s="655"/>
    </row>
    <row r="10" spans="1:14" ht="20.100000000000001" customHeight="1">
      <c r="A10" s="721"/>
      <c r="B10" s="722"/>
      <c r="C10" s="722"/>
      <c r="D10" s="722"/>
      <c r="E10" s="722"/>
      <c r="F10" s="722"/>
      <c r="G10" s="722"/>
      <c r="H10" s="723"/>
      <c r="I10" s="695"/>
      <c r="J10" s="654"/>
      <c r="K10" s="654"/>
      <c r="L10" s="654"/>
      <c r="M10" s="654"/>
      <c r="N10" s="655"/>
    </row>
    <row r="11" spans="1:14" ht="20.100000000000001" customHeight="1">
      <c r="A11" s="721"/>
      <c r="B11" s="722"/>
      <c r="C11" s="722"/>
      <c r="D11" s="722"/>
      <c r="E11" s="722"/>
      <c r="F11" s="722"/>
      <c r="G11" s="722"/>
      <c r="H11" s="723"/>
      <c r="I11" s="695"/>
      <c r="J11" s="654"/>
      <c r="K11" s="654"/>
      <c r="L11" s="654"/>
      <c r="M11" s="654"/>
      <c r="N11" s="655"/>
    </row>
    <row r="12" spans="1:14" ht="20.100000000000001" customHeight="1">
      <c r="A12" s="721"/>
      <c r="B12" s="722"/>
      <c r="C12" s="722"/>
      <c r="D12" s="722"/>
      <c r="E12" s="722"/>
      <c r="F12" s="722"/>
      <c r="G12" s="722"/>
      <c r="H12" s="723"/>
      <c r="I12" s="695"/>
      <c r="J12" s="654"/>
      <c r="K12" s="654"/>
      <c r="L12" s="654"/>
      <c r="M12" s="654"/>
      <c r="N12" s="655"/>
    </row>
    <row r="13" spans="1:14" ht="20.100000000000001" customHeight="1">
      <c r="A13" s="721"/>
      <c r="B13" s="722"/>
      <c r="C13" s="722"/>
      <c r="D13" s="722"/>
      <c r="E13" s="722"/>
      <c r="F13" s="722"/>
      <c r="G13" s="722"/>
      <c r="H13" s="723"/>
      <c r="I13" s="695"/>
      <c r="J13" s="654"/>
      <c r="K13" s="654"/>
      <c r="L13" s="654"/>
      <c r="M13" s="654"/>
      <c r="N13" s="655"/>
    </row>
    <row r="14" spans="1:14" ht="20.100000000000001" customHeight="1">
      <c r="A14" s="721"/>
      <c r="B14" s="722"/>
      <c r="C14" s="722"/>
      <c r="D14" s="722"/>
      <c r="E14" s="722"/>
      <c r="F14" s="722"/>
      <c r="G14" s="722"/>
      <c r="H14" s="723"/>
      <c r="I14" s="695"/>
      <c r="J14" s="654"/>
      <c r="K14" s="654"/>
      <c r="L14" s="654"/>
      <c r="M14" s="654"/>
      <c r="N14" s="655"/>
    </row>
    <row r="15" spans="1:14" ht="20.100000000000001" customHeight="1">
      <c r="A15" s="721"/>
      <c r="B15" s="722"/>
      <c r="C15" s="722"/>
      <c r="D15" s="722"/>
      <c r="E15" s="722"/>
      <c r="F15" s="722"/>
      <c r="G15" s="722"/>
      <c r="H15" s="723"/>
      <c r="I15" s="695"/>
      <c r="J15" s="654"/>
      <c r="K15" s="654"/>
      <c r="L15" s="654"/>
      <c r="M15" s="654"/>
      <c r="N15" s="655"/>
    </row>
    <row r="16" spans="1:14" ht="20.100000000000001" customHeight="1">
      <c r="A16" s="721"/>
      <c r="B16" s="722"/>
      <c r="C16" s="722"/>
      <c r="D16" s="722"/>
      <c r="E16" s="722"/>
      <c r="F16" s="722"/>
      <c r="G16" s="722"/>
      <c r="H16" s="723"/>
      <c r="I16" s="695"/>
      <c r="J16" s="654"/>
      <c r="K16" s="654"/>
      <c r="L16" s="654"/>
      <c r="M16" s="654"/>
      <c r="N16" s="655"/>
    </row>
    <row r="17" spans="1:14" ht="20.100000000000001" customHeight="1">
      <c r="A17" s="721"/>
      <c r="B17" s="722"/>
      <c r="C17" s="722"/>
      <c r="D17" s="722"/>
      <c r="E17" s="722"/>
      <c r="F17" s="722"/>
      <c r="G17" s="722"/>
      <c r="H17" s="723"/>
      <c r="I17" s="695"/>
      <c r="J17" s="654"/>
      <c r="K17" s="654"/>
      <c r="L17" s="654"/>
      <c r="M17" s="654"/>
      <c r="N17" s="655"/>
    </row>
    <row r="18" spans="1:14" ht="20.100000000000001" customHeight="1">
      <c r="A18" s="721"/>
      <c r="B18" s="722"/>
      <c r="C18" s="722"/>
      <c r="D18" s="722"/>
      <c r="E18" s="722"/>
      <c r="F18" s="722"/>
      <c r="G18" s="722"/>
      <c r="H18" s="723"/>
      <c r="I18" s="695"/>
      <c r="J18" s="654"/>
      <c r="K18" s="654"/>
      <c r="L18" s="654"/>
      <c r="M18" s="654"/>
      <c r="N18" s="655"/>
    </row>
    <row r="19" spans="1:14" ht="20.100000000000001" customHeight="1">
      <c r="A19" s="721"/>
      <c r="B19" s="722"/>
      <c r="C19" s="722"/>
      <c r="D19" s="722"/>
      <c r="E19" s="722"/>
      <c r="F19" s="722"/>
      <c r="G19" s="722"/>
      <c r="H19" s="723"/>
      <c r="I19" s="695"/>
      <c r="J19" s="654"/>
      <c r="K19" s="654"/>
      <c r="L19" s="654"/>
      <c r="M19" s="654"/>
      <c r="N19" s="655"/>
    </row>
    <row r="20" spans="1:14" ht="20.100000000000001" customHeight="1">
      <c r="A20" s="721"/>
      <c r="B20" s="722"/>
      <c r="C20" s="722"/>
      <c r="D20" s="722"/>
      <c r="E20" s="722"/>
      <c r="F20" s="722"/>
      <c r="G20" s="722"/>
      <c r="H20" s="723"/>
      <c r="I20" s="695"/>
      <c r="J20" s="654"/>
      <c r="K20" s="654"/>
      <c r="L20" s="654"/>
      <c r="M20" s="654"/>
      <c r="N20" s="655"/>
    </row>
    <row r="21" spans="1:14" ht="20.100000000000001" customHeight="1">
      <c r="A21" s="721"/>
      <c r="B21" s="722"/>
      <c r="C21" s="722"/>
      <c r="D21" s="722"/>
      <c r="E21" s="722"/>
      <c r="F21" s="722"/>
      <c r="G21" s="722"/>
      <c r="H21" s="723"/>
      <c r="I21" s="695"/>
      <c r="J21" s="654"/>
      <c r="K21" s="654"/>
      <c r="L21" s="654"/>
      <c r="M21" s="654"/>
      <c r="N21" s="655"/>
    </row>
    <row r="22" spans="1:14" ht="20.100000000000001" customHeight="1">
      <c r="A22" s="721"/>
      <c r="B22" s="722"/>
      <c r="C22" s="722"/>
      <c r="D22" s="722"/>
      <c r="E22" s="722"/>
      <c r="F22" s="722"/>
      <c r="G22" s="722"/>
      <c r="H22" s="723"/>
      <c r="I22" s="695"/>
      <c r="J22" s="654"/>
      <c r="K22" s="654"/>
      <c r="L22" s="654"/>
      <c r="M22" s="654"/>
      <c r="N22" s="655"/>
    </row>
    <row r="23" spans="1:14" ht="20.100000000000001" customHeight="1">
      <c r="A23" s="721"/>
      <c r="B23" s="722"/>
      <c r="C23" s="722"/>
      <c r="D23" s="722"/>
      <c r="E23" s="722"/>
      <c r="F23" s="722"/>
      <c r="G23" s="722"/>
      <c r="H23" s="723"/>
      <c r="I23" s="695"/>
      <c r="J23" s="654"/>
      <c r="K23" s="654"/>
      <c r="L23" s="654"/>
      <c r="M23" s="654"/>
      <c r="N23" s="655"/>
    </row>
    <row r="24" spans="1:14" ht="20.100000000000001" customHeight="1">
      <c r="A24" s="721"/>
      <c r="B24" s="722"/>
      <c r="C24" s="722"/>
      <c r="D24" s="722"/>
      <c r="E24" s="722"/>
      <c r="F24" s="722"/>
      <c r="G24" s="722"/>
      <c r="H24" s="723"/>
      <c r="I24" s="695"/>
      <c r="J24" s="654"/>
      <c r="K24" s="654"/>
      <c r="L24" s="654"/>
      <c r="M24" s="654"/>
      <c r="N24" s="655"/>
    </row>
    <row r="25" spans="1:14" ht="20.100000000000001" customHeight="1">
      <c r="A25" s="721"/>
      <c r="B25" s="722"/>
      <c r="C25" s="722"/>
      <c r="D25" s="722"/>
      <c r="E25" s="722"/>
      <c r="F25" s="722"/>
      <c r="G25" s="722"/>
      <c r="H25" s="723"/>
      <c r="I25" s="695"/>
      <c r="J25" s="654"/>
      <c r="K25" s="654"/>
      <c r="L25" s="654"/>
      <c r="M25" s="654"/>
      <c r="N25" s="655"/>
    </row>
    <row r="26" spans="1:14" ht="20.100000000000001" customHeight="1" thickBot="1">
      <c r="A26" s="724"/>
      <c r="B26" s="725"/>
      <c r="C26" s="725"/>
      <c r="D26" s="725"/>
      <c r="E26" s="725"/>
      <c r="F26" s="725"/>
      <c r="G26" s="725"/>
      <c r="H26" s="726"/>
      <c r="I26" s="704"/>
      <c r="J26" s="672"/>
      <c r="K26" s="672"/>
      <c r="L26" s="672"/>
      <c r="M26" s="672"/>
      <c r="N26" s="673"/>
    </row>
  </sheetData>
  <mergeCells count="10">
    <mergeCell ref="A1:N1"/>
    <mergeCell ref="A2:A3"/>
    <mergeCell ref="B2:B3"/>
    <mergeCell ref="C2:C3"/>
    <mergeCell ref="D2:D3"/>
    <mergeCell ref="E2:E3"/>
    <mergeCell ref="F2:F3"/>
    <mergeCell ref="G2:G3"/>
    <mergeCell ref="H2:H3"/>
    <mergeCell ref="I2:N2"/>
  </mergeCells>
  <pageMargins left="0.51181102362204722" right="0.55118110236220474" top="0.92" bottom="0.74803149606299213" header="0.31496062992125984" footer="0.31496062992125984"/>
  <pageSetup paperSize="9" scale="90" orientation="landscape" r:id="rId1"/>
  <headerFooter>
    <oddHeader>&amp;C&amp;12T.C.
İÇİŞLERİ BAKANLIĞI
Mahalli İdareler Genel Müdürlüğü</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1"/>
  <sheetViews>
    <sheetView zoomScale="75" workbookViewId="0">
      <pane ySplit="5" topLeftCell="A6" activePane="bottomLeft" state="frozenSplit"/>
      <selection activeCell="B4" sqref="B4"/>
      <selection pane="bottomLeft" activeCell="H22" sqref="H22"/>
    </sheetView>
  </sheetViews>
  <sheetFormatPr defaultColWidth="8.85546875" defaultRowHeight="12.75"/>
  <cols>
    <col min="1" max="1" width="5.7109375" style="1084" customWidth="1"/>
    <col min="2" max="2" width="10.7109375" style="1084" customWidth="1"/>
    <col min="3" max="3" width="12.140625" style="1084" customWidth="1"/>
    <col min="4" max="4" width="10.42578125" style="1084" customWidth="1"/>
    <col min="5" max="5" width="9.85546875" style="1084" customWidth="1"/>
    <col min="6" max="6" width="7.7109375" style="1084" customWidth="1"/>
    <col min="7" max="7" width="7.85546875" style="1084" customWidth="1"/>
    <col min="8" max="8" width="17.42578125" style="1084" customWidth="1"/>
    <col min="9" max="9" width="14" style="1084" customWidth="1"/>
    <col min="10" max="10" width="12.5703125" style="1084" customWidth="1"/>
    <col min="11" max="11" width="7.5703125" style="1084" customWidth="1"/>
    <col min="12" max="12" width="8.42578125" style="1084" customWidth="1"/>
    <col min="13" max="13" width="6.7109375" style="204" customWidth="1"/>
    <col min="14" max="14" width="9.42578125" style="204" customWidth="1"/>
    <col min="15" max="15" width="6.5703125" style="204" customWidth="1"/>
    <col min="16" max="16" width="7" style="204" customWidth="1"/>
    <col min="17" max="17" width="8.85546875" style="204" customWidth="1"/>
    <col min="18" max="18" width="24.7109375" style="204" customWidth="1"/>
    <col min="19" max="16384" width="8.85546875" style="1084"/>
  </cols>
  <sheetData>
    <row r="1" spans="1:52" ht="28.9" customHeight="1" thickBot="1">
      <c r="A1" s="4088" t="s">
        <v>2617</v>
      </c>
      <c r="B1" s="4088"/>
      <c r="C1" s="4088"/>
      <c r="D1" s="4088"/>
      <c r="E1" s="4088"/>
      <c r="F1" s="4088"/>
      <c r="G1" s="4088"/>
      <c r="H1" s="4088"/>
      <c r="I1" s="4088"/>
      <c r="J1" s="4088"/>
      <c r="K1" s="4088"/>
      <c r="L1" s="4088"/>
      <c r="M1" s="4088"/>
      <c r="N1" s="4088"/>
      <c r="O1" s="4088"/>
      <c r="P1" s="4088"/>
      <c r="Q1" s="4088"/>
      <c r="R1" s="4088"/>
      <c r="S1" s="1083"/>
    </row>
    <row r="2" spans="1:52" s="1085" customFormat="1" ht="19.5" customHeight="1">
      <c r="A2" s="4031" t="s">
        <v>364</v>
      </c>
      <c r="B2" s="4034" t="s">
        <v>13</v>
      </c>
      <c r="C2" s="4034" t="s">
        <v>2277</v>
      </c>
      <c r="D2" s="4008" t="s">
        <v>1082</v>
      </c>
      <c r="E2" s="4011" t="s">
        <v>1284</v>
      </c>
      <c r="F2" s="3996" t="s">
        <v>2263</v>
      </c>
      <c r="G2" s="3996" t="s">
        <v>1083</v>
      </c>
      <c r="H2" s="3996" t="s">
        <v>202</v>
      </c>
      <c r="I2" s="4037" t="s">
        <v>447</v>
      </c>
      <c r="J2" s="4037" t="s">
        <v>1246</v>
      </c>
      <c r="K2" s="4017" t="s">
        <v>203</v>
      </c>
      <c r="L2" s="4019" t="s">
        <v>2273</v>
      </c>
      <c r="M2" s="3999" t="s">
        <v>16</v>
      </c>
      <c r="N2" s="4000"/>
      <c r="O2" s="4000"/>
      <c r="P2" s="4000"/>
      <c r="Q2" s="4000"/>
      <c r="R2" s="4001"/>
    </row>
    <row r="3" spans="1:52" s="1085" customFormat="1" ht="41.25" customHeight="1">
      <c r="A3" s="4032"/>
      <c r="B3" s="4035"/>
      <c r="C3" s="4035"/>
      <c r="D3" s="4009"/>
      <c r="E3" s="4012"/>
      <c r="F3" s="3997"/>
      <c r="G3" s="3997"/>
      <c r="H3" s="3997"/>
      <c r="I3" s="4038"/>
      <c r="J3" s="4038"/>
      <c r="K3" s="4018"/>
      <c r="L3" s="4020"/>
      <c r="M3" s="4002" t="s">
        <v>438</v>
      </c>
      <c r="N3" s="4004" t="s">
        <v>439</v>
      </c>
      <c r="O3" s="4004" t="s">
        <v>440</v>
      </c>
      <c r="P3" s="4004" t="s">
        <v>441</v>
      </c>
      <c r="Q3" s="4004" t="s">
        <v>442</v>
      </c>
      <c r="R3" s="4006" t="s">
        <v>443</v>
      </c>
    </row>
    <row r="4" spans="1:52" s="1085" customFormat="1" ht="21.75" customHeight="1" thickBot="1">
      <c r="A4" s="4033"/>
      <c r="B4" s="4036"/>
      <c r="C4" s="4036"/>
      <c r="D4" s="4010"/>
      <c r="E4" s="4013"/>
      <c r="F4" s="3998"/>
      <c r="G4" s="3998"/>
      <c r="H4" s="3998"/>
      <c r="I4" s="4039"/>
      <c r="J4" s="4039"/>
      <c r="K4" s="1086" t="s">
        <v>434</v>
      </c>
      <c r="L4" s="1087" t="s">
        <v>434</v>
      </c>
      <c r="M4" s="4003"/>
      <c r="N4" s="4005"/>
      <c r="O4" s="4005"/>
      <c r="P4" s="4005"/>
      <c r="Q4" s="4005"/>
      <c r="R4" s="4007"/>
    </row>
    <row r="5" spans="1:52" ht="19.899999999999999" customHeight="1">
      <c r="A5" s="1088"/>
      <c r="B5" s="1089"/>
      <c r="C5" s="1090"/>
      <c r="D5" s="1091"/>
      <c r="E5" s="1091"/>
      <c r="F5" s="1092">
        <f>SUBTOTAL(9,F6:F750)</f>
        <v>0</v>
      </c>
      <c r="G5" s="1092">
        <f>SUBTOTAL(9,G6:G750)</f>
        <v>0</v>
      </c>
      <c r="H5" s="951"/>
      <c r="I5" s="1093"/>
      <c r="J5" s="1092"/>
      <c r="K5" s="1092">
        <f t="shared" ref="K5:Q5" si="0">SUBTOTAL(9,K6:K750)</f>
        <v>0</v>
      </c>
      <c r="L5" s="1094">
        <f t="shared" si="0"/>
        <v>0</v>
      </c>
      <c r="M5" s="1095">
        <f t="shared" si="0"/>
        <v>0</v>
      </c>
      <c r="N5" s="1092">
        <f t="shared" si="0"/>
        <v>0</v>
      </c>
      <c r="O5" s="1092">
        <f t="shared" si="0"/>
        <v>0</v>
      </c>
      <c r="P5" s="1092">
        <f t="shared" si="0"/>
        <v>0</v>
      </c>
      <c r="Q5" s="1092">
        <f t="shared" si="0"/>
        <v>0</v>
      </c>
      <c r="R5" s="955"/>
      <c r="AX5" s="271" t="s">
        <v>9</v>
      </c>
      <c r="AY5" s="305" t="s">
        <v>425</v>
      </c>
      <c r="AZ5" s="271" t="s">
        <v>1056</v>
      </c>
    </row>
    <row r="6" spans="1:52" ht="19.899999999999999" customHeight="1">
      <c r="A6" s="1096"/>
      <c r="B6" s="1097"/>
      <c r="C6" s="1098"/>
      <c r="D6" s="1099"/>
      <c r="E6" s="1099"/>
      <c r="F6" s="1100"/>
      <c r="G6" s="1101"/>
      <c r="H6" s="962"/>
      <c r="I6" s="1102"/>
      <c r="J6" s="1100"/>
      <c r="K6" s="964"/>
      <c r="L6" s="965"/>
      <c r="M6" s="695"/>
      <c r="N6" s="654"/>
      <c r="O6" s="654"/>
      <c r="P6" s="654"/>
      <c r="Q6" s="654"/>
      <c r="R6" s="655"/>
      <c r="AX6" s="271" t="s">
        <v>964</v>
      </c>
      <c r="AY6" s="305" t="s">
        <v>2273</v>
      </c>
      <c r="AZ6" s="271" t="s">
        <v>1057</v>
      </c>
    </row>
    <row r="7" spans="1:52" ht="19.899999999999999" customHeight="1">
      <c r="A7" s="1096"/>
      <c r="B7" s="1097"/>
      <c r="C7" s="1098"/>
      <c r="D7" s="1099"/>
      <c r="E7" s="1103"/>
      <c r="F7" s="1100"/>
      <c r="G7" s="1101"/>
      <c r="H7" s="962"/>
      <c r="I7" s="1102"/>
      <c r="J7" s="1100"/>
      <c r="K7" s="964"/>
      <c r="L7" s="965"/>
      <c r="M7" s="695"/>
      <c r="N7" s="654"/>
      <c r="O7" s="654"/>
      <c r="P7" s="654"/>
      <c r="Q7" s="654"/>
      <c r="R7" s="655"/>
      <c r="AX7" s="271" t="s">
        <v>2268</v>
      </c>
      <c r="AY7" s="305" t="s">
        <v>12</v>
      </c>
      <c r="AZ7" s="271"/>
    </row>
    <row r="8" spans="1:52" ht="19.899999999999999" customHeight="1">
      <c r="A8" s="1096"/>
      <c r="B8" s="1097"/>
      <c r="C8" s="1098"/>
      <c r="D8" s="1099"/>
      <c r="E8" s="1103"/>
      <c r="F8" s="1100"/>
      <c r="G8" s="1101"/>
      <c r="H8" s="962"/>
      <c r="I8" s="1102"/>
      <c r="J8" s="1100"/>
      <c r="K8" s="964"/>
      <c r="L8" s="965"/>
      <c r="M8" s="695"/>
      <c r="N8" s="654"/>
      <c r="O8" s="654"/>
      <c r="P8" s="654"/>
      <c r="Q8" s="654"/>
      <c r="R8" s="655"/>
      <c r="AX8" s="271"/>
      <c r="AY8" s="305" t="s">
        <v>2274</v>
      </c>
      <c r="AZ8" s="271"/>
    </row>
    <row r="9" spans="1:52" ht="19.899999999999999" customHeight="1">
      <c r="A9" s="1096"/>
      <c r="B9" s="1097"/>
      <c r="C9" s="1098"/>
      <c r="D9" s="1103"/>
      <c r="E9" s="1103"/>
      <c r="F9" s="1100"/>
      <c r="G9" s="1101"/>
      <c r="H9" s="962"/>
      <c r="I9" s="1102"/>
      <c r="J9" s="1100"/>
      <c r="K9" s="964"/>
      <c r="L9" s="965"/>
      <c r="M9" s="695"/>
      <c r="N9" s="654"/>
      <c r="O9" s="654"/>
      <c r="P9" s="654"/>
      <c r="Q9" s="654"/>
      <c r="R9" s="655"/>
      <c r="AX9" s="271"/>
      <c r="AY9" s="305" t="s">
        <v>2275</v>
      </c>
      <c r="AZ9" s="271"/>
    </row>
    <row r="10" spans="1:52" ht="19.899999999999999" customHeight="1">
      <c r="A10" s="1096"/>
      <c r="B10" s="1097"/>
      <c r="C10" s="1098"/>
      <c r="D10" s="1104"/>
      <c r="E10" s="1103"/>
      <c r="F10" s="1100"/>
      <c r="G10" s="1101"/>
      <c r="H10" s="962"/>
      <c r="I10" s="1102"/>
      <c r="J10" s="1100"/>
      <c r="K10" s="964"/>
      <c r="L10" s="965"/>
      <c r="M10" s="695"/>
      <c r="N10" s="654"/>
      <c r="O10" s="654"/>
      <c r="P10" s="654"/>
      <c r="Q10" s="654"/>
      <c r="R10" s="655"/>
      <c r="AX10" s="271"/>
      <c r="AY10" s="305" t="s">
        <v>448</v>
      </c>
      <c r="AZ10" s="271"/>
    </row>
    <row r="11" spans="1:52" ht="19.899999999999999" customHeight="1">
      <c r="A11" s="1096"/>
      <c r="B11" s="1097"/>
      <c r="C11" s="1098"/>
      <c r="D11" s="1105"/>
      <c r="E11" s="1106"/>
      <c r="F11" s="1107"/>
      <c r="G11" s="1101"/>
      <c r="H11" s="962"/>
      <c r="I11" s="1102"/>
      <c r="J11" s="1100"/>
      <c r="K11" s="1108"/>
      <c r="L11" s="1109"/>
      <c r="M11" s="695"/>
      <c r="N11" s="654"/>
      <c r="O11" s="654"/>
      <c r="P11" s="654"/>
      <c r="Q11" s="654"/>
      <c r="R11" s="655"/>
      <c r="AX11" s="271"/>
      <c r="AY11" s="305" t="s">
        <v>426</v>
      </c>
      <c r="AZ11" s="271"/>
    </row>
    <row r="12" spans="1:52" ht="19.899999999999999" customHeight="1">
      <c r="A12" s="1096"/>
      <c r="B12" s="1097"/>
      <c r="C12" s="1098"/>
      <c r="D12" s="1110"/>
      <c r="E12" s="1106"/>
      <c r="F12" s="1107"/>
      <c r="G12" s="1101"/>
      <c r="H12" s="962"/>
      <c r="I12" s="1102"/>
      <c r="J12" s="1100"/>
      <c r="K12" s="1108"/>
      <c r="L12" s="1109"/>
      <c r="M12" s="695"/>
      <c r="N12" s="654"/>
      <c r="O12" s="654"/>
      <c r="P12" s="654"/>
      <c r="Q12" s="654"/>
      <c r="R12" s="655"/>
      <c r="AX12" s="271"/>
      <c r="AY12" s="305" t="s">
        <v>427</v>
      </c>
      <c r="AZ12" s="271"/>
    </row>
    <row r="13" spans="1:52" ht="19.899999999999999" customHeight="1">
      <c r="A13" s="1096"/>
      <c r="B13" s="1097"/>
      <c r="C13" s="1098"/>
      <c r="D13" s="1105"/>
      <c r="E13" s="1106"/>
      <c r="F13" s="1107"/>
      <c r="G13" s="1101"/>
      <c r="H13" s="962"/>
      <c r="I13" s="1102"/>
      <c r="J13" s="1100"/>
      <c r="K13" s="1108"/>
      <c r="L13" s="1109"/>
      <c r="M13" s="695"/>
      <c r="N13" s="654"/>
      <c r="O13" s="654"/>
      <c r="P13" s="654"/>
      <c r="Q13" s="654"/>
      <c r="R13" s="655"/>
      <c r="AX13" s="271"/>
      <c r="AY13" s="305" t="s">
        <v>2279</v>
      </c>
      <c r="AZ13" s="271"/>
    </row>
    <row r="14" spans="1:52" ht="19.899999999999999" customHeight="1">
      <c r="A14" s="1096"/>
      <c r="B14" s="1097"/>
      <c r="C14" s="1098"/>
      <c r="D14" s="1106"/>
      <c r="E14" s="1106"/>
      <c r="F14" s="1107"/>
      <c r="G14" s="1101"/>
      <c r="H14" s="962"/>
      <c r="I14" s="1102"/>
      <c r="J14" s="1100"/>
      <c r="K14" s="1108"/>
      <c r="L14" s="1109"/>
      <c r="M14" s="695"/>
      <c r="N14" s="654"/>
      <c r="O14" s="654"/>
      <c r="P14" s="654"/>
      <c r="Q14" s="654"/>
      <c r="R14" s="655"/>
      <c r="AX14" s="271"/>
      <c r="AY14" s="305" t="s">
        <v>11</v>
      </c>
      <c r="AZ14" s="271"/>
    </row>
    <row r="15" spans="1:52" ht="19.899999999999999" customHeight="1">
      <c r="A15" s="1096"/>
      <c r="B15" s="1097"/>
      <c r="C15" s="1098"/>
      <c r="D15" s="1106"/>
      <c r="E15" s="1106"/>
      <c r="F15" s="1100"/>
      <c r="G15" s="1101"/>
      <c r="H15" s="962"/>
      <c r="I15" s="1102"/>
      <c r="J15" s="1100"/>
      <c r="K15" s="1108"/>
      <c r="L15" s="1109"/>
      <c r="M15" s="695"/>
      <c r="N15" s="654"/>
      <c r="O15" s="654"/>
      <c r="P15" s="654"/>
      <c r="Q15" s="654"/>
      <c r="R15" s="655"/>
    </row>
    <row r="16" spans="1:52" ht="19.899999999999999" customHeight="1">
      <c r="A16" s="1096"/>
      <c r="B16" s="1097"/>
      <c r="C16" s="1098"/>
      <c r="D16" s="1106"/>
      <c r="E16" s="1106"/>
      <c r="F16" s="1100"/>
      <c r="G16" s="1101"/>
      <c r="H16" s="962"/>
      <c r="I16" s="1102"/>
      <c r="J16" s="1100"/>
      <c r="K16" s="1108"/>
      <c r="L16" s="1109"/>
      <c r="M16" s="695"/>
      <c r="N16" s="654"/>
      <c r="O16" s="654"/>
      <c r="P16" s="654"/>
      <c r="Q16" s="654"/>
      <c r="R16" s="655"/>
    </row>
    <row r="17" spans="1:18" ht="19.899999999999999" customHeight="1">
      <c r="A17" s="1096"/>
      <c r="B17" s="1097"/>
      <c r="C17" s="1098"/>
      <c r="D17" s="1106"/>
      <c r="E17" s="1106"/>
      <c r="F17" s="1100"/>
      <c r="G17" s="1101"/>
      <c r="H17" s="962"/>
      <c r="I17" s="1102"/>
      <c r="J17" s="1100"/>
      <c r="K17" s="1108"/>
      <c r="L17" s="1109"/>
      <c r="M17" s="695"/>
      <c r="N17" s="654"/>
      <c r="O17" s="654"/>
      <c r="P17" s="654"/>
      <c r="Q17" s="654"/>
      <c r="R17" s="655"/>
    </row>
    <row r="18" spans="1:18" ht="19.899999999999999" customHeight="1">
      <c r="A18" s="1096"/>
      <c r="B18" s="1097"/>
      <c r="C18" s="1098"/>
      <c r="D18" s="1106"/>
      <c r="E18" s="1106"/>
      <c r="F18" s="1100"/>
      <c r="G18" s="1101"/>
      <c r="H18" s="962"/>
      <c r="I18" s="1102"/>
      <c r="J18" s="1100"/>
      <c r="K18" s="1108"/>
      <c r="L18" s="1109"/>
      <c r="M18" s="695"/>
      <c r="N18" s="654"/>
      <c r="O18" s="654"/>
      <c r="P18" s="654"/>
      <c r="Q18" s="654"/>
      <c r="R18" s="655"/>
    </row>
    <row r="19" spans="1:18" ht="19.899999999999999" customHeight="1">
      <c r="A19" s="1096"/>
      <c r="B19" s="1097"/>
      <c r="C19" s="1098"/>
      <c r="D19" s="1111"/>
      <c r="E19" s="1106"/>
      <c r="F19" s="1100"/>
      <c r="G19" s="1101"/>
      <c r="H19" s="962"/>
      <c r="I19" s="1102"/>
      <c r="J19" s="1100"/>
      <c r="K19" s="1108"/>
      <c r="L19" s="1109"/>
      <c r="M19" s="695"/>
      <c r="N19" s="654"/>
      <c r="O19" s="654"/>
      <c r="P19" s="654"/>
      <c r="Q19" s="654"/>
      <c r="R19" s="655"/>
    </row>
    <row r="20" spans="1:18" ht="19.899999999999999" customHeight="1">
      <c r="A20" s="1096"/>
      <c r="B20" s="1097"/>
      <c r="C20" s="1098"/>
      <c r="D20" s="1111"/>
      <c r="E20" s="1106"/>
      <c r="F20" s="1100"/>
      <c r="G20" s="1101"/>
      <c r="H20" s="962"/>
      <c r="I20" s="1102"/>
      <c r="J20" s="1100"/>
      <c r="K20" s="1108"/>
      <c r="L20" s="1109"/>
      <c r="M20" s="695"/>
      <c r="N20" s="654"/>
      <c r="O20" s="654"/>
      <c r="P20" s="654"/>
      <c r="Q20" s="654"/>
      <c r="R20" s="655"/>
    </row>
    <row r="21" spans="1:18" ht="19.899999999999999" customHeight="1">
      <c r="A21" s="1096"/>
      <c r="B21" s="1097"/>
      <c r="C21" s="1098"/>
      <c r="D21" s="1111"/>
      <c r="E21" s="1106"/>
      <c r="F21" s="1100"/>
      <c r="G21" s="1101"/>
      <c r="H21" s="962"/>
      <c r="I21" s="1102"/>
      <c r="J21" s="1100"/>
      <c r="K21" s="1108"/>
      <c r="L21" s="1109"/>
      <c r="M21" s="975"/>
      <c r="N21" s="976"/>
      <c r="O21" s="976"/>
      <c r="P21" s="976"/>
      <c r="Q21" s="976"/>
      <c r="R21" s="977"/>
    </row>
    <row r="22" spans="1:18" ht="19.899999999999999" customHeight="1">
      <c r="A22" s="1096"/>
      <c r="B22" s="1097"/>
      <c r="C22" s="1098"/>
      <c r="D22" s="1099"/>
      <c r="E22" s="1099"/>
      <c r="F22" s="1100"/>
      <c r="G22" s="1101"/>
      <c r="H22" s="962"/>
      <c r="I22" s="1102"/>
      <c r="J22" s="1100"/>
      <c r="K22" s="1108"/>
      <c r="L22" s="1109"/>
      <c r="M22" s="975"/>
      <c r="N22" s="976"/>
      <c r="O22" s="976"/>
      <c r="P22" s="976"/>
      <c r="Q22" s="976"/>
      <c r="R22" s="977"/>
    </row>
    <row r="23" spans="1:18" ht="19.899999999999999" customHeight="1">
      <c r="A23" s="1096"/>
      <c r="B23" s="1097"/>
      <c r="C23" s="1098"/>
      <c r="D23" s="1099"/>
      <c r="E23" s="1099"/>
      <c r="F23" s="1100"/>
      <c r="G23" s="1101"/>
      <c r="H23" s="962"/>
      <c r="I23" s="1102"/>
      <c r="J23" s="1100"/>
      <c r="K23" s="1108"/>
      <c r="L23" s="1109"/>
      <c r="M23" s="975"/>
      <c r="N23" s="976"/>
      <c r="O23" s="976"/>
      <c r="P23" s="976"/>
      <c r="Q23" s="976"/>
      <c r="R23" s="977"/>
    </row>
    <row r="24" spans="1:18" ht="19.899999999999999" customHeight="1">
      <c r="A24" s="1096"/>
      <c r="B24" s="1097"/>
      <c r="C24" s="1098"/>
      <c r="D24" s="1112"/>
      <c r="E24" s="1103"/>
      <c r="F24" s="1100"/>
      <c r="G24" s="1101"/>
      <c r="H24" s="962"/>
      <c r="I24" s="1102"/>
      <c r="J24" s="1100"/>
      <c r="K24" s="1108"/>
      <c r="L24" s="1109"/>
      <c r="M24" s="975"/>
      <c r="N24" s="976"/>
      <c r="O24" s="976"/>
      <c r="P24" s="976"/>
      <c r="Q24" s="976"/>
      <c r="R24" s="977"/>
    </row>
    <row r="25" spans="1:18" ht="19.899999999999999" customHeight="1">
      <c r="A25" s="1096"/>
      <c r="B25" s="1097"/>
      <c r="C25" s="1098"/>
      <c r="D25" s="1099"/>
      <c r="E25" s="1103"/>
      <c r="F25" s="1100"/>
      <c r="G25" s="1101"/>
      <c r="H25" s="962"/>
      <c r="I25" s="1102"/>
      <c r="J25" s="1100"/>
      <c r="K25" s="1108"/>
      <c r="L25" s="1109"/>
      <c r="M25" s="975"/>
      <c r="N25" s="976"/>
      <c r="O25" s="976"/>
      <c r="P25" s="976"/>
      <c r="Q25" s="976"/>
      <c r="R25" s="977"/>
    </row>
    <row r="26" spans="1:18" ht="19.899999999999999" customHeight="1">
      <c r="A26" s="1096"/>
      <c r="B26" s="1097"/>
      <c r="C26" s="1098"/>
      <c r="D26" s="1099"/>
      <c r="E26" s="1103"/>
      <c r="F26" s="1100"/>
      <c r="G26" s="1101"/>
      <c r="H26" s="962"/>
      <c r="I26" s="1102"/>
      <c r="J26" s="1100"/>
      <c r="K26" s="1108"/>
      <c r="L26" s="1109"/>
      <c r="M26" s="975"/>
      <c r="N26" s="976"/>
      <c r="O26" s="976"/>
      <c r="P26" s="976"/>
      <c r="Q26" s="976"/>
      <c r="R26" s="977"/>
    </row>
    <row r="27" spans="1:18" ht="19.899999999999999" customHeight="1">
      <c r="A27" s="1096"/>
      <c r="B27" s="1097"/>
      <c r="C27" s="1098"/>
      <c r="D27" s="1104"/>
      <c r="E27" s="1103"/>
      <c r="F27" s="1113"/>
      <c r="G27" s="1101"/>
      <c r="H27" s="962"/>
      <c r="I27" s="1102"/>
      <c r="J27" s="1100"/>
      <c r="K27" s="1108"/>
      <c r="L27" s="1109"/>
      <c r="M27" s="975"/>
      <c r="N27" s="976"/>
      <c r="O27" s="976"/>
      <c r="P27" s="976"/>
      <c r="Q27" s="976"/>
      <c r="R27" s="977"/>
    </row>
    <row r="28" spans="1:18" ht="19.899999999999999" customHeight="1">
      <c r="A28" s="1096"/>
      <c r="B28" s="1097"/>
      <c r="C28" s="1098"/>
      <c r="D28" s="1103"/>
      <c r="E28" s="1103"/>
      <c r="F28" s="1100"/>
      <c r="G28" s="1101"/>
      <c r="H28" s="962"/>
      <c r="I28" s="1102"/>
      <c r="J28" s="1100"/>
      <c r="K28" s="1108"/>
      <c r="L28" s="1109"/>
      <c r="M28" s="975"/>
      <c r="N28" s="976"/>
      <c r="O28" s="976"/>
      <c r="P28" s="976"/>
      <c r="Q28" s="976"/>
      <c r="R28" s="977"/>
    </row>
    <row r="29" spans="1:18" ht="19.899999999999999" customHeight="1">
      <c r="A29" s="1096"/>
      <c r="B29" s="1097"/>
      <c r="C29" s="1098"/>
      <c r="D29" s="1103"/>
      <c r="E29" s="1103"/>
      <c r="F29" s="1100"/>
      <c r="G29" s="1101"/>
      <c r="H29" s="962"/>
      <c r="I29" s="1102"/>
      <c r="J29" s="1100"/>
      <c r="K29" s="1108"/>
      <c r="L29" s="1109"/>
      <c r="M29" s="975"/>
      <c r="N29" s="976"/>
      <c r="O29" s="976"/>
      <c r="P29" s="976"/>
      <c r="Q29" s="976"/>
      <c r="R29" s="977"/>
    </row>
    <row r="30" spans="1:18" ht="19.899999999999999" customHeight="1">
      <c r="A30" s="1096"/>
      <c r="B30" s="1097"/>
      <c r="C30" s="1098"/>
      <c r="D30" s="1103"/>
      <c r="E30" s="1103"/>
      <c r="F30" s="1100"/>
      <c r="G30" s="1101"/>
      <c r="H30" s="962"/>
      <c r="I30" s="1102"/>
      <c r="J30" s="1100"/>
      <c r="K30" s="1108"/>
      <c r="L30" s="1109"/>
      <c r="M30" s="975"/>
      <c r="N30" s="976"/>
      <c r="O30" s="976"/>
      <c r="P30" s="976"/>
      <c r="Q30" s="976"/>
      <c r="R30" s="977"/>
    </row>
    <row r="31" spans="1:18" ht="19.899999999999999" customHeight="1">
      <c r="A31" s="1096"/>
      <c r="B31" s="1097"/>
      <c r="C31" s="1098"/>
      <c r="D31" s="1103"/>
      <c r="E31" s="1103"/>
      <c r="F31" s="1100"/>
      <c r="G31" s="1101"/>
      <c r="H31" s="962"/>
      <c r="I31" s="1102"/>
      <c r="J31" s="1100"/>
      <c r="K31" s="1108"/>
      <c r="L31" s="1109"/>
      <c r="M31" s="975"/>
      <c r="N31" s="976"/>
      <c r="O31" s="976"/>
      <c r="P31" s="976"/>
      <c r="Q31" s="976"/>
      <c r="R31" s="977"/>
    </row>
    <row r="32" spans="1:18" ht="19.899999999999999" customHeight="1">
      <c r="A32" s="1096"/>
      <c r="B32" s="1097"/>
      <c r="C32" s="1098"/>
      <c r="D32" s="1103"/>
      <c r="E32" s="1103"/>
      <c r="F32" s="1100"/>
      <c r="G32" s="1101"/>
      <c r="H32" s="962"/>
      <c r="I32" s="1102"/>
      <c r="J32" s="1100"/>
      <c r="K32" s="1108"/>
      <c r="L32" s="1109"/>
      <c r="M32" s="975"/>
      <c r="N32" s="976"/>
      <c r="O32" s="976"/>
      <c r="P32" s="976"/>
      <c r="Q32" s="976"/>
      <c r="R32" s="977"/>
    </row>
    <row r="33" spans="1:18" ht="19.899999999999999" customHeight="1">
      <c r="A33" s="1096"/>
      <c r="B33" s="1097"/>
      <c r="C33" s="1098"/>
      <c r="D33" s="1104"/>
      <c r="E33" s="1103"/>
      <c r="F33" s="1100"/>
      <c r="G33" s="1101"/>
      <c r="H33" s="962"/>
      <c r="I33" s="1102"/>
      <c r="J33" s="1100"/>
      <c r="K33" s="1108"/>
      <c r="L33" s="1109"/>
      <c r="M33" s="975"/>
      <c r="N33" s="976"/>
      <c r="O33" s="976"/>
      <c r="P33" s="976"/>
      <c r="Q33" s="976"/>
      <c r="R33" s="977"/>
    </row>
    <row r="34" spans="1:18" ht="19.899999999999999" customHeight="1">
      <c r="A34" s="1096"/>
      <c r="B34" s="1097"/>
      <c r="C34" s="1098"/>
      <c r="D34" s="1114"/>
      <c r="E34" s="1103"/>
      <c r="F34" s="1100"/>
      <c r="G34" s="1101"/>
      <c r="H34" s="962"/>
      <c r="I34" s="1102"/>
      <c r="J34" s="1100"/>
      <c r="K34" s="1108"/>
      <c r="L34" s="1109"/>
      <c r="M34" s="975"/>
      <c r="N34" s="976"/>
      <c r="O34" s="976"/>
      <c r="P34" s="976"/>
      <c r="Q34" s="976"/>
      <c r="R34" s="977"/>
    </row>
    <row r="35" spans="1:18" ht="19.899999999999999" customHeight="1">
      <c r="A35" s="1096"/>
      <c r="B35" s="1097"/>
      <c r="C35" s="1098"/>
      <c r="D35" s="1114"/>
      <c r="E35" s="1103"/>
      <c r="F35" s="1100"/>
      <c r="G35" s="1101"/>
      <c r="H35" s="962"/>
      <c r="I35" s="1102"/>
      <c r="J35" s="1100"/>
      <c r="K35" s="1108"/>
      <c r="L35" s="1109"/>
      <c r="M35" s="975"/>
      <c r="N35" s="976"/>
      <c r="O35" s="976"/>
      <c r="P35" s="976"/>
      <c r="Q35" s="976"/>
      <c r="R35" s="977"/>
    </row>
    <row r="36" spans="1:18" ht="19.899999999999999" customHeight="1">
      <c r="A36" s="1096"/>
      <c r="B36" s="1097"/>
      <c r="C36" s="1098"/>
      <c r="D36" s="1114"/>
      <c r="E36" s="1103"/>
      <c r="F36" s="1100"/>
      <c r="G36" s="1101"/>
      <c r="H36" s="962"/>
      <c r="I36" s="1102"/>
      <c r="J36" s="1100"/>
      <c r="K36" s="1108"/>
      <c r="L36" s="1109"/>
      <c r="M36" s="975"/>
      <c r="N36" s="976"/>
      <c r="O36" s="976"/>
      <c r="P36" s="976"/>
      <c r="Q36" s="976"/>
      <c r="R36" s="977"/>
    </row>
    <row r="37" spans="1:18" ht="19.899999999999999" customHeight="1">
      <c r="A37" s="1096"/>
      <c r="B37" s="1097"/>
      <c r="C37" s="1098"/>
      <c r="D37" s="1103"/>
      <c r="E37" s="1103"/>
      <c r="F37" s="1100"/>
      <c r="G37" s="1101"/>
      <c r="H37" s="962"/>
      <c r="I37" s="1102"/>
      <c r="J37" s="1100"/>
      <c r="K37" s="1108"/>
      <c r="L37" s="1109"/>
      <c r="M37" s="975"/>
      <c r="N37" s="976"/>
      <c r="O37" s="976"/>
      <c r="P37" s="976"/>
      <c r="Q37" s="976"/>
      <c r="R37" s="977"/>
    </row>
    <row r="38" spans="1:18" ht="19.899999999999999" customHeight="1">
      <c r="A38" s="1096"/>
      <c r="B38" s="1097"/>
      <c r="C38" s="1098"/>
      <c r="D38" s="1103"/>
      <c r="E38" s="1103"/>
      <c r="F38" s="1100"/>
      <c r="G38" s="1101"/>
      <c r="H38" s="962"/>
      <c r="I38" s="1102"/>
      <c r="J38" s="1100"/>
      <c r="K38" s="1108"/>
      <c r="L38" s="1109"/>
      <c r="M38" s="975"/>
      <c r="N38" s="976"/>
      <c r="O38" s="976"/>
      <c r="P38" s="976"/>
      <c r="Q38" s="976"/>
      <c r="R38" s="977"/>
    </row>
    <row r="39" spans="1:18" ht="19.899999999999999" customHeight="1">
      <c r="A39" s="1096"/>
      <c r="B39" s="1097"/>
      <c r="C39" s="1098"/>
      <c r="D39" s="1103"/>
      <c r="E39" s="1103"/>
      <c r="F39" s="1100"/>
      <c r="G39" s="1101"/>
      <c r="H39" s="962"/>
      <c r="I39" s="1102"/>
      <c r="J39" s="1100"/>
      <c r="K39" s="1108"/>
      <c r="L39" s="1109"/>
      <c r="M39" s="975"/>
      <c r="N39" s="976"/>
      <c r="O39" s="976"/>
      <c r="P39" s="976"/>
      <c r="Q39" s="976"/>
      <c r="R39" s="977"/>
    </row>
    <row r="40" spans="1:18" ht="19.899999999999999" customHeight="1">
      <c r="A40" s="1096"/>
      <c r="B40" s="1097"/>
      <c r="C40" s="1098"/>
      <c r="D40" s="1103"/>
      <c r="E40" s="1099"/>
      <c r="F40" s="1100"/>
      <c r="G40" s="1101"/>
      <c r="H40" s="962"/>
      <c r="I40" s="1102"/>
      <c r="J40" s="1100"/>
      <c r="K40" s="1108"/>
      <c r="L40" s="1109"/>
      <c r="M40" s="975"/>
      <c r="N40" s="976"/>
      <c r="O40" s="976"/>
      <c r="P40" s="976"/>
      <c r="Q40" s="976"/>
      <c r="R40" s="977"/>
    </row>
    <row r="41" spans="1:18" ht="19.899999999999999" customHeight="1">
      <c r="A41" s="1096"/>
      <c r="B41" s="1097"/>
      <c r="C41" s="1098"/>
      <c r="D41" s="1114"/>
      <c r="E41" s="1099"/>
      <c r="F41" s="1100"/>
      <c r="G41" s="1101"/>
      <c r="H41" s="962"/>
      <c r="I41" s="1102"/>
      <c r="J41" s="1100"/>
      <c r="K41" s="1108"/>
      <c r="L41" s="1109"/>
      <c r="M41" s="975"/>
      <c r="N41" s="976"/>
      <c r="O41" s="976"/>
      <c r="P41" s="976"/>
      <c r="Q41" s="976"/>
      <c r="R41" s="977"/>
    </row>
    <row r="42" spans="1:18" ht="19.899999999999999" customHeight="1">
      <c r="A42" s="1096"/>
      <c r="B42" s="1097"/>
      <c r="C42" s="1098"/>
      <c r="D42" s="1103"/>
      <c r="E42" s="1103"/>
      <c r="F42" s="1100"/>
      <c r="G42" s="1101"/>
      <c r="H42" s="962"/>
      <c r="I42" s="1102"/>
      <c r="J42" s="1100"/>
      <c r="K42" s="1108"/>
      <c r="L42" s="1109"/>
      <c r="M42" s="975"/>
      <c r="N42" s="976"/>
      <c r="O42" s="976"/>
      <c r="P42" s="976"/>
      <c r="Q42" s="976"/>
      <c r="R42" s="977"/>
    </row>
    <row r="43" spans="1:18" ht="19.899999999999999" customHeight="1">
      <c r="A43" s="1096"/>
      <c r="B43" s="1097"/>
      <c r="C43" s="1098"/>
      <c r="D43" s="1103"/>
      <c r="E43" s="1103"/>
      <c r="F43" s="1100"/>
      <c r="G43" s="1101"/>
      <c r="H43" s="962"/>
      <c r="I43" s="1102"/>
      <c r="J43" s="1100"/>
      <c r="K43" s="1108"/>
      <c r="L43" s="1109"/>
      <c r="M43" s="975"/>
      <c r="N43" s="976"/>
      <c r="O43" s="976"/>
      <c r="P43" s="976"/>
      <c r="Q43" s="976"/>
      <c r="R43" s="977"/>
    </row>
    <row r="44" spans="1:18" ht="19.899999999999999" customHeight="1">
      <c r="A44" s="1096"/>
      <c r="B44" s="1097"/>
      <c r="C44" s="1098"/>
      <c r="D44" s="1099"/>
      <c r="E44" s="1103"/>
      <c r="F44" s="1100"/>
      <c r="G44" s="1101"/>
      <c r="H44" s="962"/>
      <c r="I44" s="1102"/>
      <c r="J44" s="1100"/>
      <c r="K44" s="1108"/>
      <c r="L44" s="1109"/>
      <c r="M44" s="975"/>
      <c r="N44" s="976"/>
      <c r="O44" s="976"/>
      <c r="P44" s="976"/>
      <c r="Q44" s="976"/>
      <c r="R44" s="977"/>
    </row>
    <row r="45" spans="1:18" ht="19.899999999999999" customHeight="1">
      <c r="A45" s="1096"/>
      <c r="B45" s="1097"/>
      <c r="C45" s="1098"/>
      <c r="D45" s="1099"/>
      <c r="E45" s="1099"/>
      <c r="F45" s="1100"/>
      <c r="G45" s="1101"/>
      <c r="H45" s="962"/>
      <c r="I45" s="1102"/>
      <c r="J45" s="1100"/>
      <c r="K45" s="1108"/>
      <c r="L45" s="1109"/>
      <c r="M45" s="975"/>
      <c r="N45" s="976"/>
      <c r="O45" s="976"/>
      <c r="P45" s="976"/>
      <c r="Q45" s="976"/>
      <c r="R45" s="977"/>
    </row>
    <row r="46" spans="1:18" ht="19.899999999999999" customHeight="1">
      <c r="A46" s="1096"/>
      <c r="B46" s="1097"/>
      <c r="C46" s="1098"/>
      <c r="D46" s="1104"/>
      <c r="E46" s="1103"/>
      <c r="F46" s="1100"/>
      <c r="G46" s="1101"/>
      <c r="H46" s="962"/>
      <c r="I46" s="1102"/>
      <c r="J46" s="1100"/>
      <c r="K46" s="1108"/>
      <c r="L46" s="1109"/>
      <c r="M46" s="975"/>
      <c r="N46" s="976"/>
      <c r="O46" s="976"/>
      <c r="P46" s="976"/>
      <c r="Q46" s="976"/>
      <c r="R46" s="977"/>
    </row>
    <row r="47" spans="1:18" ht="19.899999999999999" customHeight="1">
      <c r="A47" s="1096"/>
      <c r="B47" s="1097"/>
      <c r="C47" s="1098"/>
      <c r="D47" s="1104"/>
      <c r="E47" s="1112"/>
      <c r="F47" s="1100"/>
      <c r="G47" s="1101"/>
      <c r="H47" s="962"/>
      <c r="I47" s="1102"/>
      <c r="J47" s="1100"/>
      <c r="K47" s="1108"/>
      <c r="L47" s="1109"/>
      <c r="M47" s="975"/>
      <c r="N47" s="976"/>
      <c r="O47" s="976"/>
      <c r="P47" s="976"/>
      <c r="Q47" s="976"/>
      <c r="R47" s="977"/>
    </row>
    <row r="48" spans="1:18" ht="19.899999999999999" customHeight="1">
      <c r="A48" s="1096"/>
      <c r="B48" s="1097"/>
      <c r="C48" s="1098"/>
      <c r="D48" s="1103"/>
      <c r="E48" s="1103"/>
      <c r="F48" s="1100"/>
      <c r="G48" s="1101"/>
      <c r="H48" s="962"/>
      <c r="I48" s="1102"/>
      <c r="J48" s="1100"/>
      <c r="K48" s="1108"/>
      <c r="L48" s="1109"/>
      <c r="M48" s="975"/>
      <c r="N48" s="976"/>
      <c r="O48" s="976"/>
      <c r="P48" s="976"/>
      <c r="Q48" s="976"/>
      <c r="R48" s="977"/>
    </row>
    <row r="49" spans="1:18" ht="19.899999999999999" customHeight="1">
      <c r="A49" s="1096"/>
      <c r="B49" s="1097"/>
      <c r="C49" s="1098"/>
      <c r="D49" s="1099"/>
      <c r="E49" s="1103"/>
      <c r="F49" s="1100"/>
      <c r="G49" s="1101"/>
      <c r="H49" s="962"/>
      <c r="I49" s="1102"/>
      <c r="J49" s="1100"/>
      <c r="K49" s="1108"/>
      <c r="L49" s="1109"/>
      <c r="M49" s="975"/>
      <c r="N49" s="976"/>
      <c r="O49" s="976"/>
      <c r="P49" s="976"/>
      <c r="Q49" s="976"/>
      <c r="R49" s="977"/>
    </row>
    <row r="50" spans="1:18" ht="19.899999999999999" customHeight="1">
      <c r="A50" s="1096"/>
      <c r="B50" s="1097"/>
      <c r="C50" s="1098"/>
      <c r="D50" s="1099"/>
      <c r="E50" s="1103"/>
      <c r="F50" s="1100"/>
      <c r="G50" s="1101"/>
      <c r="H50" s="962"/>
      <c r="I50" s="1102"/>
      <c r="J50" s="1100"/>
      <c r="K50" s="1108"/>
      <c r="L50" s="1109"/>
      <c r="M50" s="975"/>
      <c r="N50" s="976"/>
      <c r="O50" s="976"/>
      <c r="P50" s="976"/>
      <c r="Q50" s="976"/>
      <c r="R50" s="977"/>
    </row>
    <row r="51" spans="1:18" ht="19.899999999999999" customHeight="1">
      <c r="A51" s="1096"/>
      <c r="B51" s="1097"/>
      <c r="C51" s="1098"/>
      <c r="D51" s="1099"/>
      <c r="E51" s="1103"/>
      <c r="F51" s="1100"/>
      <c r="G51" s="1101"/>
      <c r="H51" s="962"/>
      <c r="I51" s="1102"/>
      <c r="J51" s="1100"/>
      <c r="K51" s="1108"/>
      <c r="L51" s="1109"/>
      <c r="M51" s="975"/>
      <c r="N51" s="976"/>
      <c r="O51" s="976"/>
      <c r="P51" s="976"/>
      <c r="Q51" s="976"/>
      <c r="R51" s="977"/>
    </row>
    <row r="52" spans="1:18" ht="19.899999999999999" customHeight="1">
      <c r="A52" s="1096"/>
      <c r="B52" s="1097"/>
      <c r="C52" s="1098"/>
      <c r="D52" s="1099"/>
      <c r="E52" s="1103"/>
      <c r="F52" s="1100"/>
      <c r="G52" s="1101"/>
      <c r="H52" s="962"/>
      <c r="I52" s="1102"/>
      <c r="J52" s="1100"/>
      <c r="K52" s="1108"/>
      <c r="L52" s="1109"/>
      <c r="M52" s="975"/>
      <c r="N52" s="976"/>
      <c r="O52" s="976"/>
      <c r="P52" s="976"/>
      <c r="Q52" s="976"/>
      <c r="R52" s="977"/>
    </row>
    <row r="53" spans="1:18" ht="19.899999999999999" customHeight="1">
      <c r="A53" s="1096"/>
      <c r="B53" s="1097"/>
      <c r="C53" s="1098"/>
      <c r="D53" s="1099"/>
      <c r="E53" s="1103"/>
      <c r="F53" s="1100"/>
      <c r="G53" s="1101"/>
      <c r="H53" s="962"/>
      <c r="I53" s="1102"/>
      <c r="J53" s="1100"/>
      <c r="K53" s="1108"/>
      <c r="L53" s="1109"/>
      <c r="M53" s="975"/>
      <c r="N53" s="976"/>
      <c r="O53" s="976"/>
      <c r="P53" s="976"/>
      <c r="Q53" s="976"/>
      <c r="R53" s="977"/>
    </row>
    <row r="54" spans="1:18" ht="19.899999999999999" customHeight="1">
      <c r="A54" s="1096"/>
      <c r="B54" s="1097"/>
      <c r="C54" s="1098"/>
      <c r="D54" s="1103"/>
      <c r="E54" s="1103"/>
      <c r="F54" s="1100"/>
      <c r="G54" s="1101"/>
      <c r="H54" s="962"/>
      <c r="I54" s="1102"/>
      <c r="J54" s="1100"/>
      <c r="K54" s="1108"/>
      <c r="L54" s="1109"/>
      <c r="M54" s="975"/>
      <c r="N54" s="976"/>
      <c r="O54" s="976"/>
      <c r="P54" s="976"/>
      <c r="Q54" s="976"/>
      <c r="R54" s="977"/>
    </row>
    <row r="55" spans="1:18" ht="19.899999999999999" customHeight="1">
      <c r="A55" s="1096"/>
      <c r="B55" s="1097"/>
      <c r="C55" s="1098"/>
      <c r="D55" s="1103"/>
      <c r="E55" s="1099"/>
      <c r="F55" s="1100"/>
      <c r="G55" s="1101"/>
      <c r="H55" s="962"/>
      <c r="I55" s="1102"/>
      <c r="J55" s="1100"/>
      <c r="K55" s="1108"/>
      <c r="L55" s="1109"/>
      <c r="M55" s="975"/>
      <c r="N55" s="976"/>
      <c r="O55" s="976"/>
      <c r="P55" s="976"/>
      <c r="Q55" s="976"/>
      <c r="R55" s="977"/>
    </row>
    <row r="56" spans="1:18" ht="19.899999999999999" customHeight="1">
      <c r="A56" s="1096"/>
      <c r="B56" s="1097"/>
      <c r="C56" s="1098"/>
      <c r="D56" s="1103"/>
      <c r="E56" s="1103"/>
      <c r="F56" s="1100"/>
      <c r="G56" s="1101"/>
      <c r="H56" s="962"/>
      <c r="I56" s="1102"/>
      <c r="J56" s="1100"/>
      <c r="K56" s="1108"/>
      <c r="L56" s="1109"/>
      <c r="M56" s="975"/>
      <c r="N56" s="976"/>
      <c r="O56" s="976"/>
      <c r="P56" s="976"/>
      <c r="Q56" s="976"/>
      <c r="R56" s="977"/>
    </row>
    <row r="57" spans="1:18" ht="19.899999999999999" customHeight="1">
      <c r="A57" s="1096"/>
      <c r="B57" s="1097"/>
      <c r="C57" s="1098"/>
      <c r="D57" s="1104"/>
      <c r="E57" s="1103"/>
      <c r="F57" s="1100"/>
      <c r="G57" s="1101"/>
      <c r="H57" s="962"/>
      <c r="I57" s="1102"/>
      <c r="J57" s="1100"/>
      <c r="K57" s="1108"/>
      <c r="L57" s="1109"/>
      <c r="M57" s="975"/>
      <c r="N57" s="976"/>
      <c r="O57" s="976"/>
      <c r="P57" s="976"/>
      <c r="Q57" s="976"/>
      <c r="R57" s="977"/>
    </row>
    <row r="58" spans="1:18" ht="19.899999999999999" customHeight="1">
      <c r="A58" s="1096"/>
      <c r="B58" s="1097"/>
      <c r="C58" s="1098"/>
      <c r="D58" s="1104"/>
      <c r="E58" s="1103"/>
      <c r="F58" s="1100"/>
      <c r="G58" s="1101"/>
      <c r="H58" s="962"/>
      <c r="I58" s="1102"/>
      <c r="J58" s="1100"/>
      <c r="K58" s="1108"/>
      <c r="L58" s="1109"/>
      <c r="M58" s="975"/>
      <c r="N58" s="976"/>
      <c r="O58" s="976"/>
      <c r="P58" s="976"/>
      <c r="Q58" s="976"/>
      <c r="R58" s="977"/>
    </row>
    <row r="59" spans="1:18" ht="19.899999999999999" customHeight="1">
      <c r="A59" s="1096"/>
      <c r="B59" s="1097"/>
      <c r="C59" s="1098"/>
      <c r="D59" s="1103"/>
      <c r="E59" s="1103"/>
      <c r="F59" s="1100"/>
      <c r="G59" s="1101"/>
      <c r="H59" s="962"/>
      <c r="I59" s="1102"/>
      <c r="J59" s="1100"/>
      <c r="K59" s="1108"/>
      <c r="L59" s="1109"/>
      <c r="M59" s="975"/>
      <c r="N59" s="976"/>
      <c r="O59" s="976"/>
      <c r="P59" s="976"/>
      <c r="Q59" s="976"/>
      <c r="R59" s="977"/>
    </row>
    <row r="60" spans="1:18" ht="19.899999999999999" customHeight="1">
      <c r="A60" s="1096"/>
      <c r="B60" s="1097"/>
      <c r="C60" s="1098"/>
      <c r="D60" s="1103"/>
      <c r="E60" s="1103"/>
      <c r="F60" s="1100"/>
      <c r="G60" s="1101"/>
      <c r="H60" s="962"/>
      <c r="I60" s="1102"/>
      <c r="J60" s="1100"/>
      <c r="K60" s="1108"/>
      <c r="L60" s="1109"/>
      <c r="M60" s="975"/>
      <c r="N60" s="976"/>
      <c r="O60" s="976"/>
      <c r="P60" s="976"/>
      <c r="Q60" s="976"/>
      <c r="R60" s="977"/>
    </row>
    <row r="61" spans="1:18" ht="19.899999999999999" customHeight="1">
      <c r="A61" s="1096"/>
      <c r="B61" s="1097"/>
      <c r="C61" s="1098"/>
      <c r="D61" s="1103"/>
      <c r="E61" s="1103"/>
      <c r="F61" s="1100"/>
      <c r="G61" s="1101"/>
      <c r="H61" s="962"/>
      <c r="I61" s="1102"/>
      <c r="J61" s="1100"/>
      <c r="K61" s="1108"/>
      <c r="L61" s="1109"/>
      <c r="M61" s="975"/>
      <c r="N61" s="976"/>
      <c r="O61" s="976"/>
      <c r="P61" s="976"/>
      <c r="Q61" s="976"/>
      <c r="R61" s="977"/>
    </row>
    <row r="62" spans="1:18" ht="19.899999999999999" customHeight="1">
      <c r="A62" s="1096"/>
      <c r="B62" s="1097"/>
      <c r="C62" s="1098"/>
      <c r="D62" s="1103"/>
      <c r="E62" s="1099"/>
      <c r="F62" s="1100"/>
      <c r="G62" s="1101"/>
      <c r="H62" s="962"/>
      <c r="I62" s="1102"/>
      <c r="J62" s="1100"/>
      <c r="K62" s="1108"/>
      <c r="L62" s="1109"/>
      <c r="M62" s="975"/>
      <c r="N62" s="976"/>
      <c r="O62" s="976"/>
      <c r="P62" s="976"/>
      <c r="Q62" s="976"/>
      <c r="R62" s="977"/>
    </row>
    <row r="63" spans="1:18" ht="19.899999999999999" customHeight="1">
      <c r="A63" s="1096"/>
      <c r="B63" s="1097"/>
      <c r="C63" s="1098"/>
      <c r="D63" s="1103"/>
      <c r="E63" s="1103"/>
      <c r="F63" s="1100"/>
      <c r="G63" s="1101"/>
      <c r="H63" s="962"/>
      <c r="I63" s="1102"/>
      <c r="J63" s="1100"/>
      <c r="K63" s="1108"/>
      <c r="L63" s="1109"/>
      <c r="M63" s="975"/>
      <c r="N63" s="976"/>
      <c r="O63" s="976"/>
      <c r="P63" s="976"/>
      <c r="Q63" s="976"/>
      <c r="R63" s="977"/>
    </row>
    <row r="64" spans="1:18" ht="19.899999999999999" customHeight="1">
      <c r="A64" s="1096"/>
      <c r="B64" s="1097"/>
      <c r="C64" s="1098"/>
      <c r="D64" s="1103"/>
      <c r="E64" s="1103"/>
      <c r="F64" s="1100"/>
      <c r="G64" s="1101"/>
      <c r="H64" s="962"/>
      <c r="I64" s="1102"/>
      <c r="J64" s="1100"/>
      <c r="K64" s="1108"/>
      <c r="L64" s="1109"/>
      <c r="M64" s="975"/>
      <c r="N64" s="976"/>
      <c r="O64" s="976"/>
      <c r="P64" s="976"/>
      <c r="Q64" s="976"/>
      <c r="R64" s="977"/>
    </row>
    <row r="65" spans="1:18" ht="19.899999999999999" customHeight="1">
      <c r="A65" s="1096"/>
      <c r="B65" s="1097"/>
      <c r="C65" s="1098"/>
      <c r="D65" s="1104"/>
      <c r="E65" s="1104"/>
      <c r="F65" s="1100"/>
      <c r="G65" s="1101"/>
      <c r="H65" s="962"/>
      <c r="I65" s="1102"/>
      <c r="J65" s="1100"/>
      <c r="K65" s="1108"/>
      <c r="L65" s="1109"/>
      <c r="M65" s="975"/>
      <c r="N65" s="976"/>
      <c r="O65" s="976"/>
      <c r="P65" s="976"/>
      <c r="Q65" s="976"/>
      <c r="R65" s="977"/>
    </row>
    <row r="66" spans="1:18" ht="19.899999999999999" customHeight="1">
      <c r="A66" s="1096"/>
      <c r="B66" s="1097"/>
      <c r="C66" s="1098"/>
      <c r="D66" s="1104"/>
      <c r="E66" s="1099"/>
      <c r="F66" s="1100"/>
      <c r="G66" s="1101"/>
      <c r="H66" s="962"/>
      <c r="I66" s="1102"/>
      <c r="J66" s="1100"/>
      <c r="K66" s="1108"/>
      <c r="L66" s="1109"/>
      <c r="M66" s="975"/>
      <c r="N66" s="976"/>
      <c r="O66" s="976"/>
      <c r="P66" s="976"/>
      <c r="Q66" s="976"/>
      <c r="R66" s="977"/>
    </row>
    <row r="67" spans="1:18" ht="19.899999999999999" customHeight="1">
      <c r="A67" s="1096"/>
      <c r="B67" s="1097"/>
      <c r="C67" s="1098"/>
      <c r="D67" s="1104"/>
      <c r="E67" s="1099"/>
      <c r="F67" s="1100"/>
      <c r="G67" s="1101"/>
      <c r="H67" s="962"/>
      <c r="I67" s="1102"/>
      <c r="J67" s="1100"/>
      <c r="K67" s="1108"/>
      <c r="L67" s="1109"/>
      <c r="M67" s="975"/>
      <c r="N67" s="976"/>
      <c r="O67" s="976"/>
      <c r="P67" s="976"/>
      <c r="Q67" s="976"/>
      <c r="R67" s="977"/>
    </row>
    <row r="68" spans="1:18" ht="19.899999999999999" customHeight="1">
      <c r="A68" s="1096"/>
      <c r="B68" s="1097"/>
      <c r="C68" s="1098"/>
      <c r="D68" s="1099"/>
      <c r="E68" s="1099"/>
      <c r="F68" s="1100"/>
      <c r="G68" s="1101"/>
      <c r="H68" s="962"/>
      <c r="I68" s="1102"/>
      <c r="J68" s="1100"/>
      <c r="K68" s="1108"/>
      <c r="L68" s="1109"/>
      <c r="M68" s="975"/>
      <c r="N68" s="976"/>
      <c r="O68" s="976"/>
      <c r="P68" s="976"/>
      <c r="Q68" s="976"/>
      <c r="R68" s="977"/>
    </row>
    <row r="69" spans="1:18" ht="19.899999999999999" customHeight="1">
      <c r="A69" s="1096"/>
      <c r="B69" s="1097"/>
      <c r="C69" s="1098"/>
      <c r="D69" s="1099"/>
      <c r="E69" s="1099"/>
      <c r="F69" s="1100"/>
      <c r="G69" s="1101"/>
      <c r="H69" s="962"/>
      <c r="I69" s="1102"/>
      <c r="J69" s="1100"/>
      <c r="K69" s="1108"/>
      <c r="L69" s="1109"/>
      <c r="M69" s="975"/>
      <c r="N69" s="976"/>
      <c r="O69" s="976"/>
      <c r="P69" s="976"/>
      <c r="Q69" s="976"/>
      <c r="R69" s="977"/>
    </row>
    <row r="70" spans="1:18" ht="19.899999999999999" customHeight="1">
      <c r="A70" s="1096"/>
      <c r="B70" s="1097"/>
      <c r="C70" s="1098"/>
      <c r="D70" s="1099"/>
      <c r="E70" s="1099"/>
      <c r="F70" s="1100"/>
      <c r="G70" s="1101"/>
      <c r="H70" s="962"/>
      <c r="I70" s="1102"/>
      <c r="J70" s="1100"/>
      <c r="K70" s="1108"/>
      <c r="L70" s="1109"/>
      <c r="M70" s="975"/>
      <c r="N70" s="976"/>
      <c r="O70" s="976"/>
      <c r="P70" s="976"/>
      <c r="Q70" s="976"/>
      <c r="R70" s="977"/>
    </row>
    <row r="71" spans="1:18" ht="19.899999999999999" customHeight="1">
      <c r="A71" s="1096"/>
      <c r="B71" s="1097"/>
      <c r="C71" s="1098"/>
      <c r="D71" s="1099"/>
      <c r="E71" s="1099"/>
      <c r="F71" s="1100"/>
      <c r="G71" s="1101"/>
      <c r="H71" s="962"/>
      <c r="I71" s="1102"/>
      <c r="J71" s="1100"/>
      <c r="K71" s="1108"/>
      <c r="L71" s="1109"/>
      <c r="M71" s="975"/>
      <c r="N71" s="976"/>
      <c r="O71" s="976"/>
      <c r="P71" s="976"/>
      <c r="Q71" s="976"/>
      <c r="R71" s="977"/>
    </row>
    <row r="72" spans="1:18" ht="19.899999999999999" customHeight="1">
      <c r="A72" s="1096"/>
      <c r="B72" s="1097"/>
      <c r="C72" s="1098"/>
      <c r="D72" s="1099"/>
      <c r="E72" s="1099"/>
      <c r="F72" s="1100"/>
      <c r="G72" s="1101"/>
      <c r="H72" s="962"/>
      <c r="I72" s="1102"/>
      <c r="J72" s="1100"/>
      <c r="K72" s="1108"/>
      <c r="L72" s="1109"/>
      <c r="M72" s="975"/>
      <c r="N72" s="976"/>
      <c r="O72" s="976"/>
      <c r="P72" s="976"/>
      <c r="Q72" s="976"/>
      <c r="R72" s="977"/>
    </row>
    <row r="73" spans="1:18" ht="19.899999999999999" customHeight="1">
      <c r="A73" s="1096"/>
      <c r="B73" s="1097"/>
      <c r="C73" s="1098"/>
      <c r="D73" s="1099"/>
      <c r="E73" s="1099"/>
      <c r="F73" s="1100"/>
      <c r="G73" s="1101"/>
      <c r="H73" s="962"/>
      <c r="I73" s="1102"/>
      <c r="J73" s="1100"/>
      <c r="K73" s="1108"/>
      <c r="L73" s="1109"/>
      <c r="M73" s="975"/>
      <c r="N73" s="976"/>
      <c r="O73" s="976"/>
      <c r="P73" s="976"/>
      <c r="Q73" s="976"/>
      <c r="R73" s="977"/>
    </row>
    <row r="74" spans="1:18" ht="19.899999999999999" customHeight="1">
      <c r="A74" s="1096"/>
      <c r="B74" s="1097"/>
      <c r="C74" s="1098"/>
      <c r="D74" s="1099"/>
      <c r="E74" s="1099"/>
      <c r="F74" s="1100"/>
      <c r="G74" s="1101"/>
      <c r="H74" s="962"/>
      <c r="I74" s="1102"/>
      <c r="J74" s="1100"/>
      <c r="K74" s="1108"/>
      <c r="L74" s="1109"/>
      <c r="M74" s="975"/>
      <c r="N74" s="976"/>
      <c r="O74" s="976"/>
      <c r="P74" s="976"/>
      <c r="Q74" s="976"/>
      <c r="R74" s="977"/>
    </row>
    <row r="75" spans="1:18" ht="19.899999999999999" customHeight="1" thickBot="1">
      <c r="A75" s="1115"/>
      <c r="B75" s="1116"/>
      <c r="C75" s="1117"/>
      <c r="D75" s="1118"/>
      <c r="E75" s="1118"/>
      <c r="F75" s="1119"/>
      <c r="G75" s="1120"/>
      <c r="H75" s="987"/>
      <c r="I75" s="1121"/>
      <c r="J75" s="1119"/>
      <c r="K75" s="1122"/>
      <c r="L75" s="1123"/>
      <c r="M75" s="991"/>
      <c r="N75" s="992"/>
      <c r="O75" s="992"/>
      <c r="P75" s="992"/>
      <c r="Q75" s="992"/>
      <c r="R75" s="993"/>
    </row>
    <row r="76" spans="1:18">
      <c r="B76" s="1124"/>
      <c r="C76" s="1124"/>
      <c r="D76" s="1124"/>
      <c r="E76" s="1124"/>
    </row>
    <row r="77" spans="1:18">
      <c r="B77" s="1124"/>
      <c r="C77" s="1124"/>
      <c r="D77" s="1124"/>
      <c r="E77" s="1124"/>
    </row>
    <row r="78" spans="1:18">
      <c r="B78" s="1124"/>
      <c r="C78" s="1124"/>
      <c r="D78" s="1124"/>
      <c r="E78" s="1124"/>
    </row>
    <row r="79" spans="1:18">
      <c r="B79" s="1124"/>
      <c r="C79" s="1124"/>
      <c r="D79" s="1124"/>
      <c r="E79" s="1124"/>
    </row>
    <row r="80" spans="1:18">
      <c r="B80" s="1124"/>
      <c r="C80" s="1124"/>
      <c r="D80" s="1124"/>
      <c r="E80" s="1124"/>
    </row>
    <row r="81" spans="2:5">
      <c r="B81" s="1124"/>
      <c r="C81" s="1124"/>
      <c r="D81" s="1124"/>
      <c r="E81" s="1124"/>
    </row>
  </sheetData>
  <mergeCells count="20">
    <mergeCell ref="O3:O4"/>
    <mergeCell ref="P3:P4"/>
    <mergeCell ref="Q3:Q4"/>
    <mergeCell ref="R3:R4"/>
    <mergeCell ref="A1:R1"/>
    <mergeCell ref="A2:A4"/>
    <mergeCell ref="B2:B4"/>
    <mergeCell ref="C2:C4"/>
    <mergeCell ref="D2:D4"/>
    <mergeCell ref="E2:E4"/>
    <mergeCell ref="F2:F4"/>
    <mergeCell ref="G2:G4"/>
    <mergeCell ref="H2:H4"/>
    <mergeCell ref="I2:I4"/>
    <mergeCell ref="J2:J4"/>
    <mergeCell ref="K2:K3"/>
    <mergeCell ref="L2:L3"/>
    <mergeCell ref="M2:R2"/>
    <mergeCell ref="M3:M4"/>
    <mergeCell ref="N3:N4"/>
  </mergeCells>
  <dataValidations count="3">
    <dataValidation type="list" allowBlank="1" showInputMessage="1" showErrorMessage="1" sqref="H1:H1048576">
      <formula1>$AX$5:$AX$8</formula1>
    </dataValidation>
    <dataValidation type="list" allowBlank="1" showInputMessage="1" showErrorMessage="1" sqref="I1:I1048576">
      <formula1>$AY$5:$AY$16</formula1>
    </dataValidation>
    <dataValidation type="list" allowBlank="1" showInputMessage="1" showErrorMessage="1" sqref="J1:J1048576">
      <formula1>$AZ$5:$AZ$7</formula1>
    </dataValidation>
  </dataValidations>
  <printOptions horizontalCentered="1"/>
  <pageMargins left="0.28000000000000003" right="0" top="0.59055118110236227" bottom="0.39370078740157483" header="0.51181102362204722" footer="0"/>
  <pageSetup paperSize="9" scale="29" orientation="landscape" r:id="rId1"/>
  <headerFooter alignWithMargins="0">
    <oddFooter>&amp;A&amp;RSayfa &amp;P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A8" sqref="A8:H8"/>
    </sheetView>
  </sheetViews>
  <sheetFormatPr defaultRowHeight="15"/>
  <cols>
    <col min="1" max="1" width="10.85546875" style="1125" customWidth="1"/>
    <col min="2" max="2" width="15.28515625" style="1125" customWidth="1"/>
    <col min="3" max="3" width="12.5703125" style="1125" customWidth="1"/>
    <col min="4" max="4" width="13.7109375" style="1125" customWidth="1"/>
    <col min="5" max="6" width="7" style="1125" customWidth="1"/>
    <col min="7" max="7" width="9.140625" style="1126"/>
    <col min="8" max="8" width="14.28515625" style="1126" customWidth="1"/>
    <col min="9" max="16384" width="9.140625" style="1126"/>
  </cols>
  <sheetData>
    <row r="1" spans="1:8" ht="44.25" customHeight="1">
      <c r="H1" s="1127"/>
    </row>
    <row r="2" spans="1:8" ht="75" customHeight="1" thickBot="1">
      <c r="A2" s="4043" t="s">
        <v>1248</v>
      </c>
      <c r="B2" s="4043"/>
      <c r="C2" s="4043"/>
      <c r="D2" s="4043"/>
      <c r="E2" s="4043"/>
      <c r="F2" s="4043"/>
      <c r="G2" s="4043"/>
      <c r="H2" s="4043"/>
    </row>
    <row r="3" spans="1:8" ht="47.25" customHeight="1">
      <c r="A3" s="4044" t="s">
        <v>1249</v>
      </c>
      <c r="B3" s="4046" t="s">
        <v>1250</v>
      </c>
      <c r="C3" s="4046" t="s">
        <v>1251</v>
      </c>
      <c r="D3" s="4046" t="s">
        <v>1252</v>
      </c>
      <c r="E3" s="4046" t="s">
        <v>1253</v>
      </c>
      <c r="F3" s="4046"/>
      <c r="G3" s="4046"/>
      <c r="H3" s="4048" t="s">
        <v>1277</v>
      </c>
    </row>
    <row r="4" spans="1:8" ht="25.5" customHeight="1">
      <c r="A4" s="4045"/>
      <c r="B4" s="4047"/>
      <c r="C4" s="4047"/>
      <c r="D4" s="4047"/>
      <c r="E4" s="1128" t="s">
        <v>1278</v>
      </c>
      <c r="F4" s="1128" t="s">
        <v>1279</v>
      </c>
      <c r="G4" s="1128" t="s">
        <v>1280</v>
      </c>
      <c r="H4" s="4049"/>
    </row>
    <row r="5" spans="1:8" ht="50.25" customHeight="1" thickBot="1">
      <c r="A5" s="1129"/>
      <c r="B5" s="1130"/>
      <c r="C5" s="1130"/>
      <c r="D5" s="1130"/>
      <c r="E5" s="1130"/>
      <c r="F5" s="1130"/>
      <c r="G5" s="1130"/>
      <c r="H5" s="1131"/>
    </row>
    <row r="6" spans="1:8" ht="52.5" customHeight="1">
      <c r="A6" s="4042" t="s">
        <v>1281</v>
      </c>
      <c r="B6" s="4042"/>
      <c r="C6" s="4042"/>
      <c r="D6" s="4042"/>
      <c r="E6" s="4042"/>
      <c r="F6" s="4042"/>
      <c r="G6" s="4042"/>
      <c r="H6" s="4042"/>
    </row>
    <row r="7" spans="1:8" ht="15.75">
      <c r="A7" s="1127"/>
      <c r="B7" s="1127"/>
      <c r="C7" s="1127"/>
      <c r="D7" s="1127"/>
      <c r="E7" s="1127"/>
      <c r="F7" s="1127"/>
      <c r="G7" s="1132"/>
      <c r="H7" s="1132"/>
    </row>
    <row r="8" spans="1:8" ht="23.25" customHeight="1">
      <c r="A8" s="4040" t="s">
        <v>1282</v>
      </c>
      <c r="B8" s="4040"/>
      <c r="C8" s="4040"/>
      <c r="D8" s="4040"/>
      <c r="E8" s="4040"/>
      <c r="F8" s="4040"/>
      <c r="G8" s="4040"/>
      <c r="H8" s="4040"/>
    </row>
    <row r="9" spans="1:8" ht="35.25" customHeight="1">
      <c r="A9" s="4040" t="s">
        <v>1283</v>
      </c>
      <c r="B9" s="4040"/>
      <c r="C9" s="4040"/>
      <c r="D9" s="4040"/>
      <c r="E9" s="4040"/>
      <c r="F9" s="4040"/>
      <c r="G9" s="4040"/>
      <c r="H9" s="4040"/>
    </row>
    <row r="10" spans="1:8" ht="62.25" customHeight="1">
      <c r="A10" s="4041" t="s">
        <v>1289</v>
      </c>
      <c r="B10" s="4040"/>
      <c r="C10" s="4040"/>
      <c r="D10" s="4040"/>
      <c r="E10" s="4040"/>
      <c r="F10" s="4040"/>
      <c r="G10" s="4040"/>
      <c r="H10" s="4040"/>
    </row>
    <row r="11" spans="1:8" ht="37.5" customHeight="1">
      <c r="A11" s="4041" t="s">
        <v>1290</v>
      </c>
      <c r="B11" s="4040"/>
      <c r="C11" s="4040"/>
      <c r="D11" s="4040"/>
      <c r="E11" s="4040"/>
      <c r="F11" s="4040"/>
      <c r="G11" s="4040"/>
      <c r="H11" s="4040"/>
    </row>
    <row r="12" spans="1:8" ht="57" customHeight="1">
      <c r="A12" s="4041" t="s">
        <v>1291</v>
      </c>
      <c r="B12" s="4040"/>
      <c r="C12" s="4040"/>
      <c r="D12" s="4040"/>
      <c r="E12" s="4040"/>
      <c r="F12" s="4040"/>
      <c r="G12" s="4040"/>
      <c r="H12" s="4040"/>
    </row>
    <row r="13" spans="1:8">
      <c r="A13" s="1133"/>
      <c r="B13" s="1133"/>
      <c r="C13" s="1133"/>
      <c r="D13" s="1133"/>
      <c r="E13" s="1133"/>
      <c r="F13" s="1133"/>
      <c r="G13" s="1134"/>
      <c r="H13" s="1134"/>
    </row>
  </sheetData>
  <mergeCells count="13">
    <mergeCell ref="A2:H2"/>
    <mergeCell ref="A3:A4"/>
    <mergeCell ref="B3:B4"/>
    <mergeCell ref="C3:C4"/>
    <mergeCell ref="D3:D4"/>
    <mergeCell ref="E3:G3"/>
    <mergeCell ref="H3:H4"/>
    <mergeCell ref="A12:H12"/>
    <mergeCell ref="A6:H6"/>
    <mergeCell ref="A8:H8"/>
    <mergeCell ref="A9:H9"/>
    <mergeCell ref="A10:H10"/>
    <mergeCell ref="A11:H11"/>
  </mergeCells>
  <pageMargins left="0.70866141732283472" right="0.70866141732283472" top="0.74803149606299213" bottom="0.74803149606299213" header="0.31496062992125984" footer="0.31496062992125984"/>
  <pageSetup paperSize="9" scale="95" orientation="portrait" r:id="rId1"/>
  <headerFooter alignWithMargins="0">
    <oddHeader>&amp;C&amp;12T.C.
İÇİŞLERİ BAKANLIĞI
Mahalli İdareler Genel Müdürlüğü&amp;R&amp;"-,Kalın"&amp;12EK-II</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E82"/>
  <sheetViews>
    <sheetView zoomScale="82" zoomScaleNormal="82" zoomScaleSheetLayoutView="80" workbookViewId="0">
      <pane xSplit="8" ySplit="3" topLeftCell="I4" activePane="bottomRight" state="frozen"/>
      <selection activeCell="B4" sqref="B4"/>
      <selection pane="topRight" activeCell="B4" sqref="B4"/>
      <selection pane="bottomLeft" activeCell="B4" sqref="B4"/>
      <selection pane="bottomRight" activeCell="B1" sqref="B1:AI1"/>
    </sheetView>
  </sheetViews>
  <sheetFormatPr defaultRowHeight="12.75"/>
  <cols>
    <col min="1" max="1" width="9.140625" style="204"/>
    <col min="2" max="2" width="10.42578125" style="204" customWidth="1"/>
    <col min="3" max="3" width="12.7109375" style="204" customWidth="1"/>
    <col min="4" max="4" width="17" style="204" customWidth="1"/>
    <col min="5" max="5" width="8.140625" style="204" customWidth="1"/>
    <col min="6" max="6" width="26.42578125" style="204" customWidth="1"/>
    <col min="7" max="7" width="32.140625" style="204" customWidth="1"/>
    <col min="8" max="8" width="11.5703125" style="205" customWidth="1"/>
    <col min="9" max="9" width="28.7109375" style="204" customWidth="1"/>
    <col min="10" max="10" width="28" style="302" customWidth="1"/>
    <col min="11" max="11" width="17.85546875" style="302" customWidth="1"/>
    <col min="12" max="12" width="18.5703125" style="303" customWidth="1"/>
    <col min="13" max="13" width="16.42578125" style="303" customWidth="1"/>
    <col min="14" max="14" width="16.42578125" style="304" customWidth="1"/>
    <col min="15" max="15" width="19.85546875" style="302" customWidth="1"/>
    <col min="16" max="16" width="8.85546875" style="204" customWidth="1"/>
    <col min="17" max="17" width="8.5703125" style="204" customWidth="1"/>
    <col min="18" max="18" width="8.140625" style="204" customWidth="1"/>
    <col min="19" max="19" width="10.42578125" style="302" customWidth="1"/>
    <col min="20" max="22" width="9.140625" style="209"/>
    <col min="23" max="23" width="12.140625" style="302" customWidth="1"/>
    <col min="24" max="25" width="7.85546875" style="302" customWidth="1"/>
    <col min="26" max="26" width="8" style="204" customWidth="1"/>
    <col min="27" max="27" width="7.140625" style="204" customWidth="1"/>
    <col min="28" max="28" width="6.7109375" style="210" customWidth="1"/>
    <col min="29" max="29" width="7.85546875" style="211" customWidth="1"/>
    <col min="30" max="30" width="7.42578125" style="212" customWidth="1"/>
    <col min="31" max="31" width="9.140625" style="210"/>
    <col min="32" max="32" width="7.5703125" style="212" customWidth="1"/>
    <col min="33" max="33" width="7.28515625" style="204" customWidth="1"/>
    <col min="34" max="34" width="10.28515625" style="212" customWidth="1"/>
    <col min="35" max="35" width="31.7109375" style="204" customWidth="1"/>
    <col min="36" max="36" width="13.5703125" style="249" customWidth="1"/>
    <col min="37" max="51" width="9.140625" style="249"/>
    <col min="52" max="52" width="10" style="249" customWidth="1"/>
    <col min="53" max="53" width="14.140625" style="205" customWidth="1"/>
    <col min="54" max="54" width="17.140625" style="1036" customWidth="1"/>
    <col min="55" max="55" width="10.7109375" style="205" bestFit="1" customWidth="1"/>
    <col min="56" max="56" width="9.140625" style="205"/>
    <col min="57" max="83" width="9.140625" style="249"/>
    <col min="84" max="16384" width="9.140625" style="204"/>
  </cols>
  <sheetData>
    <row r="1" spans="1:83" ht="36" customHeight="1" thickBot="1">
      <c r="A1" s="205"/>
      <c r="B1" s="3986" t="s">
        <v>2932</v>
      </c>
      <c r="C1" s="3986"/>
      <c r="D1" s="3986"/>
      <c r="E1" s="3986"/>
      <c r="F1" s="3986"/>
      <c r="G1" s="3986"/>
      <c r="H1" s="3986"/>
      <c r="I1" s="3986"/>
      <c r="J1" s="3986"/>
      <c r="K1" s="3986"/>
      <c r="L1" s="3986"/>
      <c r="M1" s="3986"/>
      <c r="N1" s="3986"/>
      <c r="O1" s="3986"/>
      <c r="P1" s="3986"/>
      <c r="Q1" s="3986"/>
      <c r="R1" s="3986"/>
      <c r="S1" s="3986"/>
      <c r="T1" s="3986"/>
      <c r="U1" s="3986"/>
      <c r="V1" s="3986"/>
      <c r="W1" s="3986"/>
      <c r="X1" s="3986"/>
      <c r="Y1" s="3986"/>
      <c r="Z1" s="3986"/>
      <c r="AA1" s="3986"/>
      <c r="AB1" s="3986"/>
      <c r="AC1" s="3986"/>
      <c r="AD1" s="3986"/>
      <c r="AE1" s="3986"/>
      <c r="AF1" s="3986"/>
      <c r="AG1" s="3986"/>
      <c r="AH1" s="3986"/>
      <c r="AI1" s="3986"/>
    </row>
    <row r="2" spans="1:83" s="205" customFormat="1" ht="45" customHeight="1">
      <c r="A2" s="1969"/>
      <c r="B2" s="4091" t="s">
        <v>445</v>
      </c>
      <c r="C2" s="3948" t="s">
        <v>13</v>
      </c>
      <c r="D2" s="3950" t="s">
        <v>2277</v>
      </c>
      <c r="E2" s="3952" t="s">
        <v>446</v>
      </c>
      <c r="F2" s="3950" t="s">
        <v>423</v>
      </c>
      <c r="G2" s="3950"/>
      <c r="H2" s="4086" t="s">
        <v>2263</v>
      </c>
      <c r="I2" s="3958" t="s">
        <v>953</v>
      </c>
      <c r="J2" s="3960" t="s">
        <v>447</v>
      </c>
      <c r="K2" s="3956" t="s">
        <v>1246</v>
      </c>
      <c r="L2" s="604" t="s">
        <v>2357</v>
      </c>
      <c r="M2" s="391" t="s">
        <v>1054</v>
      </c>
      <c r="N2" s="391" t="s">
        <v>2358</v>
      </c>
      <c r="O2" s="605" t="s">
        <v>2359</v>
      </c>
      <c r="P2" s="606" t="s">
        <v>425</v>
      </c>
      <c r="Q2" s="400" t="s">
        <v>2273</v>
      </c>
      <c r="R2" s="400" t="s">
        <v>12</v>
      </c>
      <c r="S2" s="400" t="s">
        <v>2274</v>
      </c>
      <c r="T2" s="932" t="s">
        <v>2275</v>
      </c>
      <c r="U2" s="607" t="s">
        <v>448</v>
      </c>
      <c r="V2" s="932" t="s">
        <v>2962</v>
      </c>
      <c r="W2" s="400" t="s">
        <v>426</v>
      </c>
      <c r="X2" s="400" t="s">
        <v>427</v>
      </c>
      <c r="Y2" s="400" t="s">
        <v>1415</v>
      </c>
      <c r="Z2" s="3962" t="s">
        <v>428</v>
      </c>
      <c r="AA2" s="3963"/>
      <c r="AB2" s="3940" t="s">
        <v>429</v>
      </c>
      <c r="AC2" s="3941"/>
      <c r="AD2" s="3942" t="s">
        <v>16</v>
      </c>
      <c r="AE2" s="3943"/>
      <c r="AF2" s="3943"/>
      <c r="AG2" s="3943"/>
      <c r="AH2" s="3943"/>
      <c r="AI2" s="3944"/>
      <c r="AW2" s="273"/>
      <c r="AY2" s="249"/>
      <c r="AZ2" s="249"/>
      <c r="BB2" s="1036"/>
    </row>
    <row r="3" spans="1:83" s="205" customFormat="1" ht="54.75" customHeight="1" thickBot="1">
      <c r="A3" s="1969"/>
      <c r="B3" s="4092"/>
      <c r="C3" s="4053"/>
      <c r="D3" s="4054"/>
      <c r="E3" s="4071"/>
      <c r="F3" s="1432" t="s">
        <v>430</v>
      </c>
      <c r="G3" s="1432" t="s">
        <v>431</v>
      </c>
      <c r="H3" s="4093"/>
      <c r="I3" s="4056"/>
      <c r="J3" s="4073"/>
      <c r="K3" s="4077"/>
      <c r="L3" s="1241" t="s">
        <v>1416</v>
      </c>
      <c r="M3" s="1242" t="s">
        <v>1417</v>
      </c>
      <c r="N3" s="1242" t="s">
        <v>1055</v>
      </c>
      <c r="O3" s="1429" t="s">
        <v>2131</v>
      </c>
      <c r="P3" s="1433" t="s">
        <v>434</v>
      </c>
      <c r="Q3" s="1434" t="s">
        <v>434</v>
      </c>
      <c r="R3" s="1434" t="s">
        <v>434</v>
      </c>
      <c r="S3" s="1435" t="s">
        <v>434</v>
      </c>
      <c r="T3" s="1435" t="s">
        <v>434</v>
      </c>
      <c r="U3" s="1494" t="s">
        <v>954</v>
      </c>
      <c r="V3" s="616" t="s">
        <v>434</v>
      </c>
      <c r="W3" s="1435" t="s">
        <v>434</v>
      </c>
      <c r="X3" s="1435" t="s">
        <v>434</v>
      </c>
      <c r="Y3" s="1494" t="s">
        <v>2280</v>
      </c>
      <c r="Z3" s="1495" t="s">
        <v>449</v>
      </c>
      <c r="AA3" s="1496" t="s">
        <v>450</v>
      </c>
      <c r="AB3" s="1430" t="s">
        <v>436</v>
      </c>
      <c r="AC3" s="1431" t="s">
        <v>437</v>
      </c>
      <c r="AD3" s="1405" t="s">
        <v>438</v>
      </c>
      <c r="AE3" s="1406" t="s">
        <v>439</v>
      </c>
      <c r="AF3" s="1406" t="s">
        <v>440</v>
      </c>
      <c r="AG3" s="1406" t="s">
        <v>441</v>
      </c>
      <c r="AH3" s="1406" t="s">
        <v>442</v>
      </c>
      <c r="AI3" s="1239" t="s">
        <v>443</v>
      </c>
      <c r="BB3" s="1036"/>
    </row>
    <row r="4" spans="1:83" s="272" customFormat="1" ht="36.75" customHeight="1">
      <c r="A4" s="1970">
        <v>1</v>
      </c>
      <c r="B4" s="1842" t="s">
        <v>451</v>
      </c>
      <c r="C4" s="1707" t="s">
        <v>94</v>
      </c>
      <c r="D4" s="1707" t="s">
        <v>2081</v>
      </c>
      <c r="E4" s="1707"/>
      <c r="F4" s="1772" t="s">
        <v>2793</v>
      </c>
      <c r="G4" s="1772" t="s">
        <v>2797</v>
      </c>
      <c r="H4" s="1772">
        <v>157</v>
      </c>
      <c r="I4" s="1707" t="s">
        <v>1240</v>
      </c>
      <c r="J4" s="1773" t="s">
        <v>448</v>
      </c>
      <c r="K4" s="1776" t="s">
        <v>1056</v>
      </c>
      <c r="L4" s="1826">
        <v>98014</v>
      </c>
      <c r="M4" s="1826">
        <v>98014</v>
      </c>
      <c r="N4" s="1826">
        <v>98014</v>
      </c>
      <c r="O4" s="1826">
        <v>0</v>
      </c>
      <c r="P4" s="1707"/>
      <c r="Q4" s="1707"/>
      <c r="R4" s="1707"/>
      <c r="S4" s="1707"/>
      <c r="T4" s="1767"/>
      <c r="U4" s="1767">
        <v>4000</v>
      </c>
      <c r="V4" s="1767"/>
      <c r="W4" s="1768"/>
      <c r="X4" s="1707"/>
      <c r="Y4" s="1707"/>
      <c r="Z4" s="1707"/>
      <c r="AA4" s="1707"/>
      <c r="AB4" s="1955">
        <v>1</v>
      </c>
      <c r="AC4" s="1955">
        <v>1</v>
      </c>
      <c r="AD4" s="1707">
        <v>1</v>
      </c>
      <c r="AE4" s="1707"/>
      <c r="AF4" s="1707"/>
      <c r="AG4" s="1707"/>
      <c r="AH4" s="1707"/>
      <c r="AI4" s="1707" t="s">
        <v>438</v>
      </c>
      <c r="AJ4" s="1614">
        <f t="shared" ref="AJ4:AJ35" si="0">SUM(AD4:AI4)</f>
        <v>1</v>
      </c>
      <c r="AK4" s="271"/>
      <c r="AL4" s="271"/>
      <c r="AM4" s="271"/>
      <c r="AN4" s="271"/>
      <c r="AO4" s="271"/>
      <c r="AP4" s="271"/>
      <c r="AQ4" s="271"/>
      <c r="AR4" s="271"/>
      <c r="AS4" s="271"/>
      <c r="AT4" s="271"/>
      <c r="AU4" s="271"/>
      <c r="AV4" s="271"/>
      <c r="AW4" s="271"/>
      <c r="AX4" s="280"/>
      <c r="AY4" s="280"/>
      <c r="AZ4" s="280" t="s">
        <v>451</v>
      </c>
      <c r="BA4" s="280" t="s">
        <v>9</v>
      </c>
      <c r="BB4" s="1136" t="s">
        <v>425</v>
      </c>
      <c r="BC4" s="280" t="s">
        <v>1056</v>
      </c>
      <c r="BD4" s="280"/>
      <c r="BE4" s="280"/>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row>
    <row r="5" spans="1:83" s="272" customFormat="1" ht="36.75" customHeight="1">
      <c r="A5" s="1970">
        <v>2</v>
      </c>
      <c r="B5" s="1842" t="s">
        <v>451</v>
      </c>
      <c r="C5" s="1707" t="s">
        <v>94</v>
      </c>
      <c r="D5" s="1707" t="s">
        <v>2081</v>
      </c>
      <c r="E5" s="1707"/>
      <c r="F5" s="1774" t="s">
        <v>2078</v>
      </c>
      <c r="G5" s="1772" t="s">
        <v>2798</v>
      </c>
      <c r="H5" s="1772">
        <v>144</v>
      </c>
      <c r="I5" s="1707" t="s">
        <v>1240</v>
      </c>
      <c r="J5" s="1773" t="s">
        <v>448</v>
      </c>
      <c r="K5" s="1776" t="s">
        <v>1056</v>
      </c>
      <c r="L5" s="1826">
        <v>72000</v>
      </c>
      <c r="M5" s="1826">
        <v>72000</v>
      </c>
      <c r="N5" s="1826">
        <v>72000</v>
      </c>
      <c r="O5" s="1826">
        <v>0</v>
      </c>
      <c r="P5" s="1707"/>
      <c r="Q5" s="1707"/>
      <c r="R5" s="1707"/>
      <c r="S5" s="1707"/>
      <c r="T5" s="1767"/>
      <c r="U5" s="1767">
        <v>3000</v>
      </c>
      <c r="V5" s="1767"/>
      <c r="W5" s="1768"/>
      <c r="X5" s="1707"/>
      <c r="Y5" s="1707"/>
      <c r="Z5" s="1707"/>
      <c r="AA5" s="1707"/>
      <c r="AB5" s="1955">
        <v>1</v>
      </c>
      <c r="AC5" s="1955">
        <v>1</v>
      </c>
      <c r="AD5" s="1707">
        <v>1</v>
      </c>
      <c r="AE5" s="1707"/>
      <c r="AF5" s="1707"/>
      <c r="AG5" s="1707"/>
      <c r="AH5" s="1707"/>
      <c r="AI5" s="1707" t="s">
        <v>438</v>
      </c>
      <c r="AJ5" s="1614">
        <f t="shared" si="0"/>
        <v>1</v>
      </c>
      <c r="AK5" s="271"/>
      <c r="AL5" s="271"/>
      <c r="AM5" s="271"/>
      <c r="AN5" s="271"/>
      <c r="AO5" s="271"/>
      <c r="AP5" s="271"/>
      <c r="AQ5" s="271"/>
      <c r="AR5" s="271"/>
      <c r="AS5" s="271"/>
      <c r="AT5" s="271"/>
      <c r="AU5" s="271"/>
      <c r="AV5" s="271"/>
      <c r="AW5" s="271"/>
      <c r="AX5" s="280"/>
      <c r="AY5" s="280"/>
      <c r="AZ5" s="280" t="s">
        <v>415</v>
      </c>
      <c r="BA5" s="280" t="s">
        <v>964</v>
      </c>
      <c r="BB5" s="1136" t="s">
        <v>2273</v>
      </c>
      <c r="BC5" s="280" t="s">
        <v>1057</v>
      </c>
      <c r="BD5" s="280"/>
      <c r="BE5" s="280"/>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row>
    <row r="6" spans="1:83" s="272" customFormat="1" ht="38.25" customHeight="1">
      <c r="A6" s="1970">
        <v>3</v>
      </c>
      <c r="B6" s="1842" t="s">
        <v>451</v>
      </c>
      <c r="C6" s="1707" t="s">
        <v>94</v>
      </c>
      <c r="D6" s="1707" t="s">
        <v>2081</v>
      </c>
      <c r="E6" s="1707"/>
      <c r="F6" s="1774" t="s">
        <v>686</v>
      </c>
      <c r="G6" s="1772" t="s">
        <v>2799</v>
      </c>
      <c r="H6" s="1772">
        <v>156</v>
      </c>
      <c r="I6" s="1707" t="s">
        <v>1240</v>
      </c>
      <c r="J6" s="1773" t="s">
        <v>448</v>
      </c>
      <c r="K6" s="1776" t="s">
        <v>1056</v>
      </c>
      <c r="L6" s="1826">
        <v>72000</v>
      </c>
      <c r="M6" s="1826">
        <v>72000</v>
      </c>
      <c r="N6" s="1826">
        <v>72000</v>
      </c>
      <c r="O6" s="1826">
        <v>0</v>
      </c>
      <c r="P6" s="1707"/>
      <c r="Q6" s="1707"/>
      <c r="R6" s="1707"/>
      <c r="S6" s="1707"/>
      <c r="T6" s="1767"/>
      <c r="U6" s="1767">
        <v>3000</v>
      </c>
      <c r="V6" s="1767"/>
      <c r="W6" s="1768"/>
      <c r="X6" s="1707"/>
      <c r="Y6" s="1707"/>
      <c r="Z6" s="1707"/>
      <c r="AA6" s="1707"/>
      <c r="AB6" s="1955">
        <v>1</v>
      </c>
      <c r="AC6" s="1955">
        <v>1</v>
      </c>
      <c r="AD6" s="1707">
        <v>1</v>
      </c>
      <c r="AE6" s="1707"/>
      <c r="AF6" s="1707"/>
      <c r="AG6" s="1707"/>
      <c r="AH6" s="1707"/>
      <c r="AI6" s="1707" t="s">
        <v>438</v>
      </c>
      <c r="AJ6" s="1614">
        <f t="shared" si="0"/>
        <v>1</v>
      </c>
      <c r="AK6" s="271"/>
      <c r="AL6" s="271"/>
      <c r="AM6" s="271"/>
      <c r="AN6" s="271"/>
      <c r="AO6" s="271"/>
      <c r="AP6" s="271"/>
      <c r="AQ6" s="271"/>
      <c r="AR6" s="271"/>
      <c r="AS6" s="271"/>
      <c r="AT6" s="271"/>
      <c r="AU6" s="271"/>
      <c r="AV6" s="271"/>
      <c r="AW6" s="271"/>
      <c r="AX6" s="280"/>
      <c r="AY6" s="280"/>
      <c r="AZ6" s="280" t="s">
        <v>1926</v>
      </c>
      <c r="BA6" s="280" t="s">
        <v>2268</v>
      </c>
      <c r="BB6" s="1136" t="s">
        <v>12</v>
      </c>
      <c r="BC6" s="280"/>
      <c r="BD6" s="280"/>
      <c r="BE6" s="280"/>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row>
    <row r="7" spans="1:83" s="272" customFormat="1" ht="39.75" customHeight="1">
      <c r="A7" s="1970">
        <v>4</v>
      </c>
      <c r="B7" s="1842" t="s">
        <v>451</v>
      </c>
      <c r="C7" s="1707" t="s">
        <v>94</v>
      </c>
      <c r="D7" s="1707" t="s">
        <v>2081</v>
      </c>
      <c r="E7" s="1707"/>
      <c r="F7" s="1774" t="s">
        <v>2794</v>
      </c>
      <c r="G7" s="1772" t="s">
        <v>2800</v>
      </c>
      <c r="H7" s="1772">
        <v>151</v>
      </c>
      <c r="I7" s="1707" t="s">
        <v>1240</v>
      </c>
      <c r="J7" s="1773" t="s">
        <v>448</v>
      </c>
      <c r="K7" s="1776" t="s">
        <v>1056</v>
      </c>
      <c r="L7" s="1826">
        <v>48000</v>
      </c>
      <c r="M7" s="1826">
        <v>48000</v>
      </c>
      <c r="N7" s="1826">
        <v>48000</v>
      </c>
      <c r="O7" s="1826">
        <v>0</v>
      </c>
      <c r="P7" s="1707"/>
      <c r="Q7" s="1707"/>
      <c r="R7" s="1707"/>
      <c r="S7" s="1707"/>
      <c r="T7" s="1767"/>
      <c r="U7" s="1767">
        <v>2000</v>
      </c>
      <c r="V7" s="1767"/>
      <c r="W7" s="1768"/>
      <c r="X7" s="1707"/>
      <c r="Y7" s="1707"/>
      <c r="Z7" s="1707"/>
      <c r="AA7" s="1707"/>
      <c r="AB7" s="1955">
        <v>1</v>
      </c>
      <c r="AC7" s="1955">
        <v>1</v>
      </c>
      <c r="AD7" s="1707">
        <v>1</v>
      </c>
      <c r="AE7" s="1707"/>
      <c r="AF7" s="1707"/>
      <c r="AG7" s="1707"/>
      <c r="AH7" s="1707"/>
      <c r="AI7" s="1707" t="s">
        <v>438</v>
      </c>
      <c r="AJ7" s="1614">
        <f t="shared" si="0"/>
        <v>1</v>
      </c>
      <c r="AK7" s="271"/>
      <c r="AL7" s="271"/>
      <c r="AM7" s="271"/>
      <c r="AN7" s="271"/>
      <c r="AO7" s="271"/>
      <c r="AP7" s="271"/>
      <c r="AQ7" s="271"/>
      <c r="AR7" s="271"/>
      <c r="AS7" s="271"/>
      <c r="AT7" s="271"/>
      <c r="AU7" s="271"/>
      <c r="AV7" s="271"/>
      <c r="AW7" s="271"/>
      <c r="AX7" s="280"/>
      <c r="AY7" s="280"/>
      <c r="AZ7" s="280"/>
      <c r="BA7" s="280" t="s">
        <v>1240</v>
      </c>
      <c r="BB7" s="1136" t="s">
        <v>2274</v>
      </c>
      <c r="BC7" s="280"/>
      <c r="BD7" s="280"/>
      <c r="BE7" s="280"/>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row>
    <row r="8" spans="1:83" s="272" customFormat="1" ht="36.75" customHeight="1">
      <c r="A8" s="1970">
        <v>5</v>
      </c>
      <c r="B8" s="1842" t="s">
        <v>451</v>
      </c>
      <c r="C8" s="1707" t="s">
        <v>94</v>
      </c>
      <c r="D8" s="1707" t="s">
        <v>2081</v>
      </c>
      <c r="E8" s="1707"/>
      <c r="F8" s="1774" t="s">
        <v>2795</v>
      </c>
      <c r="G8" s="1772" t="s">
        <v>2801</v>
      </c>
      <c r="H8" s="1772">
        <v>159</v>
      </c>
      <c r="I8" s="1707" t="s">
        <v>1240</v>
      </c>
      <c r="J8" s="1773" t="s">
        <v>448</v>
      </c>
      <c r="K8" s="1776" t="s">
        <v>1056</v>
      </c>
      <c r="L8" s="1826">
        <v>24000</v>
      </c>
      <c r="M8" s="1826">
        <v>24000</v>
      </c>
      <c r="N8" s="1826">
        <v>24000</v>
      </c>
      <c r="O8" s="1826">
        <v>0</v>
      </c>
      <c r="P8" s="1707"/>
      <c r="Q8" s="1707"/>
      <c r="R8" s="1707"/>
      <c r="S8" s="1707"/>
      <c r="T8" s="1767"/>
      <c r="U8" s="1767">
        <v>1000</v>
      </c>
      <c r="V8" s="1767"/>
      <c r="W8" s="1768"/>
      <c r="X8" s="1707"/>
      <c r="Y8" s="1707"/>
      <c r="Z8" s="1707"/>
      <c r="AA8" s="1707"/>
      <c r="AB8" s="1955">
        <v>1</v>
      </c>
      <c r="AC8" s="1955">
        <v>1</v>
      </c>
      <c r="AD8" s="1707">
        <v>1</v>
      </c>
      <c r="AE8" s="1707"/>
      <c r="AF8" s="1707"/>
      <c r="AG8" s="1707"/>
      <c r="AH8" s="1707"/>
      <c r="AI8" s="1707" t="s">
        <v>438</v>
      </c>
      <c r="AJ8" s="1614">
        <f t="shared" si="0"/>
        <v>1</v>
      </c>
      <c r="AK8" s="271"/>
      <c r="AL8" s="271"/>
      <c r="AM8" s="271"/>
      <c r="AN8" s="271"/>
      <c r="AO8" s="271"/>
      <c r="AP8" s="271"/>
      <c r="AQ8" s="271"/>
      <c r="AR8" s="271"/>
      <c r="AS8" s="271"/>
      <c r="AT8" s="271"/>
      <c r="AU8" s="271"/>
      <c r="AV8" s="271"/>
      <c r="AW8" s="271"/>
      <c r="AX8" s="280"/>
      <c r="AY8" s="280"/>
      <c r="AZ8" s="280"/>
      <c r="BA8" s="280"/>
      <c r="BB8" s="1136" t="s">
        <v>2275</v>
      </c>
      <c r="BC8" s="280"/>
      <c r="BD8" s="280"/>
      <c r="BE8" s="280"/>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row>
    <row r="9" spans="1:83" s="272" customFormat="1" ht="36" customHeight="1">
      <c r="A9" s="1970">
        <v>6</v>
      </c>
      <c r="B9" s="1842" t="s">
        <v>451</v>
      </c>
      <c r="C9" s="1707" t="s">
        <v>94</v>
      </c>
      <c r="D9" s="1707" t="s">
        <v>2081</v>
      </c>
      <c r="E9" s="1707"/>
      <c r="F9" s="1774" t="s">
        <v>687</v>
      </c>
      <c r="G9" s="1772" t="s">
        <v>2802</v>
      </c>
      <c r="H9" s="1772">
        <v>292</v>
      </c>
      <c r="I9" s="1707" t="s">
        <v>1240</v>
      </c>
      <c r="J9" s="1773" t="s">
        <v>448</v>
      </c>
      <c r="K9" s="1776" t="s">
        <v>1056</v>
      </c>
      <c r="L9" s="1826">
        <v>24000</v>
      </c>
      <c r="M9" s="1826">
        <v>24000</v>
      </c>
      <c r="N9" s="1826">
        <v>24000</v>
      </c>
      <c r="O9" s="1826">
        <v>0</v>
      </c>
      <c r="P9" s="1707"/>
      <c r="Q9" s="1707"/>
      <c r="R9" s="1707"/>
      <c r="S9" s="1707"/>
      <c r="T9" s="1767"/>
      <c r="U9" s="1767">
        <v>1000</v>
      </c>
      <c r="V9" s="1767"/>
      <c r="W9" s="1768"/>
      <c r="X9" s="1707"/>
      <c r="Y9" s="1707"/>
      <c r="Z9" s="1707"/>
      <c r="AA9" s="1707"/>
      <c r="AB9" s="1955">
        <v>1</v>
      </c>
      <c r="AC9" s="1955">
        <v>1</v>
      </c>
      <c r="AD9" s="1707">
        <v>1</v>
      </c>
      <c r="AE9" s="1707"/>
      <c r="AF9" s="1707"/>
      <c r="AG9" s="1707"/>
      <c r="AH9" s="1707"/>
      <c r="AI9" s="1707" t="s">
        <v>438</v>
      </c>
      <c r="AJ9" s="1614">
        <f t="shared" si="0"/>
        <v>1</v>
      </c>
      <c r="AK9" s="271"/>
      <c r="AL9" s="271"/>
      <c r="AM9" s="271"/>
      <c r="AN9" s="271"/>
      <c r="AO9" s="271"/>
      <c r="AP9" s="271"/>
      <c r="AQ9" s="271"/>
      <c r="AR9" s="271"/>
      <c r="AS9" s="271"/>
      <c r="AT9" s="271"/>
      <c r="AU9" s="271"/>
      <c r="AV9" s="271"/>
      <c r="AW9" s="271"/>
      <c r="AX9" s="280"/>
      <c r="AY9" s="280"/>
      <c r="AZ9" s="280"/>
      <c r="BA9" s="280"/>
      <c r="BB9" s="1136" t="s">
        <v>448</v>
      </c>
      <c r="BC9" s="280"/>
      <c r="BD9" s="280"/>
      <c r="BE9" s="280"/>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row>
    <row r="10" spans="1:83" s="272" customFormat="1" ht="38.25" customHeight="1">
      <c r="A10" s="1970">
        <v>7</v>
      </c>
      <c r="B10" s="1842" t="s">
        <v>451</v>
      </c>
      <c r="C10" s="1707" t="s">
        <v>94</v>
      </c>
      <c r="D10" s="1707" t="s">
        <v>2081</v>
      </c>
      <c r="E10" s="1707"/>
      <c r="F10" s="1774" t="s">
        <v>2796</v>
      </c>
      <c r="G10" s="1772" t="s">
        <v>2803</v>
      </c>
      <c r="H10" s="1772">
        <v>154</v>
      </c>
      <c r="I10" s="1707" t="s">
        <v>1240</v>
      </c>
      <c r="J10" s="1773" t="s">
        <v>448</v>
      </c>
      <c r="K10" s="1776" t="s">
        <v>1056</v>
      </c>
      <c r="L10" s="1826">
        <v>24000</v>
      </c>
      <c r="M10" s="1826">
        <v>24000</v>
      </c>
      <c r="N10" s="1826">
        <v>24000</v>
      </c>
      <c r="O10" s="1826">
        <v>0</v>
      </c>
      <c r="P10" s="1707"/>
      <c r="Q10" s="1707"/>
      <c r="R10" s="1707"/>
      <c r="S10" s="1707"/>
      <c r="T10" s="1767"/>
      <c r="U10" s="1767">
        <v>1000</v>
      </c>
      <c r="V10" s="1767"/>
      <c r="W10" s="1768"/>
      <c r="X10" s="1707"/>
      <c r="Y10" s="1707"/>
      <c r="Z10" s="1707"/>
      <c r="AA10" s="1707"/>
      <c r="AB10" s="1955">
        <v>1</v>
      </c>
      <c r="AC10" s="1955">
        <v>1</v>
      </c>
      <c r="AD10" s="1707">
        <v>1</v>
      </c>
      <c r="AE10" s="1707"/>
      <c r="AF10" s="1707"/>
      <c r="AG10" s="1707"/>
      <c r="AH10" s="1707"/>
      <c r="AI10" s="1707" t="s">
        <v>438</v>
      </c>
      <c r="AJ10" s="1614">
        <f t="shared" si="0"/>
        <v>1</v>
      </c>
      <c r="AK10" s="271"/>
      <c r="AL10" s="271"/>
      <c r="AM10" s="271"/>
      <c r="AN10" s="271"/>
      <c r="AO10" s="271"/>
      <c r="AP10" s="271"/>
      <c r="AQ10" s="271"/>
      <c r="AR10" s="271"/>
      <c r="AS10" s="271"/>
      <c r="AT10" s="271"/>
      <c r="AU10" s="271"/>
      <c r="AV10" s="271"/>
      <c r="AW10" s="271"/>
      <c r="AX10" s="280"/>
      <c r="AY10" s="280"/>
      <c r="AZ10" s="280"/>
      <c r="BA10" s="280"/>
      <c r="BB10" s="1136" t="s">
        <v>426</v>
      </c>
      <c r="BC10" s="280"/>
      <c r="BD10" s="280"/>
      <c r="BE10" s="280"/>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row>
    <row r="11" spans="1:83" s="272" customFormat="1" ht="36.75" customHeight="1">
      <c r="A11" s="1970">
        <v>8</v>
      </c>
      <c r="B11" s="1842" t="s">
        <v>451</v>
      </c>
      <c r="C11" s="1707" t="s">
        <v>94</v>
      </c>
      <c r="D11" s="1707" t="s">
        <v>2081</v>
      </c>
      <c r="E11" s="1707"/>
      <c r="F11" s="1772" t="s">
        <v>683</v>
      </c>
      <c r="G11" s="1772" t="s">
        <v>2804</v>
      </c>
      <c r="H11" s="1772">
        <v>103</v>
      </c>
      <c r="I11" s="1707" t="s">
        <v>1240</v>
      </c>
      <c r="J11" s="1773" t="s">
        <v>448</v>
      </c>
      <c r="K11" s="1776" t="s">
        <v>1056</v>
      </c>
      <c r="L11" s="1826">
        <v>24000</v>
      </c>
      <c r="M11" s="1826">
        <v>24000</v>
      </c>
      <c r="N11" s="1826">
        <v>24000</v>
      </c>
      <c r="O11" s="1826">
        <v>0</v>
      </c>
      <c r="P11" s="1707"/>
      <c r="Q11" s="1707"/>
      <c r="R11" s="1707"/>
      <c r="S11" s="1707"/>
      <c r="T11" s="1767"/>
      <c r="U11" s="1767">
        <v>1000</v>
      </c>
      <c r="V11" s="1767"/>
      <c r="W11" s="1768"/>
      <c r="X11" s="1707"/>
      <c r="Y11" s="1707"/>
      <c r="Z11" s="1707"/>
      <c r="AA11" s="1707"/>
      <c r="AB11" s="1955">
        <v>1</v>
      </c>
      <c r="AC11" s="1955">
        <v>1</v>
      </c>
      <c r="AD11" s="1707">
        <v>1</v>
      </c>
      <c r="AE11" s="1707"/>
      <c r="AF11" s="1707"/>
      <c r="AG11" s="1707"/>
      <c r="AH11" s="1707"/>
      <c r="AI11" s="1707" t="s">
        <v>438</v>
      </c>
      <c r="AJ11" s="1614">
        <f t="shared" si="0"/>
        <v>1</v>
      </c>
      <c r="AK11" s="271"/>
      <c r="AL11" s="271"/>
      <c r="AM11" s="271"/>
      <c r="AN11" s="271"/>
      <c r="AO11" s="271"/>
      <c r="AP11" s="271"/>
      <c r="AQ11" s="271"/>
      <c r="AR11" s="271"/>
      <c r="AS11" s="271"/>
      <c r="AT11" s="271"/>
      <c r="AU11" s="271"/>
      <c r="AV11" s="271"/>
      <c r="AW11" s="271"/>
      <c r="AX11" s="280"/>
      <c r="AY11" s="280"/>
      <c r="AZ11" s="280"/>
      <c r="BA11" s="280"/>
      <c r="BB11" s="1136" t="s">
        <v>427</v>
      </c>
      <c r="BC11" s="280"/>
      <c r="BD11" s="280"/>
      <c r="BE11" s="280"/>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row>
    <row r="12" spans="1:83" s="272" customFormat="1" ht="45" customHeight="1">
      <c r="A12" s="1970">
        <v>9</v>
      </c>
      <c r="B12" s="1842" t="s">
        <v>451</v>
      </c>
      <c r="C12" s="1707" t="s">
        <v>94</v>
      </c>
      <c r="D12" s="1707" t="s">
        <v>2374</v>
      </c>
      <c r="E12" s="1707"/>
      <c r="F12" s="1775" t="s">
        <v>2805</v>
      </c>
      <c r="G12" s="1775" t="s">
        <v>2805</v>
      </c>
      <c r="H12" s="1775">
        <v>136</v>
      </c>
      <c r="I12" s="1707" t="s">
        <v>964</v>
      </c>
      <c r="J12" s="1773" t="s">
        <v>427</v>
      </c>
      <c r="K12" s="1776" t="s">
        <v>1056</v>
      </c>
      <c r="L12" s="1778">
        <v>22500</v>
      </c>
      <c r="M12" s="1778">
        <v>22500</v>
      </c>
      <c r="N12" s="1778">
        <v>22500</v>
      </c>
      <c r="O12" s="1778">
        <v>0</v>
      </c>
      <c r="P12" s="1707"/>
      <c r="Q12" s="1707"/>
      <c r="R12" s="1707"/>
      <c r="S12" s="1707"/>
      <c r="T12" s="1767"/>
      <c r="U12" s="1767"/>
      <c r="V12" s="1767"/>
      <c r="W12" s="1768"/>
      <c r="X12" s="1707">
        <v>1.5</v>
      </c>
      <c r="Y12" s="1707"/>
      <c r="Z12" s="1707"/>
      <c r="AA12" s="1707"/>
      <c r="AB12" s="1984">
        <v>1</v>
      </c>
      <c r="AC12" s="1984">
        <v>1</v>
      </c>
      <c r="AD12" s="1707">
        <v>1</v>
      </c>
      <c r="AE12" s="1707"/>
      <c r="AF12" s="1707"/>
      <c r="AG12" s="1707"/>
      <c r="AH12" s="1707"/>
      <c r="AI12" s="1707" t="s">
        <v>438</v>
      </c>
      <c r="AJ12" s="1614">
        <f t="shared" si="0"/>
        <v>1</v>
      </c>
      <c r="AK12" s="271"/>
      <c r="AL12" s="271"/>
      <c r="AM12" s="271"/>
      <c r="AN12" s="271"/>
      <c r="AO12" s="271"/>
      <c r="AP12" s="271"/>
      <c r="AQ12" s="271"/>
      <c r="AR12" s="271"/>
      <c r="AS12" s="271"/>
      <c r="AT12" s="271"/>
      <c r="AU12" s="271"/>
      <c r="AV12" s="271"/>
      <c r="AW12" s="271"/>
      <c r="AX12" s="280"/>
      <c r="AY12" s="280"/>
      <c r="AZ12" s="280"/>
      <c r="BA12" s="280"/>
      <c r="BB12" s="1136" t="s">
        <v>2279</v>
      </c>
      <c r="BC12" s="280"/>
      <c r="BD12" s="280"/>
      <c r="BE12" s="280"/>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row>
    <row r="13" spans="1:83" s="272" customFormat="1" ht="45" customHeight="1">
      <c r="A13" s="1970">
        <v>10</v>
      </c>
      <c r="B13" s="1842" t="s">
        <v>451</v>
      </c>
      <c r="C13" s="1707" t="s">
        <v>94</v>
      </c>
      <c r="D13" s="1707" t="s">
        <v>2374</v>
      </c>
      <c r="E13" s="1707"/>
      <c r="F13" s="1775" t="s">
        <v>2806</v>
      </c>
      <c r="G13" s="1775" t="s">
        <v>2806</v>
      </c>
      <c r="H13" s="1775">
        <v>144</v>
      </c>
      <c r="I13" s="1707" t="s">
        <v>964</v>
      </c>
      <c r="J13" s="1773" t="s">
        <v>427</v>
      </c>
      <c r="K13" s="1776" t="s">
        <v>1056</v>
      </c>
      <c r="L13" s="1778">
        <v>57000</v>
      </c>
      <c r="M13" s="1778">
        <v>57000</v>
      </c>
      <c r="N13" s="1778">
        <v>57000</v>
      </c>
      <c r="O13" s="1778">
        <v>0</v>
      </c>
      <c r="P13" s="1707"/>
      <c r="Q13" s="1707"/>
      <c r="R13" s="1707"/>
      <c r="S13" s="1707"/>
      <c r="T13" s="1767"/>
      <c r="U13" s="1767"/>
      <c r="V13" s="1767"/>
      <c r="W13" s="1768"/>
      <c r="X13" s="1707">
        <v>3.8</v>
      </c>
      <c r="Y13" s="1707"/>
      <c r="Z13" s="1707"/>
      <c r="AA13" s="1707"/>
      <c r="AB13" s="1984">
        <v>1</v>
      </c>
      <c r="AC13" s="1984">
        <v>1</v>
      </c>
      <c r="AD13" s="1707">
        <v>1</v>
      </c>
      <c r="AE13" s="1707"/>
      <c r="AF13" s="1707"/>
      <c r="AG13" s="1707"/>
      <c r="AH13" s="1707"/>
      <c r="AI13" s="1707" t="s">
        <v>438</v>
      </c>
      <c r="AJ13" s="1614">
        <f t="shared" si="0"/>
        <v>1</v>
      </c>
      <c r="AK13" s="271"/>
      <c r="AL13" s="271"/>
      <c r="AM13" s="271"/>
      <c r="AN13" s="271"/>
      <c r="AO13" s="271"/>
      <c r="AP13" s="271"/>
      <c r="AQ13" s="271"/>
      <c r="AR13" s="271"/>
      <c r="AS13" s="271"/>
      <c r="AT13" s="271"/>
      <c r="AU13" s="271"/>
      <c r="AV13" s="271"/>
      <c r="AW13" s="271"/>
      <c r="AX13" s="280"/>
      <c r="AY13" s="280"/>
      <c r="AZ13" s="280"/>
      <c r="BA13" s="280"/>
      <c r="BB13" s="1136" t="s">
        <v>11</v>
      </c>
      <c r="BC13" s="280"/>
      <c r="BD13" s="280"/>
      <c r="BE13" s="280"/>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row>
    <row r="14" spans="1:83" s="272" customFormat="1" ht="45" customHeight="1">
      <c r="A14" s="1970">
        <v>11</v>
      </c>
      <c r="B14" s="1842" t="s">
        <v>451</v>
      </c>
      <c r="C14" s="1707" t="s">
        <v>94</v>
      </c>
      <c r="D14" s="1707" t="s">
        <v>2374</v>
      </c>
      <c r="E14" s="1707"/>
      <c r="F14" s="1775" t="s">
        <v>2807</v>
      </c>
      <c r="G14" s="1775" t="s">
        <v>2807</v>
      </c>
      <c r="H14" s="1775">
        <v>413</v>
      </c>
      <c r="I14" s="1707" t="s">
        <v>964</v>
      </c>
      <c r="J14" s="1773" t="s">
        <v>427</v>
      </c>
      <c r="K14" s="1776" t="s">
        <v>1056</v>
      </c>
      <c r="L14" s="1778">
        <v>22500</v>
      </c>
      <c r="M14" s="1778">
        <v>22500</v>
      </c>
      <c r="N14" s="1778">
        <v>22500</v>
      </c>
      <c r="O14" s="1778">
        <v>0</v>
      </c>
      <c r="P14" s="1707"/>
      <c r="Q14" s="1707"/>
      <c r="R14" s="1707"/>
      <c r="S14" s="1707"/>
      <c r="T14" s="1767"/>
      <c r="U14" s="1767"/>
      <c r="V14" s="1767"/>
      <c r="W14" s="1769"/>
      <c r="X14" s="1707">
        <v>1.5</v>
      </c>
      <c r="Y14" s="1707"/>
      <c r="Z14" s="1707"/>
      <c r="AA14" s="1707"/>
      <c r="AB14" s="1984">
        <v>1</v>
      </c>
      <c r="AC14" s="1984">
        <v>1</v>
      </c>
      <c r="AD14" s="1707">
        <v>1</v>
      </c>
      <c r="AE14" s="1707"/>
      <c r="AF14" s="1707"/>
      <c r="AG14" s="1707"/>
      <c r="AH14" s="1707"/>
      <c r="AI14" s="1707" t="s">
        <v>438</v>
      </c>
      <c r="AJ14" s="1614">
        <f t="shared" si="0"/>
        <v>1</v>
      </c>
      <c r="AK14" s="271"/>
      <c r="AL14" s="271"/>
      <c r="AM14" s="271"/>
      <c r="AN14" s="271"/>
      <c r="AO14" s="271"/>
      <c r="AP14" s="271"/>
      <c r="AQ14" s="271"/>
      <c r="AR14" s="271"/>
      <c r="AS14" s="271"/>
      <c r="AT14" s="271"/>
      <c r="AU14" s="271"/>
      <c r="AV14" s="271"/>
      <c r="AW14" s="271"/>
      <c r="AX14" s="280"/>
      <c r="AY14" s="280"/>
      <c r="AZ14" s="280"/>
      <c r="BA14" s="280"/>
      <c r="BB14" s="1136" t="s">
        <v>489</v>
      </c>
      <c r="BC14" s="280"/>
      <c r="BD14" s="280"/>
      <c r="BE14" s="280"/>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row>
    <row r="15" spans="1:83" s="272" customFormat="1" ht="45" customHeight="1">
      <c r="A15" s="1970">
        <v>12</v>
      </c>
      <c r="B15" s="1842" t="s">
        <v>451</v>
      </c>
      <c r="C15" s="1707" t="s">
        <v>94</v>
      </c>
      <c r="D15" s="1707" t="s">
        <v>2374</v>
      </c>
      <c r="E15" s="1707"/>
      <c r="F15" s="1775" t="s">
        <v>2808</v>
      </c>
      <c r="G15" s="1775" t="s">
        <v>2808</v>
      </c>
      <c r="H15" s="1775">
        <v>1197</v>
      </c>
      <c r="I15" s="1707" t="s">
        <v>964</v>
      </c>
      <c r="J15" s="1773" t="s">
        <v>427</v>
      </c>
      <c r="K15" s="1776" t="s">
        <v>1056</v>
      </c>
      <c r="L15" s="1778">
        <v>20000</v>
      </c>
      <c r="M15" s="1778">
        <v>20000</v>
      </c>
      <c r="N15" s="1778">
        <v>20000</v>
      </c>
      <c r="O15" s="1778">
        <v>0</v>
      </c>
      <c r="P15" s="1707"/>
      <c r="Q15" s="1707"/>
      <c r="R15" s="1707"/>
      <c r="S15" s="1707"/>
      <c r="T15" s="1767"/>
      <c r="U15" s="1767"/>
      <c r="V15" s="1767"/>
      <c r="W15" s="1769"/>
      <c r="X15" s="1707">
        <v>2</v>
      </c>
      <c r="Y15" s="1707"/>
      <c r="Z15" s="1707"/>
      <c r="AA15" s="1707"/>
      <c r="AB15" s="1984">
        <v>1</v>
      </c>
      <c r="AC15" s="1984">
        <v>1</v>
      </c>
      <c r="AD15" s="1707">
        <v>1</v>
      </c>
      <c r="AE15" s="1707"/>
      <c r="AF15" s="1707"/>
      <c r="AG15" s="1707"/>
      <c r="AH15" s="1707"/>
      <c r="AI15" s="1707" t="s">
        <v>438</v>
      </c>
      <c r="AJ15" s="1614">
        <f t="shared" si="0"/>
        <v>1</v>
      </c>
      <c r="AK15" s="271"/>
      <c r="AL15" s="271"/>
      <c r="AM15" s="271"/>
      <c r="AN15" s="271"/>
      <c r="AO15" s="271"/>
      <c r="AP15" s="271"/>
      <c r="AQ15" s="271"/>
      <c r="AR15" s="271"/>
      <c r="AS15" s="271"/>
      <c r="AT15" s="271"/>
      <c r="AU15" s="271"/>
      <c r="AV15" s="271"/>
      <c r="AW15" s="271"/>
      <c r="AX15" s="280"/>
      <c r="AY15" s="280"/>
      <c r="AZ15" s="280"/>
      <c r="BA15" s="280"/>
      <c r="BB15" s="1136"/>
      <c r="BC15" s="280"/>
      <c r="BD15" s="280"/>
      <c r="BE15" s="280"/>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row>
    <row r="16" spans="1:83" s="272" customFormat="1" ht="45" customHeight="1">
      <c r="A16" s="1970">
        <v>13</v>
      </c>
      <c r="B16" s="1842" t="s">
        <v>451</v>
      </c>
      <c r="C16" s="1707" t="s">
        <v>94</v>
      </c>
      <c r="D16" s="1707" t="s">
        <v>2374</v>
      </c>
      <c r="E16" s="1707"/>
      <c r="F16" s="1775" t="s">
        <v>2809</v>
      </c>
      <c r="G16" s="1775" t="s">
        <v>2809</v>
      </c>
      <c r="H16" s="1775">
        <v>79</v>
      </c>
      <c r="I16" s="1707" t="s">
        <v>964</v>
      </c>
      <c r="J16" s="1773" t="s">
        <v>427</v>
      </c>
      <c r="K16" s="1776" t="s">
        <v>1056</v>
      </c>
      <c r="L16" s="1778">
        <v>18000</v>
      </c>
      <c r="M16" s="1778">
        <v>18000</v>
      </c>
      <c r="N16" s="1778">
        <v>18000</v>
      </c>
      <c r="O16" s="1778">
        <v>0</v>
      </c>
      <c r="P16" s="1707"/>
      <c r="Q16" s="1707"/>
      <c r="R16" s="1707"/>
      <c r="S16" s="1707"/>
      <c r="T16" s="1767"/>
      <c r="U16" s="1767"/>
      <c r="V16" s="1767"/>
      <c r="W16" s="1769"/>
      <c r="X16" s="1707">
        <v>1.2</v>
      </c>
      <c r="Y16" s="1707"/>
      <c r="Z16" s="1707"/>
      <c r="AA16" s="1707"/>
      <c r="AB16" s="1984">
        <v>1</v>
      </c>
      <c r="AC16" s="1984">
        <v>1</v>
      </c>
      <c r="AD16" s="1707">
        <v>1</v>
      </c>
      <c r="AE16" s="1707"/>
      <c r="AF16" s="1707"/>
      <c r="AG16" s="1707"/>
      <c r="AH16" s="1707"/>
      <c r="AI16" s="1707" t="s">
        <v>438</v>
      </c>
      <c r="AJ16" s="1614">
        <f t="shared" si="0"/>
        <v>1</v>
      </c>
      <c r="AK16" s="271"/>
      <c r="AL16" s="271"/>
      <c r="AM16" s="271"/>
      <c r="AN16" s="271"/>
      <c r="AO16" s="271"/>
      <c r="AP16" s="271"/>
      <c r="AQ16" s="271"/>
      <c r="AR16" s="271"/>
      <c r="AS16" s="271"/>
      <c r="AT16" s="271"/>
      <c r="AU16" s="271"/>
      <c r="AV16" s="271"/>
      <c r="AW16" s="271"/>
      <c r="AX16" s="271"/>
      <c r="AY16" s="271"/>
      <c r="AZ16" s="271"/>
      <c r="BA16" s="280"/>
      <c r="BB16" s="1136"/>
      <c r="BC16" s="280"/>
      <c r="BD16" s="280"/>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row>
    <row r="17" spans="1:83" s="272" customFormat="1" ht="45" customHeight="1">
      <c r="A17" s="1970">
        <v>14</v>
      </c>
      <c r="B17" s="1842" t="s">
        <v>451</v>
      </c>
      <c r="C17" s="1707" t="s">
        <v>94</v>
      </c>
      <c r="D17" s="1707" t="s">
        <v>2374</v>
      </c>
      <c r="E17" s="1707"/>
      <c r="F17" s="1775" t="s">
        <v>2810</v>
      </c>
      <c r="G17" s="1775" t="s">
        <v>2810</v>
      </c>
      <c r="H17" s="1775">
        <v>50</v>
      </c>
      <c r="I17" s="1707" t="s">
        <v>1240</v>
      </c>
      <c r="J17" s="1707" t="s">
        <v>448</v>
      </c>
      <c r="K17" s="1776" t="s">
        <v>1056</v>
      </c>
      <c r="L17" s="1778">
        <v>24000</v>
      </c>
      <c r="M17" s="1778">
        <v>24000</v>
      </c>
      <c r="N17" s="1778">
        <v>24000</v>
      </c>
      <c r="O17" s="1778">
        <v>0</v>
      </c>
      <c r="P17" s="1707"/>
      <c r="Q17" s="1707"/>
      <c r="R17" s="1707"/>
      <c r="S17" s="1707"/>
      <c r="T17" s="1767"/>
      <c r="U17" s="1767">
        <v>1000</v>
      </c>
      <c r="V17" s="1767"/>
      <c r="W17" s="1769"/>
      <c r="X17" s="1707"/>
      <c r="Y17" s="1707"/>
      <c r="Z17" s="1707"/>
      <c r="AA17" s="1707"/>
      <c r="AB17" s="1984">
        <v>1</v>
      </c>
      <c r="AC17" s="1984">
        <v>1</v>
      </c>
      <c r="AD17" s="1707">
        <v>1</v>
      </c>
      <c r="AE17" s="1707"/>
      <c r="AF17" s="1707"/>
      <c r="AG17" s="1707"/>
      <c r="AH17" s="1707"/>
      <c r="AI17" s="1707" t="s">
        <v>438</v>
      </c>
      <c r="AJ17" s="1614">
        <f t="shared" si="0"/>
        <v>1</v>
      </c>
      <c r="AK17" s="271"/>
      <c r="AL17" s="271"/>
      <c r="AM17" s="271"/>
      <c r="AN17" s="271"/>
      <c r="AO17" s="271"/>
      <c r="AP17" s="271"/>
      <c r="AQ17" s="271"/>
      <c r="AR17" s="271"/>
      <c r="AS17" s="271"/>
      <c r="AT17" s="271"/>
      <c r="AU17" s="271"/>
      <c r="AV17" s="271"/>
      <c r="AW17" s="271"/>
      <c r="AX17" s="271"/>
      <c r="AY17" s="271"/>
      <c r="AZ17" s="271"/>
      <c r="BA17" s="280"/>
      <c r="BB17" s="1136"/>
      <c r="BC17" s="280"/>
      <c r="BD17" s="280"/>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row>
    <row r="18" spans="1:83" s="272" customFormat="1" ht="45" customHeight="1">
      <c r="A18" s="1970">
        <v>15</v>
      </c>
      <c r="B18" s="1842" t="s">
        <v>451</v>
      </c>
      <c r="C18" s="1707" t="s">
        <v>94</v>
      </c>
      <c r="D18" s="1707" t="s">
        <v>2374</v>
      </c>
      <c r="E18" s="1707"/>
      <c r="F18" s="1775" t="s">
        <v>2811</v>
      </c>
      <c r="G18" s="1775" t="s">
        <v>2811</v>
      </c>
      <c r="H18" s="1775">
        <v>85</v>
      </c>
      <c r="I18" s="1707" t="s">
        <v>1240</v>
      </c>
      <c r="J18" s="1707" t="s">
        <v>448</v>
      </c>
      <c r="K18" s="1776" t="s">
        <v>1056</v>
      </c>
      <c r="L18" s="1778">
        <v>12000</v>
      </c>
      <c r="M18" s="1778">
        <v>12000</v>
      </c>
      <c r="N18" s="1778">
        <v>12000</v>
      </c>
      <c r="O18" s="1778">
        <v>0</v>
      </c>
      <c r="P18" s="1707"/>
      <c r="Q18" s="1707"/>
      <c r="R18" s="1707"/>
      <c r="S18" s="1707"/>
      <c r="T18" s="1767"/>
      <c r="U18" s="1767">
        <v>500</v>
      </c>
      <c r="V18" s="1767"/>
      <c r="W18" s="1768"/>
      <c r="X18" s="1707"/>
      <c r="Y18" s="1707"/>
      <c r="Z18" s="1707"/>
      <c r="AA18" s="1707"/>
      <c r="AB18" s="1984">
        <v>1</v>
      </c>
      <c r="AC18" s="1984">
        <v>1</v>
      </c>
      <c r="AD18" s="1707">
        <v>1</v>
      </c>
      <c r="AE18" s="1707"/>
      <c r="AF18" s="1707"/>
      <c r="AG18" s="1707"/>
      <c r="AH18" s="1707"/>
      <c r="AI18" s="1707" t="s">
        <v>438</v>
      </c>
      <c r="AJ18" s="1614">
        <f t="shared" si="0"/>
        <v>1</v>
      </c>
      <c r="AK18" s="271"/>
      <c r="AL18" s="271"/>
      <c r="AM18" s="271"/>
      <c r="AN18" s="271"/>
      <c r="AO18" s="271"/>
      <c r="AP18" s="271"/>
      <c r="AQ18" s="271"/>
      <c r="AR18" s="271"/>
      <c r="AS18" s="271"/>
      <c r="AT18" s="271"/>
      <c r="AU18" s="271"/>
      <c r="AV18" s="271"/>
      <c r="AW18" s="271"/>
      <c r="AX18" s="271"/>
      <c r="AY18" s="271"/>
      <c r="AZ18" s="271"/>
      <c r="BA18" s="280"/>
      <c r="BB18" s="1136"/>
      <c r="BC18" s="280"/>
      <c r="BD18" s="280"/>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row>
    <row r="19" spans="1:83" s="272" customFormat="1" ht="45" customHeight="1">
      <c r="A19" s="1970">
        <v>16</v>
      </c>
      <c r="B19" s="1842" t="s">
        <v>451</v>
      </c>
      <c r="C19" s="1707" t="s">
        <v>94</v>
      </c>
      <c r="D19" s="1707" t="s">
        <v>2374</v>
      </c>
      <c r="E19" s="1707"/>
      <c r="F19" s="1775" t="s">
        <v>2812</v>
      </c>
      <c r="G19" s="1775" t="s">
        <v>2812</v>
      </c>
      <c r="H19" s="1775">
        <v>42</v>
      </c>
      <c r="I19" s="1707" t="s">
        <v>1240</v>
      </c>
      <c r="J19" s="1707" t="s">
        <v>448</v>
      </c>
      <c r="K19" s="1776" t="s">
        <v>1056</v>
      </c>
      <c r="L19" s="1778">
        <v>12000</v>
      </c>
      <c r="M19" s="1778">
        <v>12000</v>
      </c>
      <c r="N19" s="1778">
        <v>12000</v>
      </c>
      <c r="O19" s="1778">
        <v>0</v>
      </c>
      <c r="P19" s="1707"/>
      <c r="Q19" s="1707"/>
      <c r="R19" s="1707"/>
      <c r="S19" s="1707"/>
      <c r="T19" s="1767"/>
      <c r="U19" s="1767">
        <v>500</v>
      </c>
      <c r="V19" s="1767"/>
      <c r="W19" s="1768"/>
      <c r="X19" s="1707"/>
      <c r="Y19" s="1707"/>
      <c r="Z19" s="1707"/>
      <c r="AA19" s="1707"/>
      <c r="AB19" s="1984">
        <v>1</v>
      </c>
      <c r="AC19" s="1984">
        <v>1</v>
      </c>
      <c r="AD19" s="1707">
        <v>1</v>
      </c>
      <c r="AE19" s="1707"/>
      <c r="AF19" s="1707"/>
      <c r="AG19" s="1707"/>
      <c r="AH19" s="1707"/>
      <c r="AI19" s="1707" t="s">
        <v>438</v>
      </c>
      <c r="AJ19" s="1614">
        <f t="shared" si="0"/>
        <v>1</v>
      </c>
      <c r="AK19" s="271"/>
      <c r="AL19" s="271"/>
      <c r="AM19" s="271"/>
      <c r="AN19" s="271"/>
      <c r="AO19" s="271"/>
      <c r="AP19" s="271"/>
      <c r="AQ19" s="271"/>
      <c r="AR19" s="271"/>
      <c r="AS19" s="271"/>
      <c r="AT19" s="271"/>
      <c r="AU19" s="271"/>
      <c r="AV19" s="271"/>
      <c r="AW19" s="271"/>
      <c r="AX19" s="271"/>
      <c r="AY19" s="271"/>
      <c r="AZ19" s="271"/>
      <c r="BA19" s="280"/>
      <c r="BB19" s="1136"/>
      <c r="BC19" s="280"/>
      <c r="BD19" s="280"/>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row>
    <row r="20" spans="1:83" s="272" customFormat="1" ht="45" customHeight="1">
      <c r="A20" s="1970">
        <v>17</v>
      </c>
      <c r="B20" s="1842" t="s">
        <v>451</v>
      </c>
      <c r="C20" s="1707" t="s">
        <v>94</v>
      </c>
      <c r="D20" s="1707" t="s">
        <v>2374</v>
      </c>
      <c r="E20" s="1707"/>
      <c r="F20" s="1775" t="s">
        <v>2813</v>
      </c>
      <c r="G20" s="1775" t="s">
        <v>2813</v>
      </c>
      <c r="H20" s="1775">
        <v>64</v>
      </c>
      <c r="I20" s="1707" t="s">
        <v>1240</v>
      </c>
      <c r="J20" s="1707" t="s">
        <v>448</v>
      </c>
      <c r="K20" s="1776" t="s">
        <v>1056</v>
      </c>
      <c r="L20" s="1778">
        <v>21415</v>
      </c>
      <c r="M20" s="1778">
        <v>21415</v>
      </c>
      <c r="N20" s="1778">
        <v>21415</v>
      </c>
      <c r="O20" s="1778">
        <v>0</v>
      </c>
      <c r="P20" s="1707"/>
      <c r="Q20" s="1707"/>
      <c r="R20" s="1707"/>
      <c r="S20" s="1707"/>
      <c r="T20" s="1767"/>
      <c r="U20" s="1767">
        <v>1500</v>
      </c>
      <c r="V20" s="1767"/>
      <c r="W20" s="1768"/>
      <c r="X20" s="1707"/>
      <c r="Y20" s="1707"/>
      <c r="Z20" s="1707"/>
      <c r="AA20" s="1707"/>
      <c r="AB20" s="1984">
        <v>1</v>
      </c>
      <c r="AC20" s="1984">
        <v>1</v>
      </c>
      <c r="AD20" s="1707">
        <v>1</v>
      </c>
      <c r="AE20" s="1707"/>
      <c r="AF20" s="1707"/>
      <c r="AG20" s="1707"/>
      <c r="AH20" s="1707"/>
      <c r="AI20" s="1707" t="s">
        <v>438</v>
      </c>
      <c r="AJ20" s="1615">
        <f t="shared" si="0"/>
        <v>1</v>
      </c>
      <c r="AK20" s="271"/>
      <c r="AL20" s="271"/>
      <c r="AM20" s="271"/>
      <c r="AN20" s="271"/>
      <c r="AO20" s="271"/>
      <c r="AP20" s="271"/>
      <c r="AQ20" s="271"/>
      <c r="AR20" s="271"/>
      <c r="AS20" s="271"/>
      <c r="AT20" s="271"/>
      <c r="AU20" s="271"/>
      <c r="AV20" s="271"/>
      <c r="AW20" s="271"/>
      <c r="AX20" s="271"/>
      <c r="AY20" s="271"/>
      <c r="AZ20" s="271"/>
      <c r="BA20" s="280"/>
      <c r="BB20" s="1136"/>
      <c r="BC20" s="280"/>
      <c r="BD20" s="280"/>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row>
    <row r="21" spans="1:83" s="272" customFormat="1" ht="45" customHeight="1">
      <c r="A21" s="1970">
        <v>18</v>
      </c>
      <c r="B21" s="1842" t="s">
        <v>451</v>
      </c>
      <c r="C21" s="1707" t="s">
        <v>94</v>
      </c>
      <c r="D21" s="1707" t="s">
        <v>2374</v>
      </c>
      <c r="E21" s="1707"/>
      <c r="F21" s="1775" t="s">
        <v>2814</v>
      </c>
      <c r="G21" s="1775" t="s">
        <v>2814</v>
      </c>
      <c r="H21" s="1775">
        <v>62</v>
      </c>
      <c r="I21" s="1707" t="s">
        <v>1240</v>
      </c>
      <c r="J21" s="1707" t="s">
        <v>448</v>
      </c>
      <c r="K21" s="1776" t="s">
        <v>1056</v>
      </c>
      <c r="L21" s="1778">
        <v>12000</v>
      </c>
      <c r="M21" s="1778">
        <v>12000</v>
      </c>
      <c r="N21" s="1778">
        <v>12000</v>
      </c>
      <c r="O21" s="1778">
        <v>0</v>
      </c>
      <c r="P21" s="1707"/>
      <c r="Q21" s="1707"/>
      <c r="R21" s="1707"/>
      <c r="S21" s="1707"/>
      <c r="T21" s="1767"/>
      <c r="U21" s="1767">
        <v>500</v>
      </c>
      <c r="V21" s="1767"/>
      <c r="W21" s="1768"/>
      <c r="X21" s="1707"/>
      <c r="Y21" s="1707"/>
      <c r="Z21" s="1707"/>
      <c r="AA21" s="1707"/>
      <c r="AB21" s="1984">
        <v>1</v>
      </c>
      <c r="AC21" s="1984">
        <v>1</v>
      </c>
      <c r="AD21" s="1707">
        <v>1</v>
      </c>
      <c r="AE21" s="1707"/>
      <c r="AF21" s="1707"/>
      <c r="AG21" s="1707"/>
      <c r="AH21" s="1707"/>
      <c r="AI21" s="1707" t="s">
        <v>438</v>
      </c>
      <c r="AJ21" s="1615">
        <f t="shared" si="0"/>
        <v>1</v>
      </c>
      <c r="AK21" s="271"/>
      <c r="AL21" s="271"/>
      <c r="AM21" s="271"/>
      <c r="AN21" s="271"/>
      <c r="AO21" s="271"/>
      <c r="AP21" s="271"/>
      <c r="AQ21" s="271"/>
      <c r="AR21" s="271"/>
      <c r="AS21" s="271"/>
      <c r="AT21" s="271"/>
      <c r="AU21" s="271"/>
      <c r="AV21" s="271"/>
      <c r="AW21" s="271"/>
      <c r="AX21" s="271"/>
      <c r="AY21" s="271"/>
      <c r="AZ21" s="271"/>
      <c r="BA21" s="280"/>
      <c r="BB21" s="1136"/>
      <c r="BC21" s="280"/>
      <c r="BD21" s="280"/>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row>
    <row r="22" spans="1:83" s="272" customFormat="1" ht="45" customHeight="1">
      <c r="A22" s="1970">
        <v>19</v>
      </c>
      <c r="B22" s="1842" t="s">
        <v>451</v>
      </c>
      <c r="C22" s="1707" t="s">
        <v>94</v>
      </c>
      <c r="D22" s="1707" t="s">
        <v>2374</v>
      </c>
      <c r="E22" s="1707"/>
      <c r="F22" s="1775" t="s">
        <v>2815</v>
      </c>
      <c r="G22" s="1775" t="s">
        <v>2815</v>
      </c>
      <c r="H22" s="1775">
        <v>127</v>
      </c>
      <c r="I22" s="1707" t="s">
        <v>1240</v>
      </c>
      <c r="J22" s="1707" t="s">
        <v>448</v>
      </c>
      <c r="K22" s="1776" t="s">
        <v>1056</v>
      </c>
      <c r="L22" s="1778">
        <v>24000</v>
      </c>
      <c r="M22" s="1778">
        <v>24000</v>
      </c>
      <c r="N22" s="1778">
        <v>24000</v>
      </c>
      <c r="O22" s="1778">
        <v>0</v>
      </c>
      <c r="P22" s="1707"/>
      <c r="Q22" s="1707"/>
      <c r="R22" s="1707"/>
      <c r="S22" s="1707"/>
      <c r="T22" s="1767"/>
      <c r="U22" s="1767">
        <v>1000</v>
      </c>
      <c r="V22" s="1767"/>
      <c r="W22" s="1768"/>
      <c r="X22" s="1710"/>
      <c r="Y22" s="1707"/>
      <c r="Z22" s="1707"/>
      <c r="AA22" s="1707"/>
      <c r="AB22" s="1984">
        <v>1</v>
      </c>
      <c r="AC22" s="1984">
        <v>1</v>
      </c>
      <c r="AD22" s="1707">
        <v>1</v>
      </c>
      <c r="AE22" s="1707"/>
      <c r="AF22" s="1707"/>
      <c r="AG22" s="1707"/>
      <c r="AH22" s="1707"/>
      <c r="AI22" s="1707" t="s">
        <v>438</v>
      </c>
      <c r="AJ22" s="1615">
        <f t="shared" si="0"/>
        <v>1</v>
      </c>
      <c r="AK22" s="280"/>
      <c r="AL22" s="271"/>
      <c r="AM22" s="271"/>
      <c r="AN22" s="271"/>
      <c r="AO22" s="271"/>
      <c r="AP22" s="271"/>
      <c r="AQ22" s="271"/>
      <c r="AR22" s="271"/>
      <c r="AS22" s="271"/>
      <c r="AT22" s="271"/>
      <c r="AU22" s="271"/>
      <c r="AV22" s="271"/>
      <c r="AW22" s="271"/>
      <c r="AX22" s="271"/>
      <c r="AY22" s="271"/>
      <c r="AZ22" s="271"/>
      <c r="BA22" s="280"/>
      <c r="BB22" s="1136"/>
      <c r="BC22" s="280"/>
      <c r="BD22" s="280"/>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D22" s="271"/>
      <c r="CE22" s="271"/>
    </row>
    <row r="23" spans="1:83" s="272" customFormat="1" ht="45" customHeight="1">
      <c r="A23" s="1970">
        <v>20</v>
      </c>
      <c r="B23" s="1842" t="s">
        <v>451</v>
      </c>
      <c r="C23" s="1707" t="s">
        <v>94</v>
      </c>
      <c r="D23" s="1707" t="s">
        <v>2374</v>
      </c>
      <c r="E23" s="1707"/>
      <c r="F23" s="1775" t="s">
        <v>2816</v>
      </c>
      <c r="G23" s="1775" t="s">
        <v>2816</v>
      </c>
      <c r="H23" s="1775">
        <v>54</v>
      </c>
      <c r="I23" s="1707" t="s">
        <v>1240</v>
      </c>
      <c r="J23" s="1707" t="s">
        <v>448</v>
      </c>
      <c r="K23" s="1776" t="s">
        <v>1056</v>
      </c>
      <c r="L23" s="1778">
        <v>12000</v>
      </c>
      <c r="M23" s="1778">
        <v>12000</v>
      </c>
      <c r="N23" s="1778">
        <v>12000</v>
      </c>
      <c r="O23" s="1778">
        <v>0</v>
      </c>
      <c r="P23" s="1707"/>
      <c r="Q23" s="1707"/>
      <c r="R23" s="1707"/>
      <c r="S23" s="1707"/>
      <c r="T23" s="1767"/>
      <c r="U23" s="1767">
        <v>500</v>
      </c>
      <c r="V23" s="1767"/>
      <c r="W23" s="1768"/>
      <c r="X23" s="1707"/>
      <c r="Y23" s="1707"/>
      <c r="Z23" s="1707"/>
      <c r="AA23" s="1707"/>
      <c r="AB23" s="1984">
        <v>1</v>
      </c>
      <c r="AC23" s="1984">
        <v>1</v>
      </c>
      <c r="AD23" s="1707">
        <v>1</v>
      </c>
      <c r="AE23" s="1707"/>
      <c r="AF23" s="1707"/>
      <c r="AG23" s="1707"/>
      <c r="AH23" s="1707"/>
      <c r="AI23" s="1707" t="s">
        <v>438</v>
      </c>
      <c r="AJ23" s="1614">
        <f t="shared" si="0"/>
        <v>1</v>
      </c>
      <c r="AK23" s="280"/>
      <c r="AL23" s="271"/>
      <c r="AM23" s="271"/>
      <c r="AN23" s="271"/>
      <c r="AO23" s="271"/>
      <c r="AP23" s="271"/>
      <c r="AQ23" s="271"/>
      <c r="AR23" s="271"/>
      <c r="AS23" s="271"/>
      <c r="AT23" s="271"/>
      <c r="AU23" s="271"/>
      <c r="AV23" s="271"/>
      <c r="AW23" s="271"/>
      <c r="AX23" s="271"/>
      <c r="AY23" s="271"/>
      <c r="AZ23" s="271"/>
      <c r="BA23" s="280"/>
      <c r="BB23" s="1136"/>
      <c r="BC23" s="280"/>
      <c r="BD23" s="280"/>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row>
    <row r="24" spans="1:83" s="272" customFormat="1" ht="45" customHeight="1">
      <c r="A24" s="1970">
        <v>21</v>
      </c>
      <c r="B24" s="1842" t="s">
        <v>451</v>
      </c>
      <c r="C24" s="1707" t="s">
        <v>94</v>
      </c>
      <c r="D24" s="1707" t="s">
        <v>2374</v>
      </c>
      <c r="E24" s="1707"/>
      <c r="F24" s="1775" t="s">
        <v>2817</v>
      </c>
      <c r="G24" s="1775" t="s">
        <v>2817</v>
      </c>
      <c r="H24" s="1775">
        <v>94</v>
      </c>
      <c r="I24" s="1707" t="s">
        <v>1240</v>
      </c>
      <c r="J24" s="1707" t="s">
        <v>448</v>
      </c>
      <c r="K24" s="1776" t="s">
        <v>1056</v>
      </c>
      <c r="L24" s="1778">
        <v>12000</v>
      </c>
      <c r="M24" s="1778">
        <v>12000</v>
      </c>
      <c r="N24" s="1778">
        <v>12000</v>
      </c>
      <c r="O24" s="1778">
        <v>0</v>
      </c>
      <c r="P24" s="1707"/>
      <c r="Q24" s="1707"/>
      <c r="R24" s="1707"/>
      <c r="S24" s="1707"/>
      <c r="T24" s="1767"/>
      <c r="U24" s="1767">
        <v>500</v>
      </c>
      <c r="V24" s="1767"/>
      <c r="W24" s="1768"/>
      <c r="X24" s="1707"/>
      <c r="Y24" s="1707"/>
      <c r="Z24" s="1707"/>
      <c r="AA24" s="1707"/>
      <c r="AB24" s="1984">
        <v>1</v>
      </c>
      <c r="AC24" s="1984">
        <v>1</v>
      </c>
      <c r="AD24" s="1707">
        <v>1</v>
      </c>
      <c r="AE24" s="1707"/>
      <c r="AF24" s="1707"/>
      <c r="AG24" s="1707"/>
      <c r="AH24" s="1707"/>
      <c r="AI24" s="1707" t="s">
        <v>438</v>
      </c>
      <c r="AJ24" s="1615">
        <f t="shared" si="0"/>
        <v>1</v>
      </c>
      <c r="AK24" s="271"/>
      <c r="AL24" s="271"/>
      <c r="AM24" s="271"/>
      <c r="AN24" s="271"/>
      <c r="AO24" s="271"/>
      <c r="AP24" s="271"/>
      <c r="AQ24" s="271"/>
      <c r="AR24" s="271"/>
      <c r="AS24" s="271"/>
      <c r="AT24" s="271"/>
      <c r="AU24" s="271"/>
      <c r="AV24" s="271"/>
      <c r="AW24" s="271"/>
      <c r="AX24" s="271"/>
      <c r="AY24" s="271"/>
      <c r="AZ24" s="271"/>
      <c r="BA24" s="280"/>
      <c r="BB24" s="1136"/>
      <c r="BC24" s="280"/>
      <c r="BD24" s="280"/>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row>
    <row r="25" spans="1:83" s="272" customFormat="1" ht="45" customHeight="1">
      <c r="A25" s="1970">
        <v>22</v>
      </c>
      <c r="B25" s="1842" t="s">
        <v>451</v>
      </c>
      <c r="C25" s="1707" t="s">
        <v>94</v>
      </c>
      <c r="D25" s="1707" t="s">
        <v>2374</v>
      </c>
      <c r="E25" s="1707"/>
      <c r="F25" s="1775" t="s">
        <v>2818</v>
      </c>
      <c r="G25" s="1775" t="s">
        <v>2818</v>
      </c>
      <c r="H25" s="1775">
        <v>24</v>
      </c>
      <c r="I25" s="1707" t="s">
        <v>1240</v>
      </c>
      <c r="J25" s="1707" t="s">
        <v>448</v>
      </c>
      <c r="K25" s="1776" t="s">
        <v>1056</v>
      </c>
      <c r="L25" s="1778">
        <v>12000</v>
      </c>
      <c r="M25" s="1778">
        <v>12000</v>
      </c>
      <c r="N25" s="1778">
        <v>12000</v>
      </c>
      <c r="O25" s="1778">
        <v>0</v>
      </c>
      <c r="P25" s="1707"/>
      <c r="Q25" s="1707"/>
      <c r="R25" s="1707"/>
      <c r="S25" s="1707"/>
      <c r="T25" s="1767"/>
      <c r="U25" s="1767">
        <v>500</v>
      </c>
      <c r="V25" s="1767"/>
      <c r="W25" s="1768"/>
      <c r="X25" s="1707"/>
      <c r="Y25" s="1707"/>
      <c r="Z25" s="1707"/>
      <c r="AA25" s="1707"/>
      <c r="AB25" s="1984">
        <v>1</v>
      </c>
      <c r="AC25" s="1984">
        <v>1</v>
      </c>
      <c r="AD25" s="1707">
        <v>1</v>
      </c>
      <c r="AE25" s="1707"/>
      <c r="AF25" s="1707"/>
      <c r="AG25" s="1707"/>
      <c r="AH25" s="1707"/>
      <c r="AI25" s="1707" t="s">
        <v>438</v>
      </c>
      <c r="AJ25" s="1615">
        <f t="shared" si="0"/>
        <v>1</v>
      </c>
      <c r="AK25" s="271"/>
      <c r="AL25" s="271"/>
      <c r="AM25" s="271"/>
      <c r="AN25" s="271"/>
      <c r="AO25" s="271"/>
      <c r="AP25" s="271"/>
      <c r="AQ25" s="271"/>
      <c r="AR25" s="271"/>
      <c r="AS25" s="271"/>
      <c r="AT25" s="271"/>
      <c r="AU25" s="271"/>
      <c r="AV25" s="271"/>
      <c r="AW25" s="271"/>
      <c r="AX25" s="271"/>
      <c r="AY25" s="271"/>
      <c r="AZ25" s="271"/>
      <c r="BA25" s="280"/>
      <c r="BB25" s="1136"/>
      <c r="BC25" s="280"/>
      <c r="BD25" s="280"/>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row>
    <row r="26" spans="1:83" s="272" customFormat="1" ht="45" customHeight="1">
      <c r="A26" s="1970">
        <v>23</v>
      </c>
      <c r="B26" s="1842" t="s">
        <v>451</v>
      </c>
      <c r="C26" s="1707" t="s">
        <v>94</v>
      </c>
      <c r="D26" s="1707" t="s">
        <v>2374</v>
      </c>
      <c r="E26" s="1707"/>
      <c r="F26" s="1775" t="s">
        <v>2819</v>
      </c>
      <c r="G26" s="1775" t="s">
        <v>2819</v>
      </c>
      <c r="H26" s="1775">
        <v>133</v>
      </c>
      <c r="I26" s="1707" t="s">
        <v>1240</v>
      </c>
      <c r="J26" s="1707" t="s">
        <v>448</v>
      </c>
      <c r="K26" s="1776" t="s">
        <v>1056</v>
      </c>
      <c r="L26" s="1778">
        <v>12000</v>
      </c>
      <c r="M26" s="1778">
        <v>12000</v>
      </c>
      <c r="N26" s="1778">
        <v>12000</v>
      </c>
      <c r="O26" s="1778">
        <v>0</v>
      </c>
      <c r="P26" s="1707"/>
      <c r="Q26" s="1707"/>
      <c r="R26" s="1707"/>
      <c r="S26" s="1707"/>
      <c r="T26" s="1767"/>
      <c r="U26" s="1767">
        <v>500</v>
      </c>
      <c r="V26" s="1767"/>
      <c r="W26" s="1768"/>
      <c r="X26" s="1707"/>
      <c r="Y26" s="1707"/>
      <c r="Z26" s="1707"/>
      <c r="AA26" s="1707"/>
      <c r="AB26" s="1984">
        <v>1</v>
      </c>
      <c r="AC26" s="1984">
        <v>1</v>
      </c>
      <c r="AD26" s="1707">
        <v>1</v>
      </c>
      <c r="AE26" s="1707"/>
      <c r="AF26" s="1707"/>
      <c r="AG26" s="1707"/>
      <c r="AH26" s="1707"/>
      <c r="AI26" s="1707" t="s">
        <v>438</v>
      </c>
      <c r="AJ26" s="1615">
        <f t="shared" si="0"/>
        <v>1</v>
      </c>
      <c r="AK26" s="271"/>
      <c r="AL26" s="271"/>
      <c r="AM26" s="271"/>
      <c r="AN26" s="271"/>
      <c r="AO26" s="271"/>
      <c r="AP26" s="271"/>
      <c r="AQ26" s="271"/>
      <c r="AR26" s="271"/>
      <c r="AS26" s="271"/>
      <c r="AT26" s="271"/>
      <c r="AU26" s="271"/>
      <c r="AV26" s="271"/>
      <c r="AW26" s="271"/>
      <c r="AX26" s="271"/>
      <c r="AY26" s="271"/>
      <c r="AZ26" s="271"/>
      <c r="BA26" s="280"/>
      <c r="BB26" s="1136"/>
      <c r="BC26" s="280"/>
      <c r="BD26" s="280"/>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row>
    <row r="27" spans="1:83" s="272" customFormat="1" ht="45" customHeight="1">
      <c r="A27" s="1970">
        <v>24</v>
      </c>
      <c r="B27" s="1842" t="s">
        <v>451</v>
      </c>
      <c r="C27" s="1707" t="s">
        <v>94</v>
      </c>
      <c r="D27" s="1707" t="s">
        <v>2374</v>
      </c>
      <c r="E27" s="1707"/>
      <c r="F27" s="1775" t="s">
        <v>2820</v>
      </c>
      <c r="G27" s="1775" t="s">
        <v>2820</v>
      </c>
      <c r="H27" s="1775">
        <v>69</v>
      </c>
      <c r="I27" s="1707" t="s">
        <v>1240</v>
      </c>
      <c r="J27" s="1707" t="s">
        <v>448</v>
      </c>
      <c r="K27" s="1776" t="s">
        <v>1056</v>
      </c>
      <c r="L27" s="1778">
        <v>12000</v>
      </c>
      <c r="M27" s="1778">
        <v>12000</v>
      </c>
      <c r="N27" s="1778">
        <v>12000</v>
      </c>
      <c r="O27" s="1778">
        <v>0</v>
      </c>
      <c r="P27" s="1707"/>
      <c r="Q27" s="1707"/>
      <c r="R27" s="1707"/>
      <c r="S27" s="1707"/>
      <c r="T27" s="1767"/>
      <c r="U27" s="1767">
        <v>500</v>
      </c>
      <c r="V27" s="1767"/>
      <c r="W27" s="1768"/>
      <c r="X27" s="1707"/>
      <c r="Y27" s="1707"/>
      <c r="Z27" s="1707"/>
      <c r="AA27" s="1707"/>
      <c r="AB27" s="1984">
        <v>1</v>
      </c>
      <c r="AC27" s="1984">
        <v>1</v>
      </c>
      <c r="AD27" s="1707">
        <v>1</v>
      </c>
      <c r="AE27" s="1707"/>
      <c r="AF27" s="1707"/>
      <c r="AG27" s="1707"/>
      <c r="AH27" s="1707"/>
      <c r="AI27" s="1707" t="s">
        <v>438</v>
      </c>
      <c r="AJ27" s="1615">
        <f t="shared" si="0"/>
        <v>1</v>
      </c>
      <c r="AK27" s="271"/>
      <c r="AL27" s="271"/>
      <c r="AM27" s="271"/>
      <c r="AN27" s="271"/>
      <c r="AO27" s="271"/>
      <c r="AP27" s="271"/>
      <c r="AQ27" s="271"/>
      <c r="AR27" s="271"/>
      <c r="AS27" s="271"/>
      <c r="AT27" s="271"/>
      <c r="AU27" s="271"/>
      <c r="AV27" s="271"/>
      <c r="AW27" s="271"/>
      <c r="AX27" s="271"/>
      <c r="AY27" s="271"/>
      <c r="AZ27" s="271"/>
      <c r="BA27" s="280"/>
      <c r="BB27" s="1136"/>
      <c r="BC27" s="280"/>
      <c r="BD27" s="280"/>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D27" s="271"/>
      <c r="CE27" s="271"/>
    </row>
    <row r="28" spans="1:83" s="272" customFormat="1" ht="45" customHeight="1">
      <c r="A28" s="1970">
        <v>25</v>
      </c>
      <c r="B28" s="1842" t="s">
        <v>451</v>
      </c>
      <c r="C28" s="1707" t="s">
        <v>94</v>
      </c>
      <c r="D28" s="1707" t="s">
        <v>2374</v>
      </c>
      <c r="E28" s="1707"/>
      <c r="F28" s="1775" t="s">
        <v>2821</v>
      </c>
      <c r="G28" s="1775" t="s">
        <v>2821</v>
      </c>
      <c r="H28" s="1775">
        <v>36</v>
      </c>
      <c r="I28" s="1707" t="s">
        <v>1240</v>
      </c>
      <c r="J28" s="1707" t="s">
        <v>448</v>
      </c>
      <c r="K28" s="1776" t="s">
        <v>1056</v>
      </c>
      <c r="L28" s="1778">
        <v>12000</v>
      </c>
      <c r="M28" s="1778">
        <v>12000</v>
      </c>
      <c r="N28" s="1778">
        <v>12000</v>
      </c>
      <c r="O28" s="1778">
        <v>0</v>
      </c>
      <c r="P28" s="1707"/>
      <c r="Q28" s="1707"/>
      <c r="R28" s="1707"/>
      <c r="S28" s="1707"/>
      <c r="T28" s="1767"/>
      <c r="U28" s="1767">
        <v>500</v>
      </c>
      <c r="V28" s="1767"/>
      <c r="W28" s="1768"/>
      <c r="X28" s="1707"/>
      <c r="Y28" s="1707"/>
      <c r="Z28" s="1707"/>
      <c r="AA28" s="1707"/>
      <c r="AB28" s="1984">
        <v>1</v>
      </c>
      <c r="AC28" s="1984">
        <v>1</v>
      </c>
      <c r="AD28" s="1707">
        <v>1</v>
      </c>
      <c r="AE28" s="1707"/>
      <c r="AF28" s="1707"/>
      <c r="AG28" s="1707"/>
      <c r="AH28" s="1707"/>
      <c r="AI28" s="1707" t="s">
        <v>438</v>
      </c>
      <c r="AJ28" s="1615">
        <f t="shared" si="0"/>
        <v>1</v>
      </c>
      <c r="AK28" s="271"/>
      <c r="AL28" s="271"/>
      <c r="AM28" s="271"/>
      <c r="AN28" s="271"/>
      <c r="AO28" s="271"/>
      <c r="AP28" s="271"/>
      <c r="AQ28" s="271"/>
      <c r="AR28" s="271"/>
      <c r="AS28" s="271"/>
      <c r="AT28" s="271"/>
      <c r="AU28" s="271"/>
      <c r="AV28" s="271"/>
      <c r="AW28" s="271"/>
      <c r="AX28" s="271"/>
      <c r="AY28" s="271"/>
      <c r="AZ28" s="271"/>
      <c r="BA28" s="280"/>
      <c r="BB28" s="1136"/>
      <c r="BC28" s="280"/>
      <c r="BD28" s="280"/>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row>
    <row r="29" spans="1:83" s="272" customFormat="1" ht="45" customHeight="1">
      <c r="A29" s="1970">
        <v>26</v>
      </c>
      <c r="B29" s="1842" t="s">
        <v>451</v>
      </c>
      <c r="C29" s="1707" t="s">
        <v>94</v>
      </c>
      <c r="D29" s="1707" t="s">
        <v>2374</v>
      </c>
      <c r="E29" s="1707"/>
      <c r="F29" s="1775" t="s">
        <v>2822</v>
      </c>
      <c r="G29" s="1775" t="s">
        <v>2822</v>
      </c>
      <c r="H29" s="1775">
        <v>62</v>
      </c>
      <c r="I29" s="1707" t="s">
        <v>1240</v>
      </c>
      <c r="J29" s="1707" t="s">
        <v>448</v>
      </c>
      <c r="K29" s="1776" t="s">
        <v>1056</v>
      </c>
      <c r="L29" s="1778">
        <v>12000</v>
      </c>
      <c r="M29" s="1778">
        <v>12000</v>
      </c>
      <c r="N29" s="1778">
        <v>12000</v>
      </c>
      <c r="O29" s="1778">
        <v>0</v>
      </c>
      <c r="P29" s="1707"/>
      <c r="Q29" s="1707"/>
      <c r="R29" s="1707"/>
      <c r="S29" s="1707"/>
      <c r="T29" s="1767"/>
      <c r="U29" s="1767">
        <v>500</v>
      </c>
      <c r="V29" s="1767"/>
      <c r="W29" s="1768"/>
      <c r="X29" s="1707"/>
      <c r="Y29" s="1707"/>
      <c r="Z29" s="1707"/>
      <c r="AA29" s="1707"/>
      <c r="AB29" s="1984">
        <v>1</v>
      </c>
      <c r="AC29" s="1984">
        <v>1</v>
      </c>
      <c r="AD29" s="1707">
        <v>1</v>
      </c>
      <c r="AE29" s="1707"/>
      <c r="AF29" s="1707"/>
      <c r="AG29" s="1707"/>
      <c r="AH29" s="1707"/>
      <c r="AI29" s="1707" t="s">
        <v>438</v>
      </c>
      <c r="AJ29" s="1615">
        <f t="shared" si="0"/>
        <v>1</v>
      </c>
      <c r="AK29" s="271"/>
      <c r="AL29" s="271"/>
      <c r="AM29" s="271"/>
      <c r="AN29" s="271"/>
      <c r="AO29" s="271"/>
      <c r="AP29" s="271"/>
      <c r="AQ29" s="271"/>
      <c r="AR29" s="271"/>
      <c r="AS29" s="271"/>
      <c r="AT29" s="271"/>
      <c r="AU29" s="271"/>
      <c r="AV29" s="271"/>
      <c r="AW29" s="271"/>
      <c r="AX29" s="271"/>
      <c r="AY29" s="271"/>
      <c r="AZ29" s="271"/>
      <c r="BA29" s="280"/>
      <c r="BB29" s="1136"/>
      <c r="BC29" s="280"/>
      <c r="BD29" s="280"/>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row>
    <row r="30" spans="1:83" s="272" customFormat="1" ht="45" customHeight="1">
      <c r="A30" s="1970">
        <v>27</v>
      </c>
      <c r="B30" s="1842" t="s">
        <v>451</v>
      </c>
      <c r="C30" s="1707" t="s">
        <v>94</v>
      </c>
      <c r="D30" s="1707" t="s">
        <v>2374</v>
      </c>
      <c r="E30" s="1707"/>
      <c r="F30" s="1775" t="s">
        <v>2823</v>
      </c>
      <c r="G30" s="1775" t="s">
        <v>2823</v>
      </c>
      <c r="H30" s="1775">
        <v>107</v>
      </c>
      <c r="I30" s="1707" t="s">
        <v>1240</v>
      </c>
      <c r="J30" s="1707" t="s">
        <v>448</v>
      </c>
      <c r="K30" s="1776" t="s">
        <v>1056</v>
      </c>
      <c r="L30" s="1778">
        <v>12000</v>
      </c>
      <c r="M30" s="1778">
        <v>12000</v>
      </c>
      <c r="N30" s="1778">
        <v>12000</v>
      </c>
      <c r="O30" s="1778">
        <v>0</v>
      </c>
      <c r="P30" s="1707"/>
      <c r="Q30" s="1707"/>
      <c r="R30" s="1707"/>
      <c r="S30" s="1707"/>
      <c r="T30" s="1767"/>
      <c r="U30" s="1767">
        <v>500</v>
      </c>
      <c r="V30" s="1767"/>
      <c r="W30" s="1768"/>
      <c r="X30" s="1707"/>
      <c r="Y30" s="1707"/>
      <c r="Z30" s="1707"/>
      <c r="AA30" s="1707"/>
      <c r="AB30" s="1984">
        <v>1</v>
      </c>
      <c r="AC30" s="1984">
        <v>1</v>
      </c>
      <c r="AD30" s="1707">
        <v>1</v>
      </c>
      <c r="AE30" s="1707"/>
      <c r="AF30" s="1707"/>
      <c r="AG30" s="1707"/>
      <c r="AH30" s="1707"/>
      <c r="AI30" s="1707" t="s">
        <v>438</v>
      </c>
      <c r="AJ30" s="1615">
        <f t="shared" si="0"/>
        <v>1</v>
      </c>
      <c r="AK30" s="271"/>
      <c r="AL30" s="271"/>
      <c r="AM30" s="271"/>
      <c r="AN30" s="271"/>
      <c r="AO30" s="271"/>
      <c r="AP30" s="271"/>
      <c r="AQ30" s="271"/>
      <c r="AR30" s="271"/>
      <c r="AS30" s="271"/>
      <c r="AT30" s="271"/>
      <c r="AU30" s="271"/>
      <c r="AV30" s="271"/>
      <c r="AW30" s="271"/>
      <c r="AX30" s="271"/>
      <c r="AY30" s="271"/>
      <c r="AZ30" s="271"/>
      <c r="BA30" s="280"/>
      <c r="BB30" s="1136"/>
      <c r="BC30" s="280"/>
      <c r="BD30" s="280"/>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row>
    <row r="31" spans="1:83" s="272" customFormat="1" ht="45" customHeight="1">
      <c r="A31" s="1970">
        <v>28</v>
      </c>
      <c r="B31" s="1842" t="s">
        <v>451</v>
      </c>
      <c r="C31" s="1707" t="s">
        <v>94</v>
      </c>
      <c r="D31" s="1707" t="s">
        <v>2374</v>
      </c>
      <c r="E31" s="1707"/>
      <c r="F31" s="1775" t="s">
        <v>2824</v>
      </c>
      <c r="G31" s="1775" t="s">
        <v>2824</v>
      </c>
      <c r="H31" s="1775">
        <v>80</v>
      </c>
      <c r="I31" s="1707" t="s">
        <v>1240</v>
      </c>
      <c r="J31" s="1707" t="s">
        <v>448</v>
      </c>
      <c r="K31" s="1776" t="s">
        <v>1056</v>
      </c>
      <c r="L31" s="1778">
        <v>12000</v>
      </c>
      <c r="M31" s="1778">
        <v>12000</v>
      </c>
      <c r="N31" s="1778">
        <v>12000</v>
      </c>
      <c r="O31" s="1778">
        <v>0</v>
      </c>
      <c r="P31" s="1707"/>
      <c r="Q31" s="1707"/>
      <c r="R31" s="1707"/>
      <c r="S31" s="1707"/>
      <c r="T31" s="1767"/>
      <c r="U31" s="1767">
        <v>500</v>
      </c>
      <c r="V31" s="1767"/>
      <c r="W31" s="1768"/>
      <c r="X31" s="1707"/>
      <c r="Y31" s="1707"/>
      <c r="Z31" s="1707"/>
      <c r="AA31" s="1707"/>
      <c r="AB31" s="1984">
        <v>1</v>
      </c>
      <c r="AC31" s="1984">
        <v>1</v>
      </c>
      <c r="AD31" s="1707">
        <v>1</v>
      </c>
      <c r="AE31" s="1707"/>
      <c r="AF31" s="1707"/>
      <c r="AG31" s="1707"/>
      <c r="AH31" s="1707"/>
      <c r="AI31" s="1707" t="s">
        <v>438</v>
      </c>
      <c r="AJ31" s="1615">
        <f t="shared" si="0"/>
        <v>1</v>
      </c>
      <c r="AK31" s="271"/>
      <c r="AL31" s="271"/>
      <c r="AM31" s="271"/>
      <c r="AN31" s="271"/>
      <c r="AO31" s="271"/>
      <c r="AP31" s="271"/>
      <c r="AQ31" s="271"/>
      <c r="AR31" s="271"/>
      <c r="AS31" s="271"/>
      <c r="AT31" s="271"/>
      <c r="AU31" s="271"/>
      <c r="AV31" s="271"/>
      <c r="AW31" s="271"/>
      <c r="AX31" s="271"/>
      <c r="AY31" s="271"/>
      <c r="AZ31" s="271"/>
      <c r="BA31" s="280"/>
      <c r="BB31" s="1136"/>
      <c r="BC31" s="280"/>
      <c r="BD31" s="280"/>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row>
    <row r="32" spans="1:83" s="272" customFormat="1" ht="45" customHeight="1">
      <c r="A32" s="1970">
        <v>29</v>
      </c>
      <c r="B32" s="1842" t="s">
        <v>451</v>
      </c>
      <c r="C32" s="1707" t="s">
        <v>94</v>
      </c>
      <c r="D32" s="1707" t="s">
        <v>2374</v>
      </c>
      <c r="E32" s="1707"/>
      <c r="F32" s="1775" t="s">
        <v>2825</v>
      </c>
      <c r="G32" s="1775" t="s">
        <v>2825</v>
      </c>
      <c r="H32" s="1775">
        <v>106</v>
      </c>
      <c r="I32" s="1707" t="s">
        <v>1240</v>
      </c>
      <c r="J32" s="1707" t="s">
        <v>448</v>
      </c>
      <c r="K32" s="1776" t="s">
        <v>1056</v>
      </c>
      <c r="L32" s="1778">
        <v>12000</v>
      </c>
      <c r="M32" s="1778">
        <v>12000</v>
      </c>
      <c r="N32" s="1778">
        <v>12000</v>
      </c>
      <c r="O32" s="1778">
        <v>0</v>
      </c>
      <c r="P32" s="1707"/>
      <c r="Q32" s="1707"/>
      <c r="R32" s="1707"/>
      <c r="S32" s="1707"/>
      <c r="T32" s="1767"/>
      <c r="U32" s="1767">
        <v>500</v>
      </c>
      <c r="V32" s="1767"/>
      <c r="W32" s="1768"/>
      <c r="X32" s="1707"/>
      <c r="Y32" s="1707"/>
      <c r="Z32" s="1707"/>
      <c r="AA32" s="1707"/>
      <c r="AB32" s="1984">
        <v>1</v>
      </c>
      <c r="AC32" s="1984">
        <v>1</v>
      </c>
      <c r="AD32" s="1707">
        <v>1</v>
      </c>
      <c r="AE32" s="1707"/>
      <c r="AF32" s="1707"/>
      <c r="AG32" s="1707"/>
      <c r="AH32" s="1707"/>
      <c r="AI32" s="1707" t="s">
        <v>438</v>
      </c>
      <c r="AJ32" s="1614">
        <f t="shared" si="0"/>
        <v>1</v>
      </c>
      <c r="AK32" s="271"/>
      <c r="AL32" s="271"/>
      <c r="AM32" s="271"/>
      <c r="AN32" s="271"/>
      <c r="AO32" s="271"/>
      <c r="AP32" s="271"/>
      <c r="AQ32" s="271"/>
      <c r="AR32" s="271"/>
      <c r="AS32" s="271"/>
      <c r="AT32" s="271"/>
      <c r="AU32" s="271"/>
      <c r="AV32" s="271"/>
      <c r="AW32" s="271"/>
      <c r="AX32" s="271"/>
      <c r="AY32" s="271"/>
      <c r="AZ32" s="271"/>
      <c r="BA32" s="280"/>
      <c r="BB32" s="1136"/>
      <c r="BC32" s="280"/>
      <c r="BD32" s="280"/>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row>
    <row r="33" spans="1:83" s="272" customFormat="1" ht="45" customHeight="1">
      <c r="A33" s="1970">
        <v>30</v>
      </c>
      <c r="B33" s="1842" t="s">
        <v>451</v>
      </c>
      <c r="C33" s="1707" t="s">
        <v>94</v>
      </c>
      <c r="D33" s="1707" t="s">
        <v>2374</v>
      </c>
      <c r="E33" s="1707"/>
      <c r="F33" s="1775" t="s">
        <v>2826</v>
      </c>
      <c r="G33" s="1775" t="s">
        <v>2826</v>
      </c>
      <c r="H33" s="1775">
        <v>136</v>
      </c>
      <c r="I33" s="1707" t="s">
        <v>1240</v>
      </c>
      <c r="J33" s="1707" t="s">
        <v>448</v>
      </c>
      <c r="K33" s="1776" t="s">
        <v>1056</v>
      </c>
      <c r="L33" s="1778">
        <v>12000</v>
      </c>
      <c r="M33" s="1778">
        <v>12000</v>
      </c>
      <c r="N33" s="1778">
        <v>12000</v>
      </c>
      <c r="O33" s="1778">
        <v>0</v>
      </c>
      <c r="P33" s="1707"/>
      <c r="Q33" s="1707"/>
      <c r="R33" s="1707"/>
      <c r="S33" s="1707"/>
      <c r="T33" s="1767"/>
      <c r="U33" s="1767">
        <v>500</v>
      </c>
      <c r="V33" s="1767"/>
      <c r="W33" s="1768"/>
      <c r="X33" s="1707"/>
      <c r="Y33" s="1707"/>
      <c r="Z33" s="1707"/>
      <c r="AA33" s="1707"/>
      <c r="AB33" s="1984">
        <v>1</v>
      </c>
      <c r="AC33" s="1984">
        <v>1</v>
      </c>
      <c r="AD33" s="1707">
        <v>1</v>
      </c>
      <c r="AE33" s="1707"/>
      <c r="AF33" s="1707"/>
      <c r="AG33" s="1707"/>
      <c r="AH33" s="1707"/>
      <c r="AI33" s="1707" t="s">
        <v>438</v>
      </c>
      <c r="AJ33" s="1614">
        <f t="shared" si="0"/>
        <v>1</v>
      </c>
      <c r="AK33" s="271"/>
      <c r="AL33" s="271"/>
      <c r="AM33" s="271"/>
      <c r="AN33" s="271"/>
      <c r="AO33" s="271"/>
      <c r="AP33" s="271"/>
      <c r="AQ33" s="271"/>
      <c r="AR33" s="271"/>
      <c r="AS33" s="271"/>
      <c r="AT33" s="271"/>
      <c r="AU33" s="271"/>
      <c r="AV33" s="271"/>
      <c r="AW33" s="271"/>
      <c r="AX33" s="271"/>
      <c r="AY33" s="271"/>
      <c r="AZ33" s="271"/>
      <c r="BA33" s="280"/>
      <c r="BB33" s="1136"/>
      <c r="BC33" s="280"/>
      <c r="BD33" s="280"/>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row>
    <row r="34" spans="1:83" s="272" customFormat="1" ht="45" customHeight="1">
      <c r="A34" s="1970">
        <v>31</v>
      </c>
      <c r="B34" s="1842" t="s">
        <v>451</v>
      </c>
      <c r="C34" s="1707" t="s">
        <v>94</v>
      </c>
      <c r="D34" s="1707" t="s">
        <v>2374</v>
      </c>
      <c r="E34" s="1707"/>
      <c r="F34" s="1775" t="s">
        <v>2827</v>
      </c>
      <c r="G34" s="1775" t="s">
        <v>2827</v>
      </c>
      <c r="H34" s="1775">
        <v>59</v>
      </c>
      <c r="I34" s="1707" t="s">
        <v>1240</v>
      </c>
      <c r="J34" s="1707" t="s">
        <v>448</v>
      </c>
      <c r="K34" s="1776" t="s">
        <v>1056</v>
      </c>
      <c r="L34" s="1778">
        <v>12000</v>
      </c>
      <c r="M34" s="1778">
        <v>12000</v>
      </c>
      <c r="N34" s="1778">
        <v>12000</v>
      </c>
      <c r="O34" s="1778">
        <v>0</v>
      </c>
      <c r="P34" s="1707"/>
      <c r="Q34" s="1707"/>
      <c r="R34" s="1707"/>
      <c r="S34" s="1707"/>
      <c r="T34" s="1767"/>
      <c r="U34" s="1767">
        <v>500</v>
      </c>
      <c r="V34" s="1767"/>
      <c r="W34" s="1768"/>
      <c r="X34" s="1707"/>
      <c r="Y34" s="1707"/>
      <c r="Z34" s="1707"/>
      <c r="AA34" s="1707"/>
      <c r="AB34" s="1984">
        <v>1</v>
      </c>
      <c r="AC34" s="1984">
        <v>1</v>
      </c>
      <c r="AD34" s="1707">
        <v>1</v>
      </c>
      <c r="AE34" s="1707"/>
      <c r="AF34" s="1707"/>
      <c r="AG34" s="1707"/>
      <c r="AH34" s="1707"/>
      <c r="AI34" s="1707" t="s">
        <v>438</v>
      </c>
      <c r="AJ34" s="1614">
        <f t="shared" si="0"/>
        <v>1</v>
      </c>
      <c r="AK34" s="271"/>
      <c r="AL34" s="271"/>
      <c r="AM34" s="271"/>
      <c r="AN34" s="271"/>
      <c r="AO34" s="271"/>
      <c r="AP34" s="271"/>
      <c r="AQ34" s="271"/>
      <c r="AR34" s="271"/>
      <c r="AS34" s="271"/>
      <c r="AT34" s="271"/>
      <c r="AU34" s="271"/>
      <c r="AV34" s="271"/>
      <c r="AW34" s="271"/>
      <c r="AX34" s="271"/>
      <c r="AY34" s="271"/>
      <c r="AZ34" s="271"/>
      <c r="BA34" s="280"/>
      <c r="BB34" s="1136"/>
      <c r="BC34" s="280"/>
      <c r="BD34" s="280"/>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row>
    <row r="35" spans="1:83" s="272" customFormat="1" ht="45" customHeight="1">
      <c r="A35" s="1970">
        <v>32</v>
      </c>
      <c r="B35" s="1842" t="s">
        <v>451</v>
      </c>
      <c r="C35" s="1707" t="s">
        <v>94</v>
      </c>
      <c r="D35" s="1707" t="s">
        <v>2374</v>
      </c>
      <c r="E35" s="1707"/>
      <c r="F35" s="1775" t="s">
        <v>2828</v>
      </c>
      <c r="G35" s="1775" t="s">
        <v>2828</v>
      </c>
      <c r="H35" s="1775">
        <v>203</v>
      </c>
      <c r="I35" s="1707" t="s">
        <v>1240</v>
      </c>
      <c r="J35" s="1707" t="s">
        <v>448</v>
      </c>
      <c r="K35" s="1776" t="s">
        <v>1056</v>
      </c>
      <c r="L35" s="1778">
        <v>36000</v>
      </c>
      <c r="M35" s="1778">
        <v>36000</v>
      </c>
      <c r="N35" s="1778">
        <v>36000</v>
      </c>
      <c r="O35" s="1778">
        <v>0</v>
      </c>
      <c r="P35" s="1707"/>
      <c r="Q35" s="1707"/>
      <c r="R35" s="1707"/>
      <c r="S35" s="1707"/>
      <c r="T35" s="1767"/>
      <c r="U35" s="1767">
        <v>1500</v>
      </c>
      <c r="V35" s="1767"/>
      <c r="W35" s="1768"/>
      <c r="X35" s="1707"/>
      <c r="Y35" s="1707"/>
      <c r="Z35" s="1707"/>
      <c r="AA35" s="1707"/>
      <c r="AB35" s="1984">
        <v>1</v>
      </c>
      <c r="AC35" s="1984">
        <v>1</v>
      </c>
      <c r="AD35" s="1707">
        <v>1</v>
      </c>
      <c r="AE35" s="1707"/>
      <c r="AF35" s="1707"/>
      <c r="AG35" s="1707"/>
      <c r="AH35" s="1707"/>
      <c r="AI35" s="1707" t="s">
        <v>438</v>
      </c>
      <c r="AJ35" s="1615">
        <f t="shared" si="0"/>
        <v>1</v>
      </c>
      <c r="AK35" s="271"/>
      <c r="AL35" s="271"/>
      <c r="AM35" s="271"/>
      <c r="AN35" s="271"/>
      <c r="AO35" s="271"/>
      <c r="AP35" s="271"/>
      <c r="AQ35" s="271"/>
      <c r="AR35" s="271"/>
      <c r="AS35" s="271"/>
      <c r="AT35" s="271"/>
      <c r="AU35" s="271"/>
      <c r="AV35" s="271"/>
      <c r="AW35" s="271"/>
      <c r="AX35" s="271"/>
      <c r="AY35" s="271"/>
      <c r="AZ35" s="271"/>
      <c r="BA35" s="280"/>
      <c r="BB35" s="1136"/>
      <c r="BC35" s="280"/>
      <c r="BD35" s="280"/>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row>
    <row r="36" spans="1:83" s="272" customFormat="1" ht="45" customHeight="1">
      <c r="A36" s="1970">
        <v>33</v>
      </c>
      <c r="B36" s="1842" t="s">
        <v>451</v>
      </c>
      <c r="C36" s="1707" t="s">
        <v>94</v>
      </c>
      <c r="D36" s="1707" t="s">
        <v>2374</v>
      </c>
      <c r="E36" s="1707"/>
      <c r="F36" s="1775" t="s">
        <v>2829</v>
      </c>
      <c r="G36" s="1775" t="s">
        <v>2829</v>
      </c>
      <c r="H36" s="1775">
        <v>42</v>
      </c>
      <c r="I36" s="1707" t="s">
        <v>1240</v>
      </c>
      <c r="J36" s="1707" t="s">
        <v>448</v>
      </c>
      <c r="K36" s="1776" t="s">
        <v>1056</v>
      </c>
      <c r="L36" s="1778">
        <v>12000</v>
      </c>
      <c r="M36" s="1778">
        <v>12000</v>
      </c>
      <c r="N36" s="1778">
        <v>12000</v>
      </c>
      <c r="O36" s="1778">
        <v>0</v>
      </c>
      <c r="P36" s="1707"/>
      <c r="Q36" s="1707"/>
      <c r="R36" s="1707"/>
      <c r="S36" s="1707"/>
      <c r="T36" s="1767"/>
      <c r="U36" s="1767">
        <v>500</v>
      </c>
      <c r="V36" s="1767"/>
      <c r="W36" s="1768"/>
      <c r="X36" s="1707"/>
      <c r="Y36" s="1707"/>
      <c r="Z36" s="1707"/>
      <c r="AA36" s="1707"/>
      <c r="AB36" s="1984">
        <v>1</v>
      </c>
      <c r="AC36" s="1984">
        <v>1</v>
      </c>
      <c r="AD36" s="1707">
        <v>1</v>
      </c>
      <c r="AE36" s="1707"/>
      <c r="AF36" s="1707"/>
      <c r="AG36" s="1707"/>
      <c r="AH36" s="1707"/>
      <c r="AI36" s="1707" t="s">
        <v>438</v>
      </c>
      <c r="AJ36" s="1615">
        <f t="shared" ref="AJ36:AJ61" si="1">SUM(AD36:AI36)</f>
        <v>1</v>
      </c>
      <c r="AK36" s="271"/>
      <c r="AL36" s="271"/>
      <c r="AM36" s="271"/>
      <c r="AN36" s="271"/>
      <c r="AO36" s="271"/>
      <c r="AP36" s="271"/>
      <c r="AQ36" s="271"/>
      <c r="AR36" s="271"/>
      <c r="AS36" s="271"/>
      <c r="AT36" s="271"/>
      <c r="AU36" s="271"/>
      <c r="AV36" s="271"/>
      <c r="AW36" s="271"/>
      <c r="AX36" s="271"/>
      <c r="AY36" s="271"/>
      <c r="AZ36" s="271"/>
      <c r="BA36" s="280"/>
      <c r="BB36" s="1136"/>
      <c r="BC36" s="280"/>
      <c r="BD36" s="280"/>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row>
    <row r="37" spans="1:83" s="272" customFormat="1" ht="45" customHeight="1">
      <c r="A37" s="1970">
        <v>34</v>
      </c>
      <c r="B37" s="1842" t="s">
        <v>451</v>
      </c>
      <c r="C37" s="1707" t="s">
        <v>94</v>
      </c>
      <c r="D37" s="1707" t="s">
        <v>2374</v>
      </c>
      <c r="E37" s="1707"/>
      <c r="F37" s="1775" t="s">
        <v>2830</v>
      </c>
      <c r="G37" s="1775" t="s">
        <v>2830</v>
      </c>
      <c r="H37" s="1775">
        <v>66</v>
      </c>
      <c r="I37" s="1707" t="s">
        <v>1240</v>
      </c>
      <c r="J37" s="1707" t="s">
        <v>448</v>
      </c>
      <c r="K37" s="1776" t="s">
        <v>1056</v>
      </c>
      <c r="L37" s="1778">
        <v>12000</v>
      </c>
      <c r="M37" s="1778">
        <v>12000</v>
      </c>
      <c r="N37" s="1778">
        <v>12000</v>
      </c>
      <c r="O37" s="1778">
        <v>0</v>
      </c>
      <c r="P37" s="1707"/>
      <c r="Q37" s="1707"/>
      <c r="R37" s="1707"/>
      <c r="S37" s="1707"/>
      <c r="T37" s="1767"/>
      <c r="U37" s="1767">
        <v>500</v>
      </c>
      <c r="V37" s="1767"/>
      <c r="W37" s="1768"/>
      <c r="X37" s="1707"/>
      <c r="Y37" s="1707"/>
      <c r="Z37" s="1707"/>
      <c r="AA37" s="1707"/>
      <c r="AB37" s="1984">
        <v>1</v>
      </c>
      <c r="AC37" s="1984">
        <v>1</v>
      </c>
      <c r="AD37" s="1707">
        <v>1</v>
      </c>
      <c r="AE37" s="1707"/>
      <c r="AF37" s="1707"/>
      <c r="AG37" s="1707"/>
      <c r="AH37" s="1707"/>
      <c r="AI37" s="1707" t="s">
        <v>438</v>
      </c>
      <c r="AJ37" s="1614">
        <f t="shared" si="1"/>
        <v>1</v>
      </c>
      <c r="AK37" s="271"/>
      <c r="AL37" s="271"/>
      <c r="AM37" s="271"/>
      <c r="AN37" s="271"/>
      <c r="AO37" s="271"/>
      <c r="AP37" s="271"/>
      <c r="AQ37" s="271"/>
      <c r="AR37" s="271"/>
      <c r="AS37" s="271"/>
      <c r="AT37" s="271"/>
      <c r="AU37" s="271"/>
      <c r="AV37" s="271"/>
      <c r="AW37" s="271"/>
      <c r="AX37" s="271"/>
      <c r="AY37" s="271"/>
      <c r="AZ37" s="271"/>
      <c r="BA37" s="280"/>
      <c r="BB37" s="1136"/>
      <c r="BC37" s="280"/>
      <c r="BD37" s="280"/>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D37" s="271"/>
      <c r="CE37" s="271"/>
    </row>
    <row r="38" spans="1:83" s="272" customFormat="1" ht="45" customHeight="1">
      <c r="A38" s="1970">
        <v>35</v>
      </c>
      <c r="B38" s="1842" t="s">
        <v>451</v>
      </c>
      <c r="C38" s="1707" t="s">
        <v>94</v>
      </c>
      <c r="D38" s="1707" t="s">
        <v>2374</v>
      </c>
      <c r="E38" s="1707"/>
      <c r="F38" s="1775" t="s">
        <v>2831</v>
      </c>
      <c r="G38" s="1775" t="s">
        <v>2831</v>
      </c>
      <c r="H38" s="1775">
        <v>58</v>
      </c>
      <c r="I38" s="1707" t="s">
        <v>1240</v>
      </c>
      <c r="J38" s="1707" t="s">
        <v>448</v>
      </c>
      <c r="K38" s="1776" t="s">
        <v>1056</v>
      </c>
      <c r="L38" s="1778">
        <v>12000</v>
      </c>
      <c r="M38" s="1778">
        <v>12000</v>
      </c>
      <c r="N38" s="1778">
        <v>12000</v>
      </c>
      <c r="O38" s="1778">
        <v>0</v>
      </c>
      <c r="P38" s="1707"/>
      <c r="Q38" s="1707"/>
      <c r="R38" s="1707"/>
      <c r="S38" s="1707"/>
      <c r="T38" s="1767"/>
      <c r="U38" s="1767">
        <v>500</v>
      </c>
      <c r="V38" s="1767"/>
      <c r="W38" s="1768"/>
      <c r="X38" s="1707"/>
      <c r="Y38" s="1707"/>
      <c r="Z38" s="1707"/>
      <c r="AA38" s="1707"/>
      <c r="AB38" s="1984">
        <v>1</v>
      </c>
      <c r="AC38" s="1984">
        <v>1</v>
      </c>
      <c r="AD38" s="1707">
        <v>1</v>
      </c>
      <c r="AE38" s="1707"/>
      <c r="AF38" s="1707"/>
      <c r="AG38" s="1707"/>
      <c r="AH38" s="1707"/>
      <c r="AI38" s="1707" t="s">
        <v>438</v>
      </c>
      <c r="AJ38" s="1614">
        <f t="shared" si="1"/>
        <v>1</v>
      </c>
      <c r="AK38" s="271"/>
      <c r="AL38" s="271"/>
      <c r="AM38" s="271"/>
      <c r="AN38" s="271"/>
      <c r="AO38" s="271"/>
      <c r="AP38" s="271"/>
      <c r="AQ38" s="271"/>
      <c r="AR38" s="271"/>
      <c r="AS38" s="271"/>
      <c r="AT38" s="271"/>
      <c r="AU38" s="271"/>
      <c r="AV38" s="271"/>
      <c r="AW38" s="271"/>
      <c r="AX38" s="271"/>
      <c r="AY38" s="271"/>
      <c r="AZ38" s="271"/>
      <c r="BA38" s="280"/>
      <c r="BB38" s="1136"/>
      <c r="BC38" s="280"/>
      <c r="BD38" s="280"/>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c r="CD38" s="271"/>
      <c r="CE38" s="271"/>
    </row>
    <row r="39" spans="1:83" s="272" customFormat="1" ht="45" customHeight="1">
      <c r="A39" s="1970">
        <v>36</v>
      </c>
      <c r="B39" s="1842" t="s">
        <v>451</v>
      </c>
      <c r="C39" s="1707" t="s">
        <v>94</v>
      </c>
      <c r="D39" s="1707" t="s">
        <v>2374</v>
      </c>
      <c r="E39" s="1707"/>
      <c r="F39" s="1775" t="s">
        <v>2832</v>
      </c>
      <c r="G39" s="1775" t="s">
        <v>2832</v>
      </c>
      <c r="H39" s="1775">
        <v>63</v>
      </c>
      <c r="I39" s="1707" t="s">
        <v>1240</v>
      </c>
      <c r="J39" s="1707" t="s">
        <v>448</v>
      </c>
      <c r="K39" s="1776" t="s">
        <v>1056</v>
      </c>
      <c r="L39" s="1778">
        <v>12000</v>
      </c>
      <c r="M39" s="1778">
        <v>12000</v>
      </c>
      <c r="N39" s="1778">
        <v>12000</v>
      </c>
      <c r="O39" s="1778">
        <v>0</v>
      </c>
      <c r="P39" s="1707"/>
      <c r="Q39" s="1707"/>
      <c r="R39" s="1707"/>
      <c r="S39" s="1707"/>
      <c r="T39" s="1767"/>
      <c r="U39" s="1767">
        <v>500</v>
      </c>
      <c r="V39" s="1767"/>
      <c r="W39" s="1768"/>
      <c r="X39" s="1707"/>
      <c r="Y39" s="1707"/>
      <c r="Z39" s="1707"/>
      <c r="AA39" s="1707"/>
      <c r="AB39" s="1984">
        <v>1</v>
      </c>
      <c r="AC39" s="1984">
        <v>1</v>
      </c>
      <c r="AD39" s="1707">
        <v>1</v>
      </c>
      <c r="AE39" s="1707"/>
      <c r="AF39" s="1707"/>
      <c r="AG39" s="1707"/>
      <c r="AH39" s="1707"/>
      <c r="AI39" s="1707" t="s">
        <v>438</v>
      </c>
      <c r="AJ39" s="1614">
        <f t="shared" si="1"/>
        <v>1</v>
      </c>
      <c r="AK39" s="271"/>
      <c r="AL39" s="271"/>
      <c r="AM39" s="271"/>
      <c r="AN39" s="271"/>
      <c r="AO39" s="271"/>
      <c r="AP39" s="271"/>
      <c r="AQ39" s="271"/>
      <c r="AR39" s="271"/>
      <c r="AS39" s="271"/>
      <c r="AT39" s="271"/>
      <c r="AU39" s="271"/>
      <c r="AV39" s="271"/>
      <c r="AW39" s="271"/>
      <c r="AX39" s="271"/>
      <c r="AY39" s="271"/>
      <c r="AZ39" s="271"/>
      <c r="BA39" s="280"/>
      <c r="BB39" s="1136"/>
      <c r="BC39" s="280"/>
      <c r="BD39" s="280"/>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D39" s="271"/>
      <c r="CE39" s="271"/>
    </row>
    <row r="40" spans="1:83" s="272" customFormat="1" ht="45" customHeight="1">
      <c r="A40" s="1970">
        <v>37</v>
      </c>
      <c r="B40" s="1842" t="s">
        <v>451</v>
      </c>
      <c r="C40" s="1707" t="s">
        <v>94</v>
      </c>
      <c r="D40" s="1707" t="s">
        <v>2374</v>
      </c>
      <c r="E40" s="1707"/>
      <c r="F40" s="1775" t="s">
        <v>2833</v>
      </c>
      <c r="G40" s="1775" t="s">
        <v>2833</v>
      </c>
      <c r="H40" s="1775">
        <v>95</v>
      </c>
      <c r="I40" s="1707" t="s">
        <v>1240</v>
      </c>
      <c r="J40" s="1707" t="s">
        <v>448</v>
      </c>
      <c r="K40" s="1776" t="s">
        <v>1056</v>
      </c>
      <c r="L40" s="1778">
        <v>12000</v>
      </c>
      <c r="M40" s="1778">
        <v>12000</v>
      </c>
      <c r="N40" s="1778">
        <v>12000</v>
      </c>
      <c r="O40" s="1778">
        <v>0</v>
      </c>
      <c r="P40" s="1707"/>
      <c r="Q40" s="1707"/>
      <c r="R40" s="1707"/>
      <c r="S40" s="1707"/>
      <c r="T40" s="1767"/>
      <c r="U40" s="1767">
        <v>500</v>
      </c>
      <c r="V40" s="1767"/>
      <c r="W40" s="1768"/>
      <c r="X40" s="1707"/>
      <c r="Y40" s="1707"/>
      <c r="Z40" s="1707"/>
      <c r="AA40" s="1707"/>
      <c r="AB40" s="1984">
        <v>1</v>
      </c>
      <c r="AC40" s="1984">
        <v>1</v>
      </c>
      <c r="AD40" s="1707">
        <v>1</v>
      </c>
      <c r="AE40" s="1707"/>
      <c r="AF40" s="1707"/>
      <c r="AG40" s="1707"/>
      <c r="AH40" s="1707"/>
      <c r="AI40" s="1707" t="s">
        <v>438</v>
      </c>
      <c r="AJ40" s="1614">
        <f t="shared" si="1"/>
        <v>1</v>
      </c>
      <c r="AK40" s="271"/>
      <c r="AL40" s="271"/>
      <c r="AM40" s="271"/>
      <c r="AN40" s="271"/>
      <c r="AO40" s="271"/>
      <c r="AP40" s="271"/>
      <c r="AQ40" s="271"/>
      <c r="AR40" s="271"/>
      <c r="AS40" s="271"/>
      <c r="AT40" s="271"/>
      <c r="AU40" s="271"/>
      <c r="AV40" s="271"/>
      <c r="AW40" s="271"/>
      <c r="AX40" s="271"/>
      <c r="AY40" s="271"/>
      <c r="AZ40" s="271"/>
      <c r="BA40" s="280"/>
      <c r="BB40" s="1136"/>
      <c r="BC40" s="280"/>
      <c r="BD40" s="280"/>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c r="CD40" s="271"/>
      <c r="CE40" s="271"/>
    </row>
    <row r="41" spans="1:83" s="272" customFormat="1" ht="66.75" customHeight="1">
      <c r="A41" s="1970">
        <v>38</v>
      </c>
      <c r="B41" s="1967" t="s">
        <v>415</v>
      </c>
      <c r="C41" s="1707" t="s">
        <v>94</v>
      </c>
      <c r="D41" s="1707" t="s">
        <v>2374</v>
      </c>
      <c r="E41" s="1707"/>
      <c r="F41" s="1775" t="s">
        <v>2983</v>
      </c>
      <c r="G41" s="1775" t="s">
        <v>2983</v>
      </c>
      <c r="H41" s="1775">
        <v>99</v>
      </c>
      <c r="I41" s="1707" t="s">
        <v>1240</v>
      </c>
      <c r="J41" s="1707" t="s">
        <v>448</v>
      </c>
      <c r="K41" s="1776" t="s">
        <v>1056</v>
      </c>
      <c r="L41" s="1778">
        <v>24585</v>
      </c>
      <c r="M41" s="1778">
        <v>24585</v>
      </c>
      <c r="N41" s="1778">
        <v>24585</v>
      </c>
      <c r="O41" s="1778">
        <v>0</v>
      </c>
      <c r="P41" s="1707"/>
      <c r="Q41" s="1707"/>
      <c r="R41" s="1707"/>
      <c r="S41" s="1707"/>
      <c r="T41" s="1767"/>
      <c r="U41" s="1767">
        <v>1210</v>
      </c>
      <c r="V41" s="1767"/>
      <c r="W41" s="1768"/>
      <c r="X41" s="1707"/>
      <c r="Y41" s="1707"/>
      <c r="Z41" s="1707"/>
      <c r="AA41" s="1707"/>
      <c r="AB41" s="1984">
        <v>1</v>
      </c>
      <c r="AC41" s="1984">
        <v>1</v>
      </c>
      <c r="AD41" s="1707">
        <v>1</v>
      </c>
      <c r="AE41" s="1707"/>
      <c r="AF41" s="1707"/>
      <c r="AG41" s="1707"/>
      <c r="AH41" s="1707"/>
      <c r="AI41" s="2592" t="s">
        <v>3458</v>
      </c>
      <c r="AJ41" s="1614">
        <f t="shared" si="1"/>
        <v>1</v>
      </c>
      <c r="AK41" s="271"/>
      <c r="AL41" s="271"/>
      <c r="AM41" s="271"/>
      <c r="AN41" s="271"/>
      <c r="AO41" s="271"/>
      <c r="AP41" s="271"/>
      <c r="AQ41" s="271"/>
      <c r="AR41" s="271"/>
      <c r="AS41" s="271"/>
      <c r="AT41" s="271"/>
      <c r="AU41" s="271"/>
      <c r="AV41" s="271"/>
      <c r="AW41" s="271"/>
      <c r="AX41" s="271"/>
      <c r="AY41" s="271"/>
      <c r="AZ41" s="271"/>
      <c r="BA41" s="280"/>
      <c r="BB41" s="1136"/>
      <c r="BC41" s="280"/>
      <c r="BD41" s="280"/>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c r="CD41" s="271"/>
      <c r="CE41" s="271"/>
    </row>
    <row r="42" spans="1:83" s="272" customFormat="1" ht="39.950000000000003" customHeight="1">
      <c r="A42" s="1970">
        <v>39</v>
      </c>
      <c r="B42" s="1842" t="s">
        <v>451</v>
      </c>
      <c r="C42" s="1707" t="s">
        <v>94</v>
      </c>
      <c r="D42" s="1707" t="s">
        <v>2381</v>
      </c>
      <c r="E42" s="1707"/>
      <c r="F42" s="1775" t="s">
        <v>2834</v>
      </c>
      <c r="G42" s="1775" t="s">
        <v>2843</v>
      </c>
      <c r="H42" s="1775">
        <v>49</v>
      </c>
      <c r="I42" s="1707" t="s">
        <v>964</v>
      </c>
      <c r="J42" s="1707" t="s">
        <v>2274</v>
      </c>
      <c r="K42" s="1776" t="s">
        <v>1056</v>
      </c>
      <c r="L42" s="1778">
        <v>413116</v>
      </c>
      <c r="M42" s="1778">
        <v>413116</v>
      </c>
      <c r="N42" s="1778">
        <v>413116</v>
      </c>
      <c r="O42" s="1777">
        <v>0</v>
      </c>
      <c r="P42" s="1707"/>
      <c r="Q42" s="1707"/>
      <c r="R42" s="1707"/>
      <c r="S42" s="1707"/>
      <c r="T42" s="1767"/>
      <c r="U42" s="1767"/>
      <c r="V42" s="1767"/>
      <c r="W42" s="1770">
        <v>9</v>
      </c>
      <c r="X42" s="1707"/>
      <c r="Y42" s="1707"/>
      <c r="Z42" s="1707"/>
      <c r="AA42" s="1707"/>
      <c r="AB42" s="1707" t="s">
        <v>2994</v>
      </c>
      <c r="AC42" s="1707" t="s">
        <v>2994</v>
      </c>
      <c r="AD42" s="1707">
        <v>1</v>
      </c>
      <c r="AE42" s="1707"/>
      <c r="AF42" s="1707"/>
      <c r="AG42" s="1707"/>
      <c r="AH42" s="1707"/>
      <c r="AI42" s="1707" t="s">
        <v>438</v>
      </c>
      <c r="AJ42" s="1614">
        <f t="shared" si="1"/>
        <v>1</v>
      </c>
      <c r="AK42" s="271"/>
      <c r="AL42" s="271"/>
      <c r="AM42" s="271"/>
      <c r="AN42" s="271"/>
      <c r="AO42" s="271"/>
      <c r="AP42" s="271"/>
      <c r="AQ42" s="271"/>
      <c r="AR42" s="271"/>
      <c r="AS42" s="271"/>
      <c r="AT42" s="271"/>
      <c r="AU42" s="271"/>
      <c r="AV42" s="271"/>
      <c r="AW42" s="271"/>
      <c r="AX42" s="271"/>
      <c r="AY42" s="271"/>
      <c r="AZ42" s="271"/>
      <c r="BA42" s="280"/>
      <c r="BB42" s="1136"/>
      <c r="BC42" s="280"/>
      <c r="BD42" s="280"/>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C42" s="271"/>
      <c r="CD42" s="271"/>
      <c r="CE42" s="271"/>
    </row>
    <row r="43" spans="1:83" s="272" customFormat="1" ht="39.950000000000003" customHeight="1">
      <c r="A43" s="1970">
        <v>40</v>
      </c>
      <c r="B43" s="1842" t="s">
        <v>451</v>
      </c>
      <c r="C43" s="1707" t="s">
        <v>94</v>
      </c>
      <c r="D43" s="1707" t="s">
        <v>2381</v>
      </c>
      <c r="E43" s="1707"/>
      <c r="F43" s="1718" t="s">
        <v>2835</v>
      </c>
      <c r="G43" s="1775" t="s">
        <v>2844</v>
      </c>
      <c r="H43" s="1775">
        <v>73</v>
      </c>
      <c r="I43" s="1707" t="s">
        <v>964</v>
      </c>
      <c r="J43" s="1707" t="s">
        <v>2274</v>
      </c>
      <c r="K43" s="1776" t="s">
        <v>1056</v>
      </c>
      <c r="L43" s="1778">
        <v>338657</v>
      </c>
      <c r="M43" s="1778">
        <v>338657</v>
      </c>
      <c r="N43" s="1778">
        <v>338657</v>
      </c>
      <c r="O43" s="1777">
        <v>0</v>
      </c>
      <c r="P43" s="1707"/>
      <c r="Q43" s="1707"/>
      <c r="R43" s="1707"/>
      <c r="S43" s="1707"/>
      <c r="T43" s="1767"/>
      <c r="U43" s="1767"/>
      <c r="V43" s="1767"/>
      <c r="W43" s="1770">
        <v>7.5</v>
      </c>
      <c r="X43" s="1707"/>
      <c r="Y43" s="1707"/>
      <c r="Z43" s="1707"/>
      <c r="AA43" s="1707"/>
      <c r="AB43" s="1707" t="s">
        <v>2994</v>
      </c>
      <c r="AC43" s="1707" t="s">
        <v>2994</v>
      </c>
      <c r="AD43" s="1707">
        <v>1</v>
      </c>
      <c r="AE43" s="1707"/>
      <c r="AF43" s="1707"/>
      <c r="AG43" s="1707"/>
      <c r="AH43" s="1707"/>
      <c r="AI43" s="1707" t="s">
        <v>438</v>
      </c>
      <c r="AJ43" s="1614">
        <f t="shared" si="1"/>
        <v>1</v>
      </c>
      <c r="AK43" s="271"/>
      <c r="AL43" s="271"/>
      <c r="AM43" s="271"/>
      <c r="AN43" s="271"/>
      <c r="AO43" s="271"/>
      <c r="AP43" s="271"/>
      <c r="AQ43" s="271"/>
      <c r="AR43" s="271"/>
      <c r="AS43" s="271"/>
      <c r="AT43" s="271"/>
      <c r="AU43" s="271"/>
      <c r="AV43" s="271"/>
      <c r="AW43" s="271"/>
      <c r="AX43" s="271"/>
      <c r="AY43" s="271"/>
      <c r="AZ43" s="271"/>
      <c r="BA43" s="280"/>
      <c r="BB43" s="1136"/>
      <c r="BC43" s="280"/>
      <c r="BD43" s="280"/>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C43" s="271"/>
      <c r="CD43" s="271"/>
      <c r="CE43" s="271"/>
    </row>
    <row r="44" spans="1:83" s="272" customFormat="1" ht="60.75" customHeight="1">
      <c r="A44" s="1970"/>
      <c r="B44" s="1967" t="s">
        <v>1926</v>
      </c>
      <c r="C44" s="1707" t="s">
        <v>94</v>
      </c>
      <c r="D44" s="1707" t="s">
        <v>2381</v>
      </c>
      <c r="E44" s="1707"/>
      <c r="F44" s="1775" t="s">
        <v>2836</v>
      </c>
      <c r="G44" s="1775" t="s">
        <v>2845</v>
      </c>
      <c r="H44" s="1775">
        <v>27</v>
      </c>
      <c r="I44" s="1707" t="s">
        <v>964</v>
      </c>
      <c r="J44" s="1707" t="s">
        <v>2274</v>
      </c>
      <c r="K44" s="1776" t="s">
        <v>1056</v>
      </c>
      <c r="L44" s="1778"/>
      <c r="M44" s="1708"/>
      <c r="N44" s="1708"/>
      <c r="O44" s="1777"/>
      <c r="P44" s="1710"/>
      <c r="Q44" s="1707"/>
      <c r="R44" s="1707"/>
      <c r="S44" s="1707"/>
      <c r="T44" s="1767"/>
      <c r="U44" s="1767"/>
      <c r="V44" s="1767"/>
      <c r="W44" s="1770">
        <v>0</v>
      </c>
      <c r="X44" s="1707"/>
      <c r="Y44" s="1710"/>
      <c r="Z44" s="1707"/>
      <c r="AA44" s="1707"/>
      <c r="AB44" s="1710"/>
      <c r="AC44" s="1710"/>
      <c r="AD44" s="1707"/>
      <c r="AE44" s="1707"/>
      <c r="AF44" s="1707"/>
      <c r="AG44" s="1707"/>
      <c r="AH44" s="1707"/>
      <c r="AI44" s="1983" t="s">
        <v>2874</v>
      </c>
      <c r="AJ44" s="1614">
        <f t="shared" si="1"/>
        <v>0</v>
      </c>
      <c r="AK44" s="271"/>
      <c r="AL44" s="271"/>
      <c r="AM44" s="271"/>
      <c r="AN44" s="271"/>
      <c r="AO44" s="271"/>
      <c r="AP44" s="271"/>
      <c r="AQ44" s="271"/>
      <c r="AR44" s="271"/>
      <c r="AS44" s="271"/>
      <c r="AT44" s="271"/>
      <c r="AU44" s="271"/>
      <c r="AV44" s="271"/>
      <c r="AW44" s="271"/>
      <c r="AX44" s="271"/>
      <c r="AY44" s="271"/>
      <c r="AZ44" s="271"/>
      <c r="BA44" s="280"/>
      <c r="BB44" s="1136"/>
      <c r="BC44" s="280"/>
      <c r="BD44" s="280"/>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c r="CD44" s="271"/>
      <c r="CE44" s="271"/>
    </row>
    <row r="45" spans="1:83" s="272" customFormat="1" ht="51.75" customHeight="1">
      <c r="A45" s="1970"/>
      <c r="B45" s="1967" t="s">
        <v>1926</v>
      </c>
      <c r="C45" s="1707" t="s">
        <v>94</v>
      </c>
      <c r="D45" s="1707" t="s">
        <v>2381</v>
      </c>
      <c r="E45" s="1707"/>
      <c r="F45" s="1775" t="s">
        <v>2837</v>
      </c>
      <c r="G45" s="1775" t="s">
        <v>2846</v>
      </c>
      <c r="H45" s="1775">
        <v>292</v>
      </c>
      <c r="I45" s="1707" t="s">
        <v>964</v>
      </c>
      <c r="J45" s="1707" t="s">
        <v>2274</v>
      </c>
      <c r="K45" s="1776" t="s">
        <v>1056</v>
      </c>
      <c r="L45" s="1778"/>
      <c r="M45" s="1708"/>
      <c r="N45" s="1708"/>
      <c r="O45" s="1777"/>
      <c r="P45" s="1707"/>
      <c r="Q45" s="1707"/>
      <c r="R45" s="1707"/>
      <c r="S45" s="1707"/>
      <c r="T45" s="1767"/>
      <c r="U45" s="1767"/>
      <c r="V45" s="1767"/>
      <c r="W45" s="1770">
        <v>0</v>
      </c>
      <c r="X45" s="1707"/>
      <c r="Y45" s="1707"/>
      <c r="Z45" s="1707"/>
      <c r="AA45" s="1707"/>
      <c r="AB45" s="1707"/>
      <c r="AC45" s="1710"/>
      <c r="AD45" s="1707"/>
      <c r="AE45" s="1707"/>
      <c r="AF45" s="1707"/>
      <c r="AG45" s="1707"/>
      <c r="AH45" s="1707"/>
      <c r="AI45" s="1983" t="s">
        <v>2874</v>
      </c>
      <c r="AJ45" s="1614">
        <f t="shared" si="1"/>
        <v>0</v>
      </c>
      <c r="AK45" s="271"/>
      <c r="AL45" s="271"/>
      <c r="AM45" s="271"/>
      <c r="AN45" s="271"/>
      <c r="AO45" s="271"/>
      <c r="AP45" s="271"/>
      <c r="AQ45" s="271"/>
      <c r="AR45" s="271"/>
      <c r="AS45" s="271"/>
      <c r="AT45" s="271"/>
      <c r="AU45" s="271"/>
      <c r="AV45" s="271"/>
      <c r="AW45" s="271"/>
      <c r="AX45" s="271"/>
      <c r="AY45" s="271"/>
      <c r="AZ45" s="271"/>
      <c r="BA45" s="280"/>
      <c r="BB45" s="1136"/>
      <c r="BC45" s="280"/>
      <c r="BD45" s="280"/>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c r="CD45" s="271"/>
      <c r="CE45" s="271"/>
    </row>
    <row r="46" spans="1:83" s="272" customFormat="1" ht="39.950000000000003" customHeight="1">
      <c r="A46" s="1970">
        <v>41</v>
      </c>
      <c r="B46" s="1842" t="s">
        <v>451</v>
      </c>
      <c r="C46" s="1707" t="s">
        <v>94</v>
      </c>
      <c r="D46" s="1707" t="s">
        <v>2381</v>
      </c>
      <c r="E46" s="1707"/>
      <c r="F46" s="1718" t="s">
        <v>2838</v>
      </c>
      <c r="G46" s="1775" t="s">
        <v>2847</v>
      </c>
      <c r="H46" s="1775">
        <v>380</v>
      </c>
      <c r="I46" s="1707" t="s">
        <v>964</v>
      </c>
      <c r="J46" s="1707" t="s">
        <v>2274</v>
      </c>
      <c r="K46" s="1776" t="s">
        <v>1056</v>
      </c>
      <c r="L46" s="1778">
        <v>72194</v>
      </c>
      <c r="M46" s="1778">
        <v>72194</v>
      </c>
      <c r="N46" s="1778">
        <v>72194</v>
      </c>
      <c r="O46" s="1777">
        <v>0</v>
      </c>
      <c r="P46" s="1707"/>
      <c r="Q46" s="1707"/>
      <c r="R46" s="1707"/>
      <c r="S46" s="1707"/>
      <c r="T46" s="1767"/>
      <c r="U46" s="1767"/>
      <c r="V46" s="1767"/>
      <c r="W46" s="1770">
        <v>1.5</v>
      </c>
      <c r="X46" s="1707"/>
      <c r="Y46" s="1707"/>
      <c r="Z46" s="1707"/>
      <c r="AA46" s="1707"/>
      <c r="AB46" s="1955">
        <v>1</v>
      </c>
      <c r="AC46" s="1955">
        <v>1</v>
      </c>
      <c r="AD46" s="1707">
        <v>1</v>
      </c>
      <c r="AE46" s="1707"/>
      <c r="AF46" s="1707"/>
      <c r="AG46" s="1707"/>
      <c r="AH46" s="1707"/>
      <c r="AI46" s="1707" t="s">
        <v>438</v>
      </c>
      <c r="AJ46" s="1614">
        <f t="shared" si="1"/>
        <v>1</v>
      </c>
      <c r="AK46" s="271"/>
      <c r="AL46" s="271"/>
      <c r="AM46" s="271"/>
      <c r="AN46" s="271"/>
      <c r="AO46" s="271"/>
      <c r="AP46" s="271"/>
      <c r="AQ46" s="271"/>
      <c r="AR46" s="271"/>
      <c r="AS46" s="271"/>
      <c r="AT46" s="271"/>
      <c r="AU46" s="271"/>
      <c r="AV46" s="271"/>
      <c r="AW46" s="271"/>
      <c r="AX46" s="271"/>
      <c r="AY46" s="271"/>
      <c r="AZ46" s="271"/>
      <c r="BA46" s="280"/>
      <c r="BB46" s="1136"/>
      <c r="BC46" s="280"/>
      <c r="BD46" s="280"/>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c r="CD46" s="271"/>
      <c r="CE46" s="271"/>
    </row>
    <row r="47" spans="1:83" s="272" customFormat="1" ht="68.25" customHeight="1">
      <c r="A47" s="1970"/>
      <c r="B47" s="1967" t="s">
        <v>1926</v>
      </c>
      <c r="C47" s="1707" t="s">
        <v>94</v>
      </c>
      <c r="D47" s="1707" t="s">
        <v>2381</v>
      </c>
      <c r="E47" s="1707"/>
      <c r="F47" s="1718" t="s">
        <v>2839</v>
      </c>
      <c r="G47" s="1775" t="s">
        <v>2848</v>
      </c>
      <c r="H47" s="1775">
        <v>281</v>
      </c>
      <c r="I47" s="1707" t="s">
        <v>964</v>
      </c>
      <c r="J47" s="1707" t="s">
        <v>2274</v>
      </c>
      <c r="K47" s="1776" t="s">
        <v>1056</v>
      </c>
      <c r="L47" s="1778"/>
      <c r="M47" s="1708"/>
      <c r="N47" s="1708"/>
      <c r="O47" s="1778"/>
      <c r="P47" s="1707"/>
      <c r="Q47" s="1707"/>
      <c r="R47" s="1707"/>
      <c r="S47" s="1707"/>
      <c r="T47" s="1767"/>
      <c r="U47" s="1767"/>
      <c r="V47" s="1767"/>
      <c r="W47" s="1770">
        <v>0</v>
      </c>
      <c r="X47" s="1707"/>
      <c r="Y47" s="1707"/>
      <c r="Z47" s="1707"/>
      <c r="AA47" s="1707"/>
      <c r="AB47" s="1707"/>
      <c r="AC47" s="1710"/>
      <c r="AD47" s="1707"/>
      <c r="AE47" s="1707"/>
      <c r="AF47" s="1707"/>
      <c r="AG47" s="1707"/>
      <c r="AH47" s="1707"/>
      <c r="AI47" s="1983" t="s">
        <v>2874</v>
      </c>
      <c r="AJ47" s="1614">
        <f t="shared" si="1"/>
        <v>0</v>
      </c>
      <c r="AK47" s="271"/>
      <c r="AL47" s="271"/>
      <c r="AM47" s="271"/>
      <c r="AN47" s="271"/>
      <c r="AO47" s="271"/>
      <c r="AP47" s="271"/>
      <c r="AQ47" s="271"/>
      <c r="AR47" s="271"/>
      <c r="AS47" s="271"/>
      <c r="AT47" s="271"/>
      <c r="AU47" s="271"/>
      <c r="AV47" s="271"/>
      <c r="AW47" s="271"/>
      <c r="AX47" s="271"/>
      <c r="AY47" s="271"/>
      <c r="AZ47" s="271"/>
      <c r="BA47" s="280"/>
      <c r="BB47" s="1136"/>
      <c r="BC47" s="280"/>
      <c r="BD47" s="280"/>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c r="CD47" s="271"/>
      <c r="CE47" s="271"/>
    </row>
    <row r="48" spans="1:83" s="272" customFormat="1" ht="63.75" customHeight="1">
      <c r="A48" s="1970">
        <v>42</v>
      </c>
      <c r="B48" s="2470" t="s">
        <v>415</v>
      </c>
      <c r="C48" s="1707" t="s">
        <v>94</v>
      </c>
      <c r="D48" s="1707" t="s">
        <v>2381</v>
      </c>
      <c r="E48" s="1707"/>
      <c r="F48" s="1718" t="s">
        <v>2875</v>
      </c>
      <c r="G48" s="1718" t="s">
        <v>2875</v>
      </c>
      <c r="H48" s="1775">
        <v>282</v>
      </c>
      <c r="I48" s="1707" t="s">
        <v>964</v>
      </c>
      <c r="J48" s="1707" t="s">
        <v>426</v>
      </c>
      <c r="K48" s="1776" t="s">
        <v>1056</v>
      </c>
      <c r="L48" s="1778">
        <v>335830</v>
      </c>
      <c r="M48" s="1778">
        <v>335830</v>
      </c>
      <c r="N48" s="1778">
        <v>335830</v>
      </c>
      <c r="O48" s="1778">
        <v>0</v>
      </c>
      <c r="P48" s="1707"/>
      <c r="Q48" s="1707"/>
      <c r="R48" s="1707"/>
      <c r="S48" s="1707"/>
      <c r="T48" s="1767"/>
      <c r="U48" s="1767"/>
      <c r="V48" s="1767"/>
      <c r="W48" s="1770">
        <v>8</v>
      </c>
      <c r="X48" s="1707"/>
      <c r="Y48" s="1707"/>
      <c r="Z48" s="1707"/>
      <c r="AA48" s="1707"/>
      <c r="AB48" s="1955">
        <v>1</v>
      </c>
      <c r="AC48" s="1955">
        <v>1</v>
      </c>
      <c r="AD48" s="1707">
        <v>1</v>
      </c>
      <c r="AE48" s="1707"/>
      <c r="AF48" s="1707"/>
      <c r="AG48" s="1707"/>
      <c r="AH48" s="1707"/>
      <c r="AI48" s="1983" t="s">
        <v>3459</v>
      </c>
      <c r="AJ48" s="1614">
        <f t="shared" si="1"/>
        <v>1</v>
      </c>
      <c r="AK48" s="271"/>
      <c r="AL48" s="271"/>
      <c r="AM48" s="271"/>
      <c r="AN48" s="271"/>
      <c r="AO48" s="271"/>
      <c r="AP48" s="271"/>
      <c r="AQ48" s="271"/>
      <c r="AR48" s="271"/>
      <c r="AS48" s="271"/>
      <c r="AT48" s="271"/>
      <c r="AU48" s="271"/>
      <c r="AV48" s="271"/>
      <c r="AW48" s="271"/>
      <c r="AX48" s="271"/>
      <c r="AY48" s="271"/>
      <c r="AZ48" s="271"/>
      <c r="BA48" s="280"/>
      <c r="BB48" s="1136"/>
      <c r="BC48" s="280"/>
      <c r="BD48" s="280"/>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D48" s="271"/>
      <c r="CE48" s="271"/>
    </row>
    <row r="49" spans="1:83" s="272" customFormat="1" ht="39.950000000000003" customHeight="1">
      <c r="A49" s="1970">
        <v>43</v>
      </c>
      <c r="B49" s="1842" t="s">
        <v>451</v>
      </c>
      <c r="C49" s="1707" t="s">
        <v>94</v>
      </c>
      <c r="D49" s="1707" t="s">
        <v>2381</v>
      </c>
      <c r="E49" s="1707"/>
      <c r="F49" s="1718" t="s">
        <v>2840</v>
      </c>
      <c r="G49" s="1775" t="s">
        <v>2849</v>
      </c>
      <c r="H49" s="1775">
        <v>67</v>
      </c>
      <c r="I49" s="1707" t="s">
        <v>964</v>
      </c>
      <c r="J49" s="1707" t="s">
        <v>426</v>
      </c>
      <c r="K49" s="1776" t="s">
        <v>1056</v>
      </c>
      <c r="L49" s="1778">
        <v>112896</v>
      </c>
      <c r="M49" s="1778">
        <v>112896</v>
      </c>
      <c r="N49" s="1778">
        <v>112896</v>
      </c>
      <c r="O49" s="1778">
        <v>0</v>
      </c>
      <c r="P49" s="1707"/>
      <c r="Q49" s="1707"/>
      <c r="R49" s="1707"/>
      <c r="S49" s="1707"/>
      <c r="T49" s="1767"/>
      <c r="U49" s="1767"/>
      <c r="V49" s="1707"/>
      <c r="W49" s="1707">
        <v>2.4</v>
      </c>
      <c r="X49" s="1707"/>
      <c r="Y49" s="1707"/>
      <c r="Z49" s="1707"/>
      <c r="AA49" s="1707"/>
      <c r="AB49" s="1955">
        <v>1</v>
      </c>
      <c r="AC49" s="1955">
        <v>1</v>
      </c>
      <c r="AD49" s="1707">
        <v>1</v>
      </c>
      <c r="AE49" s="1707"/>
      <c r="AF49" s="1707"/>
      <c r="AG49" s="1707"/>
      <c r="AH49" s="1707"/>
      <c r="AI49" s="1707" t="s">
        <v>438</v>
      </c>
      <c r="AJ49" s="1614">
        <f t="shared" si="1"/>
        <v>1</v>
      </c>
      <c r="AK49" s="271"/>
      <c r="AL49" s="271"/>
      <c r="AM49" s="271"/>
      <c r="AN49" s="271"/>
      <c r="AO49" s="271"/>
      <c r="AP49" s="271"/>
      <c r="AQ49" s="271"/>
      <c r="AR49" s="271"/>
      <c r="AS49" s="271"/>
      <c r="AT49" s="271"/>
      <c r="AU49" s="271"/>
      <c r="AV49" s="271"/>
      <c r="AW49" s="271"/>
      <c r="AX49" s="271"/>
      <c r="AY49" s="271"/>
      <c r="AZ49" s="271"/>
      <c r="BA49" s="280"/>
      <c r="BB49" s="1136"/>
      <c r="BC49" s="280"/>
      <c r="BD49" s="280"/>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c r="CD49" s="271"/>
      <c r="CE49" s="271"/>
    </row>
    <row r="50" spans="1:83" s="272" customFormat="1" ht="39.950000000000003" customHeight="1">
      <c r="A50" s="1970">
        <v>44</v>
      </c>
      <c r="B50" s="1842" t="s">
        <v>451</v>
      </c>
      <c r="C50" s="1707" t="s">
        <v>94</v>
      </c>
      <c r="D50" s="1707" t="s">
        <v>2381</v>
      </c>
      <c r="E50" s="1707"/>
      <c r="F50" s="1718" t="s">
        <v>2841</v>
      </c>
      <c r="G50" s="1775" t="s">
        <v>2850</v>
      </c>
      <c r="H50" s="1775">
        <v>43</v>
      </c>
      <c r="I50" s="1707" t="s">
        <v>964</v>
      </c>
      <c r="J50" s="1707" t="s">
        <v>426</v>
      </c>
      <c r="K50" s="1776" t="s">
        <v>1056</v>
      </c>
      <c r="L50" s="1778">
        <v>99759</v>
      </c>
      <c r="M50" s="1778">
        <v>99759</v>
      </c>
      <c r="N50" s="1778">
        <v>99759</v>
      </c>
      <c r="O50" s="1778">
        <v>0</v>
      </c>
      <c r="P50" s="1707"/>
      <c r="Q50" s="1707"/>
      <c r="R50" s="1707"/>
      <c r="S50" s="1707"/>
      <c r="T50" s="1767"/>
      <c r="U50" s="1767"/>
      <c r="V50" s="1707"/>
      <c r="W50" s="1707">
        <v>2</v>
      </c>
      <c r="X50" s="1707"/>
      <c r="Y50" s="1707"/>
      <c r="Z50" s="1707"/>
      <c r="AA50" s="1707"/>
      <c r="AB50" s="1955">
        <v>1</v>
      </c>
      <c r="AC50" s="1955">
        <v>1</v>
      </c>
      <c r="AD50" s="1707">
        <v>1</v>
      </c>
      <c r="AE50" s="1707"/>
      <c r="AF50" s="1707"/>
      <c r="AG50" s="1707"/>
      <c r="AH50" s="1707"/>
      <c r="AI50" s="1707" t="s">
        <v>438</v>
      </c>
      <c r="AJ50" s="1614">
        <f t="shared" si="1"/>
        <v>1</v>
      </c>
      <c r="AK50" s="271"/>
      <c r="AL50" s="271"/>
      <c r="AM50" s="271"/>
      <c r="AN50" s="271"/>
      <c r="AO50" s="271"/>
      <c r="AP50" s="271"/>
      <c r="AQ50" s="271"/>
      <c r="AR50" s="271"/>
      <c r="AS50" s="271"/>
      <c r="AT50" s="271"/>
      <c r="AU50" s="271"/>
      <c r="AV50" s="271"/>
      <c r="AW50" s="271"/>
      <c r="AX50" s="271"/>
      <c r="AY50" s="271"/>
      <c r="AZ50" s="271"/>
      <c r="BA50" s="280"/>
      <c r="BB50" s="1136"/>
      <c r="BC50" s="280"/>
      <c r="BD50" s="280"/>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c r="CD50" s="271"/>
      <c r="CE50" s="271"/>
    </row>
    <row r="51" spans="1:83" s="272" customFormat="1" ht="52.5" customHeight="1">
      <c r="A51" s="1970">
        <v>45</v>
      </c>
      <c r="B51" s="1842" t="s">
        <v>451</v>
      </c>
      <c r="C51" s="1707" t="s">
        <v>94</v>
      </c>
      <c r="D51" s="1707" t="s">
        <v>2381</v>
      </c>
      <c r="E51" s="1707"/>
      <c r="F51" s="1718" t="s">
        <v>2842</v>
      </c>
      <c r="G51" s="1775" t="s">
        <v>2851</v>
      </c>
      <c r="H51" s="1775">
        <v>76</v>
      </c>
      <c r="I51" s="1707" t="s">
        <v>964</v>
      </c>
      <c r="J51" s="1707" t="s">
        <v>426</v>
      </c>
      <c r="K51" s="1776" t="s">
        <v>1056</v>
      </c>
      <c r="L51" s="1778">
        <v>110654</v>
      </c>
      <c r="M51" s="1778">
        <v>110654</v>
      </c>
      <c r="N51" s="1778">
        <v>110654</v>
      </c>
      <c r="O51" s="1778">
        <v>0</v>
      </c>
      <c r="P51" s="1707"/>
      <c r="Q51" s="1707"/>
      <c r="R51" s="1707"/>
      <c r="S51" s="1707"/>
      <c r="T51" s="1767"/>
      <c r="U51" s="1767"/>
      <c r="V51" s="1707"/>
      <c r="W51" s="1707">
        <v>2</v>
      </c>
      <c r="X51" s="1707"/>
      <c r="Y51" s="1707"/>
      <c r="Z51" s="1707"/>
      <c r="AA51" s="1707"/>
      <c r="AB51" s="1955">
        <v>1</v>
      </c>
      <c r="AC51" s="1955">
        <v>1</v>
      </c>
      <c r="AD51" s="1707">
        <v>1</v>
      </c>
      <c r="AE51" s="1707"/>
      <c r="AF51" s="1707"/>
      <c r="AG51" s="1707"/>
      <c r="AH51" s="1707"/>
      <c r="AI51" s="1707" t="s">
        <v>438</v>
      </c>
      <c r="AJ51" s="1614">
        <f t="shared" si="1"/>
        <v>1</v>
      </c>
      <c r="AK51" s="271"/>
      <c r="AL51" s="271"/>
      <c r="AM51" s="271"/>
      <c r="AN51" s="271"/>
      <c r="AO51" s="271"/>
      <c r="AP51" s="271"/>
      <c r="AQ51" s="271"/>
      <c r="AR51" s="271"/>
      <c r="AS51" s="271"/>
      <c r="AT51" s="271"/>
      <c r="AU51" s="271"/>
      <c r="AV51" s="271"/>
      <c r="AW51" s="271"/>
      <c r="AX51" s="271"/>
      <c r="AY51" s="271"/>
      <c r="AZ51" s="271"/>
      <c r="BA51" s="280"/>
      <c r="BB51" s="1136"/>
      <c r="BC51" s="280"/>
      <c r="BD51" s="280"/>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c r="CD51" s="271"/>
      <c r="CE51" s="271"/>
    </row>
    <row r="52" spans="1:83" s="272" customFormat="1" ht="82.5" customHeight="1">
      <c r="A52" s="1970"/>
      <c r="B52" s="1967" t="s">
        <v>1926</v>
      </c>
      <c r="C52" s="1707" t="s">
        <v>94</v>
      </c>
      <c r="D52" s="1707" t="s">
        <v>1030</v>
      </c>
      <c r="E52" s="1707"/>
      <c r="F52" s="1781" t="s">
        <v>2852</v>
      </c>
      <c r="G52" s="1781" t="s">
        <v>2852</v>
      </c>
      <c r="H52" s="1782">
        <v>66</v>
      </c>
      <c r="I52" s="1707" t="s">
        <v>1240</v>
      </c>
      <c r="J52" s="1707" t="s">
        <v>448</v>
      </c>
      <c r="K52" s="1776" t="s">
        <v>1056</v>
      </c>
      <c r="L52" s="1708"/>
      <c r="M52" s="1708"/>
      <c r="N52" s="1708"/>
      <c r="O52" s="1708"/>
      <c r="P52" s="1707"/>
      <c r="Q52" s="1707"/>
      <c r="R52" s="1707"/>
      <c r="S52" s="1707"/>
      <c r="T52" s="1767"/>
      <c r="U52" s="1767"/>
      <c r="V52" s="1767"/>
      <c r="W52" s="1770"/>
      <c r="X52" s="1707"/>
      <c r="Y52" s="1707"/>
      <c r="Z52" s="1707"/>
      <c r="AA52" s="1707"/>
      <c r="AB52" s="1955"/>
      <c r="AC52" s="1955"/>
      <c r="AD52" s="1707"/>
      <c r="AE52" s="1707"/>
      <c r="AF52" s="1707"/>
      <c r="AG52" s="1707"/>
      <c r="AH52" s="1707"/>
      <c r="AI52" s="1983" t="s">
        <v>2936</v>
      </c>
      <c r="AJ52" s="1614">
        <f t="shared" si="1"/>
        <v>0</v>
      </c>
      <c r="AK52" s="271"/>
      <c r="AL52" s="271"/>
      <c r="AM52" s="271"/>
      <c r="AN52" s="271"/>
      <c r="AO52" s="271"/>
      <c r="AP52" s="271"/>
      <c r="AQ52" s="271"/>
      <c r="AR52" s="271"/>
      <c r="AS52" s="271"/>
      <c r="AT52" s="271"/>
      <c r="AU52" s="271"/>
      <c r="AV52" s="271"/>
      <c r="AW52" s="271"/>
      <c r="AX52" s="271"/>
      <c r="AY52" s="271"/>
      <c r="AZ52" s="271"/>
      <c r="BA52" s="280"/>
      <c r="BB52" s="1136"/>
      <c r="BC52" s="280"/>
      <c r="BD52" s="280"/>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c r="CD52" s="271"/>
      <c r="CE52" s="271"/>
    </row>
    <row r="53" spans="1:83" s="272" customFormat="1" ht="70.5" customHeight="1">
      <c r="A53" s="1970">
        <v>46</v>
      </c>
      <c r="B53" s="1842" t="s">
        <v>451</v>
      </c>
      <c r="C53" s="1707" t="s">
        <v>94</v>
      </c>
      <c r="D53" s="1707" t="s">
        <v>1030</v>
      </c>
      <c r="E53" s="1707"/>
      <c r="F53" s="1781" t="s">
        <v>2853</v>
      </c>
      <c r="G53" s="1781" t="s">
        <v>2853</v>
      </c>
      <c r="H53" s="1782">
        <v>147</v>
      </c>
      <c r="I53" s="1707" t="s">
        <v>1240</v>
      </c>
      <c r="J53" s="1707" t="s">
        <v>448</v>
      </c>
      <c r="K53" s="1776" t="s">
        <v>1056</v>
      </c>
      <c r="L53" s="1708">
        <v>59296.55</v>
      </c>
      <c r="M53" s="1708">
        <v>59296.55</v>
      </c>
      <c r="N53" s="1708">
        <v>59296.55</v>
      </c>
      <c r="O53" s="1708">
        <v>0</v>
      </c>
      <c r="P53" s="1707"/>
      <c r="Q53" s="1707"/>
      <c r="R53" s="1707"/>
      <c r="S53" s="1707"/>
      <c r="T53" s="1767"/>
      <c r="U53" s="1767">
        <v>3000</v>
      </c>
      <c r="V53" s="1767"/>
      <c r="W53" s="1770"/>
      <c r="X53" s="1707"/>
      <c r="Y53" s="1707"/>
      <c r="Z53" s="1707"/>
      <c r="AA53" s="1707"/>
      <c r="AB53" s="1955">
        <v>1</v>
      </c>
      <c r="AC53" s="1955">
        <v>1</v>
      </c>
      <c r="AD53" s="1707">
        <v>1</v>
      </c>
      <c r="AE53" s="1707"/>
      <c r="AF53" s="1707"/>
      <c r="AG53" s="1707"/>
      <c r="AH53" s="1707"/>
      <c r="AI53" s="2376" t="s">
        <v>3451</v>
      </c>
      <c r="AJ53" s="1479">
        <f t="shared" si="1"/>
        <v>1</v>
      </c>
      <c r="AK53" s="271"/>
      <c r="AL53" s="271"/>
      <c r="AM53" s="271"/>
      <c r="AN53" s="271"/>
      <c r="AO53" s="271"/>
      <c r="AP53" s="271"/>
      <c r="AQ53" s="271"/>
      <c r="AR53" s="271"/>
      <c r="AS53" s="271"/>
      <c r="AT53" s="271"/>
      <c r="AU53" s="271"/>
      <c r="AV53" s="271"/>
      <c r="AW53" s="271"/>
      <c r="AX53" s="271"/>
      <c r="AY53" s="271"/>
      <c r="AZ53" s="271"/>
      <c r="BA53" s="280"/>
      <c r="BB53" s="1136"/>
      <c r="BC53" s="280"/>
      <c r="BD53" s="280"/>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c r="CD53" s="271"/>
      <c r="CE53" s="271"/>
    </row>
    <row r="54" spans="1:83" s="1446" customFormat="1" ht="39.950000000000003" customHeight="1">
      <c r="A54" s="1970">
        <v>47</v>
      </c>
      <c r="B54" s="1842" t="s">
        <v>451</v>
      </c>
      <c r="C54" s="1707" t="s">
        <v>94</v>
      </c>
      <c r="D54" s="1707" t="s">
        <v>1030</v>
      </c>
      <c r="E54" s="1707"/>
      <c r="F54" s="1781" t="s">
        <v>2854</v>
      </c>
      <c r="G54" s="1781" t="s">
        <v>2854</v>
      </c>
      <c r="H54" s="1782">
        <v>110</v>
      </c>
      <c r="I54" s="1707" t="s">
        <v>1240</v>
      </c>
      <c r="J54" s="1707" t="s">
        <v>448</v>
      </c>
      <c r="K54" s="1776" t="s">
        <v>1056</v>
      </c>
      <c r="L54" s="1708">
        <v>8600</v>
      </c>
      <c r="M54" s="1708">
        <v>8600</v>
      </c>
      <c r="N54" s="1708">
        <v>8600</v>
      </c>
      <c r="O54" s="1708">
        <v>0</v>
      </c>
      <c r="P54" s="1707"/>
      <c r="Q54" s="1707"/>
      <c r="R54" s="1707"/>
      <c r="S54" s="1707"/>
      <c r="T54" s="1779"/>
      <c r="U54" s="1779">
        <v>1000</v>
      </c>
      <c r="V54" s="1779"/>
      <c r="W54" s="1727"/>
      <c r="X54" s="1727"/>
      <c r="Y54" s="1780"/>
      <c r="Z54" s="1707"/>
      <c r="AA54" s="1707"/>
      <c r="AB54" s="1955">
        <v>1</v>
      </c>
      <c r="AC54" s="1955">
        <v>1</v>
      </c>
      <c r="AD54" s="1707">
        <v>1</v>
      </c>
      <c r="AE54" s="1707"/>
      <c r="AF54" s="1707"/>
      <c r="AG54" s="1707"/>
      <c r="AH54" s="1707"/>
      <c r="AI54" s="1707" t="s">
        <v>438</v>
      </c>
      <c r="AJ54" s="1476">
        <f t="shared" si="1"/>
        <v>1</v>
      </c>
      <c r="AK54" s="1476"/>
      <c r="AL54" s="1039"/>
      <c r="AM54" s="1039"/>
      <c r="AN54" s="1039"/>
      <c r="AO54" s="1039"/>
      <c r="AP54" s="1039"/>
      <c r="AQ54" s="1039"/>
      <c r="AR54" s="1039"/>
      <c r="AS54" s="1039"/>
      <c r="AT54" s="1039"/>
      <c r="AU54" s="1039"/>
      <c r="AV54" s="1039"/>
      <c r="AW54" s="1039"/>
      <c r="AX54" s="1039"/>
      <c r="AY54" s="1039"/>
      <c r="AZ54" s="1039"/>
      <c r="BA54" s="1442"/>
      <c r="BB54" s="1445"/>
      <c r="BC54" s="1442"/>
      <c r="BD54" s="1442"/>
      <c r="BE54" s="1039"/>
      <c r="BF54" s="1039"/>
      <c r="BG54" s="1039"/>
      <c r="BH54" s="1039"/>
      <c r="BI54" s="1039"/>
      <c r="BJ54" s="1039"/>
      <c r="BK54" s="1039"/>
      <c r="BL54" s="1039"/>
      <c r="BM54" s="1039"/>
      <c r="BN54" s="1039"/>
      <c r="BO54" s="1039"/>
      <c r="BP54" s="1039"/>
      <c r="BQ54" s="1039"/>
      <c r="BR54" s="1039"/>
      <c r="BS54" s="1039"/>
      <c r="BT54" s="1039"/>
      <c r="BU54" s="1039"/>
      <c r="BV54" s="1039"/>
      <c r="BW54" s="1039"/>
      <c r="BX54" s="1039"/>
      <c r="BY54" s="1039"/>
      <c r="BZ54" s="1039"/>
      <c r="CA54" s="1039"/>
      <c r="CB54" s="1039"/>
      <c r="CC54" s="1039"/>
      <c r="CD54" s="1039"/>
      <c r="CE54" s="1039"/>
    </row>
    <row r="55" spans="1:83" s="1446" customFormat="1" ht="39.950000000000003" customHeight="1">
      <c r="A55" s="1970">
        <v>48</v>
      </c>
      <c r="B55" s="1842" t="s">
        <v>451</v>
      </c>
      <c r="C55" s="1707" t="s">
        <v>94</v>
      </c>
      <c r="D55" s="1707" t="s">
        <v>1030</v>
      </c>
      <c r="E55" s="1707"/>
      <c r="F55" s="1781" t="s">
        <v>2855</v>
      </c>
      <c r="G55" s="1781" t="s">
        <v>2855</v>
      </c>
      <c r="H55" s="1782">
        <v>73</v>
      </c>
      <c r="I55" s="1707" t="s">
        <v>1240</v>
      </c>
      <c r="J55" s="1707" t="s">
        <v>448</v>
      </c>
      <c r="K55" s="1776" t="s">
        <v>1056</v>
      </c>
      <c r="L55" s="1708">
        <v>8100</v>
      </c>
      <c r="M55" s="1708">
        <v>8100</v>
      </c>
      <c r="N55" s="1708">
        <v>8100</v>
      </c>
      <c r="O55" s="1708">
        <v>0</v>
      </c>
      <c r="P55" s="1707"/>
      <c r="Q55" s="1707"/>
      <c r="R55" s="1707"/>
      <c r="S55" s="1707"/>
      <c r="T55" s="1779"/>
      <c r="U55" s="1727">
        <v>300</v>
      </c>
      <c r="V55" s="1727"/>
      <c r="W55" s="1727"/>
      <c r="X55" s="1727"/>
      <c r="Y55" s="1780"/>
      <c r="Z55" s="1707"/>
      <c r="AA55" s="1707"/>
      <c r="AB55" s="1955">
        <v>1</v>
      </c>
      <c r="AC55" s="1955">
        <v>1</v>
      </c>
      <c r="AD55" s="1707">
        <v>1</v>
      </c>
      <c r="AE55" s="1707"/>
      <c r="AF55" s="1707"/>
      <c r="AG55" s="1707"/>
      <c r="AH55" s="1707"/>
      <c r="AI55" s="1707" t="s">
        <v>438</v>
      </c>
      <c r="AJ55" s="1479">
        <f t="shared" si="1"/>
        <v>1</v>
      </c>
      <c r="AK55" s="1476"/>
      <c r="AL55" s="1039"/>
      <c r="AM55" s="1039"/>
      <c r="AN55" s="1039"/>
      <c r="AO55" s="1039"/>
      <c r="AP55" s="1039"/>
      <c r="AQ55" s="1039"/>
      <c r="AR55" s="1039"/>
      <c r="AS55" s="1039"/>
      <c r="AT55" s="1039"/>
      <c r="AU55" s="1039"/>
      <c r="AV55" s="1039"/>
      <c r="AW55" s="1039"/>
      <c r="AX55" s="1039"/>
      <c r="AY55" s="1039"/>
      <c r="AZ55" s="1039"/>
      <c r="BA55" s="1442"/>
      <c r="BB55" s="1445"/>
      <c r="BC55" s="1442"/>
      <c r="BD55" s="1442"/>
      <c r="BE55" s="1039"/>
      <c r="BF55" s="1039"/>
      <c r="BG55" s="1039"/>
      <c r="BH55" s="1039"/>
      <c r="BI55" s="1039"/>
      <c r="BJ55" s="1039"/>
      <c r="BK55" s="1039"/>
      <c r="BL55" s="1039"/>
      <c r="BM55" s="1039"/>
      <c r="BN55" s="1039"/>
      <c r="BO55" s="1039"/>
      <c r="BP55" s="1039"/>
      <c r="BQ55" s="1039"/>
      <c r="BR55" s="1039"/>
      <c r="BS55" s="1039"/>
      <c r="BT55" s="1039"/>
      <c r="BU55" s="1039"/>
      <c r="BV55" s="1039"/>
      <c r="BW55" s="1039"/>
      <c r="BX55" s="1039"/>
      <c r="BY55" s="1039"/>
      <c r="BZ55" s="1039"/>
      <c r="CA55" s="1039"/>
      <c r="CB55" s="1039"/>
      <c r="CC55" s="1039"/>
      <c r="CD55" s="1039"/>
      <c r="CE55" s="1039"/>
    </row>
    <row r="56" spans="1:83" s="1446" customFormat="1" ht="39.950000000000003" customHeight="1">
      <c r="A56" s="1970">
        <v>49</v>
      </c>
      <c r="B56" s="1842" t="s">
        <v>451</v>
      </c>
      <c r="C56" s="1707" t="s">
        <v>94</v>
      </c>
      <c r="D56" s="1707" t="s">
        <v>1030</v>
      </c>
      <c r="E56" s="1707"/>
      <c r="F56" s="1781" t="s">
        <v>2856</v>
      </c>
      <c r="G56" s="1781" t="s">
        <v>2856</v>
      </c>
      <c r="H56" s="1782">
        <v>211</v>
      </c>
      <c r="I56" s="1707" t="s">
        <v>1240</v>
      </c>
      <c r="J56" s="1707" t="s">
        <v>448</v>
      </c>
      <c r="K56" s="1776" t="s">
        <v>1056</v>
      </c>
      <c r="L56" s="1708">
        <v>13000</v>
      </c>
      <c r="M56" s="1708">
        <v>13000</v>
      </c>
      <c r="N56" s="1708">
        <v>13000</v>
      </c>
      <c r="O56" s="1708">
        <v>0</v>
      </c>
      <c r="P56" s="1707"/>
      <c r="Q56" s="1707"/>
      <c r="R56" s="1707"/>
      <c r="S56" s="1707"/>
      <c r="T56" s="1779"/>
      <c r="U56" s="1727">
        <v>1000</v>
      </c>
      <c r="V56" s="1727"/>
      <c r="W56" s="1727"/>
      <c r="X56" s="1727"/>
      <c r="Y56" s="1780"/>
      <c r="Z56" s="1707"/>
      <c r="AA56" s="1707"/>
      <c r="AB56" s="1955">
        <v>1</v>
      </c>
      <c r="AC56" s="1955">
        <v>1</v>
      </c>
      <c r="AD56" s="1707">
        <v>1</v>
      </c>
      <c r="AE56" s="1707"/>
      <c r="AF56" s="1707"/>
      <c r="AG56" s="1707"/>
      <c r="AH56" s="1707"/>
      <c r="AI56" s="1707" t="s">
        <v>438</v>
      </c>
      <c r="AJ56" s="1479">
        <f t="shared" si="1"/>
        <v>1</v>
      </c>
      <c r="AK56" s="1476"/>
      <c r="AL56" s="1039"/>
      <c r="AM56" s="1039"/>
      <c r="AN56" s="1039"/>
      <c r="AO56" s="1039"/>
      <c r="AP56" s="1039"/>
      <c r="AQ56" s="1039"/>
      <c r="AR56" s="1039"/>
      <c r="AS56" s="1039"/>
      <c r="AT56" s="1039"/>
      <c r="AU56" s="1039"/>
      <c r="AV56" s="1039"/>
      <c r="AW56" s="1039"/>
      <c r="AX56" s="1039"/>
      <c r="AY56" s="1039"/>
      <c r="AZ56" s="1039"/>
      <c r="BA56" s="1442"/>
      <c r="BB56" s="1445"/>
      <c r="BC56" s="1442"/>
      <c r="BD56" s="1442"/>
      <c r="BE56" s="1039"/>
      <c r="BF56" s="1039"/>
      <c r="BG56" s="1039"/>
      <c r="BH56" s="1039"/>
      <c r="BI56" s="1039"/>
      <c r="BJ56" s="1039"/>
      <c r="BK56" s="1039"/>
      <c r="BL56" s="1039"/>
      <c r="BM56" s="1039"/>
      <c r="BN56" s="1039"/>
      <c r="BO56" s="1039"/>
      <c r="BP56" s="1039"/>
      <c r="BQ56" s="1039"/>
      <c r="BR56" s="1039"/>
      <c r="BS56" s="1039"/>
      <c r="BT56" s="1039"/>
      <c r="BU56" s="1039"/>
      <c r="BV56" s="1039"/>
      <c r="BW56" s="1039"/>
      <c r="BX56" s="1039"/>
      <c r="BY56" s="1039"/>
      <c r="BZ56" s="1039"/>
      <c r="CA56" s="1039"/>
      <c r="CB56" s="1039"/>
      <c r="CC56" s="1039"/>
      <c r="CD56" s="1039"/>
      <c r="CE56" s="1039"/>
    </row>
    <row r="57" spans="1:83" s="1446" customFormat="1" ht="39.950000000000003" customHeight="1">
      <c r="A57" s="1970">
        <v>50</v>
      </c>
      <c r="B57" s="2470" t="s">
        <v>415</v>
      </c>
      <c r="C57" s="1707" t="s">
        <v>94</v>
      </c>
      <c r="D57" s="1707" t="s">
        <v>1030</v>
      </c>
      <c r="E57" s="1707"/>
      <c r="F57" s="1781" t="s">
        <v>2937</v>
      </c>
      <c r="G57" s="1781" t="s">
        <v>2937</v>
      </c>
      <c r="H57" s="1782"/>
      <c r="I57" s="1707" t="s">
        <v>1240</v>
      </c>
      <c r="J57" s="1707" t="s">
        <v>448</v>
      </c>
      <c r="K57" s="1776" t="s">
        <v>1056</v>
      </c>
      <c r="L57" s="1708">
        <v>56400</v>
      </c>
      <c r="M57" s="1708">
        <v>56400</v>
      </c>
      <c r="N57" s="1708">
        <v>56400</v>
      </c>
      <c r="O57" s="1708">
        <v>0</v>
      </c>
      <c r="P57" s="1707"/>
      <c r="Q57" s="1707"/>
      <c r="R57" s="1707"/>
      <c r="S57" s="1707"/>
      <c r="T57" s="1779"/>
      <c r="U57" s="1727">
        <v>1600</v>
      </c>
      <c r="V57" s="1727"/>
      <c r="W57" s="1727"/>
      <c r="X57" s="1727"/>
      <c r="Y57" s="1780"/>
      <c r="Z57" s="1707"/>
      <c r="AA57" s="1707"/>
      <c r="AB57" s="1955">
        <v>1</v>
      </c>
      <c r="AC57" s="1955">
        <v>1</v>
      </c>
      <c r="AD57" s="1707">
        <v>1</v>
      </c>
      <c r="AE57" s="1707"/>
      <c r="AF57" s="1707"/>
      <c r="AG57" s="1707"/>
      <c r="AH57" s="1707"/>
      <c r="AI57" s="1707" t="s">
        <v>438</v>
      </c>
      <c r="AJ57" s="1479">
        <f t="shared" si="1"/>
        <v>1</v>
      </c>
      <c r="AK57" s="1476"/>
      <c r="AL57" s="1039"/>
      <c r="AM57" s="1039"/>
      <c r="AN57" s="1039"/>
      <c r="AO57" s="1039"/>
      <c r="AP57" s="1039"/>
      <c r="AQ57" s="1039"/>
      <c r="AR57" s="1039"/>
      <c r="AS57" s="1039"/>
      <c r="AT57" s="1039"/>
      <c r="AU57" s="1039"/>
      <c r="AV57" s="1039"/>
      <c r="AW57" s="1039"/>
      <c r="AX57" s="1039"/>
      <c r="AY57" s="1039"/>
      <c r="AZ57" s="1039"/>
      <c r="BA57" s="1442"/>
      <c r="BB57" s="1445"/>
      <c r="BC57" s="1442"/>
      <c r="BD57" s="1442"/>
      <c r="BE57" s="1039"/>
      <c r="BF57" s="1039"/>
      <c r="BG57" s="1039"/>
      <c r="BH57" s="1039"/>
      <c r="BI57" s="1039"/>
      <c r="BJ57" s="1039"/>
      <c r="BK57" s="1039"/>
      <c r="BL57" s="1039"/>
      <c r="BM57" s="1039"/>
      <c r="BN57" s="1039"/>
      <c r="BO57" s="1039"/>
      <c r="BP57" s="1039"/>
      <c r="BQ57" s="1039"/>
      <c r="BR57" s="1039"/>
      <c r="BS57" s="1039"/>
      <c r="BT57" s="1039"/>
      <c r="BU57" s="1039"/>
      <c r="BV57" s="1039"/>
      <c r="BW57" s="1039"/>
      <c r="BX57" s="1039"/>
      <c r="BY57" s="1039"/>
      <c r="BZ57" s="1039"/>
      <c r="CA57" s="1039"/>
      <c r="CB57" s="1039"/>
      <c r="CC57" s="1039"/>
      <c r="CD57" s="1039"/>
      <c r="CE57" s="1039"/>
    </row>
    <row r="58" spans="1:83" s="1446" customFormat="1" ht="39.950000000000003" customHeight="1">
      <c r="A58" s="1970">
        <v>51</v>
      </c>
      <c r="B58" s="2470" t="s">
        <v>415</v>
      </c>
      <c r="C58" s="1707" t="s">
        <v>94</v>
      </c>
      <c r="D58" s="1707" t="s">
        <v>1030</v>
      </c>
      <c r="E58" s="1707"/>
      <c r="F58" s="1781" t="s">
        <v>2938</v>
      </c>
      <c r="G58" s="1781" t="s">
        <v>2938</v>
      </c>
      <c r="H58" s="1782"/>
      <c r="I58" s="1707" t="s">
        <v>1240</v>
      </c>
      <c r="J58" s="1707" t="s">
        <v>448</v>
      </c>
      <c r="K58" s="1776" t="s">
        <v>1056</v>
      </c>
      <c r="L58" s="1708">
        <v>34900</v>
      </c>
      <c r="M58" s="1708">
        <v>34900</v>
      </c>
      <c r="N58" s="1708">
        <v>34900</v>
      </c>
      <c r="O58" s="1708">
        <v>0</v>
      </c>
      <c r="P58" s="1707"/>
      <c r="Q58" s="1707"/>
      <c r="R58" s="1707"/>
      <c r="S58" s="1707"/>
      <c r="T58" s="1779"/>
      <c r="U58" s="1727">
        <v>1140</v>
      </c>
      <c r="V58" s="1727"/>
      <c r="W58" s="1727"/>
      <c r="X58" s="1727"/>
      <c r="Y58" s="1780"/>
      <c r="Z58" s="1707"/>
      <c r="AA58" s="1707"/>
      <c r="AB58" s="1955">
        <v>1</v>
      </c>
      <c r="AC58" s="1955">
        <v>1</v>
      </c>
      <c r="AD58" s="1707">
        <v>1</v>
      </c>
      <c r="AE58" s="1707"/>
      <c r="AF58" s="1707"/>
      <c r="AG58" s="1707"/>
      <c r="AH58" s="1707"/>
      <c r="AI58" s="1707" t="s">
        <v>438</v>
      </c>
      <c r="AJ58" s="1479">
        <f t="shared" si="1"/>
        <v>1</v>
      </c>
      <c r="AK58" s="1476"/>
      <c r="AL58" s="1039"/>
      <c r="AM58" s="1039"/>
      <c r="AN58" s="1039"/>
      <c r="AO58" s="1039"/>
      <c r="AP58" s="1039"/>
      <c r="AQ58" s="1039"/>
      <c r="AR58" s="1039"/>
      <c r="AS58" s="1039"/>
      <c r="AT58" s="1039"/>
      <c r="AU58" s="1039"/>
      <c r="AV58" s="1039"/>
      <c r="AW58" s="1039"/>
      <c r="AX58" s="1039"/>
      <c r="AY58" s="1039"/>
      <c r="AZ58" s="1039"/>
      <c r="BA58" s="1442"/>
      <c r="BB58" s="1445"/>
      <c r="BC58" s="1442"/>
      <c r="BD58" s="1442"/>
      <c r="BE58" s="1039"/>
      <c r="BF58" s="1039"/>
      <c r="BG58" s="1039"/>
      <c r="BH58" s="1039"/>
      <c r="BI58" s="1039"/>
      <c r="BJ58" s="1039"/>
      <c r="BK58" s="1039"/>
      <c r="BL58" s="1039"/>
      <c r="BM58" s="1039"/>
      <c r="BN58" s="1039"/>
      <c r="BO58" s="1039"/>
      <c r="BP58" s="1039"/>
      <c r="BQ58" s="1039"/>
      <c r="BR58" s="1039"/>
      <c r="BS58" s="1039"/>
      <c r="BT58" s="1039"/>
      <c r="BU58" s="1039"/>
      <c r="BV58" s="1039"/>
      <c r="BW58" s="1039"/>
      <c r="BX58" s="1039"/>
      <c r="BY58" s="1039"/>
      <c r="BZ58" s="1039"/>
      <c r="CA58" s="1039"/>
      <c r="CB58" s="1039"/>
      <c r="CC58" s="1039"/>
      <c r="CD58" s="1039"/>
      <c r="CE58" s="1039"/>
    </row>
    <row r="59" spans="1:83" s="1446" customFormat="1" ht="39.950000000000003" customHeight="1">
      <c r="A59" s="1970">
        <v>52</v>
      </c>
      <c r="B59" s="2470" t="s">
        <v>415</v>
      </c>
      <c r="C59" s="1707" t="s">
        <v>94</v>
      </c>
      <c r="D59" s="1707" t="s">
        <v>1030</v>
      </c>
      <c r="E59" s="1707"/>
      <c r="F59" s="1781" t="s">
        <v>2939</v>
      </c>
      <c r="G59" s="1781" t="s">
        <v>2939</v>
      </c>
      <c r="H59" s="1782"/>
      <c r="I59" s="1707" t="s">
        <v>1240</v>
      </c>
      <c r="J59" s="1707" t="s">
        <v>448</v>
      </c>
      <c r="K59" s="1776" t="s">
        <v>1056</v>
      </c>
      <c r="L59" s="1708">
        <v>9500</v>
      </c>
      <c r="M59" s="1708">
        <v>9500</v>
      </c>
      <c r="N59" s="1708">
        <v>9500</v>
      </c>
      <c r="O59" s="1708">
        <v>0</v>
      </c>
      <c r="P59" s="1707"/>
      <c r="Q59" s="1707"/>
      <c r="R59" s="1707"/>
      <c r="S59" s="1707"/>
      <c r="T59" s="1779"/>
      <c r="U59" s="1727">
        <v>300</v>
      </c>
      <c r="V59" s="1727"/>
      <c r="W59" s="1727"/>
      <c r="X59" s="1727"/>
      <c r="Y59" s="1780"/>
      <c r="Z59" s="1707"/>
      <c r="AA59" s="1707"/>
      <c r="AB59" s="1955">
        <v>1</v>
      </c>
      <c r="AC59" s="1955">
        <v>1</v>
      </c>
      <c r="AD59" s="1707">
        <v>1</v>
      </c>
      <c r="AE59" s="1707"/>
      <c r="AF59" s="1707"/>
      <c r="AG59" s="1707"/>
      <c r="AH59" s="1707"/>
      <c r="AI59" s="1707" t="s">
        <v>438</v>
      </c>
      <c r="AJ59" s="1479">
        <f t="shared" si="1"/>
        <v>1</v>
      </c>
      <c r="AK59" s="1476"/>
      <c r="AL59" s="1039"/>
      <c r="AM59" s="1039"/>
      <c r="AN59" s="1039"/>
      <c r="AO59" s="1039"/>
      <c r="AP59" s="1039"/>
      <c r="AQ59" s="1039"/>
      <c r="AR59" s="1039"/>
      <c r="AS59" s="1039"/>
      <c r="AT59" s="1039"/>
      <c r="AU59" s="1039"/>
      <c r="AV59" s="1039"/>
      <c r="AW59" s="1039"/>
      <c r="AX59" s="1039"/>
      <c r="AY59" s="1039"/>
      <c r="AZ59" s="1039"/>
      <c r="BA59" s="1442"/>
      <c r="BB59" s="1445"/>
      <c r="BC59" s="1442"/>
      <c r="BD59" s="1442"/>
      <c r="BE59" s="1039"/>
      <c r="BF59" s="1039"/>
      <c r="BG59" s="1039"/>
      <c r="BH59" s="1039"/>
      <c r="BI59" s="1039"/>
      <c r="BJ59" s="1039"/>
      <c r="BK59" s="1039"/>
      <c r="BL59" s="1039"/>
      <c r="BM59" s="1039"/>
      <c r="BN59" s="1039"/>
      <c r="BO59" s="1039"/>
      <c r="BP59" s="1039"/>
      <c r="BQ59" s="1039"/>
      <c r="BR59" s="1039"/>
      <c r="BS59" s="1039"/>
      <c r="BT59" s="1039"/>
      <c r="BU59" s="1039"/>
      <c r="BV59" s="1039"/>
      <c r="BW59" s="1039"/>
      <c r="BX59" s="1039"/>
      <c r="BY59" s="1039"/>
      <c r="BZ59" s="1039"/>
      <c r="CA59" s="1039"/>
      <c r="CB59" s="1039"/>
      <c r="CC59" s="1039"/>
      <c r="CD59" s="1039"/>
      <c r="CE59" s="1039"/>
    </row>
    <row r="60" spans="1:83" s="1446" customFormat="1" ht="43.5" customHeight="1">
      <c r="A60" s="1970">
        <v>53</v>
      </c>
      <c r="B60" s="2470" t="s">
        <v>415</v>
      </c>
      <c r="C60" s="1707" t="s">
        <v>94</v>
      </c>
      <c r="D60" s="1707" t="s">
        <v>1030</v>
      </c>
      <c r="E60" s="1707"/>
      <c r="F60" s="1781" t="s">
        <v>2691</v>
      </c>
      <c r="G60" s="1781" t="s">
        <v>2691</v>
      </c>
      <c r="H60" s="1782"/>
      <c r="I60" s="1707" t="s">
        <v>1240</v>
      </c>
      <c r="J60" s="1707" t="s">
        <v>448</v>
      </c>
      <c r="K60" s="1776" t="s">
        <v>1056</v>
      </c>
      <c r="L60" s="1708">
        <v>48500</v>
      </c>
      <c r="M60" s="1708">
        <v>48500</v>
      </c>
      <c r="N60" s="1708">
        <v>48500</v>
      </c>
      <c r="O60" s="1708">
        <v>0</v>
      </c>
      <c r="P60" s="1707"/>
      <c r="Q60" s="1707"/>
      <c r="R60" s="1707"/>
      <c r="S60" s="1707"/>
      <c r="T60" s="1779"/>
      <c r="U60" s="1727">
        <v>1270</v>
      </c>
      <c r="V60" s="1727"/>
      <c r="W60" s="1727"/>
      <c r="X60" s="1727"/>
      <c r="Y60" s="1780"/>
      <c r="Z60" s="1707"/>
      <c r="AA60" s="1707"/>
      <c r="AB60" s="1955">
        <v>1</v>
      </c>
      <c r="AC60" s="1955">
        <v>1</v>
      </c>
      <c r="AD60" s="1707">
        <v>1</v>
      </c>
      <c r="AE60" s="1707"/>
      <c r="AF60" s="1707"/>
      <c r="AG60" s="1707"/>
      <c r="AH60" s="1707"/>
      <c r="AI60" s="1707" t="s">
        <v>438</v>
      </c>
      <c r="AJ60" s="1479">
        <f t="shared" si="1"/>
        <v>1</v>
      </c>
      <c r="AK60" s="1476"/>
      <c r="AL60" s="1039"/>
      <c r="AM60" s="1039"/>
      <c r="AN60" s="1039"/>
      <c r="AO60" s="1039"/>
      <c r="AP60" s="1039"/>
      <c r="AQ60" s="1039"/>
      <c r="AR60" s="1039"/>
      <c r="AS60" s="1039"/>
      <c r="AT60" s="1039"/>
      <c r="AU60" s="1039"/>
      <c r="AV60" s="1039"/>
      <c r="AW60" s="1039"/>
      <c r="AX60" s="1039"/>
      <c r="AY60" s="1039"/>
      <c r="AZ60" s="1039"/>
      <c r="BA60" s="1442"/>
      <c r="BB60" s="1445"/>
      <c r="BC60" s="1442"/>
      <c r="BD60" s="1442"/>
      <c r="BE60" s="1039"/>
      <c r="BF60" s="1039"/>
      <c r="BG60" s="1039"/>
      <c r="BH60" s="1039"/>
      <c r="BI60" s="1039"/>
      <c r="BJ60" s="1039"/>
      <c r="BK60" s="1039"/>
      <c r="BL60" s="1039"/>
      <c r="BM60" s="1039"/>
      <c r="BN60" s="1039"/>
      <c r="BO60" s="1039"/>
      <c r="BP60" s="1039"/>
      <c r="BQ60" s="1039"/>
      <c r="BR60" s="1039"/>
      <c r="BS60" s="1039"/>
      <c r="BT60" s="1039"/>
      <c r="BU60" s="1039"/>
      <c r="BV60" s="1039"/>
      <c r="BW60" s="1039"/>
      <c r="BX60" s="1039"/>
      <c r="BY60" s="1039"/>
      <c r="BZ60" s="1039"/>
      <c r="CA60" s="1039"/>
      <c r="CB60" s="1039"/>
      <c r="CC60" s="1039"/>
      <c r="CD60" s="1039"/>
      <c r="CE60" s="1039"/>
    </row>
    <row r="61" spans="1:83" s="1446" customFormat="1" ht="47.25" customHeight="1">
      <c r="A61" s="1970">
        <v>54</v>
      </c>
      <c r="B61" s="2470" t="s">
        <v>415</v>
      </c>
      <c r="C61" s="1707" t="s">
        <v>94</v>
      </c>
      <c r="D61" s="1707" t="s">
        <v>1030</v>
      </c>
      <c r="E61" s="1707"/>
      <c r="F61" s="1775" t="s">
        <v>2940</v>
      </c>
      <c r="G61" s="1775" t="s">
        <v>2940</v>
      </c>
      <c r="H61" s="1782"/>
      <c r="I61" s="1707" t="s">
        <v>964</v>
      </c>
      <c r="J61" s="1707" t="s">
        <v>426</v>
      </c>
      <c r="K61" s="1776" t="s">
        <v>1056</v>
      </c>
      <c r="L61" s="1708">
        <v>102306</v>
      </c>
      <c r="M61" s="1708">
        <v>102306</v>
      </c>
      <c r="N61" s="1708">
        <v>102306</v>
      </c>
      <c r="O61" s="1708">
        <v>0</v>
      </c>
      <c r="P61" s="1707"/>
      <c r="Q61" s="1707"/>
      <c r="R61" s="1707"/>
      <c r="S61" s="1707"/>
      <c r="T61" s="1779"/>
      <c r="U61" s="1727"/>
      <c r="V61" s="1727"/>
      <c r="W61" s="1727">
        <v>1.5</v>
      </c>
      <c r="X61" s="1727"/>
      <c r="Y61" s="1780"/>
      <c r="Z61" s="1707"/>
      <c r="AA61" s="1707"/>
      <c r="AB61" s="1955">
        <v>1</v>
      </c>
      <c r="AC61" s="1955">
        <v>1</v>
      </c>
      <c r="AD61" s="1707">
        <v>1</v>
      </c>
      <c r="AE61" s="1707"/>
      <c r="AF61" s="1707"/>
      <c r="AG61" s="1707"/>
      <c r="AH61" s="1707"/>
      <c r="AI61" s="1707" t="s">
        <v>438</v>
      </c>
      <c r="AJ61" s="1479">
        <f t="shared" si="1"/>
        <v>1</v>
      </c>
      <c r="AK61" s="1476"/>
      <c r="AL61" s="1039"/>
      <c r="AM61" s="1039"/>
      <c r="AN61" s="1039"/>
      <c r="AO61" s="1039"/>
      <c r="AP61" s="1039"/>
      <c r="AQ61" s="1039"/>
      <c r="AR61" s="1039"/>
      <c r="AS61" s="1039"/>
      <c r="AT61" s="1039"/>
      <c r="AU61" s="1039"/>
      <c r="AV61" s="1039"/>
      <c r="AW61" s="1039"/>
      <c r="AX61" s="1039"/>
      <c r="AY61" s="1039"/>
      <c r="AZ61" s="1039"/>
      <c r="BA61" s="1442"/>
      <c r="BB61" s="1445"/>
      <c r="BC61" s="1442"/>
      <c r="BD61" s="1442"/>
      <c r="BE61" s="1039"/>
      <c r="BF61" s="1039"/>
      <c r="BG61" s="1039"/>
      <c r="BH61" s="1039"/>
      <c r="BI61" s="1039"/>
      <c r="BJ61" s="1039"/>
      <c r="BK61" s="1039"/>
      <c r="BL61" s="1039"/>
      <c r="BM61" s="1039"/>
      <c r="BN61" s="1039"/>
      <c r="BO61" s="1039"/>
      <c r="BP61" s="1039"/>
      <c r="BQ61" s="1039"/>
      <c r="BR61" s="1039"/>
      <c r="BS61" s="1039"/>
      <c r="BT61" s="1039"/>
      <c r="BU61" s="1039"/>
      <c r="BV61" s="1039"/>
      <c r="BW61" s="1039"/>
      <c r="BX61" s="1039"/>
      <c r="BY61" s="1039"/>
      <c r="BZ61" s="1039"/>
      <c r="CA61" s="1039"/>
      <c r="CB61" s="1039"/>
      <c r="CC61" s="1039"/>
      <c r="CD61" s="1039"/>
      <c r="CE61" s="1039"/>
    </row>
    <row r="62" spans="1:83" s="1446" customFormat="1" ht="66.75" customHeight="1">
      <c r="A62" s="1970"/>
      <c r="B62" s="1967" t="s">
        <v>1926</v>
      </c>
      <c r="C62" s="1707" t="s">
        <v>94</v>
      </c>
      <c r="D62" s="1707" t="s">
        <v>1030</v>
      </c>
      <c r="E62" s="1709"/>
      <c r="F62" s="1781" t="s">
        <v>2857</v>
      </c>
      <c r="G62" s="1781" t="s">
        <v>2857</v>
      </c>
      <c r="H62" s="1782">
        <v>231</v>
      </c>
      <c r="I62" s="1707" t="s">
        <v>1240</v>
      </c>
      <c r="J62" s="1707" t="s">
        <v>448</v>
      </c>
      <c r="K62" s="1776" t="s">
        <v>1056</v>
      </c>
      <c r="L62" s="1972"/>
      <c r="M62" s="1973"/>
      <c r="N62" s="1710"/>
      <c r="O62" s="1972"/>
      <c r="P62" s="1709"/>
      <c r="Q62" s="1709"/>
      <c r="R62" s="1709"/>
      <c r="S62" s="1709"/>
      <c r="T62" s="1974"/>
      <c r="U62" s="1737"/>
      <c r="V62" s="1737"/>
      <c r="W62" s="1736"/>
      <c r="X62" s="1736"/>
      <c r="Y62" s="1975"/>
      <c r="Z62" s="1709"/>
      <c r="AA62" s="1709"/>
      <c r="AB62" s="1707"/>
      <c r="AC62" s="1710"/>
      <c r="AD62" s="1707"/>
      <c r="AE62" s="1707"/>
      <c r="AF62" s="1707"/>
      <c r="AG62" s="1707"/>
      <c r="AH62" s="1707"/>
      <c r="AI62" s="1983" t="s">
        <v>2936</v>
      </c>
      <c r="AJ62" s="1476"/>
      <c r="AK62" s="1476"/>
      <c r="AL62" s="1039"/>
      <c r="AM62" s="1039"/>
      <c r="AN62" s="1039"/>
      <c r="AO62" s="1039"/>
      <c r="AP62" s="1039"/>
      <c r="AQ62" s="1039"/>
      <c r="AR62" s="1039"/>
      <c r="AS62" s="1039"/>
      <c r="AT62" s="1039"/>
      <c r="AU62" s="1039"/>
      <c r="AV62" s="1039"/>
      <c r="AW62" s="1039"/>
      <c r="AX62" s="1039"/>
      <c r="AY62" s="1039"/>
      <c r="AZ62" s="1039"/>
      <c r="BA62" s="1442"/>
      <c r="BB62" s="1445"/>
      <c r="BC62" s="1442"/>
      <c r="BD62" s="1442"/>
      <c r="BE62" s="1039"/>
      <c r="BF62" s="1039"/>
      <c r="BG62" s="1039"/>
      <c r="BH62" s="1039"/>
      <c r="BI62" s="1039"/>
      <c r="BJ62" s="1039"/>
      <c r="BK62" s="1039"/>
      <c r="BL62" s="1039"/>
      <c r="BM62" s="1039"/>
      <c r="BN62" s="1039"/>
      <c r="BO62" s="1039"/>
      <c r="BP62" s="1039"/>
      <c r="BQ62" s="1039"/>
      <c r="BR62" s="1039"/>
      <c r="BS62" s="1039"/>
      <c r="BT62" s="1039"/>
      <c r="BU62" s="1039"/>
      <c r="BV62" s="1039"/>
      <c r="BW62" s="1039"/>
      <c r="BX62" s="1039"/>
      <c r="BY62" s="1039"/>
      <c r="BZ62" s="1039"/>
      <c r="CA62" s="1039"/>
      <c r="CB62" s="1039"/>
      <c r="CC62" s="1039"/>
      <c r="CD62" s="1039"/>
      <c r="CE62" s="1039"/>
    </row>
    <row r="63" spans="1:83" s="1446" customFormat="1" ht="69.75" customHeight="1">
      <c r="A63" s="1970"/>
      <c r="B63" s="1967" t="s">
        <v>1926</v>
      </c>
      <c r="C63" s="1707" t="s">
        <v>94</v>
      </c>
      <c r="D63" s="1707" t="s">
        <v>728</v>
      </c>
      <c r="E63" s="1707"/>
      <c r="F63" s="1775" t="s">
        <v>2858</v>
      </c>
      <c r="G63" s="1775" t="s">
        <v>2858</v>
      </c>
      <c r="H63" s="1775"/>
      <c r="I63" s="1707" t="s">
        <v>964</v>
      </c>
      <c r="J63" s="1707" t="s">
        <v>427</v>
      </c>
      <c r="K63" s="1776" t="s">
        <v>1056</v>
      </c>
      <c r="L63" s="1708"/>
      <c r="M63" s="1708"/>
      <c r="N63" s="1708"/>
      <c r="O63" s="1708"/>
      <c r="P63" s="1707"/>
      <c r="Q63" s="1707"/>
      <c r="R63" s="1707"/>
      <c r="S63" s="1707"/>
      <c r="T63" s="1767"/>
      <c r="U63" s="1767"/>
      <c r="V63" s="1767"/>
      <c r="W63" s="1771"/>
      <c r="X63" s="1707"/>
      <c r="Y63" s="1707"/>
      <c r="Z63" s="1707"/>
      <c r="AA63" s="1707"/>
      <c r="AB63" s="1707"/>
      <c r="AC63" s="1710"/>
      <c r="AD63" s="1707"/>
      <c r="AE63" s="1707"/>
      <c r="AF63" s="1707"/>
      <c r="AG63" s="1707"/>
      <c r="AH63" s="1707"/>
      <c r="AI63" s="1983" t="s">
        <v>2870</v>
      </c>
      <c r="AJ63" s="1039"/>
      <c r="AK63" s="1039"/>
      <c r="AL63" s="1039"/>
      <c r="AM63" s="1039"/>
      <c r="AN63" s="1039"/>
      <c r="AO63" s="1039"/>
      <c r="AP63" s="1039"/>
      <c r="AQ63" s="1039"/>
      <c r="AR63" s="1039"/>
      <c r="AS63" s="1039"/>
      <c r="AT63" s="1039"/>
      <c r="AU63" s="1039"/>
      <c r="AV63" s="1039"/>
      <c r="AW63" s="1039"/>
      <c r="AX63" s="1039"/>
      <c r="AY63" s="1039"/>
      <c r="AZ63" s="1039"/>
      <c r="BA63" s="1442"/>
      <c r="BB63" s="1445"/>
      <c r="BC63" s="1442"/>
      <c r="BD63" s="1442"/>
      <c r="BE63" s="1039"/>
      <c r="BF63" s="1039"/>
      <c r="BG63" s="1039"/>
      <c r="BH63" s="1039"/>
      <c r="BI63" s="1039"/>
      <c r="BJ63" s="1039"/>
      <c r="BK63" s="1039"/>
      <c r="BL63" s="1039"/>
      <c r="BM63" s="1039"/>
      <c r="BN63" s="1039"/>
      <c r="BO63" s="1039"/>
      <c r="BP63" s="1039"/>
      <c r="BQ63" s="1039"/>
      <c r="BR63" s="1039"/>
      <c r="BS63" s="1039"/>
      <c r="BT63" s="1039"/>
      <c r="BU63" s="1039"/>
      <c r="BV63" s="1039"/>
      <c r="BW63" s="1039"/>
      <c r="BX63" s="1039"/>
      <c r="BY63" s="1039"/>
      <c r="BZ63" s="1039"/>
      <c r="CA63" s="1039"/>
      <c r="CB63" s="1039"/>
      <c r="CC63" s="1039"/>
      <c r="CD63" s="1039"/>
      <c r="CE63" s="1039"/>
    </row>
    <row r="64" spans="1:83" s="1446" customFormat="1" ht="39.950000000000003" customHeight="1">
      <c r="A64" s="1970">
        <v>55</v>
      </c>
      <c r="B64" s="2470" t="s">
        <v>415</v>
      </c>
      <c r="C64" s="1707" t="s">
        <v>94</v>
      </c>
      <c r="D64" s="1707" t="s">
        <v>728</v>
      </c>
      <c r="E64" s="1707"/>
      <c r="F64" s="1775" t="s">
        <v>2858</v>
      </c>
      <c r="G64" s="1775" t="s">
        <v>2858</v>
      </c>
      <c r="H64" s="1775">
        <v>473</v>
      </c>
      <c r="I64" s="1707" t="s">
        <v>964</v>
      </c>
      <c r="J64" s="1707" t="s">
        <v>427</v>
      </c>
      <c r="K64" s="1776" t="s">
        <v>1056</v>
      </c>
      <c r="L64" s="1708">
        <v>93302.5</v>
      </c>
      <c r="M64" s="1708">
        <v>93302.5</v>
      </c>
      <c r="N64" s="1708">
        <v>93302.5</v>
      </c>
      <c r="O64" s="1708">
        <v>0</v>
      </c>
      <c r="P64" s="1707"/>
      <c r="Q64" s="1707"/>
      <c r="R64" s="1707"/>
      <c r="S64" s="1707"/>
      <c r="T64" s="1767"/>
      <c r="U64" s="1767"/>
      <c r="V64" s="1707">
        <v>0.5</v>
      </c>
      <c r="W64" s="1771"/>
      <c r="X64" s="1707"/>
      <c r="Y64" s="1707"/>
      <c r="Z64" s="1707"/>
      <c r="AA64" s="1707"/>
      <c r="AB64" s="1984">
        <v>1</v>
      </c>
      <c r="AC64" s="1984">
        <v>1</v>
      </c>
      <c r="AD64" s="1707">
        <v>1</v>
      </c>
      <c r="AE64" s="1707"/>
      <c r="AF64" s="1707"/>
      <c r="AG64" s="1707"/>
      <c r="AH64" s="1707"/>
      <c r="AI64" s="1707" t="s">
        <v>438</v>
      </c>
      <c r="AJ64" s="1039">
        <f>SUM(AD64:AI64)</f>
        <v>1</v>
      </c>
      <c r="AK64" s="1039"/>
      <c r="AL64" s="1039"/>
      <c r="AM64" s="1039"/>
      <c r="AN64" s="1039"/>
      <c r="AO64" s="1039"/>
      <c r="AP64" s="1039"/>
      <c r="AQ64" s="1039"/>
      <c r="AR64" s="1039"/>
      <c r="AS64" s="1039"/>
      <c r="AT64" s="1039"/>
      <c r="AU64" s="1039"/>
      <c r="AV64" s="1039"/>
      <c r="AW64" s="1039"/>
      <c r="AX64" s="1039"/>
      <c r="AY64" s="1039"/>
      <c r="AZ64" s="1039"/>
      <c r="BA64" s="1442"/>
      <c r="BB64" s="1445"/>
      <c r="BC64" s="1442"/>
      <c r="BD64" s="1442"/>
      <c r="BE64" s="1039"/>
      <c r="BF64" s="1039"/>
      <c r="BG64" s="1039"/>
      <c r="BH64" s="1039"/>
      <c r="BI64" s="1039"/>
      <c r="BJ64" s="1039"/>
      <c r="BK64" s="1039"/>
      <c r="BL64" s="1039"/>
      <c r="BM64" s="1039"/>
      <c r="BN64" s="1039"/>
      <c r="BO64" s="1039"/>
      <c r="BP64" s="1039"/>
      <c r="BQ64" s="1039"/>
      <c r="BR64" s="1039"/>
      <c r="BS64" s="1039"/>
      <c r="BT64" s="1039"/>
      <c r="BU64" s="1039"/>
      <c r="BV64" s="1039"/>
      <c r="BW64" s="1039"/>
      <c r="BX64" s="1039"/>
      <c r="BY64" s="1039"/>
      <c r="BZ64" s="1039"/>
      <c r="CA64" s="1039"/>
      <c r="CB64" s="1039"/>
      <c r="CC64" s="1039"/>
      <c r="CD64" s="1039"/>
      <c r="CE64" s="1039"/>
    </row>
    <row r="65" spans="1:83" s="1446" customFormat="1" ht="39.950000000000003" customHeight="1">
      <c r="A65" s="1970">
        <v>56</v>
      </c>
      <c r="B65" s="2470" t="s">
        <v>415</v>
      </c>
      <c r="C65" s="1707" t="s">
        <v>94</v>
      </c>
      <c r="D65" s="1707" t="s">
        <v>728</v>
      </c>
      <c r="E65" s="1707"/>
      <c r="F65" s="1775" t="s">
        <v>2868</v>
      </c>
      <c r="G65" s="1775" t="s">
        <v>2868</v>
      </c>
      <c r="H65" s="1775">
        <v>141</v>
      </c>
      <c r="I65" s="1707" t="s">
        <v>964</v>
      </c>
      <c r="J65" s="1707" t="s">
        <v>427</v>
      </c>
      <c r="K65" s="1776" t="s">
        <v>1056</v>
      </c>
      <c r="L65" s="1708">
        <v>373211</v>
      </c>
      <c r="M65" s="1708">
        <v>373211</v>
      </c>
      <c r="N65" s="1708">
        <v>373211</v>
      </c>
      <c r="O65" s="1708">
        <v>0</v>
      </c>
      <c r="P65" s="1707"/>
      <c r="Q65" s="1707"/>
      <c r="R65" s="1707"/>
      <c r="S65" s="1707"/>
      <c r="T65" s="1767"/>
      <c r="U65" s="1767"/>
      <c r="V65" s="1707">
        <v>2</v>
      </c>
      <c r="W65" s="1771"/>
      <c r="X65" s="1707"/>
      <c r="Y65" s="1707"/>
      <c r="Z65" s="1707"/>
      <c r="AA65" s="1707"/>
      <c r="AB65" s="1984">
        <v>1</v>
      </c>
      <c r="AC65" s="1984">
        <v>1</v>
      </c>
      <c r="AD65" s="1707">
        <v>1</v>
      </c>
      <c r="AE65" s="1707"/>
      <c r="AF65" s="1707"/>
      <c r="AG65" s="1707"/>
      <c r="AH65" s="1707"/>
      <c r="AI65" s="1707" t="s">
        <v>438</v>
      </c>
      <c r="AJ65" s="1039">
        <f>SUM(AD65:AI65)</f>
        <v>1</v>
      </c>
      <c r="AK65" s="1039"/>
      <c r="AL65" s="1039"/>
      <c r="AM65" s="1039"/>
      <c r="AN65" s="1039"/>
      <c r="AO65" s="1039"/>
      <c r="AP65" s="1039"/>
      <c r="AQ65" s="1039"/>
      <c r="AR65" s="1039"/>
      <c r="AS65" s="1039"/>
      <c r="AT65" s="1039"/>
      <c r="AU65" s="1039"/>
      <c r="AV65" s="1039"/>
      <c r="AW65" s="1039"/>
      <c r="AX65" s="1039"/>
      <c r="AY65" s="1039"/>
      <c r="AZ65" s="1039"/>
      <c r="BA65" s="1442"/>
      <c r="BB65" s="1445"/>
      <c r="BC65" s="1442"/>
      <c r="BD65" s="1442"/>
      <c r="BE65" s="1039"/>
      <c r="BF65" s="1039"/>
      <c r="BG65" s="1039"/>
      <c r="BH65" s="1039"/>
      <c r="BI65" s="1039"/>
      <c r="BJ65" s="1039"/>
      <c r="BK65" s="1039"/>
      <c r="BL65" s="1039"/>
      <c r="BM65" s="1039"/>
      <c r="BN65" s="1039"/>
      <c r="BO65" s="1039"/>
      <c r="BP65" s="1039"/>
      <c r="BQ65" s="1039"/>
      <c r="BR65" s="1039"/>
      <c r="BS65" s="1039"/>
      <c r="BT65" s="1039"/>
      <c r="BU65" s="1039"/>
      <c r="BV65" s="1039"/>
      <c r="BW65" s="1039"/>
      <c r="BX65" s="1039"/>
      <c r="BY65" s="1039"/>
      <c r="BZ65" s="1039"/>
      <c r="CA65" s="1039"/>
      <c r="CB65" s="1039"/>
      <c r="CC65" s="1039"/>
      <c r="CD65" s="1039"/>
      <c r="CE65" s="1039"/>
    </row>
    <row r="66" spans="1:83" s="1446" customFormat="1" ht="39.950000000000003" customHeight="1">
      <c r="A66" s="1970">
        <v>57</v>
      </c>
      <c r="B66" s="2470" t="s">
        <v>415</v>
      </c>
      <c r="C66" s="1707" t="s">
        <v>94</v>
      </c>
      <c r="D66" s="1707" t="s">
        <v>728</v>
      </c>
      <c r="E66" s="1707"/>
      <c r="F66" s="1775" t="s">
        <v>2869</v>
      </c>
      <c r="G66" s="1775" t="s">
        <v>2869</v>
      </c>
      <c r="H66" s="1775">
        <v>116</v>
      </c>
      <c r="I66" s="1707" t="s">
        <v>964</v>
      </c>
      <c r="J66" s="1707" t="s">
        <v>427</v>
      </c>
      <c r="K66" s="1776" t="s">
        <v>1056</v>
      </c>
      <c r="L66" s="1708">
        <v>466512.5</v>
      </c>
      <c r="M66" s="1708">
        <v>466512.5</v>
      </c>
      <c r="N66" s="1708">
        <v>466512.5</v>
      </c>
      <c r="O66" s="1708">
        <v>0</v>
      </c>
      <c r="P66" s="1707"/>
      <c r="Q66" s="1707"/>
      <c r="R66" s="1707"/>
      <c r="S66" s="1707"/>
      <c r="T66" s="1767"/>
      <c r="U66" s="1767"/>
      <c r="V66" s="1707">
        <v>2.5</v>
      </c>
      <c r="W66" s="1771"/>
      <c r="X66" s="1707"/>
      <c r="Y66" s="1707"/>
      <c r="Z66" s="1707"/>
      <c r="AA66" s="1707"/>
      <c r="AB66" s="1984">
        <v>1</v>
      </c>
      <c r="AC66" s="1984">
        <v>1</v>
      </c>
      <c r="AD66" s="1707">
        <v>1</v>
      </c>
      <c r="AE66" s="1707"/>
      <c r="AF66" s="1707"/>
      <c r="AG66" s="1707"/>
      <c r="AH66" s="1707"/>
      <c r="AI66" s="1707" t="s">
        <v>438</v>
      </c>
      <c r="AJ66" s="1039">
        <f>SUM(AD66:AI66)</f>
        <v>1</v>
      </c>
      <c r="AK66" s="1039"/>
      <c r="AL66" s="1039"/>
      <c r="AM66" s="1039"/>
      <c r="AN66" s="1039"/>
      <c r="AO66" s="1039"/>
      <c r="AP66" s="1039"/>
      <c r="AQ66" s="1039"/>
      <c r="AR66" s="1039"/>
      <c r="AS66" s="1039"/>
      <c r="AT66" s="1039"/>
      <c r="AU66" s="1039"/>
      <c r="AV66" s="1039"/>
      <c r="AW66" s="1039"/>
      <c r="AX66" s="1039"/>
      <c r="AY66" s="1039"/>
      <c r="AZ66" s="1039"/>
      <c r="BA66" s="1442"/>
      <c r="BB66" s="1445"/>
      <c r="BC66" s="1442"/>
      <c r="BD66" s="1442"/>
      <c r="BE66" s="1039"/>
      <c r="BF66" s="1039"/>
      <c r="BG66" s="1039"/>
      <c r="BH66" s="1039"/>
      <c r="BI66" s="1039"/>
      <c r="BJ66" s="1039"/>
      <c r="BK66" s="1039"/>
      <c r="BL66" s="1039"/>
      <c r="BM66" s="1039"/>
      <c r="BN66" s="1039"/>
      <c r="BO66" s="1039"/>
      <c r="BP66" s="1039"/>
      <c r="BQ66" s="1039"/>
      <c r="BR66" s="1039"/>
      <c r="BS66" s="1039"/>
      <c r="BT66" s="1039"/>
      <c r="BU66" s="1039"/>
      <c r="BV66" s="1039"/>
      <c r="BW66" s="1039"/>
      <c r="BX66" s="1039"/>
      <c r="BY66" s="1039"/>
      <c r="BZ66" s="1039"/>
      <c r="CA66" s="1039"/>
      <c r="CB66" s="1039"/>
      <c r="CC66" s="1039"/>
      <c r="CD66" s="1039"/>
      <c r="CE66" s="1039"/>
    </row>
    <row r="67" spans="1:83" s="1446" customFormat="1" ht="84.75" customHeight="1">
      <c r="A67" s="2009"/>
      <c r="B67" s="2008" t="s">
        <v>1926</v>
      </c>
      <c r="C67" s="1768" t="s">
        <v>94</v>
      </c>
      <c r="D67" s="1768" t="s">
        <v>740</v>
      </c>
      <c r="E67" s="1965"/>
      <c r="F67" s="1943" t="s">
        <v>2859</v>
      </c>
      <c r="G67" s="1943" t="s">
        <v>2863</v>
      </c>
      <c r="H67" s="1943">
        <v>694</v>
      </c>
      <c r="I67" s="1768" t="s">
        <v>964</v>
      </c>
      <c r="J67" s="1768" t="s">
        <v>427</v>
      </c>
      <c r="K67" s="1941" t="s">
        <v>1056</v>
      </c>
      <c r="L67" s="2010"/>
      <c r="M67" s="2011"/>
      <c r="N67" s="2012"/>
      <c r="O67" s="2010"/>
      <c r="P67" s="1965"/>
      <c r="Q67" s="1965"/>
      <c r="R67" s="1965"/>
      <c r="S67" s="1965"/>
      <c r="T67" s="1942"/>
      <c r="U67" s="1942"/>
      <c r="V67" s="1942"/>
      <c r="W67" s="1770"/>
      <c r="X67" s="1768"/>
      <c r="Y67" s="1965"/>
      <c r="Z67" s="1965"/>
      <c r="AA67" s="1965"/>
      <c r="AB67" s="1985"/>
      <c r="AC67" s="1985"/>
      <c r="AD67" s="1768"/>
      <c r="AE67" s="1768"/>
      <c r="AF67" s="1768"/>
      <c r="AG67" s="1768"/>
      <c r="AH67" s="1768"/>
      <c r="AI67" s="4089" t="s">
        <v>2977</v>
      </c>
      <c r="AJ67" s="1039">
        <f t="shared" ref="AJ67:AJ72" si="2">SUM(AD67:AI67)</f>
        <v>0</v>
      </c>
      <c r="AK67" s="1039"/>
      <c r="AL67" s="1039"/>
      <c r="AM67" s="1039"/>
      <c r="AN67" s="1039"/>
      <c r="AO67" s="1039"/>
      <c r="AP67" s="1039"/>
      <c r="AQ67" s="1039"/>
      <c r="AR67" s="1039"/>
      <c r="AS67" s="1039"/>
      <c r="AT67" s="1039"/>
      <c r="AU67" s="1039"/>
      <c r="AV67" s="1039"/>
      <c r="AW67" s="1039"/>
      <c r="AX67" s="1039"/>
      <c r="AY67" s="1039"/>
      <c r="AZ67" s="1039"/>
      <c r="BA67" s="1442"/>
      <c r="BB67" s="1445"/>
      <c r="BC67" s="1442"/>
      <c r="BD67" s="1442"/>
      <c r="BE67" s="1039"/>
      <c r="BF67" s="1039"/>
      <c r="BG67" s="1039"/>
      <c r="BH67" s="1039"/>
      <c r="BI67" s="1039"/>
      <c r="BJ67" s="1039"/>
      <c r="BK67" s="1039"/>
      <c r="BL67" s="1039"/>
      <c r="BM67" s="1039"/>
      <c r="BN67" s="1039"/>
      <c r="BO67" s="1039"/>
      <c r="BP67" s="1039"/>
      <c r="BQ67" s="1039"/>
      <c r="BR67" s="1039"/>
      <c r="BS67" s="1039"/>
      <c r="BT67" s="1039"/>
      <c r="BU67" s="1039"/>
      <c r="BV67" s="1039"/>
      <c r="BW67" s="1039"/>
      <c r="BX67" s="1039"/>
      <c r="BY67" s="1039"/>
      <c r="BZ67" s="1039"/>
      <c r="CA67" s="1039"/>
      <c r="CB67" s="1039"/>
      <c r="CC67" s="1039"/>
      <c r="CD67" s="1039"/>
      <c r="CE67" s="1039"/>
    </row>
    <row r="68" spans="1:83" s="1446" customFormat="1" ht="35.25" customHeight="1">
      <c r="A68" s="2009"/>
      <c r="B68" s="2008" t="s">
        <v>1926</v>
      </c>
      <c r="C68" s="1768" t="s">
        <v>94</v>
      </c>
      <c r="D68" s="1768" t="s">
        <v>740</v>
      </c>
      <c r="E68" s="1965"/>
      <c r="F68" s="1773" t="s">
        <v>2860</v>
      </c>
      <c r="G68" s="1773" t="s">
        <v>2864</v>
      </c>
      <c r="H68" s="1773">
        <v>70</v>
      </c>
      <c r="I68" s="1768" t="s">
        <v>1240</v>
      </c>
      <c r="J68" s="1965" t="s">
        <v>448</v>
      </c>
      <c r="K68" s="1941" t="s">
        <v>1056</v>
      </c>
      <c r="L68" s="1966"/>
      <c r="M68" s="1976"/>
      <c r="N68" s="2013"/>
      <c r="O68" s="1966"/>
      <c r="P68" s="1965"/>
      <c r="Q68" s="1965"/>
      <c r="R68" s="1965"/>
      <c r="S68" s="1965"/>
      <c r="T68" s="1942"/>
      <c r="U68" s="1942"/>
      <c r="V68" s="1942"/>
      <c r="W68" s="1770"/>
      <c r="X68" s="1965"/>
      <c r="Y68" s="1965"/>
      <c r="Z68" s="1965"/>
      <c r="AA68" s="1965"/>
      <c r="AB68" s="1768"/>
      <c r="AC68" s="1945"/>
      <c r="AD68" s="1768"/>
      <c r="AE68" s="1768"/>
      <c r="AF68" s="1768"/>
      <c r="AG68" s="1768"/>
      <c r="AH68" s="1768"/>
      <c r="AI68" s="4090"/>
      <c r="AJ68" s="1039">
        <f t="shared" si="2"/>
        <v>0</v>
      </c>
      <c r="AK68" s="1039"/>
      <c r="AL68" s="1039"/>
      <c r="AM68" s="1039"/>
      <c r="AN68" s="1039"/>
      <c r="AO68" s="1039"/>
      <c r="AP68" s="1039"/>
      <c r="AQ68" s="1039"/>
      <c r="AR68" s="1039"/>
      <c r="AS68" s="1039"/>
      <c r="AT68" s="1039"/>
      <c r="AU68" s="1039"/>
      <c r="AV68" s="1039"/>
      <c r="AW68" s="1039"/>
      <c r="AX68" s="1039"/>
      <c r="AY68" s="1039"/>
      <c r="AZ68" s="1039"/>
      <c r="BA68" s="1442"/>
      <c r="BB68" s="1445"/>
      <c r="BC68" s="1442"/>
      <c r="BD68" s="1442"/>
      <c r="BE68" s="1039"/>
      <c r="BF68" s="1039"/>
      <c r="BG68" s="1039"/>
      <c r="BH68" s="1039"/>
      <c r="BI68" s="1039"/>
      <c r="BJ68" s="1039"/>
      <c r="BK68" s="1039"/>
      <c r="BL68" s="1039"/>
      <c r="BM68" s="1039"/>
      <c r="BN68" s="1039"/>
      <c r="BO68" s="1039"/>
      <c r="BP68" s="1039"/>
      <c r="BQ68" s="1039"/>
      <c r="BR68" s="1039"/>
      <c r="BS68" s="1039"/>
      <c r="BT68" s="1039"/>
      <c r="BU68" s="1039"/>
      <c r="BV68" s="1039"/>
      <c r="BW68" s="1039"/>
      <c r="BX68" s="1039"/>
      <c r="BY68" s="1039"/>
      <c r="BZ68" s="1039"/>
      <c r="CA68" s="1039"/>
      <c r="CB68" s="1039"/>
      <c r="CC68" s="1039"/>
      <c r="CD68" s="1039"/>
      <c r="CE68" s="1039"/>
    </row>
    <row r="69" spans="1:83" s="1446" customFormat="1" ht="33" customHeight="1">
      <c r="A69" s="2009"/>
      <c r="B69" s="2008" t="s">
        <v>1926</v>
      </c>
      <c r="C69" s="1768" t="s">
        <v>94</v>
      </c>
      <c r="D69" s="1768" t="s">
        <v>740</v>
      </c>
      <c r="E69" s="1965"/>
      <c r="F69" s="1773" t="s">
        <v>2711</v>
      </c>
      <c r="G69" s="1773" t="s">
        <v>2865</v>
      </c>
      <c r="H69" s="1773">
        <v>56</v>
      </c>
      <c r="I69" s="1768" t="s">
        <v>1240</v>
      </c>
      <c r="J69" s="1965" t="s">
        <v>448</v>
      </c>
      <c r="K69" s="1941" t="s">
        <v>1056</v>
      </c>
      <c r="L69" s="1966"/>
      <c r="M69" s="1976"/>
      <c r="N69" s="2013"/>
      <c r="O69" s="1966"/>
      <c r="P69" s="1965"/>
      <c r="Q69" s="1965"/>
      <c r="R69" s="1965"/>
      <c r="S69" s="1965"/>
      <c r="T69" s="1942"/>
      <c r="U69" s="1942"/>
      <c r="V69" s="1942"/>
      <c r="W69" s="1770"/>
      <c r="X69" s="1965"/>
      <c r="Y69" s="1965"/>
      <c r="Z69" s="1965"/>
      <c r="AA69" s="1965"/>
      <c r="AB69" s="1768"/>
      <c r="AC69" s="1945"/>
      <c r="AD69" s="1768"/>
      <c r="AE69" s="1768"/>
      <c r="AF69" s="1768"/>
      <c r="AG69" s="1768"/>
      <c r="AH69" s="1768"/>
      <c r="AI69" s="4090"/>
      <c r="AJ69" s="1039">
        <f t="shared" si="2"/>
        <v>0</v>
      </c>
      <c r="AK69" s="1039"/>
      <c r="AL69" s="1039"/>
      <c r="AM69" s="1039"/>
      <c r="AN69" s="1039"/>
      <c r="AO69" s="1039"/>
      <c r="AP69" s="1039"/>
      <c r="AQ69" s="1039"/>
      <c r="AR69" s="1039"/>
      <c r="AS69" s="1039"/>
      <c r="AT69" s="1039"/>
      <c r="AU69" s="1039"/>
      <c r="AV69" s="1039"/>
      <c r="AW69" s="1039"/>
      <c r="AX69" s="1039"/>
      <c r="AY69" s="1039"/>
      <c r="AZ69" s="1039"/>
      <c r="BA69" s="1442"/>
      <c r="BB69" s="1445"/>
      <c r="BC69" s="1442"/>
      <c r="BD69" s="1442"/>
      <c r="BE69" s="1039"/>
      <c r="BF69" s="1039"/>
      <c r="BG69" s="1039"/>
      <c r="BH69" s="1039"/>
      <c r="BI69" s="1039"/>
      <c r="BJ69" s="1039"/>
      <c r="BK69" s="1039"/>
      <c r="BL69" s="1039"/>
      <c r="BM69" s="1039"/>
      <c r="BN69" s="1039"/>
      <c r="BO69" s="1039"/>
      <c r="BP69" s="1039"/>
      <c r="BQ69" s="1039"/>
      <c r="BR69" s="1039"/>
      <c r="BS69" s="1039"/>
      <c r="BT69" s="1039"/>
      <c r="BU69" s="1039"/>
      <c r="BV69" s="1039"/>
      <c r="BW69" s="1039"/>
      <c r="BX69" s="1039"/>
      <c r="BY69" s="1039"/>
      <c r="BZ69" s="1039"/>
      <c r="CA69" s="1039"/>
      <c r="CB69" s="1039"/>
      <c r="CC69" s="1039"/>
      <c r="CD69" s="1039"/>
      <c r="CE69" s="1039"/>
    </row>
    <row r="70" spans="1:83" s="1446" customFormat="1" ht="35.25" customHeight="1">
      <c r="A70" s="2009"/>
      <c r="B70" s="2008" t="s">
        <v>1926</v>
      </c>
      <c r="C70" s="1768" t="s">
        <v>94</v>
      </c>
      <c r="D70" s="1768" t="s">
        <v>740</v>
      </c>
      <c r="E70" s="1965"/>
      <c r="F70" s="1773" t="s">
        <v>2861</v>
      </c>
      <c r="G70" s="1773" t="s">
        <v>2866</v>
      </c>
      <c r="H70" s="1773">
        <v>127</v>
      </c>
      <c r="I70" s="1768" t="s">
        <v>1240</v>
      </c>
      <c r="J70" s="1965" t="s">
        <v>448</v>
      </c>
      <c r="K70" s="1941" t="s">
        <v>1056</v>
      </c>
      <c r="L70" s="1966"/>
      <c r="M70" s="1976"/>
      <c r="N70" s="2013"/>
      <c r="O70" s="1966"/>
      <c r="P70" s="1965"/>
      <c r="Q70" s="1965"/>
      <c r="R70" s="1965"/>
      <c r="S70" s="1965"/>
      <c r="T70" s="1942"/>
      <c r="U70" s="1942"/>
      <c r="V70" s="1942"/>
      <c r="W70" s="1770"/>
      <c r="X70" s="1965"/>
      <c r="Y70" s="1965"/>
      <c r="Z70" s="1965"/>
      <c r="AA70" s="1965"/>
      <c r="AB70" s="1768"/>
      <c r="AC70" s="1945"/>
      <c r="AD70" s="1768"/>
      <c r="AE70" s="1768"/>
      <c r="AF70" s="1768"/>
      <c r="AG70" s="1768"/>
      <c r="AH70" s="1768"/>
      <c r="AI70" s="4090"/>
      <c r="AJ70" s="1039">
        <f t="shared" si="2"/>
        <v>0</v>
      </c>
      <c r="AK70" s="1039"/>
      <c r="AL70" s="1039"/>
      <c r="AM70" s="1039"/>
      <c r="AN70" s="1039"/>
      <c r="AO70" s="1039"/>
      <c r="AP70" s="1039"/>
      <c r="AQ70" s="1039"/>
      <c r="AR70" s="1039"/>
      <c r="AS70" s="1039"/>
      <c r="AT70" s="1039"/>
      <c r="AU70" s="1039"/>
      <c r="AV70" s="1039"/>
      <c r="AW70" s="1039"/>
      <c r="AX70" s="1039"/>
      <c r="AY70" s="1039"/>
      <c r="AZ70" s="1039"/>
      <c r="BA70" s="1442"/>
      <c r="BB70" s="1445"/>
      <c r="BC70" s="1442"/>
      <c r="BD70" s="1442"/>
      <c r="BE70" s="1039"/>
      <c r="BF70" s="1039"/>
      <c r="BG70" s="1039"/>
      <c r="BH70" s="1039"/>
      <c r="BI70" s="1039"/>
      <c r="BJ70" s="1039"/>
      <c r="BK70" s="1039"/>
      <c r="BL70" s="1039"/>
      <c r="BM70" s="1039"/>
      <c r="BN70" s="1039"/>
      <c r="BO70" s="1039"/>
      <c r="BP70" s="1039"/>
      <c r="BQ70" s="1039"/>
      <c r="BR70" s="1039"/>
      <c r="BS70" s="1039"/>
      <c r="BT70" s="1039"/>
      <c r="BU70" s="1039"/>
      <c r="BV70" s="1039"/>
      <c r="BW70" s="1039"/>
      <c r="BX70" s="1039"/>
      <c r="BY70" s="1039"/>
      <c r="BZ70" s="1039"/>
      <c r="CA70" s="1039"/>
      <c r="CB70" s="1039"/>
      <c r="CC70" s="1039"/>
      <c r="CD70" s="1039"/>
      <c r="CE70" s="1039"/>
    </row>
    <row r="71" spans="1:83" s="1446" customFormat="1" ht="33" customHeight="1">
      <c r="A71" s="2009"/>
      <c r="B71" s="2008" t="s">
        <v>1926</v>
      </c>
      <c r="C71" s="1768" t="s">
        <v>94</v>
      </c>
      <c r="D71" s="1768" t="s">
        <v>740</v>
      </c>
      <c r="E71" s="1965"/>
      <c r="F71" s="1773" t="s">
        <v>147</v>
      </c>
      <c r="G71" s="1773" t="s">
        <v>1702</v>
      </c>
      <c r="H71" s="1773">
        <v>143</v>
      </c>
      <c r="I71" s="1768" t="s">
        <v>1240</v>
      </c>
      <c r="J71" s="1965" t="s">
        <v>448</v>
      </c>
      <c r="K71" s="1941" t="s">
        <v>1056</v>
      </c>
      <c r="L71" s="1966"/>
      <c r="M71" s="1976"/>
      <c r="N71" s="2013"/>
      <c r="O71" s="1966"/>
      <c r="P71" s="1965"/>
      <c r="Q71" s="1965"/>
      <c r="R71" s="1965"/>
      <c r="S71" s="1965"/>
      <c r="T71" s="1942"/>
      <c r="U71" s="1942"/>
      <c r="V71" s="1942"/>
      <c r="W71" s="1770"/>
      <c r="X71" s="1965"/>
      <c r="Y71" s="1965"/>
      <c r="Z71" s="1965"/>
      <c r="AA71" s="1965"/>
      <c r="AB71" s="1768"/>
      <c r="AC71" s="1945"/>
      <c r="AD71" s="1768"/>
      <c r="AE71" s="1768"/>
      <c r="AF71" s="1768"/>
      <c r="AG71" s="1768"/>
      <c r="AH71" s="1768"/>
      <c r="AI71" s="4090"/>
      <c r="AJ71" s="1039">
        <f t="shared" si="2"/>
        <v>0</v>
      </c>
      <c r="AK71" s="1039"/>
      <c r="AL71" s="1039"/>
      <c r="AM71" s="1039"/>
      <c r="AN71" s="1039"/>
      <c r="AO71" s="1039"/>
      <c r="AP71" s="1039"/>
      <c r="AQ71" s="1039"/>
      <c r="AR71" s="1039"/>
      <c r="AS71" s="1039"/>
      <c r="AT71" s="1039"/>
      <c r="AU71" s="1039"/>
      <c r="AV71" s="1039"/>
      <c r="AW71" s="1039"/>
      <c r="AX71" s="1039"/>
      <c r="AY71" s="1039"/>
      <c r="AZ71" s="1039"/>
      <c r="BA71" s="1442"/>
      <c r="BB71" s="1445"/>
      <c r="BC71" s="1442"/>
      <c r="BD71" s="1442"/>
      <c r="BE71" s="1039"/>
      <c r="BF71" s="1039"/>
      <c r="BG71" s="1039"/>
      <c r="BH71" s="1039"/>
      <c r="BI71" s="1039"/>
      <c r="BJ71" s="1039"/>
      <c r="BK71" s="1039"/>
      <c r="BL71" s="1039"/>
      <c r="BM71" s="1039"/>
      <c r="BN71" s="1039"/>
      <c r="BO71" s="1039"/>
      <c r="BP71" s="1039"/>
      <c r="BQ71" s="1039"/>
      <c r="BR71" s="1039"/>
      <c r="BS71" s="1039"/>
      <c r="BT71" s="1039"/>
      <c r="BU71" s="1039"/>
      <c r="BV71" s="1039"/>
      <c r="BW71" s="1039"/>
      <c r="BX71" s="1039"/>
      <c r="BY71" s="1039"/>
      <c r="BZ71" s="1039"/>
      <c r="CA71" s="1039"/>
      <c r="CB71" s="1039"/>
      <c r="CC71" s="1039"/>
      <c r="CD71" s="1039"/>
      <c r="CE71" s="1039"/>
    </row>
    <row r="72" spans="1:83" s="1446" customFormat="1" ht="30.75" customHeight="1">
      <c r="A72" s="2009"/>
      <c r="B72" s="2008" t="s">
        <v>1926</v>
      </c>
      <c r="C72" s="1768" t="s">
        <v>94</v>
      </c>
      <c r="D72" s="1768" t="s">
        <v>740</v>
      </c>
      <c r="E72" s="1965"/>
      <c r="F72" s="1773" t="s">
        <v>2862</v>
      </c>
      <c r="G72" s="1773" t="s">
        <v>2118</v>
      </c>
      <c r="H72" s="1773">
        <v>215</v>
      </c>
      <c r="I72" s="1768" t="s">
        <v>1240</v>
      </c>
      <c r="J72" s="1965" t="s">
        <v>448</v>
      </c>
      <c r="K72" s="1941" t="s">
        <v>1056</v>
      </c>
      <c r="L72" s="1966"/>
      <c r="M72" s="1976"/>
      <c r="N72" s="1977"/>
      <c r="O72" s="1966"/>
      <c r="P72" s="1965"/>
      <c r="Q72" s="1965"/>
      <c r="R72" s="1965"/>
      <c r="S72" s="1965"/>
      <c r="T72" s="1942"/>
      <c r="U72" s="1942"/>
      <c r="V72" s="1942"/>
      <c r="W72" s="1770"/>
      <c r="X72" s="1965"/>
      <c r="Y72" s="1965"/>
      <c r="Z72" s="1965"/>
      <c r="AA72" s="1965"/>
      <c r="AB72" s="1768"/>
      <c r="AC72" s="1945"/>
      <c r="AD72" s="1768"/>
      <c r="AE72" s="1768"/>
      <c r="AF72" s="1768"/>
      <c r="AG72" s="1768"/>
      <c r="AH72" s="1768"/>
      <c r="AI72" s="4090"/>
      <c r="AJ72" s="1039">
        <f t="shared" si="2"/>
        <v>0</v>
      </c>
      <c r="AK72" s="1039"/>
      <c r="AL72" s="1039"/>
      <c r="AM72" s="1039"/>
      <c r="AN72" s="1039"/>
      <c r="AO72" s="1039"/>
      <c r="AP72" s="1039"/>
      <c r="AQ72" s="1039"/>
      <c r="AR72" s="1039"/>
      <c r="AS72" s="1039"/>
      <c r="AT72" s="1039"/>
      <c r="AU72" s="1039"/>
      <c r="AV72" s="1039"/>
      <c r="AW72" s="1039"/>
      <c r="AX72" s="1039"/>
      <c r="AY72" s="1039"/>
      <c r="AZ72" s="1039"/>
      <c r="BA72" s="1442"/>
      <c r="BB72" s="1445"/>
      <c r="BC72" s="1442"/>
      <c r="BD72" s="1442"/>
      <c r="BE72" s="1039"/>
      <c r="BF72" s="1039"/>
      <c r="BG72" s="1039"/>
      <c r="BH72" s="1039"/>
      <c r="BI72" s="1039"/>
      <c r="BJ72" s="1039"/>
      <c r="BK72" s="1039"/>
      <c r="BL72" s="1039"/>
      <c r="BM72" s="1039"/>
      <c r="BN72" s="1039"/>
      <c r="BO72" s="1039"/>
      <c r="BP72" s="1039"/>
      <c r="BQ72" s="1039"/>
      <c r="BR72" s="1039"/>
      <c r="BS72" s="1039"/>
      <c r="BT72" s="1039"/>
      <c r="BU72" s="1039"/>
      <c r="BV72" s="1039"/>
      <c r="BW72" s="1039"/>
      <c r="BX72" s="1039"/>
      <c r="BY72" s="1039"/>
      <c r="BZ72" s="1039"/>
      <c r="CA72" s="1039"/>
      <c r="CB72" s="1039"/>
      <c r="CC72" s="1039"/>
      <c r="CD72" s="1039"/>
      <c r="CE72" s="1039"/>
    </row>
    <row r="73" spans="1:83" s="215" customFormat="1" ht="69.75" customHeight="1">
      <c r="A73" s="2014"/>
      <c r="B73" s="2008" t="s">
        <v>1926</v>
      </c>
      <c r="C73" s="1768" t="s">
        <v>94</v>
      </c>
      <c r="D73" s="1768" t="s">
        <v>157</v>
      </c>
      <c r="E73" s="1768"/>
      <c r="F73" s="1943" t="s">
        <v>2867</v>
      </c>
      <c r="G73" s="1943" t="s">
        <v>2867</v>
      </c>
      <c r="H73" s="1768">
        <v>370</v>
      </c>
      <c r="I73" s="1768" t="s">
        <v>964</v>
      </c>
      <c r="J73" s="1944" t="s">
        <v>427</v>
      </c>
      <c r="K73" s="1941" t="s">
        <v>1056</v>
      </c>
      <c r="L73" s="1945"/>
      <c r="M73" s="1768"/>
      <c r="N73" s="1945"/>
      <c r="O73" s="1945"/>
      <c r="P73" s="1944"/>
      <c r="Q73" s="1944"/>
      <c r="R73" s="1944"/>
      <c r="S73" s="1944"/>
      <c r="T73" s="1944"/>
      <c r="U73" s="1978"/>
      <c r="V73" s="1978"/>
      <c r="W73" s="1944"/>
      <c r="X73" s="1944"/>
      <c r="Y73" s="1944"/>
      <c r="Z73" s="1944"/>
      <c r="AA73" s="1944"/>
      <c r="AB73" s="1944"/>
      <c r="AC73" s="1979"/>
      <c r="AD73" s="1944"/>
      <c r="AE73" s="1944"/>
      <c r="AF73" s="1944"/>
      <c r="AG73" s="1944"/>
      <c r="AH73" s="1944"/>
      <c r="AI73" s="2593" t="s">
        <v>2873</v>
      </c>
      <c r="AJ73" s="250"/>
      <c r="AK73" s="250"/>
      <c r="AL73" s="250"/>
      <c r="AM73" s="250"/>
      <c r="AN73" s="250"/>
      <c r="AO73" s="250"/>
      <c r="AP73" s="250"/>
      <c r="AQ73" s="250"/>
      <c r="AR73" s="250"/>
      <c r="AS73" s="250"/>
      <c r="AT73" s="250"/>
      <c r="AU73" s="250"/>
      <c r="AV73" s="250"/>
      <c r="AW73" s="250"/>
      <c r="AX73" s="250"/>
      <c r="AY73" s="250"/>
      <c r="AZ73" s="250"/>
      <c r="BA73" s="236"/>
      <c r="BB73" s="1470"/>
      <c r="BC73" s="236"/>
      <c r="BD73" s="236"/>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row>
    <row r="74" spans="1:83" s="215" customFormat="1" ht="64.5" customHeight="1">
      <c r="A74" s="1971"/>
      <c r="B74" s="2440" t="s">
        <v>1926</v>
      </c>
      <c r="C74" s="1768" t="s">
        <v>94</v>
      </c>
      <c r="D74" s="1768" t="s">
        <v>157</v>
      </c>
      <c r="E74" s="1768"/>
      <c r="F74" s="1943" t="s">
        <v>2867</v>
      </c>
      <c r="G74" s="1943" t="s">
        <v>2867</v>
      </c>
      <c r="H74" s="1768">
        <v>370</v>
      </c>
      <c r="I74" s="1768" t="s">
        <v>964</v>
      </c>
      <c r="J74" s="1944" t="s">
        <v>427</v>
      </c>
      <c r="K74" s="1941" t="s">
        <v>1056</v>
      </c>
      <c r="L74" s="1945">
        <v>0</v>
      </c>
      <c r="M74" s="1946">
        <v>0</v>
      </c>
      <c r="N74" s="1946">
        <v>0</v>
      </c>
      <c r="O74" s="1945">
        <v>0</v>
      </c>
      <c r="P74" s="1768"/>
      <c r="Q74" s="1768"/>
      <c r="R74" s="1768"/>
      <c r="S74" s="1768"/>
      <c r="T74" s="1942"/>
      <c r="U74" s="1942"/>
      <c r="V74" s="1942"/>
      <c r="W74" s="1768"/>
      <c r="X74" s="1768"/>
      <c r="Y74" s="1768"/>
      <c r="Z74" s="1768"/>
      <c r="AA74" s="1768"/>
      <c r="AB74" s="1985"/>
      <c r="AC74" s="1985"/>
      <c r="AD74" s="1768"/>
      <c r="AE74" s="1768"/>
      <c r="AF74" s="1768"/>
      <c r="AG74" s="1768"/>
      <c r="AH74" s="1768"/>
      <c r="AI74" s="2594" t="s">
        <v>3448</v>
      </c>
      <c r="AJ74" s="250">
        <f>SUM(AD74:AI74)</f>
        <v>0</v>
      </c>
      <c r="AK74" s="250"/>
      <c r="AL74" s="250"/>
      <c r="AM74" s="250"/>
      <c r="AN74" s="250"/>
      <c r="AO74" s="250"/>
      <c r="AP74" s="250"/>
      <c r="AQ74" s="250"/>
      <c r="AR74" s="250"/>
      <c r="AS74" s="250"/>
      <c r="AT74" s="250"/>
      <c r="AU74" s="250"/>
      <c r="AV74" s="250"/>
      <c r="AW74" s="250"/>
      <c r="AX74" s="250"/>
      <c r="AY74" s="250"/>
      <c r="AZ74" s="250"/>
      <c r="BA74" s="236"/>
      <c r="BB74" s="1470"/>
      <c r="BC74" s="236"/>
      <c r="BD74" s="236"/>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row>
    <row r="75" spans="1:83" s="215" customFormat="1" ht="64.5" customHeight="1">
      <c r="A75" s="1971"/>
      <c r="B75" s="2471" t="s">
        <v>415</v>
      </c>
      <c r="C75" s="1768" t="s">
        <v>94</v>
      </c>
      <c r="D75" s="1768" t="s">
        <v>157</v>
      </c>
      <c r="E75" s="1768"/>
      <c r="F75" s="1943" t="s">
        <v>3447</v>
      </c>
      <c r="G75" s="1943" t="s">
        <v>3447</v>
      </c>
      <c r="H75" s="1768"/>
      <c r="I75" s="1768" t="s">
        <v>964</v>
      </c>
      <c r="J75" s="2183" t="s">
        <v>2962</v>
      </c>
      <c r="K75" s="1941" t="s">
        <v>1056</v>
      </c>
      <c r="L75" s="1945">
        <v>213705.78</v>
      </c>
      <c r="M75" s="1945">
        <v>213705.78</v>
      </c>
      <c r="N75" s="1945">
        <v>213705.78</v>
      </c>
      <c r="O75" s="1945">
        <v>0</v>
      </c>
      <c r="P75" s="1768"/>
      <c r="Q75" s="1768"/>
      <c r="R75" s="1768"/>
      <c r="S75" s="1768"/>
      <c r="T75" s="1942"/>
      <c r="U75" s="1942"/>
      <c r="V75" s="1942">
        <v>1</v>
      </c>
      <c r="W75" s="1768"/>
      <c r="X75" s="1768"/>
      <c r="Y75" s="1768"/>
      <c r="Z75" s="1768"/>
      <c r="AA75" s="1768"/>
      <c r="AB75" s="1985">
        <v>1</v>
      </c>
      <c r="AC75" s="1985">
        <v>1</v>
      </c>
      <c r="AD75" s="1768">
        <v>1</v>
      </c>
      <c r="AE75" s="1768"/>
      <c r="AF75" s="1768"/>
      <c r="AG75" s="1768"/>
      <c r="AH75" s="1768"/>
      <c r="AI75" s="1768" t="s">
        <v>438</v>
      </c>
      <c r="AJ75" s="250"/>
      <c r="AK75" s="250"/>
      <c r="AL75" s="250"/>
      <c r="AM75" s="250"/>
      <c r="AN75" s="250"/>
      <c r="AO75" s="250"/>
      <c r="AP75" s="250"/>
      <c r="AQ75" s="250"/>
      <c r="AR75" s="250"/>
      <c r="AS75" s="250"/>
      <c r="AT75" s="250"/>
      <c r="AU75" s="250"/>
      <c r="AV75" s="250"/>
      <c r="AW75" s="250"/>
      <c r="AX75" s="250"/>
      <c r="AY75" s="250"/>
      <c r="AZ75" s="250"/>
      <c r="BA75" s="236"/>
      <c r="BB75" s="1470"/>
      <c r="BC75" s="236"/>
      <c r="BD75" s="236"/>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row>
    <row r="76" spans="1:83" ht="39.950000000000003" customHeight="1">
      <c r="A76" s="1971"/>
      <c r="B76" s="2472" t="s">
        <v>415</v>
      </c>
      <c r="C76" s="1768" t="s">
        <v>94</v>
      </c>
      <c r="D76" s="1768" t="s">
        <v>157</v>
      </c>
      <c r="E76" s="1768"/>
      <c r="F76" s="1768" t="s">
        <v>2871</v>
      </c>
      <c r="G76" s="1768" t="s">
        <v>2871</v>
      </c>
      <c r="H76" s="1768">
        <v>84</v>
      </c>
      <c r="I76" s="1768" t="s">
        <v>964</v>
      </c>
      <c r="J76" s="1768" t="s">
        <v>426</v>
      </c>
      <c r="K76" s="1941" t="s">
        <v>1056</v>
      </c>
      <c r="L76" s="1945">
        <v>105600</v>
      </c>
      <c r="M76" s="1945">
        <v>105600</v>
      </c>
      <c r="N76" s="1945">
        <v>105600</v>
      </c>
      <c r="O76" s="1945">
        <v>0</v>
      </c>
      <c r="P76" s="1945"/>
      <c r="Q76" s="1768"/>
      <c r="R76" s="1768"/>
      <c r="S76" s="1768"/>
      <c r="T76" s="1942"/>
      <c r="U76" s="1942"/>
      <c r="V76" s="1942"/>
      <c r="W76" s="1768">
        <v>2.4</v>
      </c>
      <c r="X76" s="1768"/>
      <c r="Y76" s="1768"/>
      <c r="Z76" s="1768"/>
      <c r="AA76" s="1768"/>
      <c r="AB76" s="1985">
        <v>1</v>
      </c>
      <c r="AC76" s="1985">
        <v>1</v>
      </c>
      <c r="AD76" s="1768">
        <v>1</v>
      </c>
      <c r="AE76" s="1768"/>
      <c r="AF76" s="1768"/>
      <c r="AG76" s="1768"/>
      <c r="AH76" s="1768"/>
      <c r="AI76" s="1768" t="s">
        <v>438</v>
      </c>
      <c r="AJ76" s="249">
        <f>SUM(AD76:AI76)</f>
        <v>1</v>
      </c>
    </row>
    <row r="77" spans="1:83" ht="39.950000000000003" customHeight="1">
      <c r="A77" s="1971"/>
      <c r="B77" s="2472" t="s">
        <v>415</v>
      </c>
      <c r="C77" s="1768" t="s">
        <v>94</v>
      </c>
      <c r="D77" s="1768" t="s">
        <v>157</v>
      </c>
      <c r="E77" s="1768"/>
      <c r="F77" s="1768" t="s">
        <v>2872</v>
      </c>
      <c r="G77" s="1768" t="s">
        <v>2872</v>
      </c>
      <c r="H77" s="1768">
        <v>157</v>
      </c>
      <c r="I77" s="1768" t="s">
        <v>964</v>
      </c>
      <c r="J77" s="1768" t="s">
        <v>426</v>
      </c>
      <c r="K77" s="1941" t="s">
        <v>1056</v>
      </c>
      <c r="L77" s="1945">
        <v>32265</v>
      </c>
      <c r="M77" s="1945">
        <v>32265</v>
      </c>
      <c r="N77" s="1945">
        <v>32265</v>
      </c>
      <c r="O77" s="1945">
        <v>0</v>
      </c>
      <c r="P77" s="1945"/>
      <c r="Q77" s="1768"/>
      <c r="R77" s="1768"/>
      <c r="S77" s="1768"/>
      <c r="T77" s="1942"/>
      <c r="U77" s="1942"/>
      <c r="V77" s="1942"/>
      <c r="W77" s="1768">
        <v>1.4</v>
      </c>
      <c r="X77" s="1768"/>
      <c r="Y77" s="1768"/>
      <c r="Z77" s="1768"/>
      <c r="AA77" s="1768"/>
      <c r="AB77" s="1985">
        <v>1</v>
      </c>
      <c r="AC77" s="1985">
        <v>1</v>
      </c>
      <c r="AD77" s="1768">
        <v>1</v>
      </c>
      <c r="AE77" s="1768"/>
      <c r="AF77" s="1768"/>
      <c r="AG77" s="1768"/>
      <c r="AH77" s="1768"/>
      <c r="AI77" s="1768" t="s">
        <v>438</v>
      </c>
      <c r="AJ77" s="249">
        <f>SUM(AD77:AI77)</f>
        <v>1</v>
      </c>
    </row>
    <row r="78" spans="1:83" ht="70.5" customHeight="1">
      <c r="A78" s="1971"/>
      <c r="B78" s="1968"/>
      <c r="C78" s="1768"/>
      <c r="D78" s="1768"/>
      <c r="E78" s="1947"/>
      <c r="F78" s="1947"/>
      <c r="G78" s="1947"/>
      <c r="H78" s="1947"/>
      <c r="I78" s="1947"/>
      <c r="J78" s="1948"/>
      <c r="K78" s="1948"/>
      <c r="L78" s="1949">
        <f>SUM(L4:L77)</f>
        <v>4004319.3299999996</v>
      </c>
      <c r="M78" s="1949">
        <f>SUM(M4:M77)</f>
        <v>4004319.3299999996</v>
      </c>
      <c r="N78" s="1949">
        <f>SUM(N4:N77)</f>
        <v>4004319.3299999996</v>
      </c>
      <c r="O78" s="1949">
        <f>SUM(O4:O77)</f>
        <v>0</v>
      </c>
      <c r="P78" s="1947"/>
      <c r="Q78" s="1947"/>
      <c r="R78" s="1947"/>
      <c r="S78" s="1948"/>
      <c r="T78" s="1950"/>
      <c r="U78" s="2017">
        <f>SUM(U4:U77)</f>
        <v>41820</v>
      </c>
      <c r="V78" s="1950"/>
      <c r="W78" s="2032">
        <f>W42+W43+W46+W49+W50+W51+W61+W74+W76+W77</f>
        <v>29.699999999999996</v>
      </c>
      <c r="X78" s="1952">
        <f>SUM(X4:X77)</f>
        <v>10</v>
      </c>
      <c r="Y78" s="1948"/>
      <c r="Z78" s="1947"/>
      <c r="AA78" s="1947"/>
      <c r="AB78" s="1951"/>
      <c r="AC78" s="2595"/>
      <c r="AD78" s="1591">
        <f>SUM(AD4:AD77)</f>
        <v>60</v>
      </c>
      <c r="AE78" s="1591"/>
      <c r="AF78" s="1952">
        <f>SUM(AF4:AF77)</f>
        <v>0</v>
      </c>
      <c r="AG78" s="1952"/>
      <c r="AH78" s="1952">
        <f>SUM(AH4:AH77)</f>
        <v>0</v>
      </c>
      <c r="AI78" s="2376"/>
      <c r="AJ78" s="249">
        <f>SUM(AD78:AI78)</f>
        <v>60</v>
      </c>
    </row>
    <row r="79" spans="1:83">
      <c r="AJ79" s="249">
        <f>SUM(AH79)</f>
        <v>0</v>
      </c>
    </row>
    <row r="82" spans="15:15">
      <c r="O82" s="1418"/>
    </row>
  </sheetData>
  <mergeCells count="14">
    <mergeCell ref="AI67:AI72"/>
    <mergeCell ref="Z2:AA2"/>
    <mergeCell ref="AB2:AC2"/>
    <mergeCell ref="AD2:AI2"/>
    <mergeCell ref="B1:AI1"/>
    <mergeCell ref="B2:B3"/>
    <mergeCell ref="C2:C3"/>
    <mergeCell ref="D2:D3"/>
    <mergeCell ref="E2:E3"/>
    <mergeCell ref="F2:G2"/>
    <mergeCell ref="H2:H3"/>
    <mergeCell ref="I2:I3"/>
    <mergeCell ref="J2:J3"/>
    <mergeCell ref="K2:K3"/>
  </mergeCells>
  <dataValidations count="13">
    <dataValidation allowBlank="1" showInputMessage="1" showErrorMessage="1" errorTitle="LÜTFEN DİKKAT!!!!" error="ŞU 3 DEĞERDEN BİRİSİNİ GİRMELİSİNİZ  &quot;Y&quot; &quot;D.E&quot; , &quot;EK&quot; " sqref="B1"/>
    <dataValidation type="whole" allowBlank="1" showInputMessage="1" showErrorMessage="1" sqref="AG72 AD74:AH65536 AG2:AG46 AG50:AG60 AH2:AH72 AD2:AF72">
      <formula1>0</formula1>
      <formula2>10</formula2>
    </dataValidation>
    <dataValidation type="list" allowBlank="1" showInputMessage="1" showErrorMessage="1" sqref="J76:J65536 J73:J74 J1:J3">
      <formula1>$BB$4:$BB$72</formula1>
    </dataValidation>
    <dataValidation type="list" allowBlank="1" showInputMessage="1" showErrorMessage="1" errorTitle="LÜTFEN DİKKAT!!!!" error="ŞU 3 DEĞERDEN BİRİSİNİ GİRMELİSİNİZ  &quot;Y&quot; &quot;D.E&quot; , &quot;EK&quot; " sqref="B2:B3 B79:B65536">
      <formula1>$BC$4:$BC$6</formula1>
    </dataValidation>
    <dataValidation type="list" allowBlank="1" showInputMessage="1" showErrorMessage="1" errorTitle="YANLIŞ DEĞER" error="LÜTFEN TANIMLANAN BİR PARAMETRE GİRİN!!!!!!!!!!!!!!_x000a_(YENİ, STND. GEL. YADA ONARIM SEÇENEKLERİNDEN BİRİSİ" sqref="I2:I3 I78:I65536">
      <formula1>$BA$4:$BA$6</formula1>
    </dataValidation>
    <dataValidation type="decimal" allowBlank="1" showInputMessage="1" showErrorMessage="1" errorTitle="DİKKATT" error="GİRDİĞİNİZ UZUNLUĞUN Km CİNSİNDEN  VE BİR SAYI OLDUĞUNU UNUTMAYIN LÜTFEN VERİNİZİ KONTROL EDİN_x000a_KÖYDES" sqref="Q73:X73 Z73:AA73 P73:P75 P78:P65536 Q74:Y65536 V49:W51 T3:V3 W52:W53 V64:V66 W2:W48 X2:X53 P2:S72 Y4:Y73 W63:X72">
      <formula1>0</formula1>
      <formula2>2000</formula2>
    </dataValidation>
    <dataValidation type="list" allowBlank="1" showInputMessage="1" showErrorMessage="1" sqref="K2:K3 K63:K65536">
      <formula1>$BC$4:$BC$6</formula1>
    </dataValidation>
    <dataValidation allowBlank="1" showInputMessage="1" showErrorMessage="1" errorTitle="DİKKATT" error="GİRDİĞİNİZ UZUNLUĞUN Km CİNSİNDEN  VE BİR SAYI OLDUĞUNU UNUTMAYIN LÜTFEN VERİNİZİ KONTROL EDİN_x000a_KÖYDES" sqref="Y2:Y3"/>
    <dataValidation type="list" allowBlank="1" showInputMessage="1" showErrorMessage="1" sqref="J75">
      <formula1>$AW$4:$AW$17</formula1>
    </dataValidation>
    <dataValidation type="list" allowBlank="1" showInputMessage="1" showErrorMessage="1" sqref="K4:K62">
      <formula1>$BC$4:$BC$4</formula1>
    </dataValidation>
    <dataValidation type="list" allowBlank="1" showInputMessage="1" showErrorMessage="1" errorTitle="YANLIŞ DEĞER" error="LÜTFEN TANIMLANAN BİR PARAMETRE GİRİN!!!!!!!!!!!!!!_x000a_(YENİ, STND. GEL. YADA ONARIM SEÇENEKLERİNDEN BİRİSİ" sqref="I4:I62">
      <formula1>$BA$4:$BA$7</formula1>
    </dataValidation>
    <dataValidation type="list" allowBlank="1" showInputMessage="1" showErrorMessage="1" sqref="J4:J72">
      <formula1>$BB$4:$BB$14</formula1>
    </dataValidation>
    <dataValidation type="list" allowBlank="1" showInputMessage="1" showErrorMessage="1" sqref="B4:B78">
      <formula1>$AZ$3:$AZ$6</formula1>
    </dataValidation>
  </dataValidations>
  <printOptions horizontalCentered="1"/>
  <pageMargins left="0.51181102362204722" right="0.31496062992125984" top="0.74803149606299213" bottom="0.35433070866141736" header="0.31496062992125984" footer="0.31496062992125984"/>
  <pageSetup paperSize="9" scale="30" orientation="landscape" r:id="rId1"/>
  <headerFooter alignWithMargins="0">
    <oddHeader>&amp;C&amp;12T.C.
İÇİŞLERİ BAKANLIĞI
Mahalli İdareler Genel Müdürlüğü</oddHeader>
  </headerFooter>
  <colBreaks count="1" manualBreakCount="1">
    <brk id="35"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E55"/>
  <sheetViews>
    <sheetView zoomScale="82" zoomScaleNormal="82" zoomScaleSheetLayoutView="80" workbookViewId="0">
      <pane xSplit="8" ySplit="3" topLeftCell="I4" activePane="bottomRight" state="frozen"/>
      <selection activeCell="B4" sqref="B4"/>
      <selection pane="topRight" activeCell="B4" sqref="B4"/>
      <selection pane="bottomLeft" activeCell="B4" sqref="B4"/>
      <selection pane="bottomRight" sqref="A1:AI1"/>
    </sheetView>
  </sheetViews>
  <sheetFormatPr defaultRowHeight="12.75"/>
  <cols>
    <col min="1" max="1" width="9.140625" style="204"/>
    <col min="2" max="2" width="10.42578125" style="204" customWidth="1"/>
    <col min="3" max="3" width="12.7109375" style="204" customWidth="1"/>
    <col min="4" max="4" width="16" style="204" customWidth="1"/>
    <col min="5" max="5" width="9.7109375" style="204" customWidth="1"/>
    <col min="6" max="6" width="38.42578125" style="204" customWidth="1"/>
    <col min="7" max="7" width="41.140625" style="204" customWidth="1"/>
    <col min="8" max="8" width="8.85546875" style="205" customWidth="1"/>
    <col min="9" max="9" width="29.7109375" style="204" customWidth="1"/>
    <col min="10" max="10" width="23.42578125" style="302" customWidth="1"/>
    <col min="11" max="11" width="17.85546875" style="302" customWidth="1"/>
    <col min="12" max="12" width="17.85546875" style="303" customWidth="1"/>
    <col min="13" max="13" width="17.42578125" style="303" customWidth="1"/>
    <col min="14" max="14" width="17" style="304" customWidth="1"/>
    <col min="15" max="15" width="18.7109375" style="302" customWidth="1"/>
    <col min="16" max="16" width="8.85546875" style="204" customWidth="1"/>
    <col min="17" max="17" width="8.5703125" style="204" customWidth="1"/>
    <col min="18" max="18" width="8.140625" style="204" customWidth="1"/>
    <col min="19" max="19" width="9.7109375" style="302" customWidth="1"/>
    <col min="20" max="22" width="9.140625" style="209"/>
    <col min="23" max="23" width="12.140625" style="302" customWidth="1"/>
    <col min="24" max="24" width="7.85546875" style="302" customWidth="1"/>
    <col min="25" max="25" width="10.140625" style="302" customWidth="1"/>
    <col min="26" max="26" width="10.85546875" style="204" customWidth="1"/>
    <col min="27" max="27" width="7.140625" style="204" customWidth="1"/>
    <col min="28" max="28" width="6.7109375" style="210" customWidth="1"/>
    <col min="29" max="29" width="8" style="211" customWidth="1"/>
    <col min="30" max="30" width="7.42578125" style="212" customWidth="1"/>
    <col min="31" max="31" width="9.140625" style="210"/>
    <col min="32" max="32" width="7.5703125" style="212" customWidth="1"/>
    <col min="33" max="33" width="7.28515625" style="204" customWidth="1"/>
    <col min="34" max="34" width="9.7109375" style="212" customWidth="1"/>
    <col min="35" max="35" width="25.85546875" style="204" customWidth="1"/>
    <col min="36" max="36" width="13.5703125" style="249" customWidth="1"/>
    <col min="37" max="51" width="9.140625" style="249"/>
    <col min="52" max="52" width="10" style="249" customWidth="1"/>
    <col min="53" max="53" width="14.140625" style="205" customWidth="1"/>
    <col min="54" max="54" width="17.140625" style="1036" customWidth="1"/>
    <col min="55" max="55" width="10.7109375" style="205" bestFit="1" customWidth="1"/>
    <col min="56" max="56" width="9.140625" style="205"/>
    <col min="57" max="83" width="9.140625" style="249"/>
    <col min="84" max="16384" width="9.140625" style="204"/>
  </cols>
  <sheetData>
    <row r="1" spans="1:83" ht="42.75" customHeight="1" thickBot="1">
      <c r="A1" s="4101" t="s">
        <v>2929</v>
      </c>
      <c r="B1" s="4102"/>
      <c r="C1" s="4102"/>
      <c r="D1" s="4102"/>
      <c r="E1" s="4102"/>
      <c r="F1" s="4102"/>
      <c r="G1" s="4102"/>
      <c r="H1" s="4102"/>
      <c r="I1" s="4102"/>
      <c r="J1" s="4102"/>
      <c r="K1" s="4102"/>
      <c r="L1" s="4102"/>
      <c r="M1" s="4102"/>
      <c r="N1" s="4102"/>
      <c r="O1" s="4102"/>
      <c r="P1" s="4102"/>
      <c r="Q1" s="4102"/>
      <c r="R1" s="4102"/>
      <c r="S1" s="4102"/>
      <c r="T1" s="4102"/>
      <c r="U1" s="4102"/>
      <c r="V1" s="4102"/>
      <c r="W1" s="4102"/>
      <c r="X1" s="4102"/>
      <c r="Y1" s="4102"/>
      <c r="Z1" s="4102"/>
      <c r="AA1" s="4102"/>
      <c r="AB1" s="4102"/>
      <c r="AC1" s="4102"/>
      <c r="AD1" s="4102"/>
      <c r="AE1" s="4102"/>
      <c r="AF1" s="4102"/>
      <c r="AG1" s="4102"/>
      <c r="AH1" s="4102"/>
      <c r="AI1" s="4102"/>
    </row>
    <row r="2" spans="1:83" s="205" customFormat="1" ht="46.5" customHeight="1">
      <c r="A2" s="1980"/>
      <c r="B2" s="4103" t="s">
        <v>445</v>
      </c>
      <c r="C2" s="4105" t="s">
        <v>13</v>
      </c>
      <c r="D2" s="4107" t="s">
        <v>2277</v>
      </c>
      <c r="E2" s="4109" t="s">
        <v>446</v>
      </c>
      <c r="F2" s="4107" t="s">
        <v>423</v>
      </c>
      <c r="G2" s="4107"/>
      <c r="H2" s="4111" t="s">
        <v>2263</v>
      </c>
      <c r="I2" s="4113" t="s">
        <v>2930</v>
      </c>
      <c r="J2" s="4115" t="s">
        <v>447</v>
      </c>
      <c r="K2" s="4117" t="s">
        <v>1246</v>
      </c>
      <c r="L2" s="1803" t="s">
        <v>2357</v>
      </c>
      <c r="M2" s="1804" t="s">
        <v>1054</v>
      </c>
      <c r="N2" s="1804" t="s">
        <v>2358</v>
      </c>
      <c r="O2" s="1805" t="s">
        <v>2359</v>
      </c>
      <c r="P2" s="1806" t="s">
        <v>425</v>
      </c>
      <c r="Q2" s="1807" t="s">
        <v>2273</v>
      </c>
      <c r="R2" s="1807" t="s">
        <v>12</v>
      </c>
      <c r="S2" s="1807" t="s">
        <v>2274</v>
      </c>
      <c r="T2" s="1808" t="s">
        <v>2275</v>
      </c>
      <c r="U2" s="1809" t="s">
        <v>448</v>
      </c>
      <c r="V2" s="932" t="s">
        <v>2962</v>
      </c>
      <c r="W2" s="1807" t="s">
        <v>426</v>
      </c>
      <c r="X2" s="1807" t="s">
        <v>427</v>
      </c>
      <c r="Y2" s="1807" t="s">
        <v>1415</v>
      </c>
      <c r="Z2" s="4094" t="s">
        <v>428</v>
      </c>
      <c r="AA2" s="4095"/>
      <c r="AB2" s="4096" t="s">
        <v>429</v>
      </c>
      <c r="AC2" s="4097"/>
      <c r="AD2" s="4098" t="s">
        <v>16</v>
      </c>
      <c r="AE2" s="4099"/>
      <c r="AF2" s="4099"/>
      <c r="AG2" s="4099"/>
      <c r="AH2" s="4099"/>
      <c r="AI2" s="4100"/>
      <c r="AW2" s="273"/>
      <c r="AY2" s="249"/>
      <c r="AZ2" s="249"/>
      <c r="BB2" s="1036"/>
    </row>
    <row r="3" spans="1:83" s="205" customFormat="1" ht="51.75" customHeight="1" thickBot="1">
      <c r="A3" s="1980"/>
      <c r="B3" s="4104"/>
      <c r="C3" s="4106"/>
      <c r="D3" s="4108"/>
      <c r="E3" s="4110"/>
      <c r="F3" s="1810" t="s">
        <v>430</v>
      </c>
      <c r="G3" s="1810" t="s">
        <v>431</v>
      </c>
      <c r="H3" s="4112"/>
      <c r="I3" s="4114"/>
      <c r="J3" s="4116"/>
      <c r="K3" s="4118"/>
      <c r="L3" s="1811" t="s">
        <v>1416</v>
      </c>
      <c r="M3" s="1812" t="s">
        <v>1417</v>
      </c>
      <c r="N3" s="1812" t="s">
        <v>1055</v>
      </c>
      <c r="O3" s="1813" t="s">
        <v>2131</v>
      </c>
      <c r="P3" s="1814" t="s">
        <v>434</v>
      </c>
      <c r="Q3" s="1815" t="s">
        <v>434</v>
      </c>
      <c r="R3" s="1815" t="s">
        <v>434</v>
      </c>
      <c r="S3" s="1816" t="s">
        <v>434</v>
      </c>
      <c r="T3" s="1816" t="s">
        <v>434</v>
      </c>
      <c r="U3" s="1817" t="s">
        <v>2931</v>
      </c>
      <c r="V3" s="616" t="s">
        <v>434</v>
      </c>
      <c r="W3" s="1816" t="s">
        <v>434</v>
      </c>
      <c r="X3" s="1816" t="s">
        <v>434</v>
      </c>
      <c r="Y3" s="1817" t="s">
        <v>2280</v>
      </c>
      <c r="Z3" s="1818" t="s">
        <v>449</v>
      </c>
      <c r="AA3" s="1819" t="s">
        <v>450</v>
      </c>
      <c r="AB3" s="1820" t="s">
        <v>436</v>
      </c>
      <c r="AC3" s="1821" t="s">
        <v>437</v>
      </c>
      <c r="AD3" s="1822" t="s">
        <v>438</v>
      </c>
      <c r="AE3" s="1823" t="s">
        <v>439</v>
      </c>
      <c r="AF3" s="1823" t="s">
        <v>440</v>
      </c>
      <c r="AG3" s="1823" t="s">
        <v>441</v>
      </c>
      <c r="AH3" s="1823" t="s">
        <v>442</v>
      </c>
      <c r="AI3" s="1824" t="s">
        <v>443</v>
      </c>
      <c r="BB3" s="1036"/>
    </row>
    <row r="4" spans="1:83" s="272" customFormat="1" ht="39.950000000000003" customHeight="1">
      <c r="A4" s="1981">
        <v>1</v>
      </c>
      <c r="B4" s="3214" t="s">
        <v>451</v>
      </c>
      <c r="C4" s="3214" t="s">
        <v>94</v>
      </c>
      <c r="D4" s="3214" t="s">
        <v>95</v>
      </c>
      <c r="E4" s="1799"/>
      <c r="F4" s="1789" t="s">
        <v>2876</v>
      </c>
      <c r="G4" s="1789" t="s">
        <v>2885</v>
      </c>
      <c r="H4" s="1789">
        <v>397</v>
      </c>
      <c r="I4" s="1776" t="s">
        <v>964</v>
      </c>
      <c r="J4" s="1776" t="s">
        <v>426</v>
      </c>
      <c r="K4" s="1776" t="s">
        <v>1056</v>
      </c>
      <c r="L4" s="1791">
        <v>25000</v>
      </c>
      <c r="M4" s="1791">
        <v>25000</v>
      </c>
      <c r="N4" s="1791">
        <v>25000</v>
      </c>
      <c r="O4" s="1791">
        <v>0</v>
      </c>
      <c r="P4" s="1776"/>
      <c r="Q4" s="1776"/>
      <c r="R4" s="1776"/>
      <c r="S4" s="1776"/>
      <c r="T4" s="1800"/>
      <c r="U4" s="1800"/>
      <c r="V4" s="1800"/>
      <c r="W4" s="1768">
        <v>0.5</v>
      </c>
      <c r="X4" s="1776"/>
      <c r="Y4" s="1776"/>
      <c r="Z4" s="1776"/>
      <c r="AA4" s="1776"/>
      <c r="AB4" s="1984">
        <v>1</v>
      </c>
      <c r="AC4" s="1984">
        <v>1</v>
      </c>
      <c r="AD4" s="1707">
        <v>1</v>
      </c>
      <c r="AE4" s="1707"/>
      <c r="AF4" s="1707"/>
      <c r="AG4" s="1707"/>
      <c r="AH4" s="1707"/>
      <c r="AI4" s="1707" t="s">
        <v>438</v>
      </c>
      <c r="AJ4" s="1614">
        <f t="shared" ref="AJ4:AJ39" si="0">SUM(AF4:AI4)</f>
        <v>0</v>
      </c>
      <c r="AK4" s="271"/>
      <c r="AL4" s="271"/>
      <c r="AM4" s="271"/>
      <c r="AN4" s="271"/>
      <c r="AO4" s="271"/>
      <c r="AP4" s="271"/>
      <c r="AQ4" s="271"/>
      <c r="AR4" s="271"/>
      <c r="AS4" s="271"/>
      <c r="AT4" s="271"/>
      <c r="AU4" s="271"/>
      <c r="AV4" s="271"/>
      <c r="AW4" s="271"/>
      <c r="AX4" s="280"/>
      <c r="AY4" s="280"/>
      <c r="AZ4" s="280" t="s">
        <v>451</v>
      </c>
      <c r="BA4" s="280" t="s">
        <v>9</v>
      </c>
      <c r="BB4" s="1136" t="s">
        <v>425</v>
      </c>
      <c r="BC4" s="280" t="s">
        <v>1056</v>
      </c>
      <c r="BD4" s="280"/>
      <c r="BE4" s="280"/>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row>
    <row r="5" spans="1:83" s="272" customFormat="1" ht="48.75" customHeight="1">
      <c r="A5" s="1981">
        <v>2</v>
      </c>
      <c r="B5" s="3214" t="s">
        <v>451</v>
      </c>
      <c r="C5" s="3214" t="s">
        <v>94</v>
      </c>
      <c r="D5" s="3214" t="s">
        <v>95</v>
      </c>
      <c r="E5" s="1799"/>
      <c r="F5" s="1789" t="s">
        <v>2877</v>
      </c>
      <c r="G5" s="1789" t="s">
        <v>2886</v>
      </c>
      <c r="H5" s="1789">
        <v>1759</v>
      </c>
      <c r="I5" s="1776" t="s">
        <v>964</v>
      </c>
      <c r="J5" s="1776" t="s">
        <v>426</v>
      </c>
      <c r="K5" s="1776" t="s">
        <v>1056</v>
      </c>
      <c r="L5" s="1791">
        <v>200000</v>
      </c>
      <c r="M5" s="1791">
        <v>200000</v>
      </c>
      <c r="N5" s="1791">
        <v>200000</v>
      </c>
      <c r="O5" s="1791">
        <v>0</v>
      </c>
      <c r="P5" s="1776"/>
      <c r="Q5" s="1776"/>
      <c r="R5" s="1776"/>
      <c r="S5" s="1776"/>
      <c r="T5" s="1800"/>
      <c r="U5" s="1800"/>
      <c r="V5" s="1800"/>
      <c r="W5" s="1768">
        <v>4</v>
      </c>
      <c r="X5" s="1776"/>
      <c r="Y5" s="1776"/>
      <c r="Z5" s="1776"/>
      <c r="AA5" s="1776"/>
      <c r="AB5" s="1984">
        <v>1</v>
      </c>
      <c r="AC5" s="1984">
        <v>1</v>
      </c>
      <c r="AD5" s="1707">
        <v>1</v>
      </c>
      <c r="AE5" s="1707"/>
      <c r="AF5" s="1707"/>
      <c r="AG5" s="1707"/>
      <c r="AH5" s="1707"/>
      <c r="AI5" s="1707" t="s">
        <v>438</v>
      </c>
      <c r="AJ5" s="1614">
        <f t="shared" si="0"/>
        <v>0</v>
      </c>
      <c r="AK5" s="271"/>
      <c r="AL5" s="271"/>
      <c r="AM5" s="271"/>
      <c r="AN5" s="271"/>
      <c r="AO5" s="271"/>
      <c r="AP5" s="271"/>
      <c r="AQ5" s="271"/>
      <c r="AR5" s="271"/>
      <c r="AS5" s="271"/>
      <c r="AT5" s="271"/>
      <c r="AU5" s="271"/>
      <c r="AV5" s="271"/>
      <c r="AW5" s="271"/>
      <c r="AX5" s="280"/>
      <c r="AY5" s="280"/>
      <c r="AZ5" s="280" t="s">
        <v>415</v>
      </c>
      <c r="BA5" s="280" t="s">
        <v>964</v>
      </c>
      <c r="BB5" s="1136" t="s">
        <v>2273</v>
      </c>
      <c r="BC5" s="280" t="s">
        <v>1057</v>
      </c>
      <c r="BD5" s="280"/>
      <c r="BE5" s="280"/>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row>
    <row r="6" spans="1:83" s="272" customFormat="1" ht="39.950000000000003" customHeight="1">
      <c r="A6" s="1981">
        <v>3</v>
      </c>
      <c r="B6" s="3214" t="s">
        <v>451</v>
      </c>
      <c r="C6" s="3214" t="s">
        <v>94</v>
      </c>
      <c r="D6" s="3214" t="s">
        <v>95</v>
      </c>
      <c r="E6" s="1799"/>
      <c r="F6" s="1789" t="s">
        <v>2878</v>
      </c>
      <c r="G6" s="1789" t="s">
        <v>2290</v>
      </c>
      <c r="H6" s="1789">
        <v>492</v>
      </c>
      <c r="I6" s="1776" t="s">
        <v>964</v>
      </c>
      <c r="J6" s="1776" t="s">
        <v>426</v>
      </c>
      <c r="K6" s="1776" t="s">
        <v>1056</v>
      </c>
      <c r="L6" s="1791">
        <v>230000</v>
      </c>
      <c r="M6" s="1791">
        <v>230000</v>
      </c>
      <c r="N6" s="1791">
        <v>230000</v>
      </c>
      <c r="O6" s="1791">
        <v>0</v>
      </c>
      <c r="P6" s="1776"/>
      <c r="Q6" s="1776"/>
      <c r="R6" s="1776"/>
      <c r="S6" s="1776"/>
      <c r="T6" s="1800"/>
      <c r="U6" s="1800"/>
      <c r="V6" s="1800"/>
      <c r="W6" s="1768">
        <v>4.5999999999999996</v>
      </c>
      <c r="X6" s="1776"/>
      <c r="Y6" s="1776"/>
      <c r="Z6" s="1776"/>
      <c r="AA6" s="1776"/>
      <c r="AB6" s="1984">
        <v>1</v>
      </c>
      <c r="AC6" s="1984">
        <v>1</v>
      </c>
      <c r="AD6" s="1707">
        <v>1</v>
      </c>
      <c r="AE6" s="1707"/>
      <c r="AF6" s="1707"/>
      <c r="AG6" s="1707"/>
      <c r="AH6" s="1707"/>
      <c r="AI6" s="1707" t="s">
        <v>438</v>
      </c>
      <c r="AJ6" s="1614">
        <f t="shared" si="0"/>
        <v>0</v>
      </c>
      <c r="AK6" s="271"/>
      <c r="AL6" s="271"/>
      <c r="AM6" s="271"/>
      <c r="AN6" s="271"/>
      <c r="AO6" s="271"/>
      <c r="AP6" s="271"/>
      <c r="AQ6" s="271"/>
      <c r="AR6" s="271"/>
      <c r="AS6" s="271"/>
      <c r="AT6" s="271"/>
      <c r="AU6" s="271"/>
      <c r="AV6" s="271"/>
      <c r="AW6" s="271"/>
      <c r="AX6" s="280"/>
      <c r="AY6" s="280"/>
      <c r="AZ6" s="280" t="s">
        <v>1926</v>
      </c>
      <c r="BA6" s="280" t="s">
        <v>2268</v>
      </c>
      <c r="BB6" s="1136" t="s">
        <v>12</v>
      </c>
      <c r="BC6" s="280"/>
      <c r="BD6" s="280"/>
      <c r="BE6" s="280"/>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row>
    <row r="7" spans="1:83" s="272" customFormat="1" ht="39.950000000000003" customHeight="1">
      <c r="A7" s="1981">
        <v>4</v>
      </c>
      <c r="B7" s="3214" t="s">
        <v>451</v>
      </c>
      <c r="C7" s="3214" t="s">
        <v>94</v>
      </c>
      <c r="D7" s="3214" t="s">
        <v>95</v>
      </c>
      <c r="E7" s="1799"/>
      <c r="F7" s="1789" t="s">
        <v>2879</v>
      </c>
      <c r="G7" s="1789" t="s">
        <v>2506</v>
      </c>
      <c r="H7" s="1789">
        <v>181</v>
      </c>
      <c r="I7" s="1776" t="s">
        <v>964</v>
      </c>
      <c r="J7" s="1776" t="s">
        <v>426</v>
      </c>
      <c r="K7" s="1776" t="s">
        <v>1056</v>
      </c>
      <c r="L7" s="1791">
        <v>60000</v>
      </c>
      <c r="M7" s="1791">
        <v>60000</v>
      </c>
      <c r="N7" s="1791">
        <v>60000</v>
      </c>
      <c r="O7" s="1791">
        <v>0</v>
      </c>
      <c r="P7" s="1776"/>
      <c r="Q7" s="1776"/>
      <c r="R7" s="1776"/>
      <c r="S7" s="1776"/>
      <c r="T7" s="1800"/>
      <c r="U7" s="1800"/>
      <c r="V7" s="1800"/>
      <c r="W7" s="1707">
        <v>1.2</v>
      </c>
      <c r="X7" s="1776"/>
      <c r="Y7" s="1776"/>
      <c r="Z7" s="1776"/>
      <c r="AA7" s="1776"/>
      <c r="AB7" s="1984">
        <v>1</v>
      </c>
      <c r="AC7" s="1984">
        <v>1</v>
      </c>
      <c r="AD7" s="1707">
        <v>1</v>
      </c>
      <c r="AE7" s="1707"/>
      <c r="AF7" s="1707"/>
      <c r="AG7" s="1707"/>
      <c r="AH7" s="1707"/>
      <c r="AI7" s="1707" t="s">
        <v>438</v>
      </c>
      <c r="AJ7" s="1614">
        <f t="shared" si="0"/>
        <v>0</v>
      </c>
      <c r="AK7" s="271"/>
      <c r="AL7" s="271"/>
      <c r="AM7" s="271"/>
      <c r="AN7" s="271"/>
      <c r="AO7" s="271"/>
      <c r="AP7" s="271"/>
      <c r="AQ7" s="271"/>
      <c r="AR7" s="271"/>
      <c r="AS7" s="271"/>
      <c r="AT7" s="271"/>
      <c r="AU7" s="271"/>
      <c r="AV7" s="271"/>
      <c r="AW7" s="271"/>
      <c r="AX7" s="280"/>
      <c r="AY7" s="280"/>
      <c r="AZ7" s="280"/>
      <c r="BA7" s="280" t="s">
        <v>1240</v>
      </c>
      <c r="BB7" s="1136" t="s">
        <v>2274</v>
      </c>
      <c r="BC7" s="280"/>
      <c r="BD7" s="280"/>
      <c r="BE7" s="280"/>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row>
    <row r="8" spans="1:83" s="272" customFormat="1" ht="39.950000000000003" customHeight="1">
      <c r="A8" s="1981">
        <v>5</v>
      </c>
      <c r="B8" s="3214" t="s">
        <v>451</v>
      </c>
      <c r="C8" s="3214" t="s">
        <v>94</v>
      </c>
      <c r="D8" s="3214" t="s">
        <v>95</v>
      </c>
      <c r="E8" s="1799"/>
      <c r="F8" s="1790" t="s">
        <v>2880</v>
      </c>
      <c r="G8" s="1790" t="s">
        <v>2887</v>
      </c>
      <c r="H8" s="1789">
        <v>176</v>
      </c>
      <c r="I8" s="1776" t="s">
        <v>964</v>
      </c>
      <c r="J8" s="1776" t="s">
        <v>426</v>
      </c>
      <c r="K8" s="1776" t="s">
        <v>1056</v>
      </c>
      <c r="L8" s="1791">
        <v>155000</v>
      </c>
      <c r="M8" s="1791">
        <v>155000</v>
      </c>
      <c r="N8" s="1791">
        <v>155000</v>
      </c>
      <c r="O8" s="1791">
        <v>0</v>
      </c>
      <c r="P8" s="1776"/>
      <c r="Q8" s="1776"/>
      <c r="R8" s="1776"/>
      <c r="S8" s="1776"/>
      <c r="T8" s="1800"/>
      <c r="U8" s="1800"/>
      <c r="V8" s="1800"/>
      <c r="W8" s="1707">
        <v>3.1</v>
      </c>
      <c r="X8" s="1776"/>
      <c r="Y8" s="1776"/>
      <c r="Z8" s="1776"/>
      <c r="AA8" s="1776"/>
      <c r="AB8" s="1984">
        <v>1</v>
      </c>
      <c r="AC8" s="1984">
        <v>1</v>
      </c>
      <c r="AD8" s="1707">
        <v>1</v>
      </c>
      <c r="AE8" s="1707"/>
      <c r="AF8" s="1707"/>
      <c r="AG8" s="1707"/>
      <c r="AH8" s="1707"/>
      <c r="AI8" s="1707" t="s">
        <v>438</v>
      </c>
      <c r="AJ8" s="1614">
        <f t="shared" si="0"/>
        <v>0</v>
      </c>
      <c r="AK8" s="271"/>
      <c r="AL8" s="271"/>
      <c r="AM8" s="271"/>
      <c r="AN8" s="271"/>
      <c r="AO8" s="271"/>
      <c r="AP8" s="271"/>
      <c r="AQ8" s="271"/>
      <c r="AR8" s="271"/>
      <c r="AS8" s="271"/>
      <c r="AT8" s="271"/>
      <c r="AU8" s="271"/>
      <c r="AV8" s="271"/>
      <c r="AW8" s="271"/>
      <c r="AX8" s="280"/>
      <c r="AY8" s="280"/>
      <c r="AZ8" s="280"/>
      <c r="BA8" s="280"/>
      <c r="BB8" s="1136" t="s">
        <v>2275</v>
      </c>
      <c r="BC8" s="280"/>
      <c r="BD8" s="280"/>
      <c r="BE8" s="280"/>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row>
    <row r="9" spans="1:83" s="272" customFormat="1" ht="39.950000000000003" customHeight="1">
      <c r="A9" s="1981">
        <v>6</v>
      </c>
      <c r="B9" s="3214" t="s">
        <v>451</v>
      </c>
      <c r="C9" s="3214" t="s">
        <v>94</v>
      </c>
      <c r="D9" s="3214" t="s">
        <v>95</v>
      </c>
      <c r="E9" s="1799"/>
      <c r="F9" s="1790" t="s">
        <v>2881</v>
      </c>
      <c r="G9" s="1790" t="s">
        <v>2888</v>
      </c>
      <c r="H9" s="1790">
        <v>414</v>
      </c>
      <c r="I9" s="1776" t="s">
        <v>964</v>
      </c>
      <c r="J9" s="1776" t="s">
        <v>426</v>
      </c>
      <c r="K9" s="1776" t="s">
        <v>1056</v>
      </c>
      <c r="L9" s="1791">
        <v>120000</v>
      </c>
      <c r="M9" s="1791">
        <v>120000</v>
      </c>
      <c r="N9" s="1791">
        <v>120000</v>
      </c>
      <c r="O9" s="1791">
        <v>0</v>
      </c>
      <c r="P9" s="1776"/>
      <c r="Q9" s="1776"/>
      <c r="R9" s="1776"/>
      <c r="S9" s="1776"/>
      <c r="T9" s="1800"/>
      <c r="U9" s="1800"/>
      <c r="V9" s="1800"/>
      <c r="W9" s="1707">
        <v>2.4</v>
      </c>
      <c r="X9" s="1776"/>
      <c r="Y9" s="1776"/>
      <c r="Z9" s="1776"/>
      <c r="AA9" s="1776"/>
      <c r="AB9" s="1984">
        <v>1</v>
      </c>
      <c r="AC9" s="1984">
        <v>1</v>
      </c>
      <c r="AD9" s="1707">
        <v>1</v>
      </c>
      <c r="AE9" s="1707"/>
      <c r="AF9" s="1707"/>
      <c r="AG9" s="1707"/>
      <c r="AH9" s="1707"/>
      <c r="AI9" s="1707" t="s">
        <v>438</v>
      </c>
      <c r="AJ9" s="1614">
        <f t="shared" si="0"/>
        <v>0</v>
      </c>
      <c r="AK9" s="271"/>
      <c r="AL9" s="271"/>
      <c r="AM9" s="271"/>
      <c r="AN9" s="271"/>
      <c r="AO9" s="271"/>
      <c r="AP9" s="271"/>
      <c r="AQ9" s="271"/>
      <c r="AR9" s="271"/>
      <c r="AS9" s="271"/>
      <c r="AT9" s="271"/>
      <c r="AU9" s="271"/>
      <c r="AV9" s="271"/>
      <c r="AW9" s="271"/>
      <c r="AX9" s="280"/>
      <c r="AY9" s="280"/>
      <c r="AZ9" s="280"/>
      <c r="BA9" s="280"/>
      <c r="BB9" s="1136" t="s">
        <v>448</v>
      </c>
      <c r="BC9" s="280"/>
      <c r="BD9" s="280"/>
      <c r="BE9" s="280"/>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row>
    <row r="10" spans="1:83" s="272" customFormat="1" ht="39.950000000000003" customHeight="1">
      <c r="A10" s="1981">
        <v>7</v>
      </c>
      <c r="B10" s="3214" t="s">
        <v>451</v>
      </c>
      <c r="C10" s="3214" t="s">
        <v>94</v>
      </c>
      <c r="D10" s="3214" t="s">
        <v>95</v>
      </c>
      <c r="E10" s="1799"/>
      <c r="F10" s="1790" t="s">
        <v>2882</v>
      </c>
      <c r="G10" s="1790" t="s">
        <v>2889</v>
      </c>
      <c r="H10" s="1790">
        <v>197</v>
      </c>
      <c r="I10" s="1776" t="s">
        <v>964</v>
      </c>
      <c r="J10" s="1776" t="s">
        <v>426</v>
      </c>
      <c r="K10" s="1776" t="s">
        <v>1056</v>
      </c>
      <c r="L10" s="1791">
        <v>140000</v>
      </c>
      <c r="M10" s="1791">
        <v>140000</v>
      </c>
      <c r="N10" s="1791">
        <v>140000</v>
      </c>
      <c r="O10" s="1791">
        <v>0</v>
      </c>
      <c r="P10" s="1776"/>
      <c r="Q10" s="1776"/>
      <c r="R10" s="1776"/>
      <c r="S10" s="1776"/>
      <c r="T10" s="1800"/>
      <c r="U10" s="1800"/>
      <c r="V10" s="1800"/>
      <c r="W10" s="1707">
        <v>2.8</v>
      </c>
      <c r="X10" s="1776"/>
      <c r="Y10" s="1776"/>
      <c r="Z10" s="1776"/>
      <c r="AA10" s="1776"/>
      <c r="AB10" s="1984">
        <v>1</v>
      </c>
      <c r="AC10" s="1984">
        <v>1</v>
      </c>
      <c r="AD10" s="1707">
        <v>1</v>
      </c>
      <c r="AE10" s="1707"/>
      <c r="AF10" s="1707"/>
      <c r="AG10" s="1707"/>
      <c r="AH10" s="1707"/>
      <c r="AI10" s="1707" t="s">
        <v>438</v>
      </c>
      <c r="AJ10" s="1614">
        <f t="shared" si="0"/>
        <v>0</v>
      </c>
      <c r="AK10" s="271"/>
      <c r="AL10" s="271"/>
      <c r="AM10" s="271"/>
      <c r="AN10" s="271"/>
      <c r="AO10" s="271"/>
      <c r="AP10" s="271"/>
      <c r="AQ10" s="271"/>
      <c r="AR10" s="271"/>
      <c r="AS10" s="271"/>
      <c r="AT10" s="271"/>
      <c r="AU10" s="271"/>
      <c r="AV10" s="271"/>
      <c r="AW10" s="271"/>
      <c r="AX10" s="280"/>
      <c r="AY10" s="280"/>
      <c r="AZ10" s="280"/>
      <c r="BA10" s="280"/>
      <c r="BB10" s="1136" t="s">
        <v>426</v>
      </c>
      <c r="BC10" s="280"/>
      <c r="BD10" s="280"/>
      <c r="BE10" s="280"/>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row>
    <row r="11" spans="1:83" s="272" customFormat="1" ht="39.950000000000003" customHeight="1">
      <c r="A11" s="1981">
        <v>8</v>
      </c>
      <c r="B11" s="3214" t="s">
        <v>451</v>
      </c>
      <c r="C11" s="3214" t="s">
        <v>94</v>
      </c>
      <c r="D11" s="3214" t="s">
        <v>95</v>
      </c>
      <c r="E11" s="1799"/>
      <c r="F11" s="1790" t="s">
        <v>2883</v>
      </c>
      <c r="G11" s="1790" t="s">
        <v>2890</v>
      </c>
      <c r="H11" s="1790">
        <v>171</v>
      </c>
      <c r="I11" s="1776" t="s">
        <v>964</v>
      </c>
      <c r="J11" s="1776" t="s">
        <v>426</v>
      </c>
      <c r="K11" s="1776" t="s">
        <v>1056</v>
      </c>
      <c r="L11" s="1791">
        <v>150000</v>
      </c>
      <c r="M11" s="1791">
        <v>150000</v>
      </c>
      <c r="N11" s="1791">
        <v>150000</v>
      </c>
      <c r="O11" s="1791">
        <v>0</v>
      </c>
      <c r="P11" s="1776"/>
      <c r="Q11" s="1776"/>
      <c r="R11" s="1776"/>
      <c r="S11" s="1776"/>
      <c r="T11" s="1800"/>
      <c r="U11" s="1800"/>
      <c r="V11" s="1800"/>
      <c r="W11" s="1707">
        <v>3</v>
      </c>
      <c r="X11" s="1776"/>
      <c r="Y11" s="1776"/>
      <c r="Z11" s="1776"/>
      <c r="AA11" s="1776"/>
      <c r="AB11" s="1984">
        <v>1</v>
      </c>
      <c r="AC11" s="1984">
        <v>1</v>
      </c>
      <c r="AD11" s="1707">
        <v>1</v>
      </c>
      <c r="AE11" s="1707"/>
      <c r="AF11" s="1707"/>
      <c r="AG11" s="1707"/>
      <c r="AH11" s="1707"/>
      <c r="AI11" s="1707" t="s">
        <v>438</v>
      </c>
      <c r="AJ11" s="1614">
        <f t="shared" si="0"/>
        <v>0</v>
      </c>
      <c r="AK11" s="271"/>
      <c r="AL11" s="271"/>
      <c r="AM11" s="271"/>
      <c r="AN11" s="271"/>
      <c r="AO11" s="271"/>
      <c r="AP11" s="271"/>
      <c r="AQ11" s="271"/>
      <c r="AR11" s="271"/>
      <c r="AS11" s="271"/>
      <c r="AT11" s="271"/>
      <c r="AU11" s="271"/>
      <c r="AV11" s="271"/>
      <c r="AW11" s="271"/>
      <c r="AX11" s="280"/>
      <c r="AY11" s="280"/>
      <c r="AZ11" s="280"/>
      <c r="BA11" s="280"/>
      <c r="BB11" s="1136" t="s">
        <v>427</v>
      </c>
      <c r="BC11" s="280"/>
      <c r="BD11" s="280"/>
      <c r="BE11" s="280"/>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row>
    <row r="12" spans="1:83" s="272" customFormat="1" ht="39.950000000000003" customHeight="1">
      <c r="A12" s="1981">
        <v>9</v>
      </c>
      <c r="B12" s="3214" t="s">
        <v>451</v>
      </c>
      <c r="C12" s="3214" t="s">
        <v>94</v>
      </c>
      <c r="D12" s="3214" t="s">
        <v>95</v>
      </c>
      <c r="E12" s="1799"/>
      <c r="F12" s="1790" t="s">
        <v>2884</v>
      </c>
      <c r="G12" s="1790" t="s">
        <v>2891</v>
      </c>
      <c r="H12" s="1790">
        <v>366</v>
      </c>
      <c r="I12" s="1776" t="s">
        <v>964</v>
      </c>
      <c r="J12" s="1776" t="s">
        <v>426</v>
      </c>
      <c r="K12" s="1776" t="s">
        <v>1056</v>
      </c>
      <c r="L12" s="1791">
        <v>89318</v>
      </c>
      <c r="M12" s="1791">
        <v>89318</v>
      </c>
      <c r="N12" s="1791">
        <v>89318</v>
      </c>
      <c r="O12" s="1791">
        <v>0</v>
      </c>
      <c r="P12" s="1776"/>
      <c r="Q12" s="1776"/>
      <c r="R12" s="1776"/>
      <c r="S12" s="1776"/>
      <c r="T12" s="1800"/>
      <c r="U12" s="1800"/>
      <c r="V12" s="1800"/>
      <c r="W12" s="1707">
        <v>1.78</v>
      </c>
      <c r="X12" s="1776"/>
      <c r="Y12" s="1776"/>
      <c r="Z12" s="1776"/>
      <c r="AA12" s="1776"/>
      <c r="AB12" s="1984">
        <v>1</v>
      </c>
      <c r="AC12" s="1984">
        <v>1</v>
      </c>
      <c r="AD12" s="1707">
        <v>1</v>
      </c>
      <c r="AE12" s="1707"/>
      <c r="AF12" s="1707"/>
      <c r="AG12" s="1707"/>
      <c r="AH12" s="1707"/>
      <c r="AI12" s="1707" t="s">
        <v>438</v>
      </c>
      <c r="AJ12" s="1614">
        <f t="shared" si="0"/>
        <v>0</v>
      </c>
      <c r="AK12" s="271"/>
      <c r="AL12" s="271"/>
      <c r="AM12" s="271"/>
      <c r="AN12" s="271"/>
      <c r="AO12" s="271"/>
      <c r="AP12" s="271"/>
      <c r="AQ12" s="271"/>
      <c r="AR12" s="271"/>
      <c r="AS12" s="271"/>
      <c r="AT12" s="271"/>
      <c r="AU12" s="271"/>
      <c r="AV12" s="271"/>
      <c r="AW12" s="271"/>
      <c r="AX12" s="280"/>
      <c r="AY12" s="280"/>
      <c r="AZ12" s="280"/>
      <c r="BA12" s="280"/>
      <c r="BB12" s="1136" t="s">
        <v>2279</v>
      </c>
      <c r="BC12" s="280"/>
      <c r="BD12" s="280"/>
      <c r="BE12" s="280"/>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row>
    <row r="13" spans="1:83" s="272" customFormat="1" ht="39.950000000000003" customHeight="1">
      <c r="A13" s="1981">
        <v>10</v>
      </c>
      <c r="B13" s="3214" t="s">
        <v>451</v>
      </c>
      <c r="C13" s="3214" t="s">
        <v>94</v>
      </c>
      <c r="D13" s="3214" t="s">
        <v>2081</v>
      </c>
      <c r="E13" s="1799"/>
      <c r="F13" s="1792" t="s">
        <v>2982</v>
      </c>
      <c r="G13" s="1792" t="s">
        <v>2892</v>
      </c>
      <c r="H13" s="1801">
        <v>414</v>
      </c>
      <c r="I13" s="1776" t="s">
        <v>964</v>
      </c>
      <c r="J13" s="1776" t="s">
        <v>426</v>
      </c>
      <c r="K13" s="1776" t="s">
        <v>1056</v>
      </c>
      <c r="L13" s="1778">
        <v>177284</v>
      </c>
      <c r="M13" s="1710">
        <v>177284</v>
      </c>
      <c r="N13" s="1710">
        <v>177284</v>
      </c>
      <c r="O13" s="1778">
        <v>0</v>
      </c>
      <c r="P13" s="1776"/>
      <c r="Q13" s="1776"/>
      <c r="R13" s="1776"/>
      <c r="S13" s="1776"/>
      <c r="T13" s="1800"/>
      <c r="U13" s="1800"/>
      <c r="V13" s="1800"/>
      <c r="W13" s="1768">
        <v>5</v>
      </c>
      <c r="X13" s="1776"/>
      <c r="Y13" s="1776"/>
      <c r="Z13" s="1776"/>
      <c r="AA13" s="1776"/>
      <c r="AB13" s="1984">
        <v>1</v>
      </c>
      <c r="AC13" s="1984">
        <v>1</v>
      </c>
      <c r="AD13" s="1707">
        <v>1</v>
      </c>
      <c r="AE13" s="1707"/>
      <c r="AF13" s="1707"/>
      <c r="AG13" s="1707"/>
      <c r="AH13" s="1707"/>
      <c r="AI13" s="1707" t="s">
        <v>438</v>
      </c>
      <c r="AJ13" s="1614">
        <f t="shared" si="0"/>
        <v>0</v>
      </c>
      <c r="AK13" s="271"/>
      <c r="AL13" s="271"/>
      <c r="AM13" s="271"/>
      <c r="AN13" s="271"/>
      <c r="AO13" s="271"/>
      <c r="AP13" s="271"/>
      <c r="AQ13" s="271"/>
      <c r="AR13" s="271"/>
      <c r="AS13" s="271"/>
      <c r="AT13" s="271"/>
      <c r="AU13" s="271"/>
      <c r="AV13" s="271"/>
      <c r="AW13" s="271"/>
      <c r="AX13" s="280"/>
      <c r="AY13" s="280"/>
      <c r="AZ13" s="280"/>
      <c r="BA13" s="280"/>
      <c r="BB13" s="1136" t="s">
        <v>11</v>
      </c>
      <c r="BC13" s="280"/>
      <c r="BD13" s="280"/>
      <c r="BE13" s="280"/>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row>
    <row r="14" spans="1:83" s="272" customFormat="1" ht="39.950000000000003" customHeight="1">
      <c r="A14" s="1981">
        <v>11</v>
      </c>
      <c r="B14" s="3214" t="s">
        <v>451</v>
      </c>
      <c r="C14" s="3214" t="s">
        <v>94</v>
      </c>
      <c r="D14" s="3214" t="s">
        <v>2374</v>
      </c>
      <c r="E14" s="1799"/>
      <c r="F14" s="1792" t="s">
        <v>2893</v>
      </c>
      <c r="G14" s="1792" t="s">
        <v>2893</v>
      </c>
      <c r="H14" s="1792">
        <v>64</v>
      </c>
      <c r="I14" s="1776" t="s">
        <v>964</v>
      </c>
      <c r="J14" s="1776" t="s">
        <v>426</v>
      </c>
      <c r="K14" s="1776" t="s">
        <v>1056</v>
      </c>
      <c r="L14" s="1710">
        <v>60000</v>
      </c>
      <c r="M14" s="1710">
        <v>60000</v>
      </c>
      <c r="N14" s="1710">
        <v>60000</v>
      </c>
      <c r="O14" s="1710">
        <v>0</v>
      </c>
      <c r="P14" s="1776"/>
      <c r="Q14" s="1776"/>
      <c r="R14" s="1776"/>
      <c r="S14" s="1776"/>
      <c r="T14" s="1800"/>
      <c r="U14" s="1800"/>
      <c r="V14" s="1800"/>
      <c r="W14" s="1769">
        <v>1</v>
      </c>
      <c r="X14" s="1776"/>
      <c r="Y14" s="1776"/>
      <c r="Z14" s="1776"/>
      <c r="AA14" s="1776"/>
      <c r="AB14" s="1984">
        <v>1</v>
      </c>
      <c r="AC14" s="1984">
        <v>1</v>
      </c>
      <c r="AD14" s="1707">
        <v>1</v>
      </c>
      <c r="AE14" s="1707"/>
      <c r="AF14" s="1707"/>
      <c r="AG14" s="1707"/>
      <c r="AH14" s="1707"/>
      <c r="AI14" s="1707" t="s">
        <v>438</v>
      </c>
      <c r="AJ14" s="1614">
        <f t="shared" si="0"/>
        <v>0</v>
      </c>
      <c r="AK14" s="271"/>
      <c r="AL14" s="271"/>
      <c r="AM14" s="271"/>
      <c r="AN14" s="271"/>
      <c r="AO14" s="271"/>
      <c r="AP14" s="271"/>
      <c r="AQ14" s="271"/>
      <c r="AR14" s="271"/>
      <c r="AS14" s="271"/>
      <c r="AT14" s="271"/>
      <c r="AU14" s="271"/>
      <c r="AV14" s="271"/>
      <c r="AW14" s="271"/>
      <c r="AX14" s="280"/>
      <c r="AY14" s="280"/>
      <c r="AZ14" s="280"/>
      <c r="BA14" s="280"/>
      <c r="BB14" s="1136" t="s">
        <v>489</v>
      </c>
      <c r="BC14" s="280"/>
      <c r="BD14" s="280"/>
      <c r="BE14" s="280"/>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row>
    <row r="15" spans="1:83" s="272" customFormat="1" ht="39.950000000000003" customHeight="1">
      <c r="A15" s="1981">
        <v>12</v>
      </c>
      <c r="B15" s="3214" t="s">
        <v>451</v>
      </c>
      <c r="C15" s="3214" t="s">
        <v>94</v>
      </c>
      <c r="D15" s="3214" t="s">
        <v>2374</v>
      </c>
      <c r="E15" s="1799"/>
      <c r="F15" s="1792" t="s">
        <v>2894</v>
      </c>
      <c r="G15" s="1792" t="s">
        <v>2894</v>
      </c>
      <c r="H15" s="1792">
        <v>100</v>
      </c>
      <c r="I15" s="1776" t="s">
        <v>964</v>
      </c>
      <c r="J15" s="1776" t="s">
        <v>426</v>
      </c>
      <c r="K15" s="1776" t="s">
        <v>1056</v>
      </c>
      <c r="L15" s="1710">
        <v>119000</v>
      </c>
      <c r="M15" s="1710">
        <v>119000</v>
      </c>
      <c r="N15" s="1710">
        <v>119000</v>
      </c>
      <c r="O15" s="1710">
        <v>0</v>
      </c>
      <c r="P15" s="1776"/>
      <c r="Q15" s="1776"/>
      <c r="R15" s="1776"/>
      <c r="S15" s="1776"/>
      <c r="T15" s="1800"/>
      <c r="U15" s="1800"/>
      <c r="V15" s="1800"/>
      <c r="W15" s="1769">
        <v>2.5</v>
      </c>
      <c r="X15" s="1776"/>
      <c r="Y15" s="1776"/>
      <c r="Z15" s="1776"/>
      <c r="AA15" s="1776"/>
      <c r="AB15" s="1984">
        <v>1</v>
      </c>
      <c r="AC15" s="1984">
        <v>1</v>
      </c>
      <c r="AD15" s="1707">
        <v>1</v>
      </c>
      <c r="AE15" s="1707"/>
      <c r="AF15" s="1707"/>
      <c r="AG15" s="1707"/>
      <c r="AH15" s="1707"/>
      <c r="AI15" s="1707" t="s">
        <v>438</v>
      </c>
      <c r="AJ15" s="1614">
        <f t="shared" si="0"/>
        <v>0</v>
      </c>
      <c r="AK15" s="271"/>
      <c r="AL15" s="271"/>
      <c r="AM15" s="271"/>
      <c r="AN15" s="271"/>
      <c r="AO15" s="271"/>
      <c r="AP15" s="271"/>
      <c r="AQ15" s="271"/>
      <c r="AR15" s="271"/>
      <c r="AS15" s="271"/>
      <c r="AT15" s="271"/>
      <c r="AU15" s="271"/>
      <c r="AV15" s="271"/>
      <c r="AW15" s="271"/>
      <c r="AX15" s="280"/>
      <c r="AY15" s="280"/>
      <c r="AZ15" s="280"/>
      <c r="BA15" s="280"/>
      <c r="BB15" s="1136"/>
      <c r="BC15" s="280"/>
      <c r="BD15" s="280"/>
      <c r="BE15" s="280"/>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row>
    <row r="16" spans="1:83" s="272" customFormat="1" ht="57.75" customHeight="1">
      <c r="A16" s="1981">
        <v>13</v>
      </c>
      <c r="B16" s="3214" t="s">
        <v>451</v>
      </c>
      <c r="C16" s="3214" t="s">
        <v>94</v>
      </c>
      <c r="D16" s="3214" t="s">
        <v>2374</v>
      </c>
      <c r="E16" s="1799"/>
      <c r="F16" s="1792" t="s">
        <v>2895</v>
      </c>
      <c r="G16" s="1792" t="s">
        <v>2895</v>
      </c>
      <c r="H16" s="1792">
        <v>95</v>
      </c>
      <c r="I16" s="1776" t="s">
        <v>964</v>
      </c>
      <c r="J16" s="1776" t="s">
        <v>426</v>
      </c>
      <c r="K16" s="1776" t="s">
        <v>1056</v>
      </c>
      <c r="L16" s="1710">
        <v>60000</v>
      </c>
      <c r="M16" s="1710">
        <v>60000</v>
      </c>
      <c r="N16" s="1710">
        <v>60000</v>
      </c>
      <c r="O16" s="1710">
        <v>0</v>
      </c>
      <c r="P16" s="1776"/>
      <c r="Q16" s="1776"/>
      <c r="R16" s="1776"/>
      <c r="S16" s="1776"/>
      <c r="T16" s="1800"/>
      <c r="U16" s="1800"/>
      <c r="V16" s="1800"/>
      <c r="W16" s="1769">
        <v>1</v>
      </c>
      <c r="X16" s="1776"/>
      <c r="Y16" s="1776"/>
      <c r="Z16" s="1776"/>
      <c r="AA16" s="1776"/>
      <c r="AB16" s="1984">
        <v>1</v>
      </c>
      <c r="AC16" s="1984">
        <v>1</v>
      </c>
      <c r="AD16" s="1707">
        <v>1</v>
      </c>
      <c r="AE16" s="1707"/>
      <c r="AF16" s="1707"/>
      <c r="AG16" s="1707"/>
      <c r="AH16" s="1707"/>
      <c r="AI16" s="1707" t="s">
        <v>438</v>
      </c>
      <c r="AJ16" s="1614">
        <f t="shared" si="0"/>
        <v>0</v>
      </c>
      <c r="AK16" s="271"/>
      <c r="AL16" s="271"/>
      <c r="AM16" s="271"/>
      <c r="AN16" s="271"/>
      <c r="AO16" s="271"/>
      <c r="AP16" s="271"/>
      <c r="AQ16" s="271"/>
      <c r="AR16" s="271"/>
      <c r="AS16" s="271"/>
      <c r="AT16" s="271"/>
      <c r="AU16" s="271"/>
      <c r="AV16" s="271"/>
      <c r="AW16" s="271"/>
      <c r="AX16" s="271"/>
      <c r="AY16" s="271"/>
      <c r="AZ16" s="271"/>
      <c r="BA16" s="280"/>
      <c r="BB16" s="1136"/>
      <c r="BC16" s="280"/>
      <c r="BD16" s="280"/>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row>
    <row r="17" spans="1:83" s="272" customFormat="1" ht="43.5" customHeight="1">
      <c r="A17" s="1981">
        <v>14</v>
      </c>
      <c r="B17" s="3214" t="s">
        <v>451</v>
      </c>
      <c r="C17" s="3214" t="s">
        <v>94</v>
      </c>
      <c r="D17" s="3214" t="s">
        <v>2374</v>
      </c>
      <c r="E17" s="1799"/>
      <c r="F17" s="1792" t="s">
        <v>2896</v>
      </c>
      <c r="G17" s="1792" t="s">
        <v>2896</v>
      </c>
      <c r="H17" s="1792">
        <v>162</v>
      </c>
      <c r="I17" s="1776" t="s">
        <v>964</v>
      </c>
      <c r="J17" s="1776" t="s">
        <v>426</v>
      </c>
      <c r="K17" s="1776" t="s">
        <v>1056</v>
      </c>
      <c r="L17" s="1710">
        <v>104580</v>
      </c>
      <c r="M17" s="1710">
        <v>104580</v>
      </c>
      <c r="N17" s="1710">
        <v>104580</v>
      </c>
      <c r="O17" s="1710">
        <v>0</v>
      </c>
      <c r="P17" s="1776"/>
      <c r="Q17" s="1776"/>
      <c r="R17" s="1776"/>
      <c r="S17" s="1776"/>
      <c r="T17" s="1800"/>
      <c r="U17" s="1800"/>
      <c r="V17" s="1800"/>
      <c r="W17" s="1769">
        <v>2</v>
      </c>
      <c r="X17" s="1776"/>
      <c r="Y17" s="1776"/>
      <c r="Z17" s="1776"/>
      <c r="AA17" s="1776"/>
      <c r="AB17" s="1984">
        <v>1</v>
      </c>
      <c r="AC17" s="1984">
        <v>1</v>
      </c>
      <c r="AD17" s="1707">
        <v>1</v>
      </c>
      <c r="AE17" s="1707"/>
      <c r="AF17" s="1707"/>
      <c r="AG17" s="1707"/>
      <c r="AH17" s="1707"/>
      <c r="AI17" s="1707" t="s">
        <v>438</v>
      </c>
      <c r="AJ17" s="1614">
        <f t="shared" si="0"/>
        <v>0</v>
      </c>
      <c r="AK17" s="271"/>
      <c r="AL17" s="271"/>
      <c r="AM17" s="271"/>
      <c r="AN17" s="271"/>
      <c r="AO17" s="271"/>
      <c r="AP17" s="271"/>
      <c r="AQ17" s="271"/>
      <c r="AR17" s="271"/>
      <c r="AS17" s="271"/>
      <c r="AT17" s="271"/>
      <c r="AU17" s="271"/>
      <c r="AV17" s="271"/>
      <c r="AW17" s="271"/>
      <c r="AX17" s="271"/>
      <c r="AY17" s="271"/>
      <c r="AZ17" s="271"/>
      <c r="BA17" s="280"/>
      <c r="BB17" s="1136"/>
      <c r="BC17" s="280"/>
      <c r="BD17" s="280"/>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row>
    <row r="18" spans="1:83" s="272" customFormat="1" ht="39.950000000000003" customHeight="1">
      <c r="A18" s="1981">
        <v>15</v>
      </c>
      <c r="B18" s="3214" t="s">
        <v>451</v>
      </c>
      <c r="C18" s="3214" t="s">
        <v>94</v>
      </c>
      <c r="D18" s="3214" t="s">
        <v>2374</v>
      </c>
      <c r="E18" s="1799"/>
      <c r="F18" s="1792" t="s">
        <v>2897</v>
      </c>
      <c r="G18" s="1792" t="s">
        <v>2897</v>
      </c>
      <c r="H18" s="1792">
        <v>154</v>
      </c>
      <c r="I18" s="1776" t="s">
        <v>964</v>
      </c>
      <c r="J18" s="1776" t="s">
        <v>426</v>
      </c>
      <c r="K18" s="1776" t="s">
        <v>1056</v>
      </c>
      <c r="L18" s="1719">
        <v>119000</v>
      </c>
      <c r="M18" s="1719">
        <v>119000</v>
      </c>
      <c r="N18" s="1719">
        <v>119000</v>
      </c>
      <c r="O18" s="1719">
        <v>0</v>
      </c>
      <c r="P18" s="1776"/>
      <c r="Q18" s="1776"/>
      <c r="R18" s="1776"/>
      <c r="S18" s="1776"/>
      <c r="T18" s="1800"/>
      <c r="U18" s="1800"/>
      <c r="V18" s="1800"/>
      <c r="W18" s="1768">
        <v>2.5</v>
      </c>
      <c r="X18" s="1776"/>
      <c r="Y18" s="1776"/>
      <c r="Z18" s="1776"/>
      <c r="AA18" s="1776"/>
      <c r="AB18" s="1984">
        <v>1</v>
      </c>
      <c r="AC18" s="1984">
        <v>1</v>
      </c>
      <c r="AD18" s="1707">
        <v>1</v>
      </c>
      <c r="AE18" s="1707"/>
      <c r="AF18" s="1707"/>
      <c r="AG18" s="1707"/>
      <c r="AH18" s="1707"/>
      <c r="AI18" s="1707" t="s">
        <v>438</v>
      </c>
      <c r="AJ18" s="1614">
        <f t="shared" si="0"/>
        <v>0</v>
      </c>
      <c r="AK18" s="271"/>
      <c r="AL18" s="271"/>
      <c r="AM18" s="271"/>
      <c r="AN18" s="271"/>
      <c r="AO18" s="271"/>
      <c r="AP18" s="271"/>
      <c r="AQ18" s="271"/>
      <c r="AR18" s="271"/>
      <c r="AS18" s="271"/>
      <c r="AT18" s="271"/>
      <c r="AU18" s="271"/>
      <c r="AV18" s="271"/>
      <c r="AW18" s="271"/>
      <c r="AX18" s="271"/>
      <c r="AY18" s="271"/>
      <c r="AZ18" s="271"/>
      <c r="BA18" s="280"/>
      <c r="BB18" s="1136"/>
      <c r="BC18" s="280"/>
      <c r="BD18" s="280"/>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row>
    <row r="19" spans="1:83" s="272" customFormat="1" ht="39.950000000000003" customHeight="1">
      <c r="A19" s="1981">
        <v>16</v>
      </c>
      <c r="B19" s="3214" t="s">
        <v>451</v>
      </c>
      <c r="C19" s="3214" t="s">
        <v>94</v>
      </c>
      <c r="D19" s="3214" t="s">
        <v>2374</v>
      </c>
      <c r="E19" s="1799"/>
      <c r="F19" s="1792" t="s">
        <v>2898</v>
      </c>
      <c r="G19" s="1792" t="s">
        <v>2898</v>
      </c>
      <c r="H19" s="1792">
        <v>208</v>
      </c>
      <c r="I19" s="1776" t="s">
        <v>964</v>
      </c>
      <c r="J19" s="1776" t="s">
        <v>426</v>
      </c>
      <c r="K19" s="1776" t="s">
        <v>1056</v>
      </c>
      <c r="L19" s="1719">
        <v>60000</v>
      </c>
      <c r="M19" s="1719">
        <v>60000</v>
      </c>
      <c r="N19" s="1719">
        <v>60000</v>
      </c>
      <c r="O19" s="1719">
        <v>0</v>
      </c>
      <c r="P19" s="1776"/>
      <c r="Q19" s="1776"/>
      <c r="R19" s="1776"/>
      <c r="S19" s="1776"/>
      <c r="T19" s="1800"/>
      <c r="U19" s="1800"/>
      <c r="V19" s="1800"/>
      <c r="W19" s="1768">
        <v>1</v>
      </c>
      <c r="X19" s="1776"/>
      <c r="Y19" s="1776"/>
      <c r="Z19" s="1776"/>
      <c r="AA19" s="1776"/>
      <c r="AB19" s="1984">
        <v>1</v>
      </c>
      <c r="AC19" s="1984">
        <v>1</v>
      </c>
      <c r="AD19" s="1707">
        <v>1</v>
      </c>
      <c r="AE19" s="1707"/>
      <c r="AF19" s="1707"/>
      <c r="AG19" s="1707"/>
      <c r="AH19" s="1707"/>
      <c r="AI19" s="1707" t="s">
        <v>438</v>
      </c>
      <c r="AJ19" s="1614">
        <f t="shared" si="0"/>
        <v>0</v>
      </c>
      <c r="AK19" s="271"/>
      <c r="AL19" s="271"/>
      <c r="AM19" s="271"/>
      <c r="AN19" s="271"/>
      <c r="AO19" s="271"/>
      <c r="AP19" s="271"/>
      <c r="AQ19" s="271"/>
      <c r="AR19" s="271"/>
      <c r="AS19" s="271"/>
      <c r="AT19" s="271"/>
      <c r="AU19" s="271"/>
      <c r="AV19" s="271"/>
      <c r="AW19" s="271"/>
      <c r="AX19" s="271"/>
      <c r="AY19" s="271"/>
      <c r="AZ19" s="271"/>
      <c r="BA19" s="280"/>
      <c r="BB19" s="1136"/>
      <c r="BC19" s="280"/>
      <c r="BD19" s="280"/>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row>
    <row r="20" spans="1:83" s="272" customFormat="1" ht="63.75" customHeight="1">
      <c r="A20" s="1981">
        <v>17</v>
      </c>
      <c r="B20" s="1707" t="s">
        <v>451</v>
      </c>
      <c r="C20" s="1707" t="s">
        <v>94</v>
      </c>
      <c r="D20" s="1707" t="s">
        <v>2381</v>
      </c>
      <c r="E20" s="1799"/>
      <c r="F20" s="1792" t="s">
        <v>2899</v>
      </c>
      <c r="G20" s="1792" t="s">
        <v>2900</v>
      </c>
      <c r="H20" s="1776">
        <v>1257</v>
      </c>
      <c r="I20" s="1776" t="s">
        <v>964</v>
      </c>
      <c r="J20" s="1776" t="s">
        <v>426</v>
      </c>
      <c r="K20" s="1776" t="s">
        <v>1056</v>
      </c>
      <c r="L20" s="1825">
        <v>1111683.58</v>
      </c>
      <c r="M20" s="1825">
        <v>1111683.58</v>
      </c>
      <c r="N20" s="1825">
        <v>1111683.58</v>
      </c>
      <c r="O20" s="1964">
        <v>0</v>
      </c>
      <c r="P20" s="1776"/>
      <c r="Q20" s="1776"/>
      <c r="R20" s="1776"/>
      <c r="S20" s="1776"/>
      <c r="T20" s="1767"/>
      <c r="U20" s="1800"/>
      <c r="V20" s="1767">
        <v>4.5</v>
      </c>
      <c r="W20" s="1768"/>
      <c r="X20" s="1776"/>
      <c r="Y20" s="1776"/>
      <c r="Z20" s="1776"/>
      <c r="AA20" s="1776"/>
      <c r="AB20" s="1984">
        <v>1</v>
      </c>
      <c r="AC20" s="1984">
        <v>1</v>
      </c>
      <c r="AD20" s="1707">
        <v>1</v>
      </c>
      <c r="AE20" s="1707"/>
      <c r="AF20" s="1707"/>
      <c r="AG20" s="1707"/>
      <c r="AH20" s="1707"/>
      <c r="AI20" s="1707" t="s">
        <v>438</v>
      </c>
      <c r="AJ20" s="1615">
        <f t="shared" si="0"/>
        <v>0</v>
      </c>
      <c r="AK20" s="271"/>
      <c r="AL20" s="271"/>
      <c r="AM20" s="271"/>
      <c r="AN20" s="271"/>
      <c r="AO20" s="271"/>
      <c r="AP20" s="271"/>
      <c r="AQ20" s="271"/>
      <c r="AR20" s="271"/>
      <c r="AS20" s="271"/>
      <c r="AT20" s="271"/>
      <c r="AU20" s="271"/>
      <c r="AV20" s="271"/>
      <c r="AW20" s="271"/>
      <c r="AX20" s="271"/>
      <c r="AY20" s="271"/>
      <c r="AZ20" s="271"/>
      <c r="BA20" s="280"/>
      <c r="BB20" s="1136"/>
      <c r="BC20" s="280"/>
      <c r="BD20" s="280"/>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row>
    <row r="21" spans="1:83" s="272" customFormat="1" ht="39.950000000000003" customHeight="1">
      <c r="A21" s="1981">
        <v>18</v>
      </c>
      <c r="B21" s="3214" t="s">
        <v>451</v>
      </c>
      <c r="C21" s="3214" t="s">
        <v>94</v>
      </c>
      <c r="D21" s="3214" t="s">
        <v>1021</v>
      </c>
      <c r="E21" s="1799"/>
      <c r="F21" s="1790" t="s">
        <v>2901</v>
      </c>
      <c r="G21" s="1790" t="s">
        <v>2902</v>
      </c>
      <c r="H21" s="1801">
        <v>87</v>
      </c>
      <c r="I21" s="1776" t="s">
        <v>964</v>
      </c>
      <c r="J21" s="1776" t="s">
        <v>426</v>
      </c>
      <c r="K21" s="1776" t="s">
        <v>1056</v>
      </c>
      <c r="L21" s="1778">
        <v>227196</v>
      </c>
      <c r="M21" s="1778">
        <v>227196</v>
      </c>
      <c r="N21" s="1778">
        <v>227196</v>
      </c>
      <c r="O21" s="1778">
        <v>0</v>
      </c>
      <c r="P21" s="1776"/>
      <c r="Q21" s="1776"/>
      <c r="R21" s="1776"/>
      <c r="S21" s="1776"/>
      <c r="T21" s="1800"/>
      <c r="U21" s="1800"/>
      <c r="V21" s="1800"/>
      <c r="W21" s="1768">
        <v>4</v>
      </c>
      <c r="X21" s="1707">
        <v>2</v>
      </c>
      <c r="Y21" s="1776"/>
      <c r="Z21" s="1776"/>
      <c r="AA21" s="1776"/>
      <c r="AB21" s="1984">
        <v>1</v>
      </c>
      <c r="AC21" s="1984">
        <v>1</v>
      </c>
      <c r="AD21" s="1707">
        <v>1</v>
      </c>
      <c r="AE21" s="1707"/>
      <c r="AF21" s="1707"/>
      <c r="AG21" s="1707"/>
      <c r="AH21" s="1707"/>
      <c r="AI21" s="1707" t="s">
        <v>438</v>
      </c>
      <c r="AJ21" s="1615">
        <f t="shared" si="0"/>
        <v>0</v>
      </c>
      <c r="AK21" s="271"/>
      <c r="AL21" s="271"/>
      <c r="AM21" s="271"/>
      <c r="AN21" s="271"/>
      <c r="AO21" s="271"/>
      <c r="AP21" s="271"/>
      <c r="AQ21" s="271"/>
      <c r="AR21" s="271"/>
      <c r="AS21" s="271"/>
      <c r="AT21" s="271"/>
      <c r="AU21" s="271"/>
      <c r="AV21" s="271"/>
      <c r="AW21" s="271"/>
      <c r="AX21" s="271"/>
      <c r="AY21" s="271"/>
      <c r="AZ21" s="271"/>
      <c r="BA21" s="280"/>
      <c r="BB21" s="1136"/>
      <c r="BC21" s="280"/>
      <c r="BD21" s="280"/>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row>
    <row r="22" spans="1:83" s="272" customFormat="1" ht="39.950000000000003" customHeight="1">
      <c r="A22" s="1981">
        <v>19</v>
      </c>
      <c r="B22" s="3214" t="s">
        <v>451</v>
      </c>
      <c r="C22" s="3214" t="s">
        <v>94</v>
      </c>
      <c r="D22" s="3214" t="s">
        <v>728</v>
      </c>
      <c r="E22" s="1799"/>
      <c r="F22" s="1794" t="s">
        <v>2903</v>
      </c>
      <c r="G22" s="1794" t="s">
        <v>716</v>
      </c>
      <c r="H22" s="1794">
        <v>27</v>
      </c>
      <c r="I22" s="1776" t="s">
        <v>964</v>
      </c>
      <c r="J22" s="1776" t="s">
        <v>426</v>
      </c>
      <c r="K22" s="1776" t="s">
        <v>1056</v>
      </c>
      <c r="L22" s="1795">
        <v>123433</v>
      </c>
      <c r="M22" s="1795">
        <v>123433</v>
      </c>
      <c r="N22" s="1795">
        <v>123433</v>
      </c>
      <c r="O22" s="1795">
        <v>0</v>
      </c>
      <c r="P22" s="1776"/>
      <c r="Q22" s="1776"/>
      <c r="R22" s="1776"/>
      <c r="S22" s="1776"/>
      <c r="T22" s="1800"/>
      <c r="U22" s="1800"/>
      <c r="V22" s="1800"/>
      <c r="W22" s="1768">
        <v>3</v>
      </c>
      <c r="X22" s="1989"/>
      <c r="Y22" s="1776"/>
      <c r="Z22" s="1776"/>
      <c r="AA22" s="1776"/>
      <c r="AB22" s="1984">
        <v>1</v>
      </c>
      <c r="AC22" s="1984">
        <v>1</v>
      </c>
      <c r="AD22" s="1707">
        <v>1</v>
      </c>
      <c r="AE22" s="1707"/>
      <c r="AF22" s="1707"/>
      <c r="AG22" s="1707"/>
      <c r="AH22" s="1707"/>
      <c r="AI22" s="1707" t="s">
        <v>438</v>
      </c>
      <c r="AJ22" s="1615">
        <f t="shared" si="0"/>
        <v>0</v>
      </c>
      <c r="AK22" s="280"/>
      <c r="AL22" s="271"/>
      <c r="AM22" s="271"/>
      <c r="AN22" s="271"/>
      <c r="AO22" s="271"/>
      <c r="AP22" s="271"/>
      <c r="AQ22" s="271"/>
      <c r="AR22" s="271"/>
      <c r="AS22" s="271"/>
      <c r="AT22" s="271"/>
      <c r="AU22" s="271"/>
      <c r="AV22" s="271"/>
      <c r="AW22" s="271"/>
      <c r="AX22" s="271"/>
      <c r="AY22" s="271"/>
      <c r="AZ22" s="271"/>
      <c r="BA22" s="280"/>
      <c r="BB22" s="1136"/>
      <c r="BC22" s="280"/>
      <c r="BD22" s="280"/>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D22" s="271"/>
      <c r="CE22" s="271"/>
    </row>
    <row r="23" spans="1:83" s="272" customFormat="1" ht="39.950000000000003" customHeight="1">
      <c r="A23" s="1981">
        <v>20</v>
      </c>
      <c r="B23" s="3214" t="s">
        <v>451</v>
      </c>
      <c r="C23" s="3214" t="s">
        <v>94</v>
      </c>
      <c r="D23" s="3214" t="s">
        <v>728</v>
      </c>
      <c r="E23" s="1799"/>
      <c r="F23" s="1794" t="s">
        <v>2904</v>
      </c>
      <c r="G23" s="1794" t="s">
        <v>2913</v>
      </c>
      <c r="H23" s="1794">
        <v>60</v>
      </c>
      <c r="I23" s="1776" t="s">
        <v>964</v>
      </c>
      <c r="J23" s="1776" t="s">
        <v>426</v>
      </c>
      <c r="K23" s="1776" t="s">
        <v>1056</v>
      </c>
      <c r="L23" s="1795">
        <v>150000</v>
      </c>
      <c r="M23" s="1795">
        <v>150000</v>
      </c>
      <c r="N23" s="1795">
        <v>150000</v>
      </c>
      <c r="O23" s="1795">
        <v>0</v>
      </c>
      <c r="P23" s="1776"/>
      <c r="Q23" s="1776"/>
      <c r="R23" s="1776"/>
      <c r="S23" s="1776"/>
      <c r="T23" s="1800"/>
      <c r="U23" s="1800"/>
      <c r="V23" s="1800"/>
      <c r="W23" s="1768">
        <v>3</v>
      </c>
      <c r="X23" s="1776"/>
      <c r="Y23" s="1776"/>
      <c r="Z23" s="1776"/>
      <c r="AA23" s="1776"/>
      <c r="AB23" s="1984">
        <v>1</v>
      </c>
      <c r="AC23" s="1984">
        <v>1</v>
      </c>
      <c r="AD23" s="1707">
        <v>1</v>
      </c>
      <c r="AE23" s="1707"/>
      <c r="AF23" s="1707"/>
      <c r="AG23" s="1707"/>
      <c r="AH23" s="1707"/>
      <c r="AI23" s="1707" t="s">
        <v>438</v>
      </c>
      <c r="AJ23" s="1614">
        <f t="shared" si="0"/>
        <v>0</v>
      </c>
      <c r="AK23" s="280"/>
      <c r="AL23" s="271"/>
      <c r="AM23" s="271"/>
      <c r="AN23" s="271"/>
      <c r="AO23" s="271"/>
      <c r="AP23" s="271"/>
      <c r="AQ23" s="271"/>
      <c r="AR23" s="271"/>
      <c r="AS23" s="271"/>
      <c r="AT23" s="271"/>
      <c r="AU23" s="271"/>
      <c r="AV23" s="271"/>
      <c r="AW23" s="271"/>
      <c r="AX23" s="271"/>
      <c r="AY23" s="271"/>
      <c r="AZ23" s="271"/>
      <c r="BA23" s="280"/>
      <c r="BB23" s="1136"/>
      <c r="BC23" s="280"/>
      <c r="BD23" s="280"/>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row>
    <row r="24" spans="1:83" s="272" customFormat="1" ht="39.950000000000003" customHeight="1">
      <c r="A24" s="1981">
        <v>21</v>
      </c>
      <c r="B24" s="3214" t="s">
        <v>451</v>
      </c>
      <c r="C24" s="3214" t="s">
        <v>94</v>
      </c>
      <c r="D24" s="3214" t="s">
        <v>728</v>
      </c>
      <c r="E24" s="1799"/>
      <c r="F24" s="1794" t="s">
        <v>2905</v>
      </c>
      <c r="G24" s="1794" t="s">
        <v>2914</v>
      </c>
      <c r="H24" s="1794">
        <v>58</v>
      </c>
      <c r="I24" s="1776" t="s">
        <v>964</v>
      </c>
      <c r="J24" s="1776" t="s">
        <v>426</v>
      </c>
      <c r="K24" s="1776" t="s">
        <v>1056</v>
      </c>
      <c r="L24" s="1795">
        <v>200000</v>
      </c>
      <c r="M24" s="1795">
        <v>200000</v>
      </c>
      <c r="N24" s="1795">
        <v>200000</v>
      </c>
      <c r="O24" s="1795">
        <v>0</v>
      </c>
      <c r="P24" s="1776"/>
      <c r="Q24" s="1776"/>
      <c r="R24" s="1776"/>
      <c r="S24" s="1776"/>
      <c r="T24" s="1800"/>
      <c r="U24" s="1800"/>
      <c r="V24" s="1800"/>
      <c r="W24" s="1768">
        <v>3</v>
      </c>
      <c r="X24" s="1776"/>
      <c r="Y24" s="1776"/>
      <c r="Z24" s="1776"/>
      <c r="AA24" s="1776"/>
      <c r="AB24" s="1984">
        <v>1</v>
      </c>
      <c r="AC24" s="1984">
        <v>1</v>
      </c>
      <c r="AD24" s="1707">
        <v>1</v>
      </c>
      <c r="AE24" s="1707"/>
      <c r="AF24" s="1707"/>
      <c r="AG24" s="1707"/>
      <c r="AH24" s="1707"/>
      <c r="AI24" s="1707" t="s">
        <v>438</v>
      </c>
      <c r="AJ24" s="1615">
        <f t="shared" si="0"/>
        <v>0</v>
      </c>
      <c r="AK24" s="271"/>
      <c r="AL24" s="271"/>
      <c r="AM24" s="271"/>
      <c r="AN24" s="271"/>
      <c r="AO24" s="271"/>
      <c r="AP24" s="271"/>
      <c r="AQ24" s="271"/>
      <c r="AR24" s="271"/>
      <c r="AS24" s="271"/>
      <c r="AT24" s="271"/>
      <c r="AU24" s="271"/>
      <c r="AV24" s="271"/>
      <c r="AW24" s="271"/>
      <c r="AX24" s="271"/>
      <c r="AY24" s="271"/>
      <c r="AZ24" s="271"/>
      <c r="BA24" s="280"/>
      <c r="BB24" s="1136"/>
      <c r="BC24" s="280"/>
      <c r="BD24" s="280"/>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row>
    <row r="25" spans="1:83" s="272" customFormat="1" ht="39.950000000000003" customHeight="1">
      <c r="A25" s="1981">
        <v>22</v>
      </c>
      <c r="B25" s="3214" t="s">
        <v>451</v>
      </c>
      <c r="C25" s="3214" t="s">
        <v>94</v>
      </c>
      <c r="D25" s="3214" t="s">
        <v>728</v>
      </c>
      <c r="E25" s="1799"/>
      <c r="F25" s="1794" t="s">
        <v>2906</v>
      </c>
      <c r="G25" s="1794" t="s">
        <v>2915</v>
      </c>
      <c r="H25" s="1794">
        <v>393</v>
      </c>
      <c r="I25" s="1776" t="s">
        <v>964</v>
      </c>
      <c r="J25" s="1776" t="s">
        <v>426</v>
      </c>
      <c r="K25" s="1776" t="s">
        <v>1056</v>
      </c>
      <c r="L25" s="1795">
        <v>150000</v>
      </c>
      <c r="M25" s="1795">
        <v>150000</v>
      </c>
      <c r="N25" s="1795">
        <v>150000</v>
      </c>
      <c r="O25" s="1795">
        <v>0</v>
      </c>
      <c r="P25" s="1776"/>
      <c r="Q25" s="1776"/>
      <c r="R25" s="1776"/>
      <c r="S25" s="1776"/>
      <c r="T25" s="1800"/>
      <c r="U25" s="1800"/>
      <c r="V25" s="1800"/>
      <c r="W25" s="1768">
        <v>3</v>
      </c>
      <c r="X25" s="1776"/>
      <c r="Y25" s="1776"/>
      <c r="Z25" s="1776"/>
      <c r="AA25" s="1776"/>
      <c r="AB25" s="1984">
        <v>1</v>
      </c>
      <c r="AC25" s="1984">
        <v>1</v>
      </c>
      <c r="AD25" s="1707">
        <v>1</v>
      </c>
      <c r="AE25" s="1707"/>
      <c r="AF25" s="1707"/>
      <c r="AG25" s="1707"/>
      <c r="AH25" s="1707"/>
      <c r="AI25" s="1707" t="s">
        <v>438</v>
      </c>
      <c r="AJ25" s="1615">
        <f t="shared" si="0"/>
        <v>0</v>
      </c>
      <c r="AK25" s="271"/>
      <c r="AL25" s="271"/>
      <c r="AM25" s="271"/>
      <c r="AN25" s="271"/>
      <c r="AO25" s="271"/>
      <c r="AP25" s="271"/>
      <c r="AQ25" s="271"/>
      <c r="AR25" s="271"/>
      <c r="AS25" s="271"/>
      <c r="AT25" s="271"/>
      <c r="AU25" s="271"/>
      <c r="AV25" s="271"/>
      <c r="AW25" s="271"/>
      <c r="AX25" s="271"/>
      <c r="AY25" s="271"/>
      <c r="AZ25" s="271"/>
      <c r="BA25" s="280"/>
      <c r="BB25" s="1136"/>
      <c r="BC25" s="280"/>
      <c r="BD25" s="280"/>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row>
    <row r="26" spans="1:83" s="272" customFormat="1" ht="39.950000000000003" customHeight="1">
      <c r="A26" s="1981">
        <v>23</v>
      </c>
      <c r="B26" s="3214" t="s">
        <v>451</v>
      </c>
      <c r="C26" s="3214" t="s">
        <v>94</v>
      </c>
      <c r="D26" s="3214" t="s">
        <v>728</v>
      </c>
      <c r="E26" s="1799"/>
      <c r="F26" s="1794" t="s">
        <v>2907</v>
      </c>
      <c r="G26" s="1794" t="s">
        <v>2916</v>
      </c>
      <c r="H26" s="1794">
        <v>145</v>
      </c>
      <c r="I26" s="1776" t="s">
        <v>964</v>
      </c>
      <c r="J26" s="1776" t="s">
        <v>426</v>
      </c>
      <c r="K26" s="1776" t="s">
        <v>1056</v>
      </c>
      <c r="L26" s="1795">
        <v>200000</v>
      </c>
      <c r="M26" s="1795">
        <v>200000</v>
      </c>
      <c r="N26" s="1795">
        <v>200000</v>
      </c>
      <c r="O26" s="1795">
        <v>0</v>
      </c>
      <c r="P26" s="1776"/>
      <c r="Q26" s="1776"/>
      <c r="R26" s="1776"/>
      <c r="S26" s="1776"/>
      <c r="T26" s="1800"/>
      <c r="U26" s="1800"/>
      <c r="V26" s="1800"/>
      <c r="W26" s="1768">
        <v>4</v>
      </c>
      <c r="X26" s="1776"/>
      <c r="Y26" s="1776"/>
      <c r="Z26" s="1776"/>
      <c r="AA26" s="1776"/>
      <c r="AB26" s="1984">
        <v>1</v>
      </c>
      <c r="AC26" s="1984">
        <v>1</v>
      </c>
      <c r="AD26" s="1707">
        <v>1</v>
      </c>
      <c r="AE26" s="1707"/>
      <c r="AF26" s="1707"/>
      <c r="AG26" s="1707"/>
      <c r="AH26" s="1707"/>
      <c r="AI26" s="1707" t="s">
        <v>438</v>
      </c>
      <c r="AJ26" s="1615">
        <f t="shared" si="0"/>
        <v>0</v>
      </c>
      <c r="AK26" s="271"/>
      <c r="AL26" s="271"/>
      <c r="AM26" s="271"/>
      <c r="AN26" s="271"/>
      <c r="AO26" s="271"/>
      <c r="AP26" s="271"/>
      <c r="AQ26" s="271"/>
      <c r="AR26" s="271"/>
      <c r="AS26" s="271"/>
      <c r="AT26" s="271"/>
      <c r="AU26" s="271"/>
      <c r="AV26" s="271"/>
      <c r="AW26" s="271"/>
      <c r="AX26" s="271"/>
      <c r="AY26" s="271"/>
      <c r="AZ26" s="271"/>
      <c r="BA26" s="280"/>
      <c r="BB26" s="1136"/>
      <c r="BC26" s="280"/>
      <c r="BD26" s="280"/>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row>
    <row r="27" spans="1:83" s="272" customFormat="1" ht="39.950000000000003" customHeight="1">
      <c r="A27" s="1981">
        <v>24</v>
      </c>
      <c r="B27" s="3214" t="s">
        <v>451</v>
      </c>
      <c r="C27" s="3214" t="s">
        <v>94</v>
      </c>
      <c r="D27" s="3214" t="s">
        <v>728</v>
      </c>
      <c r="E27" s="1776"/>
      <c r="F27" s="1794" t="s">
        <v>2908</v>
      </c>
      <c r="G27" s="1794" t="s">
        <v>2917</v>
      </c>
      <c r="H27" s="1794">
        <v>158</v>
      </c>
      <c r="I27" s="1776" t="s">
        <v>964</v>
      </c>
      <c r="J27" s="1776" t="s">
        <v>426</v>
      </c>
      <c r="K27" s="1776" t="s">
        <v>1056</v>
      </c>
      <c r="L27" s="1795">
        <v>70000</v>
      </c>
      <c r="M27" s="1795">
        <v>70000</v>
      </c>
      <c r="N27" s="1795">
        <v>70000</v>
      </c>
      <c r="O27" s="1795">
        <v>0</v>
      </c>
      <c r="P27" s="1776"/>
      <c r="Q27" s="1776"/>
      <c r="R27" s="1776"/>
      <c r="S27" s="1776"/>
      <c r="T27" s="1800"/>
      <c r="U27" s="1800"/>
      <c r="V27" s="1800"/>
      <c r="W27" s="1768">
        <v>2</v>
      </c>
      <c r="X27" s="1776"/>
      <c r="Y27" s="1776"/>
      <c r="Z27" s="1776"/>
      <c r="AA27" s="1776"/>
      <c r="AB27" s="1984">
        <v>1</v>
      </c>
      <c r="AC27" s="1984">
        <v>1</v>
      </c>
      <c r="AD27" s="1707">
        <v>1</v>
      </c>
      <c r="AE27" s="1707"/>
      <c r="AF27" s="1707"/>
      <c r="AG27" s="1707"/>
      <c r="AH27" s="1707"/>
      <c r="AI27" s="1707" t="s">
        <v>438</v>
      </c>
      <c r="AJ27" s="1615">
        <f t="shared" si="0"/>
        <v>0</v>
      </c>
      <c r="AK27" s="271"/>
      <c r="AL27" s="271"/>
      <c r="AM27" s="271"/>
      <c r="AN27" s="271"/>
      <c r="AO27" s="271"/>
      <c r="AP27" s="271"/>
      <c r="AQ27" s="271"/>
      <c r="AR27" s="271"/>
      <c r="AS27" s="271"/>
      <c r="AT27" s="271"/>
      <c r="AU27" s="271"/>
      <c r="AV27" s="271"/>
      <c r="AW27" s="271"/>
      <c r="AX27" s="271"/>
      <c r="AY27" s="271"/>
      <c r="AZ27" s="271"/>
      <c r="BA27" s="280"/>
      <c r="BB27" s="1136"/>
      <c r="BC27" s="280"/>
      <c r="BD27" s="280"/>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D27" s="271"/>
      <c r="CE27" s="271"/>
    </row>
    <row r="28" spans="1:83" s="272" customFormat="1" ht="39.950000000000003" customHeight="1">
      <c r="A28" s="1981">
        <v>25</v>
      </c>
      <c r="B28" s="3214" t="s">
        <v>451</v>
      </c>
      <c r="C28" s="3214" t="s">
        <v>94</v>
      </c>
      <c r="D28" s="3214" t="s">
        <v>728</v>
      </c>
      <c r="E28" s="1776"/>
      <c r="F28" s="1794" t="s">
        <v>2909</v>
      </c>
      <c r="G28" s="1794" t="s">
        <v>2916</v>
      </c>
      <c r="H28" s="1794">
        <v>277</v>
      </c>
      <c r="I28" s="1776" t="s">
        <v>964</v>
      </c>
      <c r="J28" s="1776" t="s">
        <v>426</v>
      </c>
      <c r="K28" s="1776" t="s">
        <v>1056</v>
      </c>
      <c r="L28" s="1795">
        <v>100000</v>
      </c>
      <c r="M28" s="1795">
        <v>100000</v>
      </c>
      <c r="N28" s="1795">
        <v>100000</v>
      </c>
      <c r="O28" s="1795">
        <v>0</v>
      </c>
      <c r="P28" s="1776"/>
      <c r="Q28" s="1776"/>
      <c r="R28" s="1776"/>
      <c r="S28" s="1776"/>
      <c r="T28" s="1800"/>
      <c r="U28" s="1800"/>
      <c r="V28" s="1800"/>
      <c r="W28" s="1768">
        <v>2</v>
      </c>
      <c r="X28" s="1776"/>
      <c r="Y28" s="1776"/>
      <c r="Z28" s="1776"/>
      <c r="AA28" s="1776"/>
      <c r="AB28" s="1984">
        <v>1</v>
      </c>
      <c r="AC28" s="1984">
        <v>1</v>
      </c>
      <c r="AD28" s="1707">
        <v>1</v>
      </c>
      <c r="AE28" s="1707"/>
      <c r="AF28" s="1707"/>
      <c r="AG28" s="1707"/>
      <c r="AH28" s="1707"/>
      <c r="AI28" s="1707" t="s">
        <v>438</v>
      </c>
      <c r="AJ28" s="1615">
        <f t="shared" si="0"/>
        <v>0</v>
      </c>
      <c r="AK28" s="271"/>
      <c r="AL28" s="271"/>
      <c r="AM28" s="271"/>
      <c r="AN28" s="271"/>
      <c r="AO28" s="271"/>
      <c r="AP28" s="271"/>
      <c r="AQ28" s="271"/>
      <c r="AR28" s="271"/>
      <c r="AS28" s="271"/>
      <c r="AT28" s="271"/>
      <c r="AU28" s="271"/>
      <c r="AV28" s="271"/>
      <c r="AW28" s="271"/>
      <c r="AX28" s="271"/>
      <c r="AY28" s="271"/>
      <c r="AZ28" s="271"/>
      <c r="BA28" s="280"/>
      <c r="BB28" s="1136"/>
      <c r="BC28" s="280"/>
      <c r="BD28" s="280"/>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row>
    <row r="29" spans="1:83" s="272" customFormat="1" ht="39.950000000000003" customHeight="1">
      <c r="A29" s="1981">
        <v>26</v>
      </c>
      <c r="B29" s="3214" t="s">
        <v>451</v>
      </c>
      <c r="C29" s="3214" t="s">
        <v>94</v>
      </c>
      <c r="D29" s="3214" t="s">
        <v>728</v>
      </c>
      <c r="E29" s="1799"/>
      <c r="F29" s="1794" t="s">
        <v>2910</v>
      </c>
      <c r="G29" s="1794" t="s">
        <v>2918</v>
      </c>
      <c r="H29" s="1794">
        <v>174</v>
      </c>
      <c r="I29" s="1776" t="s">
        <v>964</v>
      </c>
      <c r="J29" s="1776" t="s">
        <v>426</v>
      </c>
      <c r="K29" s="1776" t="s">
        <v>1056</v>
      </c>
      <c r="L29" s="1795">
        <v>200000</v>
      </c>
      <c r="M29" s="1795">
        <v>200000</v>
      </c>
      <c r="N29" s="1795">
        <v>200000</v>
      </c>
      <c r="O29" s="1795">
        <v>0</v>
      </c>
      <c r="P29" s="1776"/>
      <c r="Q29" s="1776"/>
      <c r="R29" s="1776"/>
      <c r="S29" s="1776"/>
      <c r="T29" s="1800"/>
      <c r="U29" s="1800"/>
      <c r="V29" s="1800"/>
      <c r="W29" s="1768">
        <v>4</v>
      </c>
      <c r="X29" s="1776"/>
      <c r="Y29" s="1776"/>
      <c r="Z29" s="1776"/>
      <c r="AA29" s="1776"/>
      <c r="AB29" s="1984">
        <v>1</v>
      </c>
      <c r="AC29" s="1984">
        <v>1</v>
      </c>
      <c r="AD29" s="1707">
        <v>1</v>
      </c>
      <c r="AE29" s="1707"/>
      <c r="AF29" s="1707"/>
      <c r="AG29" s="1707"/>
      <c r="AH29" s="1707"/>
      <c r="AI29" s="1707" t="s">
        <v>438</v>
      </c>
      <c r="AJ29" s="1615">
        <f t="shared" si="0"/>
        <v>0</v>
      </c>
      <c r="AK29" s="271"/>
      <c r="AL29" s="271"/>
      <c r="AM29" s="271"/>
      <c r="AN29" s="271"/>
      <c r="AO29" s="271"/>
      <c r="AP29" s="271"/>
      <c r="AQ29" s="271"/>
      <c r="AR29" s="271"/>
      <c r="AS29" s="271"/>
      <c r="AT29" s="271"/>
      <c r="AU29" s="271"/>
      <c r="AV29" s="271"/>
      <c r="AW29" s="271"/>
      <c r="AX29" s="271"/>
      <c r="AY29" s="271"/>
      <c r="AZ29" s="271"/>
      <c r="BA29" s="280"/>
      <c r="BB29" s="1136"/>
      <c r="BC29" s="280"/>
      <c r="BD29" s="280"/>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row>
    <row r="30" spans="1:83" s="272" customFormat="1" ht="39.950000000000003" customHeight="1">
      <c r="A30" s="1981">
        <v>27</v>
      </c>
      <c r="B30" s="3214" t="s">
        <v>451</v>
      </c>
      <c r="C30" s="3214" t="s">
        <v>94</v>
      </c>
      <c r="D30" s="3214" t="s">
        <v>728</v>
      </c>
      <c r="E30" s="1799"/>
      <c r="F30" s="1794" t="s">
        <v>2911</v>
      </c>
      <c r="G30" s="1794" t="s">
        <v>2919</v>
      </c>
      <c r="H30" s="1794">
        <v>712</v>
      </c>
      <c r="I30" s="1776" t="s">
        <v>964</v>
      </c>
      <c r="J30" s="1776" t="s">
        <v>426</v>
      </c>
      <c r="K30" s="1776" t="s">
        <v>1056</v>
      </c>
      <c r="L30" s="1795">
        <v>50000</v>
      </c>
      <c r="M30" s="1795">
        <v>50000</v>
      </c>
      <c r="N30" s="1795">
        <v>50000</v>
      </c>
      <c r="O30" s="1795">
        <v>0</v>
      </c>
      <c r="P30" s="1776"/>
      <c r="Q30" s="1776"/>
      <c r="R30" s="1776"/>
      <c r="S30" s="1776"/>
      <c r="T30" s="1800"/>
      <c r="U30" s="1800"/>
      <c r="V30" s="1800"/>
      <c r="W30" s="1768">
        <v>1</v>
      </c>
      <c r="X30" s="1776"/>
      <c r="Y30" s="1776"/>
      <c r="Z30" s="1776"/>
      <c r="AA30" s="1776"/>
      <c r="AB30" s="1984">
        <v>1</v>
      </c>
      <c r="AC30" s="1984">
        <v>1</v>
      </c>
      <c r="AD30" s="1707">
        <v>1</v>
      </c>
      <c r="AE30" s="1707"/>
      <c r="AF30" s="1707"/>
      <c r="AG30" s="1707"/>
      <c r="AH30" s="1707"/>
      <c r="AI30" s="1707" t="s">
        <v>438</v>
      </c>
      <c r="AJ30" s="1615">
        <f t="shared" si="0"/>
        <v>0</v>
      </c>
      <c r="AK30" s="271"/>
      <c r="AL30" s="271"/>
      <c r="AM30" s="271"/>
      <c r="AN30" s="271"/>
      <c r="AO30" s="271"/>
      <c r="AP30" s="271"/>
      <c r="AQ30" s="271"/>
      <c r="AR30" s="271"/>
      <c r="AS30" s="271"/>
      <c r="AT30" s="271"/>
      <c r="AU30" s="271"/>
      <c r="AV30" s="271"/>
      <c r="AW30" s="271"/>
      <c r="AX30" s="271"/>
      <c r="AY30" s="271"/>
      <c r="AZ30" s="271"/>
      <c r="BA30" s="280"/>
      <c r="BB30" s="1136"/>
      <c r="BC30" s="280"/>
      <c r="BD30" s="280"/>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row>
    <row r="31" spans="1:83" s="272" customFormat="1" ht="39.950000000000003" customHeight="1">
      <c r="A31" s="1981">
        <v>28</v>
      </c>
      <c r="B31" s="3214" t="s">
        <v>451</v>
      </c>
      <c r="C31" s="3214" t="s">
        <v>94</v>
      </c>
      <c r="D31" s="3214" t="s">
        <v>728</v>
      </c>
      <c r="E31" s="1799"/>
      <c r="F31" s="1793" t="s">
        <v>2912</v>
      </c>
      <c r="G31" s="1793" t="s">
        <v>2920</v>
      </c>
      <c r="H31" s="1802">
        <v>800</v>
      </c>
      <c r="I31" s="1776" t="s">
        <v>964</v>
      </c>
      <c r="J31" s="1776" t="s">
        <v>426</v>
      </c>
      <c r="K31" s="1776" t="s">
        <v>1056</v>
      </c>
      <c r="L31" s="1982">
        <v>100000</v>
      </c>
      <c r="M31" s="1982">
        <v>100000</v>
      </c>
      <c r="N31" s="1982">
        <v>100000</v>
      </c>
      <c r="O31" s="1982">
        <v>0</v>
      </c>
      <c r="P31" s="1776"/>
      <c r="Q31" s="1776"/>
      <c r="R31" s="1776"/>
      <c r="S31" s="1776"/>
      <c r="T31" s="1800"/>
      <c r="U31" s="1800"/>
      <c r="V31" s="1800"/>
      <c r="W31" s="1768">
        <v>4</v>
      </c>
      <c r="X31" s="1776"/>
      <c r="Y31" s="1776"/>
      <c r="Z31" s="1776"/>
      <c r="AA31" s="1776"/>
      <c r="AB31" s="1984">
        <v>1</v>
      </c>
      <c r="AC31" s="1984">
        <v>1</v>
      </c>
      <c r="AD31" s="1707">
        <v>1</v>
      </c>
      <c r="AE31" s="1707"/>
      <c r="AF31" s="1707"/>
      <c r="AG31" s="1707"/>
      <c r="AH31" s="1707"/>
      <c r="AI31" s="1707" t="s">
        <v>438</v>
      </c>
      <c r="AJ31" s="1615">
        <f t="shared" si="0"/>
        <v>0</v>
      </c>
      <c r="AK31" s="271"/>
      <c r="AL31" s="271"/>
      <c r="AM31" s="271"/>
      <c r="AN31" s="271"/>
      <c r="AO31" s="271"/>
      <c r="AP31" s="271"/>
      <c r="AQ31" s="271"/>
      <c r="AR31" s="271"/>
      <c r="AS31" s="271"/>
      <c r="AT31" s="271"/>
      <c r="AU31" s="271"/>
      <c r="AV31" s="271"/>
      <c r="AW31" s="271"/>
      <c r="AX31" s="271"/>
      <c r="AY31" s="271"/>
      <c r="AZ31" s="271"/>
      <c r="BA31" s="280"/>
      <c r="BB31" s="1136"/>
      <c r="BC31" s="280"/>
      <c r="BD31" s="280"/>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row>
    <row r="32" spans="1:83" s="272" customFormat="1" ht="39.950000000000003" customHeight="1">
      <c r="A32" s="1981">
        <v>29</v>
      </c>
      <c r="B32" s="3214" t="s">
        <v>451</v>
      </c>
      <c r="C32" s="1707" t="s">
        <v>94</v>
      </c>
      <c r="D32" s="3214" t="s">
        <v>1030</v>
      </c>
      <c r="E32" s="1799"/>
      <c r="F32" s="1794" t="s">
        <v>2981</v>
      </c>
      <c r="G32" s="1794" t="s">
        <v>2924</v>
      </c>
      <c r="H32" s="1792">
        <v>92</v>
      </c>
      <c r="I32" s="1776" t="s">
        <v>964</v>
      </c>
      <c r="J32" s="1776" t="s">
        <v>426</v>
      </c>
      <c r="K32" s="1776" t="s">
        <v>1056</v>
      </c>
      <c r="L32" s="1796">
        <v>250000</v>
      </c>
      <c r="M32" s="1796">
        <v>250000</v>
      </c>
      <c r="N32" s="1796">
        <v>250000</v>
      </c>
      <c r="O32" s="1796">
        <v>0</v>
      </c>
      <c r="P32" s="1776"/>
      <c r="Q32" s="1776"/>
      <c r="R32" s="1776"/>
      <c r="S32" s="1776"/>
      <c r="T32" s="1800"/>
      <c r="U32" s="1800"/>
      <c r="V32" s="1800"/>
      <c r="W32" s="1768">
        <v>5</v>
      </c>
      <c r="X32" s="1776"/>
      <c r="Y32" s="1776"/>
      <c r="Z32" s="1776"/>
      <c r="AA32" s="1776"/>
      <c r="AB32" s="1984">
        <v>1</v>
      </c>
      <c r="AC32" s="1984">
        <v>1</v>
      </c>
      <c r="AD32" s="1707">
        <v>1</v>
      </c>
      <c r="AE32" s="1707"/>
      <c r="AF32" s="1707"/>
      <c r="AG32" s="1707"/>
      <c r="AH32" s="1707"/>
      <c r="AI32" s="1707" t="s">
        <v>438</v>
      </c>
      <c r="AJ32" s="1614">
        <f t="shared" si="0"/>
        <v>0</v>
      </c>
      <c r="AK32" s="271"/>
      <c r="AL32" s="271"/>
      <c r="AM32" s="271"/>
      <c r="AN32" s="271"/>
      <c r="AO32" s="271"/>
      <c r="AP32" s="271"/>
      <c r="AQ32" s="271"/>
      <c r="AR32" s="271"/>
      <c r="AS32" s="271"/>
      <c r="AT32" s="271"/>
      <c r="AU32" s="271"/>
      <c r="AV32" s="271"/>
      <c r="AW32" s="271"/>
      <c r="AX32" s="271"/>
      <c r="AY32" s="271"/>
      <c r="AZ32" s="271"/>
      <c r="BA32" s="280"/>
      <c r="BB32" s="1136"/>
      <c r="BC32" s="280"/>
      <c r="BD32" s="280"/>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row>
    <row r="33" spans="1:83" s="272" customFormat="1" ht="39.950000000000003" customHeight="1">
      <c r="A33" s="1981">
        <v>30</v>
      </c>
      <c r="B33" s="3214" t="s">
        <v>451</v>
      </c>
      <c r="C33" s="1707" t="s">
        <v>94</v>
      </c>
      <c r="D33" s="3214" t="s">
        <v>1030</v>
      </c>
      <c r="E33" s="1799"/>
      <c r="F33" s="1794" t="s">
        <v>2921</v>
      </c>
      <c r="G33" s="1794" t="s">
        <v>2925</v>
      </c>
      <c r="H33" s="1792">
        <v>79</v>
      </c>
      <c r="I33" s="1776" t="s">
        <v>964</v>
      </c>
      <c r="J33" s="1776" t="s">
        <v>426</v>
      </c>
      <c r="K33" s="1776" t="s">
        <v>1056</v>
      </c>
      <c r="L33" s="1797">
        <v>300000</v>
      </c>
      <c r="M33" s="1797">
        <v>300000</v>
      </c>
      <c r="N33" s="1797">
        <v>300000</v>
      </c>
      <c r="O33" s="1797">
        <v>0</v>
      </c>
      <c r="P33" s="1776"/>
      <c r="Q33" s="1776"/>
      <c r="R33" s="1776"/>
      <c r="S33" s="1776"/>
      <c r="T33" s="1800"/>
      <c r="U33" s="1800"/>
      <c r="V33" s="1800"/>
      <c r="W33" s="1768">
        <v>6</v>
      </c>
      <c r="X33" s="1776"/>
      <c r="Y33" s="1776"/>
      <c r="Z33" s="1776"/>
      <c r="AA33" s="1776"/>
      <c r="AB33" s="1984">
        <v>1</v>
      </c>
      <c r="AC33" s="1984">
        <v>1</v>
      </c>
      <c r="AD33" s="1707">
        <v>1</v>
      </c>
      <c r="AE33" s="1707"/>
      <c r="AF33" s="1707"/>
      <c r="AG33" s="1707"/>
      <c r="AH33" s="1707"/>
      <c r="AI33" s="1707" t="s">
        <v>438</v>
      </c>
      <c r="AJ33" s="1614">
        <f t="shared" si="0"/>
        <v>0</v>
      </c>
      <c r="AK33" s="271"/>
      <c r="AL33" s="271"/>
      <c r="AM33" s="271"/>
      <c r="AN33" s="271"/>
      <c r="AO33" s="271"/>
      <c r="AP33" s="271"/>
      <c r="AQ33" s="271"/>
      <c r="AR33" s="271"/>
      <c r="AS33" s="271"/>
      <c r="AT33" s="271"/>
      <c r="AU33" s="271"/>
      <c r="AV33" s="271"/>
      <c r="AW33" s="271"/>
      <c r="AX33" s="271"/>
      <c r="AY33" s="271"/>
      <c r="AZ33" s="271"/>
      <c r="BA33" s="280"/>
      <c r="BB33" s="1136"/>
      <c r="BC33" s="280"/>
      <c r="BD33" s="280"/>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row>
    <row r="34" spans="1:83" s="272" customFormat="1" ht="39.950000000000003" customHeight="1">
      <c r="A34" s="1981">
        <v>31</v>
      </c>
      <c r="B34" s="3214" t="s">
        <v>451</v>
      </c>
      <c r="C34" s="1707" t="s">
        <v>94</v>
      </c>
      <c r="D34" s="3214" t="s">
        <v>1030</v>
      </c>
      <c r="E34" s="1799"/>
      <c r="F34" s="1794" t="s">
        <v>2922</v>
      </c>
      <c r="G34" s="1794" t="s">
        <v>2926</v>
      </c>
      <c r="H34" s="1792">
        <v>79</v>
      </c>
      <c r="I34" s="1776" t="s">
        <v>964</v>
      </c>
      <c r="J34" s="1776" t="s">
        <v>426</v>
      </c>
      <c r="K34" s="1776" t="s">
        <v>1056</v>
      </c>
      <c r="L34" s="1797">
        <v>75000</v>
      </c>
      <c r="M34" s="1797">
        <v>75000</v>
      </c>
      <c r="N34" s="1797">
        <v>75000</v>
      </c>
      <c r="O34" s="1797">
        <v>0</v>
      </c>
      <c r="P34" s="1776"/>
      <c r="Q34" s="1776"/>
      <c r="R34" s="1776"/>
      <c r="S34" s="1776"/>
      <c r="T34" s="1800"/>
      <c r="U34" s="1800"/>
      <c r="V34" s="1800"/>
      <c r="W34" s="1768">
        <v>1</v>
      </c>
      <c r="X34" s="1776"/>
      <c r="Y34" s="1776"/>
      <c r="Z34" s="1776"/>
      <c r="AA34" s="1776"/>
      <c r="AB34" s="1984">
        <v>1</v>
      </c>
      <c r="AC34" s="1984">
        <v>1</v>
      </c>
      <c r="AD34" s="1707">
        <v>1</v>
      </c>
      <c r="AE34" s="1707"/>
      <c r="AF34" s="1707"/>
      <c r="AG34" s="1707"/>
      <c r="AH34" s="1707"/>
      <c r="AI34" s="1707" t="s">
        <v>438</v>
      </c>
      <c r="AJ34" s="1614">
        <f t="shared" si="0"/>
        <v>0</v>
      </c>
      <c r="AK34" s="271"/>
      <c r="AL34" s="271"/>
      <c r="AM34" s="271"/>
      <c r="AN34" s="271"/>
      <c r="AO34" s="271"/>
      <c r="AP34" s="271"/>
      <c r="AQ34" s="271"/>
      <c r="AR34" s="271"/>
      <c r="AS34" s="271"/>
      <c r="AT34" s="271"/>
      <c r="AU34" s="271"/>
      <c r="AV34" s="271"/>
      <c r="AW34" s="271"/>
      <c r="AX34" s="271"/>
      <c r="AY34" s="271"/>
      <c r="AZ34" s="271"/>
      <c r="BA34" s="280"/>
      <c r="BB34" s="1136"/>
      <c r="BC34" s="280"/>
      <c r="BD34" s="280"/>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row>
    <row r="35" spans="1:83" s="272" customFormat="1" ht="39.950000000000003" customHeight="1">
      <c r="A35" s="1981">
        <v>32</v>
      </c>
      <c r="B35" s="3214" t="s">
        <v>451</v>
      </c>
      <c r="C35" s="1707" t="s">
        <v>94</v>
      </c>
      <c r="D35" s="3214" t="s">
        <v>1030</v>
      </c>
      <c r="E35" s="1799"/>
      <c r="F35" s="1794" t="s">
        <v>2923</v>
      </c>
      <c r="G35" s="1794" t="s">
        <v>2856</v>
      </c>
      <c r="H35" s="1792">
        <v>211</v>
      </c>
      <c r="I35" s="1776" t="s">
        <v>964</v>
      </c>
      <c r="J35" s="1776" t="s">
        <v>426</v>
      </c>
      <c r="K35" s="1776" t="s">
        <v>1056</v>
      </c>
      <c r="L35" s="1712">
        <v>44857.45</v>
      </c>
      <c r="M35" s="1712">
        <v>44857.45</v>
      </c>
      <c r="N35" s="1712">
        <v>44857.45</v>
      </c>
      <c r="O35" s="1712">
        <v>0</v>
      </c>
      <c r="P35" s="1776"/>
      <c r="Q35" s="1776"/>
      <c r="R35" s="1776"/>
      <c r="S35" s="1776"/>
      <c r="T35" s="1800"/>
      <c r="U35" s="1800"/>
      <c r="V35" s="1800"/>
      <c r="W35" s="1768">
        <v>1.5</v>
      </c>
      <c r="X35" s="1776"/>
      <c r="Y35" s="1776"/>
      <c r="Z35" s="1776"/>
      <c r="AA35" s="1776"/>
      <c r="AB35" s="1984">
        <v>1</v>
      </c>
      <c r="AC35" s="1984">
        <v>1</v>
      </c>
      <c r="AD35" s="1707">
        <v>1</v>
      </c>
      <c r="AE35" s="1707"/>
      <c r="AF35" s="1707"/>
      <c r="AG35" s="1707"/>
      <c r="AH35" s="1707"/>
      <c r="AI35" s="1707" t="s">
        <v>438</v>
      </c>
      <c r="AJ35" s="1615">
        <f t="shared" si="0"/>
        <v>0</v>
      </c>
      <c r="AK35" s="271"/>
      <c r="AL35" s="271"/>
      <c r="AM35" s="271"/>
      <c r="AN35" s="271"/>
      <c r="AO35" s="271"/>
      <c r="AP35" s="271"/>
      <c r="AQ35" s="271"/>
      <c r="AR35" s="271"/>
      <c r="AS35" s="271"/>
      <c r="AT35" s="271"/>
      <c r="AU35" s="271"/>
      <c r="AV35" s="271"/>
      <c r="AW35" s="271"/>
      <c r="AX35" s="271"/>
      <c r="AY35" s="271"/>
      <c r="AZ35" s="271"/>
      <c r="BA35" s="280"/>
      <c r="BB35" s="1136"/>
      <c r="BC35" s="280"/>
      <c r="BD35" s="280"/>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row>
    <row r="36" spans="1:83" s="272" customFormat="1" ht="39.950000000000003" customHeight="1">
      <c r="A36" s="1981">
        <v>33</v>
      </c>
      <c r="B36" s="3214" t="s">
        <v>451</v>
      </c>
      <c r="C36" s="1707" t="s">
        <v>94</v>
      </c>
      <c r="D36" s="3214" t="s">
        <v>740</v>
      </c>
      <c r="E36" s="1799"/>
      <c r="F36" s="1792" t="s">
        <v>2927</v>
      </c>
      <c r="G36" s="1792" t="s">
        <v>2927</v>
      </c>
      <c r="H36" s="1792">
        <v>160</v>
      </c>
      <c r="I36" s="1776" t="s">
        <v>964</v>
      </c>
      <c r="J36" s="1776" t="s">
        <v>426</v>
      </c>
      <c r="K36" s="1776" t="s">
        <v>1056</v>
      </c>
      <c r="L36" s="1778">
        <v>171802.6</v>
      </c>
      <c r="M36" s="1778">
        <v>171802.6</v>
      </c>
      <c r="N36" s="1778">
        <v>171802.6</v>
      </c>
      <c r="O36" s="1778">
        <v>0</v>
      </c>
      <c r="P36" s="1776"/>
      <c r="Q36" s="1776"/>
      <c r="R36" s="1776"/>
      <c r="S36" s="1776"/>
      <c r="T36" s="1800"/>
      <c r="U36" s="1800"/>
      <c r="V36" s="1800"/>
      <c r="W36" s="1768">
        <v>5</v>
      </c>
      <c r="X36" s="1776"/>
      <c r="Y36" s="1776"/>
      <c r="Z36" s="1776"/>
      <c r="AA36" s="1776"/>
      <c r="AB36" s="1984">
        <v>1</v>
      </c>
      <c r="AC36" s="1984">
        <v>1</v>
      </c>
      <c r="AD36" s="1707">
        <v>1</v>
      </c>
      <c r="AE36" s="1707"/>
      <c r="AF36" s="1707"/>
      <c r="AG36" s="1707"/>
      <c r="AH36" s="1707"/>
      <c r="AI36" s="1707" t="s">
        <v>438</v>
      </c>
      <c r="AJ36" s="1615">
        <f t="shared" si="0"/>
        <v>0</v>
      </c>
      <c r="AK36" s="271"/>
      <c r="AL36" s="271"/>
      <c r="AM36" s="271"/>
      <c r="AN36" s="271"/>
      <c r="AO36" s="271"/>
      <c r="AP36" s="271"/>
      <c r="AQ36" s="271"/>
      <c r="AR36" s="271"/>
      <c r="AS36" s="271"/>
      <c r="AT36" s="271"/>
      <c r="AU36" s="271"/>
      <c r="AV36" s="271"/>
      <c r="AW36" s="271"/>
      <c r="AX36" s="271"/>
      <c r="AY36" s="271"/>
      <c r="AZ36" s="271"/>
      <c r="BA36" s="280"/>
      <c r="BB36" s="1136"/>
      <c r="BC36" s="280"/>
      <c r="BD36" s="280"/>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row>
    <row r="37" spans="1:83" s="272" customFormat="1" ht="69.75" customHeight="1">
      <c r="A37" s="1981"/>
      <c r="B37" s="1840" t="s">
        <v>1926</v>
      </c>
      <c r="C37" s="3214" t="s">
        <v>94</v>
      </c>
      <c r="D37" s="3214" t="s">
        <v>740</v>
      </c>
      <c r="E37" s="1799"/>
      <c r="F37" s="1792" t="s">
        <v>2928</v>
      </c>
      <c r="G37" s="1792" t="s">
        <v>2928</v>
      </c>
      <c r="H37" s="1792">
        <v>174</v>
      </c>
      <c r="I37" s="1776" t="s">
        <v>964</v>
      </c>
      <c r="J37" s="1776" t="s">
        <v>426</v>
      </c>
      <c r="K37" s="1776" t="s">
        <v>1056</v>
      </c>
      <c r="L37" s="1778"/>
      <c r="M37" s="1778"/>
      <c r="N37" s="1778"/>
      <c r="O37" s="1778"/>
      <c r="P37" s="1776"/>
      <c r="Q37" s="1776"/>
      <c r="R37" s="1776"/>
      <c r="S37" s="1776"/>
      <c r="T37" s="1800"/>
      <c r="U37" s="1800"/>
      <c r="V37" s="1800"/>
      <c r="W37" s="1768"/>
      <c r="X37" s="1776"/>
      <c r="Y37" s="1776"/>
      <c r="Z37" s="1776"/>
      <c r="AA37" s="1776"/>
      <c r="AB37" s="1984"/>
      <c r="AC37" s="1984"/>
      <c r="AD37" s="1707"/>
      <c r="AE37" s="1707"/>
      <c r="AF37" s="1707"/>
      <c r="AG37" s="1707"/>
      <c r="AH37" s="1707"/>
      <c r="AI37" s="2005" t="s">
        <v>2979</v>
      </c>
      <c r="AJ37" s="1614">
        <f t="shared" si="0"/>
        <v>0</v>
      </c>
      <c r="AK37" s="271"/>
      <c r="AL37" s="271"/>
      <c r="AM37" s="271"/>
      <c r="AN37" s="271"/>
      <c r="AO37" s="271"/>
      <c r="AP37" s="271"/>
      <c r="AQ37" s="271"/>
      <c r="AR37" s="271"/>
      <c r="AS37" s="271"/>
      <c r="AT37" s="271"/>
      <c r="AU37" s="271"/>
      <c r="AV37" s="271"/>
      <c r="AW37" s="271"/>
      <c r="AX37" s="271"/>
      <c r="AY37" s="271"/>
      <c r="AZ37" s="271"/>
      <c r="BA37" s="280"/>
      <c r="BB37" s="1136"/>
      <c r="BC37" s="280"/>
      <c r="BD37" s="280"/>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D37" s="271"/>
      <c r="CE37" s="271"/>
    </row>
    <row r="38" spans="1:83" s="272" customFormat="1" ht="39.950000000000003" customHeight="1">
      <c r="A38" s="1981">
        <v>34</v>
      </c>
      <c r="B38" s="1840" t="s">
        <v>415</v>
      </c>
      <c r="C38" s="3214" t="s">
        <v>94</v>
      </c>
      <c r="D38" s="3214" t="s">
        <v>740</v>
      </c>
      <c r="E38" s="1799"/>
      <c r="F38" s="1792" t="s">
        <v>2978</v>
      </c>
      <c r="G38" s="1792" t="s">
        <v>2978</v>
      </c>
      <c r="H38" s="1792">
        <v>174</v>
      </c>
      <c r="I38" s="1776" t="s">
        <v>964</v>
      </c>
      <c r="J38" s="1776" t="s">
        <v>426</v>
      </c>
      <c r="K38" s="1776" t="s">
        <v>1056</v>
      </c>
      <c r="L38" s="1778">
        <v>69462.600000000006</v>
      </c>
      <c r="M38" s="1778">
        <v>69462.600000000006</v>
      </c>
      <c r="N38" s="1778">
        <v>69462.600000000006</v>
      </c>
      <c r="O38" s="1778">
        <v>0</v>
      </c>
      <c r="P38" s="1776"/>
      <c r="Q38" s="1776"/>
      <c r="R38" s="1776"/>
      <c r="S38" s="1776"/>
      <c r="T38" s="1800"/>
      <c r="U38" s="1800"/>
      <c r="V38" s="1800"/>
      <c r="W38" s="1768">
        <v>2</v>
      </c>
      <c r="X38" s="1776"/>
      <c r="Y38" s="1776"/>
      <c r="Z38" s="1776"/>
      <c r="AA38" s="1776"/>
      <c r="AB38" s="1984">
        <v>1</v>
      </c>
      <c r="AC38" s="1984">
        <v>1</v>
      </c>
      <c r="AD38" s="1707">
        <v>1</v>
      </c>
      <c r="AE38" s="1707"/>
      <c r="AF38" s="1707"/>
      <c r="AG38" s="1707"/>
      <c r="AH38" s="1707"/>
      <c r="AI38" s="1707" t="s">
        <v>438</v>
      </c>
      <c r="AJ38" s="1614"/>
      <c r="AK38" s="271"/>
      <c r="AL38" s="271"/>
      <c r="AM38" s="271"/>
      <c r="AN38" s="271"/>
      <c r="AO38" s="271"/>
      <c r="AP38" s="271"/>
      <c r="AQ38" s="271"/>
      <c r="AR38" s="271"/>
      <c r="AS38" s="271"/>
      <c r="AT38" s="271"/>
      <c r="AU38" s="271"/>
      <c r="AV38" s="271"/>
      <c r="AW38" s="271"/>
      <c r="AX38" s="271"/>
      <c r="AY38" s="271"/>
      <c r="AZ38" s="271"/>
      <c r="BA38" s="280"/>
      <c r="BB38" s="1136"/>
      <c r="BC38" s="280"/>
      <c r="BD38" s="280"/>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c r="CD38" s="271"/>
      <c r="CE38" s="271"/>
    </row>
    <row r="39" spans="1:83" s="272" customFormat="1" ht="57.75" customHeight="1">
      <c r="A39" s="1981">
        <v>35</v>
      </c>
      <c r="B39" s="3214" t="s">
        <v>451</v>
      </c>
      <c r="C39" s="3214" t="s">
        <v>94</v>
      </c>
      <c r="D39" s="1707" t="s">
        <v>157</v>
      </c>
      <c r="E39" s="1799"/>
      <c r="F39" s="1792" t="s">
        <v>2980</v>
      </c>
      <c r="G39" s="1792" t="s">
        <v>2980</v>
      </c>
      <c r="H39" s="1776">
        <v>52</v>
      </c>
      <c r="I39" s="1776" t="s">
        <v>964</v>
      </c>
      <c r="J39" s="1776" t="s">
        <v>426</v>
      </c>
      <c r="K39" s="1776" t="s">
        <v>1056</v>
      </c>
      <c r="L39" s="1798">
        <v>88475</v>
      </c>
      <c r="M39" s="1798">
        <v>88475</v>
      </c>
      <c r="N39" s="1798">
        <v>88475</v>
      </c>
      <c r="O39" s="1798">
        <v>0</v>
      </c>
      <c r="P39" s="1776"/>
      <c r="Q39" s="1776"/>
      <c r="R39" s="1776"/>
      <c r="S39" s="1776"/>
      <c r="T39" s="1800"/>
      <c r="U39" s="1800"/>
      <c r="V39" s="1800"/>
      <c r="W39" s="1770">
        <v>2.1</v>
      </c>
      <c r="X39" s="1776"/>
      <c r="Y39" s="1776"/>
      <c r="Z39" s="1776"/>
      <c r="AA39" s="1776"/>
      <c r="AB39" s="1984">
        <v>1</v>
      </c>
      <c r="AC39" s="1984">
        <v>1</v>
      </c>
      <c r="AD39" s="1707">
        <v>1</v>
      </c>
      <c r="AE39" s="1707"/>
      <c r="AF39" s="1707"/>
      <c r="AG39" s="1707"/>
      <c r="AH39" s="1707"/>
      <c r="AI39" s="1707" t="s">
        <v>438</v>
      </c>
      <c r="AJ39" s="1614">
        <f t="shared" si="0"/>
        <v>0</v>
      </c>
      <c r="AK39" s="271"/>
      <c r="AL39" s="271"/>
      <c r="AM39" s="271"/>
      <c r="AN39" s="271"/>
      <c r="AO39" s="271"/>
      <c r="AP39" s="271"/>
      <c r="AQ39" s="271"/>
      <c r="AR39" s="271"/>
      <c r="AS39" s="271"/>
      <c r="AT39" s="271"/>
      <c r="AU39" s="271"/>
      <c r="AV39" s="271"/>
      <c r="AW39" s="271"/>
      <c r="AX39" s="271"/>
      <c r="AY39" s="271"/>
      <c r="AZ39" s="271"/>
      <c r="BA39" s="280"/>
      <c r="BB39" s="1136"/>
      <c r="BC39" s="280"/>
      <c r="BD39" s="280"/>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D39" s="271"/>
      <c r="CE39" s="271"/>
    </row>
    <row r="40" spans="1:83" s="1446" customFormat="1" ht="41.25" customHeight="1">
      <c r="A40" s="3174"/>
      <c r="B40" s="648"/>
      <c r="C40" s="1436"/>
      <c r="D40" s="3013"/>
      <c r="E40" s="2481"/>
      <c r="F40" s="2481"/>
      <c r="G40" s="2482" t="s">
        <v>19</v>
      </c>
      <c r="H40" s="1240"/>
      <c r="I40" s="2483"/>
      <c r="J40" s="2484"/>
      <c r="K40" s="2484"/>
      <c r="L40" s="2488">
        <f>SUM(L4:L39)</f>
        <v>5551092.2299999995</v>
      </c>
      <c r="M40" s="1600">
        <f>SUM(M4:M39)</f>
        <v>5551092.2299999995</v>
      </c>
      <c r="N40" s="1611">
        <f>SUM(N4:N39)</f>
        <v>5551092.2299999995</v>
      </c>
      <c r="O40" s="1305">
        <f>SUM(O4:O39)</f>
        <v>0</v>
      </c>
      <c r="P40" s="1240">
        <f>SUM(P4:P39)</f>
        <v>0</v>
      </c>
      <c r="Q40" s="1240"/>
      <c r="R40" s="1240"/>
      <c r="S40" s="1240"/>
      <c r="T40" s="2485"/>
      <c r="U40" s="2485"/>
      <c r="V40" s="2485"/>
      <c r="W40" s="2486"/>
      <c r="X40" s="2486"/>
      <c r="Y40" s="2487"/>
      <c r="Z40" s="1240"/>
      <c r="AA40" s="1240"/>
      <c r="AB40" s="1369"/>
      <c r="AC40" s="1420"/>
      <c r="AD40" s="1369">
        <f>SUM(AD4:AD39)</f>
        <v>35</v>
      </c>
      <c r="AE40" s="1369"/>
      <c r="AF40" s="1369"/>
      <c r="AG40" s="1369"/>
      <c r="AH40" s="1369"/>
      <c r="AI40" s="1369"/>
      <c r="AJ40" s="1476">
        <f>SUM(AD40:AI40)</f>
        <v>35</v>
      </c>
      <c r="AK40" s="1476"/>
      <c r="AL40" s="1039"/>
      <c r="AM40" s="1039"/>
      <c r="AN40" s="1039"/>
      <c r="AO40" s="1039"/>
      <c r="AP40" s="1039"/>
      <c r="AQ40" s="1039"/>
      <c r="AR40" s="1039"/>
      <c r="AS40" s="1039"/>
      <c r="AT40" s="1039"/>
      <c r="AU40" s="1039"/>
      <c r="AV40" s="1039"/>
      <c r="AW40" s="1039"/>
      <c r="AX40" s="1039"/>
      <c r="AY40" s="1039"/>
      <c r="AZ40" s="1039"/>
      <c r="BA40" s="1442"/>
      <c r="BB40" s="1445"/>
      <c r="BC40" s="1442"/>
      <c r="BD40" s="1442"/>
      <c r="BE40" s="1039"/>
      <c r="BF40" s="1039"/>
      <c r="BG40" s="1039"/>
      <c r="BH40" s="1039"/>
      <c r="BI40" s="1039"/>
      <c r="BJ40" s="1039"/>
      <c r="BK40" s="1039"/>
      <c r="BL40" s="1039"/>
      <c r="BM40" s="1039"/>
      <c r="BN40" s="1039"/>
      <c r="BO40" s="1039"/>
      <c r="BP40" s="1039"/>
      <c r="BQ40" s="1039"/>
      <c r="BR40" s="1039"/>
      <c r="BS40" s="1039"/>
      <c r="BT40" s="1039"/>
      <c r="BU40" s="1039"/>
      <c r="BV40" s="1039"/>
      <c r="BW40" s="1039"/>
      <c r="BX40" s="1039"/>
      <c r="BY40" s="1039"/>
      <c r="BZ40" s="1039"/>
      <c r="CA40" s="1039"/>
      <c r="CB40" s="1039"/>
      <c r="CC40" s="1039"/>
      <c r="CD40" s="1039"/>
      <c r="CE40" s="1039"/>
    </row>
    <row r="41" spans="1:83" s="1446" customFormat="1" ht="30" customHeight="1">
      <c r="B41" s="1438"/>
      <c r="C41" s="1439"/>
      <c r="D41" s="1440"/>
      <c r="E41" s="1475"/>
      <c r="F41" s="1475"/>
      <c r="G41" s="1475"/>
      <c r="H41" s="1442"/>
      <c r="I41" s="1476"/>
      <c r="J41" s="1480"/>
      <c r="K41" s="1480"/>
      <c r="L41" s="1583"/>
      <c r="M41" s="1674"/>
      <c r="N41" s="1585"/>
      <c r="O41" s="1586"/>
      <c r="P41" s="1442"/>
      <c r="Q41" s="1442"/>
      <c r="R41" s="1442"/>
      <c r="S41" s="1442"/>
      <c r="T41" s="1594"/>
      <c r="U41" s="1597"/>
      <c r="V41" s="1597"/>
      <c r="W41" s="1597"/>
      <c r="X41" s="1597"/>
      <c r="Y41" s="1595"/>
      <c r="Z41" s="1476"/>
      <c r="AA41" s="1476"/>
      <c r="AB41" s="1477"/>
      <c r="AC41" s="1478"/>
      <c r="AD41" s="1477"/>
      <c r="AE41" s="1477"/>
      <c r="AF41" s="1477"/>
      <c r="AG41" s="1476"/>
      <c r="AH41" s="1477">
        <f>SUM(AH4:AH40)</f>
        <v>0</v>
      </c>
      <c r="AI41" s="1476"/>
      <c r="AJ41" s="1479"/>
      <c r="AK41" s="1476"/>
      <c r="AL41" s="1039"/>
      <c r="AM41" s="1039"/>
      <c r="AN41" s="1039"/>
      <c r="AO41" s="1039"/>
      <c r="AP41" s="1039"/>
      <c r="AQ41" s="1039"/>
      <c r="AR41" s="1039"/>
      <c r="AS41" s="1039"/>
      <c r="AT41" s="1039"/>
      <c r="AU41" s="1039"/>
      <c r="AV41" s="1039"/>
      <c r="AW41" s="1039"/>
      <c r="AX41" s="1039"/>
      <c r="AY41" s="1039"/>
      <c r="AZ41" s="1039"/>
      <c r="BA41" s="1442"/>
      <c r="BB41" s="1445"/>
      <c r="BC41" s="1442"/>
      <c r="BD41" s="1442"/>
      <c r="BE41" s="1039"/>
      <c r="BF41" s="1039"/>
      <c r="BG41" s="1039"/>
      <c r="BH41" s="1039"/>
      <c r="BI41" s="1039"/>
      <c r="BJ41" s="1039"/>
      <c r="BK41" s="1039"/>
      <c r="BL41" s="1039"/>
      <c r="BM41" s="1039"/>
      <c r="BN41" s="1039"/>
      <c r="BO41" s="1039"/>
      <c r="BP41" s="1039"/>
      <c r="BQ41" s="1039"/>
      <c r="BR41" s="1039"/>
      <c r="BS41" s="1039"/>
      <c r="BT41" s="1039"/>
      <c r="BU41" s="1039"/>
      <c r="BV41" s="1039"/>
      <c r="BW41" s="1039"/>
      <c r="BX41" s="1039"/>
      <c r="BY41" s="1039"/>
      <c r="BZ41" s="1039"/>
      <c r="CA41" s="1039"/>
      <c r="CB41" s="1039"/>
      <c r="CC41" s="1039"/>
      <c r="CD41" s="1039"/>
      <c r="CE41" s="1039"/>
    </row>
    <row r="42" spans="1:83" s="1446" customFormat="1" ht="30" customHeight="1">
      <c r="B42" s="1438"/>
      <c r="C42" s="1441"/>
      <c r="D42" s="1455"/>
      <c r="E42" s="1475"/>
      <c r="F42" s="1475"/>
      <c r="G42" s="1475"/>
      <c r="H42" s="1475"/>
      <c r="I42" s="1476"/>
      <c r="J42" s="1480"/>
      <c r="K42" s="1480"/>
      <c r="L42" s="1583"/>
      <c r="M42" s="1584"/>
      <c r="N42" s="1585"/>
      <c r="O42" s="1586"/>
      <c r="P42" s="1450"/>
      <c r="Q42" s="1450"/>
      <c r="R42" s="1442"/>
      <c r="S42" s="1442"/>
      <c r="T42" s="1594"/>
      <c r="U42" s="1597"/>
      <c r="V42" s="1597"/>
      <c r="W42" s="1597"/>
      <c r="X42" s="1597"/>
      <c r="Y42" s="1595"/>
      <c r="Z42" s="1476"/>
      <c r="AA42" s="1476"/>
      <c r="AB42" s="1477"/>
      <c r="AC42" s="1478"/>
      <c r="AD42" s="1477"/>
      <c r="AE42" s="1477"/>
      <c r="AF42" s="1477"/>
      <c r="AG42" s="1476"/>
      <c r="AH42" s="1477">
        <f>SUM(AH41)</f>
        <v>0</v>
      </c>
      <c r="AI42" s="1476"/>
      <c r="AJ42" s="1479"/>
      <c r="AK42" s="1476"/>
      <c r="AL42" s="1039"/>
      <c r="AM42" s="1039"/>
      <c r="AN42" s="1039"/>
      <c r="AO42" s="1039"/>
      <c r="AP42" s="1039"/>
      <c r="AQ42" s="1039"/>
      <c r="AR42" s="1039"/>
      <c r="AS42" s="1039"/>
      <c r="AT42" s="1039"/>
      <c r="AU42" s="1039"/>
      <c r="AV42" s="1039"/>
      <c r="AW42" s="1039"/>
      <c r="AX42" s="1039"/>
      <c r="AY42" s="1039"/>
      <c r="AZ42" s="1039"/>
      <c r="BA42" s="1442"/>
      <c r="BB42" s="1445"/>
      <c r="BC42" s="1442"/>
      <c r="BD42" s="1442"/>
      <c r="BE42" s="1039"/>
      <c r="BF42" s="1039"/>
      <c r="BG42" s="1039"/>
      <c r="BH42" s="1039"/>
      <c r="BI42" s="1039"/>
      <c r="BJ42" s="1039"/>
      <c r="BK42" s="1039"/>
      <c r="BL42" s="1039"/>
      <c r="BM42" s="1039"/>
      <c r="BN42" s="1039"/>
      <c r="BO42" s="1039"/>
      <c r="BP42" s="1039"/>
      <c r="BQ42" s="1039"/>
      <c r="BR42" s="1039"/>
      <c r="BS42" s="1039"/>
      <c r="BT42" s="1039"/>
      <c r="BU42" s="1039"/>
      <c r="BV42" s="1039"/>
      <c r="BW42" s="1039"/>
      <c r="BX42" s="1039"/>
      <c r="BY42" s="1039"/>
      <c r="BZ42" s="1039"/>
      <c r="CA42" s="1039"/>
      <c r="CB42" s="1039"/>
      <c r="CC42" s="1039"/>
      <c r="CD42" s="1039"/>
      <c r="CE42" s="1039"/>
    </row>
    <row r="43" spans="1:83" s="1446" customFormat="1" ht="30" customHeight="1">
      <c r="B43" s="1438"/>
      <c r="C43" s="1441"/>
      <c r="D43" s="1474"/>
      <c r="E43" s="1475"/>
      <c r="F43" s="1475"/>
      <c r="G43" s="1475"/>
      <c r="H43" s="1475"/>
      <c r="I43" s="1476"/>
      <c r="J43" s="1480"/>
      <c r="K43" s="1480"/>
      <c r="L43" s="1481"/>
      <c r="M43" s="1481"/>
      <c r="N43" s="1584"/>
      <c r="O43" s="1476"/>
      <c r="P43" s="1450"/>
      <c r="Q43" s="1450"/>
      <c r="R43" s="1476"/>
      <c r="S43" s="1476"/>
      <c r="T43" s="1594"/>
      <c r="U43" s="1597"/>
      <c r="V43" s="1597"/>
      <c r="W43" s="1597"/>
      <c r="X43" s="1597"/>
      <c r="Y43" s="1595"/>
      <c r="Z43" s="1476"/>
      <c r="AA43" s="1476"/>
      <c r="AB43" s="1477"/>
      <c r="AC43" s="1478"/>
      <c r="AD43" s="1477"/>
      <c r="AE43" s="1477"/>
      <c r="AF43" s="1477"/>
      <c r="AG43" s="1476"/>
      <c r="AH43" s="1477"/>
      <c r="AI43" s="1476"/>
      <c r="AJ43" s="1476"/>
      <c r="AK43" s="1476"/>
      <c r="AL43" s="1039"/>
      <c r="AM43" s="1039"/>
      <c r="AN43" s="1039"/>
      <c r="AO43" s="1039"/>
      <c r="AP43" s="1039"/>
      <c r="AQ43" s="1039"/>
      <c r="AR43" s="1039"/>
      <c r="AS43" s="1039"/>
      <c r="AT43" s="1039"/>
      <c r="AU43" s="1039"/>
      <c r="AV43" s="1039"/>
      <c r="AW43" s="1039"/>
      <c r="AX43" s="1039"/>
      <c r="AY43" s="1039"/>
      <c r="AZ43" s="1039"/>
      <c r="BA43" s="1442"/>
      <c r="BB43" s="1445"/>
      <c r="BC43" s="1442"/>
      <c r="BD43" s="1442"/>
      <c r="BE43" s="1039"/>
      <c r="BF43" s="1039"/>
      <c r="BG43" s="1039"/>
      <c r="BH43" s="1039"/>
      <c r="BI43" s="1039"/>
      <c r="BJ43" s="1039"/>
      <c r="BK43" s="1039"/>
      <c r="BL43" s="1039"/>
      <c r="BM43" s="1039"/>
      <c r="BN43" s="1039"/>
      <c r="BO43" s="1039"/>
      <c r="BP43" s="1039"/>
      <c r="BQ43" s="1039"/>
      <c r="BR43" s="1039"/>
      <c r="BS43" s="1039"/>
      <c r="BT43" s="1039"/>
      <c r="BU43" s="1039"/>
      <c r="BV43" s="1039"/>
      <c r="BW43" s="1039"/>
      <c r="BX43" s="1039"/>
      <c r="BY43" s="1039"/>
      <c r="BZ43" s="1039"/>
      <c r="CA43" s="1039"/>
      <c r="CB43" s="1039"/>
      <c r="CC43" s="1039"/>
      <c r="CD43" s="1039"/>
      <c r="CE43" s="1039"/>
    </row>
    <row r="44" spans="1:83" s="1446" customFormat="1" ht="30" customHeight="1">
      <c r="B44" s="1438"/>
      <c r="C44" s="1441"/>
      <c r="D44" s="1474"/>
      <c r="E44" s="1475"/>
      <c r="F44" s="1475"/>
      <c r="G44" s="1475"/>
      <c r="H44" s="1475"/>
      <c r="I44" s="1475"/>
      <c r="J44" s="1448"/>
      <c r="K44" s="1448"/>
      <c r="L44" s="1443"/>
      <c r="M44" s="1443"/>
      <c r="N44" s="1456"/>
      <c r="O44" s="1450"/>
      <c r="P44" s="1450"/>
      <c r="Q44" s="1450"/>
      <c r="R44" s="1450"/>
      <c r="S44" s="1450"/>
      <c r="T44" s="1451"/>
      <c r="U44" s="1451"/>
      <c r="V44" s="1451"/>
      <c r="W44" s="1452"/>
      <c r="X44" s="1447"/>
      <c r="Y44" s="1447"/>
      <c r="Z44" s="1447"/>
      <c r="AA44" s="1447"/>
      <c r="AB44" s="1453"/>
      <c r="AC44" s="1454"/>
      <c r="AD44" s="1444"/>
      <c r="AE44" s="1444"/>
      <c r="AF44" s="1444"/>
      <c r="AG44" s="1447"/>
      <c r="AH44" s="1444"/>
      <c r="AI44" s="1447"/>
      <c r="AJ44" s="1039"/>
      <c r="AK44" s="1039"/>
      <c r="AL44" s="1039"/>
      <c r="AM44" s="1039"/>
      <c r="AN44" s="1039"/>
      <c r="AO44" s="1039"/>
      <c r="AP44" s="1039"/>
      <c r="AQ44" s="1039"/>
      <c r="AR44" s="1039"/>
      <c r="AS44" s="1039"/>
      <c r="AT44" s="1039"/>
      <c r="AU44" s="1039"/>
      <c r="AV44" s="1039"/>
      <c r="AW44" s="1039"/>
      <c r="AX44" s="1039"/>
      <c r="AY44" s="1039"/>
      <c r="AZ44" s="1039"/>
      <c r="BA44" s="1442"/>
      <c r="BB44" s="1445"/>
      <c r="BC44" s="1442"/>
      <c r="BD44" s="1442"/>
      <c r="BE44" s="1039"/>
      <c r="BF44" s="1039"/>
      <c r="BG44" s="1039"/>
      <c r="BH44" s="1039"/>
      <c r="BI44" s="1039"/>
      <c r="BJ44" s="1039"/>
      <c r="BK44" s="1039"/>
      <c r="BL44" s="1039"/>
      <c r="BM44" s="1039"/>
      <c r="BN44" s="1039"/>
      <c r="BO44" s="1039"/>
      <c r="BP44" s="1039"/>
      <c r="BQ44" s="1039"/>
      <c r="BR44" s="1039"/>
      <c r="BS44" s="1039"/>
      <c r="BT44" s="1039"/>
      <c r="BU44" s="1039"/>
      <c r="BV44" s="1039"/>
      <c r="BW44" s="1039"/>
      <c r="BX44" s="1039"/>
      <c r="BY44" s="1039"/>
      <c r="BZ44" s="1039"/>
      <c r="CA44" s="1039"/>
      <c r="CB44" s="1039"/>
      <c r="CC44" s="1039"/>
      <c r="CD44" s="1039"/>
      <c r="CE44" s="1039"/>
    </row>
    <row r="45" spans="1:83" s="1446" customFormat="1" ht="30" customHeight="1">
      <c r="B45" s="1438"/>
      <c r="C45" s="1441"/>
      <c r="D45" s="1474"/>
      <c r="E45" s="1475"/>
      <c r="F45" s="1475"/>
      <c r="G45" s="1475"/>
      <c r="H45" s="1475"/>
      <c r="I45" s="1475"/>
      <c r="J45" s="1448"/>
      <c r="K45" s="1448"/>
      <c r="L45" s="1443"/>
      <c r="M45" s="1443"/>
      <c r="N45" s="1456"/>
      <c r="O45" s="1450"/>
      <c r="P45" s="1450"/>
      <c r="Q45" s="1450"/>
      <c r="R45" s="1450"/>
      <c r="S45" s="1450"/>
      <c r="T45" s="1451"/>
      <c r="U45" s="1451"/>
      <c r="V45" s="1451"/>
      <c r="W45" s="1452"/>
      <c r="X45" s="1447"/>
      <c r="Y45" s="1447"/>
      <c r="Z45" s="1447"/>
      <c r="AA45" s="1447"/>
      <c r="AB45" s="1453"/>
      <c r="AC45" s="1454"/>
      <c r="AD45" s="1444"/>
      <c r="AE45" s="1444"/>
      <c r="AF45" s="1444"/>
      <c r="AG45" s="1447"/>
      <c r="AH45" s="1444"/>
      <c r="AI45" s="1447"/>
      <c r="AJ45" s="1039"/>
      <c r="AK45" s="1039"/>
      <c r="AL45" s="1039"/>
      <c r="AM45" s="1039"/>
      <c r="AN45" s="1039"/>
      <c r="AO45" s="1039"/>
      <c r="AP45" s="1039"/>
      <c r="AQ45" s="1039"/>
      <c r="AR45" s="1039"/>
      <c r="AS45" s="1039"/>
      <c r="AT45" s="1039"/>
      <c r="AU45" s="1039"/>
      <c r="AV45" s="1039"/>
      <c r="AW45" s="1039"/>
      <c r="AX45" s="1039"/>
      <c r="AY45" s="1039"/>
      <c r="AZ45" s="1039"/>
      <c r="BA45" s="1442"/>
      <c r="BB45" s="1445"/>
      <c r="BC45" s="1442"/>
      <c r="BD45" s="1442"/>
      <c r="BE45" s="1039"/>
      <c r="BF45" s="1039"/>
      <c r="BG45" s="1039"/>
      <c r="BH45" s="1039"/>
      <c r="BI45" s="1039"/>
      <c r="BJ45" s="1039"/>
      <c r="BK45" s="1039"/>
      <c r="BL45" s="1039"/>
      <c r="BM45" s="1039"/>
      <c r="BN45" s="1039"/>
      <c r="BO45" s="1039"/>
      <c r="BP45" s="1039"/>
      <c r="BQ45" s="1039"/>
      <c r="BR45" s="1039"/>
      <c r="BS45" s="1039"/>
      <c r="BT45" s="1039"/>
      <c r="BU45" s="1039"/>
      <c r="BV45" s="1039"/>
      <c r="BW45" s="1039"/>
      <c r="BX45" s="1039"/>
      <c r="BY45" s="1039"/>
      <c r="BZ45" s="1039"/>
      <c r="CA45" s="1039"/>
      <c r="CB45" s="1039"/>
      <c r="CC45" s="1039"/>
      <c r="CD45" s="1039"/>
      <c r="CE45" s="1039"/>
    </row>
    <row r="46" spans="1:83" s="1446" customFormat="1" ht="30" customHeight="1">
      <c r="B46" s="1438"/>
      <c r="C46" s="1441"/>
      <c r="D46" s="1474"/>
      <c r="E46" s="1475"/>
      <c r="F46" s="1475"/>
      <c r="G46" s="1475"/>
      <c r="H46" s="1475"/>
      <c r="I46" s="1475"/>
      <c r="J46" s="1448"/>
      <c r="K46" s="1448"/>
      <c r="L46" s="1443"/>
      <c r="M46" s="1443"/>
      <c r="N46" s="1456"/>
      <c r="O46" s="1457"/>
      <c r="P46" s="1450"/>
      <c r="Q46" s="1450"/>
      <c r="R46" s="1450"/>
      <c r="S46" s="1450"/>
      <c r="T46" s="1451"/>
      <c r="U46" s="1451"/>
      <c r="V46" s="1451"/>
      <c r="W46" s="1452"/>
      <c r="X46" s="1447"/>
      <c r="Y46" s="1447"/>
      <c r="Z46" s="1447"/>
      <c r="AA46" s="1447"/>
      <c r="AB46" s="1453"/>
      <c r="AC46" s="1454"/>
      <c r="AD46" s="1444"/>
      <c r="AE46" s="1444"/>
      <c r="AF46" s="1444"/>
      <c r="AG46" s="1447"/>
      <c r="AH46" s="1444"/>
      <c r="AI46" s="1447"/>
      <c r="AJ46" s="1039"/>
      <c r="AK46" s="1039"/>
      <c r="AL46" s="1039"/>
      <c r="AM46" s="1039"/>
      <c r="AN46" s="1039"/>
      <c r="AO46" s="1039"/>
      <c r="AP46" s="1039"/>
      <c r="AQ46" s="1039"/>
      <c r="AR46" s="1039"/>
      <c r="AS46" s="1039"/>
      <c r="AT46" s="1039"/>
      <c r="AU46" s="1039"/>
      <c r="AV46" s="1039"/>
      <c r="AW46" s="1039"/>
      <c r="AX46" s="1039"/>
      <c r="AY46" s="1039"/>
      <c r="AZ46" s="1039"/>
      <c r="BA46" s="1442"/>
      <c r="BB46" s="1445"/>
      <c r="BC46" s="1442"/>
      <c r="BD46" s="1442"/>
      <c r="BE46" s="1039"/>
      <c r="BF46" s="1039"/>
      <c r="BG46" s="1039"/>
      <c r="BH46" s="1039"/>
      <c r="BI46" s="1039"/>
      <c r="BJ46" s="1039"/>
      <c r="BK46" s="1039"/>
      <c r="BL46" s="1039"/>
      <c r="BM46" s="1039"/>
      <c r="BN46" s="1039"/>
      <c r="BO46" s="1039"/>
      <c r="BP46" s="1039"/>
      <c r="BQ46" s="1039"/>
      <c r="BR46" s="1039"/>
      <c r="BS46" s="1039"/>
      <c r="BT46" s="1039"/>
      <c r="BU46" s="1039"/>
      <c r="BV46" s="1039"/>
      <c r="BW46" s="1039"/>
      <c r="BX46" s="1039"/>
      <c r="BY46" s="1039"/>
      <c r="BZ46" s="1039"/>
      <c r="CA46" s="1039"/>
      <c r="CB46" s="1039"/>
      <c r="CC46" s="1039"/>
      <c r="CD46" s="1039"/>
      <c r="CE46" s="1039"/>
    </row>
    <row r="47" spans="1:83" s="1446" customFormat="1" ht="30" customHeight="1">
      <c r="B47" s="1438"/>
      <c r="C47" s="1441"/>
      <c r="D47" s="1474"/>
      <c r="E47" s="1475"/>
      <c r="F47" s="1475"/>
      <c r="G47" s="1475"/>
      <c r="H47" s="1475"/>
      <c r="I47" s="1475"/>
      <c r="J47" s="1448"/>
      <c r="K47" s="1448"/>
      <c r="L47" s="1443"/>
      <c r="M47" s="1443"/>
      <c r="N47" s="1456"/>
      <c r="O47" s="1457"/>
      <c r="P47" s="1450"/>
      <c r="Q47" s="1450"/>
      <c r="R47" s="1450"/>
      <c r="S47" s="1450"/>
      <c r="T47" s="1451"/>
      <c r="U47" s="1451"/>
      <c r="V47" s="1451"/>
      <c r="W47" s="1452"/>
      <c r="X47" s="1447"/>
      <c r="Y47" s="1447"/>
      <c r="Z47" s="1447"/>
      <c r="AA47" s="1447"/>
      <c r="AB47" s="1453"/>
      <c r="AC47" s="1454"/>
      <c r="AD47" s="1444"/>
      <c r="AE47" s="1444"/>
      <c r="AF47" s="1444"/>
      <c r="AG47" s="1447"/>
      <c r="AH47" s="1444"/>
      <c r="AI47" s="1447"/>
      <c r="AJ47" s="1039"/>
      <c r="AK47" s="1039"/>
      <c r="AL47" s="1039"/>
      <c r="AM47" s="1039"/>
      <c r="AN47" s="1039"/>
      <c r="AO47" s="1039"/>
      <c r="AP47" s="1039"/>
      <c r="AQ47" s="1039"/>
      <c r="AR47" s="1039"/>
      <c r="AS47" s="1039"/>
      <c r="AT47" s="1039"/>
      <c r="AU47" s="1039"/>
      <c r="AV47" s="1039"/>
      <c r="AW47" s="1039"/>
      <c r="AX47" s="1039"/>
      <c r="AY47" s="1039"/>
      <c r="AZ47" s="1039"/>
      <c r="BA47" s="1442"/>
      <c r="BB47" s="1445"/>
      <c r="BC47" s="1442"/>
      <c r="BD47" s="1442"/>
      <c r="BE47" s="1039"/>
      <c r="BF47" s="1039"/>
      <c r="BG47" s="1039"/>
      <c r="BH47" s="1039"/>
      <c r="BI47" s="1039"/>
      <c r="BJ47" s="1039"/>
      <c r="BK47" s="1039"/>
      <c r="BL47" s="1039"/>
      <c r="BM47" s="1039"/>
      <c r="BN47" s="1039"/>
      <c r="BO47" s="1039"/>
      <c r="BP47" s="1039"/>
      <c r="BQ47" s="1039"/>
      <c r="BR47" s="1039"/>
      <c r="BS47" s="1039"/>
      <c r="BT47" s="1039"/>
      <c r="BU47" s="1039"/>
      <c r="BV47" s="1039"/>
      <c r="BW47" s="1039"/>
      <c r="BX47" s="1039"/>
      <c r="BY47" s="1039"/>
      <c r="BZ47" s="1039"/>
      <c r="CA47" s="1039"/>
      <c r="CB47" s="1039"/>
      <c r="CC47" s="1039"/>
      <c r="CD47" s="1039"/>
      <c r="CE47" s="1039"/>
    </row>
    <row r="48" spans="1:83" s="1446" customFormat="1" ht="30" customHeight="1">
      <c r="B48" s="1438"/>
      <c r="C48" s="1441"/>
      <c r="D48" s="1474"/>
      <c r="E48" s="1475"/>
      <c r="F48" s="1475"/>
      <c r="G48" s="1475"/>
      <c r="H48" s="1475"/>
      <c r="I48" s="1475"/>
      <c r="J48" s="1448"/>
      <c r="K48" s="1448"/>
      <c r="L48" s="1443"/>
      <c r="M48" s="1443"/>
      <c r="N48" s="1456"/>
      <c r="O48" s="1457"/>
      <c r="P48" s="1450"/>
      <c r="Q48" s="1450"/>
      <c r="R48" s="1450"/>
      <c r="S48" s="1450"/>
      <c r="T48" s="1451"/>
      <c r="U48" s="1451"/>
      <c r="V48" s="1451"/>
      <c r="W48" s="1452"/>
      <c r="X48" s="1447"/>
      <c r="Y48" s="1447"/>
      <c r="Z48" s="1447"/>
      <c r="AA48" s="1447"/>
      <c r="AB48" s="1453"/>
      <c r="AC48" s="1454"/>
      <c r="AD48" s="1444"/>
      <c r="AE48" s="1444"/>
      <c r="AF48" s="1444"/>
      <c r="AG48" s="1447"/>
      <c r="AH48" s="1444"/>
      <c r="AI48" s="1447"/>
      <c r="AJ48" s="1039"/>
      <c r="AK48" s="1039"/>
      <c r="AL48" s="1039"/>
      <c r="AM48" s="1039"/>
      <c r="AN48" s="1039"/>
      <c r="AO48" s="1039"/>
      <c r="AP48" s="1039"/>
      <c r="AQ48" s="1039"/>
      <c r="AR48" s="1039"/>
      <c r="AS48" s="1039"/>
      <c r="AT48" s="1039"/>
      <c r="AU48" s="1039"/>
      <c r="AV48" s="1039"/>
      <c r="AW48" s="1039"/>
      <c r="AX48" s="1039"/>
      <c r="AY48" s="1039"/>
      <c r="AZ48" s="1039"/>
      <c r="BA48" s="1442"/>
      <c r="BB48" s="1445"/>
      <c r="BC48" s="1442"/>
      <c r="BD48" s="1442"/>
      <c r="BE48" s="1039"/>
      <c r="BF48" s="1039"/>
      <c r="BG48" s="1039"/>
      <c r="BH48" s="1039"/>
      <c r="BI48" s="1039"/>
      <c r="BJ48" s="1039"/>
      <c r="BK48" s="1039"/>
      <c r="BL48" s="1039"/>
      <c r="BM48" s="1039"/>
      <c r="BN48" s="1039"/>
      <c r="BO48" s="1039"/>
      <c r="BP48" s="1039"/>
      <c r="BQ48" s="1039"/>
      <c r="BR48" s="1039"/>
      <c r="BS48" s="1039"/>
      <c r="BT48" s="1039"/>
      <c r="BU48" s="1039"/>
      <c r="BV48" s="1039"/>
      <c r="BW48" s="1039"/>
      <c r="BX48" s="1039"/>
      <c r="BY48" s="1039"/>
      <c r="BZ48" s="1039"/>
      <c r="CA48" s="1039"/>
      <c r="CB48" s="1039"/>
      <c r="CC48" s="1039"/>
      <c r="CD48" s="1039"/>
      <c r="CE48" s="1039"/>
    </row>
    <row r="49" spans="2:83" s="1446" customFormat="1" ht="30" customHeight="1">
      <c r="B49" s="1438"/>
      <c r="C49" s="1441"/>
      <c r="D49" s="1474"/>
      <c r="E49" s="1475"/>
      <c r="F49" s="1475"/>
      <c r="G49" s="1475"/>
      <c r="H49" s="1475"/>
      <c r="I49" s="1475"/>
      <c r="J49" s="1448"/>
      <c r="K49" s="1448"/>
      <c r="L49" s="1443"/>
      <c r="M49" s="1443"/>
      <c r="N49" s="1456"/>
      <c r="O49" s="1457"/>
      <c r="P49" s="1450"/>
      <c r="Q49" s="1450"/>
      <c r="R49" s="1450"/>
      <c r="S49" s="1450"/>
      <c r="T49" s="1451"/>
      <c r="U49" s="1451"/>
      <c r="V49" s="1451"/>
      <c r="W49" s="1452"/>
      <c r="X49" s="1447"/>
      <c r="Y49" s="1447"/>
      <c r="Z49" s="1447"/>
      <c r="AA49" s="1447"/>
      <c r="AB49" s="1453"/>
      <c r="AC49" s="1454"/>
      <c r="AD49" s="1444"/>
      <c r="AE49" s="1444"/>
      <c r="AF49" s="1444"/>
      <c r="AG49" s="1447"/>
      <c r="AH49" s="1444"/>
      <c r="AI49" s="1447"/>
      <c r="AJ49" s="1039"/>
      <c r="AK49" s="1039"/>
      <c r="AL49" s="1039"/>
      <c r="AM49" s="1039"/>
      <c r="AN49" s="1039"/>
      <c r="AO49" s="1039"/>
      <c r="AP49" s="1039"/>
      <c r="AQ49" s="1039"/>
      <c r="AR49" s="1039"/>
      <c r="AS49" s="1039"/>
      <c r="AT49" s="1039"/>
      <c r="AU49" s="1039"/>
      <c r="AV49" s="1039"/>
      <c r="AW49" s="1039"/>
      <c r="AX49" s="1039"/>
      <c r="AY49" s="1039"/>
      <c r="AZ49" s="1039"/>
      <c r="BA49" s="1442"/>
      <c r="BB49" s="1445"/>
      <c r="BC49" s="1442"/>
      <c r="BD49" s="1442"/>
      <c r="BE49" s="1039"/>
      <c r="BF49" s="1039"/>
      <c r="BG49" s="1039"/>
      <c r="BH49" s="1039"/>
      <c r="BI49" s="1039"/>
      <c r="BJ49" s="1039"/>
      <c r="BK49" s="1039"/>
      <c r="BL49" s="1039"/>
      <c r="BM49" s="1039"/>
      <c r="BN49" s="1039"/>
      <c r="BO49" s="1039"/>
      <c r="BP49" s="1039"/>
      <c r="BQ49" s="1039"/>
      <c r="BR49" s="1039"/>
      <c r="BS49" s="1039"/>
      <c r="BT49" s="1039"/>
      <c r="BU49" s="1039"/>
      <c r="BV49" s="1039"/>
      <c r="BW49" s="1039"/>
      <c r="BX49" s="1039"/>
      <c r="BY49" s="1039"/>
      <c r="BZ49" s="1039"/>
      <c r="CA49" s="1039"/>
      <c r="CB49" s="1039"/>
      <c r="CC49" s="1039"/>
      <c r="CD49" s="1039"/>
      <c r="CE49" s="1039"/>
    </row>
    <row r="50" spans="2:83" s="1446" customFormat="1" ht="30" customHeight="1">
      <c r="B50" s="1438"/>
      <c r="C50" s="1441"/>
      <c r="D50" s="1474"/>
      <c r="E50" s="1475"/>
      <c r="F50" s="1475"/>
      <c r="G50" s="1475"/>
      <c r="H50" s="1475"/>
      <c r="I50" s="1475"/>
      <c r="J50" s="1458"/>
      <c r="K50" s="1458"/>
      <c r="L50" s="1443"/>
      <c r="M50" s="1443"/>
      <c r="N50" s="1449"/>
      <c r="O50" s="1449"/>
      <c r="P50" s="1450"/>
      <c r="Q50" s="1450"/>
      <c r="R50" s="1450"/>
      <c r="S50" s="1450"/>
      <c r="T50" s="1451"/>
      <c r="U50" s="1451"/>
      <c r="V50" s="1451"/>
      <c r="W50" s="1452"/>
      <c r="X50" s="1447"/>
      <c r="Y50" s="1447"/>
      <c r="Z50" s="1447"/>
      <c r="AA50" s="1447"/>
      <c r="AB50" s="1453"/>
      <c r="AC50" s="1454"/>
      <c r="AD50" s="1444"/>
      <c r="AE50" s="1444"/>
      <c r="AF50" s="1444"/>
      <c r="AG50" s="1447"/>
      <c r="AH50" s="1444"/>
      <c r="AI50" s="1447"/>
      <c r="AJ50" s="1039"/>
      <c r="AK50" s="1039"/>
      <c r="AL50" s="1039"/>
      <c r="AM50" s="1039"/>
      <c r="AN50" s="1039"/>
      <c r="AO50" s="1039"/>
      <c r="AP50" s="1039"/>
      <c r="AQ50" s="1039"/>
      <c r="AR50" s="1039"/>
      <c r="AS50" s="1039"/>
      <c r="AT50" s="1039"/>
      <c r="AU50" s="1039"/>
      <c r="AV50" s="1039"/>
      <c r="AW50" s="1039"/>
      <c r="AX50" s="1039"/>
      <c r="AY50" s="1039"/>
      <c r="AZ50" s="1039"/>
      <c r="BA50" s="1442"/>
      <c r="BB50" s="1445"/>
      <c r="BC50" s="1442"/>
      <c r="BD50" s="1442"/>
      <c r="BE50" s="1039"/>
      <c r="BF50" s="1039"/>
      <c r="BG50" s="1039"/>
      <c r="BH50" s="1039"/>
      <c r="BI50" s="1039"/>
      <c r="BJ50" s="1039"/>
      <c r="BK50" s="1039"/>
      <c r="BL50" s="1039"/>
      <c r="BM50" s="1039"/>
      <c r="BN50" s="1039"/>
      <c r="BO50" s="1039"/>
      <c r="BP50" s="1039"/>
      <c r="BQ50" s="1039"/>
      <c r="BR50" s="1039"/>
      <c r="BS50" s="1039"/>
      <c r="BT50" s="1039"/>
      <c r="BU50" s="1039"/>
      <c r="BV50" s="1039"/>
      <c r="BW50" s="1039"/>
      <c r="BX50" s="1039"/>
      <c r="BY50" s="1039"/>
      <c r="BZ50" s="1039"/>
      <c r="CA50" s="1039"/>
      <c r="CB50" s="1039"/>
      <c r="CC50" s="1039"/>
      <c r="CD50" s="1039"/>
      <c r="CE50" s="1039"/>
    </row>
    <row r="51" spans="2:83" s="215" customFormat="1" ht="22.5" customHeight="1">
      <c r="B51" s="236"/>
      <c r="C51" s="236"/>
      <c r="D51" s="1474"/>
      <c r="E51" s="1475"/>
      <c r="F51" s="1475"/>
      <c r="G51" s="1475"/>
      <c r="H51" s="1475"/>
      <c r="I51" s="1475"/>
      <c r="J51" s="1459"/>
      <c r="K51" s="1459"/>
      <c r="L51" s="1460"/>
      <c r="M51" s="1461"/>
      <c r="N51" s="1462"/>
      <c r="O51" s="1463"/>
      <c r="P51" s="1464"/>
      <c r="Q51" s="1464"/>
      <c r="R51" s="1464"/>
      <c r="S51" s="1464"/>
      <c r="T51" s="1464">
        <f>SUM(T4:T50)</f>
        <v>0</v>
      </c>
      <c r="U51" s="1465"/>
      <c r="V51" s="1465"/>
      <c r="W51" s="1464">
        <f>SUM(W4:W50)</f>
        <v>93.97999999999999</v>
      </c>
      <c r="X51" s="1464">
        <f>SUM(X4:X50)</f>
        <v>2</v>
      </c>
      <c r="Y51" s="1464">
        <f>SUM(Y4:Y50)</f>
        <v>0</v>
      </c>
      <c r="Z51" s="1464">
        <f>SUM(Z4:Z50)</f>
        <v>0</v>
      </c>
      <c r="AA51" s="1464">
        <f>SUM(AA4:AA50)</f>
        <v>0</v>
      </c>
      <c r="AB51" s="1466"/>
      <c r="AC51" s="1467"/>
      <c r="AD51" s="1468">
        <f>SUM(AD4:AD50)</f>
        <v>70</v>
      </c>
      <c r="AE51" s="1468">
        <f>SUM(AE4:AE50)</f>
        <v>0</v>
      </c>
      <c r="AF51" s="1468">
        <f>SUM(AF4:AF50)</f>
        <v>0</v>
      </c>
      <c r="AG51" s="1468">
        <f>SUM(AG4:AG50)</f>
        <v>0</v>
      </c>
      <c r="AH51" s="1468">
        <f>SUM(AH4:AH50)</f>
        <v>0</v>
      </c>
      <c r="AI51" s="1469"/>
      <c r="AJ51" s="250"/>
      <c r="AK51" s="250"/>
      <c r="AL51" s="250"/>
      <c r="AM51" s="250"/>
      <c r="AN51" s="250"/>
      <c r="AO51" s="250"/>
      <c r="AP51" s="250"/>
      <c r="AQ51" s="250"/>
      <c r="AR51" s="250"/>
      <c r="AS51" s="250"/>
      <c r="AT51" s="250"/>
      <c r="AU51" s="250"/>
      <c r="AV51" s="250"/>
      <c r="AW51" s="250"/>
      <c r="AX51" s="250"/>
      <c r="AY51" s="250"/>
      <c r="AZ51" s="250"/>
      <c r="BA51" s="236"/>
      <c r="BB51" s="1470"/>
      <c r="BC51" s="236"/>
      <c r="BD51" s="236"/>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row>
    <row r="52" spans="2:83" s="215" customFormat="1">
      <c r="B52" s="236"/>
      <c r="C52" s="236"/>
      <c r="D52" s="1474"/>
      <c r="E52" s="1474"/>
      <c r="F52" s="1474"/>
      <c r="G52" s="1474"/>
      <c r="H52" s="1474"/>
      <c r="I52" s="1474"/>
      <c r="J52" s="1459"/>
      <c r="K52" s="1459"/>
      <c r="L52" s="1461"/>
      <c r="M52" s="1461"/>
      <c r="N52" s="1471"/>
      <c r="O52" s="1471"/>
      <c r="S52" s="1459"/>
      <c r="T52" s="240"/>
      <c r="U52" s="240"/>
      <c r="V52" s="240"/>
      <c r="W52" s="1459"/>
      <c r="X52" s="1459"/>
      <c r="Y52" s="1459"/>
      <c r="AB52" s="241"/>
      <c r="AC52" s="242"/>
      <c r="AD52" s="1472"/>
      <c r="AE52" s="1472"/>
      <c r="AF52" s="1472"/>
      <c r="AG52" s="1469"/>
      <c r="AH52" s="1472"/>
      <c r="AI52" s="1469"/>
      <c r="AJ52" s="250"/>
      <c r="AK52" s="250"/>
      <c r="AL52" s="250"/>
      <c r="AM52" s="250"/>
      <c r="AN52" s="250"/>
      <c r="AO52" s="250"/>
      <c r="AP52" s="250"/>
      <c r="AQ52" s="250"/>
      <c r="AR52" s="250"/>
      <c r="AS52" s="250"/>
      <c r="AT52" s="250"/>
      <c r="AU52" s="250"/>
      <c r="AV52" s="250"/>
      <c r="AW52" s="250"/>
      <c r="AX52" s="250"/>
      <c r="AY52" s="250"/>
      <c r="AZ52" s="250"/>
      <c r="BA52" s="236"/>
      <c r="BB52" s="1470"/>
      <c r="BC52" s="236"/>
      <c r="BD52" s="236"/>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row>
    <row r="53" spans="2:83" s="215" customFormat="1">
      <c r="B53" s="236"/>
      <c r="C53" s="236"/>
      <c r="D53" s="1474"/>
      <c r="E53" s="1474"/>
      <c r="F53" s="1474"/>
      <c r="G53" s="1474"/>
      <c r="H53" s="1474"/>
      <c r="I53" s="1474"/>
      <c r="J53" s="1459"/>
      <c r="K53" s="1459"/>
      <c r="L53" s="1461"/>
      <c r="M53" s="1461"/>
      <c r="N53" s="1473"/>
      <c r="O53" s="1459"/>
      <c r="S53" s="1459"/>
      <c r="T53" s="240"/>
      <c r="U53" s="240"/>
      <c r="V53" s="240"/>
      <c r="W53" s="1459"/>
      <c r="X53" s="1459"/>
      <c r="Y53" s="1459"/>
      <c r="AB53" s="241"/>
      <c r="AC53" s="242"/>
      <c r="AD53" s="243"/>
      <c r="AE53" s="241"/>
      <c r="AF53" s="243"/>
      <c r="AH53" s="243"/>
      <c r="AJ53" s="250"/>
      <c r="AK53" s="250"/>
      <c r="AL53" s="250"/>
      <c r="AM53" s="250"/>
      <c r="AN53" s="250"/>
      <c r="AO53" s="250"/>
      <c r="AP53" s="250"/>
      <c r="AQ53" s="250"/>
      <c r="AR53" s="250"/>
      <c r="AS53" s="250"/>
      <c r="AT53" s="250"/>
      <c r="AU53" s="250"/>
      <c r="AV53" s="250"/>
      <c r="AW53" s="250"/>
      <c r="AX53" s="250"/>
      <c r="AY53" s="250"/>
      <c r="AZ53" s="250"/>
      <c r="BA53" s="236"/>
      <c r="BB53" s="1470"/>
      <c r="BC53" s="236"/>
      <c r="BD53" s="236"/>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row>
    <row r="54" spans="2:83" s="215" customFormat="1">
      <c r="B54" s="236"/>
      <c r="C54" s="236"/>
      <c r="D54" s="1474"/>
      <c r="E54" s="1474"/>
      <c r="F54" s="1474"/>
      <c r="G54" s="1474"/>
      <c r="H54" s="1474"/>
      <c r="I54" s="1474"/>
      <c r="J54" s="1459"/>
      <c r="K54" s="1459"/>
      <c r="L54" s="1461"/>
      <c r="M54" s="1461"/>
      <c r="N54" s="1473"/>
      <c r="O54" s="1459"/>
      <c r="S54" s="1459"/>
      <c r="T54" s="240"/>
      <c r="U54" s="240"/>
      <c r="V54" s="240"/>
      <c r="W54" s="1459"/>
      <c r="X54" s="1459"/>
      <c r="Y54" s="1459"/>
      <c r="AB54" s="241"/>
      <c r="AC54" s="242"/>
      <c r="AD54" s="243"/>
      <c r="AE54" s="241"/>
      <c r="AF54" s="243"/>
      <c r="AH54" s="243"/>
      <c r="AJ54" s="250"/>
      <c r="AK54" s="250"/>
      <c r="AL54" s="250"/>
      <c r="AM54" s="250"/>
      <c r="AN54" s="250"/>
      <c r="AO54" s="250"/>
      <c r="AP54" s="250"/>
      <c r="AQ54" s="250"/>
      <c r="AR54" s="250"/>
      <c r="AS54" s="250"/>
      <c r="AT54" s="250"/>
      <c r="AU54" s="250"/>
      <c r="AV54" s="250"/>
      <c r="AW54" s="250"/>
      <c r="AX54" s="250"/>
      <c r="AY54" s="250"/>
      <c r="AZ54" s="250"/>
      <c r="BA54" s="236"/>
      <c r="BB54" s="1470"/>
      <c r="BC54" s="236"/>
      <c r="BD54" s="236"/>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row>
    <row r="55" spans="2:83">
      <c r="B55" s="205"/>
      <c r="C55" s="205"/>
      <c r="D55" s="1474"/>
      <c r="E55" s="1474"/>
      <c r="F55" s="1474"/>
      <c r="G55" s="1474"/>
      <c r="H55" s="1474"/>
      <c r="I55" s="1474"/>
    </row>
  </sheetData>
  <mergeCells count="13">
    <mergeCell ref="Z2:AA2"/>
    <mergeCell ref="AB2:AC2"/>
    <mergeCell ref="AD2:AI2"/>
    <mergeCell ref="A1:AI1"/>
    <mergeCell ref="B2:B3"/>
    <mergeCell ref="C2:C3"/>
    <mergeCell ref="D2:D3"/>
    <mergeCell ref="E2:E3"/>
    <mergeCell ref="F2:G2"/>
    <mergeCell ref="H2:H3"/>
    <mergeCell ref="I2:I3"/>
    <mergeCell ref="J2:J3"/>
    <mergeCell ref="K2:K3"/>
  </mergeCells>
  <dataValidations count="12">
    <dataValidation allowBlank="1" showInputMessage="1" showErrorMessage="1" errorTitle="DİKKATT" error="GİRDİĞİNİZ UZUNLUĞUN Km CİNSİNDEN  VE BİR SAYI OLDUĞUNU UNUTMAYIN LÜTFEN VERİNİZİ KONTROL EDİN_x000a_KÖYDES" sqref="Y2:Y3"/>
    <dataValidation type="list" allowBlank="1" showInputMessage="1" showErrorMessage="1" sqref="K2:K3 K40:K65536">
      <formula1>$BC$4:$BC$6</formula1>
    </dataValidation>
    <dataValidation type="decimal" allowBlank="1" showInputMessage="1" showErrorMessage="1" errorTitle="DİKKATT" error="GİRDİĞİNİZ UZUNLUĞUN Km CİNSİNDEN  VE BİR SAYI OLDUĞUNU UNUTMAYIN LÜTFEN VERİNİZİ KONTROL EDİN_x000a_KÖYDES" sqref="P51:P65536 Q51:X51 Z51:AA51 W44:X50 Q52:Y65536 T3:V3 W2:X39 Y4:Y51 P2:S50">
      <formula1>0</formula1>
      <formula2>2000</formula2>
    </dataValidation>
    <dataValidation type="list" allowBlank="1" showInputMessage="1" showErrorMessage="1" errorTitle="YANLIŞ DEĞER" error="LÜTFEN TANIMLANAN BİR PARAMETRE GİRİN!!!!!!!!!!!!!!_x000a_(YENİ, STND. GEL. YADA ONARIM SEÇENEKLERİNDEN BİRİSİ" sqref="I56:I65536 I2:I3">
      <formula1>$BA$4:$BA$6</formula1>
    </dataValidation>
    <dataValidation type="list" allowBlank="1" showInputMessage="1" showErrorMessage="1" errorTitle="LÜTFEN DİKKAT!!!!" error="ŞU 3 DEĞERDEN BİRİSİNİ GİRMELİSİNİZ  &quot;Y&quot; &quot;D.E&quot; , &quot;EK&quot; " sqref="B54:B65536 B2:B3">
      <formula1>$BC$4:$BC$6</formula1>
    </dataValidation>
    <dataValidation type="list" allowBlank="1" showInputMessage="1" showErrorMessage="1" sqref="J51:J65536 J2:J3">
      <formula1>$BB$4:$BB$50</formula1>
    </dataValidation>
    <dataValidation type="whole" allowBlank="1" showInputMessage="1" showErrorMessage="1" sqref="AD52:AH65536 AG50 AI40 AD2:AF50 AH2:AH50 AG2:AG40">
      <formula1>0</formula1>
      <formula2>10</formula2>
    </dataValidation>
    <dataValidation allowBlank="1" showInputMessage="1" showErrorMessage="1" errorTitle="LÜTFEN DİKKAT!!!!" error="ŞU 3 DEĞERDEN BİRİSİNİ GİRMELİSİNİZ  &quot;Y&quot; &quot;D.E&quot; , &quot;EK&quot; " sqref="B51:B53 A1"/>
    <dataValidation type="list" allowBlank="1" showInputMessage="1" showErrorMessage="1" sqref="K4:K39">
      <formula1>$BC$4:$BC$4</formula1>
    </dataValidation>
    <dataValidation type="list" allowBlank="1" showInputMessage="1" showErrorMessage="1" errorTitle="YANLIŞ DEĞER" error="LÜTFEN TANIMLANAN BİR PARAMETRE GİRİN!!!!!!!!!!!!!!_x000a_(YENİ, STND. GEL. YADA ONARIM SEÇENEKLERİNDEN BİRİSİ" sqref="I4:I39">
      <formula1>$BA$4:$BA$7</formula1>
    </dataValidation>
    <dataValidation type="list" allowBlank="1" showInputMessage="1" showErrorMessage="1" sqref="J4:J50">
      <formula1>$BB$4:$BB$14</formula1>
    </dataValidation>
    <dataValidation type="list" allowBlank="1" showInputMessage="1" showErrorMessage="1" sqref="B4:B50">
      <formula1>$AZ$3:$AZ$6</formula1>
    </dataValidation>
  </dataValidations>
  <printOptions horizontalCentered="1"/>
  <pageMargins left="0.27559055118110237" right="0.19685039370078741" top="0.47244094488188981" bottom="0.19685039370078741" header="0.31496062992125984" footer="0.43307086614173229"/>
  <pageSetup paperSize="9" scale="30" orientation="landscape" r:id="rId1"/>
  <headerFooter alignWithMargins="0">
    <oddHeader>&amp;C&amp;12T.C.
İÇİŞLERİ BAKANLIĞI
Mahalli İdareler Genel Müdürlüğü</oddHeader>
  </headerFooter>
  <colBreaks count="1" manualBreakCount="1">
    <brk id="35"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I110"/>
  <sheetViews>
    <sheetView view="pageBreakPreview" zoomScaleNormal="100" zoomScaleSheetLayoutView="100" workbookViewId="0">
      <selection sqref="A1:T1"/>
    </sheetView>
  </sheetViews>
  <sheetFormatPr defaultRowHeight="12.75"/>
  <cols>
    <col min="1" max="1" width="10.7109375" style="204" customWidth="1"/>
    <col min="2" max="2" width="14.42578125" style="204" customWidth="1"/>
    <col min="3" max="3" width="17.85546875" style="204" customWidth="1"/>
    <col min="4" max="4" width="38.28515625" style="204" customWidth="1"/>
    <col min="5" max="5" width="34.140625" style="204" customWidth="1"/>
    <col min="6" max="6" width="15.42578125" style="204" customWidth="1"/>
    <col min="7" max="7" width="25.140625" style="204" customWidth="1"/>
    <col min="8" max="8" width="17.42578125" style="204" customWidth="1"/>
    <col min="9" max="9" width="19.28515625" style="244" customWidth="1"/>
    <col min="10" max="10" width="13.85546875" style="244" customWidth="1"/>
    <col min="11" max="11" width="16" style="245" customWidth="1"/>
    <col min="12" max="12" width="18" style="244" customWidth="1"/>
    <col min="13" max="13" width="9.28515625" style="246" customWidth="1"/>
    <col min="14" max="14" width="9" style="204" customWidth="1"/>
    <col min="15" max="15" width="6" style="204" customWidth="1"/>
    <col min="16" max="16" width="8.140625" style="204" customWidth="1"/>
    <col min="17" max="17" width="5.7109375" style="204" customWidth="1"/>
    <col min="18" max="18" width="5.5703125" style="204" customWidth="1"/>
    <col min="19" max="19" width="9.42578125" style="204" customWidth="1"/>
    <col min="20" max="20" width="28.42578125" style="204" customWidth="1"/>
    <col min="21" max="80" width="9.140625" style="249"/>
    <col min="81" max="82" width="9.140625" style="204"/>
    <col min="83" max="83" width="9.140625" style="249"/>
    <col min="84" max="84" width="10.42578125" style="249" customWidth="1"/>
    <col min="85" max="85" width="10.28515625" style="249" customWidth="1"/>
    <col min="86" max="87" width="9.140625" style="249"/>
    <col min="88" max="89" width="9.140625" style="204"/>
    <col min="90" max="93" width="0" style="204" hidden="1" customWidth="1"/>
    <col min="94" max="16384" width="9.140625" style="204"/>
  </cols>
  <sheetData>
    <row r="1" spans="1:87" s="205" customFormat="1" ht="33.75" customHeight="1" thickBot="1">
      <c r="A1" s="3986" t="s">
        <v>2616</v>
      </c>
      <c r="B1" s="3986"/>
      <c r="C1" s="3986"/>
      <c r="D1" s="3986"/>
      <c r="E1" s="3986"/>
      <c r="F1" s="3986"/>
      <c r="G1" s="3986"/>
      <c r="H1" s="3986"/>
      <c r="I1" s="3986"/>
      <c r="J1" s="3986"/>
      <c r="K1" s="3986"/>
      <c r="L1" s="3986"/>
      <c r="M1" s="3986"/>
      <c r="N1" s="3986"/>
      <c r="O1" s="3986"/>
      <c r="P1" s="3986"/>
      <c r="Q1" s="3986"/>
      <c r="R1" s="3986"/>
      <c r="S1" s="3986"/>
      <c r="T1" s="3986"/>
      <c r="W1" s="249"/>
      <c r="CE1" s="249"/>
      <c r="CF1" s="249"/>
      <c r="CG1" s="249"/>
      <c r="CH1" s="249"/>
      <c r="CI1" s="249"/>
    </row>
    <row r="2" spans="1:87" s="205" customFormat="1" ht="40.5" customHeight="1">
      <c r="A2" s="3946" t="s">
        <v>445</v>
      </c>
      <c r="B2" s="3948" t="s">
        <v>13</v>
      </c>
      <c r="C2" s="3950" t="s">
        <v>2277</v>
      </c>
      <c r="D2" s="3950" t="s">
        <v>423</v>
      </c>
      <c r="E2" s="3950"/>
      <c r="F2" s="3964" t="s">
        <v>2276</v>
      </c>
      <c r="G2" s="3958" t="s">
        <v>411</v>
      </c>
      <c r="H2" s="3966" t="s">
        <v>412</v>
      </c>
      <c r="I2" s="604" t="s">
        <v>2357</v>
      </c>
      <c r="J2" s="391" t="s">
        <v>1054</v>
      </c>
      <c r="K2" s="391" t="s">
        <v>2358</v>
      </c>
      <c r="L2" s="605" t="s">
        <v>2359</v>
      </c>
      <c r="M2" s="3940" t="s">
        <v>429</v>
      </c>
      <c r="N2" s="3941"/>
      <c r="O2" s="3942" t="s">
        <v>16</v>
      </c>
      <c r="P2" s="3943"/>
      <c r="Q2" s="3943"/>
      <c r="R2" s="3943"/>
      <c r="S2" s="3943"/>
      <c r="T2" s="3944"/>
      <c r="CE2" s="249"/>
      <c r="CF2" s="249"/>
      <c r="CG2" s="249"/>
      <c r="CH2" s="249"/>
      <c r="CI2" s="249"/>
    </row>
    <row r="3" spans="1:87" s="205" customFormat="1" ht="39.75" customHeight="1" thickBot="1">
      <c r="A3" s="3947"/>
      <c r="B3" s="3949"/>
      <c r="C3" s="4054"/>
      <c r="D3" s="1432" t="s">
        <v>430</v>
      </c>
      <c r="E3" s="1238" t="s">
        <v>410</v>
      </c>
      <c r="F3" s="3965"/>
      <c r="G3" s="4056"/>
      <c r="H3" s="4057"/>
      <c r="I3" s="1241" t="s">
        <v>1416</v>
      </c>
      <c r="J3" s="1242" t="s">
        <v>1417</v>
      </c>
      <c r="K3" s="1242" t="s">
        <v>1055</v>
      </c>
      <c r="L3" s="1429" t="s">
        <v>2131</v>
      </c>
      <c r="M3" s="1430" t="s">
        <v>436</v>
      </c>
      <c r="N3" s="1431" t="s">
        <v>437</v>
      </c>
      <c r="O3" s="1405" t="s">
        <v>438</v>
      </c>
      <c r="P3" s="1406" t="s">
        <v>439</v>
      </c>
      <c r="Q3" s="622" t="s">
        <v>440</v>
      </c>
      <c r="R3" s="622" t="s">
        <v>441</v>
      </c>
      <c r="S3" s="622" t="s">
        <v>442</v>
      </c>
      <c r="T3" s="1239" t="s">
        <v>443</v>
      </c>
      <c r="U3" s="1422"/>
      <c r="V3" s="1422"/>
      <c r="W3" s="1422"/>
      <c r="CE3" s="249"/>
      <c r="CF3" s="249"/>
      <c r="CG3" s="249"/>
      <c r="CH3" s="249"/>
      <c r="CI3" s="249"/>
    </row>
    <row r="4" spans="1:87" ht="30" customHeight="1">
      <c r="A4" s="1706" t="s">
        <v>451</v>
      </c>
      <c r="B4" s="1707" t="s">
        <v>94</v>
      </c>
      <c r="C4" s="1707" t="s">
        <v>95</v>
      </c>
      <c r="D4" s="2441" t="s">
        <v>2624</v>
      </c>
      <c r="E4" s="2441" t="s">
        <v>2624</v>
      </c>
      <c r="F4" s="1707">
        <v>257</v>
      </c>
      <c r="G4" s="1707" t="s">
        <v>2268</v>
      </c>
      <c r="H4" s="1707" t="s">
        <v>408</v>
      </c>
      <c r="I4" s="1708">
        <v>100252.8</v>
      </c>
      <c r="J4" s="1708">
        <v>100252.8</v>
      </c>
      <c r="K4" s="1708">
        <v>100252.8</v>
      </c>
      <c r="L4" s="1708">
        <v>0</v>
      </c>
      <c r="M4" s="1984">
        <v>1</v>
      </c>
      <c r="N4" s="1984">
        <v>1</v>
      </c>
      <c r="O4" s="1707">
        <v>1</v>
      </c>
      <c r="P4" s="1707"/>
      <c r="Q4" s="1707"/>
      <c r="R4" s="1707"/>
      <c r="S4" s="1707"/>
      <c r="T4" s="1707" t="s">
        <v>438</v>
      </c>
      <c r="U4" s="1415"/>
      <c r="V4" s="1422"/>
      <c r="W4" s="1422"/>
      <c r="X4" s="205"/>
      <c r="Y4" s="205"/>
      <c r="Z4" s="205"/>
    </row>
    <row r="5" spans="1:87" ht="36.75" customHeight="1">
      <c r="A5" s="1706" t="s">
        <v>451</v>
      </c>
      <c r="B5" s="1707" t="s">
        <v>94</v>
      </c>
      <c r="C5" s="1707" t="s">
        <v>95</v>
      </c>
      <c r="D5" s="2441" t="s">
        <v>2625</v>
      </c>
      <c r="E5" s="2441" t="s">
        <v>2625</v>
      </c>
      <c r="F5" s="1707">
        <v>22</v>
      </c>
      <c r="G5" s="1707" t="s">
        <v>2268</v>
      </c>
      <c r="H5" s="1707" t="s">
        <v>408</v>
      </c>
      <c r="I5" s="1710">
        <v>40740.68</v>
      </c>
      <c r="J5" s="1710">
        <v>40740.68</v>
      </c>
      <c r="K5" s="1710">
        <v>40740.68</v>
      </c>
      <c r="L5" s="1710">
        <v>0</v>
      </c>
      <c r="M5" s="1984">
        <v>1</v>
      </c>
      <c r="N5" s="1984">
        <v>1</v>
      </c>
      <c r="O5" s="1707">
        <v>1</v>
      </c>
      <c r="P5" s="1707"/>
      <c r="Q5" s="1707"/>
      <c r="R5" s="1707"/>
      <c r="S5" s="1707"/>
      <c r="T5" s="1707" t="s">
        <v>438</v>
      </c>
      <c r="U5" s="1415"/>
      <c r="V5" s="1422"/>
      <c r="W5" s="1422"/>
      <c r="X5" s="205"/>
      <c r="Y5" s="205"/>
      <c r="Z5" s="205"/>
    </row>
    <row r="6" spans="1:87" s="272" customFormat="1" ht="39.75" customHeight="1">
      <c r="A6" s="1706" t="s">
        <v>451</v>
      </c>
      <c r="B6" s="1707" t="s">
        <v>94</v>
      </c>
      <c r="C6" s="1707" t="s">
        <v>95</v>
      </c>
      <c r="D6" s="2441" t="s">
        <v>2626</v>
      </c>
      <c r="E6" s="2441" t="s">
        <v>2626</v>
      </c>
      <c r="F6" s="1711">
        <v>151</v>
      </c>
      <c r="G6" s="1707" t="s">
        <v>2268</v>
      </c>
      <c r="H6" s="1707" t="s">
        <v>408</v>
      </c>
      <c r="I6" s="1710">
        <v>129800</v>
      </c>
      <c r="J6" s="1710">
        <v>129800</v>
      </c>
      <c r="K6" s="1710">
        <v>129800</v>
      </c>
      <c r="L6" s="1710">
        <v>0</v>
      </c>
      <c r="M6" s="1984">
        <v>1</v>
      </c>
      <c r="N6" s="1984">
        <v>1</v>
      </c>
      <c r="O6" s="1707">
        <v>1</v>
      </c>
      <c r="P6" s="1707"/>
      <c r="Q6" s="1707"/>
      <c r="R6" s="1707"/>
      <c r="S6" s="1707"/>
      <c r="T6" s="1707" t="s">
        <v>438</v>
      </c>
      <c r="U6" s="280"/>
      <c r="V6" s="1616"/>
      <c r="W6" s="1616"/>
      <c r="X6" s="280"/>
      <c r="Y6" s="280"/>
      <c r="Z6" s="280"/>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E6" s="271" t="s">
        <v>1133</v>
      </c>
      <c r="CF6" s="271" t="s">
        <v>2268</v>
      </c>
      <c r="CG6" s="271" t="s">
        <v>1134</v>
      </c>
      <c r="CH6" s="271"/>
      <c r="CI6" s="271"/>
    </row>
    <row r="7" spans="1:87" s="272" customFormat="1" ht="39" customHeight="1">
      <c r="A7" s="1713" t="s">
        <v>451</v>
      </c>
      <c r="B7" s="1707" t="s">
        <v>94</v>
      </c>
      <c r="C7" s="1707" t="s">
        <v>95</v>
      </c>
      <c r="D7" s="2441" t="s">
        <v>2627</v>
      </c>
      <c r="E7" s="2441" t="s">
        <v>2627</v>
      </c>
      <c r="F7" s="1714">
        <v>314</v>
      </c>
      <c r="G7" s="1741" t="s">
        <v>2267</v>
      </c>
      <c r="H7" s="1707" t="s">
        <v>408</v>
      </c>
      <c r="I7" s="1710">
        <v>46784.639999999999</v>
      </c>
      <c r="J7" s="1710">
        <v>46784.639999999999</v>
      </c>
      <c r="K7" s="1710">
        <v>46784.639999999999</v>
      </c>
      <c r="L7" s="1710">
        <v>0</v>
      </c>
      <c r="M7" s="1984">
        <v>1</v>
      </c>
      <c r="N7" s="1984">
        <v>1</v>
      </c>
      <c r="O7" s="1707">
        <v>1</v>
      </c>
      <c r="P7" s="1707"/>
      <c r="Q7" s="1707"/>
      <c r="R7" s="1707"/>
      <c r="S7" s="1707"/>
      <c r="T7" s="1707" t="s">
        <v>438</v>
      </c>
      <c r="U7" s="280"/>
      <c r="V7" s="1616"/>
      <c r="W7" s="1616"/>
      <c r="X7" s="280"/>
      <c r="Y7" s="280"/>
      <c r="Z7" s="280"/>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E7" s="271"/>
      <c r="CF7" s="271"/>
      <c r="CG7" s="271"/>
      <c r="CH7" s="271"/>
      <c r="CI7" s="271"/>
    </row>
    <row r="8" spans="1:87" s="272" customFormat="1" ht="39" customHeight="1">
      <c r="A8" s="1713" t="s">
        <v>451</v>
      </c>
      <c r="B8" s="1707" t="s">
        <v>94</v>
      </c>
      <c r="C8" s="1707" t="s">
        <v>95</v>
      </c>
      <c r="D8" s="2441" t="s">
        <v>2628</v>
      </c>
      <c r="E8" s="2441" t="s">
        <v>2628</v>
      </c>
      <c r="F8" s="1715">
        <v>108</v>
      </c>
      <c r="G8" s="1741" t="s">
        <v>2267</v>
      </c>
      <c r="H8" s="1707" t="s">
        <v>408</v>
      </c>
      <c r="I8" s="1710">
        <v>109806.08</v>
      </c>
      <c r="J8" s="1710">
        <v>109806.08</v>
      </c>
      <c r="K8" s="1710">
        <v>109806.08</v>
      </c>
      <c r="L8" s="1710">
        <v>0</v>
      </c>
      <c r="M8" s="1984">
        <v>1</v>
      </c>
      <c r="N8" s="1984">
        <v>1</v>
      </c>
      <c r="O8" s="1707">
        <v>1</v>
      </c>
      <c r="P8" s="1707"/>
      <c r="Q8" s="1707"/>
      <c r="R8" s="1707"/>
      <c r="S8" s="1707"/>
      <c r="T8" s="1707" t="s">
        <v>438</v>
      </c>
      <c r="U8" s="280"/>
      <c r="V8" s="1616"/>
      <c r="W8" s="1616"/>
      <c r="X8" s="280"/>
      <c r="Y8" s="280"/>
      <c r="Z8" s="280"/>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E8" s="271"/>
      <c r="CF8" s="271"/>
      <c r="CG8" s="271"/>
      <c r="CH8" s="271"/>
      <c r="CI8" s="271"/>
    </row>
    <row r="9" spans="1:87" s="272" customFormat="1" ht="50.25" customHeight="1">
      <c r="A9" s="1713" t="s">
        <v>451</v>
      </c>
      <c r="B9" s="1707" t="s">
        <v>94</v>
      </c>
      <c r="C9" s="1707" t="s">
        <v>95</v>
      </c>
      <c r="D9" s="2441" t="s">
        <v>2629</v>
      </c>
      <c r="E9" s="2441" t="s">
        <v>2629</v>
      </c>
      <c r="F9" s="1715">
        <v>525</v>
      </c>
      <c r="G9" s="1741" t="s">
        <v>2267</v>
      </c>
      <c r="H9" s="1707" t="s">
        <v>408</v>
      </c>
      <c r="I9" s="1710">
        <v>112037.44</v>
      </c>
      <c r="J9" s="1710">
        <v>112037.44</v>
      </c>
      <c r="K9" s="1710">
        <v>112037.44</v>
      </c>
      <c r="L9" s="1710">
        <v>0</v>
      </c>
      <c r="M9" s="1984">
        <v>1</v>
      </c>
      <c r="N9" s="1984">
        <v>1</v>
      </c>
      <c r="O9" s="1707">
        <v>1</v>
      </c>
      <c r="P9" s="1707"/>
      <c r="Q9" s="1707"/>
      <c r="R9" s="1707"/>
      <c r="S9" s="1707"/>
      <c r="T9" s="1787" t="s">
        <v>3450</v>
      </c>
      <c r="U9" s="280"/>
      <c r="V9" s="1616"/>
      <c r="W9" s="1616"/>
      <c r="X9" s="280"/>
      <c r="Y9" s="280"/>
      <c r="Z9" s="280"/>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E9" s="271"/>
      <c r="CF9" s="271"/>
      <c r="CG9" s="271"/>
      <c r="CH9" s="271"/>
      <c r="CI9" s="271"/>
    </row>
    <row r="10" spans="1:87" s="272" customFormat="1" ht="42.75" customHeight="1">
      <c r="A10" s="1713" t="s">
        <v>451</v>
      </c>
      <c r="B10" s="1707" t="s">
        <v>94</v>
      </c>
      <c r="C10" s="1707" t="s">
        <v>95</v>
      </c>
      <c r="D10" s="2441" t="s">
        <v>2630</v>
      </c>
      <c r="E10" s="2441" t="s">
        <v>2630</v>
      </c>
      <c r="F10" s="1716">
        <v>139</v>
      </c>
      <c r="G10" s="1741" t="s">
        <v>2267</v>
      </c>
      <c r="H10" s="1707" t="s">
        <v>408</v>
      </c>
      <c r="I10" s="1710">
        <v>131999.51999999999</v>
      </c>
      <c r="J10" s="1710">
        <v>131999.51999999999</v>
      </c>
      <c r="K10" s="1710">
        <v>131999.51999999999</v>
      </c>
      <c r="L10" s="1710">
        <v>0</v>
      </c>
      <c r="M10" s="1984">
        <v>1</v>
      </c>
      <c r="N10" s="1984">
        <v>1</v>
      </c>
      <c r="O10" s="1707">
        <v>1</v>
      </c>
      <c r="P10" s="1707"/>
      <c r="Q10" s="1707"/>
      <c r="R10" s="1707"/>
      <c r="S10" s="1707"/>
      <c r="T10" s="1707" t="s">
        <v>438</v>
      </c>
      <c r="U10" s="280"/>
      <c r="V10" s="1616"/>
      <c r="W10" s="1616"/>
      <c r="X10" s="280"/>
      <c r="Y10" s="280"/>
      <c r="Z10" s="280"/>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E10" s="271"/>
      <c r="CF10" s="271"/>
      <c r="CG10" s="271"/>
      <c r="CH10" s="271"/>
      <c r="CI10" s="271"/>
    </row>
    <row r="11" spans="1:87" s="272" customFormat="1" ht="52.5" customHeight="1">
      <c r="A11" s="1713" t="s">
        <v>451</v>
      </c>
      <c r="B11" s="1707" t="s">
        <v>94</v>
      </c>
      <c r="C11" s="1707" t="s">
        <v>95</v>
      </c>
      <c r="D11" s="2441" t="s">
        <v>2631</v>
      </c>
      <c r="E11" s="2441" t="s">
        <v>2637</v>
      </c>
      <c r="F11" s="1716">
        <v>1256</v>
      </c>
      <c r="G11" s="1741" t="s">
        <v>2267</v>
      </c>
      <c r="H11" s="1707" t="s">
        <v>408</v>
      </c>
      <c r="I11" s="1710">
        <v>60151.68</v>
      </c>
      <c r="J11" s="1710">
        <v>60151.68</v>
      </c>
      <c r="K11" s="1710">
        <v>60151.68</v>
      </c>
      <c r="L11" s="1710">
        <v>0</v>
      </c>
      <c r="M11" s="1984">
        <v>1</v>
      </c>
      <c r="N11" s="1984">
        <v>1</v>
      </c>
      <c r="O11" s="1707">
        <v>1</v>
      </c>
      <c r="P11" s="1707"/>
      <c r="Q11" s="1707"/>
      <c r="R11" s="1707"/>
      <c r="S11" s="1707"/>
      <c r="T11" s="1707" t="s">
        <v>438</v>
      </c>
      <c r="U11" s="280"/>
      <c r="V11" s="1616"/>
      <c r="W11" s="1616"/>
      <c r="X11" s="280"/>
      <c r="Y11" s="280"/>
      <c r="Z11" s="280"/>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E11" s="271"/>
      <c r="CF11" s="271"/>
      <c r="CG11" s="271"/>
      <c r="CH11" s="271"/>
      <c r="CI11" s="271"/>
    </row>
    <row r="12" spans="1:87" s="272" customFormat="1" ht="38.25" customHeight="1">
      <c r="A12" s="1713" t="s">
        <v>451</v>
      </c>
      <c r="B12" s="1707" t="s">
        <v>94</v>
      </c>
      <c r="C12" s="1707" t="s">
        <v>95</v>
      </c>
      <c r="D12" s="2441" t="s">
        <v>2632</v>
      </c>
      <c r="E12" s="2441" t="s">
        <v>2632</v>
      </c>
      <c r="F12" s="1717">
        <v>217</v>
      </c>
      <c r="G12" s="1741" t="s">
        <v>2267</v>
      </c>
      <c r="H12" s="1707" t="s">
        <v>408</v>
      </c>
      <c r="I12" s="1710">
        <v>53468.160000000003</v>
      </c>
      <c r="J12" s="1710">
        <v>53468.160000000003</v>
      </c>
      <c r="K12" s="1710">
        <v>53468.160000000003</v>
      </c>
      <c r="L12" s="1710">
        <v>0</v>
      </c>
      <c r="M12" s="1984">
        <v>1</v>
      </c>
      <c r="N12" s="1984">
        <v>1</v>
      </c>
      <c r="O12" s="1707">
        <v>1</v>
      </c>
      <c r="P12" s="1707"/>
      <c r="Q12" s="1707"/>
      <c r="R12" s="1707"/>
      <c r="S12" s="1707"/>
      <c r="T12" s="1707" t="s">
        <v>438</v>
      </c>
      <c r="U12" s="280"/>
      <c r="V12" s="1616"/>
      <c r="W12" s="1616"/>
      <c r="X12" s="280"/>
      <c r="Y12" s="280"/>
      <c r="Z12" s="280"/>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E12" s="271"/>
      <c r="CF12" s="271"/>
      <c r="CG12" s="271"/>
      <c r="CH12" s="271"/>
      <c r="CI12" s="271"/>
    </row>
    <row r="13" spans="1:87" ht="57" customHeight="1">
      <c r="A13" s="1967" t="s">
        <v>1926</v>
      </c>
      <c r="B13" s="1707" t="s">
        <v>94</v>
      </c>
      <c r="C13" s="1707" t="s">
        <v>95</v>
      </c>
      <c r="D13" s="2441" t="s">
        <v>2633</v>
      </c>
      <c r="E13" s="2441" t="s">
        <v>2633</v>
      </c>
      <c r="F13" s="1718">
        <v>42</v>
      </c>
      <c r="G13" s="1741"/>
      <c r="H13" s="1707" t="s">
        <v>408</v>
      </c>
      <c r="I13" s="1710">
        <v>0</v>
      </c>
      <c r="J13" s="1710">
        <v>0</v>
      </c>
      <c r="K13" s="1710">
        <v>0</v>
      </c>
      <c r="L13" s="1710">
        <v>0</v>
      </c>
      <c r="M13" s="1984"/>
      <c r="N13" s="1984"/>
      <c r="O13" s="1707">
        <v>0</v>
      </c>
      <c r="P13" s="1707"/>
      <c r="Q13" s="1707"/>
      <c r="R13" s="1707"/>
      <c r="S13" s="1707"/>
      <c r="T13" s="2005" t="s">
        <v>3017</v>
      </c>
      <c r="U13" s="1415"/>
      <c r="V13" s="1422"/>
      <c r="W13" s="1422"/>
      <c r="X13" s="205"/>
      <c r="Y13" s="205"/>
      <c r="Z13" s="205"/>
    </row>
    <row r="14" spans="1:87" ht="63.75" customHeight="1">
      <c r="A14" s="1707" t="s">
        <v>451</v>
      </c>
      <c r="B14" s="1707" t="s">
        <v>94</v>
      </c>
      <c r="C14" s="1707" t="s">
        <v>95</v>
      </c>
      <c r="D14" s="2442" t="s">
        <v>2634</v>
      </c>
      <c r="E14" s="2442" t="s">
        <v>2634</v>
      </c>
      <c r="F14" s="1707">
        <v>239</v>
      </c>
      <c r="G14" s="1741" t="s">
        <v>2267</v>
      </c>
      <c r="H14" s="1707" t="s">
        <v>408</v>
      </c>
      <c r="I14" s="1710">
        <v>13367.04</v>
      </c>
      <c r="J14" s="1710">
        <v>13367.04</v>
      </c>
      <c r="K14" s="1710">
        <v>13367.04</v>
      </c>
      <c r="L14" s="1710">
        <v>0</v>
      </c>
      <c r="M14" s="1984">
        <v>1</v>
      </c>
      <c r="N14" s="1984">
        <v>1</v>
      </c>
      <c r="O14" s="1707">
        <v>1</v>
      </c>
      <c r="P14" s="1707"/>
      <c r="Q14" s="1707"/>
      <c r="R14" s="1707"/>
      <c r="S14" s="1707"/>
      <c r="T14" s="1707" t="s">
        <v>438</v>
      </c>
      <c r="U14" s="205"/>
      <c r="V14" s="1422"/>
      <c r="W14" s="1422"/>
      <c r="X14" s="205"/>
      <c r="Y14" s="205"/>
      <c r="Z14" s="205"/>
    </row>
    <row r="15" spans="1:87" ht="56.25" customHeight="1">
      <c r="A15" s="1840" t="s">
        <v>415</v>
      </c>
      <c r="B15" s="1707" t="s">
        <v>94</v>
      </c>
      <c r="C15" s="1707" t="s">
        <v>95</v>
      </c>
      <c r="D15" s="2442" t="s">
        <v>3020</v>
      </c>
      <c r="E15" s="2442" t="s">
        <v>3021</v>
      </c>
      <c r="F15" s="1707"/>
      <c r="G15" s="1741" t="s">
        <v>2267</v>
      </c>
      <c r="H15" s="1707" t="s">
        <v>408</v>
      </c>
      <c r="I15" s="1710">
        <v>50248.55</v>
      </c>
      <c r="J15" s="1710">
        <v>50248.55</v>
      </c>
      <c r="K15" s="1710">
        <v>50248.55</v>
      </c>
      <c r="L15" s="1710">
        <v>0</v>
      </c>
      <c r="M15" s="1984">
        <v>1</v>
      </c>
      <c r="N15" s="1984">
        <v>1</v>
      </c>
      <c r="O15" s="1707">
        <v>1</v>
      </c>
      <c r="P15" s="1707"/>
      <c r="Q15" s="1707"/>
      <c r="R15" s="1707"/>
      <c r="S15" s="1707"/>
      <c r="T15" s="1707" t="s">
        <v>438</v>
      </c>
      <c r="U15" s="205"/>
      <c r="V15" s="1422"/>
      <c r="W15" s="1422"/>
      <c r="X15" s="205"/>
      <c r="Y15" s="205"/>
      <c r="Z15" s="205"/>
    </row>
    <row r="16" spans="1:87" ht="57.75" customHeight="1">
      <c r="A16" s="1840" t="s">
        <v>415</v>
      </c>
      <c r="B16" s="1707" t="s">
        <v>94</v>
      </c>
      <c r="C16" s="1707" t="s">
        <v>95</v>
      </c>
      <c r="D16" s="2442" t="s">
        <v>2995</v>
      </c>
      <c r="E16" s="2442" t="s">
        <v>2995</v>
      </c>
      <c r="F16" s="1707"/>
      <c r="G16" s="1707" t="s">
        <v>2268</v>
      </c>
      <c r="H16" s="1707" t="s">
        <v>408</v>
      </c>
      <c r="I16" s="1710">
        <v>42756.38</v>
      </c>
      <c r="J16" s="1710">
        <v>42756.38</v>
      </c>
      <c r="K16" s="1710">
        <v>42756.38</v>
      </c>
      <c r="L16" s="1710">
        <v>0</v>
      </c>
      <c r="M16" s="1984">
        <v>1</v>
      </c>
      <c r="N16" s="1984">
        <v>1</v>
      </c>
      <c r="O16" s="1707">
        <v>1</v>
      </c>
      <c r="P16" s="1707"/>
      <c r="Q16" s="1707"/>
      <c r="R16" s="1707"/>
      <c r="S16" s="1707"/>
      <c r="T16" s="2005" t="s">
        <v>3460</v>
      </c>
      <c r="U16" s="205"/>
      <c r="V16" s="1422"/>
      <c r="W16" s="1422"/>
      <c r="X16" s="205"/>
      <c r="Y16" s="205"/>
      <c r="Z16" s="205"/>
    </row>
    <row r="17" spans="1:82" ht="39" customHeight="1">
      <c r="A17" s="1713" t="s">
        <v>451</v>
      </c>
      <c r="B17" s="1707" t="s">
        <v>94</v>
      </c>
      <c r="C17" s="1707" t="s">
        <v>95</v>
      </c>
      <c r="D17" s="2441" t="s">
        <v>2635</v>
      </c>
      <c r="E17" s="2441" t="s">
        <v>2635</v>
      </c>
      <c r="F17" s="1707">
        <v>41</v>
      </c>
      <c r="G17" s="1741" t="s">
        <v>2267</v>
      </c>
      <c r="H17" s="1707" t="s">
        <v>408</v>
      </c>
      <c r="I17" s="1710">
        <v>85214.88</v>
      </c>
      <c r="J17" s="1710">
        <v>85214.88</v>
      </c>
      <c r="K17" s="1710">
        <v>85214.88</v>
      </c>
      <c r="L17" s="1710">
        <v>0</v>
      </c>
      <c r="M17" s="1984">
        <v>1</v>
      </c>
      <c r="N17" s="1984">
        <v>1</v>
      </c>
      <c r="O17" s="1707">
        <v>1</v>
      </c>
      <c r="P17" s="1707"/>
      <c r="Q17" s="1707"/>
      <c r="R17" s="1707"/>
      <c r="S17" s="1707"/>
      <c r="T17" s="1707" t="s">
        <v>438</v>
      </c>
      <c r="U17" s="205"/>
      <c r="V17" s="1422"/>
      <c r="W17" s="1422"/>
    </row>
    <row r="18" spans="1:82" ht="36" customHeight="1">
      <c r="A18" s="1713" t="s">
        <v>451</v>
      </c>
      <c r="B18" s="1707" t="s">
        <v>94</v>
      </c>
      <c r="C18" s="1707" t="s">
        <v>95</v>
      </c>
      <c r="D18" s="2441" t="s">
        <v>2636</v>
      </c>
      <c r="E18" s="2441" t="s">
        <v>2636</v>
      </c>
      <c r="F18" s="1707">
        <v>34</v>
      </c>
      <c r="G18" s="1741" t="s">
        <v>2267</v>
      </c>
      <c r="H18" s="1707" t="s">
        <v>408</v>
      </c>
      <c r="I18" s="1719">
        <v>26734.080000000002</v>
      </c>
      <c r="J18" s="1719">
        <v>26734.080000000002</v>
      </c>
      <c r="K18" s="1719">
        <v>26734.080000000002</v>
      </c>
      <c r="L18" s="1719">
        <v>0</v>
      </c>
      <c r="M18" s="1984">
        <v>1</v>
      </c>
      <c r="N18" s="1984">
        <v>1</v>
      </c>
      <c r="O18" s="1707">
        <v>1</v>
      </c>
      <c r="P18" s="1707"/>
      <c r="Q18" s="1707"/>
      <c r="R18" s="1707"/>
      <c r="S18" s="1707"/>
      <c r="T18" s="1707" t="s">
        <v>438</v>
      </c>
      <c r="U18" s="205"/>
      <c r="V18" s="1422"/>
      <c r="W18" s="1422"/>
    </row>
    <row r="19" spans="1:82" ht="34.5" customHeight="1">
      <c r="A19" s="1713" t="s">
        <v>451</v>
      </c>
      <c r="B19" s="1707" t="s">
        <v>94</v>
      </c>
      <c r="C19" s="1707" t="s">
        <v>2081</v>
      </c>
      <c r="D19" s="1740" t="s">
        <v>2638</v>
      </c>
      <c r="E19" s="1725" t="s">
        <v>2638</v>
      </c>
      <c r="F19" s="1726">
        <v>129</v>
      </c>
      <c r="G19" s="1707" t="s">
        <v>2266</v>
      </c>
      <c r="H19" s="1707" t="s">
        <v>408</v>
      </c>
      <c r="I19" s="1719">
        <v>31000</v>
      </c>
      <c r="J19" s="1719">
        <v>31000</v>
      </c>
      <c r="K19" s="1719">
        <v>31000</v>
      </c>
      <c r="L19" s="1719">
        <v>0</v>
      </c>
      <c r="M19" s="1984">
        <v>1</v>
      </c>
      <c r="N19" s="1984">
        <v>1</v>
      </c>
      <c r="O19" s="1707">
        <v>1</v>
      </c>
      <c r="P19" s="1707"/>
      <c r="Q19" s="1707"/>
      <c r="R19" s="1707"/>
      <c r="S19" s="1707"/>
      <c r="T19" s="1707" t="s">
        <v>438</v>
      </c>
      <c r="U19" s="205"/>
      <c r="V19" s="1422"/>
      <c r="W19" s="1422"/>
    </row>
    <row r="20" spans="1:82" ht="53.25" customHeight="1">
      <c r="A20" s="1967" t="s">
        <v>1926</v>
      </c>
      <c r="B20" s="1707" t="s">
        <v>94</v>
      </c>
      <c r="C20" s="1707" t="s">
        <v>2081</v>
      </c>
      <c r="D20" s="1740" t="s">
        <v>2639</v>
      </c>
      <c r="E20" s="1725" t="s">
        <v>2639</v>
      </c>
      <c r="F20" s="1726">
        <v>251</v>
      </c>
      <c r="G20" s="1707"/>
      <c r="H20" s="1707" t="s">
        <v>408</v>
      </c>
      <c r="I20" s="2003"/>
      <c r="J20" s="2003"/>
      <c r="K20" s="2003"/>
      <c r="L20" s="1719"/>
      <c r="M20" s="1988"/>
      <c r="N20" s="1988"/>
      <c r="O20" s="1707">
        <v>0</v>
      </c>
      <c r="P20" s="1707"/>
      <c r="Q20" s="1707"/>
      <c r="R20" s="1707"/>
      <c r="S20" s="1707"/>
      <c r="T20" s="1983" t="s">
        <v>3005</v>
      </c>
      <c r="U20" s="205"/>
      <c r="V20" s="1422"/>
      <c r="W20" s="1422"/>
    </row>
    <row r="21" spans="1:82" s="249" customFormat="1" ht="33" customHeight="1">
      <c r="A21" s="1713" t="s">
        <v>451</v>
      </c>
      <c r="B21" s="1707" t="s">
        <v>94</v>
      </c>
      <c r="C21" s="1707" t="s">
        <v>2081</v>
      </c>
      <c r="D21" s="1740" t="s">
        <v>2640</v>
      </c>
      <c r="E21" s="1725" t="s">
        <v>677</v>
      </c>
      <c r="F21" s="1727">
        <v>188</v>
      </c>
      <c r="G21" s="1707" t="s">
        <v>2268</v>
      </c>
      <c r="H21" s="1707" t="s">
        <v>408</v>
      </c>
      <c r="I21" s="1712">
        <v>20000</v>
      </c>
      <c r="J21" s="1712">
        <v>20000</v>
      </c>
      <c r="K21" s="1712">
        <v>20000</v>
      </c>
      <c r="L21" s="1712">
        <v>0</v>
      </c>
      <c r="M21" s="1988"/>
      <c r="N21" s="1988"/>
      <c r="O21" s="1707">
        <v>1</v>
      </c>
      <c r="P21" s="1707"/>
      <c r="Q21" s="1707"/>
      <c r="R21" s="1707"/>
      <c r="S21" s="1707"/>
      <c r="T21" s="1707" t="s">
        <v>438</v>
      </c>
      <c r="U21" s="205"/>
      <c r="V21" s="1422"/>
      <c r="W21" s="1422"/>
      <c r="CC21" s="204"/>
      <c r="CD21" s="204"/>
    </row>
    <row r="22" spans="1:82" s="249" customFormat="1" ht="33.75" customHeight="1">
      <c r="A22" s="1713" t="s">
        <v>451</v>
      </c>
      <c r="B22" s="1707" t="s">
        <v>94</v>
      </c>
      <c r="C22" s="1707" t="s">
        <v>2081</v>
      </c>
      <c r="D22" s="1740" t="s">
        <v>2641</v>
      </c>
      <c r="E22" s="1725" t="s">
        <v>2645</v>
      </c>
      <c r="F22" s="1727">
        <v>207</v>
      </c>
      <c r="G22" s="1707" t="s">
        <v>2268</v>
      </c>
      <c r="H22" s="1707" t="s">
        <v>408</v>
      </c>
      <c r="I22" s="1712">
        <v>20000</v>
      </c>
      <c r="J22" s="1712">
        <v>20000</v>
      </c>
      <c r="K22" s="1712">
        <v>20000</v>
      </c>
      <c r="L22" s="1712">
        <v>0</v>
      </c>
      <c r="M22" s="1988"/>
      <c r="N22" s="1988"/>
      <c r="O22" s="1707">
        <v>1</v>
      </c>
      <c r="P22" s="1707"/>
      <c r="Q22" s="1707"/>
      <c r="R22" s="1707"/>
      <c r="S22" s="1707"/>
      <c r="T22" s="1707" t="s">
        <v>438</v>
      </c>
      <c r="U22" s="205"/>
      <c r="V22" s="1422"/>
      <c r="W22" s="1422"/>
      <c r="CC22" s="204"/>
      <c r="CD22" s="204"/>
    </row>
    <row r="23" spans="1:82" s="249" customFormat="1" ht="30" customHeight="1">
      <c r="A23" s="1713" t="s">
        <v>451</v>
      </c>
      <c r="B23" s="1707" t="s">
        <v>94</v>
      </c>
      <c r="C23" s="1707" t="s">
        <v>2081</v>
      </c>
      <c r="D23" s="1740" t="s">
        <v>2642</v>
      </c>
      <c r="E23" s="1725" t="s">
        <v>2646</v>
      </c>
      <c r="F23" s="1726">
        <v>159</v>
      </c>
      <c r="G23" s="1707" t="s">
        <v>2268</v>
      </c>
      <c r="H23" s="1707" t="s">
        <v>408</v>
      </c>
      <c r="I23" s="1712">
        <v>20000</v>
      </c>
      <c r="J23" s="1712">
        <v>20000</v>
      </c>
      <c r="K23" s="1712">
        <v>20000</v>
      </c>
      <c r="L23" s="1712">
        <v>0</v>
      </c>
      <c r="M23" s="1988"/>
      <c r="N23" s="1988"/>
      <c r="O23" s="1707">
        <v>1</v>
      </c>
      <c r="P23" s="1707"/>
      <c r="Q23" s="1707"/>
      <c r="R23" s="1707"/>
      <c r="S23" s="1707"/>
      <c r="T23" s="1707" t="s">
        <v>438</v>
      </c>
      <c r="U23" s="205"/>
      <c r="V23" s="1422"/>
      <c r="W23" s="1422"/>
      <c r="CC23" s="204"/>
      <c r="CD23" s="204"/>
    </row>
    <row r="24" spans="1:82" s="249" customFormat="1" ht="36.75" customHeight="1">
      <c r="A24" s="1967" t="s">
        <v>1926</v>
      </c>
      <c r="B24" s="1707" t="s">
        <v>94</v>
      </c>
      <c r="C24" s="1707" t="s">
        <v>2081</v>
      </c>
      <c r="D24" s="1740" t="s">
        <v>2643</v>
      </c>
      <c r="E24" s="1725" t="s">
        <v>2647</v>
      </c>
      <c r="F24" s="1726">
        <v>254</v>
      </c>
      <c r="G24" s="1707"/>
      <c r="H24" s="1707" t="s">
        <v>408</v>
      </c>
      <c r="I24" s="2004"/>
      <c r="J24" s="1712"/>
      <c r="K24" s="1712"/>
      <c r="L24" s="1712"/>
      <c r="M24" s="1988"/>
      <c r="N24" s="1988"/>
      <c r="O24" s="1707">
        <v>0</v>
      </c>
      <c r="P24" s="1707"/>
      <c r="Q24" s="1707"/>
      <c r="R24" s="1707"/>
      <c r="S24" s="1707"/>
      <c r="T24" s="4124" t="s">
        <v>3004</v>
      </c>
      <c r="U24" s="205"/>
      <c r="V24" s="1422"/>
      <c r="W24" s="1422"/>
      <c r="CC24" s="204"/>
      <c r="CD24" s="204"/>
    </row>
    <row r="25" spans="1:82" s="249" customFormat="1" ht="37.5" customHeight="1">
      <c r="A25" s="1967" t="s">
        <v>1926</v>
      </c>
      <c r="B25" s="1707" t="s">
        <v>94</v>
      </c>
      <c r="C25" s="1707" t="s">
        <v>2081</v>
      </c>
      <c r="D25" s="1740" t="s">
        <v>2644</v>
      </c>
      <c r="E25" s="1725" t="s">
        <v>2644</v>
      </c>
      <c r="F25" s="1726">
        <v>314</v>
      </c>
      <c r="G25" s="1707"/>
      <c r="H25" s="1707" t="s">
        <v>408</v>
      </c>
      <c r="I25" s="2004"/>
      <c r="J25" s="1712"/>
      <c r="K25" s="1712"/>
      <c r="L25" s="1712"/>
      <c r="M25" s="1988"/>
      <c r="N25" s="1988"/>
      <c r="O25" s="1707">
        <v>0</v>
      </c>
      <c r="P25" s="1707"/>
      <c r="Q25" s="1707"/>
      <c r="R25" s="1707"/>
      <c r="S25" s="1707"/>
      <c r="T25" s="4125"/>
      <c r="U25" s="205"/>
      <c r="V25" s="1422"/>
      <c r="W25" s="1422"/>
      <c r="CC25" s="204"/>
      <c r="CD25" s="204"/>
    </row>
    <row r="26" spans="1:82" s="249" customFormat="1" ht="42" customHeight="1">
      <c r="A26" s="1707" t="s">
        <v>451</v>
      </c>
      <c r="B26" s="1707" t="s">
        <v>94</v>
      </c>
      <c r="C26" s="1707" t="s">
        <v>2648</v>
      </c>
      <c r="D26" s="1740" t="s">
        <v>2660</v>
      </c>
      <c r="E26" s="1725" t="s">
        <v>2626</v>
      </c>
      <c r="F26" s="1726">
        <v>192</v>
      </c>
      <c r="G26" s="1707" t="s">
        <v>2266</v>
      </c>
      <c r="H26" s="1707" t="s">
        <v>408</v>
      </c>
      <c r="I26" s="1728">
        <v>75000</v>
      </c>
      <c r="J26" s="1728">
        <v>75000</v>
      </c>
      <c r="K26" s="1728">
        <v>75000</v>
      </c>
      <c r="L26" s="1728">
        <v>0</v>
      </c>
      <c r="M26" s="1988">
        <v>1</v>
      </c>
      <c r="N26" s="1988">
        <v>1</v>
      </c>
      <c r="O26" s="1707">
        <v>1</v>
      </c>
      <c r="P26" s="1707"/>
      <c r="Q26" s="1707"/>
      <c r="R26" s="1707"/>
      <c r="S26" s="1707"/>
      <c r="T26" s="1707" t="s">
        <v>438</v>
      </c>
      <c r="U26" s="205"/>
      <c r="V26" s="1422"/>
      <c r="W26" s="1422"/>
      <c r="CC26" s="204"/>
      <c r="CD26" s="204"/>
    </row>
    <row r="27" spans="1:82" s="249" customFormat="1" ht="42" customHeight="1">
      <c r="A27" s="1707" t="s">
        <v>451</v>
      </c>
      <c r="B27" s="1707" t="s">
        <v>94</v>
      </c>
      <c r="C27" s="1707" t="s">
        <v>2648</v>
      </c>
      <c r="D27" s="1740" t="s">
        <v>2661</v>
      </c>
      <c r="E27" s="1725" t="s">
        <v>2649</v>
      </c>
      <c r="F27" s="1726">
        <v>84</v>
      </c>
      <c r="G27" s="1707" t="s">
        <v>2266</v>
      </c>
      <c r="H27" s="1707" t="s">
        <v>408</v>
      </c>
      <c r="I27" s="1728">
        <v>75000</v>
      </c>
      <c r="J27" s="1728">
        <v>75000</v>
      </c>
      <c r="K27" s="1728">
        <v>75000</v>
      </c>
      <c r="L27" s="1728">
        <v>0</v>
      </c>
      <c r="M27" s="1988">
        <v>1</v>
      </c>
      <c r="N27" s="1988">
        <v>1</v>
      </c>
      <c r="O27" s="1707">
        <v>1</v>
      </c>
      <c r="P27" s="1707"/>
      <c r="Q27" s="1707"/>
      <c r="R27" s="1707"/>
      <c r="S27" s="1707"/>
      <c r="T27" s="1707" t="s">
        <v>438</v>
      </c>
      <c r="U27" s="205"/>
      <c r="V27" s="1422"/>
      <c r="W27" s="1422"/>
      <c r="CC27" s="204"/>
      <c r="CD27" s="204"/>
    </row>
    <row r="28" spans="1:82" s="249" customFormat="1" ht="42" customHeight="1">
      <c r="A28" s="1707" t="s">
        <v>451</v>
      </c>
      <c r="B28" s="1707" t="s">
        <v>94</v>
      </c>
      <c r="C28" s="1707" t="s">
        <v>2648</v>
      </c>
      <c r="D28" s="1740" t="s">
        <v>2662</v>
      </c>
      <c r="E28" s="1725" t="s">
        <v>2650</v>
      </c>
      <c r="F28" s="1726">
        <v>38</v>
      </c>
      <c r="G28" s="1707" t="s">
        <v>2266</v>
      </c>
      <c r="H28" s="1707" t="s">
        <v>408</v>
      </c>
      <c r="I28" s="1728">
        <v>35000</v>
      </c>
      <c r="J28" s="1728">
        <v>35000</v>
      </c>
      <c r="K28" s="1728">
        <v>35000</v>
      </c>
      <c r="L28" s="1728">
        <v>0</v>
      </c>
      <c r="M28" s="1988">
        <v>1</v>
      </c>
      <c r="N28" s="1988">
        <v>1</v>
      </c>
      <c r="O28" s="1707">
        <v>1</v>
      </c>
      <c r="P28" s="1707"/>
      <c r="Q28" s="1707"/>
      <c r="R28" s="1707"/>
      <c r="S28" s="1707"/>
      <c r="T28" s="1707" t="s">
        <v>438</v>
      </c>
      <c r="U28" s="205"/>
      <c r="V28" s="1422"/>
      <c r="W28" s="1422"/>
      <c r="CC28" s="204"/>
      <c r="CD28" s="204"/>
    </row>
    <row r="29" spans="1:82" s="249" customFormat="1" ht="42" customHeight="1">
      <c r="A29" s="1707" t="s">
        <v>451</v>
      </c>
      <c r="B29" s="1707" t="s">
        <v>94</v>
      </c>
      <c r="C29" s="1707" t="s">
        <v>2648</v>
      </c>
      <c r="D29" s="1740" t="s">
        <v>2663</v>
      </c>
      <c r="E29" s="1725" t="s">
        <v>2651</v>
      </c>
      <c r="F29" s="1726">
        <v>31</v>
      </c>
      <c r="G29" s="1707" t="s">
        <v>2266</v>
      </c>
      <c r="H29" s="1707" t="s">
        <v>408</v>
      </c>
      <c r="I29" s="1728">
        <v>35000</v>
      </c>
      <c r="J29" s="1728">
        <v>35000</v>
      </c>
      <c r="K29" s="1728">
        <v>35000</v>
      </c>
      <c r="L29" s="1728">
        <v>0</v>
      </c>
      <c r="M29" s="1988">
        <v>1</v>
      </c>
      <c r="N29" s="1988">
        <v>1</v>
      </c>
      <c r="O29" s="1707">
        <v>1</v>
      </c>
      <c r="P29" s="1707"/>
      <c r="Q29" s="1707"/>
      <c r="R29" s="1707"/>
      <c r="S29" s="1707"/>
      <c r="T29" s="1707" t="s">
        <v>438</v>
      </c>
      <c r="U29" s="205"/>
      <c r="V29" s="1422"/>
      <c r="W29" s="1422"/>
      <c r="CC29" s="204"/>
      <c r="CD29" s="204"/>
    </row>
    <row r="30" spans="1:82" s="249" customFormat="1" ht="42" customHeight="1">
      <c r="A30" s="1707" t="s">
        <v>451</v>
      </c>
      <c r="B30" s="1707" t="s">
        <v>94</v>
      </c>
      <c r="C30" s="1707" t="s">
        <v>2648</v>
      </c>
      <c r="D30" s="1740" t="s">
        <v>2664</v>
      </c>
      <c r="E30" s="1725" t="s">
        <v>2652</v>
      </c>
      <c r="F30" s="1726">
        <v>155</v>
      </c>
      <c r="G30" s="1707" t="s">
        <v>2266</v>
      </c>
      <c r="H30" s="1707" t="s">
        <v>408</v>
      </c>
      <c r="I30" s="1728">
        <v>35000</v>
      </c>
      <c r="J30" s="1728">
        <v>35000</v>
      </c>
      <c r="K30" s="1728">
        <v>35000</v>
      </c>
      <c r="L30" s="1728">
        <v>0</v>
      </c>
      <c r="M30" s="1988">
        <v>1</v>
      </c>
      <c r="N30" s="1988">
        <v>1</v>
      </c>
      <c r="O30" s="1707">
        <v>1</v>
      </c>
      <c r="P30" s="1707"/>
      <c r="Q30" s="1707"/>
      <c r="R30" s="1707"/>
      <c r="S30" s="1707"/>
      <c r="T30" s="1707" t="s">
        <v>438</v>
      </c>
      <c r="U30" s="205"/>
      <c r="V30" s="1422"/>
      <c r="W30" s="1422"/>
      <c r="CC30" s="204"/>
      <c r="CD30" s="204"/>
    </row>
    <row r="31" spans="1:82" s="249" customFormat="1" ht="42" customHeight="1">
      <c r="A31" s="1707" t="s">
        <v>451</v>
      </c>
      <c r="B31" s="1707" t="s">
        <v>94</v>
      </c>
      <c r="C31" s="1707" t="s">
        <v>2648</v>
      </c>
      <c r="D31" s="1740" t="s">
        <v>2665</v>
      </c>
      <c r="E31" s="1725" t="s">
        <v>2653</v>
      </c>
      <c r="F31" s="1726">
        <v>52</v>
      </c>
      <c r="G31" s="1716" t="s">
        <v>2268</v>
      </c>
      <c r="H31" s="1707" t="s">
        <v>408</v>
      </c>
      <c r="I31" s="1728">
        <v>35000</v>
      </c>
      <c r="J31" s="1728">
        <v>35000</v>
      </c>
      <c r="K31" s="1728">
        <v>35000</v>
      </c>
      <c r="L31" s="1728">
        <v>0</v>
      </c>
      <c r="M31" s="1988">
        <v>1</v>
      </c>
      <c r="N31" s="1988">
        <v>1</v>
      </c>
      <c r="O31" s="1707">
        <v>1</v>
      </c>
      <c r="P31" s="1707"/>
      <c r="Q31" s="1707"/>
      <c r="R31" s="1707"/>
      <c r="S31" s="1707"/>
      <c r="T31" s="1707" t="s">
        <v>438</v>
      </c>
      <c r="U31" s="205"/>
      <c r="V31" s="1422"/>
      <c r="W31" s="1422"/>
      <c r="CC31" s="204"/>
      <c r="CD31" s="204"/>
    </row>
    <row r="32" spans="1:82" s="249" customFormat="1" ht="42" customHeight="1">
      <c r="A32" s="1707" t="s">
        <v>451</v>
      </c>
      <c r="B32" s="1707" t="s">
        <v>94</v>
      </c>
      <c r="C32" s="1707" t="s">
        <v>2648</v>
      </c>
      <c r="D32" s="1740" t="s">
        <v>2666</v>
      </c>
      <c r="E32" s="1725" t="s">
        <v>2654</v>
      </c>
      <c r="F32" s="1726">
        <v>62</v>
      </c>
      <c r="G32" s="1716" t="s">
        <v>2268</v>
      </c>
      <c r="H32" s="1707" t="s">
        <v>408</v>
      </c>
      <c r="I32" s="1728">
        <v>22481.63</v>
      </c>
      <c r="J32" s="1728">
        <v>22481.63</v>
      </c>
      <c r="K32" s="1728">
        <v>22481.63</v>
      </c>
      <c r="L32" s="1728">
        <v>0</v>
      </c>
      <c r="M32" s="1988">
        <v>1</v>
      </c>
      <c r="N32" s="1988">
        <v>1</v>
      </c>
      <c r="O32" s="1707">
        <v>1</v>
      </c>
      <c r="P32" s="1707"/>
      <c r="Q32" s="1707"/>
      <c r="R32" s="1707"/>
      <c r="S32" s="1707"/>
      <c r="T32" s="1787" t="s">
        <v>3022</v>
      </c>
      <c r="U32" s="205"/>
      <c r="V32" s="1422"/>
      <c r="W32" s="1422"/>
      <c r="CC32" s="204"/>
      <c r="CD32" s="204"/>
    </row>
    <row r="33" spans="1:82" s="249" customFormat="1" ht="42" customHeight="1">
      <c r="A33" s="1707" t="s">
        <v>451</v>
      </c>
      <c r="B33" s="1707" t="s">
        <v>94</v>
      </c>
      <c r="C33" s="1707" t="s">
        <v>2648</v>
      </c>
      <c r="D33" s="1740" t="s">
        <v>2667</v>
      </c>
      <c r="E33" s="1725" t="s">
        <v>2655</v>
      </c>
      <c r="F33" s="1726">
        <v>54</v>
      </c>
      <c r="G33" s="1716" t="s">
        <v>2268</v>
      </c>
      <c r="H33" s="1707" t="s">
        <v>408</v>
      </c>
      <c r="I33" s="1728">
        <v>30000</v>
      </c>
      <c r="J33" s="1728">
        <v>30000</v>
      </c>
      <c r="K33" s="1728">
        <v>30000</v>
      </c>
      <c r="L33" s="1728">
        <v>0</v>
      </c>
      <c r="M33" s="1988">
        <v>1</v>
      </c>
      <c r="N33" s="1988">
        <v>1</v>
      </c>
      <c r="O33" s="1707">
        <v>1</v>
      </c>
      <c r="P33" s="1707"/>
      <c r="Q33" s="1707"/>
      <c r="R33" s="1707"/>
      <c r="S33" s="1707"/>
      <c r="T33" s="1707" t="s">
        <v>438</v>
      </c>
      <c r="U33" s="205"/>
      <c r="V33" s="1422"/>
      <c r="W33" s="1422"/>
      <c r="CC33" s="204"/>
      <c r="CD33" s="204"/>
    </row>
    <row r="34" spans="1:82" s="249" customFormat="1" ht="42" customHeight="1">
      <c r="A34" s="1707" t="s">
        <v>451</v>
      </c>
      <c r="B34" s="1707" t="s">
        <v>94</v>
      </c>
      <c r="C34" s="1707" t="s">
        <v>2648</v>
      </c>
      <c r="D34" s="1740" t="s">
        <v>2668</v>
      </c>
      <c r="E34" s="1725" t="s">
        <v>2656</v>
      </c>
      <c r="F34" s="1726">
        <v>16</v>
      </c>
      <c r="G34" s="1716" t="s">
        <v>2268</v>
      </c>
      <c r="H34" s="1707" t="s">
        <v>408</v>
      </c>
      <c r="I34" s="1728">
        <v>22481.599999999999</v>
      </c>
      <c r="J34" s="1728">
        <v>22481.599999999999</v>
      </c>
      <c r="K34" s="1728">
        <v>22481.599999999999</v>
      </c>
      <c r="L34" s="1728">
        <v>0</v>
      </c>
      <c r="M34" s="1988">
        <v>1</v>
      </c>
      <c r="N34" s="1988">
        <v>1</v>
      </c>
      <c r="O34" s="1707">
        <v>1</v>
      </c>
      <c r="P34" s="1707"/>
      <c r="Q34" s="1707"/>
      <c r="R34" s="1707"/>
      <c r="S34" s="1707"/>
      <c r="T34" s="1787" t="s">
        <v>3022</v>
      </c>
      <c r="U34" s="205"/>
      <c r="V34" s="1422"/>
      <c r="W34" s="1422"/>
      <c r="CC34" s="204"/>
      <c r="CD34" s="204"/>
    </row>
    <row r="35" spans="1:82" s="249" customFormat="1" ht="42" customHeight="1">
      <c r="A35" s="1707" t="s">
        <v>451</v>
      </c>
      <c r="B35" s="1707" t="s">
        <v>94</v>
      </c>
      <c r="C35" s="1707" t="s">
        <v>2648</v>
      </c>
      <c r="D35" s="1742" t="s">
        <v>2669</v>
      </c>
      <c r="E35" s="1743" t="s">
        <v>2657</v>
      </c>
      <c r="F35" s="1726">
        <v>38</v>
      </c>
      <c r="G35" s="1716" t="s">
        <v>2268</v>
      </c>
      <c r="H35" s="1707" t="s">
        <v>408</v>
      </c>
      <c r="I35" s="1963">
        <v>30000</v>
      </c>
      <c r="J35" s="1963">
        <v>30000</v>
      </c>
      <c r="K35" s="1963">
        <v>30000</v>
      </c>
      <c r="L35" s="1963">
        <v>0</v>
      </c>
      <c r="M35" s="1988">
        <v>1</v>
      </c>
      <c r="N35" s="1988">
        <v>1</v>
      </c>
      <c r="O35" s="1707">
        <v>1</v>
      </c>
      <c r="P35" s="1707"/>
      <c r="Q35" s="1707"/>
      <c r="R35" s="1707"/>
      <c r="S35" s="1707"/>
      <c r="T35" s="1707" t="s">
        <v>438</v>
      </c>
      <c r="U35" s="205"/>
      <c r="V35" s="1422"/>
      <c r="W35" s="1422"/>
      <c r="CC35" s="204"/>
      <c r="CD35" s="204"/>
    </row>
    <row r="36" spans="1:82" s="249" customFormat="1" ht="42" customHeight="1">
      <c r="A36" s="1707" t="s">
        <v>451</v>
      </c>
      <c r="B36" s="1707" t="s">
        <v>94</v>
      </c>
      <c r="C36" s="1707" t="s">
        <v>2648</v>
      </c>
      <c r="D36" s="1740" t="s">
        <v>2670</v>
      </c>
      <c r="E36" s="1725" t="s">
        <v>2658</v>
      </c>
      <c r="F36" s="1726">
        <v>133</v>
      </c>
      <c r="G36" s="1716" t="s">
        <v>2268</v>
      </c>
      <c r="H36" s="1707" t="s">
        <v>408</v>
      </c>
      <c r="I36" s="1728">
        <v>20000</v>
      </c>
      <c r="J36" s="1728">
        <v>20000</v>
      </c>
      <c r="K36" s="1728">
        <v>20000</v>
      </c>
      <c r="L36" s="1728">
        <v>0</v>
      </c>
      <c r="M36" s="1988">
        <v>1</v>
      </c>
      <c r="N36" s="1988">
        <v>1</v>
      </c>
      <c r="O36" s="1707">
        <v>1</v>
      </c>
      <c r="P36" s="1707"/>
      <c r="Q36" s="1707"/>
      <c r="R36" s="1707"/>
      <c r="S36" s="1707"/>
      <c r="T36" s="1707" t="s">
        <v>438</v>
      </c>
      <c r="U36" s="205"/>
      <c r="V36" s="1422"/>
      <c r="W36" s="1422"/>
      <c r="CC36" s="204"/>
      <c r="CD36" s="204"/>
    </row>
    <row r="37" spans="1:82" s="249" customFormat="1" ht="42" customHeight="1">
      <c r="A37" s="1707" t="s">
        <v>451</v>
      </c>
      <c r="B37" s="1707" t="s">
        <v>94</v>
      </c>
      <c r="C37" s="1707" t="s">
        <v>2648</v>
      </c>
      <c r="D37" s="1740" t="s">
        <v>2671</v>
      </c>
      <c r="E37" s="1725" t="s">
        <v>2659</v>
      </c>
      <c r="F37" s="1726">
        <v>119</v>
      </c>
      <c r="G37" s="1716" t="s">
        <v>2266</v>
      </c>
      <c r="H37" s="1707" t="s">
        <v>408</v>
      </c>
      <c r="I37" s="1728">
        <v>150000</v>
      </c>
      <c r="J37" s="1728">
        <v>150000</v>
      </c>
      <c r="K37" s="1728">
        <v>150000</v>
      </c>
      <c r="L37" s="1728">
        <v>0</v>
      </c>
      <c r="M37" s="1988">
        <v>1</v>
      </c>
      <c r="N37" s="1988">
        <v>1</v>
      </c>
      <c r="O37" s="1707">
        <v>1</v>
      </c>
      <c r="P37" s="1707"/>
      <c r="Q37" s="1707"/>
      <c r="R37" s="1707"/>
      <c r="S37" s="1707"/>
      <c r="T37" s="1707" t="s">
        <v>438</v>
      </c>
      <c r="U37" s="205"/>
      <c r="V37" s="1422"/>
      <c r="W37" s="1422"/>
      <c r="CC37" s="204"/>
      <c r="CD37" s="204"/>
    </row>
    <row r="38" spans="1:82" s="249" customFormat="1" ht="62.25" customHeight="1">
      <c r="A38" s="1840" t="s">
        <v>415</v>
      </c>
      <c r="B38" s="1707" t="s">
        <v>94</v>
      </c>
      <c r="C38" s="1707" t="s">
        <v>2648</v>
      </c>
      <c r="D38" s="2033" t="s">
        <v>3009</v>
      </c>
      <c r="E38" s="2033" t="s">
        <v>3010</v>
      </c>
      <c r="F38" s="1726"/>
      <c r="G38" s="1716" t="s">
        <v>2268</v>
      </c>
      <c r="H38" s="1707" t="s">
        <v>408</v>
      </c>
      <c r="I38" s="1728">
        <v>15036.77</v>
      </c>
      <c r="J38" s="1728">
        <v>15036.77</v>
      </c>
      <c r="K38" s="1728">
        <v>15036.77</v>
      </c>
      <c r="L38" s="1728">
        <v>0</v>
      </c>
      <c r="M38" s="1988">
        <v>1</v>
      </c>
      <c r="N38" s="1988">
        <v>1</v>
      </c>
      <c r="O38" s="1707">
        <v>1</v>
      </c>
      <c r="P38" s="1707"/>
      <c r="Q38" s="1707"/>
      <c r="R38" s="1707"/>
      <c r="S38" s="1707"/>
      <c r="T38" s="2006" t="s">
        <v>3461</v>
      </c>
      <c r="U38" s="205"/>
      <c r="V38" s="1422"/>
      <c r="W38" s="1422"/>
      <c r="CC38" s="204"/>
      <c r="CD38" s="204"/>
    </row>
    <row r="39" spans="1:82" s="249" customFormat="1" ht="66" customHeight="1">
      <c r="A39" s="1967" t="s">
        <v>1926</v>
      </c>
      <c r="B39" s="1840" t="s">
        <v>94</v>
      </c>
      <c r="C39" s="1840" t="s">
        <v>2381</v>
      </c>
      <c r="D39" s="1954" t="s">
        <v>2672</v>
      </c>
      <c r="E39" s="1740" t="s">
        <v>2672</v>
      </c>
      <c r="F39" s="1726">
        <v>30</v>
      </c>
      <c r="G39" s="1741"/>
      <c r="H39" s="1707" t="s">
        <v>408</v>
      </c>
      <c r="I39" s="1728"/>
      <c r="J39" s="1728"/>
      <c r="K39" s="1728"/>
      <c r="L39" s="1728"/>
      <c r="M39" s="1988"/>
      <c r="N39" s="1988"/>
      <c r="O39" s="1707">
        <v>0</v>
      </c>
      <c r="P39" s="1707"/>
      <c r="Q39" s="1707"/>
      <c r="R39" s="1707"/>
      <c r="S39" s="1707"/>
      <c r="T39" s="2006" t="s">
        <v>2997</v>
      </c>
      <c r="U39" s="205"/>
      <c r="V39" s="1422"/>
      <c r="W39" s="1422"/>
      <c r="CC39" s="204"/>
      <c r="CD39" s="204"/>
    </row>
    <row r="40" spans="1:82" s="249" customFormat="1" ht="42" customHeight="1">
      <c r="A40" s="1707" t="s">
        <v>451</v>
      </c>
      <c r="B40" s="1707" t="s">
        <v>94</v>
      </c>
      <c r="C40" s="1707" t="s">
        <v>2381</v>
      </c>
      <c r="D40" s="1744" t="s">
        <v>2673</v>
      </c>
      <c r="E40" s="1744" t="s">
        <v>2679</v>
      </c>
      <c r="F40" s="1726">
        <v>239</v>
      </c>
      <c r="G40" s="1741" t="s">
        <v>2267</v>
      </c>
      <c r="H40" s="1707" t="s">
        <v>408</v>
      </c>
      <c r="I40" s="1728">
        <v>108744</v>
      </c>
      <c r="J40" s="1728">
        <v>108744</v>
      </c>
      <c r="K40" s="1728">
        <v>108744</v>
      </c>
      <c r="L40" s="1728">
        <v>0</v>
      </c>
      <c r="M40" s="1988">
        <v>1</v>
      </c>
      <c r="N40" s="1988">
        <v>1</v>
      </c>
      <c r="O40" s="1707">
        <v>1</v>
      </c>
      <c r="P40" s="1707"/>
      <c r="Q40" s="1707"/>
      <c r="R40" s="1707"/>
      <c r="S40" s="1707"/>
      <c r="T40" s="1707" t="s">
        <v>438</v>
      </c>
      <c r="U40" s="205"/>
      <c r="V40" s="1422"/>
      <c r="W40" s="1422"/>
      <c r="CC40" s="204"/>
      <c r="CD40" s="204"/>
    </row>
    <row r="41" spans="1:82" s="249" customFormat="1" ht="42" customHeight="1">
      <c r="A41" s="1707" t="s">
        <v>451</v>
      </c>
      <c r="B41" s="1707" t="s">
        <v>94</v>
      </c>
      <c r="C41" s="1707" t="s">
        <v>2381</v>
      </c>
      <c r="D41" s="1740" t="s">
        <v>2674</v>
      </c>
      <c r="E41" s="1740" t="s">
        <v>2674</v>
      </c>
      <c r="F41" s="1726">
        <v>187</v>
      </c>
      <c r="G41" s="1741" t="s">
        <v>2267</v>
      </c>
      <c r="H41" s="1707" t="s">
        <v>408</v>
      </c>
      <c r="I41" s="1728">
        <v>55000</v>
      </c>
      <c r="J41" s="1728">
        <v>55000</v>
      </c>
      <c r="K41" s="1728">
        <v>55000</v>
      </c>
      <c r="L41" s="1728">
        <v>0</v>
      </c>
      <c r="M41" s="1988">
        <v>1</v>
      </c>
      <c r="N41" s="1988">
        <v>1</v>
      </c>
      <c r="O41" s="1707">
        <v>1</v>
      </c>
      <c r="P41" s="1707"/>
      <c r="Q41" s="1707"/>
      <c r="R41" s="1707"/>
      <c r="S41" s="1707"/>
      <c r="T41" s="1707" t="s">
        <v>438</v>
      </c>
      <c r="U41" s="205"/>
      <c r="V41" s="1422"/>
      <c r="W41" s="1422"/>
      <c r="CC41" s="204"/>
      <c r="CD41" s="204"/>
    </row>
    <row r="42" spans="1:82" s="249" customFormat="1" ht="42" customHeight="1">
      <c r="A42" s="1707" t="s">
        <v>451</v>
      </c>
      <c r="B42" s="1707" t="s">
        <v>94</v>
      </c>
      <c r="C42" s="1707" t="s">
        <v>2381</v>
      </c>
      <c r="D42" s="1740" t="s">
        <v>2675</v>
      </c>
      <c r="E42" s="1740" t="s">
        <v>2675</v>
      </c>
      <c r="F42" s="1726">
        <v>33</v>
      </c>
      <c r="G42" s="1741" t="s">
        <v>2267</v>
      </c>
      <c r="H42" s="1707" t="s">
        <v>408</v>
      </c>
      <c r="I42" s="1728">
        <v>225041</v>
      </c>
      <c r="J42" s="1728">
        <v>225041</v>
      </c>
      <c r="K42" s="1728">
        <v>225041</v>
      </c>
      <c r="L42" s="1728">
        <v>0</v>
      </c>
      <c r="M42" s="1988">
        <v>1</v>
      </c>
      <c r="N42" s="1988">
        <v>1</v>
      </c>
      <c r="O42" s="1707">
        <v>1</v>
      </c>
      <c r="P42" s="1707"/>
      <c r="Q42" s="1707"/>
      <c r="R42" s="1707"/>
      <c r="S42" s="1707"/>
      <c r="T42" s="1707" t="s">
        <v>438</v>
      </c>
      <c r="U42" s="205"/>
      <c r="V42" s="1422"/>
      <c r="W42" s="1422"/>
      <c r="CC42" s="204"/>
      <c r="CD42" s="204"/>
    </row>
    <row r="43" spans="1:82" s="249" customFormat="1" ht="42" customHeight="1">
      <c r="A43" s="1707" t="s">
        <v>451</v>
      </c>
      <c r="B43" s="1707" t="s">
        <v>94</v>
      </c>
      <c r="C43" s="1707" t="s">
        <v>2381</v>
      </c>
      <c r="D43" s="1740" t="s">
        <v>2676</v>
      </c>
      <c r="E43" s="1740" t="s">
        <v>2676</v>
      </c>
      <c r="F43" s="1726">
        <v>92</v>
      </c>
      <c r="G43" s="1741" t="s">
        <v>2267</v>
      </c>
      <c r="H43" s="1707" t="s">
        <v>408</v>
      </c>
      <c r="I43" s="1728">
        <v>10497</v>
      </c>
      <c r="J43" s="1728">
        <v>10497</v>
      </c>
      <c r="K43" s="1728">
        <v>10497</v>
      </c>
      <c r="L43" s="1728">
        <v>0</v>
      </c>
      <c r="M43" s="1988">
        <v>1</v>
      </c>
      <c r="N43" s="1988">
        <v>1</v>
      </c>
      <c r="O43" s="1707">
        <v>1</v>
      </c>
      <c r="P43" s="1707"/>
      <c r="Q43" s="1707"/>
      <c r="R43" s="1707"/>
      <c r="S43" s="1707"/>
      <c r="T43" s="1707" t="s">
        <v>438</v>
      </c>
      <c r="U43" s="205"/>
      <c r="V43" s="1422"/>
      <c r="W43" s="1422"/>
      <c r="CC43" s="204"/>
      <c r="CD43" s="204"/>
    </row>
    <row r="44" spans="1:82" s="249" customFormat="1" ht="42" customHeight="1">
      <c r="A44" s="1707" t="s">
        <v>451</v>
      </c>
      <c r="B44" s="1707" t="s">
        <v>94</v>
      </c>
      <c r="C44" s="1707" t="s">
        <v>2381</v>
      </c>
      <c r="D44" s="1740" t="s">
        <v>2677</v>
      </c>
      <c r="E44" s="1740" t="s">
        <v>2677</v>
      </c>
      <c r="F44" s="1726">
        <v>142</v>
      </c>
      <c r="G44" s="1741" t="s">
        <v>2267</v>
      </c>
      <c r="H44" s="1707" t="s">
        <v>408</v>
      </c>
      <c r="I44" s="1728">
        <v>11000</v>
      </c>
      <c r="J44" s="1728">
        <v>11000</v>
      </c>
      <c r="K44" s="1728">
        <v>11000</v>
      </c>
      <c r="L44" s="1728">
        <v>0</v>
      </c>
      <c r="M44" s="1988">
        <v>1</v>
      </c>
      <c r="N44" s="1988">
        <v>1</v>
      </c>
      <c r="O44" s="1707">
        <v>1</v>
      </c>
      <c r="P44" s="1707"/>
      <c r="Q44" s="1707"/>
      <c r="R44" s="1707"/>
      <c r="S44" s="1707"/>
      <c r="T44" s="1707" t="s">
        <v>438</v>
      </c>
      <c r="U44" s="205"/>
      <c r="V44" s="1422"/>
      <c r="W44" s="1422"/>
      <c r="CC44" s="204"/>
      <c r="CD44" s="204"/>
    </row>
    <row r="45" spans="1:82" s="249" customFormat="1" ht="55.5" customHeight="1">
      <c r="A45" s="1707" t="s">
        <v>451</v>
      </c>
      <c r="B45" s="1707" t="s">
        <v>94</v>
      </c>
      <c r="C45" s="1707" t="s">
        <v>2381</v>
      </c>
      <c r="D45" s="1740" t="s">
        <v>2682</v>
      </c>
      <c r="E45" s="1740" t="s">
        <v>2681</v>
      </c>
      <c r="F45" s="1726">
        <v>167</v>
      </c>
      <c r="G45" s="1741" t="s">
        <v>2267</v>
      </c>
      <c r="H45" s="1707" t="s">
        <v>408</v>
      </c>
      <c r="I45" s="1728">
        <v>30000</v>
      </c>
      <c r="J45" s="1728">
        <v>30000</v>
      </c>
      <c r="K45" s="1728">
        <v>30000</v>
      </c>
      <c r="L45" s="1728">
        <v>0</v>
      </c>
      <c r="M45" s="1988">
        <v>1</v>
      </c>
      <c r="N45" s="1988">
        <v>1</v>
      </c>
      <c r="O45" s="1707">
        <v>1</v>
      </c>
      <c r="P45" s="1707"/>
      <c r="Q45" s="1707"/>
      <c r="R45" s="1707"/>
      <c r="S45" s="1707"/>
      <c r="T45" s="1707" t="s">
        <v>438</v>
      </c>
      <c r="U45" s="205"/>
      <c r="V45" s="1422"/>
      <c r="W45" s="1422"/>
      <c r="CC45" s="204"/>
      <c r="CD45" s="204"/>
    </row>
    <row r="46" spans="1:82" s="249" customFormat="1" ht="39" customHeight="1">
      <c r="A46" s="1707" t="s">
        <v>451</v>
      </c>
      <c r="B46" s="1707" t="s">
        <v>94</v>
      </c>
      <c r="C46" s="1707" t="s">
        <v>2381</v>
      </c>
      <c r="D46" s="1740" t="s">
        <v>2678</v>
      </c>
      <c r="E46" s="1740" t="s">
        <v>2680</v>
      </c>
      <c r="F46" s="1726">
        <v>147</v>
      </c>
      <c r="G46" s="1741" t="s">
        <v>2267</v>
      </c>
      <c r="H46" s="1707" t="s">
        <v>408</v>
      </c>
      <c r="I46" s="1728">
        <v>59718</v>
      </c>
      <c r="J46" s="1728">
        <v>59718</v>
      </c>
      <c r="K46" s="1728">
        <v>59718</v>
      </c>
      <c r="L46" s="1728">
        <v>0</v>
      </c>
      <c r="M46" s="1988">
        <v>1</v>
      </c>
      <c r="N46" s="1988">
        <v>1</v>
      </c>
      <c r="O46" s="1707">
        <v>1</v>
      </c>
      <c r="P46" s="1707"/>
      <c r="Q46" s="1707"/>
      <c r="R46" s="1707"/>
      <c r="S46" s="1707"/>
      <c r="T46" s="1707" t="s">
        <v>438</v>
      </c>
      <c r="U46" s="205"/>
      <c r="V46" s="1422"/>
      <c r="W46" s="1422"/>
      <c r="CC46" s="204"/>
      <c r="CD46" s="204"/>
    </row>
    <row r="47" spans="1:82" s="249" customFormat="1" ht="39" customHeight="1">
      <c r="A47" s="1707" t="s">
        <v>451</v>
      </c>
      <c r="B47" s="1707" t="s">
        <v>94</v>
      </c>
      <c r="C47" s="1720" t="s">
        <v>1030</v>
      </c>
      <c r="D47" s="1745" t="s">
        <v>2683</v>
      </c>
      <c r="E47" s="1746" t="s">
        <v>2690</v>
      </c>
      <c r="F47" s="1723">
        <v>27</v>
      </c>
      <c r="G47" s="1741" t="s">
        <v>2267</v>
      </c>
      <c r="H47" s="1707" t="s">
        <v>408</v>
      </c>
      <c r="I47" s="1729">
        <v>81420</v>
      </c>
      <c r="J47" s="1729">
        <v>81420</v>
      </c>
      <c r="K47" s="1729">
        <v>81420</v>
      </c>
      <c r="L47" s="1729">
        <v>0</v>
      </c>
      <c r="M47" s="1988">
        <v>1</v>
      </c>
      <c r="N47" s="1988">
        <v>1</v>
      </c>
      <c r="O47" s="1707">
        <v>1</v>
      </c>
      <c r="P47" s="1707"/>
      <c r="Q47" s="1707"/>
      <c r="R47" s="1707"/>
      <c r="S47" s="1707"/>
      <c r="T47" s="1707" t="s">
        <v>438</v>
      </c>
      <c r="U47" s="205"/>
      <c r="V47" s="1422"/>
      <c r="W47" s="1422"/>
      <c r="CC47" s="204"/>
      <c r="CD47" s="204"/>
    </row>
    <row r="48" spans="1:82" s="249" customFormat="1" ht="39" customHeight="1">
      <c r="A48" s="1707" t="s">
        <v>451</v>
      </c>
      <c r="B48" s="1707" t="s">
        <v>94</v>
      </c>
      <c r="C48" s="1720" t="s">
        <v>1030</v>
      </c>
      <c r="D48" s="1745" t="s">
        <v>2684</v>
      </c>
      <c r="E48" s="1747" t="s">
        <v>2691</v>
      </c>
      <c r="F48" s="1722">
        <v>30</v>
      </c>
      <c r="G48" s="1741" t="s">
        <v>2267</v>
      </c>
      <c r="H48" s="1707" t="s">
        <v>408</v>
      </c>
      <c r="I48" s="1729">
        <v>60180</v>
      </c>
      <c r="J48" s="1729">
        <v>60180</v>
      </c>
      <c r="K48" s="1729">
        <v>60180</v>
      </c>
      <c r="L48" s="1729">
        <v>0</v>
      </c>
      <c r="M48" s="1988">
        <v>1</v>
      </c>
      <c r="N48" s="1988">
        <v>1</v>
      </c>
      <c r="O48" s="1707">
        <v>1</v>
      </c>
      <c r="P48" s="1707"/>
      <c r="Q48" s="1707"/>
      <c r="R48" s="1707"/>
      <c r="S48" s="1707"/>
      <c r="T48" s="1707" t="s">
        <v>438</v>
      </c>
      <c r="U48" s="205"/>
      <c r="V48" s="1422"/>
      <c r="W48" s="1422"/>
      <c r="CC48" s="204"/>
      <c r="CD48" s="204"/>
    </row>
    <row r="49" spans="1:82" s="249" customFormat="1" ht="39" customHeight="1">
      <c r="A49" s="1707" t="s">
        <v>451</v>
      </c>
      <c r="B49" s="1707" t="s">
        <v>94</v>
      </c>
      <c r="C49" s="1720" t="s">
        <v>1030</v>
      </c>
      <c r="D49" s="1745" t="s">
        <v>2685</v>
      </c>
      <c r="E49" s="1747" t="s">
        <v>2692</v>
      </c>
      <c r="F49" s="1722">
        <v>49</v>
      </c>
      <c r="G49" s="1741" t="s">
        <v>2267</v>
      </c>
      <c r="H49" s="1707" t="s">
        <v>408</v>
      </c>
      <c r="I49" s="1729">
        <v>41300</v>
      </c>
      <c r="J49" s="1729">
        <v>41300</v>
      </c>
      <c r="K49" s="1729">
        <v>41300</v>
      </c>
      <c r="L49" s="1729">
        <v>0</v>
      </c>
      <c r="M49" s="1988">
        <v>1</v>
      </c>
      <c r="N49" s="1988">
        <v>1</v>
      </c>
      <c r="O49" s="1707">
        <v>1</v>
      </c>
      <c r="P49" s="1707"/>
      <c r="Q49" s="1707"/>
      <c r="R49" s="1707"/>
      <c r="S49" s="1707"/>
      <c r="T49" s="1707" t="s">
        <v>438</v>
      </c>
      <c r="U49" s="205"/>
      <c r="V49" s="1422"/>
      <c r="W49" s="1422"/>
      <c r="CC49" s="204"/>
      <c r="CD49" s="204"/>
    </row>
    <row r="50" spans="1:82" s="249" customFormat="1" ht="39" customHeight="1">
      <c r="A50" s="1707" t="s">
        <v>451</v>
      </c>
      <c r="B50" s="1707" t="s">
        <v>94</v>
      </c>
      <c r="C50" s="1720" t="s">
        <v>1030</v>
      </c>
      <c r="D50" s="1745" t="s">
        <v>2686</v>
      </c>
      <c r="E50" s="1747" t="s">
        <v>2693</v>
      </c>
      <c r="F50" s="1722">
        <v>28</v>
      </c>
      <c r="G50" s="1741" t="s">
        <v>2267</v>
      </c>
      <c r="H50" s="1707" t="s">
        <v>408</v>
      </c>
      <c r="I50" s="1729">
        <v>31860</v>
      </c>
      <c r="J50" s="1729">
        <v>31860</v>
      </c>
      <c r="K50" s="1729">
        <v>31860</v>
      </c>
      <c r="L50" s="1729">
        <v>0</v>
      </c>
      <c r="M50" s="1988">
        <v>1</v>
      </c>
      <c r="N50" s="1988">
        <v>1</v>
      </c>
      <c r="O50" s="1707">
        <v>1</v>
      </c>
      <c r="P50" s="1707"/>
      <c r="Q50" s="1707"/>
      <c r="R50" s="1707"/>
      <c r="S50" s="1707"/>
      <c r="T50" s="1707" t="s">
        <v>438</v>
      </c>
      <c r="U50" s="205"/>
      <c r="V50" s="1422"/>
      <c r="W50" s="1422"/>
      <c r="CC50" s="204"/>
      <c r="CD50" s="204"/>
    </row>
    <row r="51" spans="1:82" s="249" customFormat="1" ht="39" customHeight="1">
      <c r="A51" s="1707" t="s">
        <v>451</v>
      </c>
      <c r="B51" s="1707" t="s">
        <v>94</v>
      </c>
      <c r="C51" s="1720" t="s">
        <v>1030</v>
      </c>
      <c r="D51" s="1745" t="s">
        <v>2687</v>
      </c>
      <c r="E51" s="1747" t="s">
        <v>2694</v>
      </c>
      <c r="F51" s="1722">
        <v>37</v>
      </c>
      <c r="G51" s="1741" t="s">
        <v>2267</v>
      </c>
      <c r="H51" s="1707" t="s">
        <v>408</v>
      </c>
      <c r="I51" s="1729">
        <v>69620</v>
      </c>
      <c r="J51" s="1729">
        <v>69620</v>
      </c>
      <c r="K51" s="1729">
        <v>69620</v>
      </c>
      <c r="L51" s="1729">
        <v>0</v>
      </c>
      <c r="M51" s="1988">
        <v>1</v>
      </c>
      <c r="N51" s="1988">
        <v>1</v>
      </c>
      <c r="O51" s="1707">
        <v>1</v>
      </c>
      <c r="P51" s="1707"/>
      <c r="Q51" s="1707"/>
      <c r="R51" s="1707"/>
      <c r="S51" s="1707"/>
      <c r="T51" s="1707" t="s">
        <v>438</v>
      </c>
      <c r="U51" s="205"/>
      <c r="V51" s="1422"/>
      <c r="W51" s="1422"/>
      <c r="CC51" s="204"/>
      <c r="CD51" s="204"/>
    </row>
    <row r="52" spans="1:82" s="249" customFormat="1" ht="39" customHeight="1">
      <c r="A52" s="1707" t="s">
        <v>451</v>
      </c>
      <c r="B52" s="1707" t="s">
        <v>94</v>
      </c>
      <c r="C52" s="1720" t="s">
        <v>1030</v>
      </c>
      <c r="D52" s="1745" t="s">
        <v>2688</v>
      </c>
      <c r="E52" s="1747" t="s">
        <v>2695</v>
      </c>
      <c r="F52" s="1722">
        <v>60</v>
      </c>
      <c r="G52" s="1741" t="s">
        <v>2267</v>
      </c>
      <c r="H52" s="1707" t="s">
        <v>408</v>
      </c>
      <c r="I52" s="1729">
        <v>41054</v>
      </c>
      <c r="J52" s="1729">
        <v>41054</v>
      </c>
      <c r="K52" s="1729">
        <v>41054</v>
      </c>
      <c r="L52" s="1729">
        <v>0</v>
      </c>
      <c r="M52" s="1988">
        <v>1</v>
      </c>
      <c r="N52" s="1988">
        <v>1</v>
      </c>
      <c r="O52" s="1707">
        <v>1</v>
      </c>
      <c r="P52" s="1707"/>
      <c r="Q52" s="1707"/>
      <c r="R52" s="1707"/>
      <c r="S52" s="1707"/>
      <c r="T52" s="1707" t="s">
        <v>438</v>
      </c>
      <c r="U52" s="205"/>
      <c r="V52" s="1422"/>
      <c r="W52" s="1422"/>
      <c r="CC52" s="204"/>
      <c r="CD52" s="204"/>
    </row>
    <row r="53" spans="1:82" s="249" customFormat="1" ht="39" customHeight="1">
      <c r="A53" s="1707" t="s">
        <v>451</v>
      </c>
      <c r="B53" s="1707" t="s">
        <v>94</v>
      </c>
      <c r="C53" s="1720" t="s">
        <v>1030</v>
      </c>
      <c r="D53" s="1745" t="s">
        <v>2689</v>
      </c>
      <c r="E53" s="1747" t="s">
        <v>2696</v>
      </c>
      <c r="F53" s="1722">
        <v>500</v>
      </c>
      <c r="G53" s="1741" t="s">
        <v>2267</v>
      </c>
      <c r="H53" s="1707" t="s">
        <v>408</v>
      </c>
      <c r="I53" s="1729">
        <v>282020</v>
      </c>
      <c r="J53" s="1729">
        <v>282020</v>
      </c>
      <c r="K53" s="1729">
        <v>282020</v>
      </c>
      <c r="L53" s="1729">
        <v>0</v>
      </c>
      <c r="M53" s="1988">
        <v>1</v>
      </c>
      <c r="N53" s="1988">
        <v>1</v>
      </c>
      <c r="O53" s="1707">
        <v>1</v>
      </c>
      <c r="P53" s="1707"/>
      <c r="Q53" s="1707"/>
      <c r="R53" s="1707"/>
      <c r="S53" s="1707"/>
      <c r="T53" s="1707" t="s">
        <v>438</v>
      </c>
      <c r="U53" s="205"/>
      <c r="V53" s="1422"/>
      <c r="W53" s="1422"/>
      <c r="CC53" s="204"/>
      <c r="CD53" s="204"/>
    </row>
    <row r="54" spans="1:82" s="249" customFormat="1" ht="39" customHeight="1">
      <c r="A54" s="1840" t="s">
        <v>415</v>
      </c>
      <c r="B54" s="1707" t="s">
        <v>94</v>
      </c>
      <c r="C54" s="1720" t="s">
        <v>1030</v>
      </c>
      <c r="D54" s="1740" t="s">
        <v>2961</v>
      </c>
      <c r="E54" s="1725" t="s">
        <v>3008</v>
      </c>
      <c r="F54" s="1722"/>
      <c r="G54" s="1741" t="s">
        <v>2267</v>
      </c>
      <c r="H54" s="1707" t="s">
        <v>408</v>
      </c>
      <c r="I54" s="1729">
        <v>130891</v>
      </c>
      <c r="J54" s="1729">
        <v>130891</v>
      </c>
      <c r="K54" s="1729">
        <v>130891</v>
      </c>
      <c r="L54" s="1729">
        <v>0</v>
      </c>
      <c r="M54" s="1988">
        <v>1</v>
      </c>
      <c r="N54" s="1988">
        <v>1</v>
      </c>
      <c r="O54" s="1707">
        <v>1</v>
      </c>
      <c r="P54" s="1707"/>
      <c r="Q54" s="1842"/>
      <c r="R54" s="1707"/>
      <c r="S54" s="1707"/>
      <c r="T54" s="1707" t="s">
        <v>438</v>
      </c>
      <c r="U54" s="205"/>
      <c r="V54" s="1422"/>
      <c r="W54" s="1422"/>
      <c r="CC54" s="204"/>
      <c r="CD54" s="204"/>
    </row>
    <row r="55" spans="1:82" s="249" customFormat="1" ht="39" customHeight="1">
      <c r="A55" s="1840" t="s">
        <v>415</v>
      </c>
      <c r="B55" s="1707" t="s">
        <v>94</v>
      </c>
      <c r="C55" s="1720" t="s">
        <v>1030</v>
      </c>
      <c r="D55" s="1740" t="s">
        <v>2959</v>
      </c>
      <c r="E55" s="1740" t="s">
        <v>2959</v>
      </c>
      <c r="F55" s="1722"/>
      <c r="G55" s="1741" t="s">
        <v>2267</v>
      </c>
      <c r="H55" s="1707" t="s">
        <v>408</v>
      </c>
      <c r="I55" s="1729">
        <v>42588</v>
      </c>
      <c r="J55" s="1729">
        <v>42588</v>
      </c>
      <c r="K55" s="1729">
        <v>42588</v>
      </c>
      <c r="L55" s="1729">
        <v>0</v>
      </c>
      <c r="M55" s="1988">
        <v>1</v>
      </c>
      <c r="N55" s="1988">
        <v>1</v>
      </c>
      <c r="O55" s="1707">
        <v>1</v>
      </c>
      <c r="P55" s="1707"/>
      <c r="Q55" s="1842"/>
      <c r="R55" s="1707"/>
      <c r="S55" s="1707"/>
      <c r="T55" s="1707" t="s">
        <v>2996</v>
      </c>
      <c r="U55" s="205"/>
      <c r="V55" s="1422"/>
      <c r="W55" s="1422"/>
      <c r="CC55" s="204"/>
      <c r="CD55" s="204"/>
    </row>
    <row r="56" spans="1:82" s="249" customFormat="1" ht="39" customHeight="1">
      <c r="A56" s="1840" t="s">
        <v>415</v>
      </c>
      <c r="B56" s="1707" t="s">
        <v>94</v>
      </c>
      <c r="C56" s="1720" t="s">
        <v>1030</v>
      </c>
      <c r="D56" s="1740" t="s">
        <v>2960</v>
      </c>
      <c r="E56" s="1740" t="s">
        <v>2960</v>
      </c>
      <c r="F56" s="1722"/>
      <c r="G56" s="1741" t="s">
        <v>2267</v>
      </c>
      <c r="H56" s="1707" t="s">
        <v>408</v>
      </c>
      <c r="I56" s="1729">
        <v>126955</v>
      </c>
      <c r="J56" s="1729">
        <v>126955</v>
      </c>
      <c r="K56" s="1729">
        <v>126955</v>
      </c>
      <c r="L56" s="1729">
        <v>0</v>
      </c>
      <c r="M56" s="1988">
        <v>1</v>
      </c>
      <c r="N56" s="1988">
        <v>1</v>
      </c>
      <c r="O56" s="1707">
        <v>1</v>
      </c>
      <c r="P56" s="1707"/>
      <c r="Q56" s="1842"/>
      <c r="R56" s="1707"/>
      <c r="S56" s="1707"/>
      <c r="T56" s="1707" t="s">
        <v>438</v>
      </c>
      <c r="U56" s="205"/>
      <c r="V56" s="1422"/>
      <c r="W56" s="1422"/>
      <c r="CC56" s="204"/>
      <c r="CD56" s="204"/>
    </row>
    <row r="57" spans="1:82" s="249" customFormat="1" ht="39" customHeight="1">
      <c r="A57" s="1707" t="s">
        <v>451</v>
      </c>
      <c r="B57" s="1707" t="s">
        <v>94</v>
      </c>
      <c r="C57" s="1707" t="s">
        <v>728</v>
      </c>
      <c r="D57" s="1740" t="s">
        <v>2697</v>
      </c>
      <c r="E57" s="1740" t="s">
        <v>2697</v>
      </c>
      <c r="F57" s="1723">
        <v>418</v>
      </c>
      <c r="G57" s="1707" t="s">
        <v>2268</v>
      </c>
      <c r="H57" s="1707" t="s">
        <v>408</v>
      </c>
      <c r="I57" s="1735">
        <v>277850</v>
      </c>
      <c r="J57" s="1735">
        <v>277850</v>
      </c>
      <c r="K57" s="1735">
        <v>277850</v>
      </c>
      <c r="L57" s="1735">
        <v>0</v>
      </c>
      <c r="M57" s="1988">
        <v>1</v>
      </c>
      <c r="N57" s="1988">
        <v>1</v>
      </c>
      <c r="O57" s="1707">
        <v>1</v>
      </c>
      <c r="P57" s="1707"/>
      <c r="Q57" s="1842"/>
      <c r="R57" s="1707"/>
      <c r="S57" s="1707"/>
      <c r="T57" s="1707" t="s">
        <v>438</v>
      </c>
      <c r="U57" s="205"/>
      <c r="V57" s="1422"/>
      <c r="W57" s="1422"/>
      <c r="CC57" s="204"/>
      <c r="CD57" s="204"/>
    </row>
    <row r="58" spans="1:82" s="249" customFormat="1" ht="39" customHeight="1">
      <c r="A58" s="1707" t="s">
        <v>451</v>
      </c>
      <c r="B58" s="1707" t="s">
        <v>94</v>
      </c>
      <c r="C58" s="1707" t="s">
        <v>728</v>
      </c>
      <c r="D58" s="1740" t="s">
        <v>2698</v>
      </c>
      <c r="E58" s="1740" t="s">
        <v>2698</v>
      </c>
      <c r="F58" s="1723">
        <v>63</v>
      </c>
      <c r="G58" s="1707" t="s">
        <v>2268</v>
      </c>
      <c r="H58" s="1707" t="s">
        <v>408</v>
      </c>
      <c r="I58" s="1735">
        <v>100000</v>
      </c>
      <c r="J58" s="1735">
        <v>100000</v>
      </c>
      <c r="K58" s="1735">
        <v>100000</v>
      </c>
      <c r="L58" s="1735">
        <v>0</v>
      </c>
      <c r="M58" s="1988">
        <v>1</v>
      </c>
      <c r="N58" s="1988">
        <v>1</v>
      </c>
      <c r="O58" s="1707">
        <v>1</v>
      </c>
      <c r="P58" s="1707"/>
      <c r="Q58" s="1842"/>
      <c r="R58" s="1707"/>
      <c r="S58" s="1707"/>
      <c r="T58" s="1707" t="s">
        <v>438</v>
      </c>
      <c r="U58" s="205"/>
      <c r="V58" s="1422"/>
      <c r="W58" s="1422"/>
      <c r="CC58" s="204"/>
      <c r="CD58" s="204"/>
    </row>
    <row r="59" spans="1:82" s="249" customFormat="1" ht="44.25" customHeight="1">
      <c r="A59" s="1707" t="s">
        <v>451</v>
      </c>
      <c r="B59" s="1707" t="s">
        <v>94</v>
      </c>
      <c r="C59" s="1707" t="s">
        <v>728</v>
      </c>
      <c r="D59" s="1740" t="s">
        <v>2699</v>
      </c>
      <c r="E59" s="1740" t="s">
        <v>2699</v>
      </c>
      <c r="F59" s="1723">
        <v>116</v>
      </c>
      <c r="G59" s="1707" t="s">
        <v>2268</v>
      </c>
      <c r="H59" s="1707" t="s">
        <v>408</v>
      </c>
      <c r="I59" s="1735">
        <v>200000</v>
      </c>
      <c r="J59" s="1735">
        <v>200000</v>
      </c>
      <c r="K59" s="1735">
        <v>200000</v>
      </c>
      <c r="L59" s="1735">
        <v>0</v>
      </c>
      <c r="M59" s="1988">
        <v>1</v>
      </c>
      <c r="N59" s="1988">
        <v>1</v>
      </c>
      <c r="O59" s="1707">
        <v>1</v>
      </c>
      <c r="P59" s="1707"/>
      <c r="Q59" s="1842"/>
      <c r="R59" s="1707"/>
      <c r="S59" s="1707"/>
      <c r="T59" s="1707" t="s">
        <v>438</v>
      </c>
      <c r="U59" s="205"/>
      <c r="V59" s="1422"/>
      <c r="W59" s="1422"/>
      <c r="CC59" s="204"/>
      <c r="CD59" s="204"/>
    </row>
    <row r="60" spans="1:82" s="249" customFormat="1" ht="32.25" customHeight="1">
      <c r="A60" s="1707" t="s">
        <v>451</v>
      </c>
      <c r="B60" s="1707" t="s">
        <v>94</v>
      </c>
      <c r="C60" s="1707" t="s">
        <v>728</v>
      </c>
      <c r="D60" s="1740" t="s">
        <v>2700</v>
      </c>
      <c r="E60" s="1740" t="s">
        <v>2700</v>
      </c>
      <c r="F60" s="1723">
        <v>119</v>
      </c>
      <c r="G60" s="1707" t="s">
        <v>2268</v>
      </c>
      <c r="H60" s="1707" t="s">
        <v>408</v>
      </c>
      <c r="I60" s="1735">
        <v>80000</v>
      </c>
      <c r="J60" s="1735">
        <v>80000</v>
      </c>
      <c r="K60" s="1735">
        <v>80000</v>
      </c>
      <c r="L60" s="1735">
        <v>0</v>
      </c>
      <c r="M60" s="1988">
        <v>1</v>
      </c>
      <c r="N60" s="1988">
        <v>1</v>
      </c>
      <c r="O60" s="1707">
        <v>1</v>
      </c>
      <c r="P60" s="1707"/>
      <c r="Q60" s="1842"/>
      <c r="R60" s="1707"/>
      <c r="S60" s="1707"/>
      <c r="T60" s="1707" t="s">
        <v>438</v>
      </c>
      <c r="U60" s="205"/>
      <c r="V60" s="1422"/>
      <c r="W60" s="1422"/>
      <c r="CC60" s="204"/>
      <c r="CD60" s="204"/>
    </row>
    <row r="61" spans="1:82" s="249" customFormat="1" ht="32.25" customHeight="1">
      <c r="A61" s="1707" t="s">
        <v>451</v>
      </c>
      <c r="B61" s="1707" t="s">
        <v>94</v>
      </c>
      <c r="C61" s="1707" t="s">
        <v>728</v>
      </c>
      <c r="D61" s="1740" t="s">
        <v>2701</v>
      </c>
      <c r="E61" s="1740" t="s">
        <v>2701</v>
      </c>
      <c r="F61" s="1723">
        <v>89</v>
      </c>
      <c r="G61" s="1707" t="s">
        <v>2268</v>
      </c>
      <c r="H61" s="1707" t="s">
        <v>408</v>
      </c>
      <c r="I61" s="1735">
        <v>40000</v>
      </c>
      <c r="J61" s="1735">
        <v>40000</v>
      </c>
      <c r="K61" s="1735">
        <v>40000</v>
      </c>
      <c r="L61" s="1735">
        <v>0</v>
      </c>
      <c r="M61" s="1988">
        <v>1</v>
      </c>
      <c r="N61" s="1988">
        <v>1</v>
      </c>
      <c r="O61" s="1707">
        <v>1</v>
      </c>
      <c r="P61" s="1707"/>
      <c r="Q61" s="1842"/>
      <c r="R61" s="1707"/>
      <c r="S61" s="1707"/>
      <c r="T61" s="1707" t="s">
        <v>438</v>
      </c>
      <c r="U61" s="205"/>
      <c r="V61" s="1422"/>
      <c r="W61" s="1422"/>
      <c r="CC61" s="204"/>
      <c r="CD61" s="204"/>
    </row>
    <row r="62" spans="1:82" s="249" customFormat="1" ht="34.5" customHeight="1">
      <c r="A62" s="1707" t="s">
        <v>451</v>
      </c>
      <c r="B62" s="1707" t="s">
        <v>94</v>
      </c>
      <c r="C62" s="1707" t="s">
        <v>728</v>
      </c>
      <c r="D62" s="1740" t="s">
        <v>2702</v>
      </c>
      <c r="E62" s="1740" t="s">
        <v>2702</v>
      </c>
      <c r="F62" s="1723">
        <v>97</v>
      </c>
      <c r="G62" s="1707" t="s">
        <v>2268</v>
      </c>
      <c r="H62" s="1707" t="s">
        <v>408</v>
      </c>
      <c r="I62" s="1735">
        <v>40000</v>
      </c>
      <c r="J62" s="1735">
        <v>40000</v>
      </c>
      <c r="K62" s="1735">
        <v>40000</v>
      </c>
      <c r="L62" s="1735">
        <v>0</v>
      </c>
      <c r="M62" s="1988">
        <v>1</v>
      </c>
      <c r="N62" s="1988">
        <v>1</v>
      </c>
      <c r="O62" s="1707">
        <v>1</v>
      </c>
      <c r="P62" s="1707"/>
      <c r="Q62" s="1842"/>
      <c r="R62" s="1707"/>
      <c r="S62" s="1707"/>
      <c r="T62" s="1707" t="s">
        <v>438</v>
      </c>
      <c r="U62" s="205"/>
      <c r="V62" s="1422"/>
      <c r="W62" s="1422"/>
      <c r="CC62" s="204"/>
      <c r="CD62" s="204"/>
    </row>
    <row r="63" spans="1:82" s="249" customFormat="1" ht="43.5" customHeight="1">
      <c r="A63" s="1707" t="s">
        <v>451</v>
      </c>
      <c r="B63" s="1707" t="s">
        <v>94</v>
      </c>
      <c r="C63" s="1707" t="s">
        <v>728</v>
      </c>
      <c r="D63" s="1740" t="s">
        <v>2703</v>
      </c>
      <c r="E63" s="1740" t="s">
        <v>2703</v>
      </c>
      <c r="F63" s="1723">
        <v>60</v>
      </c>
      <c r="G63" s="1707" t="s">
        <v>2268</v>
      </c>
      <c r="H63" s="1707" t="s">
        <v>408</v>
      </c>
      <c r="I63" s="1735">
        <v>40000</v>
      </c>
      <c r="J63" s="1735">
        <v>40000</v>
      </c>
      <c r="K63" s="1735">
        <v>40000</v>
      </c>
      <c r="L63" s="1735">
        <v>0</v>
      </c>
      <c r="M63" s="1988">
        <v>1</v>
      </c>
      <c r="N63" s="1988">
        <v>1</v>
      </c>
      <c r="O63" s="1707">
        <v>1</v>
      </c>
      <c r="P63" s="1707"/>
      <c r="Q63" s="1842"/>
      <c r="R63" s="1707"/>
      <c r="S63" s="1707"/>
      <c r="T63" s="1707" t="s">
        <v>438</v>
      </c>
      <c r="U63" s="205"/>
      <c r="V63" s="1422"/>
      <c r="W63" s="1422"/>
      <c r="CC63" s="204"/>
      <c r="CD63" s="204"/>
    </row>
    <row r="64" spans="1:82" s="249" customFormat="1" ht="47.25" customHeight="1">
      <c r="A64" s="1707" t="s">
        <v>451</v>
      </c>
      <c r="B64" s="1707" t="s">
        <v>94</v>
      </c>
      <c r="C64" s="1707" t="s">
        <v>728</v>
      </c>
      <c r="D64" s="1740" t="s">
        <v>2704</v>
      </c>
      <c r="E64" s="1740" t="s">
        <v>2704</v>
      </c>
      <c r="F64" s="1723">
        <v>103</v>
      </c>
      <c r="G64" s="1707" t="s">
        <v>2268</v>
      </c>
      <c r="H64" s="1707" t="s">
        <v>408</v>
      </c>
      <c r="I64" s="1735">
        <v>70000</v>
      </c>
      <c r="J64" s="1735">
        <v>70000</v>
      </c>
      <c r="K64" s="1735">
        <v>70000</v>
      </c>
      <c r="L64" s="1735">
        <v>0</v>
      </c>
      <c r="M64" s="1988">
        <v>1</v>
      </c>
      <c r="N64" s="1988">
        <v>1</v>
      </c>
      <c r="O64" s="1707">
        <v>1</v>
      </c>
      <c r="P64" s="1707"/>
      <c r="Q64" s="1842"/>
      <c r="R64" s="1707"/>
      <c r="S64" s="1707"/>
      <c r="T64" s="1707" t="s">
        <v>438</v>
      </c>
      <c r="U64" s="205"/>
      <c r="V64" s="1422"/>
      <c r="W64" s="1422"/>
      <c r="CC64" s="204"/>
      <c r="CD64" s="204"/>
    </row>
    <row r="65" spans="1:82" s="249" customFormat="1" ht="39" customHeight="1">
      <c r="A65" s="1707" t="s">
        <v>451</v>
      </c>
      <c r="B65" s="1707" t="s">
        <v>94</v>
      </c>
      <c r="C65" s="1707" t="s">
        <v>728</v>
      </c>
      <c r="D65" s="1740" t="s">
        <v>2705</v>
      </c>
      <c r="E65" s="1740" t="s">
        <v>2705</v>
      </c>
      <c r="F65" s="1723">
        <v>149</v>
      </c>
      <c r="G65" s="1707" t="s">
        <v>2268</v>
      </c>
      <c r="H65" s="1707" t="s">
        <v>408</v>
      </c>
      <c r="I65" s="1735">
        <v>80000</v>
      </c>
      <c r="J65" s="1735">
        <v>80000</v>
      </c>
      <c r="K65" s="1735">
        <v>80000</v>
      </c>
      <c r="L65" s="1735">
        <v>0</v>
      </c>
      <c r="M65" s="1988">
        <v>1</v>
      </c>
      <c r="N65" s="1988">
        <v>1</v>
      </c>
      <c r="O65" s="1707">
        <v>1</v>
      </c>
      <c r="P65" s="1707"/>
      <c r="Q65" s="1842"/>
      <c r="R65" s="1707"/>
      <c r="S65" s="1707"/>
      <c r="T65" s="1707" t="s">
        <v>438</v>
      </c>
      <c r="U65" s="205"/>
      <c r="V65" s="1422"/>
      <c r="W65" s="1422"/>
      <c r="CC65" s="204"/>
      <c r="CD65" s="204"/>
    </row>
    <row r="66" spans="1:82" s="249" customFormat="1" ht="39" customHeight="1">
      <c r="A66" s="1707" t="s">
        <v>451</v>
      </c>
      <c r="B66" s="1707" t="s">
        <v>94</v>
      </c>
      <c r="C66" s="1707" t="s">
        <v>728</v>
      </c>
      <c r="D66" s="1740" t="s">
        <v>2706</v>
      </c>
      <c r="E66" s="1740" t="s">
        <v>2706</v>
      </c>
      <c r="F66" s="1723">
        <v>89</v>
      </c>
      <c r="G66" s="1707" t="s">
        <v>2268</v>
      </c>
      <c r="H66" s="1707" t="s">
        <v>408</v>
      </c>
      <c r="I66" s="1735">
        <v>60000</v>
      </c>
      <c r="J66" s="1735">
        <v>60000</v>
      </c>
      <c r="K66" s="1735">
        <v>60000</v>
      </c>
      <c r="L66" s="1735">
        <v>0</v>
      </c>
      <c r="M66" s="1988">
        <v>1</v>
      </c>
      <c r="N66" s="1988">
        <v>1</v>
      </c>
      <c r="O66" s="1707">
        <v>1</v>
      </c>
      <c r="P66" s="1707"/>
      <c r="Q66" s="1842"/>
      <c r="R66" s="1707"/>
      <c r="S66" s="1707"/>
      <c r="T66" s="1707" t="s">
        <v>438</v>
      </c>
      <c r="U66" s="205"/>
      <c r="V66" s="1422"/>
      <c r="W66" s="1422"/>
      <c r="CC66" s="204"/>
      <c r="CD66" s="204"/>
    </row>
    <row r="67" spans="1:82" s="249" customFormat="1" ht="41.25" customHeight="1">
      <c r="A67" s="1707" t="s">
        <v>451</v>
      </c>
      <c r="B67" s="1707" t="s">
        <v>94</v>
      </c>
      <c r="C67" s="1707" t="s">
        <v>728</v>
      </c>
      <c r="D67" s="1740" t="s">
        <v>2707</v>
      </c>
      <c r="E67" s="1740" t="s">
        <v>2707</v>
      </c>
      <c r="F67" s="1723">
        <v>119</v>
      </c>
      <c r="G67" s="1707" t="s">
        <v>2268</v>
      </c>
      <c r="H67" s="1707" t="s">
        <v>408</v>
      </c>
      <c r="I67" s="1735">
        <v>80000</v>
      </c>
      <c r="J67" s="1735">
        <v>80000</v>
      </c>
      <c r="K67" s="1735">
        <v>80000</v>
      </c>
      <c r="L67" s="1735">
        <v>0</v>
      </c>
      <c r="M67" s="1988">
        <v>1</v>
      </c>
      <c r="N67" s="1988">
        <v>1</v>
      </c>
      <c r="O67" s="1707">
        <v>1</v>
      </c>
      <c r="P67" s="1707"/>
      <c r="Q67" s="1842"/>
      <c r="R67" s="1707"/>
      <c r="S67" s="1707"/>
      <c r="T67" s="1768" t="s">
        <v>438</v>
      </c>
      <c r="U67" s="205"/>
      <c r="V67" s="1422"/>
      <c r="W67" s="1422"/>
      <c r="CC67" s="204"/>
      <c r="CD67" s="204"/>
    </row>
    <row r="68" spans="1:82" s="249" customFormat="1" ht="38.25" customHeight="1">
      <c r="A68" s="1707" t="s">
        <v>451</v>
      </c>
      <c r="B68" s="1707" t="s">
        <v>94</v>
      </c>
      <c r="C68" s="1707" t="s">
        <v>728</v>
      </c>
      <c r="D68" s="1740" t="s">
        <v>2708</v>
      </c>
      <c r="E68" s="1740" t="s">
        <v>2708</v>
      </c>
      <c r="F68" s="1723">
        <v>59</v>
      </c>
      <c r="G68" s="1707" t="s">
        <v>2268</v>
      </c>
      <c r="H68" s="1707" t="s">
        <v>408</v>
      </c>
      <c r="I68" s="1735">
        <v>60000</v>
      </c>
      <c r="J68" s="1735">
        <v>60000</v>
      </c>
      <c r="K68" s="1735">
        <v>60000</v>
      </c>
      <c r="L68" s="1735">
        <v>0</v>
      </c>
      <c r="M68" s="1988">
        <v>1</v>
      </c>
      <c r="N68" s="1988">
        <v>1</v>
      </c>
      <c r="O68" s="1707">
        <v>1</v>
      </c>
      <c r="P68" s="1707"/>
      <c r="Q68" s="1842"/>
      <c r="R68" s="1707"/>
      <c r="S68" s="1707"/>
      <c r="T68" s="1768" t="s">
        <v>438</v>
      </c>
      <c r="U68" s="205"/>
      <c r="V68" s="1422"/>
      <c r="W68" s="1422"/>
      <c r="CC68" s="204"/>
      <c r="CD68" s="204"/>
    </row>
    <row r="69" spans="1:82" s="249" customFormat="1" ht="39" customHeight="1">
      <c r="A69" s="1707" t="s">
        <v>451</v>
      </c>
      <c r="B69" s="1707" t="s">
        <v>94</v>
      </c>
      <c r="C69" s="1707" t="s">
        <v>728</v>
      </c>
      <c r="D69" s="1740" t="s">
        <v>2709</v>
      </c>
      <c r="E69" s="1740" t="s">
        <v>2709</v>
      </c>
      <c r="F69" s="1737">
        <v>20</v>
      </c>
      <c r="G69" s="1707" t="s">
        <v>2268</v>
      </c>
      <c r="H69" s="1707" t="s">
        <v>408</v>
      </c>
      <c r="I69" s="1735">
        <v>20000</v>
      </c>
      <c r="J69" s="1735">
        <v>20000</v>
      </c>
      <c r="K69" s="1735">
        <v>20000</v>
      </c>
      <c r="L69" s="1735">
        <v>0</v>
      </c>
      <c r="M69" s="1988">
        <v>1</v>
      </c>
      <c r="N69" s="1988">
        <v>1</v>
      </c>
      <c r="O69" s="1707">
        <v>1</v>
      </c>
      <c r="P69" s="1707"/>
      <c r="Q69" s="1842"/>
      <c r="R69" s="1707"/>
      <c r="S69" s="1707"/>
      <c r="T69" s="1768" t="s">
        <v>438</v>
      </c>
      <c r="U69" s="205"/>
      <c r="V69" s="1422"/>
      <c r="W69" s="1422"/>
      <c r="CC69" s="204"/>
      <c r="CD69" s="204"/>
    </row>
    <row r="70" spans="1:82" s="249" customFormat="1" ht="39.75" customHeight="1">
      <c r="A70" s="1707" t="s">
        <v>451</v>
      </c>
      <c r="B70" s="1707" t="s">
        <v>94</v>
      </c>
      <c r="C70" s="1707" t="s">
        <v>728</v>
      </c>
      <c r="D70" s="1740" t="s">
        <v>2710</v>
      </c>
      <c r="E70" s="1740" t="s">
        <v>2710</v>
      </c>
      <c r="F70" s="1737">
        <v>245</v>
      </c>
      <c r="G70" s="1707" t="s">
        <v>2268</v>
      </c>
      <c r="H70" s="1707" t="s">
        <v>408</v>
      </c>
      <c r="I70" s="1735">
        <v>40000</v>
      </c>
      <c r="J70" s="1735">
        <v>40000</v>
      </c>
      <c r="K70" s="1735">
        <v>40000</v>
      </c>
      <c r="L70" s="1735">
        <v>0</v>
      </c>
      <c r="M70" s="1988">
        <v>1</v>
      </c>
      <c r="N70" s="1988">
        <v>1</v>
      </c>
      <c r="O70" s="1707">
        <v>1</v>
      </c>
      <c r="P70" s="1707"/>
      <c r="Q70" s="1842"/>
      <c r="R70" s="1707"/>
      <c r="S70" s="1707"/>
      <c r="T70" s="1707" t="s">
        <v>438</v>
      </c>
      <c r="U70" s="205"/>
      <c r="V70" s="1422"/>
      <c r="W70" s="1422"/>
      <c r="CC70" s="204"/>
      <c r="CD70" s="204"/>
    </row>
    <row r="71" spans="1:82" s="249" customFormat="1" ht="33.75" customHeight="1">
      <c r="A71" s="1707" t="s">
        <v>451</v>
      </c>
      <c r="B71" s="1707" t="s">
        <v>94</v>
      </c>
      <c r="C71" s="1720" t="s">
        <v>740</v>
      </c>
      <c r="D71" s="1747" t="s">
        <v>2713</v>
      </c>
      <c r="E71" s="1747" t="s">
        <v>2713</v>
      </c>
      <c r="F71" s="1722">
        <v>56</v>
      </c>
      <c r="G71" s="1716" t="s">
        <v>2266</v>
      </c>
      <c r="H71" s="1707" t="s">
        <v>408</v>
      </c>
      <c r="I71" s="1724">
        <v>110000</v>
      </c>
      <c r="J71" s="1724">
        <v>110000</v>
      </c>
      <c r="K71" s="1724">
        <v>110000</v>
      </c>
      <c r="L71" s="1724">
        <v>0</v>
      </c>
      <c r="M71" s="1988">
        <v>1</v>
      </c>
      <c r="N71" s="1988">
        <v>1</v>
      </c>
      <c r="O71" s="1707">
        <v>1</v>
      </c>
      <c r="P71" s="1707"/>
      <c r="Q71" s="1842"/>
      <c r="R71" s="1707"/>
      <c r="S71" s="1707"/>
      <c r="T71" s="1707" t="s">
        <v>438</v>
      </c>
      <c r="U71" s="205"/>
      <c r="V71" s="1422"/>
      <c r="W71" s="1422"/>
      <c r="CC71" s="204"/>
      <c r="CD71" s="204"/>
    </row>
    <row r="72" spans="1:82" s="249" customFormat="1" ht="33.75" customHeight="1">
      <c r="A72" s="1707" t="s">
        <v>451</v>
      </c>
      <c r="B72" s="1707" t="s">
        <v>94</v>
      </c>
      <c r="C72" s="1720" t="s">
        <v>740</v>
      </c>
      <c r="D72" s="1748" t="s">
        <v>2712</v>
      </c>
      <c r="E72" s="1747" t="s">
        <v>2726</v>
      </c>
      <c r="F72" s="1722">
        <v>150</v>
      </c>
      <c r="G72" s="1716" t="s">
        <v>2266</v>
      </c>
      <c r="H72" s="1707" t="s">
        <v>408</v>
      </c>
      <c r="I72" s="1724">
        <v>110000</v>
      </c>
      <c r="J72" s="1724">
        <v>110000</v>
      </c>
      <c r="K72" s="1724">
        <v>110000</v>
      </c>
      <c r="L72" s="1724">
        <v>0</v>
      </c>
      <c r="M72" s="1988">
        <v>1</v>
      </c>
      <c r="N72" s="1988">
        <v>1</v>
      </c>
      <c r="O72" s="1707">
        <v>1</v>
      </c>
      <c r="P72" s="1707"/>
      <c r="Q72" s="1842"/>
      <c r="R72" s="1707"/>
      <c r="S72" s="1707"/>
      <c r="T72" s="1707" t="s">
        <v>438</v>
      </c>
      <c r="U72" s="205"/>
      <c r="V72" s="1422"/>
      <c r="W72" s="1422"/>
      <c r="CC72" s="204"/>
      <c r="CD72" s="204"/>
    </row>
    <row r="73" spans="1:82" s="249" customFormat="1" ht="33.75" customHeight="1">
      <c r="A73" s="1707" t="s">
        <v>451</v>
      </c>
      <c r="B73" s="1707" t="s">
        <v>94</v>
      </c>
      <c r="C73" s="1720" t="s">
        <v>740</v>
      </c>
      <c r="D73" s="1748" t="s">
        <v>147</v>
      </c>
      <c r="E73" s="1748" t="s">
        <v>147</v>
      </c>
      <c r="F73" s="1722">
        <v>45</v>
      </c>
      <c r="G73" s="1716" t="s">
        <v>2266</v>
      </c>
      <c r="H73" s="1707" t="s">
        <v>408</v>
      </c>
      <c r="I73" s="1724">
        <v>95000</v>
      </c>
      <c r="J73" s="1724">
        <v>95000</v>
      </c>
      <c r="K73" s="1724">
        <v>95000</v>
      </c>
      <c r="L73" s="1724">
        <v>0</v>
      </c>
      <c r="M73" s="1988">
        <v>1</v>
      </c>
      <c r="N73" s="1988">
        <v>1</v>
      </c>
      <c r="O73" s="1707">
        <v>1</v>
      </c>
      <c r="P73" s="1707"/>
      <c r="Q73" s="1842"/>
      <c r="R73" s="1707"/>
      <c r="S73" s="1707"/>
      <c r="T73" s="1707" t="s">
        <v>438</v>
      </c>
      <c r="U73" s="205"/>
      <c r="V73" s="1422"/>
      <c r="W73" s="1422"/>
      <c r="CC73" s="204"/>
      <c r="CD73" s="204"/>
    </row>
    <row r="74" spans="1:82" s="249" customFormat="1" ht="33.75" customHeight="1">
      <c r="A74" s="1707" t="s">
        <v>451</v>
      </c>
      <c r="B74" s="1707" t="s">
        <v>94</v>
      </c>
      <c r="C74" s="1720" t="s">
        <v>740</v>
      </c>
      <c r="D74" s="1748" t="s">
        <v>2984</v>
      </c>
      <c r="E74" s="1748" t="s">
        <v>2984</v>
      </c>
      <c r="F74" s="1722">
        <v>174</v>
      </c>
      <c r="G74" s="1716" t="s">
        <v>2266</v>
      </c>
      <c r="H74" s="1707" t="s">
        <v>408</v>
      </c>
      <c r="I74" s="1724">
        <v>50000</v>
      </c>
      <c r="J74" s="1724">
        <v>50000</v>
      </c>
      <c r="K74" s="1724">
        <v>50000</v>
      </c>
      <c r="L74" s="1724">
        <v>0</v>
      </c>
      <c r="M74" s="1988">
        <v>1</v>
      </c>
      <c r="N74" s="1988">
        <v>1</v>
      </c>
      <c r="O74" s="1707">
        <v>1</v>
      </c>
      <c r="P74" s="1707"/>
      <c r="Q74" s="1842"/>
      <c r="R74" s="1707"/>
      <c r="S74" s="1707"/>
      <c r="T74" s="1707" t="s">
        <v>438</v>
      </c>
      <c r="U74" s="205"/>
      <c r="V74" s="1422"/>
      <c r="W74" s="1422"/>
      <c r="CC74" s="204"/>
      <c r="CD74" s="204"/>
    </row>
    <row r="75" spans="1:82" s="249" customFormat="1" ht="45" customHeight="1">
      <c r="A75" s="1841" t="s">
        <v>1926</v>
      </c>
      <c r="B75" s="1840" t="s">
        <v>94</v>
      </c>
      <c r="C75" s="1843" t="s">
        <v>740</v>
      </c>
      <c r="D75" s="1748" t="s">
        <v>2719</v>
      </c>
      <c r="E75" s="1748" t="s">
        <v>2719</v>
      </c>
      <c r="F75" s="1722">
        <v>11</v>
      </c>
      <c r="G75" s="1716"/>
      <c r="H75" s="1707" t="s">
        <v>408</v>
      </c>
      <c r="I75" s="1724"/>
      <c r="J75" s="1724"/>
      <c r="K75" s="1724"/>
      <c r="L75" s="1724"/>
      <c r="M75" s="1988"/>
      <c r="N75" s="1988"/>
      <c r="O75" s="1707"/>
      <c r="P75" s="1707"/>
      <c r="Q75" s="1842"/>
      <c r="R75" s="1707"/>
      <c r="S75" s="1707"/>
      <c r="T75" s="1983" t="s">
        <v>3006</v>
      </c>
      <c r="U75" s="205"/>
      <c r="V75" s="1422"/>
      <c r="W75" s="1422"/>
      <c r="CC75" s="204"/>
      <c r="CD75" s="204"/>
    </row>
    <row r="76" spans="1:82" s="249" customFormat="1" ht="33.75" customHeight="1">
      <c r="A76" s="1841" t="s">
        <v>1926</v>
      </c>
      <c r="B76" s="1840" t="s">
        <v>94</v>
      </c>
      <c r="C76" s="1843" t="s">
        <v>740</v>
      </c>
      <c r="D76" s="1748" t="s">
        <v>2711</v>
      </c>
      <c r="E76" s="1748" t="s">
        <v>2711</v>
      </c>
      <c r="F76" s="1722">
        <v>56</v>
      </c>
      <c r="G76" s="1716"/>
      <c r="H76" s="1707" t="s">
        <v>408</v>
      </c>
      <c r="I76" s="1724"/>
      <c r="J76" s="1724"/>
      <c r="K76" s="1724"/>
      <c r="L76" s="1724"/>
      <c r="M76" s="1988"/>
      <c r="N76" s="1988"/>
      <c r="O76" s="1707"/>
      <c r="P76" s="1707"/>
      <c r="Q76" s="1842"/>
      <c r="R76" s="1707"/>
      <c r="S76" s="1707"/>
      <c r="T76" s="4119" t="s">
        <v>3477</v>
      </c>
      <c r="U76" s="205"/>
      <c r="V76" s="1422"/>
      <c r="W76" s="1422"/>
      <c r="CC76" s="204"/>
      <c r="CD76" s="204"/>
    </row>
    <row r="77" spans="1:82" s="249" customFormat="1" ht="33.75" customHeight="1">
      <c r="A77" s="1841" t="s">
        <v>1926</v>
      </c>
      <c r="B77" s="1840" t="s">
        <v>94</v>
      </c>
      <c r="C77" s="1843" t="s">
        <v>740</v>
      </c>
      <c r="D77" s="1748" t="s">
        <v>2714</v>
      </c>
      <c r="E77" s="1747" t="s">
        <v>2714</v>
      </c>
      <c r="F77" s="1722">
        <v>54</v>
      </c>
      <c r="G77" s="1707"/>
      <c r="H77" s="1707" t="s">
        <v>408</v>
      </c>
      <c r="I77" s="1724"/>
      <c r="J77" s="1724"/>
      <c r="K77" s="1724"/>
      <c r="L77" s="1724"/>
      <c r="M77" s="1988"/>
      <c r="N77" s="1988"/>
      <c r="O77" s="1707"/>
      <c r="P77" s="1707"/>
      <c r="Q77" s="1842"/>
      <c r="R77" s="1707"/>
      <c r="S77" s="1707"/>
      <c r="T77" s="4120"/>
      <c r="U77" s="205"/>
      <c r="V77" s="1422"/>
      <c r="W77" s="1422"/>
      <c r="CC77" s="204"/>
      <c r="CD77" s="204"/>
    </row>
    <row r="78" spans="1:82" s="249" customFormat="1" ht="33.75" customHeight="1">
      <c r="A78" s="1841" t="s">
        <v>1926</v>
      </c>
      <c r="B78" s="1840" t="s">
        <v>94</v>
      </c>
      <c r="C78" s="1843" t="s">
        <v>740</v>
      </c>
      <c r="D78" s="1748" t="s">
        <v>2715</v>
      </c>
      <c r="E78" s="1747" t="s">
        <v>2727</v>
      </c>
      <c r="F78" s="1722">
        <v>81</v>
      </c>
      <c r="G78" s="1707"/>
      <c r="H78" s="1707" t="s">
        <v>408</v>
      </c>
      <c r="I78" s="1724"/>
      <c r="J78" s="1724"/>
      <c r="K78" s="1724"/>
      <c r="L78" s="1724"/>
      <c r="M78" s="1988"/>
      <c r="N78" s="1988"/>
      <c r="O78" s="1707"/>
      <c r="P78" s="1707"/>
      <c r="Q78" s="1842"/>
      <c r="R78" s="1707"/>
      <c r="S78" s="1707"/>
      <c r="T78" s="4120"/>
      <c r="U78" s="205"/>
      <c r="V78" s="1422"/>
      <c r="W78" s="1422"/>
      <c r="CC78" s="204"/>
      <c r="CD78" s="204"/>
    </row>
    <row r="79" spans="1:82" s="249" customFormat="1" ht="33.75" customHeight="1">
      <c r="A79" s="1841" t="s">
        <v>1926</v>
      </c>
      <c r="B79" s="1840" t="s">
        <v>94</v>
      </c>
      <c r="C79" s="1843" t="s">
        <v>740</v>
      </c>
      <c r="D79" s="1748" t="s">
        <v>2716</v>
      </c>
      <c r="E79" s="1747" t="s">
        <v>2716</v>
      </c>
      <c r="F79" s="1722">
        <v>51</v>
      </c>
      <c r="G79" s="1707"/>
      <c r="H79" s="1707" t="s">
        <v>408</v>
      </c>
      <c r="I79" s="1724"/>
      <c r="J79" s="1724"/>
      <c r="K79" s="1724"/>
      <c r="L79" s="1724"/>
      <c r="M79" s="1988"/>
      <c r="N79" s="1988"/>
      <c r="O79" s="1707"/>
      <c r="P79" s="1707"/>
      <c r="Q79" s="1842"/>
      <c r="R79" s="1707"/>
      <c r="S79" s="1707"/>
      <c r="T79" s="4120"/>
      <c r="U79" s="205"/>
      <c r="V79" s="1422"/>
      <c r="W79" s="1422"/>
      <c r="CC79" s="204"/>
      <c r="CD79" s="204"/>
    </row>
    <row r="80" spans="1:82" s="249" customFormat="1" ht="33.75" customHeight="1">
      <c r="A80" s="1841" t="s">
        <v>1926</v>
      </c>
      <c r="B80" s="1840" t="s">
        <v>94</v>
      </c>
      <c r="C80" s="1843" t="s">
        <v>740</v>
      </c>
      <c r="D80" s="1748" t="s">
        <v>2718</v>
      </c>
      <c r="E80" s="1747" t="s">
        <v>2728</v>
      </c>
      <c r="F80" s="1722">
        <v>122</v>
      </c>
      <c r="G80" s="1707"/>
      <c r="H80" s="1707" t="s">
        <v>408</v>
      </c>
      <c r="I80" s="1724"/>
      <c r="J80" s="1724"/>
      <c r="K80" s="1724"/>
      <c r="L80" s="1724"/>
      <c r="M80" s="1988"/>
      <c r="N80" s="1988"/>
      <c r="O80" s="1707"/>
      <c r="P80" s="1707"/>
      <c r="Q80" s="1842"/>
      <c r="R80" s="1707"/>
      <c r="S80" s="1707"/>
      <c r="T80" s="4120"/>
      <c r="U80" s="205"/>
      <c r="V80" s="1422"/>
      <c r="W80" s="1422"/>
      <c r="CC80" s="204"/>
      <c r="CD80" s="204"/>
    </row>
    <row r="81" spans="1:82" s="249" customFormat="1" ht="33.75" customHeight="1">
      <c r="A81" s="1841" t="s">
        <v>1926</v>
      </c>
      <c r="B81" s="1840" t="s">
        <v>94</v>
      </c>
      <c r="C81" s="1843" t="s">
        <v>740</v>
      </c>
      <c r="D81" s="1748" t="s">
        <v>2985</v>
      </c>
      <c r="E81" s="1748" t="s">
        <v>2985</v>
      </c>
      <c r="F81" s="1722">
        <v>97</v>
      </c>
      <c r="G81" s="1707"/>
      <c r="H81" s="1707" t="s">
        <v>408</v>
      </c>
      <c r="I81" s="1724"/>
      <c r="J81" s="1724"/>
      <c r="K81" s="1724"/>
      <c r="L81" s="1724"/>
      <c r="M81" s="1988"/>
      <c r="N81" s="1988"/>
      <c r="O81" s="1707"/>
      <c r="P81" s="1707"/>
      <c r="Q81" s="1842"/>
      <c r="R81" s="1707"/>
      <c r="S81" s="1707"/>
      <c r="T81" s="4120"/>
      <c r="U81" s="205"/>
      <c r="V81" s="1422"/>
      <c r="W81" s="1422"/>
      <c r="CC81" s="204"/>
      <c r="CD81" s="204"/>
    </row>
    <row r="82" spans="1:82" s="249" customFormat="1" ht="33.75" customHeight="1">
      <c r="A82" s="1841" t="s">
        <v>1926</v>
      </c>
      <c r="B82" s="1840" t="s">
        <v>94</v>
      </c>
      <c r="C82" s="1843" t="s">
        <v>740</v>
      </c>
      <c r="D82" s="1748" t="s">
        <v>2986</v>
      </c>
      <c r="E82" s="1748" t="s">
        <v>2986</v>
      </c>
      <c r="F82" s="1722">
        <v>11</v>
      </c>
      <c r="G82" s="1707"/>
      <c r="H82" s="1707" t="s">
        <v>408</v>
      </c>
      <c r="I82" s="1724"/>
      <c r="J82" s="1724"/>
      <c r="K82" s="1724"/>
      <c r="L82" s="1724"/>
      <c r="M82" s="1988"/>
      <c r="N82" s="1988"/>
      <c r="O82" s="1707"/>
      <c r="P82" s="1707"/>
      <c r="Q82" s="1842"/>
      <c r="R82" s="1707"/>
      <c r="S82" s="1707"/>
      <c r="T82" s="4121"/>
      <c r="U82" s="205"/>
      <c r="V82" s="1422"/>
      <c r="W82" s="1422"/>
      <c r="CC82" s="204"/>
      <c r="CD82" s="204"/>
    </row>
    <row r="83" spans="1:82" s="249" customFormat="1" ht="51" customHeight="1">
      <c r="A83" s="1841" t="s">
        <v>1926</v>
      </c>
      <c r="B83" s="1840" t="s">
        <v>94</v>
      </c>
      <c r="C83" s="1843" t="s">
        <v>740</v>
      </c>
      <c r="D83" s="2504" t="s">
        <v>2721</v>
      </c>
      <c r="E83" s="1746" t="s">
        <v>2729</v>
      </c>
      <c r="F83" s="1722">
        <v>64</v>
      </c>
      <c r="G83" s="1707"/>
      <c r="H83" s="1707" t="s">
        <v>408</v>
      </c>
      <c r="I83" s="1724"/>
      <c r="J83" s="1724"/>
      <c r="K83" s="1724"/>
      <c r="L83" s="1724"/>
      <c r="M83" s="1988"/>
      <c r="N83" s="1988"/>
      <c r="O83" s="1707"/>
      <c r="P83" s="1707"/>
      <c r="Q83" s="1842"/>
      <c r="R83" s="1707"/>
      <c r="S83" s="1707"/>
      <c r="T83" s="2006" t="s">
        <v>3016</v>
      </c>
      <c r="U83" s="205"/>
      <c r="V83" s="1422"/>
      <c r="W83" s="1422"/>
      <c r="CC83" s="204"/>
      <c r="CD83" s="204"/>
    </row>
    <row r="84" spans="1:82" s="249" customFormat="1" ht="33.75" customHeight="1">
      <c r="A84" s="1707" t="s">
        <v>451</v>
      </c>
      <c r="B84" s="1707" t="s">
        <v>94</v>
      </c>
      <c r="C84" s="1720" t="s">
        <v>740</v>
      </c>
      <c r="D84" s="1748" t="s">
        <v>2987</v>
      </c>
      <c r="E84" s="1748" t="s">
        <v>2987</v>
      </c>
      <c r="F84" s="1722">
        <v>80</v>
      </c>
      <c r="G84" s="1707" t="s">
        <v>2268</v>
      </c>
      <c r="H84" s="1707" t="s">
        <v>408</v>
      </c>
      <c r="I84" s="1724">
        <v>12500</v>
      </c>
      <c r="J84" s="1724">
        <v>12500</v>
      </c>
      <c r="K84" s="1724">
        <v>12500</v>
      </c>
      <c r="L84" s="1724">
        <v>0</v>
      </c>
      <c r="M84" s="1988">
        <v>1</v>
      </c>
      <c r="N84" s="1988">
        <v>1</v>
      </c>
      <c r="O84" s="1707">
        <v>1</v>
      </c>
      <c r="P84" s="1707"/>
      <c r="Q84" s="1842"/>
      <c r="R84" s="1707"/>
      <c r="S84" s="1707"/>
      <c r="T84" s="1707" t="s">
        <v>438</v>
      </c>
      <c r="U84" s="205"/>
      <c r="V84" s="1422"/>
      <c r="W84" s="1422"/>
      <c r="CC84" s="204"/>
      <c r="CD84" s="204"/>
    </row>
    <row r="85" spans="1:82" s="249" customFormat="1" ht="33.75" customHeight="1">
      <c r="A85" s="1840" t="s">
        <v>415</v>
      </c>
      <c r="B85" s="1707" t="s">
        <v>94</v>
      </c>
      <c r="C85" s="1720" t="s">
        <v>740</v>
      </c>
      <c r="D85" s="1748" t="s">
        <v>2988</v>
      </c>
      <c r="E85" s="1748" t="s">
        <v>2988</v>
      </c>
      <c r="F85" s="1722">
        <v>81</v>
      </c>
      <c r="G85" s="1707" t="s">
        <v>2268</v>
      </c>
      <c r="H85" s="1707" t="s">
        <v>408</v>
      </c>
      <c r="I85" s="1724">
        <v>12500</v>
      </c>
      <c r="J85" s="1724">
        <v>12500</v>
      </c>
      <c r="K85" s="1724">
        <v>12500</v>
      </c>
      <c r="L85" s="1724">
        <v>0</v>
      </c>
      <c r="M85" s="1988">
        <v>1</v>
      </c>
      <c r="N85" s="1988">
        <v>1</v>
      </c>
      <c r="O85" s="1707">
        <v>1</v>
      </c>
      <c r="P85" s="1707"/>
      <c r="Q85" s="1842"/>
      <c r="R85" s="1707"/>
      <c r="S85" s="1707"/>
      <c r="T85" s="1707" t="s">
        <v>438</v>
      </c>
      <c r="U85" s="205"/>
      <c r="V85" s="1422"/>
      <c r="W85" s="1422"/>
      <c r="CC85" s="204"/>
      <c r="CD85" s="204"/>
    </row>
    <row r="86" spans="1:82" s="249" customFormat="1" ht="33.75" customHeight="1">
      <c r="A86" s="1840" t="s">
        <v>415</v>
      </c>
      <c r="B86" s="1707" t="s">
        <v>94</v>
      </c>
      <c r="C86" s="1720" t="s">
        <v>740</v>
      </c>
      <c r="D86" s="1748" t="s">
        <v>2989</v>
      </c>
      <c r="E86" s="1748" t="s">
        <v>2989</v>
      </c>
      <c r="F86" s="1722">
        <v>82</v>
      </c>
      <c r="G86" s="1707" t="s">
        <v>2268</v>
      </c>
      <c r="H86" s="1707" t="s">
        <v>408</v>
      </c>
      <c r="I86" s="1724">
        <v>12500</v>
      </c>
      <c r="J86" s="1724">
        <v>12500</v>
      </c>
      <c r="K86" s="1724">
        <v>12500</v>
      </c>
      <c r="L86" s="1724">
        <v>0</v>
      </c>
      <c r="M86" s="1988">
        <v>1</v>
      </c>
      <c r="N86" s="1988">
        <v>1</v>
      </c>
      <c r="O86" s="1707">
        <v>1</v>
      </c>
      <c r="P86" s="1707"/>
      <c r="Q86" s="1842"/>
      <c r="R86" s="1707"/>
      <c r="S86" s="1707"/>
      <c r="T86" s="1707" t="s">
        <v>438</v>
      </c>
      <c r="U86" s="205"/>
      <c r="V86" s="1422"/>
      <c r="W86" s="1422"/>
      <c r="CC86" s="204"/>
      <c r="CD86" s="204"/>
    </row>
    <row r="87" spans="1:82" s="249" customFormat="1" ht="30" customHeight="1">
      <c r="A87" s="2518" t="s">
        <v>1926</v>
      </c>
      <c r="B87" s="2506" t="s">
        <v>94</v>
      </c>
      <c r="C87" s="2507" t="s">
        <v>740</v>
      </c>
      <c r="D87" s="2452" t="s">
        <v>2717</v>
      </c>
      <c r="E87" s="1748" t="s">
        <v>2717</v>
      </c>
      <c r="F87" s="1722">
        <v>16</v>
      </c>
      <c r="G87" s="1707"/>
      <c r="H87" s="1707" t="s">
        <v>408</v>
      </c>
      <c r="I87" s="1724"/>
      <c r="J87" s="1724"/>
      <c r="K87" s="1724"/>
      <c r="L87" s="1724"/>
      <c r="M87" s="1988"/>
      <c r="N87" s="1988"/>
      <c r="O87" s="1707"/>
      <c r="P87" s="1707"/>
      <c r="Q87" s="1842"/>
      <c r="R87" s="1707"/>
      <c r="S87" s="1707"/>
      <c r="T87" s="4122" t="s">
        <v>3478</v>
      </c>
      <c r="U87" s="205"/>
      <c r="V87" s="1422"/>
      <c r="W87" s="1422"/>
      <c r="CC87" s="204"/>
      <c r="CD87" s="204"/>
    </row>
    <row r="88" spans="1:82" s="249" customFormat="1" ht="33" customHeight="1">
      <c r="A88" s="2518" t="s">
        <v>1926</v>
      </c>
      <c r="B88" s="2506" t="s">
        <v>94</v>
      </c>
      <c r="C88" s="2507" t="s">
        <v>740</v>
      </c>
      <c r="D88" s="2452" t="s">
        <v>2720</v>
      </c>
      <c r="E88" s="1748" t="s">
        <v>2720</v>
      </c>
      <c r="F88" s="1722">
        <v>26</v>
      </c>
      <c r="G88" s="1707"/>
      <c r="H88" s="1707" t="s">
        <v>408</v>
      </c>
      <c r="I88" s="1724"/>
      <c r="J88" s="1724"/>
      <c r="K88" s="1724"/>
      <c r="L88" s="1724"/>
      <c r="M88" s="1988"/>
      <c r="N88" s="1988"/>
      <c r="O88" s="1707"/>
      <c r="P88" s="1707"/>
      <c r="Q88" s="1842"/>
      <c r="R88" s="1707"/>
      <c r="S88" s="1707"/>
      <c r="T88" s="4123"/>
      <c r="U88" s="205"/>
      <c r="V88" s="1422"/>
      <c r="W88" s="1422"/>
      <c r="CC88" s="204"/>
      <c r="CD88" s="204"/>
    </row>
    <row r="89" spans="1:82" s="249" customFormat="1" ht="33.75" customHeight="1">
      <c r="A89" s="1707" t="s">
        <v>451</v>
      </c>
      <c r="B89" s="1707" t="s">
        <v>94</v>
      </c>
      <c r="C89" s="1720" t="s">
        <v>740</v>
      </c>
      <c r="D89" s="1748" t="s">
        <v>2990</v>
      </c>
      <c r="E89" s="1748" t="s">
        <v>2990</v>
      </c>
      <c r="F89" s="1722">
        <v>45</v>
      </c>
      <c r="G89" s="1707" t="s">
        <v>2268</v>
      </c>
      <c r="H89" s="1707" t="s">
        <v>408</v>
      </c>
      <c r="I89" s="1724">
        <v>18500</v>
      </c>
      <c r="J89" s="1724">
        <v>18500</v>
      </c>
      <c r="K89" s="1724">
        <v>18500</v>
      </c>
      <c r="L89" s="1724">
        <v>0</v>
      </c>
      <c r="M89" s="1988">
        <v>1</v>
      </c>
      <c r="N89" s="1988">
        <v>1</v>
      </c>
      <c r="O89" s="1707">
        <v>1</v>
      </c>
      <c r="P89" s="1707"/>
      <c r="Q89" s="1842"/>
      <c r="R89" s="1707"/>
      <c r="S89" s="1707"/>
      <c r="T89" s="1707" t="s">
        <v>438</v>
      </c>
      <c r="U89" s="205"/>
      <c r="V89" s="1422"/>
      <c r="W89" s="1422"/>
      <c r="CC89" s="204"/>
      <c r="CD89" s="204"/>
    </row>
    <row r="90" spans="1:82" s="249" customFormat="1" ht="33.75" customHeight="1">
      <c r="A90" s="1707" t="s">
        <v>451</v>
      </c>
      <c r="B90" s="1707" t="s">
        <v>94</v>
      </c>
      <c r="C90" s="1720" t="s">
        <v>740</v>
      </c>
      <c r="D90" s="1748" t="s">
        <v>2991</v>
      </c>
      <c r="E90" s="1748" t="s">
        <v>2991</v>
      </c>
      <c r="F90" s="1722">
        <v>45</v>
      </c>
      <c r="G90" s="1707" t="s">
        <v>2268</v>
      </c>
      <c r="H90" s="1707" t="s">
        <v>408</v>
      </c>
      <c r="I90" s="1724">
        <v>18500</v>
      </c>
      <c r="J90" s="1724">
        <v>18500</v>
      </c>
      <c r="K90" s="1724">
        <v>18500</v>
      </c>
      <c r="L90" s="1724">
        <v>0</v>
      </c>
      <c r="M90" s="1988">
        <v>1</v>
      </c>
      <c r="N90" s="1988">
        <v>1</v>
      </c>
      <c r="O90" s="1707">
        <v>1</v>
      </c>
      <c r="P90" s="1707"/>
      <c r="Q90" s="1842"/>
      <c r="R90" s="1707"/>
      <c r="S90" s="1707"/>
      <c r="T90" s="1707" t="s">
        <v>438</v>
      </c>
      <c r="U90" s="205"/>
      <c r="V90" s="1422"/>
      <c r="W90" s="1422"/>
      <c r="CC90" s="204"/>
      <c r="CD90" s="204"/>
    </row>
    <row r="91" spans="1:82" s="249" customFormat="1" ht="42" customHeight="1">
      <c r="A91" s="1841" t="s">
        <v>1926</v>
      </c>
      <c r="B91" s="1840" t="s">
        <v>94</v>
      </c>
      <c r="C91" s="1843" t="s">
        <v>740</v>
      </c>
      <c r="D91" s="2504" t="s">
        <v>2731</v>
      </c>
      <c r="E91" s="1746" t="s">
        <v>2732</v>
      </c>
      <c r="F91" s="1722">
        <v>14</v>
      </c>
      <c r="G91" s="1707"/>
      <c r="H91" s="1707" t="s">
        <v>408</v>
      </c>
      <c r="I91" s="1724"/>
      <c r="J91" s="1724"/>
      <c r="K91" s="1724"/>
      <c r="L91" s="1724"/>
      <c r="M91" s="1988"/>
      <c r="N91" s="1988"/>
      <c r="O91" s="1707"/>
      <c r="P91" s="1707"/>
      <c r="Q91" s="1842"/>
      <c r="R91" s="1707"/>
      <c r="S91" s="1707"/>
      <c r="T91" s="1983" t="s">
        <v>3006</v>
      </c>
      <c r="U91" s="205"/>
      <c r="V91" s="1422"/>
      <c r="W91" s="1422"/>
      <c r="CC91" s="204"/>
      <c r="CD91" s="204"/>
    </row>
    <row r="92" spans="1:82" s="249" customFormat="1" ht="33.75" customHeight="1">
      <c r="A92" s="1707" t="s">
        <v>451</v>
      </c>
      <c r="B92" s="1707" t="s">
        <v>94</v>
      </c>
      <c r="C92" s="1720" t="s">
        <v>740</v>
      </c>
      <c r="D92" s="1748" t="s">
        <v>2722</v>
      </c>
      <c r="E92" s="1747" t="s">
        <v>306</v>
      </c>
      <c r="F92" s="1722">
        <v>39</v>
      </c>
      <c r="G92" s="1707" t="s">
        <v>2268</v>
      </c>
      <c r="H92" s="1707" t="s">
        <v>408</v>
      </c>
      <c r="I92" s="1724">
        <v>15500</v>
      </c>
      <c r="J92" s="1724">
        <v>15500</v>
      </c>
      <c r="K92" s="1724">
        <v>15500</v>
      </c>
      <c r="L92" s="1724">
        <v>0</v>
      </c>
      <c r="M92" s="1988">
        <v>1</v>
      </c>
      <c r="N92" s="1988">
        <v>1</v>
      </c>
      <c r="O92" s="1707">
        <v>1</v>
      </c>
      <c r="P92" s="1707"/>
      <c r="Q92" s="1842"/>
      <c r="R92" s="1707"/>
      <c r="S92" s="1707"/>
      <c r="T92" s="1707" t="s">
        <v>438</v>
      </c>
      <c r="U92" s="205"/>
      <c r="V92" s="1422"/>
      <c r="W92" s="1422"/>
      <c r="CC92" s="204"/>
      <c r="CD92" s="204"/>
    </row>
    <row r="93" spans="1:82" s="249" customFormat="1" ht="51" customHeight="1">
      <c r="A93" s="1841" t="s">
        <v>1926</v>
      </c>
      <c r="B93" s="2506" t="s">
        <v>94</v>
      </c>
      <c r="C93" s="2507" t="s">
        <v>740</v>
      </c>
      <c r="D93" s="1748" t="s">
        <v>2725</v>
      </c>
      <c r="E93" s="1747" t="s">
        <v>1703</v>
      </c>
      <c r="F93" s="1722">
        <v>57</v>
      </c>
      <c r="G93" s="1707"/>
      <c r="H93" s="1707" t="s">
        <v>408</v>
      </c>
      <c r="I93" s="1724"/>
      <c r="J93" s="1724"/>
      <c r="K93" s="1724"/>
      <c r="L93" s="1724"/>
      <c r="M93" s="1988"/>
      <c r="N93" s="1988"/>
      <c r="O93" s="1707"/>
      <c r="P93" s="1707"/>
      <c r="Q93" s="1842"/>
      <c r="R93" s="1707"/>
      <c r="S93" s="1707"/>
      <c r="T93" s="2505" t="s">
        <v>3479</v>
      </c>
      <c r="U93" s="205"/>
      <c r="V93" s="1422"/>
      <c r="W93" s="1422"/>
      <c r="CC93" s="204"/>
      <c r="CD93" s="204"/>
    </row>
    <row r="94" spans="1:82" s="249" customFormat="1" ht="48" customHeight="1">
      <c r="A94" s="1707" t="s">
        <v>451</v>
      </c>
      <c r="B94" s="1707" t="s">
        <v>94</v>
      </c>
      <c r="C94" s="1720" t="s">
        <v>740</v>
      </c>
      <c r="D94" s="1748" t="s">
        <v>2733</v>
      </c>
      <c r="E94" s="1747" t="s">
        <v>2734</v>
      </c>
      <c r="F94" s="1722">
        <v>32</v>
      </c>
      <c r="G94" s="1707" t="s">
        <v>2268</v>
      </c>
      <c r="H94" s="1707" t="s">
        <v>408</v>
      </c>
      <c r="I94" s="1724">
        <v>13305</v>
      </c>
      <c r="J94" s="1724">
        <v>13305</v>
      </c>
      <c r="K94" s="1724">
        <v>13305</v>
      </c>
      <c r="L94" s="1724">
        <v>0</v>
      </c>
      <c r="M94" s="1988">
        <v>1</v>
      </c>
      <c r="N94" s="1988">
        <v>1</v>
      </c>
      <c r="O94" s="1707">
        <v>1</v>
      </c>
      <c r="P94" s="1707"/>
      <c r="Q94" s="1842"/>
      <c r="R94" s="1707"/>
      <c r="S94" s="1707"/>
      <c r="T94" s="1707" t="s">
        <v>438</v>
      </c>
      <c r="U94" s="205"/>
      <c r="V94" s="1422"/>
      <c r="W94" s="1422"/>
      <c r="CC94" s="204"/>
      <c r="CD94" s="204"/>
    </row>
    <row r="95" spans="1:82" s="249" customFormat="1" ht="33.75" customHeight="1">
      <c r="A95" s="1707" t="s">
        <v>451</v>
      </c>
      <c r="B95" s="1707" t="s">
        <v>94</v>
      </c>
      <c r="C95" s="1720" t="s">
        <v>740</v>
      </c>
      <c r="D95" s="1748" t="s">
        <v>2723</v>
      </c>
      <c r="E95" s="1747" t="s">
        <v>2730</v>
      </c>
      <c r="F95" s="1722">
        <v>73</v>
      </c>
      <c r="G95" s="1707" t="s">
        <v>2268</v>
      </c>
      <c r="H95" s="1707" t="s">
        <v>408</v>
      </c>
      <c r="I95" s="1724">
        <v>21500</v>
      </c>
      <c r="J95" s="1724">
        <v>21500</v>
      </c>
      <c r="K95" s="1724">
        <v>21500</v>
      </c>
      <c r="L95" s="1724">
        <v>0</v>
      </c>
      <c r="M95" s="1988">
        <v>1</v>
      </c>
      <c r="N95" s="1988">
        <v>1</v>
      </c>
      <c r="O95" s="1707">
        <v>1</v>
      </c>
      <c r="P95" s="1707"/>
      <c r="Q95" s="1842"/>
      <c r="R95" s="1707"/>
      <c r="S95" s="1707"/>
      <c r="T95" s="1707" t="s">
        <v>438</v>
      </c>
      <c r="U95" s="205"/>
      <c r="V95" s="1422"/>
      <c r="W95" s="1422"/>
      <c r="CC95" s="204"/>
      <c r="CD95" s="204"/>
    </row>
    <row r="96" spans="1:82" s="249" customFormat="1" ht="33.75" customHeight="1">
      <c r="A96" s="1840" t="s">
        <v>415</v>
      </c>
      <c r="B96" s="1707" t="s">
        <v>94</v>
      </c>
      <c r="C96" s="1720" t="s">
        <v>740</v>
      </c>
      <c r="D96" s="1748" t="s">
        <v>2992</v>
      </c>
      <c r="E96" s="1748" t="s">
        <v>2992</v>
      </c>
      <c r="F96" s="1722">
        <v>21</v>
      </c>
      <c r="G96" s="1707" t="s">
        <v>2268</v>
      </c>
      <c r="H96" s="1707" t="s">
        <v>408</v>
      </c>
      <c r="I96" s="1724">
        <v>23314</v>
      </c>
      <c r="J96" s="1724">
        <v>23314</v>
      </c>
      <c r="K96" s="1724">
        <v>23314</v>
      </c>
      <c r="L96" s="1724">
        <v>0</v>
      </c>
      <c r="M96" s="1988">
        <v>1</v>
      </c>
      <c r="N96" s="1988">
        <v>1</v>
      </c>
      <c r="O96" s="1707">
        <v>1</v>
      </c>
      <c r="P96" s="1707"/>
      <c r="Q96" s="1842"/>
      <c r="R96" s="1707"/>
      <c r="S96" s="1707"/>
      <c r="T96" s="1707" t="s">
        <v>438</v>
      </c>
      <c r="U96" s="205"/>
      <c r="V96" s="1422"/>
      <c r="W96" s="1422"/>
      <c r="CC96" s="204"/>
      <c r="CD96" s="204"/>
    </row>
    <row r="97" spans="1:82" s="249" customFormat="1" ht="33.75" customHeight="1">
      <c r="A97" s="1840" t="s">
        <v>415</v>
      </c>
      <c r="B97" s="1707" t="s">
        <v>94</v>
      </c>
      <c r="C97" s="1707" t="s">
        <v>740</v>
      </c>
      <c r="D97" s="1748" t="s">
        <v>2993</v>
      </c>
      <c r="E97" s="1748" t="s">
        <v>2993</v>
      </c>
      <c r="F97" s="1722">
        <v>81</v>
      </c>
      <c r="G97" s="1707" t="s">
        <v>2268</v>
      </c>
      <c r="H97" s="1707" t="s">
        <v>408</v>
      </c>
      <c r="I97" s="1724">
        <v>16500</v>
      </c>
      <c r="J97" s="1724">
        <v>16500</v>
      </c>
      <c r="K97" s="1724">
        <v>16500</v>
      </c>
      <c r="L97" s="1724">
        <v>0</v>
      </c>
      <c r="M97" s="1988">
        <v>1</v>
      </c>
      <c r="N97" s="1988">
        <v>1</v>
      </c>
      <c r="O97" s="1707">
        <v>1</v>
      </c>
      <c r="P97" s="1707"/>
      <c r="Q97" s="1707"/>
      <c r="R97" s="1707"/>
      <c r="S97" s="1707"/>
      <c r="T97" s="1707" t="s">
        <v>438</v>
      </c>
      <c r="U97" s="205"/>
      <c r="V97" s="1422"/>
      <c r="W97" s="1422"/>
      <c r="CC97" s="204"/>
      <c r="CD97" s="204"/>
    </row>
    <row r="98" spans="1:82" s="249" customFormat="1" ht="42" customHeight="1">
      <c r="A98" s="1841" t="s">
        <v>1926</v>
      </c>
      <c r="B98" s="1840" t="s">
        <v>94</v>
      </c>
      <c r="C98" s="1840" t="s">
        <v>740</v>
      </c>
      <c r="D98" s="2504" t="s">
        <v>2724</v>
      </c>
      <c r="E98" s="1996"/>
      <c r="F98" s="1722"/>
      <c r="G98" s="1707"/>
      <c r="H98" s="1707"/>
      <c r="I98" s="2015"/>
      <c r="J98" s="2015"/>
      <c r="K98" s="2015"/>
      <c r="L98" s="2015"/>
      <c r="M98" s="1988"/>
      <c r="N98" s="1988"/>
      <c r="O98" s="1956"/>
      <c r="P98" s="1956"/>
      <c r="Q98" s="1956"/>
      <c r="R98" s="1707"/>
      <c r="S98" s="1707"/>
      <c r="T98" s="1983" t="s">
        <v>3006</v>
      </c>
      <c r="U98" s="205"/>
      <c r="V98" s="1422"/>
      <c r="W98" s="1422"/>
      <c r="CC98" s="204"/>
      <c r="CD98" s="204"/>
    </row>
    <row r="99" spans="1:82" s="249" customFormat="1" ht="42" customHeight="1">
      <c r="A99" s="1840" t="s">
        <v>415</v>
      </c>
      <c r="B99" s="1707" t="s">
        <v>94</v>
      </c>
      <c r="C99" s="1720" t="s">
        <v>740</v>
      </c>
      <c r="D99" s="2504" t="s">
        <v>3480</v>
      </c>
      <c r="E99" s="2504" t="s">
        <v>3480</v>
      </c>
      <c r="F99" s="1722"/>
      <c r="G99" s="1707" t="s">
        <v>2268</v>
      </c>
      <c r="H99" s="1707" t="s">
        <v>408</v>
      </c>
      <c r="I99" s="1735">
        <v>71000</v>
      </c>
      <c r="J99" s="1735">
        <v>71000</v>
      </c>
      <c r="K99" s="1735">
        <v>71000</v>
      </c>
      <c r="L99" s="1735">
        <v>0</v>
      </c>
      <c r="M99" s="1988">
        <v>1</v>
      </c>
      <c r="N99" s="1988">
        <v>1</v>
      </c>
      <c r="O99" s="1956">
        <v>1</v>
      </c>
      <c r="P99" s="1956"/>
      <c r="Q99" s="1707"/>
      <c r="R99" s="1707"/>
      <c r="S99" s="1707"/>
      <c r="T99" s="2509" t="s">
        <v>438</v>
      </c>
      <c r="U99" s="205"/>
      <c r="V99" s="1422"/>
      <c r="W99" s="1422"/>
      <c r="CC99" s="204"/>
      <c r="CD99" s="204"/>
    </row>
    <row r="100" spans="1:82" s="249" customFormat="1" ht="42" customHeight="1">
      <c r="A100" s="1840" t="s">
        <v>415</v>
      </c>
      <c r="B100" s="1707" t="s">
        <v>94</v>
      </c>
      <c r="C100" s="1707" t="s">
        <v>740</v>
      </c>
      <c r="D100" s="2504" t="s">
        <v>2718</v>
      </c>
      <c r="E100" s="1746" t="s">
        <v>2728</v>
      </c>
      <c r="F100" s="1722"/>
      <c r="G100" s="1707" t="s">
        <v>2268</v>
      </c>
      <c r="H100" s="1707" t="s">
        <v>408</v>
      </c>
      <c r="I100" s="1735">
        <v>40000</v>
      </c>
      <c r="J100" s="1735">
        <v>40000</v>
      </c>
      <c r="K100" s="1735">
        <v>40000</v>
      </c>
      <c r="L100" s="1735">
        <v>0</v>
      </c>
      <c r="M100" s="1988">
        <v>1</v>
      </c>
      <c r="N100" s="1988">
        <v>1</v>
      </c>
      <c r="O100" s="1956">
        <v>1</v>
      </c>
      <c r="P100" s="1956"/>
      <c r="Q100" s="1707"/>
      <c r="R100" s="1707"/>
      <c r="S100" s="1707"/>
      <c r="T100" s="2509" t="s">
        <v>438</v>
      </c>
      <c r="U100" s="205"/>
      <c r="V100" s="1422"/>
      <c r="W100" s="1422"/>
      <c r="CC100" s="204"/>
      <c r="CD100" s="204"/>
    </row>
    <row r="101" spans="1:82" s="249" customFormat="1" ht="42" customHeight="1">
      <c r="A101" s="1840" t="s">
        <v>415</v>
      </c>
      <c r="B101" s="1707" t="s">
        <v>94</v>
      </c>
      <c r="C101" s="1720" t="s">
        <v>740</v>
      </c>
      <c r="D101" s="2504" t="s">
        <v>2715</v>
      </c>
      <c r="E101" s="2504" t="s">
        <v>2715</v>
      </c>
      <c r="F101" s="1722"/>
      <c r="G101" s="1707" t="s">
        <v>2268</v>
      </c>
      <c r="H101" s="1707" t="s">
        <v>408</v>
      </c>
      <c r="I101" s="1735">
        <v>26500</v>
      </c>
      <c r="J101" s="1735">
        <v>26500</v>
      </c>
      <c r="K101" s="1735">
        <v>26500</v>
      </c>
      <c r="L101" s="1735">
        <v>0</v>
      </c>
      <c r="M101" s="1988">
        <v>1</v>
      </c>
      <c r="N101" s="1988">
        <v>1</v>
      </c>
      <c r="O101" s="1956">
        <v>1</v>
      </c>
      <c r="P101" s="1956"/>
      <c r="Q101" s="1707"/>
      <c r="R101" s="1707"/>
      <c r="S101" s="1707"/>
      <c r="T101" s="2509" t="s">
        <v>438</v>
      </c>
      <c r="U101" s="205"/>
      <c r="V101" s="1422"/>
      <c r="W101" s="1422"/>
      <c r="CC101" s="204"/>
      <c r="CD101" s="204"/>
    </row>
    <row r="102" spans="1:82" s="249" customFormat="1" ht="42" customHeight="1">
      <c r="A102" s="1840" t="s">
        <v>415</v>
      </c>
      <c r="B102" s="1707" t="s">
        <v>94</v>
      </c>
      <c r="C102" s="1707" t="s">
        <v>740</v>
      </c>
      <c r="D102" s="2504" t="s">
        <v>2716</v>
      </c>
      <c r="E102" s="2504" t="s">
        <v>2716</v>
      </c>
      <c r="F102" s="1722"/>
      <c r="G102" s="1707" t="s">
        <v>2268</v>
      </c>
      <c r="H102" s="1707" t="s">
        <v>408</v>
      </c>
      <c r="I102" s="1735">
        <v>43000</v>
      </c>
      <c r="J102" s="1735">
        <v>43000</v>
      </c>
      <c r="K102" s="1735">
        <v>43000</v>
      </c>
      <c r="L102" s="1735">
        <v>0</v>
      </c>
      <c r="M102" s="1988">
        <v>1</v>
      </c>
      <c r="N102" s="1988">
        <v>1</v>
      </c>
      <c r="O102" s="1956">
        <v>1</v>
      </c>
      <c r="P102" s="1956"/>
      <c r="Q102" s="1707"/>
      <c r="R102" s="1707"/>
      <c r="S102" s="1707"/>
      <c r="T102" s="2509" t="s">
        <v>438</v>
      </c>
      <c r="U102" s="205"/>
      <c r="V102" s="1422"/>
      <c r="W102" s="1422"/>
      <c r="CC102" s="204"/>
      <c r="CD102" s="204"/>
    </row>
    <row r="103" spans="1:82" s="249" customFormat="1" ht="42" customHeight="1">
      <c r="A103" s="1840" t="s">
        <v>415</v>
      </c>
      <c r="B103" s="1707" t="s">
        <v>94</v>
      </c>
      <c r="C103" s="1720" t="s">
        <v>740</v>
      </c>
      <c r="D103" s="2508" t="s">
        <v>2717</v>
      </c>
      <c r="E103" s="2508" t="s">
        <v>2717</v>
      </c>
      <c r="F103" s="1722"/>
      <c r="G103" s="1707" t="s">
        <v>2268</v>
      </c>
      <c r="H103" s="1707" t="s">
        <v>408</v>
      </c>
      <c r="I103" s="1735">
        <v>16000</v>
      </c>
      <c r="J103" s="1735">
        <v>16000</v>
      </c>
      <c r="K103" s="1735">
        <v>16000</v>
      </c>
      <c r="L103" s="1735">
        <v>0</v>
      </c>
      <c r="M103" s="1988">
        <v>1</v>
      </c>
      <c r="N103" s="1988">
        <v>1</v>
      </c>
      <c r="O103" s="1956">
        <v>1</v>
      </c>
      <c r="P103" s="1956"/>
      <c r="Q103" s="1707"/>
      <c r="R103" s="1707"/>
      <c r="S103" s="1707"/>
      <c r="T103" s="2509" t="s">
        <v>438</v>
      </c>
      <c r="U103" s="205"/>
      <c r="V103" s="1422"/>
      <c r="W103" s="1422"/>
      <c r="CC103" s="204"/>
      <c r="CD103" s="204"/>
    </row>
    <row r="104" spans="1:82" s="249" customFormat="1" ht="42" customHeight="1">
      <c r="A104" s="1840" t="s">
        <v>415</v>
      </c>
      <c r="B104" s="1707" t="s">
        <v>94</v>
      </c>
      <c r="C104" s="1707" t="s">
        <v>740</v>
      </c>
      <c r="D104" s="2508" t="s">
        <v>2720</v>
      </c>
      <c r="E104" s="2508" t="s">
        <v>2720</v>
      </c>
      <c r="F104" s="1722"/>
      <c r="G104" s="1707" t="s">
        <v>2268</v>
      </c>
      <c r="H104" s="1707" t="s">
        <v>408</v>
      </c>
      <c r="I104" s="1735">
        <v>16000</v>
      </c>
      <c r="J104" s="1735">
        <v>16000</v>
      </c>
      <c r="K104" s="1735">
        <v>16000</v>
      </c>
      <c r="L104" s="1735">
        <v>0</v>
      </c>
      <c r="M104" s="1988">
        <v>1</v>
      </c>
      <c r="N104" s="1988">
        <v>1</v>
      </c>
      <c r="O104" s="1956">
        <v>1</v>
      </c>
      <c r="P104" s="1956"/>
      <c r="Q104" s="1707"/>
      <c r="R104" s="1707"/>
      <c r="S104" s="1707"/>
      <c r="T104" s="2509" t="s">
        <v>438</v>
      </c>
      <c r="U104" s="205"/>
      <c r="V104" s="1422"/>
      <c r="W104" s="1422"/>
      <c r="CC104" s="204"/>
      <c r="CD104" s="204"/>
    </row>
    <row r="105" spans="1:82" s="249" customFormat="1" ht="42" customHeight="1">
      <c r="A105" s="1841"/>
      <c r="B105" s="1840"/>
      <c r="C105" s="1840"/>
      <c r="D105" s="2504"/>
      <c r="E105" s="1996"/>
      <c r="F105" s="1722"/>
      <c r="G105" s="1707"/>
      <c r="H105" s="1707"/>
      <c r="I105" s="2015"/>
      <c r="J105" s="2015"/>
      <c r="K105" s="2015"/>
      <c r="L105" s="2015"/>
      <c r="M105" s="2114"/>
      <c r="N105" s="1707"/>
      <c r="O105" s="1956"/>
      <c r="P105" s="1956"/>
      <c r="Q105" s="1956"/>
      <c r="R105" s="1707"/>
      <c r="S105" s="1707"/>
      <c r="T105" s="1983"/>
      <c r="U105" s="205"/>
      <c r="V105" s="1422"/>
      <c r="W105" s="1422"/>
      <c r="CC105" s="204"/>
      <c r="CD105" s="204"/>
    </row>
    <row r="106" spans="1:82" s="249" customFormat="1" ht="33.75" customHeight="1">
      <c r="A106" s="1841"/>
      <c r="B106" s="1840"/>
      <c r="C106" s="1840"/>
      <c r="D106" s="1957"/>
      <c r="E106" s="1747"/>
      <c r="F106" s="1722"/>
      <c r="G106" s="1707"/>
      <c r="H106" s="1707"/>
      <c r="I106" s="1962">
        <f>SUM(I4:I105)</f>
        <v>5012218.93</v>
      </c>
      <c r="J106" s="1962">
        <f>SUM(J4:J105)</f>
        <v>5012218.93</v>
      </c>
      <c r="K106" s="1962">
        <f>SUM(K4:K105)</f>
        <v>5012218.93</v>
      </c>
      <c r="L106" s="1962">
        <f>SUM(L99:L105)</f>
        <v>0</v>
      </c>
      <c r="M106" s="1721"/>
      <c r="N106" s="1986"/>
      <c r="O106" s="2510">
        <f>SUM(O4:O105)</f>
        <v>82</v>
      </c>
      <c r="P106" s="2510"/>
      <c r="Q106" s="2510">
        <f>SUM(Q4:Q105)</f>
        <v>0</v>
      </c>
      <c r="R106" s="1768"/>
      <c r="S106" s="1768"/>
      <c r="T106" s="1707"/>
      <c r="U106" s="205"/>
      <c r="V106" s="1422"/>
      <c r="W106" s="1422"/>
      <c r="CC106" s="204"/>
      <c r="CD106" s="204"/>
    </row>
    <row r="107" spans="1:82" s="249" customFormat="1" ht="48.75" customHeight="1">
      <c r="A107" s="1497"/>
      <c r="B107" s="1497"/>
      <c r="C107" s="1497"/>
      <c r="D107" s="1958"/>
      <c r="E107" s="1959"/>
      <c r="F107" s="1960"/>
      <c r="G107" s="1497"/>
      <c r="H107" s="1497"/>
      <c r="I107" s="1961"/>
      <c r="J107" s="2480"/>
      <c r="K107" s="1498"/>
      <c r="L107" s="1667"/>
      <c r="M107" s="2113"/>
      <c r="N107" s="1501"/>
      <c r="O107" s="1497"/>
      <c r="P107" s="1497"/>
      <c r="Q107" s="1497"/>
      <c r="R107" s="1497"/>
      <c r="S107" s="1497"/>
      <c r="T107" s="1501"/>
      <c r="U107" s="1422"/>
      <c r="V107" s="1422"/>
      <c r="W107" s="1422"/>
      <c r="CC107" s="204"/>
      <c r="CD107" s="204"/>
    </row>
    <row r="108" spans="1:82" s="249" customFormat="1">
      <c r="A108" s="204"/>
      <c r="B108" s="204"/>
      <c r="C108" s="215"/>
      <c r="E108" s="1730"/>
      <c r="F108" s="1731"/>
      <c r="G108" s="215"/>
      <c r="H108" s="215"/>
      <c r="I108" s="1732"/>
      <c r="J108" s="1733"/>
      <c r="K108" s="217"/>
      <c r="L108" s="244"/>
      <c r="M108" s="246"/>
      <c r="N108" s="204"/>
      <c r="O108" s="204"/>
      <c r="P108" s="204"/>
      <c r="Q108" s="204"/>
      <c r="R108" s="204"/>
      <c r="S108" s="204"/>
      <c r="T108" s="204"/>
      <c r="U108" s="1422"/>
      <c r="V108" s="1422"/>
      <c r="W108" s="1422"/>
      <c r="CC108" s="204"/>
      <c r="CD108" s="204"/>
    </row>
    <row r="109" spans="1:82" s="249" customFormat="1">
      <c r="A109" s="204"/>
      <c r="B109" s="204"/>
      <c r="C109" s="215"/>
      <c r="E109" s="215"/>
      <c r="F109" s="215"/>
      <c r="G109" s="215"/>
      <c r="H109" s="215"/>
      <c r="I109" s="1734"/>
      <c r="J109" s="1734"/>
      <c r="K109" s="217"/>
      <c r="L109" s="244"/>
      <c r="M109" s="246"/>
      <c r="N109" s="204"/>
      <c r="O109" s="204"/>
      <c r="P109" s="204"/>
      <c r="Q109" s="204"/>
      <c r="R109" s="204"/>
      <c r="S109" s="204"/>
      <c r="T109" s="204"/>
      <c r="U109" s="1422"/>
      <c r="V109" s="1422"/>
      <c r="W109" s="1422"/>
      <c r="CC109" s="204"/>
      <c r="CD109" s="204"/>
    </row>
    <row r="110" spans="1:82" s="249" customFormat="1">
      <c r="A110" s="204"/>
      <c r="B110" s="204"/>
      <c r="C110" s="204"/>
      <c r="E110" s="204"/>
      <c r="F110" s="204"/>
      <c r="G110" s="204"/>
      <c r="H110" s="204"/>
      <c r="I110" s="244"/>
      <c r="J110" s="244"/>
      <c r="K110" s="245"/>
      <c r="L110" s="244"/>
      <c r="M110" s="246"/>
      <c r="N110" s="204"/>
      <c r="O110" s="204"/>
      <c r="P110" s="204"/>
      <c r="Q110" s="204"/>
      <c r="R110" s="204"/>
      <c r="S110" s="204"/>
      <c r="T110" s="204"/>
      <c r="U110" s="1422"/>
      <c r="V110" s="1422"/>
      <c r="W110" s="1422"/>
      <c r="CC110" s="204"/>
      <c r="CD110" s="204"/>
    </row>
  </sheetData>
  <dataConsolidate/>
  <mergeCells count="13">
    <mergeCell ref="T76:T82"/>
    <mergeCell ref="T87:T88"/>
    <mergeCell ref="G2:G3"/>
    <mergeCell ref="H2:H3"/>
    <mergeCell ref="M2:N2"/>
    <mergeCell ref="O2:T2"/>
    <mergeCell ref="T24:T25"/>
    <mergeCell ref="A1:T1"/>
    <mergeCell ref="A2:A3"/>
    <mergeCell ref="B2:B3"/>
    <mergeCell ref="C2:C3"/>
    <mergeCell ref="D2:E2"/>
    <mergeCell ref="F2:F3"/>
  </mergeCells>
  <dataValidations count="12">
    <dataValidation type="list" allowBlank="1" showInputMessage="1" showErrorMessage="1" errorTitle="DİKKAT !!!" error="LÜTFEN YANDA AÇILAN OK ARACILIĞIYLA UYGUN SEÇENEĞİ GİRİN_x000a_KÖYDES" sqref="H2:H3 H107:H65536">
      <formula1>$CM$4:$CM$12</formula1>
    </dataValidation>
    <dataValidation type="list" allowBlank="1" showInputMessage="1" showErrorMessage="1" errorTitle="DİKKAT !!!!" error="LÜTFEN YANDA AÇILAN OK ARACILIĞIYLA UYGUN SEÇENEĞİ GİRİN_x000a_KÖYDES" sqref="G2:G3 G107:G65536">
      <formula1>$CL$4:$CL$12</formula1>
    </dataValidation>
    <dataValidation type="list" allowBlank="1" showInputMessage="1" showErrorMessage="1" errorTitle="LÜTFEN DİKKAT !!!!" error="GİRİDİĞİNİZ DEĞER AŞAĞIDAKİLERDEN BİRİSİ OLMALIDIR &quot;Y&quot; , &quot;D.E&quot; ,&quot;EK&quot;" sqref="A2 A107:A65536">
      <formula1>$CN$4:$CN$12</formula1>
    </dataValidation>
    <dataValidation type="list" allowBlank="1" showInputMessage="1" showErrorMessage="1" errorTitle="DİKKAT !!!!" error="LÜTFEN YANDA AÇILAN OK ARACILIĞIYLA UYGUN SEÇENEĞİ GİRİN_x000a_KÖYDES" sqref="G57:G70 G77:G106">
      <formula1>$CF$4:$CF$7</formula1>
    </dataValidation>
    <dataValidation type="list" allowBlank="1" showInputMessage="1" showErrorMessage="1" errorTitle="DİKKAT !!!!" error="LÜTFEN YANDA AÇILAN OK ARACILIĞIYLA UYGUN SEÇENEĞİ GİRİN_x000a_KÖYDES" sqref="G4:G6 G16 G20:G25 G31:G38 G71:G76 D26:D37">
      <formula1>$CF$4:$CF$12</formula1>
    </dataValidation>
    <dataValidation type="list" allowBlank="1" showInputMessage="1" showErrorMessage="1" errorTitle="LÜTFEN DİKKAT !!!!" error="GİRİDİĞİNİZ DEĞER AŞAĞIDAKİLERDEN BİRİSİ OLMALIDIR &quot;Y&quot; , &quot;D.E&quot; ,&quot;EK&quot;" sqref="A4:A6">
      <formula1>$W$2:$W$3</formula1>
    </dataValidation>
    <dataValidation type="list" allowBlank="1" showInputMessage="1" showErrorMessage="1" errorTitle="DİKKAT !!!!" error="LÜTFEN YANDA AÇILAN OK ARACILIĞIYLA UYGUN SEÇENEĞİ GİRİN_x000a_KÖYDES" sqref="G19 G26:G30">
      <formula1>$CF$4:$CF$13</formula1>
    </dataValidation>
    <dataValidation type="list" allowBlank="1" showInputMessage="1" showErrorMessage="1" errorTitle="LÜTFEN DİKKAT !!!!" error="GİRİDİĞİNİZ DEĞER AŞAĞIDAKİLERDEN BİRİSİ OLMALIDIR &quot;Y&quot; , &quot;D.E&quot; ,&quot;EK&quot;" sqref="A14:A19 A99:A104 A21:A23 A26:A38 A7:A12 A92 A94:A97 A84:A86 A89:A90 A40:A74">
      <formula1>$W$1:$W$4</formula1>
    </dataValidation>
    <dataValidation type="list" allowBlank="1" showInputMessage="1" showErrorMessage="1" sqref="A91 A93 A75:A83 A98 A105:A106 A87:A88">
      <formula1>$AY$3:$AY$6</formula1>
    </dataValidation>
    <dataValidation type="list" allowBlank="1" showInputMessage="1" showErrorMessage="1" sqref="A39 A24:A25 A20 A13">
      <formula1>$AZ$3:$AZ$6</formula1>
    </dataValidation>
    <dataValidation type="list" allowBlank="1" showInputMessage="1" showErrorMessage="1" errorTitle="DİKKAT !!!" error="LÜTFEN YANDA AÇILAN OK ARACILIĞIYLA UYGUN SEÇENEĞİ GİRİN_x000a_KÖYDES" sqref="H4:H106">
      <formula1>$CG$4:$CG$12</formula1>
    </dataValidation>
    <dataValidation type="whole" allowBlank="1" showInputMessage="1" showErrorMessage="1" errorTitle="DİKKATT !!!!" error="BU BÖLÜME BİR İŞ SAYISINI GÖSTEREN BİR RAKAM GİRMELİSİNİZ_x000a_KÖYDES_x000a_" sqref="O1:S1048576">
      <formula1>0</formula1>
      <formula2>10</formula2>
    </dataValidation>
  </dataValidations>
  <printOptions horizontalCentered="1"/>
  <pageMargins left="0.23622047244094491" right="0.19685039370078741" top="0.6692913385826772" bottom="0.51181102362204722" header="0.47244094488188981" footer="0.35433070866141736"/>
  <pageSetup paperSize="9" scale="36" orientation="landscape" r:id="rId1"/>
  <headerFooter alignWithMargins="0">
    <oddHeader>&amp;C&amp;12T.C.
İÇİŞLERİ BAKANLIĞI
Mahalli İdareler Genel Müdürlüğü</oddHeader>
  </headerFooter>
  <rowBreaks count="2" manualBreakCount="2">
    <brk id="29" max="19" man="1"/>
    <brk id="59" max="19"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L41"/>
  <sheetViews>
    <sheetView view="pageBreakPreview" zoomScaleNormal="100" zoomScaleSheetLayoutView="100" workbookViewId="0">
      <selection sqref="A1:W1"/>
    </sheetView>
  </sheetViews>
  <sheetFormatPr defaultRowHeight="12.75"/>
  <cols>
    <col min="1" max="1" width="6" style="204" customWidth="1"/>
    <col min="2" max="2" width="9.42578125" style="204" customWidth="1"/>
    <col min="3" max="3" width="13.5703125" style="204" customWidth="1"/>
    <col min="4" max="4" width="35.85546875" style="204" customWidth="1"/>
    <col min="5" max="5" width="26.85546875" style="204" customWidth="1"/>
    <col min="6" max="6" width="10.42578125" style="204" customWidth="1"/>
    <col min="7" max="7" width="20.5703125" style="204" customWidth="1"/>
    <col min="8" max="8" width="16.42578125" style="204" customWidth="1"/>
    <col min="9" max="9" width="18.5703125" style="244" customWidth="1"/>
    <col min="10" max="10" width="16.5703125" style="244" customWidth="1"/>
    <col min="11" max="11" width="16.5703125" style="245" customWidth="1"/>
    <col min="12" max="12" width="15.28515625" style="244" customWidth="1"/>
    <col min="13" max="13" width="9.5703125" style="244" customWidth="1"/>
    <col min="14" max="14" width="7.28515625" style="244" customWidth="1"/>
    <col min="15" max="15" width="7.85546875" style="244" customWidth="1"/>
    <col min="16" max="16" width="8.5703125" style="246" customWidth="1"/>
    <col min="17" max="17" width="7.42578125" style="204" customWidth="1"/>
    <col min="18" max="18" width="8.5703125" style="204" customWidth="1"/>
    <col min="19" max="19" width="7" style="204" customWidth="1"/>
    <col min="20" max="20" width="7.42578125" style="204" customWidth="1"/>
    <col min="21" max="21" width="7.5703125" style="204" customWidth="1"/>
    <col min="22" max="22" width="8.5703125" style="204" customWidth="1"/>
    <col min="23" max="23" width="27.85546875" style="204" customWidth="1"/>
    <col min="24" max="51" width="9.140625" style="249"/>
    <col min="52" max="52" width="18.28515625" style="249" customWidth="1"/>
    <col min="53" max="83" width="9.140625" style="249"/>
    <col min="84" max="85" width="9.140625" style="204"/>
    <col min="86" max="86" width="9.140625" style="249"/>
    <col min="87" max="87" width="10.42578125" style="249" customWidth="1"/>
    <col min="88" max="88" width="10.28515625" style="249" customWidth="1"/>
    <col min="89" max="90" width="9.140625" style="249"/>
    <col min="91" max="92" width="9.140625" style="204"/>
    <col min="93" max="96" width="0" style="204" hidden="1" customWidth="1"/>
    <col min="97" max="16384" width="9.140625" style="204"/>
  </cols>
  <sheetData>
    <row r="1" spans="1:90" s="205" customFormat="1" ht="28.5" customHeight="1">
      <c r="A1" s="4129" t="s">
        <v>2778</v>
      </c>
      <c r="B1" s="4129"/>
      <c r="C1" s="4129"/>
      <c r="D1" s="4129"/>
      <c r="E1" s="4129"/>
      <c r="F1" s="4129"/>
      <c r="G1" s="4129"/>
      <c r="H1" s="4129"/>
      <c r="I1" s="4129"/>
      <c r="J1" s="4129"/>
      <c r="K1" s="4129"/>
      <c r="L1" s="4129"/>
      <c r="M1" s="4129"/>
      <c r="N1" s="4129"/>
      <c r="O1" s="4129"/>
      <c r="P1" s="4129"/>
      <c r="Q1" s="4129"/>
      <c r="R1" s="4129"/>
      <c r="S1" s="4129"/>
      <c r="T1" s="4129"/>
      <c r="U1" s="4129"/>
      <c r="V1" s="4129"/>
      <c r="W1" s="4129"/>
      <c r="CH1" s="249"/>
      <c r="CI1" s="249"/>
      <c r="CJ1" s="249"/>
      <c r="CK1" s="249"/>
      <c r="CL1" s="249"/>
    </row>
    <row r="2" spans="1:90" s="205" customFormat="1" ht="29.25" customHeight="1" thickBot="1">
      <c r="A2" s="1749"/>
      <c r="B2" s="1749"/>
      <c r="C2" s="1749"/>
      <c r="D2" s="1749"/>
      <c r="E2" s="1749"/>
      <c r="F2" s="1749"/>
      <c r="G2" s="1749"/>
      <c r="H2" s="1749"/>
      <c r="I2" s="1750"/>
      <c r="J2" s="1750"/>
      <c r="K2" s="1751"/>
      <c r="L2" s="1750"/>
      <c r="M2" s="1750"/>
      <c r="N2" s="1750"/>
      <c r="O2" s="1750"/>
      <c r="P2" s="1749"/>
      <c r="Q2" s="1749"/>
      <c r="R2" s="1749"/>
      <c r="S2" s="1749"/>
      <c r="T2" s="1749"/>
      <c r="U2" s="1749"/>
      <c r="V2" s="1749"/>
      <c r="W2" s="1749"/>
      <c r="CH2" s="249"/>
      <c r="CI2" s="249"/>
      <c r="CJ2" s="249"/>
      <c r="CK2" s="249"/>
      <c r="CL2" s="249"/>
    </row>
    <row r="3" spans="1:90" s="205" customFormat="1" ht="40.5" customHeight="1">
      <c r="A3" s="4130" t="s">
        <v>445</v>
      </c>
      <c r="B3" s="4132" t="s">
        <v>13</v>
      </c>
      <c r="C3" s="4132" t="s">
        <v>2277</v>
      </c>
      <c r="D3" s="4132" t="s">
        <v>423</v>
      </c>
      <c r="E3" s="4132"/>
      <c r="F3" s="4134" t="s">
        <v>2276</v>
      </c>
      <c r="G3" s="4136" t="s">
        <v>2791</v>
      </c>
      <c r="H3" s="4138" t="s">
        <v>2792</v>
      </c>
      <c r="I3" s="1752" t="s">
        <v>2357</v>
      </c>
      <c r="J3" s="1753" t="s">
        <v>1054</v>
      </c>
      <c r="K3" s="1753" t="s">
        <v>2358</v>
      </c>
      <c r="L3" s="1754" t="s">
        <v>2359</v>
      </c>
      <c r="M3" s="4140" t="s">
        <v>1067</v>
      </c>
      <c r="N3" s="4142" t="s">
        <v>1068</v>
      </c>
      <c r="O3" s="4143"/>
      <c r="P3" s="4142" t="s">
        <v>429</v>
      </c>
      <c r="Q3" s="4143"/>
      <c r="R3" s="3975" t="s">
        <v>16</v>
      </c>
      <c r="S3" s="3976"/>
      <c r="T3" s="3976"/>
      <c r="U3" s="3976"/>
      <c r="V3" s="3976"/>
      <c r="W3" s="3977"/>
      <c r="CH3" s="249"/>
      <c r="CI3" s="249"/>
      <c r="CJ3" s="249"/>
      <c r="CK3" s="249"/>
      <c r="CL3" s="249"/>
    </row>
    <row r="4" spans="1:90" s="205" customFormat="1" ht="41.25" customHeight="1">
      <c r="A4" s="4131"/>
      <c r="B4" s="4133"/>
      <c r="C4" s="4133"/>
      <c r="D4" s="1755" t="s">
        <v>430</v>
      </c>
      <c r="E4" s="1756" t="s">
        <v>410</v>
      </c>
      <c r="F4" s="4135"/>
      <c r="G4" s="4137"/>
      <c r="H4" s="4139"/>
      <c r="I4" s="1757" t="s">
        <v>1416</v>
      </c>
      <c r="J4" s="1758" t="s">
        <v>1417</v>
      </c>
      <c r="K4" s="1758" t="s">
        <v>1055</v>
      </c>
      <c r="L4" s="1759" t="s">
        <v>2131</v>
      </c>
      <c r="M4" s="4141"/>
      <c r="N4" s="1760" t="s">
        <v>1069</v>
      </c>
      <c r="O4" s="1761" t="s">
        <v>1070</v>
      </c>
      <c r="P4" s="1762" t="s">
        <v>436</v>
      </c>
      <c r="Q4" s="1763" t="s">
        <v>437</v>
      </c>
      <c r="R4" s="1764" t="s">
        <v>438</v>
      </c>
      <c r="S4" s="1765" t="s">
        <v>439</v>
      </c>
      <c r="T4" s="1765" t="s">
        <v>440</v>
      </c>
      <c r="U4" s="1765" t="s">
        <v>441</v>
      </c>
      <c r="V4" s="1765" t="s">
        <v>442</v>
      </c>
      <c r="W4" s="1766" t="s">
        <v>443</v>
      </c>
      <c r="CH4" s="249"/>
      <c r="CI4" s="249"/>
      <c r="CJ4" s="249"/>
      <c r="CK4" s="249"/>
      <c r="CL4" s="249"/>
    </row>
    <row r="5" spans="1:90" s="280" customFormat="1" ht="45" customHeight="1">
      <c r="A5" s="1787" t="s">
        <v>451</v>
      </c>
      <c r="B5" s="1787" t="s">
        <v>710</v>
      </c>
      <c r="C5" s="1787" t="s">
        <v>95</v>
      </c>
      <c r="D5" s="1827" t="s">
        <v>2743</v>
      </c>
      <c r="E5" s="1827" t="s">
        <v>2735</v>
      </c>
      <c r="F5" s="1787">
        <v>90</v>
      </c>
      <c r="G5" s="1787" t="s">
        <v>2268</v>
      </c>
      <c r="H5" s="1828" t="s">
        <v>1904</v>
      </c>
      <c r="I5" s="1829">
        <v>222363.02</v>
      </c>
      <c r="J5" s="1829">
        <v>222363.02</v>
      </c>
      <c r="K5" s="1829">
        <v>222363.02</v>
      </c>
      <c r="L5" s="1829">
        <v>0</v>
      </c>
      <c r="M5" s="1788"/>
      <c r="N5" s="1788"/>
      <c r="O5" s="1788"/>
      <c r="P5" s="1987">
        <v>1</v>
      </c>
      <c r="Q5" s="1987">
        <v>1</v>
      </c>
      <c r="R5" s="1787">
        <v>1</v>
      </c>
      <c r="S5" s="1787"/>
      <c r="T5" s="1787"/>
      <c r="U5" s="1787"/>
      <c r="V5" s="1787"/>
      <c r="W5" s="1787" t="s">
        <v>438</v>
      </c>
      <c r="AC5" s="1616" t="s">
        <v>2439</v>
      </c>
      <c r="AX5" s="271" t="s">
        <v>451</v>
      </c>
      <c r="AY5" s="271" t="s">
        <v>2266</v>
      </c>
      <c r="AZ5" s="271" t="s">
        <v>484</v>
      </c>
      <c r="BA5" s="1364" t="s">
        <v>688</v>
      </c>
      <c r="CH5" s="271" t="s">
        <v>451</v>
      </c>
      <c r="CI5" s="271" t="s">
        <v>2266</v>
      </c>
      <c r="CJ5" s="271" t="s">
        <v>408</v>
      </c>
      <c r="CK5" s="271"/>
      <c r="CL5" s="271"/>
    </row>
    <row r="6" spans="1:90" s="280" customFormat="1" ht="45" customHeight="1">
      <c r="A6" s="1787" t="s">
        <v>451</v>
      </c>
      <c r="B6" s="1787" t="s">
        <v>710</v>
      </c>
      <c r="C6" s="1787" t="s">
        <v>95</v>
      </c>
      <c r="D6" s="1827" t="s">
        <v>2744</v>
      </c>
      <c r="E6" s="1827" t="s">
        <v>2736</v>
      </c>
      <c r="F6" s="1787">
        <v>373</v>
      </c>
      <c r="G6" s="1787" t="s">
        <v>2268</v>
      </c>
      <c r="H6" s="1787" t="s">
        <v>1073</v>
      </c>
      <c r="I6" s="1829">
        <v>363414.55</v>
      </c>
      <c r="J6" s="1829">
        <v>363414.55</v>
      </c>
      <c r="K6" s="1829">
        <v>363414.55</v>
      </c>
      <c r="L6" s="1829">
        <v>0</v>
      </c>
      <c r="M6" s="1830"/>
      <c r="N6" s="1788"/>
      <c r="O6" s="1788"/>
      <c r="P6" s="1987">
        <v>1</v>
      </c>
      <c r="Q6" s="1987">
        <v>1</v>
      </c>
      <c r="R6" s="1787">
        <v>1</v>
      </c>
      <c r="S6" s="1787"/>
      <c r="T6" s="1787"/>
      <c r="U6" s="1787"/>
      <c r="V6" s="1787"/>
      <c r="W6" s="1787" t="s">
        <v>438</v>
      </c>
      <c r="AX6" s="271"/>
      <c r="AY6" s="271"/>
      <c r="AZ6" s="271"/>
      <c r="BA6" s="1364"/>
      <c r="CH6" s="271"/>
      <c r="CI6" s="271"/>
      <c r="CJ6" s="271"/>
      <c r="CK6" s="271"/>
      <c r="CL6" s="271"/>
    </row>
    <row r="7" spans="1:90" s="280" customFormat="1" ht="45" customHeight="1">
      <c r="A7" s="1787" t="s">
        <v>451</v>
      </c>
      <c r="B7" s="1787" t="s">
        <v>710</v>
      </c>
      <c r="C7" s="1787" t="s">
        <v>95</v>
      </c>
      <c r="D7" s="1827" t="s">
        <v>2745</v>
      </c>
      <c r="E7" s="1827" t="s">
        <v>2625</v>
      </c>
      <c r="F7" s="1787">
        <v>26</v>
      </c>
      <c r="G7" s="1787" t="s">
        <v>2268</v>
      </c>
      <c r="H7" s="1787" t="s">
        <v>1073</v>
      </c>
      <c r="I7" s="1829">
        <v>162355.92000000001</v>
      </c>
      <c r="J7" s="1829">
        <v>162355.92000000001</v>
      </c>
      <c r="K7" s="1829">
        <v>162355.92000000001</v>
      </c>
      <c r="L7" s="1829">
        <v>0</v>
      </c>
      <c r="M7" s="1830"/>
      <c r="N7" s="1788"/>
      <c r="O7" s="1788"/>
      <c r="P7" s="1987">
        <v>1</v>
      </c>
      <c r="Q7" s="1987">
        <v>1</v>
      </c>
      <c r="R7" s="1787">
        <v>1</v>
      </c>
      <c r="S7" s="1787"/>
      <c r="T7" s="1787"/>
      <c r="U7" s="1787"/>
      <c r="V7" s="1787"/>
      <c r="W7" s="1787" t="s">
        <v>2996</v>
      </c>
      <c r="AX7" s="271"/>
      <c r="AY7" s="271"/>
      <c r="AZ7" s="271"/>
      <c r="BA7" s="1364"/>
      <c r="CH7" s="271"/>
      <c r="CI7" s="271"/>
      <c r="CJ7" s="271"/>
      <c r="CK7" s="271"/>
      <c r="CL7" s="271"/>
    </row>
    <row r="8" spans="1:90" s="280" customFormat="1" ht="45" customHeight="1">
      <c r="A8" s="1787" t="s">
        <v>451</v>
      </c>
      <c r="B8" s="1787" t="s">
        <v>710</v>
      </c>
      <c r="C8" s="1787" t="s">
        <v>95</v>
      </c>
      <c r="D8" s="1827" t="s">
        <v>2746</v>
      </c>
      <c r="E8" s="1827" t="s">
        <v>2737</v>
      </c>
      <c r="F8" s="1787">
        <v>402</v>
      </c>
      <c r="G8" s="1787" t="s">
        <v>2268</v>
      </c>
      <c r="H8" s="1787" t="s">
        <v>1073</v>
      </c>
      <c r="I8" s="1829">
        <v>120763.71</v>
      </c>
      <c r="J8" s="1829">
        <v>120763.71</v>
      </c>
      <c r="K8" s="1829">
        <v>120763.71</v>
      </c>
      <c r="L8" s="1829">
        <v>0</v>
      </c>
      <c r="M8" s="1830"/>
      <c r="N8" s="1788"/>
      <c r="O8" s="1788"/>
      <c r="P8" s="1987">
        <v>1</v>
      </c>
      <c r="Q8" s="1987">
        <v>1</v>
      </c>
      <c r="R8" s="1787">
        <v>1</v>
      </c>
      <c r="S8" s="1787"/>
      <c r="T8" s="1787"/>
      <c r="U8" s="1787"/>
      <c r="V8" s="1787"/>
      <c r="W8" s="1787" t="s">
        <v>438</v>
      </c>
      <c r="AX8" s="271"/>
      <c r="AY8" s="271"/>
      <c r="AZ8" s="271"/>
      <c r="BA8" s="1364"/>
      <c r="CH8" s="271"/>
      <c r="CI8" s="271"/>
      <c r="CJ8" s="271"/>
      <c r="CK8" s="271"/>
      <c r="CL8" s="271"/>
    </row>
    <row r="9" spans="1:90" s="280" customFormat="1" ht="45" customHeight="1">
      <c r="A9" s="1787" t="s">
        <v>451</v>
      </c>
      <c r="B9" s="1787" t="s">
        <v>710</v>
      </c>
      <c r="C9" s="1787" t="s">
        <v>95</v>
      </c>
      <c r="D9" s="1827" t="s">
        <v>2747</v>
      </c>
      <c r="E9" s="1827" t="s">
        <v>2629</v>
      </c>
      <c r="F9" s="1787">
        <v>525</v>
      </c>
      <c r="G9" s="1831" t="s">
        <v>2267</v>
      </c>
      <c r="H9" s="1828" t="s">
        <v>1904</v>
      </c>
      <c r="I9" s="1829">
        <v>66564.36</v>
      </c>
      <c r="J9" s="1829">
        <v>66564.36</v>
      </c>
      <c r="K9" s="1829">
        <v>66564.36</v>
      </c>
      <c r="L9" s="1829">
        <v>0</v>
      </c>
      <c r="M9" s="1830"/>
      <c r="N9" s="1788"/>
      <c r="O9" s="1788"/>
      <c r="P9" s="1987">
        <v>1</v>
      </c>
      <c r="Q9" s="1987">
        <v>1</v>
      </c>
      <c r="R9" s="1787">
        <v>1</v>
      </c>
      <c r="S9" s="1787"/>
      <c r="T9" s="1787"/>
      <c r="U9" s="1787"/>
      <c r="V9" s="1787"/>
      <c r="W9" s="1787" t="s">
        <v>438</v>
      </c>
      <c r="AX9" s="271"/>
      <c r="AY9" s="271"/>
      <c r="AZ9" s="271"/>
      <c r="BA9" s="1364"/>
      <c r="CH9" s="271"/>
      <c r="CI9" s="271"/>
      <c r="CJ9" s="271"/>
      <c r="CK9" s="271"/>
      <c r="CL9" s="271"/>
    </row>
    <row r="10" spans="1:90" s="280" customFormat="1" ht="45" customHeight="1">
      <c r="A10" s="1787" t="s">
        <v>451</v>
      </c>
      <c r="B10" s="1787" t="s">
        <v>710</v>
      </c>
      <c r="C10" s="1787" t="s">
        <v>95</v>
      </c>
      <c r="D10" s="1827" t="s">
        <v>2748</v>
      </c>
      <c r="E10" s="1827" t="s">
        <v>2738</v>
      </c>
      <c r="F10" s="1787">
        <v>297</v>
      </c>
      <c r="G10" s="1831" t="s">
        <v>2267</v>
      </c>
      <c r="H10" s="1787" t="s">
        <v>1073</v>
      </c>
      <c r="I10" s="1829">
        <v>334079.07</v>
      </c>
      <c r="J10" s="1829">
        <v>334079.07</v>
      </c>
      <c r="K10" s="1829">
        <v>334079.07</v>
      </c>
      <c r="L10" s="1829">
        <v>0</v>
      </c>
      <c r="M10" s="1830"/>
      <c r="N10" s="1788"/>
      <c r="O10" s="1788"/>
      <c r="P10" s="1987">
        <v>1</v>
      </c>
      <c r="Q10" s="1987">
        <v>1</v>
      </c>
      <c r="R10" s="1787">
        <v>1</v>
      </c>
      <c r="S10" s="1787"/>
      <c r="T10" s="1787"/>
      <c r="U10" s="1787"/>
      <c r="V10" s="1787"/>
      <c r="W10" s="1787" t="s">
        <v>438</v>
      </c>
      <c r="AX10" s="271"/>
      <c r="AY10" s="271"/>
      <c r="AZ10" s="271"/>
      <c r="BA10" s="1364"/>
      <c r="CH10" s="271"/>
      <c r="CI10" s="271"/>
      <c r="CJ10" s="271"/>
      <c r="CK10" s="271"/>
      <c r="CL10" s="271"/>
    </row>
    <row r="11" spans="1:90" s="280" customFormat="1" ht="45" customHeight="1">
      <c r="A11" s="1787" t="s">
        <v>451</v>
      </c>
      <c r="B11" s="1787" t="s">
        <v>710</v>
      </c>
      <c r="C11" s="1787" t="s">
        <v>95</v>
      </c>
      <c r="D11" s="1827" t="s">
        <v>2749</v>
      </c>
      <c r="E11" s="1827" t="s">
        <v>2739</v>
      </c>
      <c r="F11" s="1787">
        <v>65</v>
      </c>
      <c r="G11" s="1831" t="s">
        <v>2267</v>
      </c>
      <c r="H11" s="1828" t="s">
        <v>1904</v>
      </c>
      <c r="I11" s="1829">
        <v>206998.68</v>
      </c>
      <c r="J11" s="1829">
        <v>206998.68</v>
      </c>
      <c r="K11" s="1829">
        <v>206998.68</v>
      </c>
      <c r="L11" s="1829">
        <v>0</v>
      </c>
      <c r="M11" s="1830"/>
      <c r="N11" s="1788"/>
      <c r="O11" s="1788"/>
      <c r="P11" s="1987">
        <v>1</v>
      </c>
      <c r="Q11" s="1987">
        <v>1</v>
      </c>
      <c r="R11" s="1787">
        <v>1</v>
      </c>
      <c r="S11" s="1787"/>
      <c r="T11" s="1787"/>
      <c r="U11" s="1787"/>
      <c r="V11" s="1787"/>
      <c r="W11" s="1787" t="s">
        <v>438</v>
      </c>
      <c r="AX11" s="271"/>
      <c r="AY11" s="271"/>
      <c r="AZ11" s="271"/>
      <c r="BA11" s="1364"/>
      <c r="CH11" s="271"/>
      <c r="CI11" s="271"/>
      <c r="CJ11" s="271"/>
      <c r="CK11" s="271"/>
      <c r="CL11" s="271"/>
    </row>
    <row r="12" spans="1:90" s="280" customFormat="1" ht="45" customHeight="1">
      <c r="A12" s="1787" t="s">
        <v>451</v>
      </c>
      <c r="B12" s="1787" t="s">
        <v>710</v>
      </c>
      <c r="C12" s="1787" t="s">
        <v>95</v>
      </c>
      <c r="D12" s="1827" t="s">
        <v>2750</v>
      </c>
      <c r="E12" s="1827" t="s">
        <v>2740</v>
      </c>
      <c r="F12" s="1787">
        <v>136</v>
      </c>
      <c r="G12" s="1787" t="s">
        <v>2268</v>
      </c>
      <c r="H12" s="1787" t="s">
        <v>1073</v>
      </c>
      <c r="I12" s="1829">
        <v>346751.94</v>
      </c>
      <c r="J12" s="1829">
        <v>346751.94</v>
      </c>
      <c r="K12" s="1829">
        <v>346751.94</v>
      </c>
      <c r="L12" s="1829">
        <v>0</v>
      </c>
      <c r="M12" s="1830"/>
      <c r="N12" s="1788"/>
      <c r="O12" s="1788"/>
      <c r="P12" s="1987">
        <v>1</v>
      </c>
      <c r="Q12" s="1987">
        <v>1</v>
      </c>
      <c r="R12" s="1787">
        <v>1</v>
      </c>
      <c r="S12" s="1787"/>
      <c r="T12" s="1787"/>
      <c r="U12" s="1787"/>
      <c r="V12" s="1787"/>
      <c r="W12" s="1787" t="s">
        <v>438</v>
      </c>
      <c r="AX12" s="271"/>
      <c r="AY12" s="271"/>
      <c r="AZ12" s="271"/>
      <c r="BA12" s="1364"/>
      <c r="CH12" s="271"/>
      <c r="CI12" s="271"/>
      <c r="CJ12" s="271"/>
      <c r="CK12" s="271"/>
      <c r="CL12" s="271"/>
    </row>
    <row r="13" spans="1:90" s="280" customFormat="1" ht="75.75" customHeight="1">
      <c r="A13" s="1787" t="s">
        <v>451</v>
      </c>
      <c r="B13" s="1787" t="s">
        <v>710</v>
      </c>
      <c r="C13" s="1787" t="s">
        <v>95</v>
      </c>
      <c r="D13" s="1827" t="s">
        <v>2751</v>
      </c>
      <c r="E13" s="1827" t="s">
        <v>2741</v>
      </c>
      <c r="F13" s="1787">
        <v>509</v>
      </c>
      <c r="G13" s="1831" t="s">
        <v>2267</v>
      </c>
      <c r="H13" s="1787" t="s">
        <v>1073</v>
      </c>
      <c r="I13" s="1829">
        <v>91210.39</v>
      </c>
      <c r="J13" s="1829">
        <v>91210.39</v>
      </c>
      <c r="K13" s="1829">
        <v>91210.39</v>
      </c>
      <c r="L13" s="1829">
        <f>I13-J13</f>
        <v>0</v>
      </c>
      <c r="M13" s="1830"/>
      <c r="N13" s="1788"/>
      <c r="O13" s="1788"/>
      <c r="P13" s="1987">
        <v>1</v>
      </c>
      <c r="Q13" s="1987">
        <v>1</v>
      </c>
      <c r="R13" s="1787">
        <v>1</v>
      </c>
      <c r="S13" s="1787"/>
      <c r="T13" s="1787"/>
      <c r="U13" s="1787"/>
      <c r="V13" s="1787"/>
      <c r="W13" s="1983" t="s">
        <v>3456</v>
      </c>
      <c r="AX13" s="271"/>
      <c r="AY13" s="271"/>
      <c r="AZ13" s="271"/>
      <c r="BA13" s="1364"/>
      <c r="CH13" s="271"/>
      <c r="CI13" s="271"/>
      <c r="CJ13" s="271"/>
      <c r="CK13" s="271"/>
      <c r="CL13" s="271"/>
    </row>
    <row r="14" spans="1:90" s="280" customFormat="1" ht="45" customHeight="1">
      <c r="A14" s="1787" t="s">
        <v>451</v>
      </c>
      <c r="B14" s="1787" t="s">
        <v>710</v>
      </c>
      <c r="C14" s="1787" t="s">
        <v>95</v>
      </c>
      <c r="D14" s="1827" t="s">
        <v>2752</v>
      </c>
      <c r="E14" s="1827" t="s">
        <v>2742</v>
      </c>
      <c r="F14" s="1787">
        <v>315</v>
      </c>
      <c r="G14" s="1787" t="s">
        <v>2268</v>
      </c>
      <c r="H14" s="1787" t="s">
        <v>1073</v>
      </c>
      <c r="I14" s="1829">
        <v>120118.46</v>
      </c>
      <c r="J14" s="1829">
        <v>120118.46</v>
      </c>
      <c r="K14" s="1829">
        <v>120118.46</v>
      </c>
      <c r="L14" s="1829">
        <v>0</v>
      </c>
      <c r="M14" s="1788"/>
      <c r="N14" s="1788"/>
      <c r="O14" s="1788"/>
      <c r="P14" s="1987">
        <v>1</v>
      </c>
      <c r="Q14" s="1987">
        <v>1</v>
      </c>
      <c r="R14" s="1787">
        <v>1</v>
      </c>
      <c r="S14" s="1787"/>
      <c r="T14" s="1787"/>
      <c r="U14" s="1787"/>
      <c r="V14" s="1787"/>
      <c r="W14" s="1787" t="s">
        <v>438</v>
      </c>
      <c r="AX14" s="271"/>
      <c r="AY14" s="271"/>
      <c r="AZ14" s="271"/>
      <c r="BA14" s="1364"/>
      <c r="CH14" s="271"/>
      <c r="CI14" s="271"/>
      <c r="CJ14" s="271"/>
      <c r="CK14" s="271"/>
      <c r="CL14" s="271"/>
    </row>
    <row r="15" spans="1:90" s="280" customFormat="1" ht="81" customHeight="1">
      <c r="A15" s="1991" t="s">
        <v>415</v>
      </c>
      <c r="B15" s="1787" t="s">
        <v>710</v>
      </c>
      <c r="C15" s="1787" t="s">
        <v>95</v>
      </c>
      <c r="D15" s="1827" t="s">
        <v>2973</v>
      </c>
      <c r="E15" s="1827" t="s">
        <v>2975</v>
      </c>
      <c r="F15" s="1787"/>
      <c r="G15" s="1787" t="s">
        <v>2268</v>
      </c>
      <c r="H15" s="1828" t="s">
        <v>1904</v>
      </c>
      <c r="I15" s="1829">
        <v>96885</v>
      </c>
      <c r="J15" s="1829">
        <v>96885</v>
      </c>
      <c r="K15" s="1829">
        <v>96885</v>
      </c>
      <c r="L15" s="1829">
        <v>0</v>
      </c>
      <c r="M15" s="1788"/>
      <c r="N15" s="1788"/>
      <c r="O15" s="1788"/>
      <c r="P15" s="1987">
        <v>1</v>
      </c>
      <c r="Q15" s="1987">
        <v>1</v>
      </c>
      <c r="R15" s="1787">
        <v>1</v>
      </c>
      <c r="S15" s="1787"/>
      <c r="T15" s="1787"/>
      <c r="U15" s="1787"/>
      <c r="V15" s="1787"/>
      <c r="W15" s="2006" t="s">
        <v>3455</v>
      </c>
      <c r="AX15" s="271"/>
      <c r="AY15" s="271"/>
      <c r="AZ15" s="271"/>
      <c r="BA15" s="1364"/>
      <c r="CH15" s="271"/>
      <c r="CI15" s="271"/>
      <c r="CJ15" s="271"/>
      <c r="CK15" s="271"/>
      <c r="CL15" s="271"/>
    </row>
    <row r="16" spans="1:90" s="280" customFormat="1" ht="45" customHeight="1">
      <c r="A16" s="1991" t="s">
        <v>415</v>
      </c>
      <c r="B16" s="1787" t="s">
        <v>710</v>
      </c>
      <c r="C16" s="1787" t="s">
        <v>95</v>
      </c>
      <c r="D16" s="1827" t="s">
        <v>2974</v>
      </c>
      <c r="E16" s="1827" t="s">
        <v>2976</v>
      </c>
      <c r="F16" s="1787"/>
      <c r="G16" s="1787" t="s">
        <v>2268</v>
      </c>
      <c r="H16" s="1828" t="s">
        <v>1904</v>
      </c>
      <c r="I16" s="1829">
        <v>73115</v>
      </c>
      <c r="J16" s="1829">
        <v>73115</v>
      </c>
      <c r="K16" s="1829">
        <v>73115</v>
      </c>
      <c r="L16" s="1829">
        <v>0</v>
      </c>
      <c r="M16" s="1788"/>
      <c r="N16" s="1788"/>
      <c r="O16" s="1788"/>
      <c r="P16" s="1987">
        <v>1</v>
      </c>
      <c r="Q16" s="1987">
        <v>1</v>
      </c>
      <c r="R16" s="1787">
        <v>1</v>
      </c>
      <c r="S16" s="1787"/>
      <c r="T16" s="1787"/>
      <c r="U16" s="1787"/>
      <c r="V16" s="1787"/>
      <c r="W16" s="1787" t="s">
        <v>438</v>
      </c>
      <c r="AX16" s="271"/>
      <c r="AY16" s="271"/>
      <c r="AZ16" s="271"/>
      <c r="BA16" s="1364"/>
      <c r="CH16" s="271"/>
      <c r="CI16" s="271"/>
      <c r="CJ16" s="271"/>
      <c r="CK16" s="271"/>
      <c r="CL16" s="271"/>
    </row>
    <row r="17" spans="1:90" s="280" customFormat="1" ht="45" customHeight="1">
      <c r="A17" s="1991" t="s">
        <v>415</v>
      </c>
      <c r="B17" s="1787" t="s">
        <v>710</v>
      </c>
      <c r="C17" s="1787" t="s">
        <v>95</v>
      </c>
      <c r="D17" s="1827" t="s">
        <v>3018</v>
      </c>
      <c r="E17" s="1827" t="s">
        <v>3019</v>
      </c>
      <c r="F17" s="1787"/>
      <c r="G17" s="1787" t="s">
        <v>2268</v>
      </c>
      <c r="H17" s="1828" t="s">
        <v>1904</v>
      </c>
      <c r="I17" s="1829">
        <v>76734.080000000002</v>
      </c>
      <c r="J17" s="1829">
        <v>76734.080000000002</v>
      </c>
      <c r="K17" s="1829">
        <v>76734.080000000002</v>
      </c>
      <c r="L17" s="1829">
        <v>0</v>
      </c>
      <c r="M17" s="1788"/>
      <c r="N17" s="1788"/>
      <c r="O17" s="1788"/>
      <c r="P17" s="1987">
        <v>1</v>
      </c>
      <c r="Q17" s="1987">
        <v>1</v>
      </c>
      <c r="R17" s="1787">
        <v>1</v>
      </c>
      <c r="S17" s="1787"/>
      <c r="T17" s="1787"/>
      <c r="U17" s="1787"/>
      <c r="V17" s="1787"/>
      <c r="W17" s="1787" t="s">
        <v>438</v>
      </c>
      <c r="AX17" s="271"/>
      <c r="AY17" s="271"/>
      <c r="AZ17" s="271"/>
      <c r="BA17" s="1364"/>
      <c r="CH17" s="271"/>
      <c r="CI17" s="271"/>
      <c r="CJ17" s="271"/>
      <c r="CK17" s="271"/>
      <c r="CL17" s="271"/>
    </row>
    <row r="18" spans="1:90" s="280" customFormat="1" ht="45" customHeight="1">
      <c r="A18" s="1787" t="s">
        <v>451</v>
      </c>
      <c r="B18" s="1787" t="s">
        <v>710</v>
      </c>
      <c r="C18" s="1787" t="s">
        <v>95</v>
      </c>
      <c r="D18" s="1827" t="s">
        <v>2753</v>
      </c>
      <c r="E18" s="1827" t="s">
        <v>147</v>
      </c>
      <c r="F18" s="1787">
        <v>544</v>
      </c>
      <c r="G18" s="1831" t="s">
        <v>2267</v>
      </c>
      <c r="H18" s="1787" t="s">
        <v>1073</v>
      </c>
      <c r="I18" s="1829">
        <v>72492</v>
      </c>
      <c r="J18" s="1829">
        <v>72492</v>
      </c>
      <c r="K18" s="1829">
        <v>72492</v>
      </c>
      <c r="L18" s="1829">
        <v>0</v>
      </c>
      <c r="M18" s="1787"/>
      <c r="N18" s="1787"/>
      <c r="O18" s="1787"/>
      <c r="P18" s="1987">
        <v>1</v>
      </c>
      <c r="Q18" s="1987">
        <v>1</v>
      </c>
      <c r="R18" s="1787">
        <v>1</v>
      </c>
      <c r="S18" s="1787"/>
      <c r="T18" s="1787"/>
      <c r="U18" s="1787"/>
      <c r="V18" s="1787"/>
      <c r="W18" s="1787" t="s">
        <v>438</v>
      </c>
      <c r="AX18" s="271"/>
      <c r="AY18" s="271"/>
      <c r="AZ18" s="271"/>
      <c r="BA18" s="1364"/>
      <c r="CH18" s="271"/>
      <c r="CI18" s="271"/>
      <c r="CJ18" s="271"/>
      <c r="CK18" s="271"/>
      <c r="CL18" s="271"/>
    </row>
    <row r="19" spans="1:90" s="280" customFormat="1" ht="45" customHeight="1">
      <c r="A19" s="1787" t="s">
        <v>451</v>
      </c>
      <c r="B19" s="1787" t="s">
        <v>710</v>
      </c>
      <c r="C19" s="1787" t="s">
        <v>2374</v>
      </c>
      <c r="D19" s="1832" t="s">
        <v>2766</v>
      </c>
      <c r="E19" s="1833" t="s">
        <v>2754</v>
      </c>
      <c r="F19" s="1834">
        <v>70</v>
      </c>
      <c r="G19" s="1787" t="s">
        <v>2266</v>
      </c>
      <c r="H19" s="1828" t="s">
        <v>1904</v>
      </c>
      <c r="I19" s="1835">
        <v>70000</v>
      </c>
      <c r="J19" s="1835">
        <v>70000</v>
      </c>
      <c r="K19" s="1835">
        <v>70000</v>
      </c>
      <c r="L19" s="1835">
        <v>0</v>
      </c>
      <c r="M19" s="1830"/>
      <c r="N19" s="1788"/>
      <c r="O19" s="1788"/>
      <c r="P19" s="1987">
        <v>1</v>
      </c>
      <c r="Q19" s="1987">
        <v>1</v>
      </c>
      <c r="R19" s="1787">
        <v>1</v>
      </c>
      <c r="S19" s="1787"/>
      <c r="T19" s="1787"/>
      <c r="U19" s="1787"/>
      <c r="V19" s="1787"/>
      <c r="W19" s="1787" t="s">
        <v>438</v>
      </c>
      <c r="AX19" s="271"/>
      <c r="AY19" s="271"/>
      <c r="AZ19" s="271"/>
      <c r="BA19" s="1364"/>
      <c r="CH19" s="271"/>
      <c r="CI19" s="271"/>
      <c r="CJ19" s="271"/>
      <c r="CK19" s="271"/>
      <c r="CL19" s="271"/>
    </row>
    <row r="20" spans="1:90" s="280" customFormat="1" ht="45" customHeight="1">
      <c r="A20" s="1787" t="s">
        <v>451</v>
      </c>
      <c r="B20" s="1787" t="s">
        <v>710</v>
      </c>
      <c r="C20" s="1787" t="s">
        <v>2374</v>
      </c>
      <c r="D20" s="1832" t="s">
        <v>2767</v>
      </c>
      <c r="E20" s="1833" t="s">
        <v>2755</v>
      </c>
      <c r="F20" s="1834">
        <v>25</v>
      </c>
      <c r="G20" s="1787" t="s">
        <v>2266</v>
      </c>
      <c r="H20" s="1828" t="s">
        <v>1904</v>
      </c>
      <c r="I20" s="1835">
        <v>40000</v>
      </c>
      <c r="J20" s="1835">
        <v>40000</v>
      </c>
      <c r="K20" s="1835">
        <v>40000</v>
      </c>
      <c r="L20" s="1835">
        <v>0</v>
      </c>
      <c r="M20" s="1830"/>
      <c r="N20" s="1788"/>
      <c r="O20" s="1788"/>
      <c r="P20" s="1987">
        <v>1</v>
      </c>
      <c r="Q20" s="1987">
        <v>1</v>
      </c>
      <c r="R20" s="1787">
        <v>1</v>
      </c>
      <c r="S20" s="1787"/>
      <c r="T20" s="1787"/>
      <c r="U20" s="1787"/>
      <c r="V20" s="1787"/>
      <c r="W20" s="1787" t="s">
        <v>438</v>
      </c>
      <c r="AX20" s="271"/>
      <c r="AY20" s="271"/>
      <c r="AZ20" s="271"/>
      <c r="BA20" s="1364"/>
      <c r="CH20" s="271"/>
      <c r="CI20" s="271"/>
      <c r="CJ20" s="271"/>
      <c r="CK20" s="271"/>
      <c r="CL20" s="271"/>
    </row>
    <row r="21" spans="1:90" s="280" customFormat="1" ht="45" customHeight="1">
      <c r="A21" s="1787" t="s">
        <v>451</v>
      </c>
      <c r="B21" s="1787" t="s">
        <v>710</v>
      </c>
      <c r="C21" s="1787" t="s">
        <v>2374</v>
      </c>
      <c r="D21" s="1832" t="s">
        <v>2768</v>
      </c>
      <c r="E21" s="1833" t="s">
        <v>2756</v>
      </c>
      <c r="F21" s="1834">
        <v>130</v>
      </c>
      <c r="G21" s="1787" t="s">
        <v>2266</v>
      </c>
      <c r="H21" s="1828" t="s">
        <v>1904</v>
      </c>
      <c r="I21" s="1835">
        <v>99000</v>
      </c>
      <c r="J21" s="1835">
        <v>99000</v>
      </c>
      <c r="K21" s="1835">
        <v>99000</v>
      </c>
      <c r="L21" s="1835">
        <v>0</v>
      </c>
      <c r="M21" s="1787"/>
      <c r="N21" s="1787"/>
      <c r="O21" s="1787"/>
      <c r="P21" s="1987">
        <v>1</v>
      </c>
      <c r="Q21" s="1987">
        <v>1</v>
      </c>
      <c r="R21" s="1787">
        <v>1</v>
      </c>
      <c r="S21" s="1787"/>
      <c r="T21" s="1787"/>
      <c r="U21" s="1787"/>
      <c r="V21" s="1787"/>
      <c r="W21" s="1787" t="s">
        <v>438</v>
      </c>
      <c r="AX21" s="271"/>
      <c r="AY21" s="271"/>
      <c r="AZ21" s="271"/>
      <c r="BA21" s="1364"/>
      <c r="CH21" s="271"/>
      <c r="CI21" s="271"/>
      <c r="CJ21" s="271"/>
      <c r="CK21" s="271"/>
      <c r="CL21" s="271"/>
    </row>
    <row r="22" spans="1:90" s="280" customFormat="1" ht="45" customHeight="1">
      <c r="A22" s="1787" t="s">
        <v>451</v>
      </c>
      <c r="B22" s="1787" t="s">
        <v>710</v>
      </c>
      <c r="C22" s="1787" t="s">
        <v>2374</v>
      </c>
      <c r="D22" s="1832" t="s">
        <v>2769</v>
      </c>
      <c r="E22" s="1833" t="s">
        <v>2757</v>
      </c>
      <c r="F22" s="1834">
        <v>40</v>
      </c>
      <c r="G22" s="1787" t="s">
        <v>2266</v>
      </c>
      <c r="H22" s="1828" t="s">
        <v>1904</v>
      </c>
      <c r="I22" s="1835">
        <v>30000</v>
      </c>
      <c r="J22" s="1835">
        <v>30000</v>
      </c>
      <c r="K22" s="1835">
        <v>30000</v>
      </c>
      <c r="L22" s="1835">
        <v>0</v>
      </c>
      <c r="M22" s="1787"/>
      <c r="N22" s="1787"/>
      <c r="O22" s="1787"/>
      <c r="P22" s="1987">
        <v>1</v>
      </c>
      <c r="Q22" s="1987">
        <v>1</v>
      </c>
      <c r="R22" s="1787">
        <v>1</v>
      </c>
      <c r="S22" s="1787"/>
      <c r="T22" s="1787"/>
      <c r="U22" s="1787"/>
      <c r="V22" s="1787"/>
      <c r="W22" s="1787" t="s">
        <v>438</v>
      </c>
      <c r="AX22" s="271"/>
      <c r="AY22" s="271"/>
      <c r="AZ22" s="271"/>
      <c r="BA22" s="1364"/>
      <c r="CH22" s="271"/>
      <c r="CI22" s="271"/>
      <c r="CJ22" s="271"/>
      <c r="CK22" s="271"/>
      <c r="CL22" s="271"/>
    </row>
    <row r="23" spans="1:90" s="272" customFormat="1" ht="45" customHeight="1">
      <c r="A23" s="1787" t="s">
        <v>451</v>
      </c>
      <c r="B23" s="1787" t="s">
        <v>710</v>
      </c>
      <c r="C23" s="1787" t="s">
        <v>2374</v>
      </c>
      <c r="D23" s="1832" t="s">
        <v>2770</v>
      </c>
      <c r="E23" s="1833" t="s">
        <v>2758</v>
      </c>
      <c r="F23" s="1834">
        <v>61</v>
      </c>
      <c r="G23" s="1787" t="s">
        <v>2266</v>
      </c>
      <c r="H23" s="1828" t="s">
        <v>1904</v>
      </c>
      <c r="I23" s="1835">
        <v>40000</v>
      </c>
      <c r="J23" s="1835">
        <v>40000</v>
      </c>
      <c r="K23" s="1835">
        <v>40000</v>
      </c>
      <c r="L23" s="1835">
        <v>0</v>
      </c>
      <c r="M23" s="1787"/>
      <c r="N23" s="1787"/>
      <c r="O23" s="1787"/>
      <c r="P23" s="1987">
        <v>1</v>
      </c>
      <c r="Q23" s="1987">
        <v>1</v>
      </c>
      <c r="R23" s="1787">
        <v>1</v>
      </c>
      <c r="S23" s="1787"/>
      <c r="T23" s="1787"/>
      <c r="U23" s="1787"/>
      <c r="V23" s="1787"/>
      <c r="W23" s="1787" t="s">
        <v>438</v>
      </c>
      <c r="X23" s="280"/>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t="s">
        <v>10</v>
      </c>
      <c r="AY23" s="271" t="s">
        <v>965</v>
      </c>
      <c r="AZ23" s="271" t="s">
        <v>1071</v>
      </c>
      <c r="BA23" s="1364" t="s">
        <v>1042</v>
      </c>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H23" s="271" t="s">
        <v>10</v>
      </c>
      <c r="CI23" s="271" t="s">
        <v>965</v>
      </c>
      <c r="CJ23" s="271" t="s">
        <v>409</v>
      </c>
      <c r="CK23" s="271"/>
      <c r="CL23" s="271"/>
    </row>
    <row r="24" spans="1:90" s="272" customFormat="1" ht="45" customHeight="1">
      <c r="A24" s="1787" t="s">
        <v>451</v>
      </c>
      <c r="B24" s="1787" t="s">
        <v>710</v>
      </c>
      <c r="C24" s="1787" t="s">
        <v>2374</v>
      </c>
      <c r="D24" s="1832" t="s">
        <v>2771</v>
      </c>
      <c r="E24" s="1833" t="s">
        <v>2759</v>
      </c>
      <c r="F24" s="1834">
        <v>70</v>
      </c>
      <c r="G24" s="1787" t="s">
        <v>2266</v>
      </c>
      <c r="H24" s="1828" t="s">
        <v>1904</v>
      </c>
      <c r="I24" s="1835">
        <v>55000</v>
      </c>
      <c r="J24" s="1835">
        <v>55000</v>
      </c>
      <c r="K24" s="1835">
        <v>55000</v>
      </c>
      <c r="L24" s="1835">
        <v>0</v>
      </c>
      <c r="M24" s="1787"/>
      <c r="N24" s="1787"/>
      <c r="O24" s="1787"/>
      <c r="P24" s="1987">
        <v>1</v>
      </c>
      <c r="Q24" s="1987">
        <v>1</v>
      </c>
      <c r="R24" s="1787">
        <v>1</v>
      </c>
      <c r="S24" s="1787"/>
      <c r="T24" s="1787"/>
      <c r="U24" s="1787"/>
      <c r="V24" s="1787"/>
      <c r="W24" s="1787" t="s">
        <v>438</v>
      </c>
      <c r="X24" s="280"/>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t="s">
        <v>415</v>
      </c>
      <c r="AY24" s="1364" t="s">
        <v>1063</v>
      </c>
      <c r="AZ24" s="271" t="s">
        <v>1072</v>
      </c>
      <c r="BA24" s="1364" t="s">
        <v>1043</v>
      </c>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H24" s="271" t="s">
        <v>415</v>
      </c>
      <c r="CI24" s="271" t="s">
        <v>2268</v>
      </c>
      <c r="CJ24" s="271" t="s">
        <v>414</v>
      </c>
      <c r="CK24" s="271"/>
      <c r="CL24" s="271"/>
    </row>
    <row r="25" spans="1:90" ht="45" customHeight="1">
      <c r="A25" s="1787" t="s">
        <v>451</v>
      </c>
      <c r="B25" s="1787" t="s">
        <v>710</v>
      </c>
      <c r="C25" s="1787" t="s">
        <v>2374</v>
      </c>
      <c r="D25" s="1832" t="s">
        <v>2772</v>
      </c>
      <c r="E25" s="1833" t="s">
        <v>2760</v>
      </c>
      <c r="F25" s="1834">
        <v>56</v>
      </c>
      <c r="G25" s="1787" t="s">
        <v>2266</v>
      </c>
      <c r="H25" s="1828" t="s">
        <v>1904</v>
      </c>
      <c r="I25" s="1835">
        <v>43196.38</v>
      </c>
      <c r="J25" s="1835">
        <v>43196.38</v>
      </c>
      <c r="K25" s="1835">
        <v>43196.38</v>
      </c>
      <c r="L25" s="1835">
        <v>0</v>
      </c>
      <c r="M25" s="1836"/>
      <c r="N25" s="1836"/>
      <c r="O25" s="1836"/>
      <c r="P25" s="1987">
        <v>1</v>
      </c>
      <c r="Q25" s="1987">
        <v>1</v>
      </c>
      <c r="R25" s="1787">
        <v>1</v>
      </c>
      <c r="S25" s="1836"/>
      <c r="T25" s="1787"/>
      <c r="U25" s="1836"/>
      <c r="V25" s="1836"/>
      <c r="W25" s="1787" t="s">
        <v>438</v>
      </c>
      <c r="X25" s="205"/>
    </row>
    <row r="26" spans="1:90" ht="45" customHeight="1">
      <c r="A26" s="1787" t="s">
        <v>451</v>
      </c>
      <c r="B26" s="1787" t="s">
        <v>710</v>
      </c>
      <c r="C26" s="1787" t="s">
        <v>2374</v>
      </c>
      <c r="D26" s="1832" t="s">
        <v>2773</v>
      </c>
      <c r="E26" s="1833" t="s">
        <v>2761</v>
      </c>
      <c r="F26" s="1834">
        <v>109</v>
      </c>
      <c r="G26" s="1787" t="s">
        <v>2266</v>
      </c>
      <c r="H26" s="1828" t="s">
        <v>1904</v>
      </c>
      <c r="I26" s="1835">
        <v>55000</v>
      </c>
      <c r="J26" s="1835">
        <v>55000</v>
      </c>
      <c r="K26" s="1835">
        <v>55000</v>
      </c>
      <c r="L26" s="1835">
        <v>0</v>
      </c>
      <c r="M26" s="1836"/>
      <c r="N26" s="1836"/>
      <c r="O26" s="1836"/>
      <c r="P26" s="1987">
        <v>1</v>
      </c>
      <c r="Q26" s="1987">
        <v>1</v>
      </c>
      <c r="R26" s="1787">
        <v>1</v>
      </c>
      <c r="S26" s="1836"/>
      <c r="T26" s="1787"/>
      <c r="U26" s="1836"/>
      <c r="V26" s="1836"/>
      <c r="W26" s="1787" t="s">
        <v>438</v>
      </c>
      <c r="X26" s="205"/>
    </row>
    <row r="27" spans="1:90" ht="45" customHeight="1">
      <c r="A27" s="1787" t="s">
        <v>451</v>
      </c>
      <c r="B27" s="1787" t="s">
        <v>710</v>
      </c>
      <c r="C27" s="1787" t="s">
        <v>2374</v>
      </c>
      <c r="D27" s="1832" t="s">
        <v>2774</v>
      </c>
      <c r="E27" s="1833" t="s">
        <v>2762</v>
      </c>
      <c r="F27" s="1834">
        <v>54</v>
      </c>
      <c r="G27" s="1787" t="s">
        <v>2266</v>
      </c>
      <c r="H27" s="1828" t="s">
        <v>1904</v>
      </c>
      <c r="I27" s="1835">
        <v>50000</v>
      </c>
      <c r="J27" s="1835">
        <v>50000</v>
      </c>
      <c r="K27" s="1835">
        <v>50000</v>
      </c>
      <c r="L27" s="1835">
        <v>0</v>
      </c>
      <c r="M27" s="1836"/>
      <c r="N27" s="1836"/>
      <c r="O27" s="1836"/>
      <c r="P27" s="1987">
        <v>1</v>
      </c>
      <c r="Q27" s="1987">
        <v>1</v>
      </c>
      <c r="R27" s="1787">
        <v>1</v>
      </c>
      <c r="S27" s="1836"/>
      <c r="T27" s="1787"/>
      <c r="U27" s="1836"/>
      <c r="V27" s="1836"/>
      <c r="W27" s="1787" t="s">
        <v>438</v>
      </c>
      <c r="X27" s="205"/>
    </row>
    <row r="28" spans="1:90" ht="45" customHeight="1">
      <c r="A28" s="1787" t="s">
        <v>451</v>
      </c>
      <c r="B28" s="1787" t="s">
        <v>710</v>
      </c>
      <c r="C28" s="1787" t="s">
        <v>2374</v>
      </c>
      <c r="D28" s="1832" t="s">
        <v>2775</v>
      </c>
      <c r="E28" s="1833" t="s">
        <v>2763</v>
      </c>
      <c r="F28" s="1834">
        <v>56</v>
      </c>
      <c r="G28" s="1787" t="s">
        <v>2266</v>
      </c>
      <c r="H28" s="1828" t="s">
        <v>1904</v>
      </c>
      <c r="I28" s="1835">
        <v>80000</v>
      </c>
      <c r="J28" s="1835">
        <v>80000</v>
      </c>
      <c r="K28" s="1835">
        <v>80000</v>
      </c>
      <c r="L28" s="1835">
        <v>0</v>
      </c>
      <c r="M28" s="1836"/>
      <c r="N28" s="1836"/>
      <c r="O28" s="1836"/>
      <c r="P28" s="1987">
        <v>1</v>
      </c>
      <c r="Q28" s="1987">
        <v>1</v>
      </c>
      <c r="R28" s="1787">
        <v>1</v>
      </c>
      <c r="S28" s="1836"/>
      <c r="T28" s="1787"/>
      <c r="U28" s="1836"/>
      <c r="V28" s="1836"/>
      <c r="W28" s="1787" t="s">
        <v>438</v>
      </c>
      <c r="X28" s="205"/>
    </row>
    <row r="29" spans="1:90" ht="45" customHeight="1">
      <c r="A29" s="1787" t="s">
        <v>451</v>
      </c>
      <c r="B29" s="1787" t="s">
        <v>710</v>
      </c>
      <c r="C29" s="1787" t="s">
        <v>2374</v>
      </c>
      <c r="D29" s="1832" t="s">
        <v>2776</v>
      </c>
      <c r="E29" s="1833" t="s">
        <v>2764</v>
      </c>
      <c r="F29" s="1834">
        <v>35</v>
      </c>
      <c r="G29" s="1787" t="s">
        <v>2266</v>
      </c>
      <c r="H29" s="1828" t="s">
        <v>1904</v>
      </c>
      <c r="I29" s="1835">
        <v>25000</v>
      </c>
      <c r="J29" s="1835">
        <v>25000</v>
      </c>
      <c r="K29" s="1835">
        <v>25000</v>
      </c>
      <c r="L29" s="1835">
        <v>0</v>
      </c>
      <c r="M29" s="1836"/>
      <c r="N29" s="1836"/>
      <c r="O29" s="1836"/>
      <c r="P29" s="1987">
        <v>1</v>
      </c>
      <c r="Q29" s="1987">
        <v>1</v>
      </c>
      <c r="R29" s="1787">
        <v>1</v>
      </c>
      <c r="S29" s="1836"/>
      <c r="T29" s="1787"/>
      <c r="U29" s="1836"/>
      <c r="V29" s="1836"/>
      <c r="W29" s="1787" t="s">
        <v>438</v>
      </c>
      <c r="X29" s="205"/>
    </row>
    <row r="30" spans="1:90" ht="45" customHeight="1">
      <c r="A30" s="1787" t="s">
        <v>451</v>
      </c>
      <c r="B30" s="1787" t="s">
        <v>710</v>
      </c>
      <c r="C30" s="1787" t="s">
        <v>2374</v>
      </c>
      <c r="D30" s="1832" t="s">
        <v>2777</v>
      </c>
      <c r="E30" s="1833" t="s">
        <v>2765</v>
      </c>
      <c r="F30" s="1834">
        <v>112</v>
      </c>
      <c r="G30" s="1787" t="s">
        <v>2266</v>
      </c>
      <c r="H30" s="1828" t="s">
        <v>1904</v>
      </c>
      <c r="I30" s="1835">
        <v>55000</v>
      </c>
      <c r="J30" s="1835">
        <v>55000</v>
      </c>
      <c r="K30" s="1835">
        <v>55000</v>
      </c>
      <c r="L30" s="1835">
        <v>0</v>
      </c>
      <c r="M30" s="1836"/>
      <c r="N30" s="1836"/>
      <c r="O30" s="1836"/>
      <c r="P30" s="1987">
        <v>1</v>
      </c>
      <c r="Q30" s="1987">
        <v>1</v>
      </c>
      <c r="R30" s="1836">
        <v>1</v>
      </c>
      <c r="S30" s="1836"/>
      <c r="T30" s="1787"/>
      <c r="U30" s="1836"/>
      <c r="V30" s="1836"/>
      <c r="W30" s="1787" t="s">
        <v>438</v>
      </c>
      <c r="X30" s="205"/>
    </row>
    <row r="31" spans="1:90" ht="45" customHeight="1">
      <c r="A31" s="1787" t="s">
        <v>451</v>
      </c>
      <c r="B31" s="1787" t="s">
        <v>710</v>
      </c>
      <c r="C31" s="1787" t="s">
        <v>1021</v>
      </c>
      <c r="D31" s="1838" t="s">
        <v>2779</v>
      </c>
      <c r="E31" s="1838" t="s">
        <v>2779</v>
      </c>
      <c r="F31" s="1836">
        <v>224</v>
      </c>
      <c r="G31" s="1787" t="s">
        <v>2266</v>
      </c>
      <c r="H31" s="1828" t="s">
        <v>1904</v>
      </c>
      <c r="I31" s="1837">
        <v>200844</v>
      </c>
      <c r="J31" s="1837">
        <v>200844</v>
      </c>
      <c r="K31" s="1837">
        <v>200844</v>
      </c>
      <c r="L31" s="1837">
        <v>0</v>
      </c>
      <c r="M31" s="1836"/>
      <c r="N31" s="1836"/>
      <c r="O31" s="1836"/>
      <c r="P31" s="1987">
        <v>1</v>
      </c>
      <c r="Q31" s="1987">
        <v>1</v>
      </c>
      <c r="R31" s="1836">
        <v>1</v>
      </c>
      <c r="S31" s="1836"/>
      <c r="T31" s="1836"/>
      <c r="U31" s="1836"/>
      <c r="V31" s="1836"/>
      <c r="W31" s="1787" t="s">
        <v>438</v>
      </c>
      <c r="X31" s="205"/>
    </row>
    <row r="32" spans="1:90" ht="45" customHeight="1">
      <c r="A32" s="1787" t="s">
        <v>451</v>
      </c>
      <c r="B32" s="1787" t="s">
        <v>710</v>
      </c>
      <c r="C32" s="1787" t="s">
        <v>1021</v>
      </c>
      <c r="D32" s="1838" t="s">
        <v>2780</v>
      </c>
      <c r="E32" s="1838" t="s">
        <v>2780</v>
      </c>
      <c r="F32" s="1836">
        <v>70</v>
      </c>
      <c r="G32" s="1787" t="s">
        <v>2266</v>
      </c>
      <c r="H32" s="1828" t="s">
        <v>1904</v>
      </c>
      <c r="I32" s="1837">
        <v>135000</v>
      </c>
      <c r="J32" s="1837">
        <v>135000</v>
      </c>
      <c r="K32" s="1837">
        <v>135000</v>
      </c>
      <c r="L32" s="1837">
        <v>0</v>
      </c>
      <c r="M32" s="1836"/>
      <c r="N32" s="1836"/>
      <c r="O32" s="1836"/>
      <c r="P32" s="1987">
        <v>1</v>
      </c>
      <c r="Q32" s="1987">
        <v>1</v>
      </c>
      <c r="R32" s="1836">
        <v>1</v>
      </c>
      <c r="S32" s="1836"/>
      <c r="T32" s="1836"/>
      <c r="U32" s="1836"/>
      <c r="V32" s="1836"/>
      <c r="W32" s="1787" t="s">
        <v>438</v>
      </c>
      <c r="X32" s="205"/>
    </row>
    <row r="33" spans="1:90" ht="45" customHeight="1">
      <c r="A33" s="1787" t="s">
        <v>451</v>
      </c>
      <c r="B33" s="1787" t="s">
        <v>710</v>
      </c>
      <c r="C33" s="1787" t="s">
        <v>1021</v>
      </c>
      <c r="D33" s="1838" t="s">
        <v>2781</v>
      </c>
      <c r="E33" s="1838" t="s">
        <v>2781</v>
      </c>
      <c r="F33" s="1836">
        <v>30</v>
      </c>
      <c r="G33" s="1787" t="s">
        <v>2266</v>
      </c>
      <c r="H33" s="1828" t="s">
        <v>1904</v>
      </c>
      <c r="I33" s="1837">
        <v>100000</v>
      </c>
      <c r="J33" s="1837">
        <v>100000</v>
      </c>
      <c r="K33" s="1837">
        <v>100000</v>
      </c>
      <c r="L33" s="1837">
        <v>0</v>
      </c>
      <c r="M33" s="1836"/>
      <c r="N33" s="1836"/>
      <c r="O33" s="1836"/>
      <c r="P33" s="1987">
        <v>1</v>
      </c>
      <c r="Q33" s="1987">
        <v>1</v>
      </c>
      <c r="R33" s="1836">
        <v>1</v>
      </c>
      <c r="S33" s="1836"/>
      <c r="T33" s="1836"/>
      <c r="U33" s="1836"/>
      <c r="V33" s="1836"/>
      <c r="W33" s="1787" t="s">
        <v>438</v>
      </c>
      <c r="X33" s="205"/>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H33" s="204"/>
      <c r="CI33" s="204"/>
      <c r="CJ33" s="204"/>
      <c r="CK33" s="204"/>
      <c r="CL33" s="204"/>
    </row>
    <row r="34" spans="1:90" ht="45" customHeight="1">
      <c r="A34" s="1787" t="s">
        <v>451</v>
      </c>
      <c r="B34" s="1787" t="s">
        <v>710</v>
      </c>
      <c r="C34" s="1836" t="s">
        <v>1030</v>
      </c>
      <c r="D34" s="1832" t="s">
        <v>2786</v>
      </c>
      <c r="E34" s="1838" t="s">
        <v>2782</v>
      </c>
      <c r="F34" s="1836">
        <v>86</v>
      </c>
      <c r="G34" s="1787" t="s">
        <v>2266</v>
      </c>
      <c r="H34" s="1828" t="s">
        <v>1904</v>
      </c>
      <c r="I34" s="1839">
        <v>69774.42</v>
      </c>
      <c r="J34" s="1839">
        <v>69774.42</v>
      </c>
      <c r="K34" s="1839">
        <v>69774.42</v>
      </c>
      <c r="L34" s="1837">
        <f>I34-J34</f>
        <v>0</v>
      </c>
      <c r="M34" s="1837"/>
      <c r="N34" s="1836"/>
      <c r="O34" s="1836"/>
      <c r="P34" s="1987">
        <v>1</v>
      </c>
      <c r="Q34" s="1987">
        <v>1</v>
      </c>
      <c r="R34" s="1836">
        <v>1</v>
      </c>
      <c r="S34" s="1836"/>
      <c r="T34" s="1836"/>
      <c r="U34" s="1836"/>
      <c r="V34" s="1836"/>
      <c r="W34" s="1787" t="s">
        <v>438</v>
      </c>
      <c r="X34" s="205"/>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H34" s="204"/>
      <c r="CI34" s="204"/>
      <c r="CJ34" s="204"/>
      <c r="CK34" s="204"/>
      <c r="CL34" s="204"/>
    </row>
    <row r="35" spans="1:90" ht="45" customHeight="1">
      <c r="A35" s="1787" t="s">
        <v>451</v>
      </c>
      <c r="B35" s="1787" t="s">
        <v>710</v>
      </c>
      <c r="C35" s="1836" t="s">
        <v>1030</v>
      </c>
      <c r="D35" s="1832" t="s">
        <v>2787</v>
      </c>
      <c r="E35" s="1838" t="s">
        <v>2696</v>
      </c>
      <c r="F35" s="1836">
        <v>500</v>
      </c>
      <c r="G35" s="1838" t="s">
        <v>1063</v>
      </c>
      <c r="H35" s="1828" t="s">
        <v>1904</v>
      </c>
      <c r="I35" s="1839">
        <v>72716.52</v>
      </c>
      <c r="J35" s="1839">
        <v>72716.52</v>
      </c>
      <c r="K35" s="1839">
        <v>72716.52</v>
      </c>
      <c r="L35" s="1837">
        <v>0</v>
      </c>
      <c r="M35" s="1837"/>
      <c r="N35" s="1836"/>
      <c r="O35" s="1836"/>
      <c r="P35" s="1987">
        <v>1</v>
      </c>
      <c r="Q35" s="1987">
        <v>1</v>
      </c>
      <c r="R35" s="1836">
        <v>1</v>
      </c>
      <c r="S35" s="1836"/>
      <c r="T35" s="1836"/>
      <c r="U35" s="1836"/>
      <c r="V35" s="1836"/>
      <c r="W35" s="1787" t="s">
        <v>438</v>
      </c>
      <c r="X35" s="205"/>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H35" s="204"/>
      <c r="CI35" s="204"/>
      <c r="CJ35" s="204"/>
      <c r="CK35" s="204"/>
      <c r="CL35" s="204"/>
    </row>
    <row r="36" spans="1:90" ht="58.5" customHeight="1">
      <c r="A36" s="1787" t="s">
        <v>451</v>
      </c>
      <c r="B36" s="1787" t="s">
        <v>710</v>
      </c>
      <c r="C36" s="1836" t="s">
        <v>1030</v>
      </c>
      <c r="D36" s="1832" t="s">
        <v>2788</v>
      </c>
      <c r="E36" s="1838" t="s">
        <v>2783</v>
      </c>
      <c r="F36" s="1836">
        <v>151</v>
      </c>
      <c r="G36" s="1836" t="s">
        <v>2266</v>
      </c>
      <c r="H36" s="1828" t="s">
        <v>1904</v>
      </c>
      <c r="I36" s="1839">
        <v>97802.12</v>
      </c>
      <c r="J36" s="1839">
        <v>97802.12</v>
      </c>
      <c r="K36" s="1839">
        <v>97802.12</v>
      </c>
      <c r="L36" s="1837">
        <v>0</v>
      </c>
      <c r="M36" s="1839"/>
      <c r="N36" s="1836"/>
      <c r="O36" s="1836"/>
      <c r="P36" s="1987">
        <v>1</v>
      </c>
      <c r="Q36" s="1987">
        <v>1</v>
      </c>
      <c r="R36" s="1836">
        <v>1</v>
      </c>
      <c r="S36" s="1836"/>
      <c r="T36" s="1836"/>
      <c r="U36" s="1836"/>
      <c r="V36" s="1836"/>
      <c r="W36" s="2490" t="s">
        <v>3457</v>
      </c>
      <c r="X36" s="205"/>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H36" s="204"/>
      <c r="CI36" s="204"/>
      <c r="CJ36" s="204"/>
      <c r="CK36" s="204"/>
      <c r="CL36" s="204"/>
    </row>
    <row r="37" spans="1:90" ht="45" customHeight="1">
      <c r="A37" s="1787" t="s">
        <v>451</v>
      </c>
      <c r="B37" s="1787" t="s">
        <v>710</v>
      </c>
      <c r="C37" s="1836" t="s">
        <v>1030</v>
      </c>
      <c r="D37" s="1832" t="s">
        <v>2789</v>
      </c>
      <c r="E37" s="1838" t="s">
        <v>2784</v>
      </c>
      <c r="F37" s="1836">
        <v>47</v>
      </c>
      <c r="G37" s="1836" t="s">
        <v>2266</v>
      </c>
      <c r="H37" s="1828" t="s">
        <v>1904</v>
      </c>
      <c r="I37" s="1839">
        <v>104953</v>
      </c>
      <c r="J37" s="1839">
        <v>104953</v>
      </c>
      <c r="K37" s="1839">
        <v>104953</v>
      </c>
      <c r="L37" s="1837">
        <f>I37-J37</f>
        <v>0</v>
      </c>
      <c r="M37" s="1837"/>
      <c r="N37" s="1836"/>
      <c r="O37" s="1836"/>
      <c r="P37" s="1987">
        <v>1</v>
      </c>
      <c r="Q37" s="1987">
        <v>1</v>
      </c>
      <c r="R37" s="1836">
        <v>1</v>
      </c>
      <c r="S37" s="1836"/>
      <c r="T37" s="1836"/>
      <c r="U37" s="1836"/>
      <c r="V37" s="1836"/>
      <c r="W37" s="1787" t="s">
        <v>438</v>
      </c>
      <c r="X37" s="205"/>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H37" s="204"/>
      <c r="CI37" s="204"/>
      <c r="CJ37" s="204"/>
      <c r="CK37" s="204"/>
      <c r="CL37" s="204"/>
    </row>
    <row r="38" spans="1:90" ht="45" customHeight="1">
      <c r="A38" s="1787" t="s">
        <v>451</v>
      </c>
      <c r="B38" s="1787" t="s">
        <v>710</v>
      </c>
      <c r="C38" s="1836" t="s">
        <v>1030</v>
      </c>
      <c r="D38" s="1832" t="s">
        <v>2790</v>
      </c>
      <c r="E38" s="1838" t="s">
        <v>2785</v>
      </c>
      <c r="F38" s="1836">
        <v>87</v>
      </c>
      <c r="G38" s="1836" t="s">
        <v>2266</v>
      </c>
      <c r="H38" s="1828" t="s">
        <v>1904</v>
      </c>
      <c r="I38" s="1839">
        <v>68552.539999999994</v>
      </c>
      <c r="J38" s="1839">
        <v>68552.539999999994</v>
      </c>
      <c r="K38" s="1839">
        <v>68552.539999999994</v>
      </c>
      <c r="L38" s="1837">
        <f>I38-J38</f>
        <v>0</v>
      </c>
      <c r="M38" s="1837"/>
      <c r="N38" s="1836"/>
      <c r="O38" s="1836"/>
      <c r="P38" s="1987">
        <v>1</v>
      </c>
      <c r="Q38" s="1987">
        <v>1</v>
      </c>
      <c r="R38" s="1836">
        <v>1</v>
      </c>
      <c r="S38" s="1836"/>
      <c r="T38" s="1836"/>
      <c r="U38" s="1836"/>
      <c r="V38" s="1836"/>
      <c r="W38" s="1787" t="s">
        <v>438</v>
      </c>
      <c r="X38" s="205"/>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H38" s="204"/>
      <c r="CI38" s="204"/>
      <c r="CJ38" s="204"/>
      <c r="CK38" s="204"/>
      <c r="CL38" s="204"/>
    </row>
    <row r="39" spans="1:90" ht="109.5" customHeight="1">
      <c r="A39" s="1991" t="s">
        <v>415</v>
      </c>
      <c r="B39" s="1787" t="s">
        <v>710</v>
      </c>
      <c r="C39" s="1836" t="s">
        <v>1030</v>
      </c>
      <c r="D39" s="1832" t="s">
        <v>3449</v>
      </c>
      <c r="E39" s="1832" t="s">
        <v>3449</v>
      </c>
      <c r="F39" s="1836"/>
      <c r="G39" s="1838" t="s">
        <v>1063</v>
      </c>
      <c r="H39" s="1828" t="s">
        <v>1904</v>
      </c>
      <c r="I39" s="1839">
        <v>76149.399999999994</v>
      </c>
      <c r="J39" s="1839">
        <v>76149.399999999994</v>
      </c>
      <c r="K39" s="1839">
        <v>76149.399999999994</v>
      </c>
      <c r="L39" s="1839">
        <v>0</v>
      </c>
      <c r="M39" s="1837"/>
      <c r="N39" s="1836"/>
      <c r="O39" s="1836"/>
      <c r="P39" s="1987">
        <v>1</v>
      </c>
      <c r="Q39" s="1987">
        <v>1</v>
      </c>
      <c r="R39" s="1836">
        <v>1</v>
      </c>
      <c r="S39" s="1836"/>
      <c r="T39" s="1836"/>
      <c r="U39" s="1836"/>
      <c r="V39" s="1836"/>
      <c r="W39" s="2490" t="s">
        <v>3489</v>
      </c>
      <c r="X39" s="205"/>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c r="BR39" s="204"/>
      <c r="BS39" s="204"/>
      <c r="BT39" s="204"/>
      <c r="BU39" s="204"/>
      <c r="BV39" s="204"/>
      <c r="BW39" s="204"/>
      <c r="BX39" s="204"/>
      <c r="BY39" s="204"/>
      <c r="BZ39" s="204"/>
      <c r="CA39" s="204"/>
      <c r="CB39" s="204"/>
      <c r="CC39" s="204"/>
      <c r="CD39" s="204"/>
      <c r="CE39" s="204"/>
      <c r="CH39" s="204"/>
      <c r="CI39" s="204"/>
      <c r="CJ39" s="204"/>
      <c r="CK39" s="204"/>
      <c r="CL39" s="204"/>
    </row>
    <row r="40" spans="1:90" ht="42.75" customHeight="1">
      <c r="A40" s="1787"/>
      <c r="B40" s="1787"/>
      <c r="C40" s="1836"/>
      <c r="D40" s="1832"/>
      <c r="E40" s="1838"/>
      <c r="F40" s="1704"/>
      <c r="G40" s="1704"/>
      <c r="H40" s="1844"/>
      <c r="I40" s="1705">
        <f>SUM(I5:I39)</f>
        <v>3921834.5599999996</v>
      </c>
      <c r="J40" s="1705">
        <f>SUM(J5:J39)</f>
        <v>3921834.5599999996</v>
      </c>
      <c r="K40" s="1705">
        <f>SUM(K5:K39)</f>
        <v>3921834.5599999996</v>
      </c>
      <c r="L40" s="1845">
        <f>SUM(L5:L39)</f>
        <v>0</v>
      </c>
      <c r="M40" s="1836"/>
      <c r="N40" s="1836"/>
      <c r="O40" s="1836"/>
      <c r="P40" s="1836"/>
      <c r="Q40" s="1836"/>
      <c r="R40" s="1836"/>
      <c r="S40" s="1836"/>
      <c r="T40" s="1836"/>
      <c r="U40" s="1836"/>
      <c r="V40" s="1836"/>
      <c r="W40" s="1787"/>
      <c r="X40" s="205"/>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H40" s="204"/>
      <c r="CI40" s="204"/>
      <c r="CJ40" s="204"/>
      <c r="CK40" s="204"/>
      <c r="CL40" s="204"/>
    </row>
    <row r="41" spans="1:90" ht="30.75" customHeight="1">
      <c r="A41" s="1836"/>
      <c r="B41" s="1836"/>
      <c r="C41" s="1836"/>
      <c r="D41" s="4126"/>
      <c r="E41" s="4127"/>
      <c r="F41" s="4127"/>
      <c r="G41" s="4127"/>
      <c r="H41" s="4127"/>
      <c r="I41" s="4127"/>
      <c r="J41" s="4127"/>
      <c r="K41" s="4127"/>
      <c r="L41" s="4128"/>
      <c r="M41" s="1706"/>
      <c r="N41" s="1706"/>
      <c r="O41" s="1706"/>
      <c r="P41" s="1706"/>
      <c r="Q41" s="1706"/>
      <c r="R41" s="1706">
        <f>SUM(R5:R40)</f>
        <v>35</v>
      </c>
      <c r="S41" s="1706"/>
      <c r="T41" s="1706">
        <f>SUM(T5:T40)</f>
        <v>0</v>
      </c>
      <c r="U41" s="1706">
        <f>SUM(U5:U40)</f>
        <v>0</v>
      </c>
      <c r="V41" s="1706">
        <f>SUM(V5:V40)</f>
        <v>0</v>
      </c>
      <c r="W41" s="1836"/>
      <c r="X41" s="205"/>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H41" s="204"/>
      <c r="CI41" s="204"/>
      <c r="CJ41" s="204"/>
      <c r="CK41" s="204"/>
      <c r="CL41" s="204"/>
    </row>
  </sheetData>
  <dataConsolidate/>
  <mergeCells count="13">
    <mergeCell ref="D41:L41"/>
    <mergeCell ref="A1:W1"/>
    <mergeCell ref="A3:A4"/>
    <mergeCell ref="B3:B4"/>
    <mergeCell ref="C3:C4"/>
    <mergeCell ref="D3:E3"/>
    <mergeCell ref="F3:F4"/>
    <mergeCell ref="G3:G4"/>
    <mergeCell ref="H3:H4"/>
    <mergeCell ref="M3:M4"/>
    <mergeCell ref="N3:O3"/>
    <mergeCell ref="P3:Q3"/>
    <mergeCell ref="R3:W3"/>
  </mergeCells>
  <dataValidations count="9">
    <dataValidation type="list" allowBlank="1" showInputMessage="1" showErrorMessage="1" sqref="H42:H65536 H1:H4">
      <formula1>$AZ$5:$AZ$24</formula1>
    </dataValidation>
    <dataValidation type="list" allowBlank="1" showInputMessage="1" showErrorMessage="1" sqref="N1:N20 N26:N65536">
      <formula1>$BA$5:$BA$24</formula1>
    </dataValidation>
    <dataValidation type="list" allowBlank="1" showInputMessage="1" showErrorMessage="1" sqref="H6:H8 H10 H12:H14 H18">
      <formula1>$AZ$5:$AZ$8</formula1>
    </dataValidation>
    <dataValidation type="list" allowBlank="1" showInputMessage="1" showErrorMessage="1" sqref="H11 H9 H5 H15:H17 H19:H40">
      <formula1>$AZ$5:$AZ$7</formula1>
    </dataValidation>
    <dataValidation type="list" allowBlank="1" showInputMessage="1" showErrorMessage="1" sqref="A15:A17 A39">
      <formula1>$AX$4:$AX$7</formula1>
    </dataValidation>
    <dataValidation type="list" allowBlank="1" showInputMessage="1" showErrorMessage="1" sqref="G18 G13 G9:G11">
      <formula1>$AY$5:$AY$24</formula1>
    </dataValidation>
    <dataValidation type="list" allowBlank="1" showInputMessage="1" showErrorMessage="1" sqref="A40:A65536 A2:A14 A18:A38">
      <formula1>$AX$5:$AX$24</formula1>
    </dataValidation>
    <dataValidation type="list" allowBlank="1" showInputMessage="1" showErrorMessage="1" errorTitle="DİKKAT !!!!" error="LÜTFEN YANDA AÇILAN OK ARACILIĞIYLA UYGUN SEÇENEĞİ GİRİN_x000a_KÖYDES" sqref="G5:G8 G12 G14:G17">
      <formula1>$CF$4:$CF$22</formula1>
    </dataValidation>
    <dataValidation type="list" allowBlank="1" showInputMessage="1" showErrorMessage="1" errorTitle="DİKKAT !!!!" error="LÜTFEN YANDA AÇILAN OK ARACILIĞIYLA UYGUN SEÇENEĞİ GİRİN_x000a_KÖYDES" sqref="G19:G34">
      <formula1>$CF$4:$CF$13</formula1>
    </dataValidation>
  </dataValidations>
  <pageMargins left="0.15748031496062992" right="0" top="0.78740157480314965" bottom="0.51181102362204722" header="0.35433070866141736" footer="0.35433070866141736"/>
  <pageSetup paperSize="9" scale="40" orientation="landscape" r:id="rId1"/>
  <headerFooter alignWithMargins="0">
    <oddHeader>&amp;C&amp;12T.C.
İÇİŞLERİ BAKANLIĞI
Mahalli İdareler Genel Müdürlüğü</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E40"/>
  <sheetViews>
    <sheetView workbookViewId="0">
      <selection activeCell="O4" sqref="O4"/>
    </sheetView>
  </sheetViews>
  <sheetFormatPr defaultRowHeight="12.75"/>
  <cols>
    <col min="1" max="1" width="15.140625" style="3" customWidth="1"/>
    <col min="2" max="2" width="21.85546875" style="2" customWidth="1"/>
    <col min="3" max="3" width="12" style="2" customWidth="1"/>
    <col min="4" max="4" width="9.5703125" style="6" customWidth="1"/>
    <col min="5" max="5" width="9.42578125" style="6" customWidth="1"/>
    <col min="6" max="6" width="11.140625" style="6" customWidth="1"/>
    <col min="7" max="7" width="9.42578125" style="6" customWidth="1"/>
    <col min="8" max="8" width="10.28515625" style="6" customWidth="1"/>
    <col min="9" max="9" width="12.140625" style="6" customWidth="1"/>
    <col min="10" max="10" width="11.140625" style="6" customWidth="1"/>
    <col min="11" max="11" width="11.5703125" style="6" customWidth="1"/>
    <col min="12" max="12" width="11.140625" style="6" customWidth="1"/>
    <col min="13" max="13" width="11.5703125" style="6" customWidth="1"/>
    <col min="14" max="14" width="11.42578125" style="6" customWidth="1"/>
    <col min="15" max="15" width="11.7109375" style="6" customWidth="1"/>
    <col min="16" max="16" width="12.5703125" style="6" customWidth="1"/>
    <col min="17" max="17" width="12.28515625" style="6" customWidth="1"/>
    <col min="18" max="18" width="13.5703125" style="6" customWidth="1"/>
    <col min="19" max="19" width="14.28515625" style="2" customWidth="1"/>
    <col min="20" max="20" width="13.140625" style="2" customWidth="1"/>
    <col min="21" max="21" width="14.7109375" style="2" customWidth="1"/>
    <col min="22" max="22" width="18.85546875" style="2" customWidth="1"/>
    <col min="23" max="23" width="16.28515625" style="2" customWidth="1"/>
    <col min="24" max="31" width="9.140625" style="2"/>
    <col min="32" max="16384" width="9.140625" style="3"/>
  </cols>
  <sheetData>
    <row r="1" spans="1:31" ht="63.75" customHeight="1" thickBot="1">
      <c r="A1" s="3528" t="s">
        <v>2269</v>
      </c>
      <c r="B1" s="3529"/>
      <c r="C1" s="3529"/>
      <c r="D1" s="3529"/>
      <c r="E1" s="3529"/>
      <c r="F1" s="3529"/>
      <c r="G1" s="3529"/>
      <c r="H1" s="3529"/>
      <c r="I1" s="3529"/>
      <c r="J1" s="3529"/>
      <c r="K1" s="3529"/>
      <c r="L1" s="3529"/>
      <c r="M1" s="3529"/>
      <c r="N1" s="3529"/>
      <c r="O1" s="3530"/>
      <c r="P1" s="39"/>
      <c r="Q1" s="39"/>
      <c r="R1" s="39"/>
      <c r="S1" s="39"/>
      <c r="T1" s="39"/>
      <c r="U1" s="39"/>
      <c r="V1" s="39"/>
      <c r="W1" s="39"/>
    </row>
    <row r="2" spans="1:31" ht="33" customHeight="1">
      <c r="A2" s="3404" t="s">
        <v>963</v>
      </c>
      <c r="B2" s="3416" t="s">
        <v>16</v>
      </c>
      <c r="C2" s="3396" t="s">
        <v>17</v>
      </c>
      <c r="D2" s="3397"/>
      <c r="E2" s="3398"/>
      <c r="F2" s="3399" t="s">
        <v>18</v>
      </c>
      <c r="G2" s="3400"/>
      <c r="H2" s="3401"/>
      <c r="I2" s="3452" t="s">
        <v>2270</v>
      </c>
      <c r="J2" s="3453"/>
      <c r="K2" s="3454"/>
      <c r="L2" s="3455" t="s">
        <v>2271</v>
      </c>
      <c r="M2" s="3456"/>
      <c r="N2" s="3457"/>
      <c r="O2" s="3450" t="s">
        <v>417</v>
      </c>
      <c r="P2" s="3"/>
      <c r="Q2" s="7"/>
    </row>
    <row r="3" spans="1:31" ht="56.25" customHeight="1" thickBot="1">
      <c r="A3" s="3405"/>
      <c r="B3" s="3417"/>
      <c r="C3" s="143" t="s">
        <v>2260</v>
      </c>
      <c r="D3" s="129" t="s">
        <v>415</v>
      </c>
      <c r="E3" s="288" t="s">
        <v>19</v>
      </c>
      <c r="F3" s="187" t="s">
        <v>2260</v>
      </c>
      <c r="G3" s="133" t="s">
        <v>415</v>
      </c>
      <c r="H3" s="289" t="s">
        <v>19</v>
      </c>
      <c r="I3" s="145" t="s">
        <v>2260</v>
      </c>
      <c r="J3" s="146" t="s">
        <v>415</v>
      </c>
      <c r="K3" s="765" t="s">
        <v>19</v>
      </c>
      <c r="L3" s="160" t="s">
        <v>2260</v>
      </c>
      <c r="M3" s="161" t="s">
        <v>415</v>
      </c>
      <c r="N3" s="2610" t="s">
        <v>19</v>
      </c>
      <c r="O3" s="3451"/>
      <c r="P3" s="3"/>
      <c r="Q3" s="7"/>
    </row>
    <row r="4" spans="1:31" ht="21.95" customHeight="1" thickTop="1" thickBot="1">
      <c r="A4" s="3405"/>
      <c r="B4" s="8" t="s">
        <v>20</v>
      </c>
      <c r="C4" s="53">
        <v>39</v>
      </c>
      <c r="D4" s="54"/>
      <c r="E4" s="257">
        <v>39</v>
      </c>
      <c r="F4" s="118">
        <v>248</v>
      </c>
      <c r="G4" s="64"/>
      <c r="H4" s="65">
        <v>248</v>
      </c>
      <c r="I4" s="148"/>
      <c r="J4" s="149"/>
      <c r="K4" s="150"/>
      <c r="L4" s="1053">
        <v>2</v>
      </c>
      <c r="M4" s="163"/>
      <c r="N4" s="164">
        <v>2</v>
      </c>
      <c r="O4" s="188">
        <v>289</v>
      </c>
      <c r="P4" s="3"/>
      <c r="Q4" s="10"/>
    </row>
    <row r="5" spans="1:31" ht="21.95" customHeight="1" thickTop="1">
      <c r="A5" s="3405"/>
      <c r="B5" s="11" t="s">
        <v>21</v>
      </c>
      <c r="C5" s="131"/>
      <c r="D5" s="1060"/>
      <c r="E5" s="1061"/>
      <c r="F5" s="134"/>
      <c r="G5" s="1062"/>
      <c r="H5" s="1063"/>
      <c r="I5" s="151"/>
      <c r="J5" s="2611"/>
      <c r="K5" s="2612"/>
      <c r="L5" s="1054"/>
      <c r="M5" s="2613"/>
      <c r="N5" s="2614"/>
      <c r="O5" s="171"/>
      <c r="P5" s="3"/>
      <c r="Q5" s="10"/>
    </row>
    <row r="6" spans="1:31" ht="21.95" customHeight="1">
      <c r="A6" s="3405"/>
      <c r="B6" s="13" t="s">
        <v>22</v>
      </c>
      <c r="C6" s="132"/>
      <c r="D6" s="1060"/>
      <c r="E6" s="1070"/>
      <c r="F6" s="135"/>
      <c r="G6" s="1062"/>
      <c r="H6" s="1063"/>
      <c r="I6" s="154"/>
      <c r="J6" s="2611"/>
      <c r="K6" s="2612"/>
      <c r="L6" s="1055"/>
      <c r="M6" s="2613"/>
      <c r="N6" s="2614"/>
      <c r="O6" s="171"/>
      <c r="P6" s="3"/>
      <c r="Q6" s="10"/>
    </row>
    <row r="7" spans="1:31" ht="21.95" customHeight="1">
      <c r="A7" s="3405"/>
      <c r="B7" s="11" t="s">
        <v>23</v>
      </c>
      <c r="C7" s="131"/>
      <c r="D7" s="1060"/>
      <c r="E7" s="1070"/>
      <c r="F7" s="134"/>
      <c r="G7" s="1062"/>
      <c r="H7" s="1063"/>
      <c r="I7" s="151"/>
      <c r="J7" s="2611"/>
      <c r="K7" s="2612"/>
      <c r="L7" s="1054"/>
      <c r="M7" s="2613"/>
      <c r="N7" s="2614"/>
      <c r="O7" s="171"/>
      <c r="P7" s="3"/>
      <c r="Q7" s="10"/>
    </row>
    <row r="8" spans="1:31" ht="21.95" customHeight="1" thickBot="1">
      <c r="A8" s="3405"/>
      <c r="B8" s="11" t="s">
        <v>24</v>
      </c>
      <c r="C8" s="115">
        <v>1</v>
      </c>
      <c r="D8" s="59"/>
      <c r="E8" s="60"/>
      <c r="F8" s="66">
        <v>4</v>
      </c>
      <c r="G8" s="70"/>
      <c r="H8" s="71"/>
      <c r="I8" s="151"/>
      <c r="J8" s="155"/>
      <c r="K8" s="156"/>
      <c r="L8" s="1054"/>
      <c r="M8" s="167"/>
      <c r="N8" s="168"/>
      <c r="O8" s="171">
        <v>5</v>
      </c>
      <c r="P8" s="3"/>
      <c r="Q8" s="10"/>
    </row>
    <row r="9" spans="1:31" ht="21.95" customHeight="1" thickTop="1" thickBot="1">
      <c r="A9" s="3406"/>
      <c r="B9" s="14" t="s">
        <v>19</v>
      </c>
      <c r="C9" s="1057">
        <v>40</v>
      </c>
      <c r="D9" s="290"/>
      <c r="E9" s="291">
        <v>39</v>
      </c>
      <c r="F9" s="72">
        <v>252</v>
      </c>
      <c r="G9" s="292"/>
      <c r="H9" s="293">
        <v>248</v>
      </c>
      <c r="I9" s="157"/>
      <c r="J9" s="2615"/>
      <c r="K9" s="2616"/>
      <c r="L9" s="1056">
        <v>2</v>
      </c>
      <c r="M9" s="2617"/>
      <c r="N9" s="2618">
        <v>2</v>
      </c>
      <c r="O9" s="2619">
        <v>289</v>
      </c>
      <c r="P9" s="3"/>
      <c r="Q9" s="10"/>
    </row>
    <row r="10" spans="1:31" ht="10.5" customHeight="1">
      <c r="A10" s="17"/>
    </row>
    <row r="11" spans="1:31" ht="23.25" customHeight="1" thickBot="1">
      <c r="A11" s="3419" t="s">
        <v>25</v>
      </c>
      <c r="B11" s="3419"/>
      <c r="C11" s="3419"/>
      <c r="D11" s="3419"/>
      <c r="E11" s="18"/>
      <c r="F11" s="18"/>
      <c r="G11" s="18"/>
      <c r="H11" s="18"/>
      <c r="I11" s="18"/>
      <c r="J11" s="18"/>
      <c r="K11" s="18"/>
      <c r="L11" s="18"/>
      <c r="M11" s="18"/>
      <c r="N11" s="18"/>
      <c r="O11" s="19"/>
      <c r="P11" s="19"/>
      <c r="Q11" s="19"/>
    </row>
    <row r="12" spans="1:31" s="300" customFormat="1" ht="43.5" customHeight="1" thickBot="1">
      <c r="A12" s="3422" t="s">
        <v>963</v>
      </c>
      <c r="B12" s="4" t="s">
        <v>26</v>
      </c>
      <c r="C12" s="94" t="s">
        <v>27</v>
      </c>
      <c r="D12" s="2608" t="s">
        <v>20</v>
      </c>
      <c r="E12" s="44"/>
      <c r="F12" s="296"/>
      <c r="G12" s="297"/>
      <c r="H12" s="297"/>
      <c r="I12" s="298"/>
      <c r="J12" s="298"/>
      <c r="K12" s="298"/>
      <c r="L12" s="298"/>
      <c r="M12" s="298"/>
      <c r="N12" s="298"/>
      <c r="P12" s="26"/>
      <c r="Q12" s="26"/>
      <c r="R12" s="26"/>
      <c r="S12" s="26"/>
      <c r="T12" s="26"/>
      <c r="U12" s="26"/>
      <c r="V12" s="26"/>
      <c r="W12" s="26"/>
      <c r="X12" s="299"/>
      <c r="Y12" s="299"/>
      <c r="Z12" s="299"/>
      <c r="AA12" s="299"/>
      <c r="AB12" s="299"/>
      <c r="AC12" s="299"/>
      <c r="AD12" s="299"/>
      <c r="AE12" s="299"/>
    </row>
    <row r="13" spans="1:31" ht="18" customHeight="1">
      <c r="A13" s="3423"/>
      <c r="B13" s="25" t="s">
        <v>28</v>
      </c>
      <c r="C13" s="95"/>
      <c r="D13" s="100"/>
      <c r="E13" s="46"/>
      <c r="F13" s="38"/>
      <c r="G13" s="41"/>
      <c r="H13" s="41"/>
      <c r="O13" s="26"/>
      <c r="P13" s="26"/>
      <c r="Q13" s="26"/>
      <c r="R13" s="26"/>
      <c r="S13" s="26"/>
      <c r="T13" s="26"/>
      <c r="U13" s="26"/>
      <c r="V13" s="26"/>
      <c r="W13" s="26"/>
    </row>
    <row r="14" spans="1:31" ht="18" customHeight="1">
      <c r="A14" s="3423"/>
      <c r="B14" s="27" t="s">
        <v>29</v>
      </c>
      <c r="C14" s="96"/>
      <c r="D14" s="101"/>
      <c r="E14" s="46"/>
      <c r="F14" s="38"/>
      <c r="G14" s="41"/>
      <c r="H14" s="41"/>
      <c r="O14" s="26"/>
      <c r="P14" s="26"/>
      <c r="Q14" s="26"/>
      <c r="R14" s="26"/>
      <c r="S14" s="26"/>
      <c r="T14" s="26"/>
      <c r="U14" s="26"/>
      <c r="V14" s="26"/>
      <c r="W14" s="26"/>
    </row>
    <row r="15" spans="1:31" ht="18" customHeight="1">
      <c r="A15" s="3423"/>
      <c r="B15" s="27" t="s">
        <v>30</v>
      </c>
      <c r="C15" s="97">
        <v>650.70000000000005</v>
      </c>
      <c r="D15" s="102">
        <v>650.70000000000005</v>
      </c>
      <c r="E15" s="47"/>
      <c r="F15" s="38"/>
      <c r="G15" s="42"/>
      <c r="H15" s="42"/>
      <c r="O15" s="26"/>
      <c r="P15" s="26"/>
      <c r="Q15" s="26"/>
      <c r="R15" s="26"/>
      <c r="S15" s="26"/>
      <c r="T15" s="26"/>
      <c r="U15" s="26"/>
      <c r="V15" s="26"/>
      <c r="W15" s="26"/>
    </row>
    <row r="16" spans="1:31" ht="18" customHeight="1">
      <c r="A16" s="3423"/>
      <c r="B16" s="27" t="s">
        <v>31</v>
      </c>
      <c r="C16" s="97">
        <v>152.4</v>
      </c>
      <c r="D16" s="103">
        <v>152.4</v>
      </c>
      <c r="E16" s="47"/>
      <c r="F16" s="38"/>
      <c r="G16" s="43"/>
      <c r="H16" s="43"/>
      <c r="O16" s="28"/>
      <c r="P16" s="28"/>
      <c r="Q16" s="28"/>
    </row>
    <row r="17" spans="1:24" ht="18" customHeight="1">
      <c r="A17" s="3423"/>
      <c r="B17" s="27" t="s">
        <v>32</v>
      </c>
      <c r="C17" s="96">
        <v>164.6</v>
      </c>
      <c r="D17" s="101">
        <v>164.6</v>
      </c>
      <c r="E17" s="46"/>
      <c r="F17" s="38"/>
      <c r="G17" s="41"/>
      <c r="H17" s="41"/>
      <c r="O17" s="28"/>
      <c r="P17" s="28"/>
      <c r="Q17" s="28"/>
    </row>
    <row r="18" spans="1:24" ht="18" customHeight="1">
      <c r="A18" s="3423"/>
      <c r="B18" s="27" t="s">
        <v>33</v>
      </c>
      <c r="C18" s="96"/>
      <c r="D18" s="101"/>
      <c r="E18" s="46"/>
      <c r="F18" s="38"/>
      <c r="G18" s="41"/>
      <c r="H18" s="41"/>
      <c r="O18" s="28"/>
      <c r="P18" s="28"/>
      <c r="Q18" s="28"/>
    </row>
    <row r="19" spans="1:24" ht="18" customHeight="1">
      <c r="A19" s="3423"/>
      <c r="B19" s="113" t="s">
        <v>419</v>
      </c>
      <c r="C19" s="111"/>
      <c r="D19" s="112"/>
      <c r="E19" s="46"/>
      <c r="F19" s="38"/>
      <c r="G19" s="41"/>
      <c r="H19" s="41"/>
      <c r="O19" s="28"/>
      <c r="P19" s="28"/>
      <c r="Q19" s="28"/>
    </row>
    <row r="20" spans="1:24" ht="18" customHeight="1">
      <c r="A20" s="3423"/>
      <c r="B20" s="113" t="s">
        <v>420</v>
      </c>
      <c r="C20" s="111"/>
      <c r="D20" s="112"/>
      <c r="E20" s="46"/>
      <c r="F20" s="38"/>
      <c r="G20" s="41"/>
      <c r="H20" s="41"/>
      <c r="O20" s="28"/>
      <c r="P20" s="28"/>
      <c r="Q20" s="28"/>
    </row>
    <row r="21" spans="1:24" ht="18" customHeight="1">
      <c r="A21" s="3423"/>
      <c r="B21" s="113" t="s">
        <v>2278</v>
      </c>
      <c r="C21" s="111"/>
      <c r="D21" s="112"/>
      <c r="E21" s="46"/>
      <c r="F21" s="38"/>
      <c r="G21" s="41"/>
      <c r="H21" s="41"/>
      <c r="O21" s="28"/>
      <c r="P21" s="28"/>
      <c r="Q21" s="28"/>
    </row>
    <row r="22" spans="1:24" ht="18" customHeight="1">
      <c r="A22" s="3423"/>
      <c r="B22" s="27" t="s">
        <v>34</v>
      </c>
      <c r="C22" s="96"/>
      <c r="D22" s="101"/>
      <c r="E22" s="46"/>
      <c r="F22" s="38"/>
      <c r="G22" s="41"/>
      <c r="H22" s="41"/>
      <c r="O22" s="28"/>
      <c r="P22" s="28"/>
      <c r="Q22" s="28"/>
    </row>
    <row r="23" spans="1:24" ht="18" customHeight="1">
      <c r="A23" s="3423"/>
      <c r="B23" s="27" t="s">
        <v>35</v>
      </c>
      <c r="C23" s="96"/>
      <c r="D23" s="101"/>
      <c r="E23" s="46"/>
      <c r="F23" s="38"/>
      <c r="G23" s="41"/>
      <c r="H23" s="41"/>
      <c r="O23" s="3465"/>
      <c r="P23" s="3465"/>
      <c r="Q23" s="3465"/>
      <c r="R23" s="3465"/>
      <c r="S23" s="3465"/>
      <c r="T23" s="3465"/>
      <c r="U23" s="3465"/>
      <c r="V23" s="3465"/>
      <c r="W23" s="3465"/>
      <c r="X23" s="26"/>
    </row>
    <row r="24" spans="1:24" ht="18" customHeight="1" thickBot="1">
      <c r="A24" s="3424"/>
      <c r="B24" s="29" t="s">
        <v>36</v>
      </c>
      <c r="C24" s="98"/>
      <c r="D24" s="104"/>
      <c r="E24" s="46"/>
      <c r="F24" s="38"/>
      <c r="G24" s="41"/>
      <c r="H24" s="41"/>
      <c r="O24" s="3465"/>
      <c r="P24" s="3465"/>
      <c r="Q24" s="3465"/>
      <c r="R24" s="3465"/>
      <c r="S24" s="3465"/>
      <c r="T24" s="3465"/>
      <c r="U24" s="3465"/>
      <c r="V24" s="3465"/>
      <c r="W24" s="3465"/>
      <c r="X24" s="26"/>
    </row>
    <row r="25" spans="1:24" ht="8.25" customHeight="1"/>
    <row r="26" spans="1:24" ht="22.5" customHeight="1" thickBot="1">
      <c r="A26" s="3418" t="s">
        <v>2259</v>
      </c>
      <c r="B26" s="3418"/>
      <c r="C26" s="3418"/>
      <c r="D26" s="3418"/>
      <c r="E26" s="3418"/>
      <c r="F26" s="3418"/>
      <c r="G26" s="3418"/>
      <c r="H26" s="3418"/>
      <c r="I26" s="3418"/>
      <c r="J26" s="3418"/>
      <c r="K26" s="3418"/>
      <c r="L26" s="3418"/>
      <c r="M26" s="3418"/>
      <c r="N26" s="3418"/>
      <c r="O26" s="48"/>
      <c r="P26" s="48"/>
      <c r="Q26" s="48"/>
      <c r="R26" s="48"/>
      <c r="S26" s="48"/>
      <c r="T26" s="48"/>
      <c r="U26" s="48"/>
      <c r="V26" s="48"/>
      <c r="W26" s="48"/>
    </row>
    <row r="27" spans="1:24" ht="29.25" customHeight="1" thickBot="1">
      <c r="A27" s="3422" t="s">
        <v>963</v>
      </c>
      <c r="B27" s="3428" t="s">
        <v>26</v>
      </c>
      <c r="C27" s="3431" t="s">
        <v>2260</v>
      </c>
      <c r="D27" s="3432"/>
      <c r="E27" s="3432"/>
      <c r="F27" s="3432"/>
      <c r="G27" s="3432"/>
      <c r="H27" s="3432"/>
      <c r="I27" s="3438" t="s">
        <v>20</v>
      </c>
      <c r="J27" s="3439"/>
      <c r="K27" s="3439"/>
      <c r="L27" s="3439"/>
      <c r="M27" s="3439"/>
      <c r="N27" s="3440"/>
      <c r="O27" s="50"/>
      <c r="P27" s="51"/>
      <c r="Q27" s="51"/>
      <c r="R27" s="51"/>
      <c r="S27" s="51"/>
      <c r="T27" s="38"/>
      <c r="U27" s="38"/>
      <c r="V27" s="38"/>
      <c r="W27" s="38"/>
      <c r="X27" s="6"/>
    </row>
    <row r="28" spans="1:24" ht="30" customHeight="1" thickBot="1">
      <c r="A28" s="3423"/>
      <c r="B28" s="3429"/>
      <c r="C28" s="181" t="s">
        <v>2261</v>
      </c>
      <c r="D28" s="182"/>
      <c r="E28" s="3447" t="s">
        <v>2262</v>
      </c>
      <c r="F28" s="3447"/>
      <c r="G28" s="3445" t="s">
        <v>2272</v>
      </c>
      <c r="H28" s="3443" t="s">
        <v>421</v>
      </c>
      <c r="I28" s="184" t="s">
        <v>2261</v>
      </c>
      <c r="J28" s="184"/>
      <c r="K28" s="185" t="s">
        <v>2262</v>
      </c>
      <c r="L28" s="185"/>
      <c r="M28" s="3441" t="s">
        <v>2263</v>
      </c>
      <c r="N28" s="3441" t="s">
        <v>421</v>
      </c>
      <c r="O28" s="3"/>
      <c r="P28" s="3"/>
      <c r="Q28" s="3"/>
      <c r="R28" s="3"/>
      <c r="S28" s="3"/>
      <c r="T28" s="3"/>
      <c r="U28" s="3"/>
      <c r="V28" s="3"/>
      <c r="W28" s="3"/>
    </row>
    <row r="29" spans="1:24" ht="65.25" customHeight="1" thickBot="1">
      <c r="A29" s="3423"/>
      <c r="B29" s="3430"/>
      <c r="C29" s="105" t="s">
        <v>2264</v>
      </c>
      <c r="D29" s="106" t="s">
        <v>2265</v>
      </c>
      <c r="E29" s="105" t="s">
        <v>2264</v>
      </c>
      <c r="F29" s="106" t="s">
        <v>2265</v>
      </c>
      <c r="G29" s="3446"/>
      <c r="H29" s="3444"/>
      <c r="I29" s="177" t="s">
        <v>2264</v>
      </c>
      <c r="J29" s="110" t="s">
        <v>2265</v>
      </c>
      <c r="K29" s="177" t="s">
        <v>2264</v>
      </c>
      <c r="L29" s="110" t="s">
        <v>2265</v>
      </c>
      <c r="M29" s="3442"/>
      <c r="N29" s="3442"/>
      <c r="O29" s="3"/>
      <c r="P29" s="3"/>
      <c r="Q29" s="3"/>
      <c r="R29" s="3"/>
      <c r="S29" s="3"/>
      <c r="T29" s="3"/>
      <c r="U29" s="3"/>
      <c r="V29" s="3"/>
      <c r="W29" s="3"/>
    </row>
    <row r="30" spans="1:24" ht="20.100000000000001" customHeight="1">
      <c r="A30" s="3423"/>
      <c r="B30" s="30" t="s">
        <v>2266</v>
      </c>
      <c r="C30" s="78"/>
      <c r="D30" s="78">
        <v>6</v>
      </c>
      <c r="E30" s="78"/>
      <c r="F30" s="78"/>
      <c r="G30" s="78">
        <v>5</v>
      </c>
      <c r="H30" s="173">
        <v>6</v>
      </c>
      <c r="I30" s="87"/>
      <c r="J30" s="87">
        <v>5</v>
      </c>
      <c r="K30" s="87"/>
      <c r="L30" s="87"/>
      <c r="M30" s="87">
        <v>708</v>
      </c>
      <c r="N30" s="88">
        <v>5</v>
      </c>
      <c r="O30" s="3"/>
      <c r="P30" s="3"/>
      <c r="Q30" s="3"/>
      <c r="R30" s="3"/>
      <c r="S30" s="3"/>
      <c r="T30" s="3"/>
      <c r="U30" s="3"/>
      <c r="V30" s="3"/>
      <c r="W30" s="3"/>
    </row>
    <row r="31" spans="1:24" ht="20.100000000000001" customHeight="1">
      <c r="A31" s="3423"/>
      <c r="B31" s="31" t="s">
        <v>2267</v>
      </c>
      <c r="C31" s="80"/>
      <c r="D31" s="80"/>
      <c r="E31" s="80"/>
      <c r="F31" s="80"/>
      <c r="G31" s="81"/>
      <c r="H31" s="176"/>
      <c r="I31" s="90"/>
      <c r="J31" s="90"/>
      <c r="K31" s="90"/>
      <c r="L31" s="90"/>
      <c r="M31" s="91"/>
      <c r="N31" s="92"/>
      <c r="O31" s="3"/>
      <c r="P31" s="3"/>
      <c r="Q31" s="3"/>
      <c r="R31" s="3"/>
      <c r="S31" s="3"/>
      <c r="T31" s="3"/>
      <c r="U31" s="3"/>
      <c r="V31" s="3"/>
      <c r="W31" s="3"/>
    </row>
    <row r="32" spans="1:24" ht="20.100000000000001" customHeight="1" thickBot="1">
      <c r="A32" s="3423"/>
      <c r="B32" s="31" t="s">
        <v>2268</v>
      </c>
      <c r="C32" s="80"/>
      <c r="D32" s="80">
        <v>34</v>
      </c>
      <c r="E32" s="80"/>
      <c r="F32" s="80"/>
      <c r="G32" s="80">
        <v>8118</v>
      </c>
      <c r="H32" s="253">
        <v>34</v>
      </c>
      <c r="I32" s="90"/>
      <c r="J32" s="90">
        <v>34</v>
      </c>
      <c r="K32" s="90"/>
      <c r="L32" s="90"/>
      <c r="M32" s="90">
        <v>8035</v>
      </c>
      <c r="N32" s="122">
        <v>34</v>
      </c>
      <c r="O32" s="3"/>
      <c r="P32" s="3"/>
      <c r="Q32" s="3"/>
      <c r="R32" s="3"/>
      <c r="S32" s="3"/>
      <c r="T32" s="3"/>
      <c r="U32" s="3"/>
      <c r="V32" s="3"/>
      <c r="W32" s="3"/>
    </row>
    <row r="33" spans="1:23" ht="20.100000000000001" customHeight="1" thickTop="1" thickBot="1">
      <c r="A33" s="3424"/>
      <c r="B33" s="32" t="s">
        <v>19</v>
      </c>
      <c r="C33" s="83"/>
      <c r="D33" s="83">
        <v>40</v>
      </c>
      <c r="E33" s="83"/>
      <c r="F33" s="83"/>
      <c r="G33" s="84">
        <v>9246</v>
      </c>
      <c r="H33" s="255">
        <v>40</v>
      </c>
      <c r="I33" s="116"/>
      <c r="J33" s="93">
        <v>39</v>
      </c>
      <c r="K33" s="93"/>
      <c r="L33" s="93"/>
      <c r="M33" s="121">
        <v>8743</v>
      </c>
      <c r="N33" s="258">
        <v>39</v>
      </c>
      <c r="O33" s="3"/>
      <c r="P33" s="3"/>
      <c r="Q33" s="3"/>
      <c r="R33" s="3"/>
      <c r="S33" s="3"/>
      <c r="T33" s="3"/>
      <c r="U33" s="3"/>
      <c r="V33" s="3"/>
      <c r="W33" s="3"/>
    </row>
    <row r="34" spans="1:23">
      <c r="A34" s="33"/>
      <c r="B34" s="34"/>
      <c r="C34" s="34"/>
      <c r="D34" s="298"/>
      <c r="E34" s="298"/>
      <c r="F34" s="298"/>
      <c r="G34" s="298"/>
      <c r="H34" s="298"/>
    </row>
    <row r="35" spans="1:23" ht="14.25" customHeight="1">
      <c r="A35" s="35"/>
      <c r="B35" s="36"/>
      <c r="C35" s="36"/>
      <c r="D35" s="298"/>
      <c r="E35" s="298"/>
      <c r="F35" s="298"/>
      <c r="G35" s="298"/>
      <c r="H35" s="298"/>
    </row>
    <row r="36" spans="1:23">
      <c r="A36" s="33"/>
      <c r="B36" s="36"/>
      <c r="C36" s="36"/>
      <c r="D36" s="298"/>
      <c r="E36" s="298"/>
      <c r="F36" s="298"/>
      <c r="G36" s="298"/>
      <c r="H36" s="298"/>
    </row>
    <row r="37" spans="1:23">
      <c r="A37" s="33"/>
      <c r="B37" s="2609"/>
      <c r="C37" s="2609"/>
      <c r="D37" s="298"/>
      <c r="E37" s="298"/>
      <c r="F37" s="298"/>
      <c r="G37" s="298"/>
      <c r="H37" s="298"/>
    </row>
    <row r="38" spans="1:23">
      <c r="A38" s="38"/>
      <c r="B38" s="6"/>
      <c r="C38" s="6"/>
    </row>
    <row r="39" spans="1:23">
      <c r="A39" s="38"/>
      <c r="B39" s="6"/>
      <c r="C39" s="6"/>
    </row>
    <row r="40" spans="1:23">
      <c r="A40" s="38"/>
      <c r="B40" s="6"/>
      <c r="C40" s="6"/>
    </row>
  </sheetData>
  <protectedRanges>
    <protectedRange sqref="G13:H24 E13:E24 C13:D18 C22:D24" name="Aralık1"/>
    <protectedRange sqref="G30:G31" name="Aralık1_1"/>
    <protectedRange sqref="M30:M31" name="Aralık1_2"/>
    <protectedRange sqref="C19:D21" name="Aralık1_3"/>
  </protectedRanges>
  <mergeCells count="21">
    <mergeCell ref="B27:B29"/>
    <mergeCell ref="E28:F28"/>
    <mergeCell ref="I27:N27"/>
    <mergeCell ref="A11:D11"/>
    <mergeCell ref="A27:A33"/>
    <mergeCell ref="N28:N29"/>
    <mergeCell ref="H28:H29"/>
    <mergeCell ref="G28:G29"/>
    <mergeCell ref="C27:H27"/>
    <mergeCell ref="M28:M29"/>
    <mergeCell ref="O23:W24"/>
    <mergeCell ref="L2:N2"/>
    <mergeCell ref="I2:K2"/>
    <mergeCell ref="O2:O3"/>
    <mergeCell ref="A26:N26"/>
    <mergeCell ref="A12:A24"/>
    <mergeCell ref="A1:O1"/>
    <mergeCell ref="A2:A9"/>
    <mergeCell ref="B2:B3"/>
    <mergeCell ref="C2:E2"/>
    <mergeCell ref="F2:H2"/>
  </mergeCells>
  <dataValidations count="4">
    <dataValidation type="custom" allowBlank="1" showInputMessage="1" showErrorMessage="1" errorTitle="LÜTFEN DÜZELTİN" error="BİTEN ÜNİTE SAYISI BİTEN İÇME SUYU SAYISINDAN AZ OLAMAZ" sqref="E4">
      <formula1>E4&lt;=N33</formula1>
    </dataValidation>
    <dataValidation type="custom" allowBlank="1" showInputMessage="1" showErrorMessage="1" errorTitle="LÜTFEN DÜZELTİN" error="PLANLANAN İÇME SUYU İŞ SAYISI, İÇME SUYU HİZMETİ GÖTÜRÜLECEK ÜNİTE SAYISINDAN AZ OLAMAZ " sqref="C9">
      <formula1>C9&lt;=H33</formula1>
    </dataValidation>
    <dataValidation type="custom" allowBlank="1" showInputMessage="1" showErrorMessage="1" errorTitle="LÜTFEN DÜZELTİN" error="BİTEN ÜNİTE SAYISI BİTEN İÇME SUYU SAYISINDAN AZ OLAMAZ" sqref="N33">
      <formula1>E4&lt;=N33</formula1>
    </dataValidation>
    <dataValidation type="custom" allowBlank="1" showInputMessage="1" showErrorMessage="1" errorTitle="LÜTFEN DÜZELTİN" error="PLANLANAN İÇME SUYU İŞ SAYISI, İÇME SUYU HİZMETİ GÖTÜRÜLECEK ÜNİTE SAYISINDAN AZ OLAMAZ " sqref="H33">
      <formula1>C9&lt;=H33</formula1>
    </dataValidation>
  </dataValidations>
  <pageMargins left="0.68" right="0.36" top="0.92" bottom="0.52" header="0.47" footer="0.43"/>
  <pageSetup paperSize="9" scale="65" orientation="landscape" r:id="rId1"/>
  <headerFooter alignWithMargins="0">
    <oddHeader>&amp;C&amp;"Arial Tur,Kalın"&amp;12T.C
İÇİŞLERİ BAKANLIĞI
Mahalli İdareler Genel Müdürlüğü</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CM14"/>
  <sheetViews>
    <sheetView zoomScaleNormal="100" zoomScaleSheetLayoutView="75" workbookViewId="0">
      <selection activeCell="J12" sqref="J12:L12"/>
    </sheetView>
  </sheetViews>
  <sheetFormatPr defaultRowHeight="12.75"/>
  <cols>
    <col min="1" max="1" width="5.85546875" style="204" customWidth="1"/>
    <col min="2" max="2" width="10.140625" style="204" customWidth="1"/>
    <col min="3" max="3" width="14.140625" style="204" customWidth="1"/>
    <col min="4" max="4" width="27.5703125" style="204" customWidth="1"/>
    <col min="5" max="5" width="19.42578125" style="204" customWidth="1"/>
    <col min="6" max="6" width="10.42578125" style="204" customWidth="1"/>
    <col min="7" max="7" width="14.7109375" style="204" customWidth="1"/>
    <col min="8" max="8" width="16" style="204" customWidth="1"/>
    <col min="9" max="9" width="13" style="244" customWidth="1"/>
    <col min="10" max="10" width="11.42578125" style="244" customWidth="1"/>
    <col min="11" max="11" width="10.28515625" style="245" customWidth="1"/>
    <col min="12" max="12" width="11.5703125" style="244" customWidth="1"/>
    <col min="13" max="13" width="12.5703125" style="244" customWidth="1"/>
    <col min="14" max="14" width="12" style="244" customWidth="1"/>
    <col min="15" max="15" width="9.140625" style="244"/>
    <col min="16" max="16" width="8.28515625" style="244" customWidth="1"/>
    <col min="17" max="17" width="6.7109375" style="246" customWidth="1"/>
    <col min="18" max="18" width="6.85546875" style="204" customWidth="1"/>
    <col min="19" max="19" width="6" style="204" customWidth="1"/>
    <col min="20" max="20" width="8.140625" style="204" customWidth="1"/>
    <col min="21" max="21" width="5.7109375" style="204" customWidth="1"/>
    <col min="22" max="22" width="5.5703125" style="204" customWidth="1"/>
    <col min="23" max="23" width="8.85546875" style="204" customWidth="1"/>
    <col min="24" max="24" width="24.7109375" style="204" customWidth="1"/>
    <col min="25" max="84" width="9.140625" style="249"/>
    <col min="85" max="86" width="9.140625" style="204"/>
    <col min="87" max="87" width="9.140625" style="249"/>
    <col min="88" max="88" width="10.42578125" style="249" customWidth="1"/>
    <col min="89" max="89" width="10.28515625" style="249" customWidth="1"/>
    <col min="90" max="91" width="9.140625" style="249"/>
    <col min="92" max="93" width="9.140625" style="204"/>
    <col min="94" max="97" width="0" style="204" hidden="1" customWidth="1"/>
    <col min="98" max="16384" width="9.140625" style="204"/>
  </cols>
  <sheetData>
    <row r="1" spans="1:91" s="205" customFormat="1" ht="24.75" customHeight="1">
      <c r="A1" s="3937" t="s">
        <v>2620</v>
      </c>
      <c r="B1" s="3937"/>
      <c r="C1" s="3937"/>
      <c r="D1" s="3937"/>
      <c r="E1" s="3937"/>
      <c r="F1" s="3937"/>
      <c r="G1" s="3937"/>
      <c r="H1" s="3937"/>
      <c r="I1" s="3937"/>
      <c r="J1" s="3937"/>
      <c r="K1" s="3937"/>
      <c r="L1" s="3937"/>
      <c r="M1" s="3937"/>
      <c r="N1" s="3937"/>
      <c r="O1" s="3937"/>
      <c r="P1" s="3937"/>
      <c r="Q1" s="3937"/>
      <c r="R1" s="3937"/>
      <c r="S1" s="3937"/>
      <c r="T1" s="3937"/>
      <c r="U1" s="3937"/>
      <c r="V1" s="3937"/>
      <c r="W1" s="3937"/>
      <c r="X1" s="3937"/>
      <c r="CI1" s="249"/>
      <c r="CJ1" s="249"/>
      <c r="CK1" s="249"/>
      <c r="CL1" s="249"/>
      <c r="CM1" s="249"/>
    </row>
    <row r="2" spans="1:91" s="205" customFormat="1" ht="13.5" thickBot="1">
      <c r="I2" s="277"/>
      <c r="J2" s="277"/>
      <c r="K2" s="278"/>
      <c r="L2" s="277"/>
      <c r="M2" s="277"/>
      <c r="N2" s="277"/>
      <c r="O2" s="277"/>
      <c r="P2" s="277"/>
      <c r="CI2" s="249"/>
      <c r="CJ2" s="249"/>
      <c r="CK2" s="249"/>
      <c r="CL2" s="249"/>
      <c r="CM2" s="249"/>
    </row>
    <row r="3" spans="1:91" s="205" customFormat="1" ht="40.5" customHeight="1">
      <c r="A3" s="3946" t="s">
        <v>445</v>
      </c>
      <c r="B3" s="3948" t="s">
        <v>13</v>
      </c>
      <c r="C3" s="3950" t="s">
        <v>2277</v>
      </c>
      <c r="D3" s="3950" t="s">
        <v>423</v>
      </c>
      <c r="E3" s="3950"/>
      <c r="F3" s="3964" t="s">
        <v>2276</v>
      </c>
      <c r="G3" s="3958" t="s">
        <v>411</v>
      </c>
      <c r="H3" s="3966" t="s">
        <v>395</v>
      </c>
      <c r="I3" s="604" t="s">
        <v>2357</v>
      </c>
      <c r="J3" s="391" t="s">
        <v>1054</v>
      </c>
      <c r="K3" s="391" t="s">
        <v>2358</v>
      </c>
      <c r="L3" s="605" t="s">
        <v>2359</v>
      </c>
      <c r="M3" s="3972" t="s">
        <v>1865</v>
      </c>
      <c r="N3" s="3968" t="s">
        <v>972</v>
      </c>
      <c r="O3" s="3970" t="s">
        <v>346</v>
      </c>
      <c r="P3" s="3971"/>
      <c r="Q3" s="3940" t="s">
        <v>429</v>
      </c>
      <c r="R3" s="3941"/>
      <c r="S3" s="3942" t="s">
        <v>16</v>
      </c>
      <c r="T3" s="3943"/>
      <c r="U3" s="3943"/>
      <c r="V3" s="3943"/>
      <c r="W3" s="3943"/>
      <c r="X3" s="3944"/>
      <c r="CI3" s="249"/>
      <c r="CJ3" s="249"/>
      <c r="CK3" s="249"/>
      <c r="CL3" s="249"/>
      <c r="CM3" s="249"/>
    </row>
    <row r="4" spans="1:91" s="205" customFormat="1" ht="41.25" customHeight="1" thickBot="1">
      <c r="A4" s="3947"/>
      <c r="B4" s="3949"/>
      <c r="C4" s="3951"/>
      <c r="D4" s="608" t="s">
        <v>430</v>
      </c>
      <c r="E4" s="609" t="s">
        <v>410</v>
      </c>
      <c r="F4" s="3965"/>
      <c r="G4" s="3959"/>
      <c r="H4" s="3967"/>
      <c r="I4" s="1241" t="s">
        <v>1416</v>
      </c>
      <c r="J4" s="1242" t="s">
        <v>1417</v>
      </c>
      <c r="K4" s="611" t="s">
        <v>1055</v>
      </c>
      <c r="L4" s="612" t="s">
        <v>2131</v>
      </c>
      <c r="M4" s="3973"/>
      <c r="N4" s="3969"/>
      <c r="O4" s="705" t="s">
        <v>348</v>
      </c>
      <c r="P4" s="706" t="s">
        <v>349</v>
      </c>
      <c r="Q4" s="619" t="s">
        <v>436</v>
      </c>
      <c r="R4" s="620" t="s">
        <v>437</v>
      </c>
      <c r="S4" s="621" t="s">
        <v>438</v>
      </c>
      <c r="T4" s="622" t="s">
        <v>439</v>
      </c>
      <c r="U4" s="622" t="s">
        <v>440</v>
      </c>
      <c r="V4" s="622" t="s">
        <v>441</v>
      </c>
      <c r="W4" s="622" t="s">
        <v>442</v>
      </c>
      <c r="X4" s="623" t="s">
        <v>443</v>
      </c>
      <c r="CI4" s="249"/>
      <c r="CJ4" s="249"/>
      <c r="CK4" s="249"/>
      <c r="CL4" s="249"/>
      <c r="CM4" s="249"/>
    </row>
    <row r="5" spans="1:91" s="280" customFormat="1" ht="42" customHeight="1">
      <c r="A5" s="677"/>
      <c r="B5" s="1374"/>
      <c r="C5" s="1374"/>
      <c r="D5" s="1247"/>
      <c r="E5" s="1383"/>
      <c r="F5" s="1374"/>
      <c r="G5" s="1374"/>
      <c r="H5" s="1375"/>
      <c r="I5" s="1393"/>
      <c r="J5" s="1393"/>
      <c r="K5" s="1393"/>
      <c r="L5" s="683"/>
      <c r="M5" s="707"/>
      <c r="N5" s="708"/>
      <c r="O5" s="708"/>
      <c r="P5" s="683"/>
      <c r="Q5" s="684"/>
      <c r="R5" s="683"/>
      <c r="S5" s="684"/>
      <c r="T5" s="685"/>
      <c r="U5" s="685"/>
      <c r="V5" s="685"/>
      <c r="W5" s="1371"/>
      <c r="X5" s="686"/>
      <c r="AY5" s="271" t="s">
        <v>451</v>
      </c>
      <c r="AZ5" s="271" t="s">
        <v>2266</v>
      </c>
      <c r="BA5" s="271" t="s">
        <v>1060</v>
      </c>
      <c r="CI5" s="271" t="s">
        <v>451</v>
      </c>
      <c r="CJ5" s="271" t="s">
        <v>2266</v>
      </c>
      <c r="CK5" s="271" t="s">
        <v>408</v>
      </c>
      <c r="CL5" s="271"/>
      <c r="CM5" s="271"/>
    </row>
    <row r="6" spans="1:91" s="272" customFormat="1" ht="42" customHeight="1">
      <c r="A6" s="1376"/>
      <c r="B6" s="1373"/>
      <c r="C6" s="1373"/>
      <c r="D6" s="1384"/>
      <c r="E6" s="1385"/>
      <c r="F6" s="1377"/>
      <c r="G6" s="1373"/>
      <c r="H6" s="1378"/>
      <c r="I6" s="1393"/>
      <c r="J6" s="1393"/>
      <c r="K6" s="1393"/>
      <c r="L6" s="683"/>
      <c r="M6" s="710"/>
      <c r="N6" s="711"/>
      <c r="O6" s="711"/>
      <c r="P6" s="693"/>
      <c r="Q6" s="694"/>
      <c r="R6" s="693"/>
      <c r="S6" s="695"/>
      <c r="T6" s="654"/>
      <c r="U6" s="685"/>
      <c r="V6" s="685"/>
      <c r="W6" s="1371"/>
      <c r="X6" s="686"/>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t="s">
        <v>10</v>
      </c>
      <c r="AZ6" s="271" t="s">
        <v>965</v>
      </c>
      <c r="BA6" s="271" t="s">
        <v>1061</v>
      </c>
      <c r="BB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F6" s="271"/>
      <c r="CI6" s="271" t="s">
        <v>10</v>
      </c>
      <c r="CJ6" s="271" t="s">
        <v>965</v>
      </c>
      <c r="CK6" s="271" t="s">
        <v>409</v>
      </c>
      <c r="CL6" s="271"/>
      <c r="CM6" s="271"/>
    </row>
    <row r="7" spans="1:91" s="272" customFormat="1" ht="42" customHeight="1">
      <c r="A7" s="677"/>
      <c r="B7" s="1374"/>
      <c r="C7" s="1374"/>
      <c r="D7" s="1247"/>
      <c r="E7" s="1383"/>
      <c r="F7" s="1369"/>
      <c r="G7" s="1374"/>
      <c r="H7" s="1375"/>
      <c r="I7" s="1393"/>
      <c r="J7" s="1393"/>
      <c r="K7" s="1393"/>
      <c r="L7" s="683"/>
      <c r="M7" s="710"/>
      <c r="N7" s="711"/>
      <c r="O7" s="711"/>
      <c r="P7" s="693"/>
      <c r="Q7" s="694"/>
      <c r="R7" s="693"/>
      <c r="S7" s="695"/>
      <c r="T7" s="654"/>
      <c r="U7" s="685"/>
      <c r="V7" s="685"/>
      <c r="W7" s="1371"/>
      <c r="X7" s="686"/>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t="s">
        <v>415</v>
      </c>
      <c r="AZ7" s="271" t="s">
        <v>2268</v>
      </c>
      <c r="BA7" s="271" t="s">
        <v>1062</v>
      </c>
      <c r="BB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I7" s="271" t="s">
        <v>415</v>
      </c>
      <c r="CJ7" s="271" t="s">
        <v>2268</v>
      </c>
      <c r="CK7" s="271" t="s">
        <v>414</v>
      </c>
      <c r="CL7" s="271"/>
      <c r="CM7" s="271"/>
    </row>
    <row r="8" spans="1:91" s="272" customFormat="1" ht="42" customHeight="1">
      <c r="A8" s="1376"/>
      <c r="B8" s="1373"/>
      <c r="C8" s="1373"/>
      <c r="D8" s="1384"/>
      <c r="E8" s="1385"/>
      <c r="F8" s="1377"/>
      <c r="G8" s="1373"/>
      <c r="H8" s="1378"/>
      <c r="I8" s="1393"/>
      <c r="J8" s="1393"/>
      <c r="K8" s="1393"/>
      <c r="L8" s="683"/>
      <c r="M8" s="710"/>
      <c r="N8" s="711"/>
      <c r="O8" s="711"/>
      <c r="P8" s="693"/>
      <c r="Q8" s="694"/>
      <c r="R8" s="693"/>
      <c r="S8" s="695"/>
      <c r="T8" s="654"/>
      <c r="U8" s="685"/>
      <c r="V8" s="685"/>
      <c r="W8" s="1371"/>
      <c r="X8" s="686"/>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t="s">
        <v>1063</v>
      </c>
      <c r="BA8" s="271" t="s">
        <v>1064</v>
      </c>
      <c r="BB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F8" s="271"/>
      <c r="CI8" s="271"/>
      <c r="CJ8" s="271"/>
      <c r="CK8" s="271"/>
      <c r="CL8" s="271"/>
      <c r="CM8" s="271"/>
    </row>
    <row r="9" spans="1:91" s="272" customFormat="1" ht="42" customHeight="1">
      <c r="A9" s="677"/>
      <c r="B9" s="1374"/>
      <c r="C9" s="1374"/>
      <c r="D9" s="1247"/>
      <c r="E9" s="1383"/>
      <c r="F9" s="1369"/>
      <c r="G9" s="1374"/>
      <c r="H9" s="1375"/>
      <c r="I9" s="1393"/>
      <c r="J9" s="1393"/>
      <c r="K9" s="1393"/>
      <c r="L9" s="683"/>
      <c r="M9" s="710"/>
      <c r="N9" s="711"/>
      <c r="O9" s="711"/>
      <c r="P9" s="693"/>
      <c r="Q9" s="694"/>
      <c r="R9" s="693"/>
      <c r="S9" s="695"/>
      <c r="T9" s="654"/>
      <c r="U9" s="685"/>
      <c r="V9" s="685"/>
      <c r="W9" s="1371"/>
      <c r="X9" s="686"/>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t="s">
        <v>1065</v>
      </c>
      <c r="BB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I9" s="271"/>
      <c r="CJ9" s="271"/>
      <c r="CK9" s="271"/>
      <c r="CL9" s="271"/>
      <c r="CM9" s="271"/>
    </row>
    <row r="10" spans="1:91" s="272" customFormat="1" ht="42" customHeight="1">
      <c r="A10" s="1376"/>
      <c r="B10" s="1373"/>
      <c r="C10" s="1373"/>
      <c r="D10" s="1384"/>
      <c r="E10" s="1385"/>
      <c r="F10" s="1377"/>
      <c r="G10" s="1373"/>
      <c r="H10" s="1378"/>
      <c r="I10" s="1393"/>
      <c r="J10" s="1393"/>
      <c r="K10" s="1393"/>
      <c r="L10" s="683"/>
      <c r="M10" s="710"/>
      <c r="N10" s="711"/>
      <c r="O10" s="711"/>
      <c r="P10" s="693"/>
      <c r="Q10" s="694"/>
      <c r="R10" s="693"/>
      <c r="S10" s="695"/>
      <c r="T10" s="654"/>
      <c r="U10" s="685"/>
      <c r="V10" s="685"/>
      <c r="W10" s="1371"/>
      <c r="X10" s="686"/>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B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I10" s="271"/>
      <c r="CJ10" s="271"/>
      <c r="CK10" s="271"/>
      <c r="CL10" s="271"/>
      <c r="CM10" s="271"/>
    </row>
    <row r="11" spans="1:91" s="272" customFormat="1" ht="42" customHeight="1">
      <c r="A11" s="677"/>
      <c r="B11" s="1374"/>
      <c r="C11" s="1374"/>
      <c r="D11" s="1247"/>
      <c r="E11" s="1383"/>
      <c r="F11" s="1369"/>
      <c r="G11" s="1374"/>
      <c r="H11" s="1375"/>
      <c r="I11" s="1393"/>
      <c r="J11" s="1393"/>
      <c r="K11" s="1393"/>
      <c r="L11" s="683"/>
      <c r="M11" s="710"/>
      <c r="N11" s="711"/>
      <c r="O11" s="711"/>
      <c r="P11" s="693"/>
      <c r="Q11" s="694"/>
      <c r="R11" s="693"/>
      <c r="S11" s="695"/>
      <c r="T11" s="654"/>
      <c r="U11" s="685"/>
      <c r="V11" s="685"/>
      <c r="W11" s="1371"/>
      <c r="X11" s="686"/>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I11" s="271"/>
      <c r="CJ11" s="271"/>
      <c r="CK11" s="271"/>
      <c r="CL11" s="271"/>
      <c r="CM11" s="271"/>
    </row>
    <row r="12" spans="1:91" s="272" customFormat="1" ht="42" customHeight="1">
      <c r="A12" s="1379"/>
      <c r="B12" s="1369"/>
      <c r="C12" s="1369"/>
      <c r="D12" s="1399"/>
      <c r="E12" s="1399"/>
      <c r="F12" s="1369"/>
      <c r="G12" s="1374"/>
      <c r="H12" s="1381"/>
      <c r="I12" s="1243"/>
      <c r="J12" s="1400"/>
      <c r="K12" s="1301"/>
      <c r="L12" s="1401"/>
      <c r="M12" s="1402"/>
      <c r="N12" s="1305"/>
      <c r="O12" s="1305"/>
      <c r="P12" s="1403"/>
      <c r="Q12" s="1404"/>
      <c r="R12" s="1403"/>
      <c r="S12" s="1404"/>
      <c r="T12" s="1240"/>
      <c r="U12" s="1240"/>
      <c r="V12" s="1240"/>
      <c r="W12" s="1399"/>
      <c r="X12" s="1248"/>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I12" s="271"/>
      <c r="CJ12" s="271"/>
      <c r="CK12" s="271"/>
      <c r="CL12" s="271"/>
      <c r="CM12" s="271"/>
    </row>
    <row r="13" spans="1:91">
      <c r="A13" s="897"/>
      <c r="B13" s="897"/>
      <c r="C13" s="897"/>
      <c r="D13" s="897"/>
      <c r="E13" s="897"/>
      <c r="F13" s="897"/>
      <c r="G13" s="897"/>
      <c r="H13" s="897"/>
      <c r="I13" s="1398"/>
      <c r="J13" s="1398"/>
      <c r="K13" s="1414">
        <f>SUM(K5:K12)</f>
        <v>0</v>
      </c>
      <c r="L13" s="1398"/>
      <c r="M13" s="1398"/>
      <c r="N13" s="1398"/>
      <c r="O13" s="1398"/>
      <c r="P13" s="1398"/>
      <c r="Q13" s="897"/>
      <c r="R13" s="897"/>
      <c r="S13" s="1408">
        <f>SUM(S5:S12)</f>
        <v>0</v>
      </c>
      <c r="T13" s="897"/>
      <c r="U13" s="897">
        <f>SUM(U5:U12)</f>
        <v>0</v>
      </c>
      <c r="V13" s="897">
        <f>SUM(V5:V12)</f>
        <v>0</v>
      </c>
      <c r="W13" s="897">
        <f>SUM(W5:W12)</f>
        <v>0</v>
      </c>
      <c r="X13" s="897"/>
    </row>
    <row r="14" spans="1:91">
      <c r="B14" s="901"/>
      <c r="C14" s="901"/>
      <c r="D14" s="901"/>
      <c r="E14" s="901"/>
      <c r="F14" s="901"/>
      <c r="G14" s="901"/>
      <c r="H14" s="901"/>
      <c r="I14" s="1051"/>
      <c r="J14" s="1051"/>
      <c r="K14" s="1052"/>
      <c r="L14" s="1051"/>
      <c r="M14" s="1051"/>
      <c r="N14" s="1051"/>
      <c r="O14" s="1051"/>
      <c r="P14" s="1051"/>
      <c r="Q14" s="901"/>
      <c r="R14" s="901"/>
      <c r="S14" s="901"/>
      <c r="T14" s="901"/>
      <c r="U14" s="901"/>
      <c r="V14" s="901"/>
      <c r="W14" s="901"/>
      <c r="X14" s="901"/>
    </row>
  </sheetData>
  <dataConsolidate/>
  <mergeCells count="13">
    <mergeCell ref="O3:P3"/>
    <mergeCell ref="Q3:R3"/>
    <mergeCell ref="S3:X3"/>
    <mergeCell ref="A1:X1"/>
    <mergeCell ref="A3:A4"/>
    <mergeCell ref="B3:B4"/>
    <mergeCell ref="C3:C4"/>
    <mergeCell ref="D3:E3"/>
    <mergeCell ref="F3:F4"/>
    <mergeCell ref="G3:G4"/>
    <mergeCell ref="H3:H4"/>
    <mergeCell ref="M3:M4"/>
    <mergeCell ref="N3:N4"/>
  </mergeCells>
  <dataValidations count="4">
    <dataValidation type="whole" allowBlank="1" showInputMessage="1" showErrorMessage="1" sqref="S2:W65536">
      <formula1>0</formula1>
      <formula2>10</formula2>
    </dataValidation>
    <dataValidation type="list" allowBlank="1" showInputMessage="1" showErrorMessage="1" sqref="A2:A65536">
      <formula1>$AY$5:$AY$8</formula1>
    </dataValidation>
    <dataValidation type="list" allowBlank="1" showInputMessage="1" showErrorMessage="1" sqref="H2:H65536">
      <formula1>$BA$5:$BA$10</formula1>
    </dataValidation>
    <dataValidation type="list" allowBlank="1" showInputMessage="1" showErrorMessage="1" sqref="G2:G65536">
      <formula1>$AZ$5:$AZ$8</formula1>
    </dataValidation>
  </dataValidations>
  <pageMargins left="0.15748031496062992" right="0.15748031496062992" top="0.88" bottom="0.62" header="0.39" footer="0.41"/>
  <pageSetup paperSize="9" scale="52" orientation="landscape" r:id="rId1"/>
  <headerFooter alignWithMargins="0">
    <oddHeader>&amp;C&amp;12T.C.
İÇİŞLERİ BAKANLIĞI
Mahalli İdareler Genel Müdürlüğü</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
  <sheetViews>
    <sheetView workbookViewId="0">
      <selection sqref="A1:N1"/>
    </sheetView>
  </sheetViews>
  <sheetFormatPr defaultRowHeight="12.75"/>
  <cols>
    <col min="1" max="1" width="5.85546875" customWidth="1"/>
    <col min="2" max="2" width="10.7109375" customWidth="1"/>
    <col min="3" max="3" width="13.140625" customWidth="1"/>
    <col min="4" max="4" width="11.7109375" customWidth="1"/>
    <col min="5" max="6" width="12.28515625" customWidth="1"/>
    <col min="7" max="7" width="9.7109375" customWidth="1"/>
    <col min="8" max="8" width="16.85546875" customWidth="1"/>
    <col min="9" max="9" width="6" style="204" customWidth="1"/>
    <col min="10" max="10" width="8.140625" style="204" customWidth="1"/>
    <col min="11" max="11" width="5.7109375" style="204" customWidth="1"/>
    <col min="12" max="12" width="5.5703125" style="204" customWidth="1"/>
    <col min="13" max="13" width="8.85546875" style="204" customWidth="1"/>
    <col min="14" max="14" width="24.7109375" style="204" customWidth="1"/>
  </cols>
  <sheetData>
    <row r="1" spans="1:14" ht="22.5" customHeight="1" thickBot="1">
      <c r="A1" s="3974" t="s">
        <v>2618</v>
      </c>
      <c r="B1" s="3974"/>
      <c r="C1" s="3974"/>
      <c r="D1" s="3974"/>
      <c r="E1" s="3974"/>
      <c r="F1" s="3974"/>
      <c r="G1" s="3974"/>
      <c r="H1" s="3974"/>
      <c r="I1" s="3974"/>
      <c r="J1" s="3974"/>
      <c r="K1" s="3974"/>
      <c r="L1" s="3974"/>
      <c r="M1" s="3974"/>
      <c r="N1" s="3974"/>
    </row>
    <row r="2" spans="1:14" ht="30" customHeight="1">
      <c r="A2" s="3978" t="s">
        <v>364</v>
      </c>
      <c r="B2" s="3980" t="s">
        <v>13</v>
      </c>
      <c r="C2" s="3980" t="s">
        <v>2277</v>
      </c>
      <c r="D2" s="3980" t="s">
        <v>365</v>
      </c>
      <c r="E2" s="3980" t="s">
        <v>1284</v>
      </c>
      <c r="F2" s="3980" t="s">
        <v>1285</v>
      </c>
      <c r="G2" s="3982" t="s">
        <v>1286</v>
      </c>
      <c r="H2" s="3984" t="s">
        <v>986</v>
      </c>
      <c r="I2" s="3975" t="s">
        <v>16</v>
      </c>
      <c r="J2" s="3976"/>
      <c r="K2" s="3976"/>
      <c r="L2" s="3976"/>
      <c r="M2" s="3976"/>
      <c r="N2" s="3977"/>
    </row>
    <row r="3" spans="1:14" ht="25.5" customHeight="1" thickBot="1">
      <c r="A3" s="3979"/>
      <c r="B3" s="3981"/>
      <c r="C3" s="3981"/>
      <c r="D3" s="3981"/>
      <c r="E3" s="3981"/>
      <c r="F3" s="3981"/>
      <c r="G3" s="3983"/>
      <c r="H3" s="3985"/>
      <c r="I3" s="714" t="s">
        <v>438</v>
      </c>
      <c r="J3" s="715" t="s">
        <v>439</v>
      </c>
      <c r="K3" s="715" t="s">
        <v>440</v>
      </c>
      <c r="L3" s="715" t="s">
        <v>441</v>
      </c>
      <c r="M3" s="715" t="s">
        <v>442</v>
      </c>
      <c r="N3" s="716" t="s">
        <v>1288</v>
      </c>
    </row>
    <row r="4" spans="1:14" ht="20.100000000000001" customHeight="1">
      <c r="A4" s="717"/>
      <c r="B4" s="718"/>
      <c r="C4" s="718"/>
      <c r="D4" s="718"/>
      <c r="E4" s="718"/>
      <c r="F4" s="718"/>
      <c r="G4" s="718"/>
      <c r="H4" s="719"/>
      <c r="I4" s="720"/>
      <c r="J4" s="637"/>
      <c r="K4" s="637"/>
      <c r="L4" s="637"/>
      <c r="M4" s="637"/>
      <c r="N4" s="638"/>
    </row>
    <row r="5" spans="1:14" ht="20.100000000000001" customHeight="1">
      <c r="A5" s="721"/>
      <c r="B5" s="722"/>
      <c r="C5" s="722"/>
      <c r="D5" s="722"/>
      <c r="E5" s="722"/>
      <c r="F5" s="722"/>
      <c r="G5" s="722"/>
      <c r="H5" s="723"/>
      <c r="I5" s="695"/>
      <c r="J5" s="654"/>
      <c r="K5" s="654"/>
      <c r="L5" s="654"/>
      <c r="M5" s="654"/>
      <c r="N5" s="655"/>
    </row>
    <row r="6" spans="1:14" ht="20.100000000000001" customHeight="1">
      <c r="A6" s="721"/>
      <c r="B6" s="722"/>
      <c r="C6" s="722"/>
      <c r="D6" s="722"/>
      <c r="E6" s="722"/>
      <c r="F6" s="722"/>
      <c r="G6" s="722"/>
      <c r="H6" s="723"/>
      <c r="I6" s="695"/>
      <c r="J6" s="654"/>
      <c r="K6" s="654"/>
      <c r="L6" s="654"/>
      <c r="M6" s="654"/>
      <c r="N6" s="655"/>
    </row>
    <row r="7" spans="1:14" ht="20.100000000000001" customHeight="1">
      <c r="A7" s="721"/>
      <c r="B7" s="722"/>
      <c r="C7" s="722"/>
      <c r="D7" s="722"/>
      <c r="E7" s="722"/>
      <c r="F7" s="722"/>
      <c r="G7" s="722"/>
      <c r="H7" s="723"/>
      <c r="I7" s="695"/>
      <c r="J7" s="654"/>
      <c r="K7" s="654"/>
      <c r="L7" s="654"/>
      <c r="M7" s="654"/>
      <c r="N7" s="655"/>
    </row>
    <row r="8" spans="1:14" ht="20.100000000000001" customHeight="1">
      <c r="A8" s="721"/>
      <c r="B8" s="722"/>
      <c r="C8" s="722"/>
      <c r="D8" s="722"/>
      <c r="E8" s="722"/>
      <c r="F8" s="722"/>
      <c r="G8" s="722"/>
      <c r="H8" s="723"/>
      <c r="I8" s="695"/>
      <c r="J8" s="654"/>
      <c r="K8" s="654"/>
      <c r="L8" s="654"/>
      <c r="M8" s="654"/>
      <c r="N8" s="655"/>
    </row>
    <row r="9" spans="1:14" ht="20.100000000000001" customHeight="1">
      <c r="A9" s="721"/>
      <c r="B9" s="722"/>
      <c r="C9" s="722"/>
      <c r="D9" s="722"/>
      <c r="E9" s="722"/>
      <c r="F9" s="722"/>
      <c r="G9" s="722"/>
      <c r="H9" s="723"/>
      <c r="I9" s="695"/>
      <c r="J9" s="654"/>
      <c r="K9" s="654"/>
      <c r="L9" s="654"/>
      <c r="M9" s="654"/>
      <c r="N9" s="655"/>
    </row>
    <row r="10" spans="1:14" ht="20.100000000000001" customHeight="1">
      <c r="A10" s="721"/>
      <c r="B10" s="722"/>
      <c r="C10" s="722"/>
      <c r="D10" s="722"/>
      <c r="E10" s="722"/>
      <c r="F10" s="722"/>
      <c r="G10" s="722"/>
      <c r="H10" s="723"/>
      <c r="I10" s="695"/>
      <c r="J10" s="654"/>
      <c r="K10" s="654"/>
      <c r="L10" s="654"/>
      <c r="M10" s="654"/>
      <c r="N10" s="655"/>
    </row>
    <row r="11" spans="1:14" ht="20.100000000000001" customHeight="1">
      <c r="A11" s="721"/>
      <c r="B11" s="722"/>
      <c r="C11" s="722"/>
      <c r="D11" s="722"/>
      <c r="E11" s="722"/>
      <c r="F11" s="722"/>
      <c r="G11" s="722"/>
      <c r="H11" s="723"/>
      <c r="I11" s="695"/>
      <c r="J11" s="654"/>
      <c r="K11" s="654"/>
      <c r="L11" s="654"/>
      <c r="M11" s="654"/>
      <c r="N11" s="655"/>
    </row>
    <row r="12" spans="1:14" ht="20.100000000000001" customHeight="1">
      <c r="A12" s="721"/>
      <c r="B12" s="722"/>
      <c r="C12" s="722"/>
      <c r="D12" s="722"/>
      <c r="E12" s="722"/>
      <c r="F12" s="722"/>
      <c r="G12" s="722"/>
      <c r="H12" s="723"/>
      <c r="I12" s="695"/>
      <c r="J12" s="654"/>
      <c r="K12" s="654"/>
      <c r="L12" s="654"/>
      <c r="M12" s="654"/>
      <c r="N12" s="655"/>
    </row>
    <row r="13" spans="1:14" ht="20.100000000000001" customHeight="1">
      <c r="A13" s="721"/>
      <c r="B13" s="722"/>
      <c r="C13" s="722"/>
      <c r="D13" s="722"/>
      <c r="E13" s="722"/>
      <c r="F13" s="722"/>
      <c r="G13" s="722"/>
      <c r="H13" s="723"/>
      <c r="I13" s="695"/>
      <c r="J13" s="654"/>
      <c r="K13" s="654"/>
      <c r="L13" s="654"/>
      <c r="M13" s="654"/>
      <c r="N13" s="655"/>
    </row>
    <row r="14" spans="1:14" ht="20.100000000000001" customHeight="1">
      <c r="A14" s="721"/>
      <c r="B14" s="722"/>
      <c r="C14" s="722"/>
      <c r="D14" s="722"/>
      <c r="E14" s="722"/>
      <c r="F14" s="722"/>
      <c r="G14" s="722"/>
      <c r="H14" s="723"/>
      <c r="I14" s="695"/>
      <c r="J14" s="654"/>
      <c r="K14" s="654"/>
      <c r="L14" s="654"/>
      <c r="M14" s="654"/>
      <c r="N14" s="655"/>
    </row>
    <row r="15" spans="1:14" ht="20.100000000000001" customHeight="1">
      <c r="A15" s="721"/>
      <c r="B15" s="722"/>
      <c r="C15" s="722"/>
      <c r="D15" s="722"/>
      <c r="E15" s="722"/>
      <c r="F15" s="722"/>
      <c r="G15" s="722"/>
      <c r="H15" s="723"/>
      <c r="I15" s="695"/>
      <c r="J15" s="654"/>
      <c r="K15" s="654"/>
      <c r="L15" s="654"/>
      <c r="M15" s="654"/>
      <c r="N15" s="655"/>
    </row>
    <row r="16" spans="1:14" ht="20.100000000000001" customHeight="1">
      <c r="A16" s="721"/>
      <c r="B16" s="722"/>
      <c r="C16" s="722"/>
      <c r="D16" s="722"/>
      <c r="E16" s="722"/>
      <c r="F16" s="722"/>
      <c r="G16" s="722"/>
      <c r="H16" s="723"/>
      <c r="I16" s="695"/>
      <c r="J16" s="654"/>
      <c r="K16" s="654"/>
      <c r="L16" s="654"/>
      <c r="M16" s="654"/>
      <c r="N16" s="655"/>
    </row>
    <row r="17" spans="1:14" ht="20.100000000000001" customHeight="1">
      <c r="A17" s="721"/>
      <c r="B17" s="722"/>
      <c r="C17" s="722"/>
      <c r="D17" s="722"/>
      <c r="E17" s="722"/>
      <c r="F17" s="722"/>
      <c r="G17" s="722"/>
      <c r="H17" s="723"/>
      <c r="I17" s="695"/>
      <c r="J17" s="654"/>
      <c r="K17" s="654"/>
      <c r="L17" s="654"/>
      <c r="M17" s="654"/>
      <c r="N17" s="655"/>
    </row>
    <row r="18" spans="1:14" ht="20.100000000000001" customHeight="1">
      <c r="A18" s="721"/>
      <c r="B18" s="722"/>
      <c r="C18" s="722"/>
      <c r="D18" s="722"/>
      <c r="E18" s="722"/>
      <c r="F18" s="722"/>
      <c r="G18" s="722"/>
      <c r="H18" s="723"/>
      <c r="I18" s="695"/>
      <c r="J18" s="654"/>
      <c r="K18" s="654"/>
      <c r="L18" s="654"/>
      <c r="M18" s="654"/>
      <c r="N18" s="655"/>
    </row>
    <row r="19" spans="1:14" ht="20.100000000000001" customHeight="1">
      <c r="A19" s="721"/>
      <c r="B19" s="722"/>
      <c r="C19" s="722"/>
      <c r="D19" s="722"/>
      <c r="E19" s="722"/>
      <c r="F19" s="722"/>
      <c r="G19" s="722"/>
      <c r="H19" s="723"/>
      <c r="I19" s="695"/>
      <c r="J19" s="654"/>
      <c r="K19" s="654"/>
      <c r="L19" s="654"/>
      <c r="M19" s="654"/>
      <c r="N19" s="655"/>
    </row>
    <row r="20" spans="1:14" ht="20.100000000000001" customHeight="1">
      <c r="A20" s="721"/>
      <c r="B20" s="722"/>
      <c r="C20" s="722"/>
      <c r="D20" s="722"/>
      <c r="E20" s="722"/>
      <c r="F20" s="722"/>
      <c r="G20" s="722"/>
      <c r="H20" s="723"/>
      <c r="I20" s="695"/>
      <c r="J20" s="654"/>
      <c r="K20" s="654"/>
      <c r="L20" s="654"/>
      <c r="M20" s="654"/>
      <c r="N20" s="655"/>
    </row>
    <row r="21" spans="1:14" ht="20.100000000000001" customHeight="1">
      <c r="A21" s="721"/>
      <c r="B21" s="722"/>
      <c r="C21" s="722"/>
      <c r="D21" s="722"/>
      <c r="E21" s="722"/>
      <c r="F21" s="722"/>
      <c r="G21" s="722"/>
      <c r="H21" s="723"/>
      <c r="I21" s="695"/>
      <c r="J21" s="654"/>
      <c r="K21" s="654"/>
      <c r="L21" s="654"/>
      <c r="M21" s="654"/>
      <c r="N21" s="655"/>
    </row>
    <row r="22" spans="1:14" ht="20.100000000000001" customHeight="1">
      <c r="A22" s="721"/>
      <c r="B22" s="722"/>
      <c r="C22" s="722"/>
      <c r="D22" s="722"/>
      <c r="E22" s="722"/>
      <c r="F22" s="722"/>
      <c r="G22" s="722"/>
      <c r="H22" s="723"/>
      <c r="I22" s="695"/>
      <c r="J22" s="654"/>
      <c r="K22" s="654"/>
      <c r="L22" s="654"/>
      <c r="M22" s="654"/>
      <c r="N22" s="655"/>
    </row>
    <row r="23" spans="1:14" ht="20.100000000000001" customHeight="1">
      <c r="A23" s="721"/>
      <c r="B23" s="722"/>
      <c r="C23" s="722"/>
      <c r="D23" s="722"/>
      <c r="E23" s="722"/>
      <c r="F23" s="722"/>
      <c r="G23" s="722"/>
      <c r="H23" s="723"/>
      <c r="I23" s="695"/>
      <c r="J23" s="654"/>
      <c r="K23" s="654"/>
      <c r="L23" s="654"/>
      <c r="M23" s="654"/>
      <c r="N23" s="655"/>
    </row>
    <row r="24" spans="1:14" ht="20.100000000000001" customHeight="1">
      <c r="A24" s="721"/>
      <c r="B24" s="722"/>
      <c r="C24" s="722"/>
      <c r="D24" s="722"/>
      <c r="E24" s="722"/>
      <c r="F24" s="722"/>
      <c r="G24" s="722"/>
      <c r="H24" s="723"/>
      <c r="I24" s="695"/>
      <c r="J24" s="654"/>
      <c r="K24" s="654"/>
      <c r="L24" s="654"/>
      <c r="M24" s="654"/>
      <c r="N24" s="655"/>
    </row>
    <row r="25" spans="1:14" ht="20.100000000000001" customHeight="1">
      <c r="A25" s="721"/>
      <c r="B25" s="722"/>
      <c r="C25" s="722"/>
      <c r="D25" s="722"/>
      <c r="E25" s="722"/>
      <c r="F25" s="722"/>
      <c r="G25" s="722"/>
      <c r="H25" s="723"/>
      <c r="I25" s="695"/>
      <c r="J25" s="654"/>
      <c r="K25" s="654"/>
      <c r="L25" s="654"/>
      <c r="M25" s="654"/>
      <c r="N25" s="655"/>
    </row>
    <row r="26" spans="1:14" ht="20.100000000000001" customHeight="1" thickBot="1">
      <c r="A26" s="724"/>
      <c r="B26" s="725"/>
      <c r="C26" s="725"/>
      <c r="D26" s="725"/>
      <c r="E26" s="725"/>
      <c r="F26" s="725"/>
      <c r="G26" s="725"/>
      <c r="H26" s="726"/>
      <c r="I26" s="704"/>
      <c r="J26" s="672"/>
      <c r="K26" s="672"/>
      <c r="L26" s="672"/>
      <c r="M26" s="672"/>
      <c r="N26" s="673"/>
    </row>
  </sheetData>
  <mergeCells count="10">
    <mergeCell ref="A1:N1"/>
    <mergeCell ref="A2:A3"/>
    <mergeCell ref="B2:B3"/>
    <mergeCell ref="C2:C3"/>
    <mergeCell ref="D2:D3"/>
    <mergeCell ref="E2:E3"/>
    <mergeCell ref="F2:F3"/>
    <mergeCell ref="G2:G3"/>
    <mergeCell ref="H2:H3"/>
    <mergeCell ref="I2:N2"/>
  </mergeCells>
  <pageMargins left="0.51181102362204722" right="0.55118110236220474" top="0.92" bottom="0.74803149606299213" header="0.31496062992125984" footer="0.31496062992125984"/>
  <pageSetup paperSize="9" scale="90" orientation="landscape" r:id="rId1"/>
  <headerFooter>
    <oddHeader>&amp;C&amp;12T.C.
İÇİŞLERİ BAKANLIĞI
Mahalli İdareler Genel Müdürlüğü</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1"/>
  <sheetViews>
    <sheetView zoomScale="75" workbookViewId="0">
      <pane ySplit="5" topLeftCell="A6" activePane="bottomLeft" state="frozenSplit"/>
      <selection activeCell="B4" sqref="B4"/>
      <selection pane="bottomLeft" activeCell="S17" sqref="S17"/>
    </sheetView>
  </sheetViews>
  <sheetFormatPr defaultColWidth="8.85546875" defaultRowHeight="12.75"/>
  <cols>
    <col min="1" max="1" width="5.7109375" style="1084" customWidth="1"/>
    <col min="2" max="2" width="10.7109375" style="1084" customWidth="1"/>
    <col min="3" max="3" width="12.140625" style="1084" customWidth="1"/>
    <col min="4" max="4" width="10.42578125" style="1084" customWidth="1"/>
    <col min="5" max="5" width="9.85546875" style="1084" customWidth="1"/>
    <col min="6" max="6" width="7.7109375" style="1084" customWidth="1"/>
    <col min="7" max="7" width="10.140625" style="1084" customWidth="1"/>
    <col min="8" max="8" width="19.5703125" style="1084" customWidth="1"/>
    <col min="9" max="9" width="16.140625" style="1084" customWidth="1"/>
    <col min="10" max="10" width="13.7109375" style="1084" customWidth="1"/>
    <col min="11" max="11" width="12.140625" style="1084" customWidth="1"/>
    <col min="12" max="12" width="12.85546875" style="1084" customWidth="1"/>
    <col min="13" max="13" width="6.7109375" style="204" customWidth="1"/>
    <col min="14" max="14" width="9.42578125" style="204" customWidth="1"/>
    <col min="15" max="15" width="6.5703125" style="204" customWidth="1"/>
    <col min="16" max="16" width="7" style="204" customWidth="1"/>
    <col min="17" max="17" width="8.85546875" style="204" customWidth="1"/>
    <col min="18" max="18" width="24.7109375" style="204" customWidth="1"/>
    <col min="19" max="16384" width="8.85546875" style="1084"/>
  </cols>
  <sheetData>
    <row r="1" spans="1:52" ht="28.9" customHeight="1" thickBot="1">
      <c r="A1" s="4088" t="s">
        <v>2619</v>
      </c>
      <c r="B1" s="4088"/>
      <c r="C1" s="4088"/>
      <c r="D1" s="4088"/>
      <c r="E1" s="4088"/>
      <c r="F1" s="4088"/>
      <c r="G1" s="4088"/>
      <c r="H1" s="4088"/>
      <c r="I1" s="4088"/>
      <c r="J1" s="4088"/>
      <c r="K1" s="4088"/>
      <c r="L1" s="4088"/>
      <c r="M1" s="4088"/>
      <c r="N1" s="4088"/>
      <c r="O1" s="4088"/>
      <c r="P1" s="4088"/>
      <c r="Q1" s="4088"/>
      <c r="R1" s="4088"/>
      <c r="S1" s="1083"/>
    </row>
    <row r="2" spans="1:52" s="1085" customFormat="1" ht="19.5" customHeight="1">
      <c r="A2" s="4031" t="s">
        <v>364</v>
      </c>
      <c r="B2" s="4034" t="s">
        <v>13</v>
      </c>
      <c r="C2" s="4034" t="s">
        <v>2277</v>
      </c>
      <c r="D2" s="4008" t="s">
        <v>1082</v>
      </c>
      <c r="E2" s="4011" t="s">
        <v>1284</v>
      </c>
      <c r="F2" s="3996" t="s">
        <v>2263</v>
      </c>
      <c r="G2" s="3996" t="s">
        <v>1083</v>
      </c>
      <c r="H2" s="3996" t="s">
        <v>202</v>
      </c>
      <c r="I2" s="4037" t="s">
        <v>447</v>
      </c>
      <c r="J2" s="4037" t="s">
        <v>1246</v>
      </c>
      <c r="K2" s="4017" t="s">
        <v>203</v>
      </c>
      <c r="L2" s="4019" t="s">
        <v>2273</v>
      </c>
      <c r="M2" s="3999" t="s">
        <v>16</v>
      </c>
      <c r="N2" s="4000"/>
      <c r="O2" s="4000"/>
      <c r="P2" s="4000"/>
      <c r="Q2" s="4000"/>
      <c r="R2" s="4001"/>
    </row>
    <row r="3" spans="1:52" s="1085" customFormat="1" ht="41.25" customHeight="1">
      <c r="A3" s="4032"/>
      <c r="B3" s="4035"/>
      <c r="C3" s="4035"/>
      <c r="D3" s="4009"/>
      <c r="E3" s="4012"/>
      <c r="F3" s="3997"/>
      <c r="G3" s="3997"/>
      <c r="H3" s="3997"/>
      <c r="I3" s="4038"/>
      <c r="J3" s="4038"/>
      <c r="K3" s="4018"/>
      <c r="L3" s="4020"/>
      <c r="M3" s="4002" t="s">
        <v>438</v>
      </c>
      <c r="N3" s="4004" t="s">
        <v>439</v>
      </c>
      <c r="O3" s="4004" t="s">
        <v>440</v>
      </c>
      <c r="P3" s="4004" t="s">
        <v>441</v>
      </c>
      <c r="Q3" s="4004" t="s">
        <v>442</v>
      </c>
      <c r="R3" s="4006" t="s">
        <v>443</v>
      </c>
    </row>
    <row r="4" spans="1:52" s="1085" customFormat="1" ht="21.75" customHeight="1" thickBot="1">
      <c r="A4" s="4033"/>
      <c r="B4" s="4036"/>
      <c r="C4" s="4036"/>
      <c r="D4" s="4010"/>
      <c r="E4" s="4013"/>
      <c r="F4" s="3998"/>
      <c r="G4" s="3998"/>
      <c r="H4" s="3998"/>
      <c r="I4" s="4039"/>
      <c r="J4" s="4039"/>
      <c r="K4" s="1086" t="s">
        <v>434</v>
      </c>
      <c r="L4" s="1087" t="s">
        <v>434</v>
      </c>
      <c r="M4" s="4003"/>
      <c r="N4" s="4005"/>
      <c r="O4" s="4005"/>
      <c r="P4" s="4005"/>
      <c r="Q4" s="4005"/>
      <c r="R4" s="4007"/>
    </row>
    <row r="5" spans="1:52" ht="19.899999999999999" customHeight="1">
      <c r="A5" s="1088"/>
      <c r="B5" s="1089"/>
      <c r="C5" s="1090"/>
      <c r="D5" s="1091"/>
      <c r="E5" s="1091"/>
      <c r="F5" s="1092">
        <f>SUBTOTAL(9,F6:F750)</f>
        <v>0</v>
      </c>
      <c r="G5" s="1092">
        <f>SUBTOTAL(9,G6:G750)</f>
        <v>0</v>
      </c>
      <c r="H5" s="951"/>
      <c r="I5" s="1093"/>
      <c r="J5" s="1092"/>
      <c r="K5" s="1092">
        <f t="shared" ref="K5:Q5" si="0">SUBTOTAL(9,K6:K750)</f>
        <v>0</v>
      </c>
      <c r="L5" s="1094">
        <f t="shared" si="0"/>
        <v>0</v>
      </c>
      <c r="M5" s="1095">
        <f t="shared" si="0"/>
        <v>0</v>
      </c>
      <c r="N5" s="1092">
        <f t="shared" si="0"/>
        <v>0</v>
      </c>
      <c r="O5" s="1092">
        <f t="shared" si="0"/>
        <v>0</v>
      </c>
      <c r="P5" s="1092">
        <f t="shared" si="0"/>
        <v>0</v>
      </c>
      <c r="Q5" s="1092">
        <f t="shared" si="0"/>
        <v>0</v>
      </c>
      <c r="R5" s="955"/>
      <c r="AX5" s="271" t="s">
        <v>9</v>
      </c>
      <c r="AY5" s="305" t="s">
        <v>425</v>
      </c>
      <c r="AZ5" s="271" t="s">
        <v>1056</v>
      </c>
    </row>
    <row r="6" spans="1:52" ht="19.899999999999999" customHeight="1">
      <c r="A6" s="1096"/>
      <c r="B6" s="1097"/>
      <c r="C6" s="1098"/>
      <c r="D6" s="1099"/>
      <c r="E6" s="1099"/>
      <c r="F6" s="1100"/>
      <c r="G6" s="1101"/>
      <c r="H6" s="962"/>
      <c r="I6" s="1102"/>
      <c r="J6" s="1100"/>
      <c r="K6" s="964"/>
      <c r="L6" s="965"/>
      <c r="M6" s="695"/>
      <c r="N6" s="654"/>
      <c r="O6" s="654"/>
      <c r="P6" s="654"/>
      <c r="Q6" s="654"/>
      <c r="R6" s="655"/>
      <c r="AX6" s="271" t="s">
        <v>964</v>
      </c>
      <c r="AY6" s="305" t="s">
        <v>2273</v>
      </c>
      <c r="AZ6" s="271" t="s">
        <v>1057</v>
      </c>
    </row>
    <row r="7" spans="1:52" ht="19.899999999999999" customHeight="1">
      <c r="A7" s="1096"/>
      <c r="B7" s="1097"/>
      <c r="C7" s="1098"/>
      <c r="D7" s="1099"/>
      <c r="E7" s="1103"/>
      <c r="F7" s="1100"/>
      <c r="G7" s="1101"/>
      <c r="H7" s="962"/>
      <c r="I7" s="1102"/>
      <c r="J7" s="1100"/>
      <c r="K7" s="964"/>
      <c r="L7" s="965"/>
      <c r="M7" s="695"/>
      <c r="N7" s="654"/>
      <c r="O7" s="654"/>
      <c r="P7" s="654"/>
      <c r="Q7" s="654"/>
      <c r="R7" s="655"/>
      <c r="AX7" s="271" t="s">
        <v>2268</v>
      </c>
      <c r="AY7" s="305" t="s">
        <v>12</v>
      </c>
      <c r="AZ7" s="271"/>
    </row>
    <row r="8" spans="1:52" ht="19.899999999999999" customHeight="1">
      <c r="A8" s="1096"/>
      <c r="B8" s="1097"/>
      <c r="C8" s="1098"/>
      <c r="D8" s="1099"/>
      <c r="E8" s="1103"/>
      <c r="F8" s="1100"/>
      <c r="G8" s="1101"/>
      <c r="H8" s="962"/>
      <c r="I8" s="1102"/>
      <c r="J8" s="1100"/>
      <c r="K8" s="964"/>
      <c r="L8" s="965"/>
      <c r="M8" s="695"/>
      <c r="N8" s="654"/>
      <c r="O8" s="654"/>
      <c r="P8" s="654"/>
      <c r="Q8" s="654"/>
      <c r="R8" s="655"/>
      <c r="AX8" s="271"/>
      <c r="AY8" s="305" t="s">
        <v>2274</v>
      </c>
      <c r="AZ8" s="271"/>
    </row>
    <row r="9" spans="1:52" ht="19.899999999999999" customHeight="1">
      <c r="A9" s="1096"/>
      <c r="B9" s="1097"/>
      <c r="C9" s="1098"/>
      <c r="D9" s="1103"/>
      <c r="E9" s="1103"/>
      <c r="F9" s="1100"/>
      <c r="G9" s="1101"/>
      <c r="H9" s="962"/>
      <c r="I9" s="1102"/>
      <c r="J9" s="1100"/>
      <c r="K9" s="964"/>
      <c r="L9" s="965"/>
      <c r="M9" s="695"/>
      <c r="N9" s="654"/>
      <c r="O9" s="654"/>
      <c r="P9" s="654"/>
      <c r="Q9" s="654"/>
      <c r="R9" s="655"/>
      <c r="AX9" s="271"/>
      <c r="AY9" s="305" t="s">
        <v>2275</v>
      </c>
      <c r="AZ9" s="271"/>
    </row>
    <row r="10" spans="1:52" ht="19.899999999999999" customHeight="1">
      <c r="A10" s="1096"/>
      <c r="B10" s="1097"/>
      <c r="C10" s="1098"/>
      <c r="D10" s="1104"/>
      <c r="E10" s="1103"/>
      <c r="F10" s="1100"/>
      <c r="G10" s="1101"/>
      <c r="H10" s="962"/>
      <c r="I10" s="1102"/>
      <c r="J10" s="1100"/>
      <c r="K10" s="964"/>
      <c r="L10" s="965"/>
      <c r="M10" s="695"/>
      <c r="N10" s="654"/>
      <c r="O10" s="654"/>
      <c r="P10" s="654"/>
      <c r="Q10" s="654"/>
      <c r="R10" s="655"/>
      <c r="AX10" s="271"/>
      <c r="AY10" s="305" t="s">
        <v>448</v>
      </c>
      <c r="AZ10" s="271"/>
    </row>
    <row r="11" spans="1:52" ht="19.899999999999999" customHeight="1">
      <c r="A11" s="1096"/>
      <c r="B11" s="1097"/>
      <c r="C11" s="1098"/>
      <c r="D11" s="1105"/>
      <c r="E11" s="1106"/>
      <c r="F11" s="1107"/>
      <c r="G11" s="1101"/>
      <c r="H11" s="962"/>
      <c r="I11" s="1102"/>
      <c r="J11" s="1100"/>
      <c r="K11" s="1108"/>
      <c r="L11" s="1109"/>
      <c r="M11" s="695"/>
      <c r="N11" s="654"/>
      <c r="O11" s="654"/>
      <c r="P11" s="654"/>
      <c r="Q11" s="654"/>
      <c r="R11" s="655"/>
      <c r="AX11" s="271"/>
      <c r="AY11" s="305" t="s">
        <v>426</v>
      </c>
      <c r="AZ11" s="271"/>
    </row>
    <row r="12" spans="1:52" ht="19.899999999999999" customHeight="1">
      <c r="A12" s="1096"/>
      <c r="B12" s="1097"/>
      <c r="C12" s="1098"/>
      <c r="D12" s="1110"/>
      <c r="E12" s="1106"/>
      <c r="F12" s="1107"/>
      <c r="G12" s="1101"/>
      <c r="H12" s="962"/>
      <c r="I12" s="1102"/>
      <c r="J12" s="1100"/>
      <c r="K12" s="1108"/>
      <c r="L12" s="1109"/>
      <c r="M12" s="695"/>
      <c r="N12" s="654"/>
      <c r="O12" s="654"/>
      <c r="P12" s="654"/>
      <c r="Q12" s="654"/>
      <c r="R12" s="655"/>
      <c r="AX12" s="271"/>
      <c r="AY12" s="305" t="s">
        <v>427</v>
      </c>
      <c r="AZ12" s="271"/>
    </row>
    <row r="13" spans="1:52" ht="19.899999999999999" customHeight="1">
      <c r="A13" s="1096"/>
      <c r="B13" s="1097"/>
      <c r="C13" s="1098"/>
      <c r="D13" s="1105"/>
      <c r="E13" s="1106"/>
      <c r="F13" s="1107"/>
      <c r="G13" s="1101"/>
      <c r="H13" s="962"/>
      <c r="I13" s="1102"/>
      <c r="J13" s="1100"/>
      <c r="K13" s="1108"/>
      <c r="L13" s="1109"/>
      <c r="M13" s="695"/>
      <c r="N13" s="654"/>
      <c r="O13" s="654"/>
      <c r="P13" s="654"/>
      <c r="Q13" s="654"/>
      <c r="R13" s="655"/>
      <c r="AX13" s="271"/>
      <c r="AY13" s="305" t="s">
        <v>2279</v>
      </c>
      <c r="AZ13" s="271"/>
    </row>
    <row r="14" spans="1:52" ht="19.899999999999999" customHeight="1">
      <c r="A14" s="1096"/>
      <c r="B14" s="1097"/>
      <c r="C14" s="1098"/>
      <c r="D14" s="1106"/>
      <c r="E14" s="1106"/>
      <c r="F14" s="1107"/>
      <c r="G14" s="1101"/>
      <c r="H14" s="962"/>
      <c r="I14" s="1102"/>
      <c r="J14" s="1100"/>
      <c r="K14" s="1108"/>
      <c r="L14" s="1109"/>
      <c r="M14" s="695"/>
      <c r="N14" s="654"/>
      <c r="O14" s="654"/>
      <c r="P14" s="654"/>
      <c r="Q14" s="654"/>
      <c r="R14" s="655"/>
      <c r="AX14" s="271"/>
      <c r="AY14" s="305" t="s">
        <v>11</v>
      </c>
      <c r="AZ14" s="271"/>
    </row>
    <row r="15" spans="1:52" ht="19.899999999999999" customHeight="1">
      <c r="A15" s="1096"/>
      <c r="B15" s="1097"/>
      <c r="C15" s="1098"/>
      <c r="D15" s="1106"/>
      <c r="E15" s="1106"/>
      <c r="F15" s="1100"/>
      <c r="G15" s="1101"/>
      <c r="H15" s="962"/>
      <c r="I15" s="1102"/>
      <c r="J15" s="1100"/>
      <c r="K15" s="1108"/>
      <c r="L15" s="1109"/>
      <c r="M15" s="695"/>
      <c r="N15" s="654"/>
      <c r="O15" s="654"/>
      <c r="P15" s="654"/>
      <c r="Q15" s="654"/>
      <c r="R15" s="655"/>
    </row>
    <row r="16" spans="1:52" ht="19.899999999999999" customHeight="1">
      <c r="A16" s="1096"/>
      <c r="B16" s="1097"/>
      <c r="C16" s="1098"/>
      <c r="D16" s="1106"/>
      <c r="E16" s="1106"/>
      <c r="F16" s="1100"/>
      <c r="G16" s="1101"/>
      <c r="H16" s="962"/>
      <c r="I16" s="1102"/>
      <c r="J16" s="1100"/>
      <c r="K16" s="1108"/>
      <c r="L16" s="1109"/>
      <c r="M16" s="695"/>
      <c r="N16" s="654"/>
      <c r="O16" s="654"/>
      <c r="P16" s="654"/>
      <c r="Q16" s="654"/>
      <c r="R16" s="655"/>
    </row>
    <row r="17" spans="1:18" ht="19.899999999999999" customHeight="1">
      <c r="A17" s="1096"/>
      <c r="B17" s="1097"/>
      <c r="C17" s="1098"/>
      <c r="D17" s="1106"/>
      <c r="E17" s="1106"/>
      <c r="F17" s="1100"/>
      <c r="G17" s="1101"/>
      <c r="H17" s="962"/>
      <c r="I17" s="1102"/>
      <c r="J17" s="1100"/>
      <c r="K17" s="1108"/>
      <c r="L17" s="1109"/>
      <c r="M17" s="695"/>
      <c r="N17" s="654"/>
      <c r="O17" s="654"/>
      <c r="P17" s="654"/>
      <c r="Q17" s="654"/>
      <c r="R17" s="655"/>
    </row>
    <row r="18" spans="1:18" ht="19.899999999999999" customHeight="1">
      <c r="A18" s="1096"/>
      <c r="B18" s="1097"/>
      <c r="C18" s="1098"/>
      <c r="D18" s="1106"/>
      <c r="E18" s="1106"/>
      <c r="F18" s="1100"/>
      <c r="G18" s="1101"/>
      <c r="H18" s="962"/>
      <c r="I18" s="1102"/>
      <c r="J18" s="1100"/>
      <c r="K18" s="1108"/>
      <c r="L18" s="1109"/>
      <c r="M18" s="695"/>
      <c r="N18" s="654"/>
      <c r="O18" s="654"/>
      <c r="P18" s="654"/>
      <c r="Q18" s="654"/>
      <c r="R18" s="655"/>
    </row>
    <row r="19" spans="1:18" ht="19.899999999999999" customHeight="1">
      <c r="A19" s="1096"/>
      <c r="B19" s="1097"/>
      <c r="C19" s="1098"/>
      <c r="D19" s="1111"/>
      <c r="E19" s="1106"/>
      <c r="F19" s="1100"/>
      <c r="G19" s="1101"/>
      <c r="H19" s="962"/>
      <c r="I19" s="1102"/>
      <c r="J19" s="1100"/>
      <c r="K19" s="1108"/>
      <c r="L19" s="1109"/>
      <c r="M19" s="695"/>
      <c r="N19" s="654"/>
      <c r="O19" s="654"/>
      <c r="P19" s="654"/>
      <c r="Q19" s="654"/>
      <c r="R19" s="655"/>
    </row>
    <row r="20" spans="1:18" ht="19.899999999999999" customHeight="1">
      <c r="A20" s="1096"/>
      <c r="B20" s="1097"/>
      <c r="C20" s="1098"/>
      <c r="D20" s="1111"/>
      <c r="E20" s="1106"/>
      <c r="F20" s="1100"/>
      <c r="G20" s="1101"/>
      <c r="H20" s="962"/>
      <c r="I20" s="1102"/>
      <c r="J20" s="1100"/>
      <c r="K20" s="1108"/>
      <c r="L20" s="1109"/>
      <c r="M20" s="695"/>
      <c r="N20" s="654"/>
      <c r="O20" s="654"/>
      <c r="P20" s="654"/>
      <c r="Q20" s="654"/>
      <c r="R20" s="655"/>
    </row>
    <row r="21" spans="1:18" ht="19.899999999999999" customHeight="1">
      <c r="A21" s="1096"/>
      <c r="B21" s="1097"/>
      <c r="C21" s="1098"/>
      <c r="D21" s="1111"/>
      <c r="E21" s="1106"/>
      <c r="F21" s="1100"/>
      <c r="G21" s="1101"/>
      <c r="H21" s="962"/>
      <c r="I21" s="1102"/>
      <c r="J21" s="1100"/>
      <c r="K21" s="1108"/>
      <c r="L21" s="1109"/>
      <c r="M21" s="975"/>
      <c r="N21" s="976"/>
      <c r="O21" s="976"/>
      <c r="P21" s="976"/>
      <c r="Q21" s="976"/>
      <c r="R21" s="977"/>
    </row>
    <row r="22" spans="1:18" ht="19.899999999999999" customHeight="1">
      <c r="A22" s="1096"/>
      <c r="B22" s="1097"/>
      <c r="C22" s="1098"/>
      <c r="D22" s="1099"/>
      <c r="E22" s="1099"/>
      <c r="F22" s="1100"/>
      <c r="G22" s="1101"/>
      <c r="H22" s="962"/>
      <c r="I22" s="1102"/>
      <c r="J22" s="1100"/>
      <c r="K22" s="1108"/>
      <c r="L22" s="1109"/>
      <c r="M22" s="975"/>
      <c r="N22" s="976"/>
      <c r="O22" s="976"/>
      <c r="P22" s="976"/>
      <c r="Q22" s="976"/>
      <c r="R22" s="977"/>
    </row>
    <row r="23" spans="1:18" ht="19.899999999999999" customHeight="1">
      <c r="A23" s="1096"/>
      <c r="B23" s="1097"/>
      <c r="C23" s="1098"/>
      <c r="D23" s="1099"/>
      <c r="E23" s="1099"/>
      <c r="F23" s="1100"/>
      <c r="G23" s="1101"/>
      <c r="H23" s="962"/>
      <c r="I23" s="1102"/>
      <c r="J23" s="1100"/>
      <c r="K23" s="1108"/>
      <c r="L23" s="1109"/>
      <c r="M23" s="975"/>
      <c r="N23" s="976"/>
      <c r="O23" s="976"/>
      <c r="P23" s="976"/>
      <c r="Q23" s="976"/>
      <c r="R23" s="977"/>
    </row>
    <row r="24" spans="1:18" ht="19.899999999999999" customHeight="1">
      <c r="A24" s="1096"/>
      <c r="B24" s="1097"/>
      <c r="C24" s="1098"/>
      <c r="D24" s="1112"/>
      <c r="E24" s="1103"/>
      <c r="F24" s="1100"/>
      <c r="G24" s="1101"/>
      <c r="H24" s="962"/>
      <c r="I24" s="1102"/>
      <c r="J24" s="1100"/>
      <c r="K24" s="1108"/>
      <c r="L24" s="1109"/>
      <c r="M24" s="975"/>
      <c r="N24" s="976"/>
      <c r="O24" s="976"/>
      <c r="P24" s="976"/>
      <c r="Q24" s="976"/>
      <c r="R24" s="977"/>
    </row>
    <row r="25" spans="1:18" ht="19.899999999999999" customHeight="1">
      <c r="A25" s="1096"/>
      <c r="B25" s="1097"/>
      <c r="C25" s="1098"/>
      <c r="D25" s="1099"/>
      <c r="E25" s="1103"/>
      <c r="F25" s="1100"/>
      <c r="G25" s="1101"/>
      <c r="H25" s="962"/>
      <c r="I25" s="1102"/>
      <c r="J25" s="1100"/>
      <c r="K25" s="1108"/>
      <c r="L25" s="1109"/>
      <c r="M25" s="975"/>
      <c r="N25" s="976"/>
      <c r="O25" s="976"/>
      <c r="P25" s="976"/>
      <c r="Q25" s="976"/>
      <c r="R25" s="977"/>
    </row>
    <row r="26" spans="1:18" ht="19.899999999999999" customHeight="1">
      <c r="A26" s="1096"/>
      <c r="B26" s="1097"/>
      <c r="C26" s="1098"/>
      <c r="D26" s="1099"/>
      <c r="E26" s="1103"/>
      <c r="F26" s="1100"/>
      <c r="G26" s="1101"/>
      <c r="H26" s="962"/>
      <c r="I26" s="1102"/>
      <c r="J26" s="1100"/>
      <c r="K26" s="1108"/>
      <c r="L26" s="1109"/>
      <c r="M26" s="975"/>
      <c r="N26" s="976"/>
      <c r="O26" s="976"/>
      <c r="P26" s="976"/>
      <c r="Q26" s="976"/>
      <c r="R26" s="977"/>
    </row>
    <row r="27" spans="1:18" ht="19.899999999999999" customHeight="1">
      <c r="A27" s="1096"/>
      <c r="B27" s="1097"/>
      <c r="C27" s="1098"/>
      <c r="D27" s="1104"/>
      <c r="E27" s="1103"/>
      <c r="F27" s="1113"/>
      <c r="G27" s="1101"/>
      <c r="H27" s="962"/>
      <c r="I27" s="1102"/>
      <c r="J27" s="1100"/>
      <c r="K27" s="1108"/>
      <c r="L27" s="1109"/>
      <c r="M27" s="975"/>
      <c r="N27" s="976"/>
      <c r="O27" s="976"/>
      <c r="P27" s="976"/>
      <c r="Q27" s="976"/>
      <c r="R27" s="977"/>
    </row>
    <row r="28" spans="1:18" ht="19.899999999999999" customHeight="1">
      <c r="A28" s="1096"/>
      <c r="B28" s="1097"/>
      <c r="C28" s="1098"/>
      <c r="D28" s="1103"/>
      <c r="E28" s="1103"/>
      <c r="F28" s="1100"/>
      <c r="G28" s="1101"/>
      <c r="H28" s="962"/>
      <c r="I28" s="1102"/>
      <c r="J28" s="1100"/>
      <c r="K28" s="1108"/>
      <c r="L28" s="1109"/>
      <c r="M28" s="975"/>
      <c r="N28" s="976"/>
      <c r="O28" s="976"/>
      <c r="P28" s="976"/>
      <c r="Q28" s="976"/>
      <c r="R28" s="977"/>
    </row>
    <row r="29" spans="1:18" ht="19.899999999999999" customHeight="1">
      <c r="A29" s="1096"/>
      <c r="B29" s="1097"/>
      <c r="C29" s="1098"/>
      <c r="D29" s="1103"/>
      <c r="E29" s="1103"/>
      <c r="F29" s="1100"/>
      <c r="G29" s="1101"/>
      <c r="H29" s="962"/>
      <c r="I29" s="1102"/>
      <c r="J29" s="1100"/>
      <c r="K29" s="1108"/>
      <c r="L29" s="1109"/>
      <c r="M29" s="975"/>
      <c r="N29" s="976"/>
      <c r="O29" s="976"/>
      <c r="P29" s="976"/>
      <c r="Q29" s="976"/>
      <c r="R29" s="977"/>
    </row>
    <row r="30" spans="1:18" ht="19.899999999999999" customHeight="1">
      <c r="A30" s="1096"/>
      <c r="B30" s="1097"/>
      <c r="C30" s="1098"/>
      <c r="D30" s="1103"/>
      <c r="E30" s="1103"/>
      <c r="F30" s="1100"/>
      <c r="G30" s="1101"/>
      <c r="H30" s="962"/>
      <c r="I30" s="1102"/>
      <c r="J30" s="1100"/>
      <c r="K30" s="1108"/>
      <c r="L30" s="1109"/>
      <c r="M30" s="975"/>
      <c r="N30" s="976"/>
      <c r="O30" s="976"/>
      <c r="P30" s="976"/>
      <c r="Q30" s="976"/>
      <c r="R30" s="977"/>
    </row>
    <row r="31" spans="1:18" ht="19.899999999999999" customHeight="1">
      <c r="A31" s="1096"/>
      <c r="B31" s="1097"/>
      <c r="C31" s="1098"/>
      <c r="D31" s="1103"/>
      <c r="E31" s="1103"/>
      <c r="F31" s="1100"/>
      <c r="G31" s="1101"/>
      <c r="H31" s="962"/>
      <c r="I31" s="1102"/>
      <c r="J31" s="1100"/>
      <c r="K31" s="1108"/>
      <c r="L31" s="1109"/>
      <c r="M31" s="975"/>
      <c r="N31" s="976"/>
      <c r="O31" s="976"/>
      <c r="P31" s="976"/>
      <c r="Q31" s="976"/>
      <c r="R31" s="977"/>
    </row>
    <row r="32" spans="1:18" ht="19.899999999999999" customHeight="1">
      <c r="A32" s="1096"/>
      <c r="B32" s="1097"/>
      <c r="C32" s="1098"/>
      <c r="D32" s="1103"/>
      <c r="E32" s="1103"/>
      <c r="F32" s="1100"/>
      <c r="G32" s="1101"/>
      <c r="H32" s="962"/>
      <c r="I32" s="1102"/>
      <c r="J32" s="1100"/>
      <c r="K32" s="1108"/>
      <c r="L32" s="1109"/>
      <c r="M32" s="975"/>
      <c r="N32" s="976"/>
      <c r="O32" s="976"/>
      <c r="P32" s="976"/>
      <c r="Q32" s="976"/>
      <c r="R32" s="977"/>
    </row>
    <row r="33" spans="1:18" ht="19.899999999999999" customHeight="1">
      <c r="A33" s="1096"/>
      <c r="B33" s="1097"/>
      <c r="C33" s="1098"/>
      <c r="D33" s="1104"/>
      <c r="E33" s="1103"/>
      <c r="F33" s="1100"/>
      <c r="G33" s="1101"/>
      <c r="H33" s="962"/>
      <c r="I33" s="1102"/>
      <c r="J33" s="1100"/>
      <c r="K33" s="1108"/>
      <c r="L33" s="1109"/>
      <c r="M33" s="975"/>
      <c r="N33" s="976"/>
      <c r="O33" s="976"/>
      <c r="P33" s="976"/>
      <c r="Q33" s="976"/>
      <c r="R33" s="977"/>
    </row>
    <row r="34" spans="1:18" ht="19.899999999999999" customHeight="1">
      <c r="A34" s="1096"/>
      <c r="B34" s="1097"/>
      <c r="C34" s="1098"/>
      <c r="D34" s="1114"/>
      <c r="E34" s="1103"/>
      <c r="F34" s="1100"/>
      <c r="G34" s="1101"/>
      <c r="H34" s="962"/>
      <c r="I34" s="1102"/>
      <c r="J34" s="1100"/>
      <c r="K34" s="1108"/>
      <c r="L34" s="1109"/>
      <c r="M34" s="975"/>
      <c r="N34" s="976"/>
      <c r="O34" s="976"/>
      <c r="P34" s="976"/>
      <c r="Q34" s="976"/>
      <c r="R34" s="977"/>
    </row>
    <row r="35" spans="1:18" ht="19.899999999999999" customHeight="1">
      <c r="A35" s="1096"/>
      <c r="B35" s="1097"/>
      <c r="C35" s="1098"/>
      <c r="D35" s="1114"/>
      <c r="E35" s="1103"/>
      <c r="F35" s="1100"/>
      <c r="G35" s="1101"/>
      <c r="H35" s="962"/>
      <c r="I35" s="1102"/>
      <c r="J35" s="1100"/>
      <c r="K35" s="1108"/>
      <c r="L35" s="1109"/>
      <c r="M35" s="975"/>
      <c r="N35" s="976"/>
      <c r="O35" s="976"/>
      <c r="P35" s="976"/>
      <c r="Q35" s="976"/>
      <c r="R35" s="977"/>
    </row>
    <row r="36" spans="1:18" ht="19.899999999999999" customHeight="1">
      <c r="A36" s="1096"/>
      <c r="B36" s="1097"/>
      <c r="C36" s="1098"/>
      <c r="D36" s="1114"/>
      <c r="E36" s="1103"/>
      <c r="F36" s="1100"/>
      <c r="G36" s="1101"/>
      <c r="H36" s="962"/>
      <c r="I36" s="1102"/>
      <c r="J36" s="1100"/>
      <c r="K36" s="1108"/>
      <c r="L36" s="1109"/>
      <c r="M36" s="975"/>
      <c r="N36" s="976"/>
      <c r="O36" s="976"/>
      <c r="P36" s="976"/>
      <c r="Q36" s="976"/>
      <c r="R36" s="977"/>
    </row>
    <row r="37" spans="1:18" ht="19.899999999999999" customHeight="1">
      <c r="A37" s="1096"/>
      <c r="B37" s="1097"/>
      <c r="C37" s="1098"/>
      <c r="D37" s="1103"/>
      <c r="E37" s="1103"/>
      <c r="F37" s="1100"/>
      <c r="G37" s="1101"/>
      <c r="H37" s="962"/>
      <c r="I37" s="1102"/>
      <c r="J37" s="1100"/>
      <c r="K37" s="1108"/>
      <c r="L37" s="1109"/>
      <c r="M37" s="975"/>
      <c r="N37" s="976"/>
      <c r="O37" s="976"/>
      <c r="P37" s="976"/>
      <c r="Q37" s="976"/>
      <c r="R37" s="977"/>
    </row>
    <row r="38" spans="1:18" ht="19.899999999999999" customHeight="1">
      <c r="A38" s="1096"/>
      <c r="B38" s="1097"/>
      <c r="C38" s="1098"/>
      <c r="D38" s="1103"/>
      <c r="E38" s="1103"/>
      <c r="F38" s="1100"/>
      <c r="G38" s="1101"/>
      <c r="H38" s="962"/>
      <c r="I38" s="1102"/>
      <c r="J38" s="1100"/>
      <c r="K38" s="1108"/>
      <c r="L38" s="1109"/>
      <c r="M38" s="975"/>
      <c r="N38" s="976"/>
      <c r="O38" s="976"/>
      <c r="P38" s="976"/>
      <c r="Q38" s="976"/>
      <c r="R38" s="977"/>
    </row>
    <row r="39" spans="1:18" ht="19.899999999999999" customHeight="1">
      <c r="A39" s="1096"/>
      <c r="B39" s="1097"/>
      <c r="C39" s="1098"/>
      <c r="D39" s="1103"/>
      <c r="E39" s="1103"/>
      <c r="F39" s="1100"/>
      <c r="G39" s="1101"/>
      <c r="H39" s="962"/>
      <c r="I39" s="1102"/>
      <c r="J39" s="1100"/>
      <c r="K39" s="1108"/>
      <c r="L39" s="1109"/>
      <c r="M39" s="975"/>
      <c r="N39" s="976"/>
      <c r="O39" s="976"/>
      <c r="P39" s="976"/>
      <c r="Q39" s="976"/>
      <c r="R39" s="977"/>
    </row>
    <row r="40" spans="1:18" ht="19.899999999999999" customHeight="1">
      <c r="A40" s="1096"/>
      <c r="B40" s="1097"/>
      <c r="C40" s="1098"/>
      <c r="D40" s="1103"/>
      <c r="E40" s="1099"/>
      <c r="F40" s="1100"/>
      <c r="G40" s="1101"/>
      <c r="H40" s="962"/>
      <c r="I40" s="1102"/>
      <c r="J40" s="1100"/>
      <c r="K40" s="1108"/>
      <c r="L40" s="1109"/>
      <c r="M40" s="975"/>
      <c r="N40" s="976"/>
      <c r="O40" s="976"/>
      <c r="P40" s="976"/>
      <c r="Q40" s="976"/>
      <c r="R40" s="977"/>
    </row>
    <row r="41" spans="1:18" ht="19.899999999999999" customHeight="1">
      <c r="A41" s="1096"/>
      <c r="B41" s="1097"/>
      <c r="C41" s="1098"/>
      <c r="D41" s="1114"/>
      <c r="E41" s="1099"/>
      <c r="F41" s="1100"/>
      <c r="G41" s="1101"/>
      <c r="H41" s="962"/>
      <c r="I41" s="1102"/>
      <c r="J41" s="1100"/>
      <c r="K41" s="1108"/>
      <c r="L41" s="1109"/>
      <c r="M41" s="975"/>
      <c r="N41" s="976"/>
      <c r="O41" s="976"/>
      <c r="P41" s="976"/>
      <c r="Q41" s="976"/>
      <c r="R41" s="977"/>
    </row>
    <row r="42" spans="1:18" ht="19.899999999999999" customHeight="1">
      <c r="A42" s="1096"/>
      <c r="B42" s="1097"/>
      <c r="C42" s="1098"/>
      <c r="D42" s="1103"/>
      <c r="E42" s="1103"/>
      <c r="F42" s="1100"/>
      <c r="G42" s="1101"/>
      <c r="H42" s="962"/>
      <c r="I42" s="1102"/>
      <c r="J42" s="1100"/>
      <c r="K42" s="1108"/>
      <c r="L42" s="1109"/>
      <c r="M42" s="975"/>
      <c r="N42" s="976"/>
      <c r="O42" s="976"/>
      <c r="P42" s="976"/>
      <c r="Q42" s="976"/>
      <c r="R42" s="977"/>
    </row>
    <row r="43" spans="1:18" ht="19.899999999999999" customHeight="1">
      <c r="A43" s="1096"/>
      <c r="B43" s="1097"/>
      <c r="C43" s="1098"/>
      <c r="D43" s="1103"/>
      <c r="E43" s="1103"/>
      <c r="F43" s="1100"/>
      <c r="G43" s="1101"/>
      <c r="H43" s="962"/>
      <c r="I43" s="1102"/>
      <c r="J43" s="1100"/>
      <c r="K43" s="1108"/>
      <c r="L43" s="1109"/>
      <c r="M43" s="975"/>
      <c r="N43" s="976"/>
      <c r="O43" s="976"/>
      <c r="P43" s="976"/>
      <c r="Q43" s="976"/>
      <c r="R43" s="977"/>
    </row>
    <row r="44" spans="1:18" ht="19.899999999999999" customHeight="1">
      <c r="A44" s="1096"/>
      <c r="B44" s="1097"/>
      <c r="C44" s="1098"/>
      <c r="D44" s="1099"/>
      <c r="E44" s="1103"/>
      <c r="F44" s="1100"/>
      <c r="G44" s="1101"/>
      <c r="H44" s="962"/>
      <c r="I44" s="1102"/>
      <c r="J44" s="1100"/>
      <c r="K44" s="1108"/>
      <c r="L44" s="1109"/>
      <c r="M44" s="975"/>
      <c r="N44" s="976"/>
      <c r="O44" s="976"/>
      <c r="P44" s="976"/>
      <c r="Q44" s="976"/>
      <c r="R44" s="977"/>
    </row>
    <row r="45" spans="1:18" ht="19.899999999999999" customHeight="1">
      <c r="A45" s="1096"/>
      <c r="B45" s="1097"/>
      <c r="C45" s="1098"/>
      <c r="D45" s="1099"/>
      <c r="E45" s="1099"/>
      <c r="F45" s="1100"/>
      <c r="G45" s="1101"/>
      <c r="H45" s="962"/>
      <c r="I45" s="1102"/>
      <c r="J45" s="1100"/>
      <c r="K45" s="1108"/>
      <c r="L45" s="1109"/>
      <c r="M45" s="975"/>
      <c r="N45" s="976"/>
      <c r="O45" s="976"/>
      <c r="P45" s="976"/>
      <c r="Q45" s="976"/>
      <c r="R45" s="977"/>
    </row>
    <row r="46" spans="1:18" ht="19.899999999999999" customHeight="1">
      <c r="A46" s="1096"/>
      <c r="B46" s="1097"/>
      <c r="C46" s="1098"/>
      <c r="D46" s="1104"/>
      <c r="E46" s="1103"/>
      <c r="F46" s="1100"/>
      <c r="G46" s="1101"/>
      <c r="H46" s="962"/>
      <c r="I46" s="1102"/>
      <c r="J46" s="1100"/>
      <c r="K46" s="1108"/>
      <c r="L46" s="1109"/>
      <c r="M46" s="975"/>
      <c r="N46" s="976"/>
      <c r="O46" s="976"/>
      <c r="P46" s="976"/>
      <c r="Q46" s="976"/>
      <c r="R46" s="977"/>
    </row>
    <row r="47" spans="1:18" ht="19.899999999999999" customHeight="1">
      <c r="A47" s="1096"/>
      <c r="B47" s="1097"/>
      <c r="C47" s="1098"/>
      <c r="D47" s="1104"/>
      <c r="E47" s="1112"/>
      <c r="F47" s="1100"/>
      <c r="G47" s="1101"/>
      <c r="H47" s="962"/>
      <c r="I47" s="1102"/>
      <c r="J47" s="1100"/>
      <c r="K47" s="1108"/>
      <c r="L47" s="1109"/>
      <c r="M47" s="975"/>
      <c r="N47" s="976"/>
      <c r="O47" s="976"/>
      <c r="P47" s="976"/>
      <c r="Q47" s="976"/>
      <c r="R47" s="977"/>
    </row>
    <row r="48" spans="1:18" ht="19.899999999999999" customHeight="1">
      <c r="A48" s="1096"/>
      <c r="B48" s="1097"/>
      <c r="C48" s="1098"/>
      <c r="D48" s="1103"/>
      <c r="E48" s="1103"/>
      <c r="F48" s="1100"/>
      <c r="G48" s="1101"/>
      <c r="H48" s="962"/>
      <c r="I48" s="1102"/>
      <c r="J48" s="1100"/>
      <c r="K48" s="1108"/>
      <c r="L48" s="1109"/>
      <c r="M48" s="975"/>
      <c r="N48" s="976"/>
      <c r="O48" s="976"/>
      <c r="P48" s="976"/>
      <c r="Q48" s="976"/>
      <c r="R48" s="977"/>
    </row>
    <row r="49" spans="1:18" ht="19.899999999999999" customHeight="1">
      <c r="A49" s="1096"/>
      <c r="B49" s="1097"/>
      <c r="C49" s="1098"/>
      <c r="D49" s="1099"/>
      <c r="E49" s="1103"/>
      <c r="F49" s="1100"/>
      <c r="G49" s="1101"/>
      <c r="H49" s="962"/>
      <c r="I49" s="1102"/>
      <c r="J49" s="1100"/>
      <c r="K49" s="1108"/>
      <c r="L49" s="1109"/>
      <c r="M49" s="975"/>
      <c r="N49" s="976"/>
      <c r="O49" s="976"/>
      <c r="P49" s="976"/>
      <c r="Q49" s="976"/>
      <c r="R49" s="977"/>
    </row>
    <row r="50" spans="1:18" ht="19.899999999999999" customHeight="1">
      <c r="A50" s="1096"/>
      <c r="B50" s="1097"/>
      <c r="C50" s="1098"/>
      <c r="D50" s="1099"/>
      <c r="E50" s="1103"/>
      <c r="F50" s="1100"/>
      <c r="G50" s="1101"/>
      <c r="H50" s="962"/>
      <c r="I50" s="1102"/>
      <c r="J50" s="1100"/>
      <c r="K50" s="1108"/>
      <c r="L50" s="1109"/>
      <c r="M50" s="975"/>
      <c r="N50" s="976"/>
      <c r="O50" s="976"/>
      <c r="P50" s="976"/>
      <c r="Q50" s="976"/>
      <c r="R50" s="977"/>
    </row>
    <row r="51" spans="1:18" ht="19.899999999999999" customHeight="1">
      <c r="A51" s="1096"/>
      <c r="B51" s="1097"/>
      <c r="C51" s="1098"/>
      <c r="D51" s="1099"/>
      <c r="E51" s="1103"/>
      <c r="F51" s="1100"/>
      <c r="G51" s="1101"/>
      <c r="H51" s="962"/>
      <c r="I51" s="1102"/>
      <c r="J51" s="1100"/>
      <c r="K51" s="1108"/>
      <c r="L51" s="1109"/>
      <c r="M51" s="975"/>
      <c r="N51" s="976"/>
      <c r="O51" s="976"/>
      <c r="P51" s="976"/>
      <c r="Q51" s="976"/>
      <c r="R51" s="977"/>
    </row>
    <row r="52" spans="1:18" ht="19.899999999999999" customHeight="1">
      <c r="A52" s="1096"/>
      <c r="B52" s="1097"/>
      <c r="C52" s="1098"/>
      <c r="D52" s="1099"/>
      <c r="E52" s="1103"/>
      <c r="F52" s="1100"/>
      <c r="G52" s="1101"/>
      <c r="H52" s="962"/>
      <c r="I52" s="1102"/>
      <c r="J52" s="1100"/>
      <c r="K52" s="1108"/>
      <c r="L52" s="1109"/>
      <c r="M52" s="975"/>
      <c r="N52" s="976"/>
      <c r="O52" s="976"/>
      <c r="P52" s="976"/>
      <c r="Q52" s="976"/>
      <c r="R52" s="977"/>
    </row>
    <row r="53" spans="1:18" ht="19.899999999999999" customHeight="1">
      <c r="A53" s="1096"/>
      <c r="B53" s="1097"/>
      <c r="C53" s="1098"/>
      <c r="D53" s="1099"/>
      <c r="E53" s="1103"/>
      <c r="F53" s="1100"/>
      <c r="G53" s="1101"/>
      <c r="H53" s="962"/>
      <c r="I53" s="1102"/>
      <c r="J53" s="1100"/>
      <c r="K53" s="1108"/>
      <c r="L53" s="1109"/>
      <c r="M53" s="975"/>
      <c r="N53" s="976"/>
      <c r="O53" s="976"/>
      <c r="P53" s="976"/>
      <c r="Q53" s="976"/>
      <c r="R53" s="977"/>
    </row>
    <row r="54" spans="1:18" ht="19.899999999999999" customHeight="1">
      <c r="A54" s="1096"/>
      <c r="B54" s="1097"/>
      <c r="C54" s="1098"/>
      <c r="D54" s="1103"/>
      <c r="E54" s="1103"/>
      <c r="F54" s="1100"/>
      <c r="G54" s="1101"/>
      <c r="H54" s="962"/>
      <c r="I54" s="1102"/>
      <c r="J54" s="1100"/>
      <c r="K54" s="1108"/>
      <c r="L54" s="1109"/>
      <c r="M54" s="975"/>
      <c r="N54" s="976"/>
      <c r="O54" s="976"/>
      <c r="P54" s="976"/>
      <c r="Q54" s="976"/>
      <c r="R54" s="977"/>
    </row>
    <row r="55" spans="1:18" ht="19.899999999999999" customHeight="1">
      <c r="A55" s="1096"/>
      <c r="B55" s="1097"/>
      <c r="C55" s="1098"/>
      <c r="D55" s="1103"/>
      <c r="E55" s="1099"/>
      <c r="F55" s="1100"/>
      <c r="G55" s="1101"/>
      <c r="H55" s="962"/>
      <c r="I55" s="1102"/>
      <c r="J55" s="1100"/>
      <c r="K55" s="1108"/>
      <c r="L55" s="1109"/>
      <c r="M55" s="975"/>
      <c r="N55" s="976"/>
      <c r="O55" s="976"/>
      <c r="P55" s="976"/>
      <c r="Q55" s="976"/>
      <c r="R55" s="977"/>
    </row>
    <row r="56" spans="1:18" ht="19.899999999999999" customHeight="1">
      <c r="A56" s="1096"/>
      <c r="B56" s="1097"/>
      <c r="C56" s="1098"/>
      <c r="D56" s="1103"/>
      <c r="E56" s="1103"/>
      <c r="F56" s="1100"/>
      <c r="G56" s="1101"/>
      <c r="H56" s="962"/>
      <c r="I56" s="1102"/>
      <c r="J56" s="1100"/>
      <c r="K56" s="1108"/>
      <c r="L56" s="1109"/>
      <c r="M56" s="975"/>
      <c r="N56" s="976"/>
      <c r="O56" s="976"/>
      <c r="P56" s="976"/>
      <c r="Q56" s="976"/>
      <c r="R56" s="977"/>
    </row>
    <row r="57" spans="1:18" ht="19.899999999999999" customHeight="1">
      <c r="A57" s="1096"/>
      <c r="B57" s="1097"/>
      <c r="C57" s="1098"/>
      <c r="D57" s="1104"/>
      <c r="E57" s="1103"/>
      <c r="F57" s="1100"/>
      <c r="G57" s="1101"/>
      <c r="H57" s="962"/>
      <c r="I57" s="1102"/>
      <c r="J57" s="1100"/>
      <c r="K57" s="1108"/>
      <c r="L57" s="1109"/>
      <c r="M57" s="975"/>
      <c r="N57" s="976"/>
      <c r="O57" s="976"/>
      <c r="P57" s="976"/>
      <c r="Q57" s="976"/>
      <c r="R57" s="977"/>
    </row>
    <row r="58" spans="1:18" ht="19.899999999999999" customHeight="1">
      <c r="A58" s="1096"/>
      <c r="B58" s="1097"/>
      <c r="C58" s="1098"/>
      <c r="D58" s="1104"/>
      <c r="E58" s="1103"/>
      <c r="F58" s="1100"/>
      <c r="G58" s="1101"/>
      <c r="H58" s="962"/>
      <c r="I58" s="1102"/>
      <c r="J58" s="1100"/>
      <c r="K58" s="1108"/>
      <c r="L58" s="1109"/>
      <c r="M58" s="975"/>
      <c r="N58" s="976"/>
      <c r="O58" s="976"/>
      <c r="P58" s="976"/>
      <c r="Q58" s="976"/>
      <c r="R58" s="977"/>
    </row>
    <row r="59" spans="1:18" ht="19.899999999999999" customHeight="1">
      <c r="A59" s="1096"/>
      <c r="B59" s="1097"/>
      <c r="C59" s="1098"/>
      <c r="D59" s="1103"/>
      <c r="E59" s="1103"/>
      <c r="F59" s="1100"/>
      <c r="G59" s="1101"/>
      <c r="H59" s="962"/>
      <c r="I59" s="1102"/>
      <c r="J59" s="1100"/>
      <c r="K59" s="1108"/>
      <c r="L59" s="1109"/>
      <c r="M59" s="975"/>
      <c r="N59" s="976"/>
      <c r="O59" s="976"/>
      <c r="P59" s="976"/>
      <c r="Q59" s="976"/>
      <c r="R59" s="977"/>
    </row>
    <row r="60" spans="1:18" ht="19.899999999999999" customHeight="1">
      <c r="A60" s="1096"/>
      <c r="B60" s="1097"/>
      <c r="C60" s="1098"/>
      <c r="D60" s="1103"/>
      <c r="E60" s="1103"/>
      <c r="F60" s="1100"/>
      <c r="G60" s="1101"/>
      <c r="H60" s="962"/>
      <c r="I60" s="1102"/>
      <c r="J60" s="1100"/>
      <c r="K60" s="1108"/>
      <c r="L60" s="1109"/>
      <c r="M60" s="975"/>
      <c r="N60" s="976"/>
      <c r="O60" s="976"/>
      <c r="P60" s="976"/>
      <c r="Q60" s="976"/>
      <c r="R60" s="977"/>
    </row>
    <row r="61" spans="1:18" ht="19.899999999999999" customHeight="1">
      <c r="A61" s="1096"/>
      <c r="B61" s="1097"/>
      <c r="C61" s="1098"/>
      <c r="D61" s="1103"/>
      <c r="E61" s="1103"/>
      <c r="F61" s="1100"/>
      <c r="G61" s="1101"/>
      <c r="H61" s="962"/>
      <c r="I61" s="1102"/>
      <c r="J61" s="1100"/>
      <c r="K61" s="1108"/>
      <c r="L61" s="1109"/>
      <c r="M61" s="975"/>
      <c r="N61" s="976"/>
      <c r="O61" s="976"/>
      <c r="P61" s="976"/>
      <c r="Q61" s="976"/>
      <c r="R61" s="977"/>
    </row>
    <row r="62" spans="1:18" ht="19.899999999999999" customHeight="1">
      <c r="A62" s="1096"/>
      <c r="B62" s="1097"/>
      <c r="C62" s="1098"/>
      <c r="D62" s="1103"/>
      <c r="E62" s="1099"/>
      <c r="F62" s="1100"/>
      <c r="G62" s="1101"/>
      <c r="H62" s="962"/>
      <c r="I62" s="1102"/>
      <c r="J62" s="1100"/>
      <c r="K62" s="1108"/>
      <c r="L62" s="1109"/>
      <c r="M62" s="975"/>
      <c r="N62" s="976"/>
      <c r="O62" s="976"/>
      <c r="P62" s="976"/>
      <c r="Q62" s="976"/>
      <c r="R62" s="977"/>
    </row>
    <row r="63" spans="1:18" ht="19.899999999999999" customHeight="1">
      <c r="A63" s="1096"/>
      <c r="B63" s="1097"/>
      <c r="C63" s="1098"/>
      <c r="D63" s="1103"/>
      <c r="E63" s="1103"/>
      <c r="F63" s="1100"/>
      <c r="G63" s="1101"/>
      <c r="H63" s="962"/>
      <c r="I63" s="1102"/>
      <c r="J63" s="1100"/>
      <c r="K63" s="1108"/>
      <c r="L63" s="1109"/>
      <c r="M63" s="975"/>
      <c r="N63" s="976"/>
      <c r="O63" s="976"/>
      <c r="P63" s="976"/>
      <c r="Q63" s="976"/>
      <c r="R63" s="977"/>
    </row>
    <row r="64" spans="1:18" ht="19.899999999999999" customHeight="1">
      <c r="A64" s="1096"/>
      <c r="B64" s="1097"/>
      <c r="C64" s="1098"/>
      <c r="D64" s="1103"/>
      <c r="E64" s="1103"/>
      <c r="F64" s="1100"/>
      <c r="G64" s="1101"/>
      <c r="H64" s="962"/>
      <c r="I64" s="1102"/>
      <c r="J64" s="1100"/>
      <c r="K64" s="1108"/>
      <c r="L64" s="1109"/>
      <c r="M64" s="975"/>
      <c r="N64" s="976"/>
      <c r="O64" s="976"/>
      <c r="P64" s="976"/>
      <c r="Q64" s="976"/>
      <c r="R64" s="977"/>
    </row>
    <row r="65" spans="1:18" ht="19.899999999999999" customHeight="1">
      <c r="A65" s="1096"/>
      <c r="B65" s="1097"/>
      <c r="C65" s="1098"/>
      <c r="D65" s="1104"/>
      <c r="E65" s="1104"/>
      <c r="F65" s="1100"/>
      <c r="G65" s="1101"/>
      <c r="H65" s="962"/>
      <c r="I65" s="1102"/>
      <c r="J65" s="1100"/>
      <c r="K65" s="1108"/>
      <c r="L65" s="1109"/>
      <c r="M65" s="975"/>
      <c r="N65" s="976"/>
      <c r="O65" s="976"/>
      <c r="P65" s="976"/>
      <c r="Q65" s="976"/>
      <c r="R65" s="977"/>
    </row>
    <row r="66" spans="1:18" ht="19.899999999999999" customHeight="1">
      <c r="A66" s="1096"/>
      <c r="B66" s="1097"/>
      <c r="C66" s="1098"/>
      <c r="D66" s="1104"/>
      <c r="E66" s="1099"/>
      <c r="F66" s="1100"/>
      <c r="G66" s="1101"/>
      <c r="H66" s="962"/>
      <c r="I66" s="1102"/>
      <c r="J66" s="1100"/>
      <c r="K66" s="1108"/>
      <c r="L66" s="1109"/>
      <c r="M66" s="975"/>
      <c r="N66" s="976"/>
      <c r="O66" s="976"/>
      <c r="P66" s="976"/>
      <c r="Q66" s="976"/>
      <c r="R66" s="977"/>
    </row>
    <row r="67" spans="1:18" ht="19.899999999999999" customHeight="1">
      <c r="A67" s="1096"/>
      <c r="B67" s="1097"/>
      <c r="C67" s="1098"/>
      <c r="D67" s="1104"/>
      <c r="E67" s="1099"/>
      <c r="F67" s="1100"/>
      <c r="G67" s="1101"/>
      <c r="H67" s="962"/>
      <c r="I67" s="1102"/>
      <c r="J67" s="1100"/>
      <c r="K67" s="1108"/>
      <c r="L67" s="1109"/>
      <c r="M67" s="975"/>
      <c r="N67" s="976"/>
      <c r="O67" s="976"/>
      <c r="P67" s="976"/>
      <c r="Q67" s="976"/>
      <c r="R67" s="977"/>
    </row>
    <row r="68" spans="1:18" ht="19.899999999999999" customHeight="1">
      <c r="A68" s="1096"/>
      <c r="B68" s="1097"/>
      <c r="C68" s="1098"/>
      <c r="D68" s="1099"/>
      <c r="E68" s="1099"/>
      <c r="F68" s="1100"/>
      <c r="G68" s="1101"/>
      <c r="H68" s="962"/>
      <c r="I68" s="1102"/>
      <c r="J68" s="1100"/>
      <c r="K68" s="1108"/>
      <c r="L68" s="1109"/>
      <c r="M68" s="975"/>
      <c r="N68" s="976"/>
      <c r="O68" s="976"/>
      <c r="P68" s="976"/>
      <c r="Q68" s="976"/>
      <c r="R68" s="977"/>
    </row>
    <row r="69" spans="1:18" ht="19.899999999999999" customHeight="1">
      <c r="A69" s="1096"/>
      <c r="B69" s="1097"/>
      <c r="C69" s="1098"/>
      <c r="D69" s="1099"/>
      <c r="E69" s="1099"/>
      <c r="F69" s="1100"/>
      <c r="G69" s="1101"/>
      <c r="H69" s="962"/>
      <c r="I69" s="1102"/>
      <c r="J69" s="1100"/>
      <c r="K69" s="1108"/>
      <c r="L69" s="1109"/>
      <c r="M69" s="975"/>
      <c r="N69" s="976"/>
      <c r="O69" s="976"/>
      <c r="P69" s="976"/>
      <c r="Q69" s="976"/>
      <c r="R69" s="977"/>
    </row>
    <row r="70" spans="1:18" ht="19.899999999999999" customHeight="1">
      <c r="A70" s="1096"/>
      <c r="B70" s="1097"/>
      <c r="C70" s="1098"/>
      <c r="D70" s="1099"/>
      <c r="E70" s="1099"/>
      <c r="F70" s="1100"/>
      <c r="G70" s="1101"/>
      <c r="H70" s="962"/>
      <c r="I70" s="1102"/>
      <c r="J70" s="1100"/>
      <c r="K70" s="1108"/>
      <c r="L70" s="1109"/>
      <c r="M70" s="975"/>
      <c r="N70" s="976"/>
      <c r="O70" s="976"/>
      <c r="P70" s="976"/>
      <c r="Q70" s="976"/>
      <c r="R70" s="977"/>
    </row>
    <row r="71" spans="1:18" ht="19.899999999999999" customHeight="1">
      <c r="A71" s="1096"/>
      <c r="B71" s="1097"/>
      <c r="C71" s="1098"/>
      <c r="D71" s="1099"/>
      <c r="E71" s="1099"/>
      <c r="F71" s="1100"/>
      <c r="G71" s="1101"/>
      <c r="H71" s="962"/>
      <c r="I71" s="1102"/>
      <c r="J71" s="1100"/>
      <c r="K71" s="1108"/>
      <c r="L71" s="1109"/>
      <c r="M71" s="975"/>
      <c r="N71" s="976"/>
      <c r="O71" s="976"/>
      <c r="P71" s="976"/>
      <c r="Q71" s="976"/>
      <c r="R71" s="977"/>
    </row>
    <row r="72" spans="1:18" ht="19.899999999999999" customHeight="1">
      <c r="A72" s="1096"/>
      <c r="B72" s="1097"/>
      <c r="C72" s="1098"/>
      <c r="D72" s="1099"/>
      <c r="E72" s="1099"/>
      <c r="F72" s="1100"/>
      <c r="G72" s="1101"/>
      <c r="H72" s="962"/>
      <c r="I72" s="1102"/>
      <c r="J72" s="1100"/>
      <c r="K72" s="1108"/>
      <c r="L72" s="1109"/>
      <c r="M72" s="975"/>
      <c r="N72" s="976"/>
      <c r="O72" s="976"/>
      <c r="P72" s="976"/>
      <c r="Q72" s="976"/>
      <c r="R72" s="977"/>
    </row>
    <row r="73" spans="1:18" ht="19.899999999999999" customHeight="1">
      <c r="A73" s="1096"/>
      <c r="B73" s="1097"/>
      <c r="C73" s="1098"/>
      <c r="D73" s="1099"/>
      <c r="E73" s="1099"/>
      <c r="F73" s="1100"/>
      <c r="G73" s="1101"/>
      <c r="H73" s="962"/>
      <c r="I73" s="1102"/>
      <c r="J73" s="1100"/>
      <c r="K73" s="1108"/>
      <c r="L73" s="1109"/>
      <c r="M73" s="975"/>
      <c r="N73" s="976"/>
      <c r="O73" s="976"/>
      <c r="P73" s="976"/>
      <c r="Q73" s="976"/>
      <c r="R73" s="977"/>
    </row>
    <row r="74" spans="1:18" ht="19.899999999999999" customHeight="1">
      <c r="A74" s="1096"/>
      <c r="B74" s="1097"/>
      <c r="C74" s="1098"/>
      <c r="D74" s="1099"/>
      <c r="E74" s="1099"/>
      <c r="F74" s="1100"/>
      <c r="G74" s="1101"/>
      <c r="H74" s="962"/>
      <c r="I74" s="1102"/>
      <c r="J74" s="1100"/>
      <c r="K74" s="1108"/>
      <c r="L74" s="1109"/>
      <c r="M74" s="975"/>
      <c r="N74" s="976"/>
      <c r="O74" s="976"/>
      <c r="P74" s="976"/>
      <c r="Q74" s="976"/>
      <c r="R74" s="977"/>
    </row>
    <row r="75" spans="1:18" ht="19.899999999999999" customHeight="1" thickBot="1">
      <c r="A75" s="1115"/>
      <c r="B75" s="1116"/>
      <c r="C75" s="1117"/>
      <c r="D75" s="1118"/>
      <c r="E75" s="1118"/>
      <c r="F75" s="1119"/>
      <c r="G75" s="1120"/>
      <c r="H75" s="987"/>
      <c r="I75" s="1121"/>
      <c r="J75" s="1119"/>
      <c r="K75" s="1122"/>
      <c r="L75" s="1123"/>
      <c r="M75" s="991"/>
      <c r="N75" s="992"/>
      <c r="O75" s="992"/>
      <c r="P75" s="992"/>
      <c r="Q75" s="992"/>
      <c r="R75" s="993"/>
    </row>
    <row r="76" spans="1:18">
      <c r="B76" s="1124"/>
      <c r="C76" s="1124"/>
      <c r="D76" s="1124"/>
      <c r="E76" s="1124"/>
    </row>
    <row r="77" spans="1:18">
      <c r="B77" s="1124"/>
      <c r="C77" s="1124"/>
      <c r="D77" s="1124"/>
      <c r="E77" s="1124"/>
    </row>
    <row r="78" spans="1:18">
      <c r="B78" s="1124"/>
      <c r="C78" s="1124"/>
      <c r="D78" s="1124"/>
      <c r="E78" s="1124"/>
    </row>
    <row r="79" spans="1:18">
      <c r="B79" s="1124"/>
      <c r="C79" s="1124"/>
      <c r="D79" s="1124"/>
      <c r="E79" s="1124"/>
    </row>
    <row r="80" spans="1:18">
      <c r="B80" s="1124"/>
      <c r="C80" s="1124"/>
      <c r="D80" s="1124"/>
      <c r="E80" s="1124"/>
    </row>
    <row r="81" spans="2:5">
      <c r="B81" s="1124"/>
      <c r="C81" s="1124"/>
      <c r="D81" s="1124"/>
      <c r="E81" s="1124"/>
    </row>
  </sheetData>
  <mergeCells count="20">
    <mergeCell ref="O3:O4"/>
    <mergeCell ref="P3:P4"/>
    <mergeCell ref="Q3:Q4"/>
    <mergeCell ref="R3:R4"/>
    <mergeCell ref="A1:R1"/>
    <mergeCell ref="A2:A4"/>
    <mergeCell ref="B2:B4"/>
    <mergeCell ref="C2:C4"/>
    <mergeCell ref="D2:D4"/>
    <mergeCell ref="E2:E4"/>
    <mergeCell ref="F2:F4"/>
    <mergeCell ref="G2:G4"/>
    <mergeCell ref="H2:H4"/>
    <mergeCell ref="I2:I4"/>
    <mergeCell ref="J2:J4"/>
    <mergeCell ref="K2:K3"/>
    <mergeCell ref="L2:L3"/>
    <mergeCell ref="M2:R2"/>
    <mergeCell ref="M3:M4"/>
    <mergeCell ref="N3:N4"/>
  </mergeCells>
  <dataValidations count="3">
    <dataValidation type="list" allowBlank="1" showInputMessage="1" showErrorMessage="1" sqref="J1:J1048576">
      <formula1>$AZ$5:$AZ$7</formula1>
    </dataValidation>
    <dataValidation type="list" allowBlank="1" showInputMessage="1" showErrorMessage="1" sqref="I1:I1048576">
      <formula1>$AY$5:$AY$16</formula1>
    </dataValidation>
    <dataValidation type="list" allowBlank="1" showInputMessage="1" showErrorMessage="1" sqref="H1:H1048576">
      <formula1>$AX$5:$AX$8</formula1>
    </dataValidation>
  </dataValidations>
  <printOptions horizontalCentered="1"/>
  <pageMargins left="0.28000000000000003" right="0" top="0.59055118110236227" bottom="0.39370078740157483" header="0.51181102362204722" footer="0"/>
  <pageSetup paperSize="9" scale="29" orientation="landscape" r:id="rId1"/>
  <headerFooter alignWithMargins="0">
    <oddFooter>&amp;A&amp;RSayfa &amp;P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D1" sqref="D1"/>
    </sheetView>
  </sheetViews>
  <sheetFormatPr defaultRowHeight="15"/>
  <cols>
    <col min="1" max="1" width="10.85546875" style="1125" customWidth="1"/>
    <col min="2" max="2" width="15.28515625" style="1125" customWidth="1"/>
    <col min="3" max="3" width="12.5703125" style="1125" customWidth="1"/>
    <col min="4" max="4" width="13.7109375" style="1125" customWidth="1"/>
    <col min="5" max="6" width="7" style="1125" customWidth="1"/>
    <col min="7" max="7" width="9.140625" style="1126"/>
    <col min="8" max="8" width="14.28515625" style="1126" customWidth="1"/>
    <col min="9" max="16384" width="9.140625" style="1126"/>
  </cols>
  <sheetData>
    <row r="1" spans="1:8" ht="44.25" customHeight="1">
      <c r="H1" s="1127"/>
    </row>
    <row r="2" spans="1:8" ht="75" customHeight="1" thickBot="1">
      <c r="A2" s="4043" t="s">
        <v>1248</v>
      </c>
      <c r="B2" s="4043"/>
      <c r="C2" s="4043"/>
      <c r="D2" s="4043"/>
      <c r="E2" s="4043"/>
      <c r="F2" s="4043"/>
      <c r="G2" s="4043"/>
      <c r="H2" s="4043"/>
    </row>
    <row r="3" spans="1:8" ht="47.25" customHeight="1">
      <c r="A3" s="4044" t="s">
        <v>1249</v>
      </c>
      <c r="B3" s="4046" t="s">
        <v>1250</v>
      </c>
      <c r="C3" s="4046" t="s">
        <v>1251</v>
      </c>
      <c r="D3" s="4046" t="s">
        <v>1252</v>
      </c>
      <c r="E3" s="4046" t="s">
        <v>1253</v>
      </c>
      <c r="F3" s="4046"/>
      <c r="G3" s="4046"/>
      <c r="H3" s="4048" t="s">
        <v>1277</v>
      </c>
    </row>
    <row r="4" spans="1:8" ht="25.5" customHeight="1">
      <c r="A4" s="4045"/>
      <c r="B4" s="4047"/>
      <c r="C4" s="4047"/>
      <c r="D4" s="4047"/>
      <c r="E4" s="1128" t="s">
        <v>1278</v>
      </c>
      <c r="F4" s="1128" t="s">
        <v>1279</v>
      </c>
      <c r="G4" s="1128" t="s">
        <v>1280</v>
      </c>
      <c r="H4" s="4049"/>
    </row>
    <row r="5" spans="1:8" ht="50.25" customHeight="1" thickBot="1">
      <c r="A5" s="1129"/>
      <c r="B5" s="1130"/>
      <c r="C5" s="1130"/>
      <c r="D5" s="1130"/>
      <c r="E5" s="1130"/>
      <c r="F5" s="1130"/>
      <c r="G5" s="1130"/>
      <c r="H5" s="1131"/>
    </row>
    <row r="6" spans="1:8" ht="52.5" customHeight="1">
      <c r="A6" s="4042" t="s">
        <v>1281</v>
      </c>
      <c r="B6" s="4042"/>
      <c r="C6" s="4042"/>
      <c r="D6" s="4042"/>
      <c r="E6" s="4042"/>
      <c r="F6" s="4042"/>
      <c r="G6" s="4042"/>
      <c r="H6" s="4042"/>
    </row>
    <row r="7" spans="1:8" ht="15.75">
      <c r="A7" s="1127"/>
      <c r="B7" s="1127"/>
      <c r="C7" s="1127"/>
      <c r="D7" s="1127"/>
      <c r="E7" s="1127"/>
      <c r="F7" s="1127"/>
      <c r="G7" s="1132"/>
      <c r="H7" s="1132"/>
    </row>
    <row r="8" spans="1:8" ht="23.25" customHeight="1">
      <c r="A8" s="4040" t="s">
        <v>1282</v>
      </c>
      <c r="B8" s="4040"/>
      <c r="C8" s="4040"/>
      <c r="D8" s="4040"/>
      <c r="E8" s="4040"/>
      <c r="F8" s="4040"/>
      <c r="G8" s="4040"/>
      <c r="H8" s="4040"/>
    </row>
    <row r="9" spans="1:8" ht="35.25" customHeight="1">
      <c r="A9" s="4040" t="s">
        <v>1283</v>
      </c>
      <c r="B9" s="4040"/>
      <c r="C9" s="4040"/>
      <c r="D9" s="4040"/>
      <c r="E9" s="4040"/>
      <c r="F9" s="4040"/>
      <c r="G9" s="4040"/>
      <c r="H9" s="4040"/>
    </row>
    <row r="10" spans="1:8" ht="62.25" customHeight="1">
      <c r="A10" s="4041" t="s">
        <v>1289</v>
      </c>
      <c r="B10" s="4040"/>
      <c r="C10" s="4040"/>
      <c r="D10" s="4040"/>
      <c r="E10" s="4040"/>
      <c r="F10" s="4040"/>
      <c r="G10" s="4040"/>
      <c r="H10" s="4040"/>
    </row>
    <row r="11" spans="1:8" ht="37.5" customHeight="1">
      <c r="A11" s="4041" t="s">
        <v>1290</v>
      </c>
      <c r="B11" s="4040"/>
      <c r="C11" s="4040"/>
      <c r="D11" s="4040"/>
      <c r="E11" s="4040"/>
      <c r="F11" s="4040"/>
      <c r="G11" s="4040"/>
      <c r="H11" s="4040"/>
    </row>
    <row r="12" spans="1:8" ht="57" customHeight="1">
      <c r="A12" s="4041" t="s">
        <v>1291</v>
      </c>
      <c r="B12" s="4040"/>
      <c r="C12" s="4040"/>
      <c r="D12" s="4040"/>
      <c r="E12" s="4040"/>
      <c r="F12" s="4040"/>
      <c r="G12" s="4040"/>
      <c r="H12" s="4040"/>
    </row>
    <row r="13" spans="1:8">
      <c r="A13" s="1133"/>
      <c r="B13" s="1133"/>
      <c r="C13" s="1133"/>
      <c r="D13" s="1133"/>
      <c r="E13" s="1133"/>
      <c r="F13" s="1133"/>
      <c r="G13" s="1134"/>
      <c r="H13" s="1134"/>
    </row>
  </sheetData>
  <mergeCells count="13">
    <mergeCell ref="A2:H2"/>
    <mergeCell ref="A3:A4"/>
    <mergeCell ref="B3:B4"/>
    <mergeCell ref="C3:C4"/>
    <mergeCell ref="D3:D4"/>
    <mergeCell ref="E3:G3"/>
    <mergeCell ref="H3:H4"/>
    <mergeCell ref="A12:H12"/>
    <mergeCell ref="A6:H6"/>
    <mergeCell ref="A8:H8"/>
    <mergeCell ref="A9:H9"/>
    <mergeCell ref="A10:H10"/>
    <mergeCell ref="A11:H11"/>
  </mergeCells>
  <pageMargins left="0.70866141732283472" right="0.70866141732283472" top="0.74803149606299213" bottom="0.74803149606299213" header="0.31496062992125984" footer="0.31496062992125984"/>
  <pageSetup paperSize="9" scale="95" orientation="portrait" r:id="rId1"/>
  <headerFooter alignWithMargins="0">
    <oddHeader>&amp;C&amp;12T.C.
İÇİŞLERİ BAKANLIĞI
Mahalli İdareler Genel Müdürlüğü&amp;R&amp;"-,Kalın"&amp;12EK-II</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workbookViewId="0">
      <selection sqref="A1:J1"/>
    </sheetView>
  </sheetViews>
  <sheetFormatPr defaultRowHeight="12.75"/>
  <cols>
    <col min="3" max="3" width="29.85546875" customWidth="1"/>
    <col min="4" max="4" width="15.85546875" customWidth="1"/>
    <col min="5" max="5" width="13.42578125" customWidth="1"/>
    <col min="6" max="6" width="16.5703125" customWidth="1"/>
    <col min="7" max="7" width="14" customWidth="1"/>
    <col min="8" max="8" width="16.85546875" customWidth="1"/>
    <col min="9" max="10" width="18" customWidth="1"/>
    <col min="11" max="11" width="23.140625" customWidth="1"/>
  </cols>
  <sheetData>
    <row r="1" spans="1:11" ht="44.25" customHeight="1" thickBot="1">
      <c r="A1" s="3418" t="s">
        <v>3023</v>
      </c>
      <c r="B1" s="3418"/>
      <c r="C1" s="3418"/>
      <c r="D1" s="3418"/>
      <c r="E1" s="3418"/>
      <c r="F1" s="3418"/>
      <c r="G1" s="3418"/>
      <c r="H1" s="3418"/>
      <c r="I1" s="3418"/>
      <c r="J1" s="3418"/>
    </row>
    <row r="2" spans="1:11" ht="51.75" thickBot="1">
      <c r="A2" s="4144" t="s">
        <v>2615</v>
      </c>
      <c r="B2" s="4147" t="s">
        <v>26</v>
      </c>
      <c r="C2" s="4148"/>
      <c r="D2" s="2115" t="s">
        <v>1418</v>
      </c>
      <c r="E2" s="2116" t="s">
        <v>1419</v>
      </c>
      <c r="F2" s="371" t="s">
        <v>1420</v>
      </c>
      <c r="G2" s="856" t="s">
        <v>1600</v>
      </c>
      <c r="H2" s="366" t="s">
        <v>1046</v>
      </c>
      <c r="I2" s="2117" t="s">
        <v>1421</v>
      </c>
      <c r="J2" s="859" t="s">
        <v>93</v>
      </c>
    </row>
    <row r="3" spans="1:11" ht="21.75" customHeight="1" thickBot="1">
      <c r="A3" s="4145"/>
      <c r="B3" s="4149"/>
      <c r="C3" s="4150"/>
      <c r="D3" s="2115" t="s">
        <v>1861</v>
      </c>
      <c r="E3" s="2116" t="s">
        <v>1862</v>
      </c>
      <c r="F3" s="371" t="s">
        <v>1866</v>
      </c>
      <c r="G3" s="856" t="s">
        <v>1863</v>
      </c>
      <c r="H3" s="366" t="s">
        <v>1602</v>
      </c>
      <c r="I3" s="2117" t="s">
        <v>472</v>
      </c>
      <c r="J3" s="859" t="s">
        <v>3024</v>
      </c>
    </row>
    <row r="4" spans="1:11" ht="22.5" customHeight="1" thickBot="1">
      <c r="A4" s="4145"/>
      <c r="B4" s="4151" t="s">
        <v>1853</v>
      </c>
      <c r="C4" s="4152"/>
      <c r="D4" s="2428">
        <v>7625544.1900000004</v>
      </c>
      <c r="E4" s="2429"/>
      <c r="F4" s="2018"/>
      <c r="G4" s="2430"/>
      <c r="H4" s="2429"/>
      <c r="I4" s="2431">
        <v>7625544.1900000004</v>
      </c>
      <c r="J4" s="2432">
        <f>D4-I4</f>
        <v>0</v>
      </c>
      <c r="K4" s="2233"/>
    </row>
    <row r="5" spans="1:11" ht="22.5" customHeight="1" thickBot="1">
      <c r="A5" s="4145"/>
      <c r="B5" s="4153" t="s">
        <v>18</v>
      </c>
      <c r="C5" s="4154"/>
      <c r="D5" s="2428">
        <v>18496266.920000002</v>
      </c>
      <c r="E5" s="2429"/>
      <c r="F5" s="2018"/>
      <c r="G5" s="2430"/>
      <c r="H5" s="2429"/>
      <c r="I5" s="2431">
        <v>18496266.920000002</v>
      </c>
      <c r="J5" s="2432">
        <f>D5-I5</f>
        <v>0</v>
      </c>
      <c r="K5" s="2233"/>
    </row>
    <row r="6" spans="1:11" ht="22.5" customHeight="1" thickBot="1">
      <c r="A6" s="4145"/>
      <c r="B6" s="4153" t="s">
        <v>2271</v>
      </c>
      <c r="C6" s="4154"/>
      <c r="D6" s="2428"/>
      <c r="E6" s="2429" t="s">
        <v>2621</v>
      </c>
      <c r="F6" s="2018"/>
      <c r="G6" s="2430"/>
      <c r="H6" s="2429"/>
      <c r="I6" s="2431"/>
      <c r="J6" s="2432">
        <v>0</v>
      </c>
    </row>
    <row r="7" spans="1:11" ht="22.5" customHeight="1" thickBot="1">
      <c r="A7" s="4145"/>
      <c r="B7" s="4155" t="s">
        <v>470</v>
      </c>
      <c r="C7" s="4156"/>
      <c r="D7" s="2428">
        <v>4592123.9800000004</v>
      </c>
      <c r="E7" s="2429"/>
      <c r="F7" s="2018"/>
      <c r="G7" s="2430"/>
      <c r="H7" s="2429"/>
      <c r="I7" s="2431">
        <v>4592123.9800000004</v>
      </c>
      <c r="J7" s="2432">
        <f>D7-E7-F7-G7-H7-I7</f>
        <v>0</v>
      </c>
      <c r="K7" s="2233"/>
    </row>
    <row r="8" spans="1:11" ht="19.5" customHeight="1" thickBot="1">
      <c r="A8" s="4146"/>
      <c r="B8" s="4157" t="s">
        <v>1855</v>
      </c>
      <c r="C8" s="2118" t="s">
        <v>1048</v>
      </c>
      <c r="D8" s="2433">
        <v>451174.29</v>
      </c>
      <c r="E8" s="2429"/>
      <c r="F8" s="2018"/>
      <c r="G8" s="2430"/>
      <c r="H8" s="2429"/>
      <c r="I8" s="2431">
        <v>451174.29</v>
      </c>
      <c r="J8" s="2432">
        <v>0</v>
      </c>
    </row>
    <row r="9" spans="1:11" ht="19.5" customHeight="1" thickBot="1">
      <c r="A9" s="4146"/>
      <c r="B9" s="4158"/>
      <c r="C9" s="2119" t="s">
        <v>253</v>
      </c>
      <c r="D9" s="2433"/>
      <c r="E9" s="2429"/>
      <c r="F9" s="2018"/>
      <c r="G9" s="2430"/>
      <c r="H9" s="2429"/>
      <c r="I9" s="2431"/>
      <c r="J9" s="2432">
        <f t="shared" ref="J9:J20" si="0">(F9+G9)-I9</f>
        <v>0</v>
      </c>
    </row>
    <row r="10" spans="1:11" ht="19.5" customHeight="1" thickBot="1">
      <c r="A10" s="4146"/>
      <c r="B10" s="4158"/>
      <c r="C10" s="2119" t="s">
        <v>1857</v>
      </c>
      <c r="D10" s="2433"/>
      <c r="E10" s="2429"/>
      <c r="F10" s="2018"/>
      <c r="G10" s="2430"/>
      <c r="H10" s="2429"/>
      <c r="I10" s="2431"/>
      <c r="J10" s="2432">
        <f t="shared" si="0"/>
        <v>0</v>
      </c>
    </row>
    <row r="11" spans="1:11" ht="19.5" customHeight="1" thickBot="1">
      <c r="A11" s="4146"/>
      <c r="B11" s="4158"/>
      <c r="C11" s="2119" t="s">
        <v>1856</v>
      </c>
      <c r="D11" s="2433">
        <f>D14/2</f>
        <v>159871.85999999999</v>
      </c>
      <c r="E11" s="2429"/>
      <c r="F11" s="2018"/>
      <c r="G11" s="2430"/>
      <c r="H11" s="2429"/>
      <c r="I11" s="2431">
        <v>159871.85999999999</v>
      </c>
      <c r="J11" s="2432">
        <v>0</v>
      </c>
    </row>
    <row r="12" spans="1:11" ht="19.5" customHeight="1" thickBot="1">
      <c r="A12" s="4146"/>
      <c r="B12" s="4158"/>
      <c r="C12" s="2120" t="s">
        <v>1859</v>
      </c>
      <c r="D12" s="2433">
        <v>169775.18</v>
      </c>
      <c r="E12" s="2434"/>
      <c r="F12" s="2018"/>
      <c r="G12" s="2430"/>
      <c r="H12" s="2429"/>
      <c r="I12" s="2431">
        <v>169775.18</v>
      </c>
      <c r="J12" s="2432">
        <v>0</v>
      </c>
      <c r="K12" s="2233"/>
    </row>
    <row r="13" spans="1:11" ht="19.5" customHeight="1" thickBot="1">
      <c r="A13" s="4146"/>
      <c r="B13" s="4158"/>
      <c r="C13" s="2120" t="s">
        <v>1860</v>
      </c>
      <c r="D13" s="2433"/>
      <c r="E13" s="2429"/>
      <c r="F13" s="2018"/>
      <c r="G13" s="2430"/>
      <c r="H13" s="2429"/>
      <c r="I13" s="2431"/>
      <c r="J13" s="2432">
        <f t="shared" si="0"/>
        <v>0</v>
      </c>
    </row>
    <row r="14" spans="1:11" ht="19.5" customHeight="1" thickBot="1">
      <c r="A14" s="4146"/>
      <c r="B14" s="4158"/>
      <c r="C14" s="2120" t="s">
        <v>352</v>
      </c>
      <c r="D14" s="2433">
        <v>319743.71999999997</v>
      </c>
      <c r="E14" s="2429"/>
      <c r="F14" s="2018"/>
      <c r="G14" s="2430"/>
      <c r="H14" s="2429"/>
      <c r="I14" s="2431">
        <v>319743.71999999997</v>
      </c>
      <c r="J14" s="2432">
        <v>0</v>
      </c>
      <c r="K14" s="2233"/>
    </row>
    <row r="15" spans="1:11" ht="19.5" customHeight="1" thickBot="1">
      <c r="A15" s="4146"/>
      <c r="B15" s="4158"/>
      <c r="C15" s="2120" t="s">
        <v>351</v>
      </c>
      <c r="D15" s="2433">
        <f>D14/2</f>
        <v>159871.85999999999</v>
      </c>
      <c r="E15" s="2429"/>
      <c r="F15" s="2018"/>
      <c r="G15" s="2430"/>
      <c r="H15" s="2429"/>
      <c r="I15" s="2431">
        <v>159871.85999999999</v>
      </c>
      <c r="J15" s="2432">
        <v>0</v>
      </c>
      <c r="K15" s="2233"/>
    </row>
    <row r="16" spans="1:11" ht="19.5" customHeight="1" thickBot="1">
      <c r="A16" s="4146"/>
      <c r="B16" s="4158"/>
      <c r="C16" s="2120" t="s">
        <v>1049</v>
      </c>
      <c r="D16" s="2433"/>
      <c r="E16" s="2429"/>
      <c r="F16" s="2018"/>
      <c r="G16" s="2430"/>
      <c r="H16" s="2429"/>
      <c r="I16" s="2431"/>
      <c r="J16" s="2432">
        <f t="shared" si="0"/>
        <v>0</v>
      </c>
      <c r="K16" s="2233"/>
    </row>
    <row r="17" spans="1:10" ht="15.75" thickBot="1">
      <c r="A17" s="4146"/>
      <c r="B17" s="4158"/>
      <c r="C17" s="2120" t="s">
        <v>3025</v>
      </c>
      <c r="D17" s="2433"/>
      <c r="E17" s="2429"/>
      <c r="F17" s="2018"/>
      <c r="G17" s="2430"/>
      <c r="H17" s="2429"/>
      <c r="I17" s="2431"/>
      <c r="J17" s="2432">
        <f t="shared" si="0"/>
        <v>0</v>
      </c>
    </row>
    <row r="18" spans="1:10" ht="15.75" thickBot="1">
      <c r="A18" s="4146"/>
      <c r="B18" s="4158"/>
      <c r="C18" s="2120" t="s">
        <v>1051</v>
      </c>
      <c r="D18" s="2433"/>
      <c r="E18" s="2429"/>
      <c r="F18" s="2018"/>
      <c r="G18" s="2430"/>
      <c r="H18" s="2429"/>
      <c r="I18" s="2431"/>
      <c r="J18" s="2432">
        <f t="shared" si="0"/>
        <v>0</v>
      </c>
    </row>
    <row r="19" spans="1:10" ht="16.5" thickBot="1">
      <c r="A19" s="2121"/>
      <c r="B19" s="4158"/>
      <c r="C19" s="2120" t="s">
        <v>3026</v>
      </c>
      <c r="D19" s="2433"/>
      <c r="E19" s="2434"/>
      <c r="F19" s="2435"/>
      <c r="G19" s="2436"/>
      <c r="H19" s="2434"/>
      <c r="I19" s="2437"/>
      <c r="J19" s="2432">
        <f t="shared" si="0"/>
        <v>0</v>
      </c>
    </row>
    <row r="20" spans="1:10" ht="16.5" thickBot="1">
      <c r="A20" s="2121"/>
      <c r="B20" s="4159"/>
      <c r="C20" s="2122" t="s">
        <v>2946</v>
      </c>
      <c r="D20" s="2433"/>
      <c r="E20" s="2434"/>
      <c r="F20" s="2435"/>
      <c r="G20" s="2436"/>
      <c r="H20" s="2434"/>
      <c r="I20" s="2437"/>
      <c r="J20" s="2432">
        <f t="shared" si="0"/>
        <v>0</v>
      </c>
    </row>
    <row r="21" spans="1:10" ht="30.75" customHeight="1" thickBot="1">
      <c r="A21" s="4160" t="s">
        <v>19</v>
      </c>
      <c r="B21" s="4161"/>
      <c r="C21" s="4162"/>
      <c r="D21" s="2438">
        <f>D4+D5+D7+D8+D11+D12+D14+D15</f>
        <v>31974372</v>
      </c>
      <c r="E21" s="2438"/>
      <c r="F21" s="2438">
        <f>SUM(F4:F18)</f>
        <v>0</v>
      </c>
      <c r="G21" s="2438">
        <f>SUM(G4:G18)</f>
        <v>0</v>
      </c>
      <c r="H21" s="2438">
        <f>SUM(H4:H18)</f>
        <v>0</v>
      </c>
      <c r="I21" s="2438">
        <f>SUM(I4:I20)</f>
        <v>31974372</v>
      </c>
      <c r="J21" s="2438">
        <f>SUM(J4:J20)</f>
        <v>0</v>
      </c>
    </row>
    <row r="22" spans="1:10">
      <c r="A22" s="2123"/>
      <c r="B22" s="2123"/>
      <c r="C22" s="3"/>
      <c r="D22" s="2544"/>
      <c r="E22" s="2124"/>
      <c r="F22" s="2123"/>
      <c r="G22" s="2123"/>
      <c r="H22" s="2123"/>
      <c r="I22" s="2123"/>
      <c r="J22" s="2"/>
    </row>
    <row r="23" spans="1:10">
      <c r="A23" s="3660" t="s">
        <v>1867</v>
      </c>
      <c r="B23" s="3660"/>
      <c r="C23" s="3660"/>
      <c r="D23" s="3660"/>
      <c r="E23" s="3660"/>
      <c r="F23" s="3660"/>
      <c r="G23" s="3660"/>
      <c r="H23" s="3660"/>
      <c r="I23" s="3660"/>
      <c r="J23" s="3660"/>
    </row>
    <row r="24" spans="1:10">
      <c r="A24" s="3663" t="s">
        <v>1411</v>
      </c>
      <c r="B24" s="3663"/>
      <c r="C24" s="3663"/>
      <c r="D24" s="3663"/>
      <c r="E24" s="3663"/>
      <c r="F24" s="3663"/>
      <c r="G24" s="3663"/>
      <c r="H24" s="3663"/>
      <c r="I24" s="3663"/>
      <c r="J24" s="3663"/>
    </row>
    <row r="25" spans="1:10">
      <c r="A25" s="3664" t="s">
        <v>1605</v>
      </c>
      <c r="B25" s="3664"/>
      <c r="C25" s="3664"/>
      <c r="D25" s="3664"/>
      <c r="E25" s="3664"/>
      <c r="F25" s="3664"/>
      <c r="G25" s="3664"/>
      <c r="H25" s="3664"/>
      <c r="I25" s="3664"/>
      <c r="J25" s="3664"/>
    </row>
    <row r="26" spans="1:10">
      <c r="A26" s="3661" t="s">
        <v>3027</v>
      </c>
      <c r="B26" s="3662"/>
      <c r="C26" s="3662"/>
      <c r="D26" s="3662"/>
      <c r="E26" s="3662"/>
      <c r="F26" s="3662"/>
      <c r="G26" s="3662"/>
      <c r="H26" s="3662"/>
      <c r="I26" s="3662"/>
      <c r="J26" s="3662"/>
    </row>
    <row r="27" spans="1:10">
      <c r="A27" s="3668" t="s">
        <v>1052</v>
      </c>
      <c r="B27" s="3669"/>
      <c r="C27" s="3669"/>
      <c r="D27" s="3669"/>
      <c r="E27" s="3669"/>
      <c r="F27" s="3669"/>
      <c r="G27" s="3669"/>
      <c r="H27" s="3669"/>
      <c r="I27" s="3669"/>
      <c r="J27" s="3670"/>
    </row>
    <row r="28" spans="1:10">
      <c r="A28" s="3671" t="s">
        <v>1607</v>
      </c>
      <c r="B28" s="3672"/>
      <c r="C28" s="3672"/>
      <c r="D28" s="3672"/>
      <c r="E28" s="3672"/>
      <c r="F28" s="3672"/>
      <c r="G28" s="3672"/>
      <c r="H28" s="3672"/>
      <c r="I28" s="3672"/>
      <c r="J28" s="3672"/>
    </row>
    <row r="29" spans="1:10">
      <c r="A29" s="3667" t="s">
        <v>77</v>
      </c>
      <c r="B29" s="3667"/>
      <c r="C29" s="3667"/>
      <c r="D29" s="3667"/>
      <c r="E29" s="3667"/>
      <c r="F29" s="3667"/>
      <c r="G29" s="3667"/>
      <c r="H29" s="3667"/>
      <c r="I29" s="3667"/>
      <c r="J29" s="3667"/>
    </row>
    <row r="30" spans="1:10">
      <c r="A30" s="3666" t="s">
        <v>1554</v>
      </c>
      <c r="B30" s="3666"/>
      <c r="C30" s="3666"/>
      <c r="D30" s="3666"/>
      <c r="E30" s="3666"/>
      <c r="F30" s="3666"/>
      <c r="G30" s="3666"/>
      <c r="H30" s="3666"/>
      <c r="I30" s="3666"/>
      <c r="J30" s="3666"/>
    </row>
    <row r="31" spans="1:10">
      <c r="A31" s="3665" t="s">
        <v>777</v>
      </c>
      <c r="B31" s="3666"/>
      <c r="C31" s="3666"/>
      <c r="D31" s="3666"/>
      <c r="E31" s="3666"/>
      <c r="F31" s="3666"/>
      <c r="G31" s="3666"/>
      <c r="H31" s="3666"/>
      <c r="I31" s="3666"/>
      <c r="J31" s="3666"/>
    </row>
    <row r="34" spans="1:5">
      <c r="A34" t="s">
        <v>3490</v>
      </c>
    </row>
    <row r="36" spans="1:5">
      <c r="E36" s="2233"/>
    </row>
  </sheetData>
  <mergeCells count="18">
    <mergeCell ref="A28:J28"/>
    <mergeCell ref="A29:J29"/>
    <mergeCell ref="A30:J30"/>
    <mergeCell ref="A31:J31"/>
    <mergeCell ref="A21:C21"/>
    <mergeCell ref="A23:J23"/>
    <mergeCell ref="A24:J24"/>
    <mergeCell ref="A25:J25"/>
    <mergeCell ref="A26:J26"/>
    <mergeCell ref="A27:J27"/>
    <mergeCell ref="A1:J1"/>
    <mergeCell ref="A2:A18"/>
    <mergeCell ref="B2:C3"/>
    <mergeCell ref="B4:C4"/>
    <mergeCell ref="B5:C5"/>
    <mergeCell ref="B6:C6"/>
    <mergeCell ref="B7:C7"/>
    <mergeCell ref="B8:B20"/>
  </mergeCells>
  <pageMargins left="0.51181102362204722" right="0.51181102362204722" top="0.74803149606299213" bottom="0.74803149606299213" header="0.31496062992125984" footer="0.31496062992125984"/>
  <pageSetup paperSize="9" scale="58"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workbookViewId="0">
      <selection sqref="A1:R1"/>
    </sheetView>
  </sheetViews>
  <sheetFormatPr defaultRowHeight="12.75"/>
  <cols>
    <col min="2" max="2" width="11.28515625" customWidth="1"/>
    <col min="3" max="3" width="12.42578125" customWidth="1"/>
    <col min="4" max="4" width="11.140625" customWidth="1"/>
    <col min="5" max="5" width="9.85546875" customWidth="1"/>
    <col min="6" max="6" width="8.42578125" customWidth="1"/>
    <col min="7" max="7" width="10.42578125" customWidth="1"/>
    <col min="9" max="9" width="12.140625" customWidth="1"/>
    <col min="10" max="10" width="12.42578125" customWidth="1"/>
    <col min="13" max="13" width="14.140625" customWidth="1"/>
    <col min="16" max="16" width="10.7109375" customWidth="1"/>
  </cols>
  <sheetData>
    <row r="1" spans="1:20" ht="49.5" customHeight="1" thickBot="1">
      <c r="A1" s="3464" t="s">
        <v>4849</v>
      </c>
      <c r="B1" s="3464"/>
      <c r="C1" s="3464"/>
      <c r="D1" s="3464"/>
      <c r="E1" s="3464"/>
      <c r="F1" s="3464"/>
      <c r="G1" s="3464"/>
      <c r="H1" s="3464"/>
      <c r="I1" s="3464"/>
      <c r="J1" s="3464"/>
      <c r="K1" s="3464"/>
      <c r="L1" s="3464"/>
      <c r="M1" s="3464"/>
      <c r="N1" s="3464"/>
      <c r="O1" s="3464"/>
      <c r="P1" s="3464"/>
      <c r="Q1" s="3464"/>
      <c r="R1" s="3464"/>
      <c r="S1" s="1"/>
      <c r="T1" s="2"/>
    </row>
    <row r="2" spans="1:20" ht="15">
      <c r="A2" s="4291" t="s">
        <v>2615</v>
      </c>
      <c r="B2" s="4247" t="s">
        <v>16</v>
      </c>
      <c r="C2" s="4248"/>
      <c r="D2" s="4294" t="s">
        <v>17</v>
      </c>
      <c r="E2" s="4295"/>
      <c r="F2" s="4296"/>
      <c r="G2" s="4297" t="s">
        <v>18</v>
      </c>
      <c r="H2" s="4298"/>
      <c r="I2" s="4299"/>
      <c r="J2" s="4300" t="s">
        <v>2271</v>
      </c>
      <c r="K2" s="4301"/>
      <c r="L2" s="4302"/>
      <c r="M2" s="4303" t="s">
        <v>470</v>
      </c>
      <c r="N2" s="4304"/>
      <c r="O2" s="4305"/>
      <c r="P2" s="4306" t="s">
        <v>416</v>
      </c>
      <c r="Q2" s="4307"/>
      <c r="R2" s="4308"/>
      <c r="S2" s="7"/>
      <c r="T2" s="6"/>
    </row>
    <row r="3" spans="1:20" ht="48">
      <c r="A3" s="4292"/>
      <c r="B3" s="4249"/>
      <c r="C3" s="4250"/>
      <c r="D3" s="2238" t="s">
        <v>2260</v>
      </c>
      <c r="E3" s="2238" t="s">
        <v>415</v>
      </c>
      <c r="F3" s="2239" t="s">
        <v>19</v>
      </c>
      <c r="G3" s="2240" t="s">
        <v>2260</v>
      </c>
      <c r="H3" s="2241" t="s">
        <v>415</v>
      </c>
      <c r="I3" s="2242" t="s">
        <v>19</v>
      </c>
      <c r="J3" s="2240" t="s">
        <v>2260</v>
      </c>
      <c r="K3" s="2243" t="s">
        <v>415</v>
      </c>
      <c r="L3" s="2244" t="s">
        <v>19</v>
      </c>
      <c r="M3" s="2240" t="s">
        <v>2260</v>
      </c>
      <c r="N3" s="2245" t="s">
        <v>415</v>
      </c>
      <c r="O3" s="2246" t="s">
        <v>19</v>
      </c>
      <c r="P3" s="2240" t="s">
        <v>2260</v>
      </c>
      <c r="Q3" s="2247" t="s">
        <v>415</v>
      </c>
      <c r="R3" s="2248" t="s">
        <v>19</v>
      </c>
      <c r="S3" s="7"/>
      <c r="T3" s="6"/>
    </row>
    <row r="4" spans="1:20" ht="24.75" thickBot="1">
      <c r="A4" s="4292"/>
      <c r="B4" s="4251"/>
      <c r="C4" s="4252"/>
      <c r="D4" s="2249" t="s">
        <v>1861</v>
      </c>
      <c r="E4" s="2249" t="s">
        <v>1862</v>
      </c>
      <c r="F4" s="2250" t="s">
        <v>1866</v>
      </c>
      <c r="G4" s="2251" t="s">
        <v>1863</v>
      </c>
      <c r="H4" s="2252" t="s">
        <v>471</v>
      </c>
      <c r="I4" s="2253" t="s">
        <v>472</v>
      </c>
      <c r="J4" s="2251" t="s">
        <v>473</v>
      </c>
      <c r="K4" s="2254" t="s">
        <v>474</v>
      </c>
      <c r="L4" s="2255" t="s">
        <v>475</v>
      </c>
      <c r="M4" s="2251" t="s">
        <v>476</v>
      </c>
      <c r="N4" s="2256" t="s">
        <v>477</v>
      </c>
      <c r="O4" s="2257" t="s">
        <v>478</v>
      </c>
      <c r="P4" s="2251" t="s">
        <v>479</v>
      </c>
      <c r="Q4" s="2258" t="s">
        <v>480</v>
      </c>
      <c r="R4" s="2259" t="s">
        <v>481</v>
      </c>
      <c r="S4" s="7"/>
      <c r="T4" s="6"/>
    </row>
    <row r="5" spans="1:20" ht="24" customHeight="1">
      <c r="A5" s="4292"/>
      <c r="B5" s="4236" t="s">
        <v>20</v>
      </c>
      <c r="C5" s="4237"/>
      <c r="D5" s="2322">
        <v>82</v>
      </c>
      <c r="E5" s="2322"/>
      <c r="F5" s="2323">
        <f>D5+E5</f>
        <v>82</v>
      </c>
      <c r="G5" s="2260">
        <v>152</v>
      </c>
      <c r="H5" s="2324">
        <v>0</v>
      </c>
      <c r="I5" s="2325">
        <f>G5+H5</f>
        <v>152</v>
      </c>
      <c r="J5" s="2260"/>
      <c r="K5" s="2326"/>
      <c r="L5" s="2327">
        <f>J5+K5</f>
        <v>0</v>
      </c>
      <c r="M5" s="2260">
        <v>44</v>
      </c>
      <c r="N5" s="2328"/>
      <c r="O5" s="2329">
        <f>M5+N5</f>
        <v>44</v>
      </c>
      <c r="P5" s="2261">
        <f t="shared" ref="P5:R9" si="0">D5+G5+J5+M5</f>
        <v>278</v>
      </c>
      <c r="Q5" s="2330">
        <f t="shared" si="0"/>
        <v>0</v>
      </c>
      <c r="R5" s="2331">
        <f t="shared" si="0"/>
        <v>278</v>
      </c>
      <c r="S5" s="10"/>
      <c r="T5" s="6"/>
    </row>
    <row r="6" spans="1:20" ht="17.25" customHeight="1">
      <c r="A6" s="4292"/>
      <c r="B6" s="4236" t="s">
        <v>22</v>
      </c>
      <c r="C6" s="4237"/>
      <c r="D6" s="2322">
        <v>0</v>
      </c>
      <c r="E6" s="2322">
        <v>0</v>
      </c>
      <c r="F6" s="2323">
        <f>D6+E6</f>
        <v>0</v>
      </c>
      <c r="G6" s="2260">
        <v>0</v>
      </c>
      <c r="H6" s="2324">
        <v>0</v>
      </c>
      <c r="I6" s="2325">
        <f>G6+H6</f>
        <v>0</v>
      </c>
      <c r="J6" s="2260"/>
      <c r="K6" s="2326"/>
      <c r="L6" s="2327">
        <f>J6+K6</f>
        <v>0</v>
      </c>
      <c r="M6" s="2260">
        <v>2</v>
      </c>
      <c r="N6" s="2328">
        <v>0</v>
      </c>
      <c r="O6" s="2329">
        <f>M6+N6</f>
        <v>2</v>
      </c>
      <c r="P6" s="2261">
        <f t="shared" si="0"/>
        <v>2</v>
      </c>
      <c r="Q6" s="2330">
        <f t="shared" si="0"/>
        <v>0</v>
      </c>
      <c r="R6" s="2331">
        <f t="shared" si="0"/>
        <v>2</v>
      </c>
      <c r="S6" s="10"/>
      <c r="T6" s="6"/>
    </row>
    <row r="7" spans="1:20" ht="18" customHeight="1">
      <c r="A7" s="4292"/>
      <c r="B7" s="4236" t="s">
        <v>23</v>
      </c>
      <c r="C7" s="4237"/>
      <c r="D7" s="2322">
        <v>0</v>
      </c>
      <c r="E7" s="2322"/>
      <c r="F7" s="2332">
        <f>D7+E7</f>
        <v>0</v>
      </c>
      <c r="G7" s="2262">
        <v>0</v>
      </c>
      <c r="H7" s="2324"/>
      <c r="I7" s="2325">
        <v>0</v>
      </c>
      <c r="J7" s="2262"/>
      <c r="K7" s="2326"/>
      <c r="L7" s="2327">
        <f>J7+K7</f>
        <v>0</v>
      </c>
      <c r="M7" s="2262">
        <v>0</v>
      </c>
      <c r="N7" s="2328"/>
      <c r="O7" s="2329">
        <f>M7+N7</f>
        <v>0</v>
      </c>
      <c r="P7" s="2263">
        <f t="shared" si="0"/>
        <v>0</v>
      </c>
      <c r="Q7" s="2330">
        <f t="shared" si="0"/>
        <v>0</v>
      </c>
      <c r="R7" s="2331">
        <f t="shared" si="0"/>
        <v>0</v>
      </c>
      <c r="S7" s="10"/>
      <c r="T7" s="6"/>
    </row>
    <row r="8" spans="1:20" ht="16.5" customHeight="1">
      <c r="A8" s="4292"/>
      <c r="B8" s="4236" t="s">
        <v>24</v>
      </c>
      <c r="C8" s="4237"/>
      <c r="D8" s="2322">
        <v>0</v>
      </c>
      <c r="E8" s="2322"/>
      <c r="F8" s="2332">
        <f>D8+E8</f>
        <v>0</v>
      </c>
      <c r="G8" s="2260">
        <v>0</v>
      </c>
      <c r="H8" s="2324"/>
      <c r="I8" s="2325">
        <f>G8+H8</f>
        <v>0</v>
      </c>
      <c r="J8" s="2260">
        <v>0</v>
      </c>
      <c r="K8" s="2326"/>
      <c r="L8" s="2327">
        <f>J8+K8</f>
        <v>0</v>
      </c>
      <c r="M8" s="2260"/>
      <c r="N8" s="2328"/>
      <c r="O8" s="2329">
        <f>M8+N8</f>
        <v>0</v>
      </c>
      <c r="P8" s="2261">
        <f t="shared" si="0"/>
        <v>0</v>
      </c>
      <c r="Q8" s="2330">
        <f t="shared" si="0"/>
        <v>0</v>
      </c>
      <c r="R8" s="2331">
        <f t="shared" si="0"/>
        <v>0</v>
      </c>
      <c r="S8" s="10"/>
      <c r="T8" s="6"/>
    </row>
    <row r="9" spans="1:20" ht="15" customHeight="1">
      <c r="A9" s="4292"/>
      <c r="B9" s="4236" t="s">
        <v>1926</v>
      </c>
      <c r="C9" s="4237"/>
      <c r="D9" s="2333">
        <v>12</v>
      </c>
      <c r="E9" s="2333"/>
      <c r="F9" s="2334">
        <f>D9+E9</f>
        <v>12</v>
      </c>
      <c r="G9" s="2260">
        <v>2</v>
      </c>
      <c r="H9" s="2335"/>
      <c r="I9" s="2336">
        <f>G9+H9</f>
        <v>2</v>
      </c>
      <c r="J9" s="2260"/>
      <c r="K9" s="2337"/>
      <c r="L9" s="2338">
        <f>J9+K9</f>
        <v>0</v>
      </c>
      <c r="M9" s="2260"/>
      <c r="N9" s="2339"/>
      <c r="O9" s="2340">
        <f>M9+N9</f>
        <v>0</v>
      </c>
      <c r="P9" s="2261">
        <f t="shared" si="0"/>
        <v>14</v>
      </c>
      <c r="Q9" s="2341">
        <f t="shared" si="0"/>
        <v>0</v>
      </c>
      <c r="R9" s="2342">
        <f t="shared" si="0"/>
        <v>14</v>
      </c>
      <c r="S9" s="10"/>
      <c r="T9" s="6"/>
    </row>
    <row r="10" spans="1:20" ht="21.75" customHeight="1" thickBot="1">
      <c r="A10" s="4293"/>
      <c r="B10" s="4238" t="s">
        <v>19</v>
      </c>
      <c r="C10" s="4309"/>
      <c r="D10" s="2264">
        <f>SUM(D5:D9)</f>
        <v>94</v>
      </c>
      <c r="E10" s="2264">
        <f>SUM(E5:E9)</f>
        <v>0</v>
      </c>
      <c r="F10" s="2265">
        <f>SUM(F5:F9)</f>
        <v>94</v>
      </c>
      <c r="G10" s="2266">
        <f t="shared" ref="G10:R10" si="1">SUM(G5:G9)</f>
        <v>154</v>
      </c>
      <c r="H10" s="2267">
        <f t="shared" si="1"/>
        <v>0</v>
      </c>
      <c r="I10" s="2268">
        <f t="shared" si="1"/>
        <v>154</v>
      </c>
      <c r="J10" s="2266">
        <f t="shared" si="1"/>
        <v>0</v>
      </c>
      <c r="K10" s="2269">
        <f t="shared" si="1"/>
        <v>0</v>
      </c>
      <c r="L10" s="2270">
        <f t="shared" si="1"/>
        <v>0</v>
      </c>
      <c r="M10" s="2266">
        <f t="shared" si="1"/>
        <v>46</v>
      </c>
      <c r="N10" s="2271">
        <f t="shared" si="1"/>
        <v>0</v>
      </c>
      <c r="O10" s="2272">
        <f t="shared" si="1"/>
        <v>46</v>
      </c>
      <c r="P10" s="2273">
        <f t="shared" si="1"/>
        <v>294</v>
      </c>
      <c r="Q10" s="2274">
        <f t="shared" si="1"/>
        <v>0</v>
      </c>
      <c r="R10" s="2275">
        <f t="shared" si="1"/>
        <v>294</v>
      </c>
      <c r="S10" s="10"/>
      <c r="T10" s="6"/>
    </row>
    <row r="11" spans="1:20">
      <c r="A11" s="17"/>
      <c r="B11" s="355"/>
      <c r="C11" s="2"/>
      <c r="D11" s="2"/>
      <c r="E11" s="6"/>
      <c r="F11" s="6"/>
      <c r="G11" s="6"/>
      <c r="H11" s="6"/>
      <c r="I11" s="6"/>
      <c r="J11" s="6"/>
      <c r="K11" s="6"/>
      <c r="L11" s="6"/>
      <c r="M11" s="6"/>
      <c r="N11" s="6"/>
      <c r="O11" s="2"/>
      <c r="P11" s="2"/>
      <c r="Q11" s="2"/>
      <c r="R11" s="2"/>
      <c r="S11" s="2"/>
      <c r="T11" s="2"/>
    </row>
    <row r="12" spans="1:20" ht="12.75" customHeight="1" thickBot="1">
      <c r="A12" s="3"/>
      <c r="B12" s="3"/>
      <c r="C12" s="2"/>
      <c r="D12" s="2"/>
      <c r="E12" s="6"/>
      <c r="F12" s="6"/>
      <c r="G12" s="6"/>
      <c r="H12" s="6"/>
      <c r="I12" s="6"/>
      <c r="J12" s="6"/>
      <c r="K12" s="6"/>
      <c r="L12" s="6"/>
      <c r="M12" s="6"/>
      <c r="N12" s="6"/>
      <c r="O12" s="2"/>
      <c r="P12" s="2"/>
      <c r="Q12" s="2"/>
      <c r="R12" s="2"/>
      <c r="S12" s="2"/>
      <c r="T12" s="2"/>
    </row>
    <row r="13" spans="1:20" ht="30.75" customHeight="1" thickBot="1">
      <c r="A13" s="4272" t="s">
        <v>3028</v>
      </c>
      <c r="B13" s="4273"/>
      <c r="C13" s="4273"/>
      <c r="D13" s="4273"/>
      <c r="E13" s="4273"/>
      <c r="F13" s="4273"/>
      <c r="G13" s="4273"/>
      <c r="H13" s="4273"/>
      <c r="I13" s="4273"/>
      <c r="J13" s="4273"/>
      <c r="K13" s="4273"/>
      <c r="L13" s="4273"/>
      <c r="M13" s="4273"/>
      <c r="N13" s="4273"/>
      <c r="O13" s="4273"/>
      <c r="P13" s="4273"/>
      <c r="Q13" s="4273"/>
      <c r="R13" s="4273"/>
      <c r="S13" s="4273"/>
      <c r="T13" s="4274"/>
    </row>
    <row r="14" spans="1:20" ht="27.75" customHeight="1">
      <c r="A14" s="4275" t="s">
        <v>26</v>
      </c>
      <c r="B14" s="4276"/>
      <c r="C14" s="4277"/>
      <c r="D14" s="4281" t="s">
        <v>28</v>
      </c>
      <c r="E14" s="4281" t="s">
        <v>29</v>
      </c>
      <c r="F14" s="4281" t="s">
        <v>30</v>
      </c>
      <c r="G14" s="4283" t="s">
        <v>1857</v>
      </c>
      <c r="H14" s="4284"/>
      <c r="I14" s="4285"/>
      <c r="J14" s="4283" t="s">
        <v>688</v>
      </c>
      <c r="K14" s="4285"/>
      <c r="L14" s="4281" t="s">
        <v>419</v>
      </c>
      <c r="M14" s="4281" t="s">
        <v>420</v>
      </c>
      <c r="N14" s="4286" t="s">
        <v>2278</v>
      </c>
      <c r="O14" s="4288" t="s">
        <v>428</v>
      </c>
      <c r="P14" s="4289"/>
      <c r="Q14" s="4290"/>
      <c r="R14" s="4288" t="s">
        <v>3029</v>
      </c>
      <c r="S14" s="4289"/>
      <c r="T14" s="4290"/>
    </row>
    <row r="15" spans="1:20" ht="24">
      <c r="A15" s="4278"/>
      <c r="B15" s="4279"/>
      <c r="C15" s="4280"/>
      <c r="D15" s="4282"/>
      <c r="E15" s="4282"/>
      <c r="F15" s="4282"/>
      <c r="G15" s="2234" t="s">
        <v>3030</v>
      </c>
      <c r="H15" s="2234" t="s">
        <v>3031</v>
      </c>
      <c r="I15" s="2234" t="s">
        <v>3032</v>
      </c>
      <c r="J15" s="2234" t="s">
        <v>3033</v>
      </c>
      <c r="K15" s="2234" t="s">
        <v>3034</v>
      </c>
      <c r="L15" s="4282"/>
      <c r="M15" s="4282"/>
      <c r="N15" s="4287"/>
      <c r="O15" s="2235" t="s">
        <v>34</v>
      </c>
      <c r="P15" s="2236" t="s">
        <v>35</v>
      </c>
      <c r="Q15" s="2237" t="s">
        <v>36</v>
      </c>
      <c r="R15" s="2235" t="s">
        <v>3035</v>
      </c>
      <c r="S15" s="2236" t="s">
        <v>3036</v>
      </c>
      <c r="T15" s="2237" t="s">
        <v>3037</v>
      </c>
    </row>
    <row r="16" spans="1:20" ht="32.25" customHeight="1">
      <c r="A16" s="4240" t="s">
        <v>27</v>
      </c>
      <c r="B16" s="4241"/>
      <c r="C16" s="4241"/>
      <c r="D16" s="2638"/>
      <c r="E16" s="2638"/>
      <c r="F16" s="2638"/>
      <c r="G16" s="2604">
        <v>44.94</v>
      </c>
      <c r="H16" s="2635">
        <v>0</v>
      </c>
      <c r="I16" s="2635">
        <v>0</v>
      </c>
      <c r="J16" s="2635"/>
      <c r="K16" s="2635"/>
      <c r="L16" s="2635">
        <v>204327</v>
      </c>
      <c r="M16" s="2638"/>
      <c r="N16" s="2639"/>
      <c r="O16" s="58">
        <v>1</v>
      </c>
      <c r="P16" s="2635">
        <v>1</v>
      </c>
      <c r="Q16" s="752"/>
      <c r="R16" s="58">
        <v>204</v>
      </c>
      <c r="S16" s="2635">
        <v>20</v>
      </c>
      <c r="T16" s="752">
        <v>28127</v>
      </c>
    </row>
    <row r="17" spans="1:20" ht="33.75" customHeight="1" thickBot="1">
      <c r="A17" s="4242" t="s">
        <v>20</v>
      </c>
      <c r="B17" s="4243"/>
      <c r="C17" s="4243"/>
      <c r="D17" s="415">
        <v>0</v>
      </c>
      <c r="E17" s="415">
        <v>0</v>
      </c>
      <c r="F17" s="415">
        <v>0</v>
      </c>
      <c r="G17" s="2636">
        <v>38.44</v>
      </c>
      <c r="H17" s="415">
        <v>0</v>
      </c>
      <c r="I17" s="415">
        <v>0</v>
      </c>
      <c r="J17" s="415">
        <v>0</v>
      </c>
      <c r="K17" s="415">
        <v>0</v>
      </c>
      <c r="L17" s="2637">
        <v>204327</v>
      </c>
      <c r="M17" s="415">
        <v>0</v>
      </c>
      <c r="N17" s="416">
        <v>0</v>
      </c>
      <c r="O17" s="2640">
        <v>1</v>
      </c>
      <c r="P17" s="2637">
        <v>1</v>
      </c>
      <c r="Q17" s="416"/>
      <c r="R17" s="2641">
        <v>204</v>
      </c>
      <c r="S17" s="415">
        <v>20</v>
      </c>
      <c r="T17" s="416">
        <v>28127</v>
      </c>
    </row>
    <row r="18" spans="1:20">
      <c r="A18" s="6"/>
      <c r="B18" s="2"/>
      <c r="C18" s="6"/>
      <c r="D18" s="3"/>
      <c r="E18" s="3"/>
      <c r="F18" s="3"/>
      <c r="G18" s="28"/>
      <c r="H18" s="28"/>
      <c r="I18" s="28"/>
      <c r="J18" s="28"/>
      <c r="K18" s="28"/>
      <c r="L18" s="28"/>
      <c r="M18" s="6"/>
      <c r="N18" s="6"/>
      <c r="O18" s="2"/>
      <c r="P18" s="2"/>
      <c r="Q18" s="2"/>
      <c r="R18" s="2"/>
      <c r="S18" s="2"/>
      <c r="T18" s="2"/>
    </row>
    <row r="19" spans="1:20" ht="18.75" thickBot="1">
      <c r="A19" s="1532"/>
      <c r="B19" s="1532"/>
      <c r="C19" s="1532"/>
      <c r="D19" s="1532"/>
      <c r="E19" s="1532"/>
      <c r="F19" s="1078"/>
      <c r="G19" s="1078"/>
      <c r="H19" s="1079"/>
      <c r="I19" s="1080"/>
      <c r="J19" s="1080"/>
      <c r="K19" s="1080"/>
      <c r="L19" s="1080"/>
      <c r="M19" s="1080"/>
      <c r="N19" s="1080"/>
      <c r="O19" s="2"/>
      <c r="P19" s="48"/>
      <c r="Q19" s="48"/>
      <c r="R19" s="48"/>
      <c r="S19" s="2"/>
      <c r="T19" s="2"/>
    </row>
    <row r="20" spans="1:20" ht="27.75" customHeight="1" thickBot="1">
      <c r="A20" s="4188" t="s">
        <v>2259</v>
      </c>
      <c r="B20" s="4189"/>
      <c r="C20" s="4189"/>
      <c r="D20" s="4189"/>
      <c r="E20" s="4189"/>
      <c r="F20" s="4189"/>
      <c r="G20" s="4189"/>
      <c r="H20" s="4189"/>
      <c r="I20" s="4189"/>
      <c r="J20" s="4189"/>
      <c r="K20" s="4189"/>
      <c r="L20" s="4189"/>
      <c r="M20" s="4189"/>
      <c r="N20" s="4189"/>
      <c r="O20" s="4190"/>
      <c r="P20" s="38"/>
      <c r="Q20" s="38"/>
      <c r="R20" s="38"/>
      <c r="S20" s="48"/>
      <c r="T20" s="2"/>
    </row>
    <row r="21" spans="1:20" ht="18" customHeight="1">
      <c r="A21" s="4244"/>
      <c r="B21" s="4247" t="s">
        <v>26</v>
      </c>
      <c r="C21" s="4248"/>
      <c r="D21" s="4253" t="s">
        <v>2260</v>
      </c>
      <c r="E21" s="4254"/>
      <c r="F21" s="4254"/>
      <c r="G21" s="4254"/>
      <c r="H21" s="4254"/>
      <c r="I21" s="4255"/>
      <c r="J21" s="4256" t="s">
        <v>20</v>
      </c>
      <c r="K21" s="4257"/>
      <c r="L21" s="4257"/>
      <c r="M21" s="4257"/>
      <c r="N21" s="4257"/>
      <c r="O21" s="4258"/>
      <c r="P21" s="3"/>
      <c r="Q21" s="3"/>
      <c r="R21" s="3"/>
      <c r="S21" s="38"/>
      <c r="T21" s="6"/>
    </row>
    <row r="22" spans="1:20" ht="16.5" customHeight="1">
      <c r="A22" s="4245"/>
      <c r="B22" s="4249"/>
      <c r="C22" s="4250"/>
      <c r="D22" s="4259" t="s">
        <v>2261</v>
      </c>
      <c r="E22" s="4260"/>
      <c r="F22" s="4261" t="s">
        <v>2262</v>
      </c>
      <c r="G22" s="4261"/>
      <c r="H22" s="4175" t="s">
        <v>19</v>
      </c>
      <c r="I22" s="4263" t="s">
        <v>2263</v>
      </c>
      <c r="J22" s="4265" t="s">
        <v>2261</v>
      </c>
      <c r="K22" s="4266"/>
      <c r="L22" s="4267" t="s">
        <v>2262</v>
      </c>
      <c r="M22" s="4267"/>
      <c r="N22" s="4268" t="s">
        <v>19</v>
      </c>
      <c r="O22" s="4270" t="s">
        <v>2272</v>
      </c>
      <c r="P22" s="3"/>
      <c r="Q22" s="3"/>
      <c r="R22" s="3"/>
      <c r="S22" s="3"/>
      <c r="T22" s="2"/>
    </row>
    <row r="23" spans="1:20" ht="36.75" thickBot="1">
      <c r="A23" s="4246"/>
      <c r="B23" s="4251"/>
      <c r="C23" s="4252"/>
      <c r="D23" s="2266" t="s">
        <v>2264</v>
      </c>
      <c r="E23" s="2276" t="s">
        <v>2265</v>
      </c>
      <c r="F23" s="2276" t="s">
        <v>2264</v>
      </c>
      <c r="G23" s="2276" t="s">
        <v>2265</v>
      </c>
      <c r="H23" s="4262"/>
      <c r="I23" s="4264"/>
      <c r="J23" s="2277" t="s">
        <v>2264</v>
      </c>
      <c r="K23" s="2278" t="s">
        <v>2265</v>
      </c>
      <c r="L23" s="2278" t="s">
        <v>2264</v>
      </c>
      <c r="M23" s="2278" t="s">
        <v>2265</v>
      </c>
      <c r="N23" s="4269"/>
      <c r="O23" s="4271"/>
      <c r="P23" s="3"/>
      <c r="Q23" s="3"/>
      <c r="R23" s="3"/>
      <c r="S23" s="3"/>
      <c r="T23" s="2"/>
    </row>
    <row r="24" spans="1:20">
      <c r="A24" s="4231" t="s">
        <v>963</v>
      </c>
      <c r="B24" s="4234" t="s">
        <v>2266</v>
      </c>
      <c r="C24" s="4235"/>
      <c r="D24" s="2357"/>
      <c r="E24" s="2358">
        <v>14</v>
      </c>
      <c r="F24" s="2358"/>
      <c r="G24" s="2358">
        <v>14</v>
      </c>
      <c r="H24" s="2358">
        <f>SUM(D24:G24)</f>
        <v>28</v>
      </c>
      <c r="I24" s="2359">
        <v>2403</v>
      </c>
      <c r="J24" s="2287"/>
      <c r="K24" s="2288">
        <v>14</v>
      </c>
      <c r="L24" s="2288"/>
      <c r="M24" s="2288">
        <v>14</v>
      </c>
      <c r="N24" s="2288">
        <f>SUM(J24:M24)</f>
        <v>28</v>
      </c>
      <c r="O24" s="2566">
        <v>2403</v>
      </c>
      <c r="P24" s="3"/>
      <c r="Q24" s="3"/>
      <c r="R24" s="3"/>
      <c r="S24" s="3"/>
      <c r="T24" s="2"/>
    </row>
    <row r="25" spans="1:20">
      <c r="A25" s="4232"/>
      <c r="B25" s="4236" t="s">
        <v>2267</v>
      </c>
      <c r="C25" s="4237"/>
      <c r="D25" s="2360">
        <v>1</v>
      </c>
      <c r="E25" s="2361">
        <v>15</v>
      </c>
      <c r="F25" s="2361"/>
      <c r="G25" s="2361">
        <v>1</v>
      </c>
      <c r="H25" s="2362">
        <f>SUM(D25:G25)</f>
        <v>17</v>
      </c>
      <c r="I25" s="2363">
        <v>1623</v>
      </c>
      <c r="J25" s="2293">
        <v>1</v>
      </c>
      <c r="K25" s="2294">
        <v>15</v>
      </c>
      <c r="L25" s="2294"/>
      <c r="M25" s="2294">
        <v>1</v>
      </c>
      <c r="N25" s="2567">
        <f>SUM(J25:M25)</f>
        <v>17</v>
      </c>
      <c r="O25" s="2338">
        <v>1623</v>
      </c>
      <c r="P25" s="3"/>
      <c r="Q25" s="3"/>
      <c r="R25" s="3"/>
      <c r="S25" s="3"/>
      <c r="T25" s="2"/>
    </row>
    <row r="26" spans="1:20">
      <c r="A26" s="4232"/>
      <c r="B26" s="4236" t="s">
        <v>2268</v>
      </c>
      <c r="C26" s="4237"/>
      <c r="D26" s="2360"/>
      <c r="E26" s="2361">
        <v>34</v>
      </c>
      <c r="F26" s="2361"/>
      <c r="G26" s="2361">
        <v>11</v>
      </c>
      <c r="H26" s="2361">
        <f>SUM(D26:G26)</f>
        <v>45</v>
      </c>
      <c r="I26" s="2239">
        <v>5929</v>
      </c>
      <c r="J26" s="2293"/>
      <c r="K26" s="2294">
        <v>34</v>
      </c>
      <c r="L26" s="2294"/>
      <c r="M26" s="2294">
        <v>11</v>
      </c>
      <c r="N26" s="2294">
        <f>SUM(J26:M26)</f>
        <v>45</v>
      </c>
      <c r="O26" s="2244">
        <v>5929</v>
      </c>
      <c r="P26" s="3"/>
      <c r="Q26" s="3"/>
      <c r="R26" s="3"/>
      <c r="S26" s="3"/>
      <c r="T26" s="2"/>
    </row>
    <row r="27" spans="1:20" ht="13.5" thickBot="1">
      <c r="A27" s="4233"/>
      <c r="B27" s="4238" t="s">
        <v>19</v>
      </c>
      <c r="C27" s="4239"/>
      <c r="D27" s="2364">
        <f t="shared" ref="D27:I27" si="2">SUM(D24:D26)</f>
        <v>1</v>
      </c>
      <c r="E27" s="2365">
        <f t="shared" si="2"/>
        <v>63</v>
      </c>
      <c r="F27" s="2365">
        <f t="shared" si="2"/>
        <v>0</v>
      </c>
      <c r="G27" s="2365">
        <f t="shared" si="2"/>
        <v>26</v>
      </c>
      <c r="H27" s="2365">
        <f t="shared" si="2"/>
        <v>90</v>
      </c>
      <c r="I27" s="2250">
        <f t="shared" si="2"/>
        <v>9955</v>
      </c>
      <c r="J27" s="2568">
        <f t="shared" ref="J27:O27" si="3">SUM(J24:J26)</f>
        <v>1</v>
      </c>
      <c r="K27" s="2317">
        <f t="shared" si="3"/>
        <v>63</v>
      </c>
      <c r="L27" s="2317">
        <f t="shared" si="3"/>
        <v>0</v>
      </c>
      <c r="M27" s="2317">
        <f t="shared" si="3"/>
        <v>26</v>
      </c>
      <c r="N27" s="2317">
        <f t="shared" si="3"/>
        <v>90</v>
      </c>
      <c r="O27" s="2255">
        <f t="shared" si="3"/>
        <v>9955</v>
      </c>
      <c r="P27" s="2"/>
      <c r="Q27" s="2"/>
      <c r="R27" s="2"/>
      <c r="S27" s="3"/>
      <c r="T27" s="2"/>
    </row>
    <row r="28" spans="1:20">
      <c r="A28" s="33"/>
      <c r="B28" s="33"/>
      <c r="C28" s="34"/>
      <c r="D28" s="34"/>
      <c r="E28" s="298"/>
      <c r="F28" s="298"/>
      <c r="G28" s="298"/>
      <c r="H28" s="298"/>
      <c r="I28" s="298"/>
      <c r="J28" s="6"/>
      <c r="K28" s="6"/>
      <c r="L28" s="6"/>
      <c r="M28" s="6"/>
      <c r="N28" s="6"/>
      <c r="O28" s="2"/>
      <c r="P28" s="2"/>
      <c r="Q28" s="2"/>
      <c r="R28" s="2"/>
      <c r="S28" s="2"/>
      <c r="T28" s="2"/>
    </row>
    <row r="29" spans="1:20" ht="13.5" thickBot="1">
      <c r="A29" s="3"/>
      <c r="B29" s="3"/>
      <c r="C29" s="2"/>
      <c r="D29" s="2"/>
      <c r="E29" s="6"/>
      <c r="F29" s="6"/>
      <c r="G29" s="2"/>
      <c r="H29" s="2"/>
      <c r="I29" s="2"/>
      <c r="J29" s="2"/>
      <c r="K29" s="2"/>
      <c r="L29" s="2"/>
      <c r="M29" s="2"/>
      <c r="N29" s="2"/>
      <c r="O29" s="2"/>
      <c r="P29" s="2"/>
      <c r="Q29" s="2"/>
      <c r="R29" s="2"/>
      <c r="S29" s="3"/>
      <c r="T29" s="3"/>
    </row>
    <row r="30" spans="1:20" ht="16.5" thickBot="1">
      <c r="A30" s="4203" t="s">
        <v>3492</v>
      </c>
      <c r="B30" s="4204"/>
      <c r="C30" s="4204"/>
      <c r="D30" s="4204"/>
      <c r="E30" s="4204"/>
      <c r="F30" s="4204"/>
      <c r="G30" s="4204"/>
      <c r="H30" s="4204"/>
      <c r="I30" s="4204"/>
      <c r="J30" s="4204"/>
      <c r="K30" s="4204"/>
      <c r="L30" s="4204"/>
      <c r="M30" s="4204"/>
      <c r="N30" s="4204"/>
      <c r="O30" s="4205"/>
      <c r="P30" s="2"/>
      <c r="Q30" s="2"/>
      <c r="R30" s="2"/>
      <c r="S30" s="3"/>
      <c r="T30" s="3"/>
    </row>
    <row r="31" spans="1:20">
      <c r="A31" s="4206" t="s">
        <v>2615</v>
      </c>
      <c r="B31" s="4209" t="s">
        <v>26</v>
      </c>
      <c r="C31" s="4210"/>
      <c r="D31" s="4213" t="s">
        <v>2260</v>
      </c>
      <c r="E31" s="4214"/>
      <c r="F31" s="4214"/>
      <c r="G31" s="4214"/>
      <c r="H31" s="4214"/>
      <c r="I31" s="4215"/>
      <c r="J31" s="4216" t="s">
        <v>20</v>
      </c>
      <c r="K31" s="4217"/>
      <c r="L31" s="4217"/>
      <c r="M31" s="4217"/>
      <c r="N31" s="4217"/>
      <c r="O31" s="4218"/>
      <c r="P31" s="2"/>
      <c r="Q31" s="2"/>
      <c r="R31" s="2"/>
      <c r="S31" s="2"/>
      <c r="T31" s="3"/>
    </row>
    <row r="32" spans="1:20" ht="41.25" customHeight="1" thickBot="1">
      <c r="A32" s="4207"/>
      <c r="B32" s="4211"/>
      <c r="C32" s="4212"/>
      <c r="D32" s="2279" t="s">
        <v>968</v>
      </c>
      <c r="E32" s="2279" t="s">
        <v>969</v>
      </c>
      <c r="F32" s="2279" t="s">
        <v>970</v>
      </c>
      <c r="G32" s="2279" t="s">
        <v>971</v>
      </c>
      <c r="H32" s="2280" t="s">
        <v>346</v>
      </c>
      <c r="I32" s="2280" t="s">
        <v>19</v>
      </c>
      <c r="J32" s="2281" t="s">
        <v>968</v>
      </c>
      <c r="K32" s="2282" t="s">
        <v>969</v>
      </c>
      <c r="L32" s="2282" t="s">
        <v>970</v>
      </c>
      <c r="M32" s="2282" t="s">
        <v>971</v>
      </c>
      <c r="N32" s="2282" t="s">
        <v>346</v>
      </c>
      <c r="O32" s="2283" t="s">
        <v>19</v>
      </c>
      <c r="P32" s="2"/>
      <c r="Q32" s="2"/>
      <c r="R32" s="2"/>
      <c r="S32" s="2"/>
      <c r="T32" s="3"/>
    </row>
    <row r="33" spans="1:20" ht="17.25" customHeight="1">
      <c r="A33" s="4207"/>
      <c r="B33" s="4219" t="s">
        <v>2266</v>
      </c>
      <c r="C33" s="4220"/>
      <c r="D33" s="2284"/>
      <c r="E33" s="2284"/>
      <c r="F33" s="2284"/>
      <c r="G33" s="2285"/>
      <c r="H33" s="2285">
        <v>0</v>
      </c>
      <c r="I33" s="2286">
        <f>SUM(D33:H33)</f>
        <v>0</v>
      </c>
      <c r="J33" s="2287"/>
      <c r="K33" s="2288"/>
      <c r="L33" s="2288"/>
      <c r="M33" s="2288"/>
      <c r="N33" s="2288"/>
      <c r="O33" s="2289">
        <f>SUM(J33:N33)</f>
        <v>0</v>
      </c>
      <c r="P33" s="2"/>
      <c r="Q33" s="2"/>
      <c r="R33" s="2"/>
      <c r="S33" s="2"/>
      <c r="T33" s="3"/>
    </row>
    <row r="34" spans="1:20" ht="20.25" customHeight="1">
      <c r="A34" s="4207"/>
      <c r="B34" s="4221" t="s">
        <v>2267</v>
      </c>
      <c r="C34" s="4222"/>
      <c r="D34" s="2290"/>
      <c r="E34" s="2290"/>
      <c r="F34" s="2290"/>
      <c r="G34" s="2291"/>
      <c r="H34" s="2291"/>
      <c r="I34" s="2292">
        <f>SUM(D34:H34)</f>
        <v>0</v>
      </c>
      <c r="J34" s="2293"/>
      <c r="K34" s="2294"/>
      <c r="L34" s="2294"/>
      <c r="M34" s="2294"/>
      <c r="N34" s="2294"/>
      <c r="O34" s="2295">
        <f>SUM(J34:N34)</f>
        <v>0</v>
      </c>
      <c r="P34" s="2"/>
      <c r="Q34" s="2"/>
      <c r="R34" s="2"/>
      <c r="S34" s="2"/>
      <c r="T34" s="3"/>
    </row>
    <row r="35" spans="1:20" ht="19.5" customHeight="1">
      <c r="A35" s="4207"/>
      <c r="B35" s="4221" t="s">
        <v>2268</v>
      </c>
      <c r="C35" s="4222"/>
      <c r="D35" s="2290"/>
      <c r="E35" s="2290"/>
      <c r="F35" s="2290"/>
      <c r="G35" s="2291"/>
      <c r="H35" s="2291"/>
      <c r="I35" s="2292">
        <f>SUM(D35:H35)</f>
        <v>0</v>
      </c>
      <c r="J35" s="2293"/>
      <c r="K35" s="2294"/>
      <c r="L35" s="2294"/>
      <c r="M35" s="2294"/>
      <c r="N35" s="2294"/>
      <c r="O35" s="2295">
        <f>SUM(J35:N35)</f>
        <v>0</v>
      </c>
      <c r="P35" s="2"/>
      <c r="Q35" s="2"/>
      <c r="R35" s="2"/>
      <c r="S35" s="2"/>
      <c r="T35" s="3"/>
    </row>
    <row r="36" spans="1:20" ht="20.25" customHeight="1" thickBot="1">
      <c r="A36" s="4207"/>
      <c r="B36" s="4223" t="s">
        <v>19</v>
      </c>
      <c r="C36" s="4224"/>
      <c r="D36" s="2296">
        <f t="shared" ref="D36:O36" si="4">SUM(D33:D35)</f>
        <v>0</v>
      </c>
      <c r="E36" s="2296">
        <f t="shared" si="4"/>
        <v>0</v>
      </c>
      <c r="F36" s="2296">
        <f t="shared" si="4"/>
        <v>0</v>
      </c>
      <c r="G36" s="2297">
        <f t="shared" si="4"/>
        <v>0</v>
      </c>
      <c r="H36" s="2297">
        <f t="shared" si="4"/>
        <v>0</v>
      </c>
      <c r="I36" s="2298">
        <f t="shared" si="4"/>
        <v>0</v>
      </c>
      <c r="J36" s="2299">
        <f t="shared" si="4"/>
        <v>0</v>
      </c>
      <c r="K36" s="2300">
        <f t="shared" si="4"/>
        <v>0</v>
      </c>
      <c r="L36" s="2300">
        <f t="shared" si="4"/>
        <v>0</v>
      </c>
      <c r="M36" s="2300">
        <f t="shared" si="4"/>
        <v>0</v>
      </c>
      <c r="N36" s="2300">
        <f t="shared" si="4"/>
        <v>0</v>
      </c>
      <c r="O36" s="2301">
        <f t="shared" si="4"/>
        <v>0</v>
      </c>
      <c r="P36" s="2"/>
      <c r="Q36" s="2"/>
      <c r="R36" s="2"/>
      <c r="S36" s="2"/>
      <c r="T36" s="3"/>
    </row>
    <row r="37" spans="1:20" ht="27" customHeight="1" thickBot="1">
      <c r="A37" s="4207"/>
      <c r="B37" s="4225" t="s">
        <v>3038</v>
      </c>
      <c r="C37" s="4226"/>
      <c r="D37" s="2302">
        <v>0</v>
      </c>
      <c r="E37" s="2284"/>
      <c r="F37" s="2284"/>
      <c r="G37" s="2284"/>
      <c r="H37" s="2284"/>
      <c r="I37" s="2286">
        <v>0</v>
      </c>
      <c r="J37" s="2287"/>
      <c r="K37" s="2288"/>
      <c r="L37" s="2288"/>
      <c r="M37" s="2288"/>
      <c r="N37" s="2288"/>
      <c r="O37" s="2289">
        <f>SUM(J37:N37)</f>
        <v>0</v>
      </c>
      <c r="P37" s="2"/>
      <c r="Q37" s="2"/>
      <c r="R37" s="2"/>
      <c r="S37" s="2"/>
      <c r="T37" s="2"/>
    </row>
    <row r="38" spans="1:20" ht="29.25" customHeight="1">
      <c r="A38" s="4207"/>
      <c r="B38" s="4225" t="s">
        <v>1865</v>
      </c>
      <c r="C38" s="4226"/>
      <c r="D38" s="2303"/>
      <c r="E38" s="2304"/>
      <c r="F38" s="2304"/>
      <c r="G38" s="2304"/>
      <c r="H38" s="2304"/>
      <c r="I38" s="2305"/>
      <c r="J38" s="2306"/>
      <c r="K38" s="2307"/>
      <c r="L38" s="2307"/>
      <c r="M38" s="2307"/>
      <c r="N38" s="2307"/>
      <c r="O38" s="2308"/>
      <c r="P38" s="2"/>
      <c r="Q38" s="2"/>
      <c r="R38" s="2"/>
      <c r="S38" s="2"/>
      <c r="T38" s="2"/>
    </row>
    <row r="39" spans="1:20" ht="27.75" customHeight="1">
      <c r="A39" s="4207"/>
      <c r="B39" s="4227" t="s">
        <v>972</v>
      </c>
      <c r="C39" s="4228"/>
      <c r="D39" s="2309"/>
      <c r="E39" s="2290"/>
      <c r="F39" s="2290"/>
      <c r="G39" s="2290"/>
      <c r="H39" s="2290"/>
      <c r="I39" s="2292">
        <f>SUM(D39:H39)</f>
        <v>0</v>
      </c>
      <c r="J39" s="2293"/>
      <c r="K39" s="2294"/>
      <c r="L39" s="2294"/>
      <c r="M39" s="2294"/>
      <c r="N39" s="2294"/>
      <c r="O39" s="2295">
        <f>SUM(J39:N39)</f>
        <v>0</v>
      </c>
      <c r="P39" s="2"/>
      <c r="Q39" s="2"/>
      <c r="R39" s="2"/>
      <c r="S39" s="2"/>
      <c r="T39" s="2"/>
    </row>
    <row r="40" spans="1:20" ht="24">
      <c r="A40" s="4207"/>
      <c r="B40" s="4229" t="s">
        <v>347</v>
      </c>
      <c r="C40" s="2129" t="s">
        <v>348</v>
      </c>
      <c r="D40" s="2309"/>
      <c r="E40" s="2290"/>
      <c r="F40" s="2290"/>
      <c r="G40" s="2290"/>
      <c r="H40" s="2290">
        <v>0</v>
      </c>
      <c r="I40" s="2292">
        <f>SUM(D40:H40)</f>
        <v>0</v>
      </c>
      <c r="J40" s="2293"/>
      <c r="K40" s="2294"/>
      <c r="L40" s="2294"/>
      <c r="M40" s="2294"/>
      <c r="N40" s="2294"/>
      <c r="O40" s="2295">
        <f>SUM(J40:N40)</f>
        <v>0</v>
      </c>
      <c r="P40" s="2"/>
      <c r="Q40" s="2"/>
      <c r="R40" s="2"/>
      <c r="S40" s="2"/>
      <c r="T40" s="2"/>
    </row>
    <row r="41" spans="1:20" ht="24.75" thickBot="1">
      <c r="A41" s="4208"/>
      <c r="B41" s="4230"/>
      <c r="C41" s="2130" t="s">
        <v>349</v>
      </c>
      <c r="D41" s="2310"/>
      <c r="E41" s="2296"/>
      <c r="F41" s="2296"/>
      <c r="G41" s="2296"/>
      <c r="H41" s="2296"/>
      <c r="I41" s="2298">
        <f>SUM(D41:H41)</f>
        <v>0</v>
      </c>
      <c r="J41" s="2299"/>
      <c r="K41" s="2300"/>
      <c r="L41" s="2300"/>
      <c r="M41" s="2300"/>
      <c r="N41" s="2300"/>
      <c r="O41" s="2301">
        <f>SUM(J41:N41)</f>
        <v>0</v>
      </c>
      <c r="P41" s="2"/>
      <c r="Q41" s="2"/>
      <c r="R41" s="2"/>
      <c r="S41" s="2"/>
      <c r="T41" s="2"/>
    </row>
    <row r="42" spans="1:20">
      <c r="A42" s="2311"/>
      <c r="B42" s="2311"/>
      <c r="C42" s="2312"/>
      <c r="D42" s="2312"/>
      <c r="E42" s="2313"/>
      <c r="F42" s="2313"/>
      <c r="G42" s="2313"/>
      <c r="H42" s="2313"/>
      <c r="I42" s="2313"/>
      <c r="J42" s="2313"/>
      <c r="K42" s="2313"/>
      <c r="L42" s="2313"/>
      <c r="M42" s="2313"/>
      <c r="N42" s="2313"/>
      <c r="O42" s="2312"/>
      <c r="P42" s="2"/>
      <c r="Q42" s="2"/>
      <c r="R42" s="2"/>
      <c r="S42" s="2"/>
      <c r="T42" s="2"/>
    </row>
    <row r="43" spans="1:20" ht="39.75" customHeight="1" thickBot="1">
      <c r="A43" s="2311"/>
      <c r="B43" s="2311"/>
      <c r="C43" s="2312"/>
      <c r="D43" s="2312"/>
      <c r="E43" s="2313"/>
      <c r="F43" s="2313"/>
      <c r="G43" s="2313"/>
      <c r="H43" s="2313"/>
      <c r="I43" s="2313"/>
      <c r="J43" s="2313"/>
      <c r="K43" s="2313"/>
      <c r="L43" s="2313"/>
      <c r="M43" s="2313"/>
      <c r="N43" s="2313"/>
      <c r="O43" s="2312"/>
      <c r="P43" s="2"/>
      <c r="Q43" s="2"/>
      <c r="R43" s="2"/>
      <c r="S43" s="2"/>
      <c r="T43" s="2"/>
    </row>
    <row r="44" spans="1:20" ht="30" customHeight="1" thickBot="1">
      <c r="A44" s="4188" t="s">
        <v>482</v>
      </c>
      <c r="B44" s="4189"/>
      <c r="C44" s="4189"/>
      <c r="D44" s="4189"/>
      <c r="E44" s="4189"/>
      <c r="F44" s="4189"/>
      <c r="G44" s="4189"/>
      <c r="H44" s="4189"/>
      <c r="I44" s="4189"/>
      <c r="J44" s="4189"/>
      <c r="K44" s="4189"/>
      <c r="L44" s="4189"/>
      <c r="M44" s="4190"/>
      <c r="N44" s="2313"/>
      <c r="O44" s="2312"/>
      <c r="P44" s="2"/>
      <c r="Q44" s="2"/>
      <c r="R44" s="2"/>
      <c r="S44" s="2"/>
      <c r="T44" s="2"/>
    </row>
    <row r="45" spans="1:20" ht="29.25" customHeight="1">
      <c r="A45" s="4191" t="s">
        <v>26</v>
      </c>
      <c r="B45" s="4192"/>
      <c r="C45" s="4195" t="s">
        <v>27</v>
      </c>
      <c r="D45" s="4198" t="s">
        <v>1031</v>
      </c>
      <c r="E45" s="4198"/>
      <c r="F45" s="4198"/>
      <c r="G45" s="4198"/>
      <c r="H45" s="4198"/>
      <c r="I45" s="4198"/>
      <c r="J45" s="4198"/>
      <c r="K45" s="4198"/>
      <c r="L45" s="4198"/>
      <c r="M45" s="4199"/>
      <c r="N45" s="2313"/>
      <c r="O45" s="2312"/>
      <c r="P45" s="2"/>
      <c r="Q45" s="2"/>
      <c r="R45" s="2"/>
      <c r="S45" s="2"/>
      <c r="T45" s="2"/>
    </row>
    <row r="46" spans="1:20" ht="20.25" customHeight="1">
      <c r="A46" s="4193"/>
      <c r="B46" s="4194"/>
      <c r="C46" s="4196"/>
      <c r="D46" s="4200" t="s">
        <v>2261</v>
      </c>
      <c r="E46" s="4200"/>
      <c r="F46" s="4200" t="s">
        <v>1032</v>
      </c>
      <c r="G46" s="4200"/>
      <c r="H46" s="4201" t="s">
        <v>484</v>
      </c>
      <c r="I46" s="4200" t="s">
        <v>485</v>
      </c>
      <c r="J46" s="4200" t="s">
        <v>486</v>
      </c>
      <c r="K46" s="4200" t="s">
        <v>487</v>
      </c>
      <c r="L46" s="4200" t="s">
        <v>1597</v>
      </c>
      <c r="M46" s="4202" t="s">
        <v>1240</v>
      </c>
      <c r="N46" s="2313"/>
      <c r="O46" s="2312"/>
      <c r="P46" s="2"/>
      <c r="Q46" s="2"/>
      <c r="R46" s="2"/>
      <c r="S46" s="2"/>
      <c r="T46" s="2"/>
    </row>
    <row r="47" spans="1:20" ht="17.25" customHeight="1">
      <c r="A47" s="4193"/>
      <c r="B47" s="4194"/>
      <c r="C47" s="4197"/>
      <c r="D47" s="2314" t="s">
        <v>1033</v>
      </c>
      <c r="E47" s="2314" t="s">
        <v>2276</v>
      </c>
      <c r="F47" s="2314" t="s">
        <v>1033</v>
      </c>
      <c r="G47" s="2314" t="s">
        <v>2276</v>
      </c>
      <c r="H47" s="4201"/>
      <c r="I47" s="4200"/>
      <c r="J47" s="4200"/>
      <c r="K47" s="4200"/>
      <c r="L47" s="4200"/>
      <c r="M47" s="4202"/>
      <c r="N47" s="2313"/>
      <c r="O47" s="2312"/>
      <c r="P47" s="2"/>
      <c r="Q47" s="2"/>
      <c r="R47" s="2"/>
      <c r="S47" s="2"/>
      <c r="T47" s="2"/>
    </row>
    <row r="48" spans="1:20" ht="25.5" customHeight="1">
      <c r="A48" s="4184" t="s">
        <v>1034</v>
      </c>
      <c r="B48" s="4185"/>
      <c r="C48" s="2463"/>
      <c r="D48" s="2464"/>
      <c r="E48" s="2464"/>
      <c r="F48" s="2464"/>
      <c r="G48" s="2464"/>
      <c r="H48" s="2464"/>
      <c r="I48" s="2464"/>
      <c r="J48" s="2464"/>
      <c r="K48" s="2464"/>
      <c r="L48" s="2464"/>
      <c r="M48" s="2465"/>
      <c r="N48" s="2313"/>
      <c r="O48" s="2312"/>
      <c r="P48" s="2"/>
      <c r="Q48" s="2"/>
      <c r="R48" s="2"/>
      <c r="S48" s="2"/>
      <c r="T48" s="2"/>
    </row>
    <row r="49" spans="1:20" ht="26.25" customHeight="1">
      <c r="A49" s="4184" t="s">
        <v>1035</v>
      </c>
      <c r="B49" s="4185"/>
      <c r="C49" s="2463"/>
      <c r="D49" s="2464"/>
      <c r="E49" s="2464"/>
      <c r="F49" s="2464"/>
      <c r="G49" s="2464"/>
      <c r="H49" s="2464"/>
      <c r="I49" s="2464"/>
      <c r="J49" s="2464"/>
      <c r="K49" s="2464"/>
      <c r="L49" s="2464"/>
      <c r="M49" s="2465"/>
      <c r="N49" s="2313"/>
      <c r="O49" s="2312"/>
      <c r="P49" s="2"/>
      <c r="Q49" s="2"/>
      <c r="R49" s="2"/>
      <c r="S49" s="2"/>
      <c r="T49" s="2"/>
    </row>
    <row r="50" spans="1:20" ht="24.75" customHeight="1">
      <c r="A50" s="4184" t="s">
        <v>1036</v>
      </c>
      <c r="B50" s="4185"/>
      <c r="C50" s="2463">
        <v>1</v>
      </c>
      <c r="D50" s="2464">
        <v>1</v>
      </c>
      <c r="E50" s="2464">
        <v>53</v>
      </c>
      <c r="F50" s="2464"/>
      <c r="G50" s="2464"/>
      <c r="H50" s="2464"/>
      <c r="I50" s="2464" t="s">
        <v>3452</v>
      </c>
      <c r="J50" s="2464"/>
      <c r="K50" s="2464"/>
      <c r="L50" s="2464"/>
      <c r="M50" s="2465" t="s">
        <v>737</v>
      </c>
      <c r="N50" s="2313"/>
      <c r="O50" s="2312"/>
      <c r="P50" s="2"/>
      <c r="Q50" s="2"/>
      <c r="R50" s="2"/>
      <c r="S50" s="2"/>
      <c r="T50" s="2"/>
    </row>
    <row r="51" spans="1:20" ht="22.5" customHeight="1">
      <c r="A51" s="4184" t="s">
        <v>1037</v>
      </c>
      <c r="B51" s="4185"/>
      <c r="C51" s="2463"/>
      <c r="D51" s="2464"/>
      <c r="E51" s="2464"/>
      <c r="F51" s="2464"/>
      <c r="G51" s="2464"/>
      <c r="H51" s="2464"/>
      <c r="I51" s="2464"/>
      <c r="J51" s="2464"/>
      <c r="K51" s="2464"/>
      <c r="L51" s="2464"/>
      <c r="M51" s="2465"/>
      <c r="N51" s="2313"/>
      <c r="O51" s="2312"/>
      <c r="P51" s="2"/>
      <c r="Q51" s="2"/>
      <c r="R51" s="2"/>
      <c r="S51" s="2"/>
      <c r="T51" s="2"/>
    </row>
    <row r="52" spans="1:20" ht="21.75" customHeight="1">
      <c r="A52" s="4184" t="s">
        <v>1038</v>
      </c>
      <c r="B52" s="4185"/>
      <c r="C52" s="2463">
        <v>3</v>
      </c>
      <c r="D52" s="2464">
        <v>5</v>
      </c>
      <c r="E52" s="2464">
        <v>940</v>
      </c>
      <c r="F52" s="2464"/>
      <c r="G52" s="2464"/>
      <c r="H52" s="2464"/>
      <c r="I52" s="2464"/>
      <c r="J52" s="2464"/>
      <c r="K52" s="2464"/>
      <c r="L52" s="2464"/>
      <c r="M52" s="2465" t="s">
        <v>3453</v>
      </c>
      <c r="N52" s="2313"/>
      <c r="O52" s="2312"/>
      <c r="P52" s="2"/>
      <c r="Q52" s="2"/>
      <c r="R52" s="2"/>
      <c r="S52" s="2"/>
      <c r="T52" s="2"/>
    </row>
    <row r="53" spans="1:20" ht="26.25" customHeight="1">
      <c r="A53" s="4184" t="s">
        <v>1039</v>
      </c>
      <c r="B53" s="4185"/>
      <c r="C53" s="2463"/>
      <c r="D53" s="2464"/>
      <c r="E53" s="2464"/>
      <c r="F53" s="2464"/>
      <c r="G53" s="2464"/>
      <c r="H53" s="2464"/>
      <c r="I53" s="2464"/>
      <c r="J53" s="2464"/>
      <c r="K53" s="2464"/>
      <c r="L53" s="2464"/>
      <c r="M53" s="2465"/>
      <c r="N53" s="2313"/>
      <c r="O53" s="2312"/>
      <c r="P53" s="2"/>
      <c r="Q53" s="2"/>
      <c r="R53" s="2"/>
      <c r="S53" s="2"/>
      <c r="T53" s="2"/>
    </row>
    <row r="54" spans="1:20" ht="30.75" customHeight="1" thickBot="1">
      <c r="A54" s="4186" t="s">
        <v>1040</v>
      </c>
      <c r="B54" s="4187"/>
      <c r="C54" s="2466"/>
      <c r="D54" s="2467"/>
      <c r="E54" s="2468">
        <f>SUM(E50:E53)</f>
        <v>993</v>
      </c>
      <c r="F54" s="2467"/>
      <c r="G54" s="2467"/>
      <c r="H54" s="2468"/>
      <c r="I54" s="2468"/>
      <c r="J54" s="2468"/>
      <c r="K54" s="2468"/>
      <c r="L54" s="2468"/>
      <c r="M54" s="2469"/>
      <c r="N54" s="2313"/>
      <c r="O54" s="2312"/>
      <c r="P54" s="2"/>
      <c r="Q54" s="2"/>
      <c r="R54" s="2"/>
      <c r="S54" s="2"/>
      <c r="T54" s="2"/>
    </row>
    <row r="55" spans="1:20" ht="24.75" customHeight="1">
      <c r="A55" s="4170" t="s">
        <v>26</v>
      </c>
      <c r="B55" s="4171"/>
      <c r="C55" s="4174" t="s">
        <v>27</v>
      </c>
      <c r="D55" s="4176" t="s">
        <v>20</v>
      </c>
      <c r="E55" s="4176"/>
      <c r="F55" s="4177"/>
      <c r="G55" s="4177"/>
      <c r="H55" s="4177"/>
      <c r="I55" s="4178"/>
      <c r="J55" s="2315"/>
      <c r="K55" s="2461"/>
      <c r="L55" s="2461"/>
      <c r="M55" s="2461"/>
      <c r="N55" s="2313"/>
      <c r="O55" s="2312"/>
      <c r="P55" s="2"/>
      <c r="Q55" s="2"/>
      <c r="R55" s="2"/>
      <c r="S55" s="2"/>
      <c r="T55" s="2"/>
    </row>
    <row r="56" spans="1:20" ht="21.75" customHeight="1">
      <c r="A56" s="4172"/>
      <c r="B56" s="4173"/>
      <c r="C56" s="4175"/>
      <c r="D56" s="2316" t="s">
        <v>2261</v>
      </c>
      <c r="E56" s="2316" t="s">
        <v>2276</v>
      </c>
      <c r="F56" s="4163" t="s">
        <v>1032</v>
      </c>
      <c r="G56" s="4164"/>
      <c r="H56" s="2316" t="s">
        <v>688</v>
      </c>
      <c r="I56" s="2316" t="s">
        <v>1042</v>
      </c>
      <c r="J56" s="2316" t="s">
        <v>1043</v>
      </c>
      <c r="K56" s="2244" t="s">
        <v>1240</v>
      </c>
      <c r="O56" s="2312"/>
      <c r="P56" s="2"/>
      <c r="Q56" s="2"/>
      <c r="R56" s="2"/>
      <c r="S56" s="2"/>
      <c r="T56" s="2"/>
    </row>
    <row r="57" spans="1:20" ht="36.75" customHeight="1" thickBot="1">
      <c r="A57" s="4179" t="s">
        <v>1044</v>
      </c>
      <c r="B57" s="4180"/>
      <c r="C57" s="2276">
        <v>40</v>
      </c>
      <c r="D57" s="2317">
        <v>29</v>
      </c>
      <c r="E57" s="2317">
        <v>4996</v>
      </c>
      <c r="F57" s="2462">
        <v>25</v>
      </c>
      <c r="G57" s="2462">
        <v>734</v>
      </c>
      <c r="H57" s="2317"/>
      <c r="I57" s="2317" t="s">
        <v>3453</v>
      </c>
      <c r="J57" s="2317"/>
      <c r="K57" s="2255"/>
      <c r="O57" s="2312"/>
      <c r="P57" s="2"/>
      <c r="Q57" s="2"/>
      <c r="R57" s="2"/>
      <c r="S57" s="2"/>
      <c r="T57" s="2"/>
    </row>
    <row r="58" spans="1:20">
      <c r="A58" s="2311"/>
      <c r="B58" s="2311"/>
      <c r="C58" s="2312"/>
      <c r="D58" s="2312"/>
      <c r="E58" s="2313"/>
      <c r="F58" s="2313"/>
      <c r="G58" s="2313"/>
      <c r="H58" s="2313"/>
      <c r="I58" s="2313"/>
      <c r="J58" s="2313"/>
      <c r="K58" s="2313"/>
      <c r="L58" s="2313"/>
      <c r="M58" s="2313"/>
      <c r="N58" s="2313"/>
      <c r="O58" s="2312"/>
      <c r="P58" s="2"/>
      <c r="Q58" s="2"/>
      <c r="R58" s="2"/>
      <c r="S58" s="2"/>
      <c r="T58" s="2"/>
    </row>
    <row r="59" spans="1:20" ht="9.75" customHeight="1" thickBot="1">
      <c r="A59" s="2311"/>
      <c r="B59" s="2311"/>
      <c r="C59" s="2312"/>
      <c r="D59" s="2312"/>
      <c r="E59" s="2313"/>
      <c r="F59" s="2313"/>
      <c r="G59" s="2313"/>
      <c r="H59" s="2313"/>
      <c r="I59" s="2313"/>
      <c r="J59" s="2313"/>
      <c r="K59" s="2313"/>
      <c r="L59" s="2313"/>
      <c r="M59" s="2313"/>
      <c r="N59" s="2313"/>
      <c r="O59" s="2312"/>
      <c r="P59" s="2"/>
      <c r="Q59" s="2"/>
      <c r="R59" s="2"/>
      <c r="S59" s="2"/>
      <c r="T59" s="2"/>
    </row>
    <row r="60" spans="1:20" ht="21" customHeight="1">
      <c r="A60" s="4181" t="s">
        <v>957</v>
      </c>
      <c r="B60" s="4182"/>
      <c r="C60" s="4182"/>
      <c r="D60" s="4183"/>
      <c r="E60" s="2318"/>
      <c r="F60" s="2318"/>
      <c r="G60" s="2318"/>
      <c r="H60" s="2318"/>
      <c r="I60" s="2318"/>
      <c r="J60" s="2313"/>
      <c r="K60" s="2313"/>
      <c r="L60" s="2313"/>
      <c r="M60" s="2313"/>
      <c r="N60" s="2313"/>
      <c r="O60" s="2312"/>
      <c r="P60" s="2"/>
      <c r="Q60" s="2"/>
      <c r="R60" s="2"/>
      <c r="S60" s="2"/>
      <c r="T60" s="2"/>
    </row>
    <row r="61" spans="1:20" ht="24">
      <c r="A61" s="2319" t="s">
        <v>958</v>
      </c>
      <c r="B61" s="4165" t="s">
        <v>2934</v>
      </c>
      <c r="C61" s="4166"/>
      <c r="D61" s="4167"/>
      <c r="E61" s="2318"/>
      <c r="F61" s="2318"/>
      <c r="G61" s="2318"/>
      <c r="H61" s="2318"/>
      <c r="I61" s="2318"/>
      <c r="J61" s="2313"/>
      <c r="K61" s="2313"/>
      <c r="L61" s="2313"/>
      <c r="M61" s="2313"/>
      <c r="N61" s="2313"/>
      <c r="O61" s="2312"/>
      <c r="P61" s="2"/>
      <c r="Q61" s="2"/>
      <c r="R61" s="2"/>
      <c r="S61" s="2"/>
      <c r="T61" s="2"/>
    </row>
    <row r="62" spans="1:20" ht="20.25" customHeight="1">
      <c r="A62" s="2319" t="s">
        <v>962</v>
      </c>
      <c r="B62" s="4165" t="s">
        <v>2935</v>
      </c>
      <c r="C62" s="4166"/>
      <c r="D62" s="4167"/>
      <c r="E62" s="2313"/>
      <c r="F62" s="2313"/>
      <c r="G62" s="2313"/>
      <c r="H62" s="2313"/>
      <c r="I62" s="2313"/>
      <c r="J62" s="2313"/>
      <c r="K62" s="2313"/>
      <c r="L62" s="2313"/>
      <c r="M62" s="2313"/>
      <c r="N62" s="2313"/>
      <c r="O62" s="2312"/>
      <c r="P62" s="2"/>
      <c r="Q62" s="2"/>
      <c r="R62" s="2"/>
      <c r="S62" s="2"/>
      <c r="T62" s="2"/>
    </row>
    <row r="63" spans="1:20" ht="26.25" customHeight="1">
      <c r="A63" s="2319" t="s">
        <v>959</v>
      </c>
      <c r="B63" s="4165" t="s">
        <v>1964</v>
      </c>
      <c r="C63" s="4166"/>
      <c r="D63" s="4167"/>
      <c r="E63" s="2313"/>
      <c r="F63" s="2313"/>
      <c r="G63" s="2313"/>
      <c r="H63" s="2313"/>
      <c r="I63" s="2313"/>
      <c r="J63" s="2313"/>
      <c r="K63" s="2313"/>
      <c r="L63" s="2313"/>
      <c r="M63" s="2313"/>
      <c r="N63" s="2313"/>
      <c r="O63" s="2312"/>
      <c r="P63" s="2"/>
      <c r="Q63" s="2"/>
      <c r="R63" s="2"/>
      <c r="S63" s="2"/>
      <c r="T63" s="2"/>
    </row>
    <row r="64" spans="1:20" ht="23.25" customHeight="1">
      <c r="A64" s="2320" t="s">
        <v>960</v>
      </c>
      <c r="B64" s="4165" t="s">
        <v>2957</v>
      </c>
      <c r="C64" s="4166"/>
      <c r="D64" s="4167"/>
      <c r="E64" s="2313"/>
      <c r="F64" s="2313"/>
      <c r="G64" s="2313"/>
      <c r="H64" s="2313"/>
      <c r="I64" s="2313"/>
      <c r="J64" s="2313"/>
      <c r="K64" s="2313"/>
      <c r="L64" s="2313"/>
      <c r="M64" s="2313"/>
      <c r="N64" s="2313"/>
      <c r="O64" s="2312"/>
      <c r="P64" s="2"/>
      <c r="Q64" s="2"/>
      <c r="R64" s="2"/>
      <c r="S64" s="2"/>
      <c r="T64" s="2"/>
    </row>
    <row r="65" spans="1:20" ht="24.75" thickBot="1">
      <c r="A65" s="2321" t="s">
        <v>961</v>
      </c>
      <c r="B65" s="3570" t="s">
        <v>2958</v>
      </c>
      <c r="C65" s="4168"/>
      <c r="D65" s="4169"/>
      <c r="E65" s="2313"/>
      <c r="F65" s="2313"/>
      <c r="G65" s="2312"/>
      <c r="H65" s="2312"/>
      <c r="I65" s="2312"/>
      <c r="J65" s="2312"/>
      <c r="K65" s="2312"/>
      <c r="L65" s="2312"/>
      <c r="M65" s="2312"/>
      <c r="N65" s="2312"/>
      <c r="O65" s="2312"/>
      <c r="P65" s="2"/>
      <c r="Q65" s="2"/>
      <c r="R65" s="2"/>
      <c r="S65" s="3"/>
      <c r="T65" s="3"/>
    </row>
  </sheetData>
  <protectedRanges>
    <protectedRange sqref="C46 H19 A55 F19 A49:A50 A51:B54 B56 C48:C50" name="Aralık1"/>
    <protectedRange sqref="H24:H25 N24:N25" name="Aralık1_1"/>
  </protectedRanges>
  <mergeCells count="89">
    <mergeCell ref="A1:R1"/>
    <mergeCell ref="A2:A10"/>
    <mergeCell ref="B2:C4"/>
    <mergeCell ref="D2:F2"/>
    <mergeCell ref="G2:I2"/>
    <mergeCell ref="J2:L2"/>
    <mergeCell ref="M2:O2"/>
    <mergeCell ref="P2:R2"/>
    <mergeCell ref="B5:C5"/>
    <mergeCell ref="B6:C6"/>
    <mergeCell ref="B7:C7"/>
    <mergeCell ref="B8:C8"/>
    <mergeCell ref="B9:C9"/>
    <mergeCell ref="B10:C10"/>
    <mergeCell ref="A13:T13"/>
    <mergeCell ref="A14:C15"/>
    <mergeCell ref="D14:D15"/>
    <mergeCell ref="E14:E15"/>
    <mergeCell ref="F14:F15"/>
    <mergeCell ref="G14:I14"/>
    <mergeCell ref="J14:K14"/>
    <mergeCell ref="L14:L15"/>
    <mergeCell ref="M14:M15"/>
    <mergeCell ref="N14:N15"/>
    <mergeCell ref="O14:Q14"/>
    <mergeCell ref="R14:T14"/>
    <mergeCell ref="A16:C16"/>
    <mergeCell ref="A17:C17"/>
    <mergeCell ref="A20:O20"/>
    <mergeCell ref="A21:A23"/>
    <mergeCell ref="B21:C23"/>
    <mergeCell ref="D21:I21"/>
    <mergeCell ref="J21:O21"/>
    <mergeCell ref="D22:E22"/>
    <mergeCell ref="F22:G22"/>
    <mergeCell ref="H22:H23"/>
    <mergeCell ref="I22:I23"/>
    <mergeCell ref="J22:K22"/>
    <mergeCell ref="L22:M22"/>
    <mergeCell ref="N22:N23"/>
    <mergeCell ref="O22:O23"/>
    <mergeCell ref="A24:A27"/>
    <mergeCell ref="B24:C24"/>
    <mergeCell ref="B25:C25"/>
    <mergeCell ref="B26:C26"/>
    <mergeCell ref="B27:C27"/>
    <mergeCell ref="A30:O30"/>
    <mergeCell ref="A31:A41"/>
    <mergeCell ref="B31:C32"/>
    <mergeCell ref="D31:I31"/>
    <mergeCell ref="J31:O31"/>
    <mergeCell ref="B33:C33"/>
    <mergeCell ref="B34:C34"/>
    <mergeCell ref="B35:C35"/>
    <mergeCell ref="B36:C36"/>
    <mergeCell ref="B37:C37"/>
    <mergeCell ref="B38:C38"/>
    <mergeCell ref="B39:C39"/>
    <mergeCell ref="B40:B41"/>
    <mergeCell ref="A44:M44"/>
    <mergeCell ref="A45:B47"/>
    <mergeCell ref="C45:C47"/>
    <mergeCell ref="D45:M45"/>
    <mergeCell ref="D46:E46"/>
    <mergeCell ref="F46:G46"/>
    <mergeCell ref="H46:H47"/>
    <mergeCell ref="I46:I47"/>
    <mergeCell ref="J46:J47"/>
    <mergeCell ref="K46:K47"/>
    <mergeCell ref="L46:L47"/>
    <mergeCell ref="M46:M47"/>
    <mergeCell ref="A48:B48"/>
    <mergeCell ref="B61:D61"/>
    <mergeCell ref="A49:B49"/>
    <mergeCell ref="A50:B50"/>
    <mergeCell ref="A51:B51"/>
    <mergeCell ref="A52:B52"/>
    <mergeCell ref="A53:B53"/>
    <mergeCell ref="A54:B54"/>
    <mergeCell ref="F56:G56"/>
    <mergeCell ref="B62:D62"/>
    <mergeCell ref="B63:D63"/>
    <mergeCell ref="B64:D64"/>
    <mergeCell ref="B65:D65"/>
    <mergeCell ref="A55:B56"/>
    <mergeCell ref="C55:C56"/>
    <mergeCell ref="D55:I55"/>
    <mergeCell ref="A57:B57"/>
    <mergeCell ref="A60:D60"/>
  </mergeCells>
  <dataValidations count="3">
    <dataValidation type="custom" allowBlank="1" showInputMessage="1" showErrorMessage="1" errorTitle="LÜTFEN DÜZETİN" error="PLANLANAN İÇME SUYU İŞ SAYISI, İÇME SUYU HİZMETİ GÖTÜRÜLECEK ÜNİTE SAYISINDAN AZ OLAMAZ " sqref="D10">
      <formula1>D10&lt;I5=H27</formula1>
    </dataValidation>
    <dataValidation type="custom" allowBlank="1" showInputMessage="1" showErrorMessage="1" errorTitle="LÜTFEN DÜZELTİN" error="PLANLANAN İÇME SUYU İŞ SAYISI, İÇME SUYU HİZMETİ GÖTÜRÜLECEK ÜNİTE SAYISINDAN AZ OLAMAZ " sqref="H27 N27">
      <formula1>D10&lt;=H27</formula1>
    </dataValidation>
    <dataValidation type="custom" allowBlank="1" showInputMessage="1" showErrorMessage="1" errorTitle="LÜTFEN DÜZELTİN" error="BİTEN ÜNİTE SAYISI BİTEN İÇME SUYU SAYISINDAN AZ OLAMAZ" sqref="F5">
      <formula1>F5&lt;=N27</formula1>
    </dataValidation>
  </dataValidations>
  <hyperlinks>
    <hyperlink ref="B65" r:id="rId1"/>
  </hyperlinks>
  <pageMargins left="0.70866141732283472" right="0.70866141732283472" top="0.35433070866141736" bottom="0.35433070866141736" header="0.31496062992125984" footer="0.31496062992125984"/>
  <pageSetup paperSize="9" scale="60" orientation="landscape" verticalDpi="0"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1"/>
  <sheetViews>
    <sheetView workbookViewId="0">
      <selection sqref="A1:W1"/>
    </sheetView>
  </sheetViews>
  <sheetFormatPr defaultRowHeight="12.75"/>
  <cols>
    <col min="1" max="1" width="8" customWidth="1"/>
    <col min="2" max="2" width="8.7109375" customWidth="1"/>
    <col min="3" max="3" width="9.140625" customWidth="1"/>
    <col min="4" max="4" width="13.85546875" customWidth="1"/>
    <col min="5" max="5" width="26.85546875" customWidth="1"/>
    <col min="6" max="6" width="24.42578125" customWidth="1"/>
    <col min="7" max="7" width="7.42578125" customWidth="1"/>
    <col min="8" max="8" width="7.85546875" customWidth="1"/>
    <col min="9" max="9" width="8.28515625" customWidth="1"/>
    <col min="10" max="10" width="13.7109375" customWidth="1"/>
    <col min="11" max="11" width="13.42578125" customWidth="1"/>
    <col min="12" max="12" width="15.28515625" customWidth="1"/>
    <col min="13" max="13" width="13.5703125" customWidth="1"/>
    <col min="14" max="14" width="13.42578125" customWidth="1"/>
    <col min="15" max="15" width="13.140625" customWidth="1"/>
    <col min="16" max="16" width="9.7109375" customWidth="1"/>
    <col min="17" max="17" width="9.42578125" customWidth="1"/>
    <col min="18" max="18" width="7.85546875" customWidth="1"/>
    <col min="19" max="19" width="8.85546875" customWidth="1"/>
    <col min="20" max="20" width="7.7109375" customWidth="1"/>
    <col min="21" max="21" width="8.42578125" customWidth="1"/>
    <col min="22" max="22" width="7" customWidth="1"/>
    <col min="23" max="23" width="24" customWidth="1"/>
  </cols>
  <sheetData>
    <row r="1" spans="1:32" ht="41.25" customHeight="1" thickBot="1">
      <c r="A1" s="4315" t="s">
        <v>3039</v>
      </c>
      <c r="B1" s="4102"/>
      <c r="C1" s="4102"/>
      <c r="D1" s="4102"/>
      <c r="E1" s="4102"/>
      <c r="F1" s="4102"/>
      <c r="G1" s="4102"/>
      <c r="H1" s="4102"/>
      <c r="I1" s="4102"/>
      <c r="J1" s="4102"/>
      <c r="K1" s="4102"/>
      <c r="L1" s="4102"/>
      <c r="M1" s="4102"/>
      <c r="N1" s="4102"/>
      <c r="O1" s="4102"/>
      <c r="P1" s="4102"/>
      <c r="Q1" s="4102"/>
      <c r="R1" s="4102"/>
      <c r="S1" s="4102"/>
      <c r="T1" s="4102"/>
      <c r="U1" s="4102"/>
      <c r="V1" s="4102"/>
      <c r="W1" s="4102"/>
    </row>
    <row r="2" spans="1:32" ht="35.25" customHeight="1">
      <c r="A2" s="4310" t="s">
        <v>3153</v>
      </c>
      <c r="B2" s="4318" t="s">
        <v>445</v>
      </c>
      <c r="C2" s="4320" t="s">
        <v>13</v>
      </c>
      <c r="D2" s="4322" t="s">
        <v>2277</v>
      </c>
      <c r="E2" s="4324" t="s">
        <v>423</v>
      </c>
      <c r="F2" s="4324"/>
      <c r="G2" s="4134" t="s">
        <v>3040</v>
      </c>
      <c r="H2" s="4134" t="s">
        <v>3041</v>
      </c>
      <c r="I2" s="4134" t="s">
        <v>3042</v>
      </c>
      <c r="J2" s="4326" t="s">
        <v>3043</v>
      </c>
      <c r="K2" s="4328" t="s">
        <v>3044</v>
      </c>
      <c r="L2" s="2131" t="s">
        <v>3045</v>
      </c>
      <c r="M2" s="2132" t="s">
        <v>1054</v>
      </c>
      <c r="N2" s="2132" t="s">
        <v>2358</v>
      </c>
      <c r="O2" s="2133" t="s">
        <v>2359</v>
      </c>
      <c r="P2" s="4316" t="s">
        <v>429</v>
      </c>
      <c r="Q2" s="4317"/>
      <c r="R2" s="3942" t="s">
        <v>16</v>
      </c>
      <c r="S2" s="3943"/>
      <c r="T2" s="3943"/>
      <c r="U2" s="3943"/>
      <c r="V2" s="3943"/>
      <c r="W2" s="3944"/>
    </row>
    <row r="3" spans="1:32" ht="49.5" customHeight="1" thickBot="1">
      <c r="A3" s="4311"/>
      <c r="B3" s="4319"/>
      <c r="C3" s="4321"/>
      <c r="D3" s="4323"/>
      <c r="E3" s="2134" t="s">
        <v>430</v>
      </c>
      <c r="F3" s="2135" t="s">
        <v>410</v>
      </c>
      <c r="G3" s="4325"/>
      <c r="H3" s="4325"/>
      <c r="I3" s="4325"/>
      <c r="J3" s="4327"/>
      <c r="K3" s="4329"/>
      <c r="L3" s="2136" t="s">
        <v>1416</v>
      </c>
      <c r="M3" s="2137" t="s">
        <v>1417</v>
      </c>
      <c r="N3" s="2137" t="s">
        <v>1055</v>
      </c>
      <c r="O3" s="2138" t="s">
        <v>3046</v>
      </c>
      <c r="P3" s="2139" t="s">
        <v>436</v>
      </c>
      <c r="Q3" s="2140" t="s">
        <v>437</v>
      </c>
      <c r="R3" s="621" t="s">
        <v>438</v>
      </c>
      <c r="S3" s="622" t="s">
        <v>805</v>
      </c>
      <c r="T3" s="622" t="s">
        <v>441</v>
      </c>
      <c r="U3" s="622" t="s">
        <v>442</v>
      </c>
      <c r="V3" s="622" t="s">
        <v>1926</v>
      </c>
      <c r="W3" s="623" t="s">
        <v>443</v>
      </c>
      <c r="AA3" s="2407"/>
      <c r="AB3" s="2407"/>
      <c r="AC3" s="2407"/>
      <c r="AD3" s="2407"/>
      <c r="AE3" s="2407"/>
      <c r="AF3" s="2407"/>
    </row>
    <row r="4" spans="1:32" ht="32.25" customHeight="1">
      <c r="A4" s="2605">
        <v>1</v>
      </c>
      <c r="B4" s="2366" t="s">
        <v>451</v>
      </c>
      <c r="C4" s="2142" t="s">
        <v>94</v>
      </c>
      <c r="D4" s="2143" t="s">
        <v>95</v>
      </c>
      <c r="E4" s="2343" t="s">
        <v>3057</v>
      </c>
      <c r="F4" s="2344" t="s">
        <v>3057</v>
      </c>
      <c r="G4" s="2144">
        <v>1</v>
      </c>
      <c r="H4" s="2144"/>
      <c r="I4" s="2144">
        <v>72</v>
      </c>
      <c r="J4" s="2141" t="s">
        <v>2268</v>
      </c>
      <c r="K4" s="2141" t="s">
        <v>408</v>
      </c>
      <c r="L4" s="2347">
        <v>136621.17000000001</v>
      </c>
      <c r="M4" s="2347">
        <v>136621.17000000001</v>
      </c>
      <c r="N4" s="2347">
        <v>136621.17000000001</v>
      </c>
      <c r="O4" s="2347">
        <v>0</v>
      </c>
      <c r="P4" s="2145">
        <v>1</v>
      </c>
      <c r="Q4" s="2145">
        <v>1</v>
      </c>
      <c r="R4" s="2146">
        <v>1</v>
      </c>
      <c r="S4" s="2146"/>
      <c r="T4" s="2146"/>
      <c r="U4" s="2146"/>
      <c r="V4" s="2146"/>
      <c r="W4" s="2141" t="s">
        <v>438</v>
      </c>
      <c r="X4" s="2596"/>
      <c r="Z4" s="2348"/>
      <c r="AA4" s="2408" t="s">
        <v>2266</v>
      </c>
      <c r="AB4" s="2408"/>
      <c r="AC4" s="2408"/>
      <c r="AD4" s="2408" t="s">
        <v>408</v>
      </c>
      <c r="AE4" s="2407"/>
      <c r="AF4" s="2407"/>
    </row>
    <row r="5" spans="1:32" ht="32.25" customHeight="1">
      <c r="A5" s="2605">
        <v>2</v>
      </c>
      <c r="B5" s="2366" t="s">
        <v>451</v>
      </c>
      <c r="C5" s="2142" t="s">
        <v>94</v>
      </c>
      <c r="D5" s="2143" t="s">
        <v>95</v>
      </c>
      <c r="E5" s="2343" t="s">
        <v>3058</v>
      </c>
      <c r="F5" s="2343" t="s">
        <v>3058</v>
      </c>
      <c r="G5" s="2150">
        <v>1</v>
      </c>
      <c r="H5" s="2150"/>
      <c r="I5" s="2150">
        <v>123</v>
      </c>
      <c r="J5" s="2141" t="s">
        <v>2266</v>
      </c>
      <c r="K5" s="2141" t="s">
        <v>409</v>
      </c>
      <c r="L5" s="2347">
        <v>138168.64000000001</v>
      </c>
      <c r="M5" s="2347">
        <v>138168.64000000001</v>
      </c>
      <c r="N5" s="2347">
        <v>138168.64000000001</v>
      </c>
      <c r="O5" s="2347">
        <v>0</v>
      </c>
      <c r="P5" s="2145">
        <v>1</v>
      </c>
      <c r="Q5" s="2145">
        <v>1</v>
      </c>
      <c r="R5" s="2146">
        <v>1</v>
      </c>
      <c r="S5" s="2146"/>
      <c r="T5" s="2146"/>
      <c r="U5" s="2146"/>
      <c r="V5" s="2152"/>
      <c r="W5" s="2141" t="s">
        <v>438</v>
      </c>
      <c r="X5" s="2596"/>
      <c r="Z5" s="2348"/>
      <c r="AA5" s="2408" t="s">
        <v>2267</v>
      </c>
      <c r="AB5" s="2408"/>
      <c r="AC5" s="2408"/>
      <c r="AD5" s="2408" t="s">
        <v>409</v>
      </c>
      <c r="AE5" s="2407"/>
      <c r="AF5" s="2407"/>
    </row>
    <row r="6" spans="1:32" ht="32.25" customHeight="1">
      <c r="A6" s="2605">
        <v>3</v>
      </c>
      <c r="B6" s="2366" t="s">
        <v>451</v>
      </c>
      <c r="C6" s="2142" t="s">
        <v>94</v>
      </c>
      <c r="D6" s="2143" t="s">
        <v>95</v>
      </c>
      <c r="E6" s="2343" t="s">
        <v>3059</v>
      </c>
      <c r="F6" s="2343" t="s">
        <v>3165</v>
      </c>
      <c r="G6" s="2345">
        <v>1</v>
      </c>
      <c r="H6" s="2345"/>
      <c r="I6" s="2345">
        <v>306</v>
      </c>
      <c r="J6" s="2147" t="s">
        <v>2266</v>
      </c>
      <c r="K6" s="2147" t="s">
        <v>409</v>
      </c>
      <c r="L6" s="2347">
        <v>90860</v>
      </c>
      <c r="M6" s="2347">
        <v>90860</v>
      </c>
      <c r="N6" s="2347">
        <v>90860</v>
      </c>
      <c r="O6" s="2347">
        <v>0</v>
      </c>
      <c r="P6" s="2145">
        <v>1</v>
      </c>
      <c r="Q6" s="2145">
        <v>1</v>
      </c>
      <c r="R6" s="2146">
        <v>1</v>
      </c>
      <c r="S6" s="2146"/>
      <c r="T6" s="2146"/>
      <c r="U6" s="2146"/>
      <c r="V6" s="2152"/>
      <c r="W6" s="2141" t="s">
        <v>438</v>
      </c>
      <c r="X6" s="2596"/>
      <c r="Z6" s="2348"/>
      <c r="AA6" s="2408" t="s">
        <v>2268</v>
      </c>
      <c r="AB6" s="2408"/>
      <c r="AC6" s="2408"/>
      <c r="AD6" s="2408" t="s">
        <v>414</v>
      </c>
      <c r="AE6" s="2407"/>
      <c r="AF6" s="2407"/>
    </row>
    <row r="7" spans="1:32" ht="32.25" customHeight="1">
      <c r="A7" s="2605">
        <v>4</v>
      </c>
      <c r="B7" s="2366" t="s">
        <v>451</v>
      </c>
      <c r="C7" s="2142" t="s">
        <v>94</v>
      </c>
      <c r="D7" s="2143" t="s">
        <v>95</v>
      </c>
      <c r="E7" s="2343" t="s">
        <v>3060</v>
      </c>
      <c r="F7" s="2343" t="s">
        <v>3178</v>
      </c>
      <c r="G7" s="2346"/>
      <c r="H7" s="2346">
        <v>1</v>
      </c>
      <c r="I7" s="2346">
        <v>11</v>
      </c>
      <c r="J7" s="2147" t="s">
        <v>2268</v>
      </c>
      <c r="K7" s="2147" t="s">
        <v>408</v>
      </c>
      <c r="L7" s="2347">
        <v>56649.5</v>
      </c>
      <c r="M7" s="2347">
        <v>56649.5</v>
      </c>
      <c r="N7" s="2347">
        <v>56649.5</v>
      </c>
      <c r="O7" s="2347">
        <v>0</v>
      </c>
      <c r="P7" s="2145">
        <v>1</v>
      </c>
      <c r="Q7" s="2145">
        <v>1</v>
      </c>
      <c r="R7" s="2146">
        <v>1</v>
      </c>
      <c r="S7" s="2146"/>
      <c r="T7" s="2146"/>
      <c r="U7" s="2146"/>
      <c r="V7" s="2146"/>
      <c r="W7" s="2141" t="s">
        <v>438</v>
      </c>
      <c r="X7" s="2596"/>
      <c r="Z7" s="2348"/>
      <c r="AA7" s="2408" t="s">
        <v>2266</v>
      </c>
      <c r="AB7" s="2408"/>
      <c r="AC7" s="2408"/>
      <c r="AD7" s="2408" t="s">
        <v>408</v>
      </c>
      <c r="AE7" s="2407"/>
      <c r="AF7" s="2407"/>
    </row>
    <row r="8" spans="1:32" ht="32.25" customHeight="1">
      <c r="A8" s="2605">
        <v>5</v>
      </c>
      <c r="B8" s="2366" t="s">
        <v>451</v>
      </c>
      <c r="C8" s="2142" t="s">
        <v>94</v>
      </c>
      <c r="D8" s="2143" t="s">
        <v>95</v>
      </c>
      <c r="E8" s="2343" t="s">
        <v>3060</v>
      </c>
      <c r="F8" s="2343" t="s">
        <v>3061</v>
      </c>
      <c r="G8" s="2346"/>
      <c r="H8" s="2346">
        <v>1</v>
      </c>
      <c r="I8" s="2346">
        <v>18</v>
      </c>
      <c r="J8" s="2147" t="s">
        <v>2268</v>
      </c>
      <c r="K8" s="2147" t="s">
        <v>408</v>
      </c>
      <c r="L8" s="2347">
        <v>142929.13</v>
      </c>
      <c r="M8" s="2347">
        <v>142929.13</v>
      </c>
      <c r="N8" s="2347">
        <v>142929.13</v>
      </c>
      <c r="O8" s="2347">
        <v>0</v>
      </c>
      <c r="P8" s="2145">
        <v>1</v>
      </c>
      <c r="Q8" s="2145">
        <v>1</v>
      </c>
      <c r="R8" s="2146">
        <v>1</v>
      </c>
      <c r="S8" s="2146"/>
      <c r="T8" s="2146"/>
      <c r="U8" s="2146"/>
      <c r="V8" s="2152"/>
      <c r="W8" s="2141" t="s">
        <v>438</v>
      </c>
      <c r="X8" s="2596"/>
      <c r="Z8" s="2348"/>
      <c r="AA8" s="2408" t="s">
        <v>2267</v>
      </c>
      <c r="AB8" s="2408"/>
      <c r="AC8" s="2408"/>
      <c r="AD8" s="2408" t="s">
        <v>409</v>
      </c>
      <c r="AE8" s="2407"/>
      <c r="AF8" s="2407"/>
    </row>
    <row r="9" spans="1:32" ht="48.75" customHeight="1">
      <c r="A9" s="2605">
        <v>6</v>
      </c>
      <c r="B9" s="2366" t="s">
        <v>451</v>
      </c>
      <c r="C9" s="2142" t="s">
        <v>94</v>
      </c>
      <c r="D9" s="2143" t="s">
        <v>95</v>
      </c>
      <c r="E9" s="2343" t="s">
        <v>3062</v>
      </c>
      <c r="F9" s="2343" t="s">
        <v>3063</v>
      </c>
      <c r="G9" s="2345">
        <v>4</v>
      </c>
      <c r="H9" s="2345"/>
      <c r="I9" s="2345">
        <v>222</v>
      </c>
      <c r="J9" s="2147" t="s">
        <v>2268</v>
      </c>
      <c r="K9" s="2147" t="s">
        <v>408</v>
      </c>
      <c r="L9" s="2347">
        <v>180256.26</v>
      </c>
      <c r="M9" s="2347">
        <v>180256.26</v>
      </c>
      <c r="N9" s="2347">
        <v>180256.26</v>
      </c>
      <c r="O9" s="2347">
        <v>0</v>
      </c>
      <c r="P9" s="2145">
        <v>1</v>
      </c>
      <c r="Q9" s="2145">
        <v>1</v>
      </c>
      <c r="R9" s="2146">
        <v>1</v>
      </c>
      <c r="S9" s="2146"/>
      <c r="T9" s="2146"/>
      <c r="U9" s="2146"/>
      <c r="V9" s="2152"/>
      <c r="W9" s="2141" t="s">
        <v>438</v>
      </c>
      <c r="X9" s="2596"/>
      <c r="Z9" s="2348"/>
      <c r="AA9" s="2408" t="s">
        <v>2268</v>
      </c>
      <c r="AB9" s="2408"/>
      <c r="AC9" s="2408"/>
      <c r="AD9" s="2408" t="s">
        <v>414</v>
      </c>
      <c r="AE9" s="2407"/>
      <c r="AF9" s="2407"/>
    </row>
    <row r="10" spans="1:32" ht="32.25" customHeight="1">
      <c r="A10" s="2605">
        <v>7</v>
      </c>
      <c r="B10" s="2366" t="s">
        <v>451</v>
      </c>
      <c r="C10" s="2142" t="s">
        <v>94</v>
      </c>
      <c r="D10" s="2143" t="s">
        <v>95</v>
      </c>
      <c r="E10" s="2343" t="s">
        <v>3064</v>
      </c>
      <c r="F10" s="2343" t="s">
        <v>3179</v>
      </c>
      <c r="G10" s="2346"/>
      <c r="H10" s="2346">
        <v>1</v>
      </c>
      <c r="I10" s="2346">
        <v>56</v>
      </c>
      <c r="J10" s="2147" t="s">
        <v>2268</v>
      </c>
      <c r="K10" s="2147" t="s">
        <v>408</v>
      </c>
      <c r="L10" s="2347">
        <v>120459.67</v>
      </c>
      <c r="M10" s="2347">
        <v>120459.67</v>
      </c>
      <c r="N10" s="2347">
        <v>120459.67</v>
      </c>
      <c r="O10" s="2347">
        <v>0</v>
      </c>
      <c r="P10" s="2145">
        <v>1</v>
      </c>
      <c r="Q10" s="2145">
        <v>1</v>
      </c>
      <c r="R10" s="2146">
        <v>1</v>
      </c>
      <c r="S10" s="2146"/>
      <c r="T10" s="2146"/>
      <c r="U10" s="2146"/>
      <c r="V10" s="2146"/>
      <c r="W10" s="2141" t="s">
        <v>438</v>
      </c>
      <c r="X10" s="2596"/>
      <c r="Z10" s="2348"/>
      <c r="AA10" s="2408" t="s">
        <v>2266</v>
      </c>
      <c r="AB10" s="2408"/>
      <c r="AC10" s="2408"/>
      <c r="AD10" s="2408" t="s">
        <v>408</v>
      </c>
      <c r="AE10" s="2407"/>
      <c r="AF10" s="2407"/>
    </row>
    <row r="11" spans="1:32" ht="32.25" customHeight="1">
      <c r="A11" s="2605">
        <v>8</v>
      </c>
      <c r="B11" s="2366" t="s">
        <v>451</v>
      </c>
      <c r="C11" s="2142" t="s">
        <v>94</v>
      </c>
      <c r="D11" s="2143" t="s">
        <v>95</v>
      </c>
      <c r="E11" s="2343" t="s">
        <v>3065</v>
      </c>
      <c r="F11" s="2343" t="s">
        <v>3066</v>
      </c>
      <c r="G11" s="2346">
        <v>3</v>
      </c>
      <c r="H11" s="2346"/>
      <c r="I11" s="2346">
        <v>774</v>
      </c>
      <c r="J11" s="2147" t="s">
        <v>2268</v>
      </c>
      <c r="K11" s="2147" t="s">
        <v>408</v>
      </c>
      <c r="L11" s="2347">
        <v>203386.76</v>
      </c>
      <c r="M11" s="2347">
        <v>203386.76</v>
      </c>
      <c r="N11" s="2347">
        <v>203386.76</v>
      </c>
      <c r="O11" s="2347">
        <v>0</v>
      </c>
      <c r="P11" s="2145">
        <v>1</v>
      </c>
      <c r="Q11" s="2145">
        <v>1</v>
      </c>
      <c r="R11" s="2152">
        <v>1</v>
      </c>
      <c r="S11" s="2146"/>
      <c r="T11" s="2146"/>
      <c r="U11" s="2146"/>
      <c r="V11" s="2152"/>
      <c r="W11" s="2141" t="s">
        <v>438</v>
      </c>
      <c r="X11" s="2596"/>
      <c r="Z11" s="2348"/>
      <c r="AA11" s="2408" t="s">
        <v>2267</v>
      </c>
      <c r="AB11" s="2408"/>
      <c r="AC11" s="2408"/>
      <c r="AD11" s="2408" t="s">
        <v>409</v>
      </c>
      <c r="AE11" s="2407"/>
      <c r="AF11" s="2407"/>
    </row>
    <row r="12" spans="1:32" ht="32.25" customHeight="1">
      <c r="A12" s="2605">
        <v>9</v>
      </c>
      <c r="B12" s="2366" t="s">
        <v>451</v>
      </c>
      <c r="C12" s="2142" t="s">
        <v>94</v>
      </c>
      <c r="D12" s="2143" t="s">
        <v>95</v>
      </c>
      <c r="E12" s="2343" t="s">
        <v>3067</v>
      </c>
      <c r="F12" s="2343" t="s">
        <v>3067</v>
      </c>
      <c r="G12" s="2345">
        <v>2</v>
      </c>
      <c r="H12" s="2345"/>
      <c r="I12" s="2345">
        <v>392</v>
      </c>
      <c r="J12" s="2147" t="s">
        <v>2268</v>
      </c>
      <c r="K12" s="2147" t="s">
        <v>408</v>
      </c>
      <c r="L12" s="2347">
        <v>262988.03999999998</v>
      </c>
      <c r="M12" s="2347">
        <v>262988.03999999998</v>
      </c>
      <c r="N12" s="2347">
        <v>262988.03999999998</v>
      </c>
      <c r="O12" s="2347">
        <v>0</v>
      </c>
      <c r="P12" s="2145">
        <v>1</v>
      </c>
      <c r="Q12" s="2145">
        <v>1</v>
      </c>
      <c r="R12" s="2152">
        <v>1</v>
      </c>
      <c r="S12" s="2146"/>
      <c r="T12" s="2146"/>
      <c r="U12" s="2146"/>
      <c r="V12" s="2152"/>
      <c r="W12" s="2141" t="s">
        <v>438</v>
      </c>
      <c r="X12" s="2596"/>
      <c r="Z12" s="2348"/>
      <c r="AA12" s="2408" t="s">
        <v>2268</v>
      </c>
      <c r="AB12" s="2408"/>
      <c r="AC12" s="2408"/>
      <c r="AD12" s="2408" t="s">
        <v>414</v>
      </c>
      <c r="AE12" s="2407"/>
      <c r="AF12" s="2407"/>
    </row>
    <row r="13" spans="1:32" ht="32.25" customHeight="1">
      <c r="A13" s="2605">
        <v>10</v>
      </c>
      <c r="B13" s="2366" t="s">
        <v>451</v>
      </c>
      <c r="C13" s="2142" t="s">
        <v>94</v>
      </c>
      <c r="D13" s="2143" t="s">
        <v>95</v>
      </c>
      <c r="E13" s="2343" t="s">
        <v>3019</v>
      </c>
      <c r="F13" s="2343" t="s">
        <v>3068</v>
      </c>
      <c r="G13" s="2346"/>
      <c r="H13" s="2346">
        <v>2</v>
      </c>
      <c r="I13" s="2346">
        <v>17</v>
      </c>
      <c r="J13" s="2147" t="s">
        <v>2268</v>
      </c>
      <c r="K13" s="2147" t="s">
        <v>408</v>
      </c>
      <c r="L13" s="2347">
        <v>71615.179999999993</v>
      </c>
      <c r="M13" s="2347">
        <v>71615.179999999993</v>
      </c>
      <c r="N13" s="2347">
        <v>71615.179999999993</v>
      </c>
      <c r="O13" s="2347">
        <v>0</v>
      </c>
      <c r="P13" s="2145">
        <v>1</v>
      </c>
      <c r="Q13" s="2145">
        <v>1</v>
      </c>
      <c r="R13" s="2146">
        <v>1</v>
      </c>
      <c r="S13" s="2146"/>
      <c r="T13" s="2146"/>
      <c r="U13" s="2146"/>
      <c r="V13" s="2146"/>
      <c r="W13" s="2141" t="s">
        <v>438</v>
      </c>
      <c r="X13" s="2596"/>
      <c r="Z13" s="2348"/>
      <c r="AA13" s="2408" t="s">
        <v>2266</v>
      </c>
      <c r="AB13" s="2408"/>
      <c r="AC13" s="2408"/>
      <c r="AD13" s="2408" t="s">
        <v>408</v>
      </c>
      <c r="AE13" s="2407"/>
      <c r="AF13" s="2407"/>
    </row>
    <row r="14" spans="1:32" ht="32.25" customHeight="1">
      <c r="A14" s="2605">
        <v>11</v>
      </c>
      <c r="B14" s="2366" t="s">
        <v>451</v>
      </c>
      <c r="C14" s="2142" t="s">
        <v>94</v>
      </c>
      <c r="D14" s="2143" t="s">
        <v>95</v>
      </c>
      <c r="E14" s="2343" t="s">
        <v>3019</v>
      </c>
      <c r="F14" s="2343" t="s">
        <v>3180</v>
      </c>
      <c r="G14" s="2346">
        <v>1</v>
      </c>
      <c r="H14" s="2346">
        <v>1</v>
      </c>
      <c r="I14" s="2346">
        <v>42</v>
      </c>
      <c r="J14" s="2147" t="s">
        <v>2268</v>
      </c>
      <c r="K14" s="2147" t="s">
        <v>408</v>
      </c>
      <c r="L14" s="2347">
        <v>90617.44</v>
      </c>
      <c r="M14" s="2347">
        <v>90617.44</v>
      </c>
      <c r="N14" s="2347">
        <v>90617.44</v>
      </c>
      <c r="O14" s="2347">
        <v>0</v>
      </c>
      <c r="P14" s="2145">
        <v>1</v>
      </c>
      <c r="Q14" s="2145">
        <v>1</v>
      </c>
      <c r="R14" s="2152">
        <v>1</v>
      </c>
      <c r="S14" s="2146"/>
      <c r="T14" s="2146"/>
      <c r="U14" s="2146"/>
      <c r="V14" s="2152"/>
      <c r="W14" s="2141" t="s">
        <v>438</v>
      </c>
      <c r="X14" s="2596"/>
      <c r="Z14" s="2348"/>
      <c r="AA14" s="2408" t="s">
        <v>2267</v>
      </c>
      <c r="AB14" s="2408"/>
      <c r="AC14" s="2408"/>
      <c r="AD14" s="2408" t="s">
        <v>409</v>
      </c>
      <c r="AE14" s="2407"/>
      <c r="AF14" s="2407"/>
    </row>
    <row r="15" spans="1:32" ht="32.25" customHeight="1">
      <c r="A15" s="2605">
        <v>12</v>
      </c>
      <c r="B15" s="2366" t="s">
        <v>451</v>
      </c>
      <c r="C15" s="2142" t="s">
        <v>94</v>
      </c>
      <c r="D15" s="2143" t="s">
        <v>95</v>
      </c>
      <c r="E15" s="2343" t="s">
        <v>3069</v>
      </c>
      <c r="F15" s="2343" t="s">
        <v>3069</v>
      </c>
      <c r="G15" s="2345">
        <v>1</v>
      </c>
      <c r="H15" s="2345"/>
      <c r="I15" s="2345">
        <v>65</v>
      </c>
      <c r="J15" s="2147" t="s">
        <v>2268</v>
      </c>
      <c r="K15" s="2147" t="s">
        <v>408</v>
      </c>
      <c r="L15" s="2347">
        <v>226867.15</v>
      </c>
      <c r="M15" s="2347">
        <v>226867.15</v>
      </c>
      <c r="N15" s="2347">
        <v>226867.15</v>
      </c>
      <c r="O15" s="2347">
        <v>0</v>
      </c>
      <c r="P15" s="2145">
        <v>1</v>
      </c>
      <c r="Q15" s="2145">
        <v>1</v>
      </c>
      <c r="R15" s="2152">
        <v>1</v>
      </c>
      <c r="S15" s="2146"/>
      <c r="T15" s="2146"/>
      <c r="U15" s="2146"/>
      <c r="V15" s="2152"/>
      <c r="W15" s="2141" t="s">
        <v>438</v>
      </c>
      <c r="X15" s="2596"/>
      <c r="Z15" s="2348"/>
      <c r="AA15" s="2408" t="s">
        <v>2268</v>
      </c>
      <c r="AB15" s="2408"/>
      <c r="AC15" s="2408"/>
      <c r="AD15" s="2408" t="s">
        <v>414</v>
      </c>
      <c r="AE15" s="2407"/>
      <c r="AF15" s="2407"/>
    </row>
    <row r="16" spans="1:32" ht="32.25" customHeight="1">
      <c r="A16" s="2605">
        <v>13</v>
      </c>
      <c r="B16" s="2366" t="s">
        <v>451</v>
      </c>
      <c r="C16" s="2142" t="s">
        <v>94</v>
      </c>
      <c r="D16" s="2143" t="s">
        <v>95</v>
      </c>
      <c r="E16" s="2343" t="s">
        <v>3070</v>
      </c>
      <c r="F16" s="2343" t="s">
        <v>3070</v>
      </c>
      <c r="G16" s="2346">
        <v>1</v>
      </c>
      <c r="H16" s="2346"/>
      <c r="I16" s="2346">
        <v>63</v>
      </c>
      <c r="J16" s="2147" t="s">
        <v>2268</v>
      </c>
      <c r="K16" s="2147" t="s">
        <v>408</v>
      </c>
      <c r="L16" s="2347">
        <v>81038.22</v>
      </c>
      <c r="M16" s="2347">
        <v>81038.22</v>
      </c>
      <c r="N16" s="2347">
        <v>81038.22</v>
      </c>
      <c r="O16" s="2347">
        <v>0</v>
      </c>
      <c r="P16" s="2145">
        <v>1</v>
      </c>
      <c r="Q16" s="2145">
        <v>1</v>
      </c>
      <c r="R16" s="2152">
        <v>1</v>
      </c>
      <c r="S16" s="2146"/>
      <c r="T16" s="2146"/>
      <c r="U16" s="2146"/>
      <c r="V16" s="2146"/>
      <c r="W16" s="2141" t="s">
        <v>438</v>
      </c>
      <c r="X16" s="2596"/>
      <c r="Z16" s="2348"/>
      <c r="AA16" s="2408" t="s">
        <v>2266</v>
      </c>
      <c r="AB16" s="2408"/>
      <c r="AC16" s="2408"/>
      <c r="AD16" s="2408" t="s">
        <v>408</v>
      </c>
      <c r="AE16" s="2407"/>
      <c r="AF16" s="2407"/>
    </row>
    <row r="17" spans="1:32" ht="32.25" customHeight="1">
      <c r="A17" s="2605">
        <v>14</v>
      </c>
      <c r="B17" s="2366" t="s">
        <v>451</v>
      </c>
      <c r="C17" s="2142" t="s">
        <v>94</v>
      </c>
      <c r="D17" s="2143" t="s">
        <v>95</v>
      </c>
      <c r="E17" s="2343" t="s">
        <v>3071</v>
      </c>
      <c r="F17" s="2343" t="s">
        <v>3061</v>
      </c>
      <c r="G17" s="2346"/>
      <c r="H17" s="2346">
        <v>1</v>
      </c>
      <c r="I17" s="2346">
        <v>183</v>
      </c>
      <c r="J17" s="2147" t="s">
        <v>2268</v>
      </c>
      <c r="K17" s="2147" t="s">
        <v>408</v>
      </c>
      <c r="L17" s="2347">
        <v>138245.46</v>
      </c>
      <c r="M17" s="2347">
        <v>138245.46</v>
      </c>
      <c r="N17" s="2347">
        <v>138245.46</v>
      </c>
      <c r="O17" s="2347">
        <v>0</v>
      </c>
      <c r="P17" s="2145">
        <v>1</v>
      </c>
      <c r="Q17" s="2145">
        <v>1</v>
      </c>
      <c r="R17" s="2152">
        <v>1</v>
      </c>
      <c r="S17" s="2146"/>
      <c r="T17" s="2146"/>
      <c r="U17" s="2146"/>
      <c r="V17" s="2152"/>
      <c r="W17" s="2141" t="s">
        <v>438</v>
      </c>
      <c r="X17" s="2596"/>
      <c r="Z17" s="2348"/>
      <c r="AA17" s="2408" t="s">
        <v>2267</v>
      </c>
      <c r="AB17" s="2408"/>
      <c r="AC17" s="2408"/>
      <c r="AD17" s="2408" t="s">
        <v>409</v>
      </c>
      <c r="AE17" s="2407"/>
      <c r="AF17" s="2407"/>
    </row>
    <row r="18" spans="1:32" ht="32.25" customHeight="1">
      <c r="A18" s="2605">
        <v>15</v>
      </c>
      <c r="B18" s="2366" t="s">
        <v>451</v>
      </c>
      <c r="C18" s="2142" t="s">
        <v>94</v>
      </c>
      <c r="D18" s="2143" t="s">
        <v>95</v>
      </c>
      <c r="E18" s="2343" t="s">
        <v>3072</v>
      </c>
      <c r="F18" s="2343" t="s">
        <v>3181</v>
      </c>
      <c r="G18" s="2345"/>
      <c r="H18" s="2345">
        <v>1</v>
      </c>
      <c r="I18" s="2345">
        <v>65</v>
      </c>
      <c r="J18" s="2147" t="s">
        <v>2268</v>
      </c>
      <c r="K18" s="2147" t="s">
        <v>408</v>
      </c>
      <c r="L18" s="2347">
        <v>75973.5</v>
      </c>
      <c r="M18" s="2347">
        <v>75973.5</v>
      </c>
      <c r="N18" s="2347">
        <v>75973.5</v>
      </c>
      <c r="O18" s="2347">
        <v>0</v>
      </c>
      <c r="P18" s="2145">
        <v>1</v>
      </c>
      <c r="Q18" s="2145">
        <v>1</v>
      </c>
      <c r="R18" s="2152">
        <v>1</v>
      </c>
      <c r="S18" s="2146"/>
      <c r="T18" s="2146"/>
      <c r="U18" s="2146"/>
      <c r="V18" s="2152"/>
      <c r="W18" s="2141" t="s">
        <v>438</v>
      </c>
      <c r="X18" s="2596"/>
      <c r="Z18" s="2348"/>
      <c r="AA18" s="2408" t="s">
        <v>2268</v>
      </c>
      <c r="AB18" s="2408"/>
      <c r="AC18" s="2408"/>
      <c r="AD18" s="2408" t="s">
        <v>414</v>
      </c>
      <c r="AE18" s="2407"/>
      <c r="AF18" s="2407"/>
    </row>
    <row r="19" spans="1:32" ht="32.25" customHeight="1">
      <c r="A19" s="2605">
        <v>16</v>
      </c>
      <c r="B19" s="2366" t="s">
        <v>451</v>
      </c>
      <c r="C19" s="2142" t="s">
        <v>94</v>
      </c>
      <c r="D19" s="2143" t="s">
        <v>95</v>
      </c>
      <c r="E19" s="2343" t="s">
        <v>3073</v>
      </c>
      <c r="F19" s="2343" t="s">
        <v>3074</v>
      </c>
      <c r="G19" s="2346"/>
      <c r="H19" s="2346">
        <v>1</v>
      </c>
      <c r="I19" s="2346">
        <v>32</v>
      </c>
      <c r="J19" s="2147" t="s">
        <v>2268</v>
      </c>
      <c r="K19" s="2147" t="s">
        <v>408</v>
      </c>
      <c r="L19" s="2347">
        <v>82451.25</v>
      </c>
      <c r="M19" s="2347">
        <v>82451.25</v>
      </c>
      <c r="N19" s="2347">
        <v>82451.25</v>
      </c>
      <c r="O19" s="2347">
        <v>0</v>
      </c>
      <c r="P19" s="2145">
        <v>1</v>
      </c>
      <c r="Q19" s="2145">
        <v>1</v>
      </c>
      <c r="R19" s="2152">
        <v>1</v>
      </c>
      <c r="S19" s="2146"/>
      <c r="T19" s="2146"/>
      <c r="U19" s="2146"/>
      <c r="V19" s="2146"/>
      <c r="W19" s="2141" t="s">
        <v>438</v>
      </c>
      <c r="X19" s="2596"/>
      <c r="Z19" s="2348"/>
      <c r="AA19" s="2408" t="s">
        <v>2266</v>
      </c>
      <c r="AB19" s="2408"/>
      <c r="AC19" s="2408"/>
      <c r="AD19" s="2408" t="s">
        <v>408</v>
      </c>
      <c r="AE19" s="2407"/>
      <c r="AF19" s="2407"/>
    </row>
    <row r="20" spans="1:32" ht="32.25" customHeight="1">
      <c r="A20" s="2605">
        <v>17</v>
      </c>
      <c r="B20" s="2366" t="s">
        <v>451</v>
      </c>
      <c r="C20" s="2142" t="s">
        <v>94</v>
      </c>
      <c r="D20" s="2143" t="s">
        <v>95</v>
      </c>
      <c r="E20" s="2343" t="s">
        <v>3075</v>
      </c>
      <c r="F20" s="2343" t="s">
        <v>3076</v>
      </c>
      <c r="G20" s="2346"/>
      <c r="H20" s="2346">
        <v>1</v>
      </c>
      <c r="I20" s="2346">
        <v>125</v>
      </c>
      <c r="J20" s="2147" t="s">
        <v>2268</v>
      </c>
      <c r="K20" s="2147" t="s">
        <v>408</v>
      </c>
      <c r="L20" s="2347">
        <v>79183.22</v>
      </c>
      <c r="M20" s="2347">
        <v>79183.22</v>
      </c>
      <c r="N20" s="2347">
        <v>79183.22</v>
      </c>
      <c r="O20" s="2347">
        <v>0</v>
      </c>
      <c r="P20" s="2145">
        <v>1</v>
      </c>
      <c r="Q20" s="2145">
        <v>1</v>
      </c>
      <c r="R20" s="2152">
        <v>1</v>
      </c>
      <c r="S20" s="2146"/>
      <c r="T20" s="2146"/>
      <c r="U20" s="2146"/>
      <c r="V20" s="2152"/>
      <c r="W20" s="2141" t="s">
        <v>438</v>
      </c>
      <c r="X20" s="2596"/>
      <c r="Z20" s="2348"/>
      <c r="AA20" s="2408" t="s">
        <v>2267</v>
      </c>
      <c r="AB20" s="2408"/>
      <c r="AC20" s="2408"/>
      <c r="AD20" s="2408" t="s">
        <v>409</v>
      </c>
      <c r="AE20" s="2407"/>
      <c r="AF20" s="2407"/>
    </row>
    <row r="21" spans="1:32" ht="32.25" customHeight="1">
      <c r="A21" s="2605">
        <v>18</v>
      </c>
      <c r="B21" s="2366" t="s">
        <v>451</v>
      </c>
      <c r="C21" s="2142" t="s">
        <v>94</v>
      </c>
      <c r="D21" s="2143" t="s">
        <v>95</v>
      </c>
      <c r="E21" s="2343" t="s">
        <v>3075</v>
      </c>
      <c r="F21" s="2343" t="s">
        <v>3182</v>
      </c>
      <c r="G21" s="2345"/>
      <c r="H21" s="2345">
        <v>1</v>
      </c>
      <c r="I21" s="2345">
        <v>136</v>
      </c>
      <c r="J21" s="2147" t="s">
        <v>2268</v>
      </c>
      <c r="K21" s="2147" t="s">
        <v>408</v>
      </c>
      <c r="L21" s="2347">
        <v>58026.79</v>
      </c>
      <c r="M21" s="2347">
        <v>58026.79</v>
      </c>
      <c r="N21" s="2347">
        <v>58026.79</v>
      </c>
      <c r="O21" s="2347">
        <v>0</v>
      </c>
      <c r="P21" s="2145">
        <v>1</v>
      </c>
      <c r="Q21" s="2145">
        <v>1</v>
      </c>
      <c r="R21" s="2152">
        <v>1</v>
      </c>
      <c r="S21" s="2146"/>
      <c r="T21" s="2146"/>
      <c r="U21" s="2146"/>
      <c r="V21" s="2152"/>
      <c r="W21" s="2141" t="s">
        <v>438</v>
      </c>
      <c r="X21" s="2596"/>
      <c r="Z21" s="2348"/>
      <c r="AA21" s="2408" t="s">
        <v>2268</v>
      </c>
      <c r="AB21" s="2408"/>
      <c r="AC21" s="2408"/>
      <c r="AD21" s="2408" t="s">
        <v>414</v>
      </c>
      <c r="AE21" s="2407"/>
      <c r="AF21" s="2407"/>
    </row>
    <row r="22" spans="1:32" ht="32.25" customHeight="1">
      <c r="A22" s="2605">
        <v>19</v>
      </c>
      <c r="B22" s="2366" t="s">
        <v>451</v>
      </c>
      <c r="C22" s="2142" t="s">
        <v>94</v>
      </c>
      <c r="D22" s="2143" t="s">
        <v>95</v>
      </c>
      <c r="E22" s="2343" t="s">
        <v>159</v>
      </c>
      <c r="F22" s="2344" t="s">
        <v>159</v>
      </c>
      <c r="G22" s="2346">
        <v>1</v>
      </c>
      <c r="H22" s="2346"/>
      <c r="I22" s="2346">
        <v>318</v>
      </c>
      <c r="J22" s="2147" t="s">
        <v>2268</v>
      </c>
      <c r="K22" s="2147" t="s">
        <v>408</v>
      </c>
      <c r="L22" s="2347">
        <v>96325.36</v>
      </c>
      <c r="M22" s="2347">
        <v>96325.36</v>
      </c>
      <c r="N22" s="2347">
        <v>96325.36</v>
      </c>
      <c r="O22" s="2347">
        <v>0</v>
      </c>
      <c r="P22" s="2145">
        <v>1</v>
      </c>
      <c r="Q22" s="2145">
        <v>1</v>
      </c>
      <c r="R22" s="2152">
        <v>1</v>
      </c>
      <c r="S22" s="2146"/>
      <c r="T22" s="2146"/>
      <c r="U22" s="2146"/>
      <c r="V22" s="2146"/>
      <c r="W22" s="2141" t="s">
        <v>438</v>
      </c>
      <c r="X22" s="2596"/>
      <c r="Z22" s="2348"/>
      <c r="AA22" s="2408" t="s">
        <v>2266</v>
      </c>
      <c r="AB22" s="2408"/>
      <c r="AC22" s="2408"/>
      <c r="AD22" s="2408" t="s">
        <v>408</v>
      </c>
      <c r="AE22" s="2407"/>
      <c r="AF22" s="2407"/>
    </row>
    <row r="23" spans="1:32" ht="75" customHeight="1">
      <c r="A23" s="2605">
        <v>20</v>
      </c>
      <c r="B23" s="1840" t="s">
        <v>415</v>
      </c>
      <c r="C23" s="2142" t="s">
        <v>94</v>
      </c>
      <c r="D23" s="2143" t="s">
        <v>95</v>
      </c>
      <c r="E23" s="2343" t="s">
        <v>1843</v>
      </c>
      <c r="F23" s="2343" t="s">
        <v>1843</v>
      </c>
      <c r="G23" s="2346">
        <v>1</v>
      </c>
      <c r="H23" s="2346"/>
      <c r="I23" s="2346"/>
      <c r="J23" s="2147" t="s">
        <v>2268</v>
      </c>
      <c r="K23" s="2147" t="s">
        <v>408</v>
      </c>
      <c r="L23" s="2347">
        <v>350000</v>
      </c>
      <c r="M23" s="2347">
        <v>350000</v>
      </c>
      <c r="N23" s="2347">
        <v>350000</v>
      </c>
      <c r="O23" s="2347">
        <v>0</v>
      </c>
      <c r="P23" s="2145">
        <v>1</v>
      </c>
      <c r="Q23" s="2145">
        <v>1</v>
      </c>
      <c r="R23" s="2146">
        <v>1</v>
      </c>
      <c r="S23" s="2146"/>
      <c r="T23" s="2146"/>
      <c r="U23" s="2146"/>
      <c r="V23" s="2146"/>
      <c r="W23" s="2548" t="s">
        <v>3520</v>
      </c>
      <c r="X23" s="2596"/>
      <c r="Z23" s="2348"/>
      <c r="AA23" s="2408"/>
      <c r="AB23" s="2408"/>
      <c r="AC23" s="2408"/>
      <c r="AD23" s="2408"/>
      <c r="AE23" s="2407"/>
      <c r="AF23" s="2407"/>
    </row>
    <row r="24" spans="1:32" ht="58.5" customHeight="1">
      <c r="A24" s="2605">
        <v>21</v>
      </c>
      <c r="B24" s="2366" t="s">
        <v>451</v>
      </c>
      <c r="C24" s="2142" t="s">
        <v>94</v>
      </c>
      <c r="D24" s="2149" t="s">
        <v>2081</v>
      </c>
      <c r="E24" s="2344" t="s">
        <v>3077</v>
      </c>
      <c r="F24" s="2448" t="s">
        <v>3495</v>
      </c>
      <c r="G24" s="2346">
        <v>7</v>
      </c>
      <c r="H24" s="2346"/>
      <c r="I24" s="2346">
        <v>828</v>
      </c>
      <c r="J24" s="2147" t="s">
        <v>2268</v>
      </c>
      <c r="K24" s="2147" t="s">
        <v>408</v>
      </c>
      <c r="L24" s="2347">
        <v>60000</v>
      </c>
      <c r="M24" s="2347">
        <v>60000</v>
      </c>
      <c r="N24" s="2347">
        <v>60000</v>
      </c>
      <c r="O24" s="2347">
        <v>0</v>
      </c>
      <c r="P24" s="2145">
        <v>1</v>
      </c>
      <c r="Q24" s="2145">
        <v>1</v>
      </c>
      <c r="R24" s="2152">
        <v>1</v>
      </c>
      <c r="S24" s="2146"/>
      <c r="T24" s="2146"/>
      <c r="U24" s="2146"/>
      <c r="V24" s="2152"/>
      <c r="W24" s="2141" t="s">
        <v>438</v>
      </c>
      <c r="X24" s="2596"/>
      <c r="Z24" s="2348"/>
      <c r="AA24" s="2408" t="s">
        <v>2267</v>
      </c>
      <c r="AB24" s="2408"/>
      <c r="AC24" s="2408"/>
      <c r="AD24" s="2408" t="s">
        <v>409</v>
      </c>
      <c r="AE24" s="2407"/>
      <c r="AF24" s="2407"/>
    </row>
    <row r="25" spans="1:32" ht="32.25" customHeight="1">
      <c r="A25" s="2605">
        <v>22</v>
      </c>
      <c r="B25" s="2366" t="s">
        <v>451</v>
      </c>
      <c r="C25" s="2142" t="s">
        <v>94</v>
      </c>
      <c r="D25" s="2149" t="s">
        <v>2081</v>
      </c>
      <c r="E25" s="2344" t="s">
        <v>2642</v>
      </c>
      <c r="F25" s="2344" t="s">
        <v>2646</v>
      </c>
      <c r="G25" s="2345">
        <v>1</v>
      </c>
      <c r="H25" s="2345"/>
      <c r="I25" s="2345">
        <v>157</v>
      </c>
      <c r="J25" s="2147" t="s">
        <v>2268</v>
      </c>
      <c r="K25" s="2147" t="s">
        <v>409</v>
      </c>
      <c r="L25" s="2347">
        <v>8000</v>
      </c>
      <c r="M25" s="2347">
        <v>8000</v>
      </c>
      <c r="N25" s="2347">
        <v>8000</v>
      </c>
      <c r="O25" s="2347">
        <v>0</v>
      </c>
      <c r="P25" s="2145">
        <v>1</v>
      </c>
      <c r="Q25" s="2145">
        <v>1</v>
      </c>
      <c r="R25" s="2152">
        <v>1</v>
      </c>
      <c r="S25" s="2146"/>
      <c r="T25" s="2146"/>
      <c r="U25" s="2146"/>
      <c r="V25" s="2152"/>
      <c r="W25" s="2141" t="s">
        <v>438</v>
      </c>
      <c r="X25" s="2596"/>
      <c r="Z25" s="2348"/>
      <c r="AA25" s="2408" t="s">
        <v>2268</v>
      </c>
      <c r="AB25" s="2408"/>
      <c r="AC25" s="2408"/>
      <c r="AD25" s="2408" t="s">
        <v>414</v>
      </c>
      <c r="AE25" s="2407"/>
      <c r="AF25" s="2407"/>
    </row>
    <row r="26" spans="1:32" ht="32.25" customHeight="1">
      <c r="A26" s="2605">
        <v>23</v>
      </c>
      <c r="B26" s="2366" t="s">
        <v>451</v>
      </c>
      <c r="C26" s="2142" t="s">
        <v>94</v>
      </c>
      <c r="D26" s="2149" t="s">
        <v>2081</v>
      </c>
      <c r="E26" s="2344" t="s">
        <v>3154</v>
      </c>
      <c r="F26" s="2344" t="s">
        <v>686</v>
      </c>
      <c r="G26" s="2346">
        <v>1</v>
      </c>
      <c r="H26" s="2346"/>
      <c r="I26" s="2346">
        <v>154</v>
      </c>
      <c r="J26" s="2147" t="s">
        <v>2268</v>
      </c>
      <c r="K26" s="2147" t="s">
        <v>409</v>
      </c>
      <c r="L26" s="2347">
        <v>140000</v>
      </c>
      <c r="M26" s="2347">
        <v>140000</v>
      </c>
      <c r="N26" s="2347">
        <v>140000</v>
      </c>
      <c r="O26" s="2347">
        <v>0</v>
      </c>
      <c r="P26" s="2145">
        <v>1</v>
      </c>
      <c r="Q26" s="2145">
        <v>1</v>
      </c>
      <c r="R26" s="2146">
        <v>1</v>
      </c>
      <c r="S26" s="2146"/>
      <c r="T26" s="2146"/>
      <c r="U26" s="2146"/>
      <c r="V26" s="2146"/>
      <c r="W26" s="2141" t="s">
        <v>438</v>
      </c>
      <c r="X26" s="2596"/>
      <c r="Z26" s="2348"/>
      <c r="AA26" s="2408" t="s">
        <v>2266</v>
      </c>
      <c r="AB26" s="2408"/>
      <c r="AC26" s="2408"/>
      <c r="AD26" s="2408" t="s">
        <v>408</v>
      </c>
      <c r="AE26" s="2407"/>
      <c r="AF26" s="2407"/>
    </row>
    <row r="27" spans="1:32" ht="44.25" customHeight="1">
      <c r="A27" s="2605">
        <v>24</v>
      </c>
      <c r="B27" s="2366" t="s">
        <v>451</v>
      </c>
      <c r="C27" s="2142" t="s">
        <v>94</v>
      </c>
      <c r="D27" s="2149" t="s">
        <v>2374</v>
      </c>
      <c r="E27" s="2344" t="s">
        <v>3155</v>
      </c>
      <c r="F27" s="2344" t="s">
        <v>3156</v>
      </c>
      <c r="G27" s="2346">
        <v>3</v>
      </c>
      <c r="H27" s="2346">
        <v>1</v>
      </c>
      <c r="I27" s="2346">
        <v>172</v>
      </c>
      <c r="J27" s="2147" t="s">
        <v>2266</v>
      </c>
      <c r="K27" s="2147" t="s">
        <v>409</v>
      </c>
      <c r="L27" s="2347">
        <v>160000</v>
      </c>
      <c r="M27" s="2347">
        <v>160000</v>
      </c>
      <c r="N27" s="2347">
        <v>160000</v>
      </c>
      <c r="O27" s="2347">
        <v>0</v>
      </c>
      <c r="P27" s="2145">
        <v>1</v>
      </c>
      <c r="Q27" s="2145">
        <v>1</v>
      </c>
      <c r="R27" s="2152">
        <v>1</v>
      </c>
      <c r="S27" s="2152"/>
      <c r="T27" s="2146"/>
      <c r="U27" s="2146"/>
      <c r="V27" s="2152"/>
      <c r="W27" s="2141" t="s">
        <v>438</v>
      </c>
      <c r="X27" s="2596"/>
      <c r="Z27" s="2348"/>
      <c r="AA27" s="2408" t="s">
        <v>2267</v>
      </c>
      <c r="AB27" s="2408"/>
      <c r="AC27" s="2408"/>
      <c r="AD27" s="2408" t="s">
        <v>409</v>
      </c>
      <c r="AE27" s="2407"/>
      <c r="AF27" s="2407"/>
    </row>
    <row r="28" spans="1:32" ht="32.25" customHeight="1">
      <c r="A28" s="2605">
        <v>25</v>
      </c>
      <c r="B28" s="2366" t="s">
        <v>451</v>
      </c>
      <c r="C28" s="2142" t="s">
        <v>94</v>
      </c>
      <c r="D28" s="2149" t="s">
        <v>2374</v>
      </c>
      <c r="E28" s="2344" t="s">
        <v>3078</v>
      </c>
      <c r="F28" s="2344" t="s">
        <v>3079</v>
      </c>
      <c r="G28" s="2345">
        <v>3</v>
      </c>
      <c r="H28" s="2345"/>
      <c r="I28" s="2345">
        <v>200</v>
      </c>
      <c r="J28" s="2147" t="s">
        <v>2266</v>
      </c>
      <c r="K28" s="2147" t="s">
        <v>409</v>
      </c>
      <c r="L28" s="2347">
        <v>180000</v>
      </c>
      <c r="M28" s="2347">
        <v>180000</v>
      </c>
      <c r="N28" s="2347">
        <v>180000</v>
      </c>
      <c r="O28" s="2347">
        <v>0</v>
      </c>
      <c r="P28" s="2145">
        <v>1</v>
      </c>
      <c r="Q28" s="2145">
        <v>1</v>
      </c>
      <c r="R28" s="2152">
        <v>1</v>
      </c>
      <c r="S28" s="2152"/>
      <c r="T28" s="2146"/>
      <c r="U28" s="2146"/>
      <c r="V28" s="2152"/>
      <c r="W28" s="2141" t="s">
        <v>438</v>
      </c>
      <c r="X28" s="2596"/>
      <c r="Z28" s="2348"/>
      <c r="AA28" s="2408" t="s">
        <v>2268</v>
      </c>
      <c r="AB28" s="2408"/>
      <c r="AC28" s="2408"/>
      <c r="AD28" s="2408" t="s">
        <v>414</v>
      </c>
      <c r="AE28" s="2407"/>
      <c r="AF28" s="2407"/>
    </row>
    <row r="29" spans="1:32" ht="47.25" customHeight="1">
      <c r="A29" s="2605">
        <v>26</v>
      </c>
      <c r="B29" s="2366" t="s">
        <v>451</v>
      </c>
      <c r="C29" s="2142" t="s">
        <v>94</v>
      </c>
      <c r="D29" s="2149" t="s">
        <v>2374</v>
      </c>
      <c r="E29" s="2344" t="s">
        <v>3080</v>
      </c>
      <c r="F29" s="2344" t="s">
        <v>3081</v>
      </c>
      <c r="G29" s="2346">
        <v>7</v>
      </c>
      <c r="H29" s="2346"/>
      <c r="I29" s="2346">
        <v>488</v>
      </c>
      <c r="J29" s="2147" t="s">
        <v>2267</v>
      </c>
      <c r="K29" s="2147" t="s">
        <v>409</v>
      </c>
      <c r="L29" s="2347">
        <v>80000</v>
      </c>
      <c r="M29" s="2347">
        <v>80000</v>
      </c>
      <c r="N29" s="2347">
        <v>80000</v>
      </c>
      <c r="O29" s="2347">
        <v>0</v>
      </c>
      <c r="P29" s="2145">
        <v>1</v>
      </c>
      <c r="Q29" s="2145">
        <v>1</v>
      </c>
      <c r="R29" s="2146">
        <v>1</v>
      </c>
      <c r="S29" s="2146"/>
      <c r="T29" s="2146"/>
      <c r="U29" s="2146"/>
      <c r="V29" s="2146"/>
      <c r="W29" s="2141" t="s">
        <v>438</v>
      </c>
      <c r="X29" s="2596"/>
      <c r="Z29" s="2348"/>
      <c r="AA29" s="2408" t="s">
        <v>2266</v>
      </c>
      <c r="AB29" s="2408"/>
      <c r="AC29" s="2408"/>
      <c r="AD29" s="2408" t="s">
        <v>408</v>
      </c>
      <c r="AE29" s="2407"/>
      <c r="AF29" s="2407"/>
    </row>
    <row r="30" spans="1:32" ht="32.25" customHeight="1">
      <c r="A30" s="2605">
        <v>27</v>
      </c>
      <c r="B30" s="2366" t="s">
        <v>451</v>
      </c>
      <c r="C30" s="2142" t="s">
        <v>94</v>
      </c>
      <c r="D30" s="2149" t="s">
        <v>2374</v>
      </c>
      <c r="E30" s="2344" t="s">
        <v>3161</v>
      </c>
      <c r="F30" s="2344" t="s">
        <v>3082</v>
      </c>
      <c r="G30" s="2346">
        <v>2</v>
      </c>
      <c r="H30" s="2346"/>
      <c r="I30" s="2346">
        <v>109</v>
      </c>
      <c r="J30" s="2147" t="s">
        <v>2266</v>
      </c>
      <c r="K30" s="2147" t="s">
        <v>409</v>
      </c>
      <c r="L30" s="2347">
        <v>100000</v>
      </c>
      <c r="M30" s="2347">
        <v>100000</v>
      </c>
      <c r="N30" s="2347">
        <v>100000</v>
      </c>
      <c r="O30" s="2347">
        <v>0</v>
      </c>
      <c r="P30" s="2145">
        <v>1</v>
      </c>
      <c r="Q30" s="2145">
        <v>1</v>
      </c>
      <c r="R30" s="2152">
        <v>1</v>
      </c>
      <c r="S30" s="2152"/>
      <c r="T30" s="2146"/>
      <c r="U30" s="2146"/>
      <c r="V30" s="2152"/>
      <c r="W30" s="2141" t="s">
        <v>438</v>
      </c>
      <c r="X30" s="2596"/>
      <c r="Z30" s="2348"/>
      <c r="AA30" s="2408" t="s">
        <v>2267</v>
      </c>
      <c r="AB30" s="2408"/>
      <c r="AC30" s="2408"/>
      <c r="AD30" s="2408" t="s">
        <v>409</v>
      </c>
      <c r="AE30" s="2407"/>
      <c r="AF30" s="2407"/>
    </row>
    <row r="31" spans="1:32" ht="69.75" customHeight="1">
      <c r="A31" s="2605"/>
      <c r="B31" s="1967" t="s">
        <v>1926</v>
      </c>
      <c r="C31" s="2142" t="s">
        <v>94</v>
      </c>
      <c r="D31" s="2149" t="s">
        <v>2374</v>
      </c>
      <c r="E31" s="2344" t="s">
        <v>3160</v>
      </c>
      <c r="F31" s="2344" t="s">
        <v>3083</v>
      </c>
      <c r="G31" s="2345">
        <v>1</v>
      </c>
      <c r="H31" s="2345"/>
      <c r="I31" s="2345">
        <v>92</v>
      </c>
      <c r="J31" s="2147"/>
      <c r="K31" s="2147" t="s">
        <v>409</v>
      </c>
      <c r="L31" s="2347"/>
      <c r="M31" s="2347"/>
      <c r="N31" s="2347"/>
      <c r="O31" s="2347"/>
      <c r="P31" s="2151"/>
      <c r="Q31" s="2151"/>
      <c r="R31" s="2152"/>
      <c r="S31" s="2152"/>
      <c r="T31" s="2146"/>
      <c r="U31" s="2146"/>
      <c r="V31" s="2152">
        <v>1</v>
      </c>
      <c r="W31" s="2501" t="s">
        <v>3475</v>
      </c>
      <c r="X31" s="2596"/>
      <c r="Z31" s="2348"/>
      <c r="AA31" s="2408" t="s">
        <v>2268</v>
      </c>
      <c r="AB31" s="2408"/>
      <c r="AC31" s="2408"/>
      <c r="AD31" s="2408" t="s">
        <v>414</v>
      </c>
      <c r="AE31" s="2407"/>
      <c r="AF31" s="2407"/>
    </row>
    <row r="32" spans="1:32" ht="66" customHeight="1">
      <c r="A32" s="2605"/>
      <c r="B32" s="1967" t="s">
        <v>1926</v>
      </c>
      <c r="C32" s="2142" t="s">
        <v>94</v>
      </c>
      <c r="D32" s="2149" t="s">
        <v>2374</v>
      </c>
      <c r="E32" s="2344" t="s">
        <v>3474</v>
      </c>
      <c r="F32" s="2344" t="s">
        <v>3474</v>
      </c>
      <c r="G32" s="2345">
        <v>1</v>
      </c>
      <c r="H32" s="2345"/>
      <c r="I32" s="2345"/>
      <c r="J32" s="2147"/>
      <c r="K32" s="2147" t="s">
        <v>409</v>
      </c>
      <c r="L32" s="2347"/>
      <c r="M32" s="2347"/>
      <c r="N32" s="2347"/>
      <c r="O32" s="2347"/>
      <c r="P32" s="2145"/>
      <c r="Q32" s="2145"/>
      <c r="R32" s="2146"/>
      <c r="S32" s="2146"/>
      <c r="T32" s="2146"/>
      <c r="U32" s="2146"/>
      <c r="V32" s="2146">
        <v>1</v>
      </c>
      <c r="W32" s="2541" t="s">
        <v>3499</v>
      </c>
      <c r="X32" s="2596"/>
      <c r="Z32" s="2348"/>
      <c r="AA32" s="2408"/>
      <c r="AB32" s="2408"/>
      <c r="AC32" s="2408"/>
      <c r="AD32" s="2408"/>
      <c r="AE32" s="2407"/>
      <c r="AF32" s="2407"/>
    </row>
    <row r="33" spans="1:32" ht="66" customHeight="1">
      <c r="A33" s="2605">
        <v>28</v>
      </c>
      <c r="B33" s="1840" t="s">
        <v>415</v>
      </c>
      <c r="C33" s="2142" t="s">
        <v>94</v>
      </c>
      <c r="D33" s="2149" t="s">
        <v>2374</v>
      </c>
      <c r="E33" s="2344" t="s">
        <v>3160</v>
      </c>
      <c r="F33" s="2344" t="s">
        <v>3083</v>
      </c>
      <c r="G33" s="2345">
        <v>1</v>
      </c>
      <c r="H33" s="2345"/>
      <c r="I33" s="2345">
        <v>92</v>
      </c>
      <c r="J33" s="2147" t="s">
        <v>2268</v>
      </c>
      <c r="K33" s="2147" t="s">
        <v>409</v>
      </c>
      <c r="L33" s="2347">
        <v>40000</v>
      </c>
      <c r="M33" s="2347">
        <v>40000</v>
      </c>
      <c r="N33" s="2347">
        <v>40000</v>
      </c>
      <c r="O33" s="2347">
        <v>0</v>
      </c>
      <c r="P33" s="2145">
        <v>1</v>
      </c>
      <c r="Q33" s="2145">
        <v>1</v>
      </c>
      <c r="R33" s="2146">
        <v>1</v>
      </c>
      <c r="S33" s="2146"/>
      <c r="T33" s="2146"/>
      <c r="U33" s="2146"/>
      <c r="V33" s="2146"/>
      <c r="W33" s="2548" t="s">
        <v>438</v>
      </c>
      <c r="X33" s="2596"/>
      <c r="Z33" s="2348"/>
      <c r="AA33" s="2408"/>
      <c r="AB33" s="2408"/>
      <c r="AC33" s="2408"/>
      <c r="AD33" s="2408"/>
      <c r="AE33" s="2407"/>
      <c r="AF33" s="2407"/>
    </row>
    <row r="34" spans="1:32" ht="32.25" customHeight="1">
      <c r="A34" s="2605">
        <v>29</v>
      </c>
      <c r="B34" s="2366" t="s">
        <v>451</v>
      </c>
      <c r="C34" s="2142" t="s">
        <v>94</v>
      </c>
      <c r="D34" s="2149" t="s">
        <v>2374</v>
      </c>
      <c r="E34" s="2344" t="s">
        <v>3159</v>
      </c>
      <c r="F34" s="2344" t="s">
        <v>1357</v>
      </c>
      <c r="G34" s="2346">
        <v>1</v>
      </c>
      <c r="H34" s="2346"/>
      <c r="I34" s="2346">
        <v>41</v>
      </c>
      <c r="J34" s="2147" t="s">
        <v>2268</v>
      </c>
      <c r="K34" s="2147" t="s">
        <v>409</v>
      </c>
      <c r="L34" s="2347">
        <v>40000</v>
      </c>
      <c r="M34" s="2347">
        <v>40000</v>
      </c>
      <c r="N34" s="2347">
        <v>40000</v>
      </c>
      <c r="O34" s="2347">
        <v>0</v>
      </c>
      <c r="P34" s="2145">
        <v>1</v>
      </c>
      <c r="Q34" s="2145">
        <v>1</v>
      </c>
      <c r="R34" s="2146">
        <v>1</v>
      </c>
      <c r="S34" s="2146"/>
      <c r="T34" s="2146"/>
      <c r="U34" s="2146"/>
      <c r="V34" s="2146"/>
      <c r="W34" s="2141" t="s">
        <v>438</v>
      </c>
      <c r="X34" s="2596"/>
      <c r="Z34" s="2348"/>
      <c r="AA34" s="2408" t="s">
        <v>2266</v>
      </c>
      <c r="AB34" s="2408"/>
      <c r="AC34" s="2408"/>
      <c r="AD34" s="2408" t="s">
        <v>408</v>
      </c>
      <c r="AE34" s="2407"/>
      <c r="AF34" s="2407"/>
    </row>
    <row r="35" spans="1:32" ht="32.25" customHeight="1">
      <c r="A35" s="2605">
        <v>30</v>
      </c>
      <c r="B35" s="2366" t="s">
        <v>451</v>
      </c>
      <c r="C35" s="2142" t="s">
        <v>94</v>
      </c>
      <c r="D35" s="2149" t="s">
        <v>2374</v>
      </c>
      <c r="E35" s="2344" t="s">
        <v>3158</v>
      </c>
      <c r="F35" s="2344" t="s">
        <v>3084</v>
      </c>
      <c r="G35" s="2346">
        <v>1</v>
      </c>
      <c r="H35" s="2346"/>
      <c r="I35" s="2346">
        <v>57</v>
      </c>
      <c r="J35" s="2147" t="s">
        <v>2268</v>
      </c>
      <c r="K35" s="2147" t="s">
        <v>409</v>
      </c>
      <c r="L35" s="2347">
        <v>50000</v>
      </c>
      <c r="M35" s="2347">
        <v>50000</v>
      </c>
      <c r="N35" s="2347">
        <v>50000</v>
      </c>
      <c r="O35" s="2347">
        <v>0</v>
      </c>
      <c r="P35" s="2145">
        <v>1</v>
      </c>
      <c r="Q35" s="2145">
        <v>1</v>
      </c>
      <c r="R35" s="2152">
        <v>1</v>
      </c>
      <c r="S35" s="2152"/>
      <c r="T35" s="2146"/>
      <c r="U35" s="2146"/>
      <c r="V35" s="2152"/>
      <c r="W35" s="2141" t="s">
        <v>438</v>
      </c>
      <c r="X35" s="2596"/>
      <c r="Z35" s="2348"/>
      <c r="AA35" s="2408" t="s">
        <v>2267</v>
      </c>
      <c r="AB35" s="2408"/>
      <c r="AC35" s="2408"/>
      <c r="AD35" s="2408" t="s">
        <v>409</v>
      </c>
      <c r="AE35" s="2407"/>
      <c r="AF35" s="2407"/>
    </row>
    <row r="36" spans="1:32" ht="32.25" customHeight="1">
      <c r="A36" s="2605">
        <v>31</v>
      </c>
      <c r="B36" s="2366" t="s">
        <v>451</v>
      </c>
      <c r="C36" s="2142" t="s">
        <v>94</v>
      </c>
      <c r="D36" s="2149" t="s">
        <v>2374</v>
      </c>
      <c r="E36" s="2344" t="s">
        <v>3157</v>
      </c>
      <c r="F36" s="2344" t="s">
        <v>3085</v>
      </c>
      <c r="G36" s="2345">
        <v>1</v>
      </c>
      <c r="H36" s="2345"/>
      <c r="I36" s="2345">
        <v>42</v>
      </c>
      <c r="J36" s="2147" t="s">
        <v>2267</v>
      </c>
      <c r="K36" s="2147" t="s">
        <v>409</v>
      </c>
      <c r="L36" s="2347">
        <v>38350</v>
      </c>
      <c r="M36" s="2347">
        <f>L36-O36</f>
        <v>38350</v>
      </c>
      <c r="N36" s="2347">
        <v>38350</v>
      </c>
      <c r="O36" s="2347">
        <v>0</v>
      </c>
      <c r="P36" s="2145">
        <v>1</v>
      </c>
      <c r="Q36" s="2145">
        <v>1</v>
      </c>
      <c r="R36" s="2152">
        <v>1</v>
      </c>
      <c r="S36" s="2152"/>
      <c r="T36" s="2146"/>
      <c r="U36" s="2146"/>
      <c r="V36" s="2152"/>
      <c r="W36" s="4312" t="s">
        <v>3501</v>
      </c>
      <c r="X36" s="2596"/>
      <c r="Z36" s="2348"/>
      <c r="AA36" s="2408" t="s">
        <v>2268</v>
      </c>
      <c r="AB36" s="2408"/>
      <c r="AC36" s="2408"/>
      <c r="AD36" s="2408" t="s">
        <v>414</v>
      </c>
      <c r="AE36" s="2407"/>
      <c r="AF36" s="2407"/>
    </row>
    <row r="37" spans="1:32" ht="32.25" customHeight="1">
      <c r="A37" s="2605">
        <v>32</v>
      </c>
      <c r="B37" s="2366" t="s">
        <v>451</v>
      </c>
      <c r="C37" s="2142" t="s">
        <v>94</v>
      </c>
      <c r="D37" s="2149" t="s">
        <v>2374</v>
      </c>
      <c r="E37" s="2344" t="s">
        <v>3162</v>
      </c>
      <c r="F37" s="2344" t="s">
        <v>3086</v>
      </c>
      <c r="G37" s="2346">
        <v>1</v>
      </c>
      <c r="H37" s="2346"/>
      <c r="I37" s="2346">
        <v>57</v>
      </c>
      <c r="J37" s="2147" t="s">
        <v>2267</v>
      </c>
      <c r="K37" s="2147" t="s">
        <v>409</v>
      </c>
      <c r="L37" s="2347">
        <v>38350</v>
      </c>
      <c r="M37" s="2347">
        <f>L37-O37</f>
        <v>38350</v>
      </c>
      <c r="N37" s="2347">
        <v>38350</v>
      </c>
      <c r="O37" s="2347">
        <v>0</v>
      </c>
      <c r="P37" s="2145">
        <v>1</v>
      </c>
      <c r="Q37" s="2145">
        <v>1</v>
      </c>
      <c r="R37" s="2152">
        <v>1</v>
      </c>
      <c r="S37" s="2146"/>
      <c r="T37" s="2146"/>
      <c r="U37" s="2146"/>
      <c r="V37" s="2146"/>
      <c r="W37" s="4120"/>
      <c r="X37" s="2596"/>
      <c r="Z37" s="2348"/>
      <c r="AA37" s="2408" t="s">
        <v>2266</v>
      </c>
      <c r="AB37" s="2408"/>
      <c r="AC37" s="2408"/>
      <c r="AD37" s="2408" t="s">
        <v>408</v>
      </c>
      <c r="AE37" s="2407"/>
      <c r="AF37" s="2407"/>
    </row>
    <row r="38" spans="1:32" ht="32.25" customHeight="1">
      <c r="A38" s="2605">
        <v>33</v>
      </c>
      <c r="B38" s="2366" t="s">
        <v>451</v>
      </c>
      <c r="C38" s="2142" t="s">
        <v>94</v>
      </c>
      <c r="D38" s="2149" t="s">
        <v>2374</v>
      </c>
      <c r="E38" s="2344" t="s">
        <v>3164</v>
      </c>
      <c r="F38" s="2344" t="s">
        <v>3087</v>
      </c>
      <c r="G38" s="2346">
        <v>1</v>
      </c>
      <c r="H38" s="2346"/>
      <c r="I38" s="2346">
        <v>48</v>
      </c>
      <c r="J38" s="2147" t="s">
        <v>2267</v>
      </c>
      <c r="K38" s="2147" t="s">
        <v>409</v>
      </c>
      <c r="L38" s="2347">
        <v>38350</v>
      </c>
      <c r="M38" s="2347">
        <f>L38-O38</f>
        <v>38350</v>
      </c>
      <c r="N38" s="2347">
        <v>38350</v>
      </c>
      <c r="O38" s="2347">
        <v>0</v>
      </c>
      <c r="P38" s="2145">
        <v>1</v>
      </c>
      <c r="Q38" s="2145">
        <v>1</v>
      </c>
      <c r="R38" s="2152">
        <v>1</v>
      </c>
      <c r="S38" s="2152"/>
      <c r="T38" s="2146"/>
      <c r="U38" s="2146"/>
      <c r="V38" s="2152"/>
      <c r="W38" s="4120"/>
      <c r="X38" s="2596"/>
      <c r="Z38" s="2348"/>
      <c r="AA38" s="2408" t="s">
        <v>2267</v>
      </c>
      <c r="AB38" s="2408"/>
      <c r="AC38" s="2408"/>
      <c r="AD38" s="2408" t="s">
        <v>409</v>
      </c>
      <c r="AE38" s="2407"/>
      <c r="AF38" s="2407"/>
    </row>
    <row r="39" spans="1:32" ht="32.25" customHeight="1">
      <c r="A39" s="2605">
        <v>34</v>
      </c>
      <c r="B39" s="2366" t="s">
        <v>451</v>
      </c>
      <c r="C39" s="2142" t="s">
        <v>94</v>
      </c>
      <c r="D39" s="2149" t="s">
        <v>2374</v>
      </c>
      <c r="E39" s="2344" t="s">
        <v>3163</v>
      </c>
      <c r="F39" s="2344" t="s">
        <v>3088</v>
      </c>
      <c r="G39" s="2345">
        <v>1</v>
      </c>
      <c r="H39" s="2345"/>
      <c r="I39" s="2345">
        <v>29</v>
      </c>
      <c r="J39" s="2147" t="s">
        <v>2267</v>
      </c>
      <c r="K39" s="2147" t="s">
        <v>409</v>
      </c>
      <c r="L39" s="2347">
        <v>38350</v>
      </c>
      <c r="M39" s="2347">
        <f>L39-O39</f>
        <v>38350</v>
      </c>
      <c r="N39" s="2347">
        <v>38350</v>
      </c>
      <c r="O39" s="2347">
        <v>0</v>
      </c>
      <c r="P39" s="2145">
        <v>1</v>
      </c>
      <c r="Q39" s="2145">
        <v>1</v>
      </c>
      <c r="R39" s="2152">
        <v>1</v>
      </c>
      <c r="S39" s="2152"/>
      <c r="T39" s="2146"/>
      <c r="U39" s="2146"/>
      <c r="V39" s="2152"/>
      <c r="W39" s="4121"/>
      <c r="X39" s="2596"/>
      <c r="Z39" s="2348"/>
      <c r="AA39" s="2408" t="s">
        <v>2268</v>
      </c>
      <c r="AB39" s="2408"/>
      <c r="AC39" s="2408"/>
      <c r="AD39" s="2408" t="s">
        <v>414</v>
      </c>
      <c r="AE39" s="2407"/>
      <c r="AF39" s="2407"/>
    </row>
    <row r="40" spans="1:32" ht="66.75" customHeight="1">
      <c r="A40" s="2605">
        <v>35</v>
      </c>
      <c r="B40" s="2366" t="s">
        <v>451</v>
      </c>
      <c r="C40" s="2142" t="s">
        <v>94</v>
      </c>
      <c r="D40" s="2149" t="s">
        <v>2374</v>
      </c>
      <c r="E40" s="2344" t="s">
        <v>3089</v>
      </c>
      <c r="F40" s="2344" t="s">
        <v>3090</v>
      </c>
      <c r="G40" s="2346">
        <v>1</v>
      </c>
      <c r="H40" s="2346"/>
      <c r="I40" s="2346">
        <v>146</v>
      </c>
      <c r="J40" s="2147" t="s">
        <v>2267</v>
      </c>
      <c r="K40" s="2147" t="s">
        <v>409</v>
      </c>
      <c r="L40" s="2347">
        <v>30113.599999999999</v>
      </c>
      <c r="M40" s="2347">
        <f>L40-O40</f>
        <v>30113.599999999999</v>
      </c>
      <c r="N40" s="2347">
        <v>30113.599999999999</v>
      </c>
      <c r="O40" s="2347">
        <v>0</v>
      </c>
      <c r="P40" s="2145">
        <v>1</v>
      </c>
      <c r="Q40" s="2145">
        <v>1</v>
      </c>
      <c r="R40" s="2146">
        <v>1</v>
      </c>
      <c r="S40" s="2146"/>
      <c r="T40" s="2146"/>
      <c r="U40" s="2146"/>
      <c r="V40" s="2146"/>
      <c r="W40" s="2501" t="s">
        <v>3502</v>
      </c>
      <c r="X40" s="2596"/>
      <c r="Z40" s="2348"/>
      <c r="AA40" s="2408" t="s">
        <v>2266</v>
      </c>
      <c r="AB40" s="2408"/>
      <c r="AC40" s="2408"/>
      <c r="AD40" s="2408" t="s">
        <v>408</v>
      </c>
      <c r="AE40" s="2407"/>
      <c r="AF40" s="2407"/>
    </row>
    <row r="41" spans="1:32" ht="57" customHeight="1">
      <c r="A41" s="2605">
        <v>36</v>
      </c>
      <c r="B41" s="2366" t="s">
        <v>451</v>
      </c>
      <c r="C41" s="2142" t="s">
        <v>94</v>
      </c>
      <c r="D41" s="2149" t="s">
        <v>1021</v>
      </c>
      <c r="E41" s="2344" t="s">
        <v>3091</v>
      </c>
      <c r="F41" s="2350" t="s">
        <v>3171</v>
      </c>
      <c r="G41" s="2346">
        <v>4</v>
      </c>
      <c r="H41" s="2346">
        <v>1</v>
      </c>
      <c r="I41" s="2346">
        <v>173</v>
      </c>
      <c r="J41" s="2147" t="s">
        <v>2268</v>
      </c>
      <c r="K41" s="2147" t="s">
        <v>408</v>
      </c>
      <c r="L41" s="2347">
        <v>310000</v>
      </c>
      <c r="M41" s="2347">
        <v>310000</v>
      </c>
      <c r="N41" s="2347">
        <v>310000</v>
      </c>
      <c r="O41" s="2347">
        <v>0</v>
      </c>
      <c r="P41" s="2145">
        <v>1</v>
      </c>
      <c r="Q41" s="2145">
        <v>1</v>
      </c>
      <c r="R41" s="2146">
        <v>1</v>
      </c>
      <c r="S41" s="2152"/>
      <c r="T41" s="2146"/>
      <c r="U41" s="2146"/>
      <c r="V41" s="2152"/>
      <c r="W41" s="2141" t="s">
        <v>438</v>
      </c>
      <c r="X41" s="2596"/>
      <c r="Z41" s="2348"/>
      <c r="AA41" s="2408" t="s">
        <v>2267</v>
      </c>
      <c r="AB41" s="2408"/>
      <c r="AC41" s="2408"/>
      <c r="AD41" s="2408" t="s">
        <v>409</v>
      </c>
      <c r="AE41" s="2407"/>
      <c r="AF41" s="2407"/>
    </row>
    <row r="42" spans="1:32" ht="32.25" customHeight="1">
      <c r="A42" s="2605">
        <v>37</v>
      </c>
      <c r="B42" s="2366" t="s">
        <v>451</v>
      </c>
      <c r="C42" s="2142" t="s">
        <v>94</v>
      </c>
      <c r="D42" s="2149" t="s">
        <v>1030</v>
      </c>
      <c r="E42" s="2344" t="s">
        <v>3092</v>
      </c>
      <c r="F42" s="2344" t="s">
        <v>2051</v>
      </c>
      <c r="G42" s="2345">
        <v>1</v>
      </c>
      <c r="H42" s="2345"/>
      <c r="I42" s="2345">
        <v>117</v>
      </c>
      <c r="J42" s="2147" t="s">
        <v>2267</v>
      </c>
      <c r="K42" s="2147" t="s">
        <v>409</v>
      </c>
      <c r="L42" s="2347">
        <v>83735.899999999994</v>
      </c>
      <c r="M42" s="2347">
        <v>83735.899999999994</v>
      </c>
      <c r="N42" s="2347">
        <v>83735.899999999994</v>
      </c>
      <c r="O42" s="2347">
        <v>0</v>
      </c>
      <c r="P42" s="2145">
        <v>1</v>
      </c>
      <c r="Q42" s="2145">
        <v>1</v>
      </c>
      <c r="R42" s="2146">
        <v>1</v>
      </c>
      <c r="S42" s="2152"/>
      <c r="T42" s="2146"/>
      <c r="U42" s="2146"/>
      <c r="V42" s="2152"/>
      <c r="W42" s="4312" t="s">
        <v>3498</v>
      </c>
      <c r="X42" s="2596"/>
      <c r="Z42" s="2348"/>
      <c r="AA42" s="2408" t="s">
        <v>2268</v>
      </c>
      <c r="AB42" s="2408"/>
      <c r="AC42" s="2408"/>
      <c r="AD42" s="2408" t="s">
        <v>414</v>
      </c>
      <c r="AE42" s="2407"/>
      <c r="AF42" s="2407"/>
    </row>
    <row r="43" spans="1:32" ht="32.25" customHeight="1">
      <c r="A43" s="2605">
        <v>38</v>
      </c>
      <c r="B43" s="2366" t="s">
        <v>451</v>
      </c>
      <c r="C43" s="2142" t="s">
        <v>94</v>
      </c>
      <c r="D43" s="2149" t="s">
        <v>1030</v>
      </c>
      <c r="E43" s="2344" t="s">
        <v>3093</v>
      </c>
      <c r="F43" s="2344" t="s">
        <v>3094</v>
      </c>
      <c r="G43" s="2346">
        <v>1</v>
      </c>
      <c r="H43" s="2346"/>
      <c r="I43" s="2346">
        <v>43</v>
      </c>
      <c r="J43" s="2147" t="s">
        <v>2267</v>
      </c>
      <c r="K43" s="2147" t="s">
        <v>409</v>
      </c>
      <c r="L43" s="2347">
        <v>44668.89</v>
      </c>
      <c r="M43" s="2347">
        <v>44668.89</v>
      </c>
      <c r="N43" s="2347">
        <v>44668.89</v>
      </c>
      <c r="O43" s="2347">
        <v>0</v>
      </c>
      <c r="P43" s="2145">
        <v>1</v>
      </c>
      <c r="Q43" s="2145">
        <v>1</v>
      </c>
      <c r="R43" s="2146">
        <v>1</v>
      </c>
      <c r="S43" s="2152"/>
      <c r="T43" s="2146"/>
      <c r="U43" s="2146"/>
      <c r="V43" s="2146"/>
      <c r="W43" s="4313"/>
      <c r="X43" s="2596"/>
      <c r="Z43" s="2348"/>
      <c r="AA43" s="2408" t="s">
        <v>2266</v>
      </c>
      <c r="AB43" s="2408"/>
      <c r="AC43" s="2408"/>
      <c r="AD43" s="2408" t="s">
        <v>408</v>
      </c>
      <c r="AE43" s="2407"/>
      <c r="AF43" s="2407"/>
    </row>
    <row r="44" spans="1:32" ht="32.25" customHeight="1">
      <c r="A44" s="2605">
        <v>39</v>
      </c>
      <c r="B44" s="2366" t="s">
        <v>451</v>
      </c>
      <c r="C44" s="2142" t="s">
        <v>94</v>
      </c>
      <c r="D44" s="2149" t="s">
        <v>1030</v>
      </c>
      <c r="E44" s="2344" t="s">
        <v>3095</v>
      </c>
      <c r="F44" s="2344" t="s">
        <v>3172</v>
      </c>
      <c r="G44" s="2346">
        <v>1</v>
      </c>
      <c r="H44" s="2346">
        <v>4</v>
      </c>
      <c r="I44" s="2346">
        <v>89</v>
      </c>
      <c r="J44" s="2147" t="s">
        <v>2268</v>
      </c>
      <c r="K44" s="2147" t="s">
        <v>409</v>
      </c>
      <c r="L44" s="2347">
        <v>311027.36</v>
      </c>
      <c r="M44" s="2347">
        <v>311027.36</v>
      </c>
      <c r="N44" s="2347">
        <v>311027.36</v>
      </c>
      <c r="O44" s="2347">
        <v>0</v>
      </c>
      <c r="P44" s="2145">
        <v>1</v>
      </c>
      <c r="Q44" s="2145">
        <v>1</v>
      </c>
      <c r="R44" s="2146">
        <v>1</v>
      </c>
      <c r="S44" s="2152"/>
      <c r="T44" s="2146"/>
      <c r="U44" s="2146"/>
      <c r="V44" s="2152"/>
      <c r="W44" s="4313"/>
      <c r="X44" s="2596"/>
      <c r="Z44" s="2348"/>
      <c r="AA44" s="2408" t="s">
        <v>2267</v>
      </c>
      <c r="AB44" s="2408"/>
      <c r="AC44" s="2408"/>
      <c r="AD44" s="2408" t="s">
        <v>409</v>
      </c>
      <c r="AE44" s="2407"/>
      <c r="AF44" s="2407"/>
    </row>
    <row r="45" spans="1:32" ht="32.25" customHeight="1">
      <c r="A45" s="2605">
        <v>40</v>
      </c>
      <c r="B45" s="2366" t="s">
        <v>451</v>
      </c>
      <c r="C45" s="2142" t="s">
        <v>94</v>
      </c>
      <c r="D45" s="2149" t="s">
        <v>1030</v>
      </c>
      <c r="E45" s="2344" t="s">
        <v>3096</v>
      </c>
      <c r="F45" s="2344" t="s">
        <v>3183</v>
      </c>
      <c r="G45" s="2345">
        <v>1</v>
      </c>
      <c r="H45" s="2345">
        <v>1</v>
      </c>
      <c r="I45" s="2345">
        <v>46</v>
      </c>
      <c r="J45" s="2147" t="s">
        <v>2268</v>
      </c>
      <c r="K45" s="2147" t="s">
        <v>409</v>
      </c>
      <c r="L45" s="2347">
        <v>180128.29</v>
      </c>
      <c r="M45" s="2347">
        <v>180128.29</v>
      </c>
      <c r="N45" s="2347">
        <v>180128.29</v>
      </c>
      <c r="O45" s="2347">
        <v>0</v>
      </c>
      <c r="P45" s="2145">
        <v>1</v>
      </c>
      <c r="Q45" s="2145">
        <v>1</v>
      </c>
      <c r="R45" s="2146">
        <v>1</v>
      </c>
      <c r="S45" s="2152"/>
      <c r="T45" s="2146"/>
      <c r="U45" s="2146"/>
      <c r="V45" s="2152"/>
      <c r="W45" s="4313"/>
      <c r="X45" s="2596"/>
      <c r="Z45" s="2348"/>
      <c r="AA45" s="2408" t="s">
        <v>2268</v>
      </c>
      <c r="AB45" s="2408"/>
      <c r="AC45" s="2408"/>
      <c r="AD45" s="2408" t="s">
        <v>414</v>
      </c>
      <c r="AE45" s="2407"/>
      <c r="AF45" s="2407"/>
    </row>
    <row r="46" spans="1:32" ht="45" customHeight="1">
      <c r="A46" s="2605">
        <v>41</v>
      </c>
      <c r="B46" s="2366" t="s">
        <v>451</v>
      </c>
      <c r="C46" s="2142" t="s">
        <v>94</v>
      </c>
      <c r="D46" s="2149" t="s">
        <v>1030</v>
      </c>
      <c r="E46" s="2344" t="s">
        <v>3097</v>
      </c>
      <c r="F46" s="2344" t="s">
        <v>3166</v>
      </c>
      <c r="G46" s="2346">
        <v>1</v>
      </c>
      <c r="H46" s="2346">
        <v>4</v>
      </c>
      <c r="I46" s="2346">
        <v>67</v>
      </c>
      <c r="J46" s="2147" t="s">
        <v>2268</v>
      </c>
      <c r="K46" s="2147" t="s">
        <v>409</v>
      </c>
      <c r="L46" s="2347">
        <v>177029.84</v>
      </c>
      <c r="M46" s="2347">
        <v>177029.84</v>
      </c>
      <c r="N46" s="2347">
        <v>177029.84</v>
      </c>
      <c r="O46" s="2347">
        <v>0</v>
      </c>
      <c r="P46" s="2145">
        <v>1</v>
      </c>
      <c r="Q46" s="2145">
        <v>1</v>
      </c>
      <c r="R46" s="2146">
        <v>1</v>
      </c>
      <c r="S46" s="2152"/>
      <c r="T46" s="2146"/>
      <c r="U46" s="2146"/>
      <c r="V46" s="2146"/>
      <c r="W46" s="4313"/>
      <c r="X46" s="2596"/>
      <c r="Z46" s="2348"/>
      <c r="AA46" s="2408" t="s">
        <v>2266</v>
      </c>
      <c r="AB46" s="2408"/>
      <c r="AC46" s="2408"/>
      <c r="AD46" s="2408" t="s">
        <v>408</v>
      </c>
      <c r="AE46" s="2407"/>
      <c r="AF46" s="2407"/>
    </row>
    <row r="47" spans="1:32" ht="43.5" customHeight="1">
      <c r="A47" s="2605">
        <v>42</v>
      </c>
      <c r="B47" s="2366" t="s">
        <v>451</v>
      </c>
      <c r="C47" s="2142" t="s">
        <v>94</v>
      </c>
      <c r="D47" s="2149" t="s">
        <v>1030</v>
      </c>
      <c r="E47" s="2344" t="s">
        <v>3098</v>
      </c>
      <c r="F47" s="2344" t="s">
        <v>3099</v>
      </c>
      <c r="G47" s="2346">
        <v>1</v>
      </c>
      <c r="H47" s="2346">
        <v>3</v>
      </c>
      <c r="I47" s="2346">
        <v>68</v>
      </c>
      <c r="J47" s="2147" t="s">
        <v>2268</v>
      </c>
      <c r="K47" s="2147" t="s">
        <v>409</v>
      </c>
      <c r="L47" s="2347">
        <v>132434.63</v>
      </c>
      <c r="M47" s="2347">
        <v>132434.63</v>
      </c>
      <c r="N47" s="2347">
        <v>132434.63</v>
      </c>
      <c r="O47" s="2347">
        <v>0</v>
      </c>
      <c r="P47" s="2145">
        <v>1</v>
      </c>
      <c r="Q47" s="2145">
        <v>1</v>
      </c>
      <c r="R47" s="2146">
        <v>1</v>
      </c>
      <c r="S47" s="2152"/>
      <c r="T47" s="2146"/>
      <c r="U47" s="2146"/>
      <c r="V47" s="2152"/>
      <c r="W47" s="4313"/>
      <c r="X47" s="2596"/>
      <c r="Z47" s="2348"/>
      <c r="AA47" s="2408" t="s">
        <v>2267</v>
      </c>
      <c r="AB47" s="2408"/>
      <c r="AC47" s="2408"/>
      <c r="AD47" s="2408" t="s">
        <v>409</v>
      </c>
      <c r="AE47" s="2407"/>
      <c r="AF47" s="2407"/>
    </row>
    <row r="48" spans="1:32" ht="32.25" customHeight="1">
      <c r="A48" s="2605">
        <v>43</v>
      </c>
      <c r="B48" s="2366" t="s">
        <v>451</v>
      </c>
      <c r="C48" s="2142" t="s">
        <v>94</v>
      </c>
      <c r="D48" s="2149" t="s">
        <v>1030</v>
      </c>
      <c r="E48" s="2344" t="s">
        <v>3100</v>
      </c>
      <c r="F48" s="2344" t="s">
        <v>3168</v>
      </c>
      <c r="G48" s="2345"/>
      <c r="H48" s="2345">
        <v>2</v>
      </c>
      <c r="I48" s="2345">
        <v>17</v>
      </c>
      <c r="J48" s="2147" t="s">
        <v>2266</v>
      </c>
      <c r="K48" s="2147" t="s">
        <v>409</v>
      </c>
      <c r="L48" s="2347">
        <v>67791.83</v>
      </c>
      <c r="M48" s="2347">
        <v>67791.83</v>
      </c>
      <c r="N48" s="2347">
        <v>67791.83</v>
      </c>
      <c r="O48" s="2347">
        <v>0</v>
      </c>
      <c r="P48" s="2145">
        <v>1</v>
      </c>
      <c r="Q48" s="2145">
        <v>1</v>
      </c>
      <c r="R48" s="2152">
        <v>1</v>
      </c>
      <c r="S48" s="2152"/>
      <c r="T48" s="2146"/>
      <c r="U48" s="2146"/>
      <c r="V48" s="2152"/>
      <c r="W48" s="4314"/>
      <c r="X48" s="2596"/>
      <c r="Z48" s="2348"/>
      <c r="AA48" s="2408" t="s">
        <v>2268</v>
      </c>
      <c r="AB48" s="2408"/>
      <c r="AC48" s="2408"/>
      <c r="AD48" s="2408" t="s">
        <v>414</v>
      </c>
      <c r="AE48" s="2407"/>
      <c r="AF48" s="2407"/>
    </row>
    <row r="49" spans="1:32" ht="52.5" customHeight="1">
      <c r="A49" s="2642"/>
      <c r="B49" s="2532" t="s">
        <v>1926</v>
      </c>
      <c r="C49" s="2533" t="s">
        <v>94</v>
      </c>
      <c r="D49" s="2534" t="s">
        <v>1030</v>
      </c>
      <c r="E49" s="2529" t="s">
        <v>3101</v>
      </c>
      <c r="F49" s="2529" t="s">
        <v>3102</v>
      </c>
      <c r="G49" s="2346">
        <v>1</v>
      </c>
      <c r="H49" s="2346"/>
      <c r="I49" s="2346">
        <v>504</v>
      </c>
      <c r="J49" s="2535"/>
      <c r="K49" s="2535" t="s">
        <v>409</v>
      </c>
      <c r="L49" s="2536"/>
      <c r="M49" s="2536"/>
      <c r="N49" s="2536"/>
      <c r="O49" s="2536"/>
      <c r="P49" s="2537"/>
      <c r="Q49" s="2537"/>
      <c r="R49" s="2538"/>
      <c r="S49" s="2538"/>
      <c r="T49" s="2538"/>
      <c r="U49" s="2538"/>
      <c r="V49" s="2538">
        <v>1</v>
      </c>
      <c r="W49" s="2541" t="s">
        <v>3496</v>
      </c>
      <c r="X49" s="2596"/>
      <c r="Z49" s="2348"/>
      <c r="AA49" s="2408" t="s">
        <v>2266</v>
      </c>
      <c r="AB49" s="2408"/>
      <c r="AC49" s="2408"/>
      <c r="AD49" s="2408" t="s">
        <v>408</v>
      </c>
      <c r="AE49" s="2407"/>
      <c r="AF49" s="2407"/>
    </row>
    <row r="50" spans="1:32" ht="32.25" customHeight="1">
      <c r="A50" s="2605">
        <v>44</v>
      </c>
      <c r="B50" s="2366" t="s">
        <v>451</v>
      </c>
      <c r="C50" s="2142" t="s">
        <v>94</v>
      </c>
      <c r="D50" s="2149" t="s">
        <v>1030</v>
      </c>
      <c r="E50" s="2344" t="s">
        <v>3103</v>
      </c>
      <c r="F50" s="2344" t="s">
        <v>3169</v>
      </c>
      <c r="G50" s="2346"/>
      <c r="H50" s="2346">
        <v>1</v>
      </c>
      <c r="I50" s="2346">
        <v>15</v>
      </c>
      <c r="J50" s="2147" t="s">
        <v>2267</v>
      </c>
      <c r="K50" s="2147" t="s">
        <v>409</v>
      </c>
      <c r="L50" s="2347">
        <v>80474.42</v>
      </c>
      <c r="M50" s="2347">
        <v>80474.42</v>
      </c>
      <c r="N50" s="2347">
        <v>80474.42</v>
      </c>
      <c r="O50" s="2347">
        <v>0</v>
      </c>
      <c r="P50" s="2151">
        <v>1</v>
      </c>
      <c r="Q50" s="2151">
        <v>1</v>
      </c>
      <c r="R50" s="2152">
        <v>1</v>
      </c>
      <c r="S50" s="2152"/>
      <c r="T50" s="2152"/>
      <c r="U50" s="2146"/>
      <c r="V50" s="2152"/>
      <c r="W50" s="2141" t="s">
        <v>438</v>
      </c>
      <c r="X50" s="2596"/>
      <c r="Z50" s="2348"/>
      <c r="AA50" s="2408" t="s">
        <v>2267</v>
      </c>
      <c r="AB50" s="2408"/>
      <c r="AC50" s="2408"/>
      <c r="AD50" s="2408" t="s">
        <v>409</v>
      </c>
      <c r="AE50" s="2407"/>
      <c r="AF50" s="2407"/>
    </row>
    <row r="51" spans="1:32" ht="32.25" customHeight="1">
      <c r="A51" s="2605">
        <v>45</v>
      </c>
      <c r="B51" s="1840" t="s">
        <v>415</v>
      </c>
      <c r="C51" s="2142" t="s">
        <v>94</v>
      </c>
      <c r="D51" s="2149" t="s">
        <v>1030</v>
      </c>
      <c r="E51" s="2344" t="s">
        <v>3485</v>
      </c>
      <c r="F51" s="2344" t="s">
        <v>3485</v>
      </c>
      <c r="G51" s="2346">
        <v>1</v>
      </c>
      <c r="H51" s="2346"/>
      <c r="I51" s="2346"/>
      <c r="J51" s="2147" t="s">
        <v>2267</v>
      </c>
      <c r="K51" s="2147" t="s">
        <v>409</v>
      </c>
      <c r="L51" s="2347">
        <v>84665.47</v>
      </c>
      <c r="M51" s="2347">
        <v>84665.47</v>
      </c>
      <c r="N51" s="2347">
        <v>84665.47</v>
      </c>
      <c r="O51" s="2347">
        <v>0</v>
      </c>
      <c r="P51" s="2151">
        <v>1</v>
      </c>
      <c r="Q51" s="2151">
        <v>1</v>
      </c>
      <c r="R51" s="2152">
        <v>1</v>
      </c>
      <c r="S51" s="2152"/>
      <c r="T51" s="2152"/>
      <c r="U51" s="2146"/>
      <c r="V51" s="2152"/>
      <c r="W51" s="2141" t="s">
        <v>438</v>
      </c>
      <c r="X51" s="2596"/>
      <c r="Z51" s="2348"/>
      <c r="AA51" s="2408"/>
      <c r="AB51" s="2408"/>
      <c r="AC51" s="2408"/>
      <c r="AD51" s="2408"/>
      <c r="AE51" s="2407"/>
      <c r="AF51" s="2407"/>
    </row>
    <row r="52" spans="1:32" ht="32.25" customHeight="1">
      <c r="A52" s="2605">
        <v>46</v>
      </c>
      <c r="B52" s="1840" t="s">
        <v>415</v>
      </c>
      <c r="C52" s="2142" t="s">
        <v>94</v>
      </c>
      <c r="D52" s="2149" t="s">
        <v>1030</v>
      </c>
      <c r="E52" s="2344" t="s">
        <v>3486</v>
      </c>
      <c r="F52" s="2344" t="s">
        <v>3486</v>
      </c>
      <c r="G52" s="2346">
        <v>1</v>
      </c>
      <c r="H52" s="2346"/>
      <c r="I52" s="2346"/>
      <c r="J52" s="2147" t="s">
        <v>2267</v>
      </c>
      <c r="K52" s="2147" t="s">
        <v>409</v>
      </c>
      <c r="L52" s="2347">
        <v>84665.48</v>
      </c>
      <c r="M52" s="2347">
        <v>84665.48</v>
      </c>
      <c r="N52" s="2347">
        <v>84665.48</v>
      </c>
      <c r="O52" s="2347">
        <v>0</v>
      </c>
      <c r="P52" s="2151">
        <v>1</v>
      </c>
      <c r="Q52" s="2151">
        <v>1</v>
      </c>
      <c r="R52" s="2152">
        <v>1</v>
      </c>
      <c r="S52" s="2152"/>
      <c r="T52" s="2152"/>
      <c r="U52" s="2146"/>
      <c r="V52" s="2152"/>
      <c r="W52" s="2141" t="s">
        <v>438</v>
      </c>
      <c r="X52" s="2596"/>
      <c r="Z52" s="2348"/>
      <c r="AA52" s="2408"/>
      <c r="AB52" s="2408"/>
      <c r="AC52" s="2408"/>
      <c r="AD52" s="2408"/>
      <c r="AE52" s="2407"/>
      <c r="AF52" s="2407"/>
    </row>
    <row r="53" spans="1:32" ht="32.25" customHeight="1">
      <c r="A53" s="2605">
        <v>47</v>
      </c>
      <c r="B53" s="1840" t="s">
        <v>415</v>
      </c>
      <c r="C53" s="2142" t="s">
        <v>94</v>
      </c>
      <c r="D53" s="2149" t="s">
        <v>1030</v>
      </c>
      <c r="E53" s="2344" t="s">
        <v>3487</v>
      </c>
      <c r="F53" s="2344" t="s">
        <v>3487</v>
      </c>
      <c r="G53" s="2346"/>
      <c r="H53" s="2346">
        <v>1</v>
      </c>
      <c r="I53" s="2346"/>
      <c r="J53" s="2147" t="s">
        <v>2267</v>
      </c>
      <c r="K53" s="2147" t="s">
        <v>409</v>
      </c>
      <c r="L53" s="2347">
        <v>84665.48</v>
      </c>
      <c r="M53" s="2347">
        <v>84665.48</v>
      </c>
      <c r="N53" s="2347">
        <v>84665.48</v>
      </c>
      <c r="O53" s="2347">
        <v>0</v>
      </c>
      <c r="P53" s="2151">
        <v>1</v>
      </c>
      <c r="Q53" s="2151">
        <v>1</v>
      </c>
      <c r="R53" s="2152">
        <v>1</v>
      </c>
      <c r="S53" s="2152"/>
      <c r="T53" s="2152"/>
      <c r="U53" s="2146"/>
      <c r="V53" s="2152"/>
      <c r="W53" s="2141" t="s">
        <v>438</v>
      </c>
      <c r="X53" s="2596"/>
      <c r="Z53" s="2348"/>
      <c r="AA53" s="2408"/>
      <c r="AB53" s="2408"/>
      <c r="AC53" s="2408"/>
      <c r="AD53" s="2408"/>
      <c r="AE53" s="2407"/>
      <c r="AF53" s="2407"/>
    </row>
    <row r="54" spans="1:32" ht="32.25" customHeight="1">
      <c r="A54" s="2605">
        <v>48</v>
      </c>
      <c r="B54" s="1840" t="s">
        <v>415</v>
      </c>
      <c r="C54" s="2142" t="s">
        <v>94</v>
      </c>
      <c r="D54" s="2149" t="s">
        <v>1030</v>
      </c>
      <c r="E54" s="2344" t="s">
        <v>2853</v>
      </c>
      <c r="F54" s="2344" t="s">
        <v>2853</v>
      </c>
      <c r="G54" s="2346">
        <v>1</v>
      </c>
      <c r="H54" s="2346"/>
      <c r="I54" s="2346"/>
      <c r="J54" s="2147" t="s">
        <v>2267</v>
      </c>
      <c r="K54" s="2147" t="s">
        <v>409</v>
      </c>
      <c r="L54" s="2347">
        <v>84665.48</v>
      </c>
      <c r="M54" s="2347">
        <v>84665.48</v>
      </c>
      <c r="N54" s="2347">
        <v>84665.48</v>
      </c>
      <c r="O54" s="2347">
        <v>0</v>
      </c>
      <c r="P54" s="2151">
        <v>1</v>
      </c>
      <c r="Q54" s="2151">
        <v>1</v>
      </c>
      <c r="R54" s="2152">
        <v>1</v>
      </c>
      <c r="S54" s="2152"/>
      <c r="T54" s="2152"/>
      <c r="U54" s="2146"/>
      <c r="V54" s="2152"/>
      <c r="W54" s="2141" t="s">
        <v>438</v>
      </c>
      <c r="X54" s="2596"/>
      <c r="Z54" s="2348"/>
      <c r="AA54" s="2408"/>
      <c r="AB54" s="2408"/>
      <c r="AC54" s="2408"/>
      <c r="AD54" s="2408"/>
      <c r="AE54" s="2407"/>
      <c r="AF54" s="2407"/>
    </row>
    <row r="55" spans="1:32" ht="32.25" customHeight="1">
      <c r="A55" s="2605">
        <v>49</v>
      </c>
      <c r="B55" s="1840" t="s">
        <v>415</v>
      </c>
      <c r="C55" s="2142" t="s">
        <v>94</v>
      </c>
      <c r="D55" s="2149" t="s">
        <v>1030</v>
      </c>
      <c r="E55" s="2344" t="s">
        <v>3488</v>
      </c>
      <c r="F55" s="2344" t="s">
        <v>3488</v>
      </c>
      <c r="G55" s="2346">
        <v>1</v>
      </c>
      <c r="H55" s="2346"/>
      <c r="I55" s="2346"/>
      <c r="J55" s="2147" t="s">
        <v>2267</v>
      </c>
      <c r="K55" s="2147" t="s">
        <v>409</v>
      </c>
      <c r="L55" s="2347">
        <v>84665.48</v>
      </c>
      <c r="M55" s="2347">
        <v>84665.48</v>
      </c>
      <c r="N55" s="2347">
        <v>84665.48</v>
      </c>
      <c r="O55" s="2347">
        <v>0</v>
      </c>
      <c r="P55" s="2151">
        <v>1</v>
      </c>
      <c r="Q55" s="2151">
        <v>1</v>
      </c>
      <c r="R55" s="2152">
        <v>1</v>
      </c>
      <c r="S55" s="2152"/>
      <c r="T55" s="2152"/>
      <c r="U55" s="2146"/>
      <c r="V55" s="2152"/>
      <c r="W55" s="2141" t="s">
        <v>438</v>
      </c>
      <c r="X55" s="2596"/>
      <c r="Z55" s="2348"/>
      <c r="AA55" s="2408"/>
      <c r="AB55" s="2408"/>
      <c r="AC55" s="2408"/>
      <c r="AD55" s="2408"/>
      <c r="AE55" s="2407"/>
      <c r="AF55" s="2407"/>
    </row>
    <row r="56" spans="1:32" ht="32.25" customHeight="1">
      <c r="A56" s="2605">
        <v>50</v>
      </c>
      <c r="B56" s="2366" t="s">
        <v>451</v>
      </c>
      <c r="C56" s="2148" t="s">
        <v>94</v>
      </c>
      <c r="D56" s="2149" t="s">
        <v>728</v>
      </c>
      <c r="E56" s="2351" t="s">
        <v>3110</v>
      </c>
      <c r="F56" s="2351" t="s">
        <v>3104</v>
      </c>
      <c r="G56" s="2345">
        <v>1</v>
      </c>
      <c r="H56" s="2345"/>
      <c r="I56" s="2345">
        <v>397</v>
      </c>
      <c r="J56" s="2147" t="s">
        <v>2266</v>
      </c>
      <c r="K56" s="2147" t="s">
        <v>408</v>
      </c>
      <c r="L56" s="2347">
        <v>120000</v>
      </c>
      <c r="M56" s="2347">
        <v>120000</v>
      </c>
      <c r="N56" s="2347">
        <v>120000</v>
      </c>
      <c r="O56" s="2347">
        <v>0</v>
      </c>
      <c r="P56" s="2151">
        <v>1</v>
      </c>
      <c r="Q56" s="2151">
        <v>1</v>
      </c>
      <c r="R56" s="2152">
        <v>1</v>
      </c>
      <c r="S56" s="2152"/>
      <c r="T56" s="2152"/>
      <c r="U56" s="2146"/>
      <c r="V56" s="2152"/>
      <c r="W56" s="2141" t="s">
        <v>438</v>
      </c>
      <c r="X56" s="2596"/>
      <c r="Z56" s="2348"/>
      <c r="AA56" s="2408" t="s">
        <v>2268</v>
      </c>
      <c r="AB56" s="2408"/>
      <c r="AC56" s="2408"/>
      <c r="AD56" s="2408" t="s">
        <v>414</v>
      </c>
      <c r="AE56" s="2407"/>
      <c r="AF56" s="2407"/>
    </row>
    <row r="57" spans="1:32" ht="32.25" customHeight="1">
      <c r="A57" s="2605">
        <v>51</v>
      </c>
      <c r="B57" s="2366" t="s">
        <v>451</v>
      </c>
      <c r="C57" s="2148" t="s">
        <v>94</v>
      </c>
      <c r="D57" s="2149" t="s">
        <v>728</v>
      </c>
      <c r="E57" s="2351" t="s">
        <v>3111</v>
      </c>
      <c r="F57" s="2370" t="s">
        <v>3173</v>
      </c>
      <c r="G57" s="2346"/>
      <c r="H57" s="2346">
        <v>2</v>
      </c>
      <c r="I57" s="2346">
        <v>77</v>
      </c>
      <c r="J57" s="2147" t="s">
        <v>2266</v>
      </c>
      <c r="K57" s="2147" t="s">
        <v>408</v>
      </c>
      <c r="L57" s="2347">
        <v>95000</v>
      </c>
      <c r="M57" s="2347">
        <v>95000</v>
      </c>
      <c r="N57" s="2347">
        <v>95000</v>
      </c>
      <c r="O57" s="2347">
        <v>0</v>
      </c>
      <c r="P57" s="2151">
        <v>1</v>
      </c>
      <c r="Q57" s="2151">
        <v>1</v>
      </c>
      <c r="R57" s="2152">
        <v>1</v>
      </c>
      <c r="S57" s="2146"/>
      <c r="T57" s="2146"/>
      <c r="U57" s="2146"/>
      <c r="V57" s="2146"/>
      <c r="W57" s="2141" t="s">
        <v>438</v>
      </c>
      <c r="X57" s="2596"/>
      <c r="Z57" s="2348"/>
      <c r="AA57" s="2408" t="s">
        <v>2266</v>
      </c>
      <c r="AB57" s="2408"/>
      <c r="AC57" s="2408"/>
      <c r="AD57" s="2408" t="s">
        <v>408</v>
      </c>
      <c r="AE57" s="2407"/>
      <c r="AF57" s="2407"/>
    </row>
    <row r="58" spans="1:32" ht="32.25" customHeight="1">
      <c r="A58" s="2605">
        <v>52</v>
      </c>
      <c r="B58" s="2366" t="s">
        <v>451</v>
      </c>
      <c r="C58" s="2148" t="s">
        <v>94</v>
      </c>
      <c r="D58" s="2149" t="s">
        <v>728</v>
      </c>
      <c r="E58" s="2351" t="s">
        <v>3112</v>
      </c>
      <c r="F58" s="2351" t="s">
        <v>3184</v>
      </c>
      <c r="G58" s="2346"/>
      <c r="H58" s="2346">
        <v>1</v>
      </c>
      <c r="I58" s="2346">
        <v>87</v>
      </c>
      <c r="J58" s="2147" t="s">
        <v>2266</v>
      </c>
      <c r="K58" s="2147" t="s">
        <v>408</v>
      </c>
      <c r="L58" s="2347">
        <v>95000</v>
      </c>
      <c r="M58" s="2347">
        <v>95000</v>
      </c>
      <c r="N58" s="2347">
        <v>95000</v>
      </c>
      <c r="O58" s="2347">
        <v>0</v>
      </c>
      <c r="P58" s="2151">
        <v>1</v>
      </c>
      <c r="Q58" s="2151">
        <v>1</v>
      </c>
      <c r="R58" s="2152">
        <v>1</v>
      </c>
      <c r="S58" s="2152"/>
      <c r="T58" s="2152"/>
      <c r="U58" s="2146"/>
      <c r="V58" s="2152"/>
      <c r="W58" s="2141" t="s">
        <v>438</v>
      </c>
      <c r="X58" s="2596"/>
      <c r="Z58" s="2348"/>
      <c r="AA58" s="2408" t="s">
        <v>2267</v>
      </c>
      <c r="AB58" s="2408"/>
      <c r="AC58" s="2408"/>
      <c r="AD58" s="2408" t="s">
        <v>409</v>
      </c>
      <c r="AE58" s="2407"/>
      <c r="AF58" s="2407"/>
    </row>
    <row r="59" spans="1:32" ht="32.25" customHeight="1">
      <c r="A59" s="2605">
        <v>53</v>
      </c>
      <c r="B59" s="2366" t="s">
        <v>451</v>
      </c>
      <c r="C59" s="2148" t="s">
        <v>94</v>
      </c>
      <c r="D59" s="2149" t="s">
        <v>728</v>
      </c>
      <c r="E59" s="2351" t="s">
        <v>3185</v>
      </c>
      <c r="F59" s="2351" t="s">
        <v>3105</v>
      </c>
      <c r="G59" s="2345"/>
      <c r="H59" s="2345">
        <v>1</v>
      </c>
      <c r="I59" s="2345">
        <v>45</v>
      </c>
      <c r="J59" s="2147" t="s">
        <v>2266</v>
      </c>
      <c r="K59" s="2147" t="s">
        <v>408</v>
      </c>
      <c r="L59" s="2347">
        <v>150000</v>
      </c>
      <c r="M59" s="2347">
        <v>150000</v>
      </c>
      <c r="N59" s="2347">
        <v>150000</v>
      </c>
      <c r="O59" s="2347">
        <v>0</v>
      </c>
      <c r="P59" s="2151">
        <v>1</v>
      </c>
      <c r="Q59" s="2151">
        <v>1</v>
      </c>
      <c r="R59" s="2152">
        <v>1</v>
      </c>
      <c r="S59" s="2152"/>
      <c r="T59" s="2152"/>
      <c r="U59" s="2146"/>
      <c r="V59" s="2152"/>
      <c r="W59" s="2141" t="s">
        <v>438</v>
      </c>
      <c r="X59" s="2596"/>
      <c r="Z59" s="2348"/>
      <c r="AA59" s="2408" t="s">
        <v>2268</v>
      </c>
      <c r="AB59" s="2408"/>
      <c r="AC59" s="2408"/>
      <c r="AD59" s="2408" t="s">
        <v>414</v>
      </c>
      <c r="AE59" s="2407"/>
      <c r="AF59" s="2407"/>
    </row>
    <row r="60" spans="1:32" ht="32.25" customHeight="1">
      <c r="A60" s="2605">
        <v>54</v>
      </c>
      <c r="B60" s="2532" t="s">
        <v>415</v>
      </c>
      <c r="C60" s="2148" t="s">
        <v>94</v>
      </c>
      <c r="D60" s="2149" t="s">
        <v>728</v>
      </c>
      <c r="E60" s="2351" t="s">
        <v>1767</v>
      </c>
      <c r="F60" s="2351" t="s">
        <v>716</v>
      </c>
      <c r="G60" s="2346">
        <v>1</v>
      </c>
      <c r="H60" s="2346"/>
      <c r="I60" s="2346">
        <v>232</v>
      </c>
      <c r="J60" s="2147" t="s">
        <v>2266</v>
      </c>
      <c r="K60" s="2147" t="s">
        <v>408</v>
      </c>
      <c r="L60" s="2347">
        <v>120000</v>
      </c>
      <c r="M60" s="2347">
        <v>120000</v>
      </c>
      <c r="N60" s="2347">
        <v>120000</v>
      </c>
      <c r="O60" s="2347">
        <v>0</v>
      </c>
      <c r="P60" s="2151">
        <v>1</v>
      </c>
      <c r="Q60" s="2151">
        <v>1</v>
      </c>
      <c r="R60" s="2152">
        <v>1</v>
      </c>
      <c r="S60" s="2146"/>
      <c r="T60" s="2146"/>
      <c r="U60" s="2146"/>
      <c r="V60" s="2146"/>
      <c r="W60" s="2141" t="s">
        <v>438</v>
      </c>
      <c r="X60" s="2596"/>
      <c r="Z60" s="2348"/>
      <c r="AA60" s="2408" t="s">
        <v>2266</v>
      </c>
      <c r="AB60" s="2408"/>
      <c r="AC60" s="2408"/>
      <c r="AD60" s="2408" t="s">
        <v>408</v>
      </c>
      <c r="AE60" s="2407"/>
      <c r="AF60" s="2407"/>
    </row>
    <row r="61" spans="1:32" ht="52.5" customHeight="1">
      <c r="A61" s="2605"/>
      <c r="B61" s="2470" t="s">
        <v>1926</v>
      </c>
      <c r="C61" s="2493" t="s">
        <v>94</v>
      </c>
      <c r="D61" s="2534" t="s">
        <v>728</v>
      </c>
      <c r="E61" s="2563" t="s">
        <v>3113</v>
      </c>
      <c r="F61" s="2351" t="s">
        <v>716</v>
      </c>
      <c r="G61" s="2346"/>
      <c r="H61" s="2346"/>
      <c r="I61" s="2346"/>
      <c r="J61" s="2147"/>
      <c r="K61" s="2147" t="s">
        <v>408</v>
      </c>
      <c r="L61" s="2347">
        <v>0</v>
      </c>
      <c r="M61" s="2347"/>
      <c r="N61" s="2347"/>
      <c r="O61" s="2347">
        <v>0</v>
      </c>
      <c r="P61" s="2151"/>
      <c r="Q61" s="2151"/>
      <c r="R61" s="2152"/>
      <c r="S61" s="2152"/>
      <c r="T61" s="2152"/>
      <c r="U61" s="2146"/>
      <c r="V61" s="2152">
        <v>1</v>
      </c>
      <c r="W61" s="2005" t="s">
        <v>3444</v>
      </c>
      <c r="X61" s="2596"/>
      <c r="Z61" s="2348"/>
      <c r="AA61" s="2408" t="s">
        <v>2267</v>
      </c>
      <c r="AB61" s="2408"/>
      <c r="AC61" s="2408"/>
      <c r="AD61" s="2408" t="s">
        <v>409</v>
      </c>
      <c r="AE61" s="2407"/>
      <c r="AF61" s="2407"/>
    </row>
    <row r="62" spans="1:32" ht="32.25" customHeight="1">
      <c r="A62" s="2605">
        <v>55</v>
      </c>
      <c r="B62" s="1840" t="s">
        <v>415</v>
      </c>
      <c r="C62" s="2148" t="s">
        <v>94</v>
      </c>
      <c r="D62" s="2149" t="s">
        <v>728</v>
      </c>
      <c r="E62" s="2351" t="s">
        <v>3113</v>
      </c>
      <c r="F62" s="2351" t="s">
        <v>3443</v>
      </c>
      <c r="G62" s="2346"/>
      <c r="H62" s="2346">
        <v>1</v>
      </c>
      <c r="I62" s="2346">
        <v>60</v>
      </c>
      <c r="J62" s="2147" t="s">
        <v>2266</v>
      </c>
      <c r="K62" s="2147" t="s">
        <v>408</v>
      </c>
      <c r="L62" s="2347">
        <v>75000</v>
      </c>
      <c r="M62" s="2347">
        <v>75000</v>
      </c>
      <c r="N62" s="2347">
        <v>75000</v>
      </c>
      <c r="O62" s="2347">
        <v>0</v>
      </c>
      <c r="P62" s="2151">
        <v>1</v>
      </c>
      <c r="Q62" s="2151">
        <v>1</v>
      </c>
      <c r="R62" s="2152">
        <v>1</v>
      </c>
      <c r="S62" s="2152"/>
      <c r="T62" s="2152"/>
      <c r="U62" s="2146"/>
      <c r="V62" s="2152"/>
      <c r="W62" s="2147" t="s">
        <v>438</v>
      </c>
      <c r="X62" s="2596"/>
      <c r="Z62" s="2348"/>
      <c r="AA62" s="2408"/>
      <c r="AB62" s="2408"/>
      <c r="AC62" s="2408"/>
      <c r="AD62" s="2408"/>
      <c r="AE62" s="2407"/>
      <c r="AF62" s="2407"/>
    </row>
    <row r="63" spans="1:32" ht="32.25" customHeight="1">
      <c r="A63" s="2605">
        <v>56</v>
      </c>
      <c r="B63" s="2366" t="s">
        <v>451</v>
      </c>
      <c r="C63" s="2148" t="s">
        <v>94</v>
      </c>
      <c r="D63" s="2149" t="s">
        <v>728</v>
      </c>
      <c r="E63" s="2351" t="s">
        <v>3114</v>
      </c>
      <c r="F63" s="2351" t="s">
        <v>716</v>
      </c>
      <c r="G63" s="2345">
        <v>1</v>
      </c>
      <c r="H63" s="2345"/>
      <c r="I63" s="2345">
        <v>66</v>
      </c>
      <c r="J63" s="2147" t="s">
        <v>2266</v>
      </c>
      <c r="K63" s="2147" t="s">
        <v>408</v>
      </c>
      <c r="L63" s="2347">
        <v>75000</v>
      </c>
      <c r="M63" s="2347">
        <v>75000</v>
      </c>
      <c r="N63" s="2347">
        <v>75000</v>
      </c>
      <c r="O63" s="2347">
        <v>0</v>
      </c>
      <c r="P63" s="2151">
        <v>1</v>
      </c>
      <c r="Q63" s="2151">
        <v>1</v>
      </c>
      <c r="R63" s="2152">
        <v>1</v>
      </c>
      <c r="S63" s="2152"/>
      <c r="T63" s="2152"/>
      <c r="U63" s="2146"/>
      <c r="V63" s="2152"/>
      <c r="W63" s="2147" t="s">
        <v>438</v>
      </c>
      <c r="X63" s="2596"/>
      <c r="Z63" s="2348"/>
      <c r="AA63" s="2408" t="s">
        <v>2268</v>
      </c>
      <c r="AB63" s="2408"/>
      <c r="AC63" s="2408"/>
      <c r="AD63" s="2408" t="s">
        <v>414</v>
      </c>
      <c r="AE63" s="2407"/>
      <c r="AF63" s="2407"/>
    </row>
    <row r="64" spans="1:32" ht="32.25" customHeight="1">
      <c r="A64" s="2605">
        <v>57</v>
      </c>
      <c r="B64" s="2366" t="s">
        <v>451</v>
      </c>
      <c r="C64" s="2148" t="s">
        <v>94</v>
      </c>
      <c r="D64" s="2149" t="s">
        <v>728</v>
      </c>
      <c r="E64" s="2351" t="s">
        <v>3115</v>
      </c>
      <c r="F64" s="2351" t="s">
        <v>3170</v>
      </c>
      <c r="G64" s="2346"/>
      <c r="H64" s="2346">
        <v>1</v>
      </c>
      <c r="I64" s="2346">
        <v>49</v>
      </c>
      <c r="J64" s="2147" t="s">
        <v>2266</v>
      </c>
      <c r="K64" s="2147" t="s">
        <v>408</v>
      </c>
      <c r="L64" s="2347">
        <v>130000</v>
      </c>
      <c r="M64" s="2347">
        <v>130000</v>
      </c>
      <c r="N64" s="2347">
        <v>130000</v>
      </c>
      <c r="O64" s="2347">
        <v>0</v>
      </c>
      <c r="P64" s="2151">
        <v>1</v>
      </c>
      <c r="Q64" s="2151">
        <v>1</v>
      </c>
      <c r="R64" s="2146">
        <v>1</v>
      </c>
      <c r="S64" s="2152"/>
      <c r="T64" s="2146"/>
      <c r="U64" s="2146"/>
      <c r="V64" s="2146"/>
      <c r="W64" s="2147" t="s">
        <v>438</v>
      </c>
      <c r="X64" s="2596"/>
      <c r="Z64" s="2348"/>
      <c r="AA64" s="2408" t="s">
        <v>2266</v>
      </c>
      <c r="AB64" s="2408"/>
      <c r="AC64" s="2408"/>
      <c r="AD64" s="2408" t="s">
        <v>408</v>
      </c>
      <c r="AE64" s="2407"/>
      <c r="AF64" s="2407"/>
    </row>
    <row r="65" spans="1:32" ht="32.25" customHeight="1">
      <c r="A65" s="2605">
        <v>58</v>
      </c>
      <c r="B65" s="2366" t="s">
        <v>451</v>
      </c>
      <c r="C65" s="2148" t="s">
        <v>94</v>
      </c>
      <c r="D65" s="2149" t="s">
        <v>728</v>
      </c>
      <c r="E65" s="2351" t="s">
        <v>3116</v>
      </c>
      <c r="F65" s="2351" t="s">
        <v>3174</v>
      </c>
      <c r="G65" s="2346"/>
      <c r="H65" s="2346">
        <v>1</v>
      </c>
      <c r="I65" s="2346">
        <v>83</v>
      </c>
      <c r="J65" s="2147" t="s">
        <v>2266</v>
      </c>
      <c r="K65" s="2147" t="s">
        <v>408</v>
      </c>
      <c r="L65" s="2347">
        <v>75000</v>
      </c>
      <c r="M65" s="2347">
        <v>75000</v>
      </c>
      <c r="N65" s="2347">
        <v>75000</v>
      </c>
      <c r="O65" s="2347">
        <v>0</v>
      </c>
      <c r="P65" s="2151">
        <v>1</v>
      </c>
      <c r="Q65" s="2151">
        <v>1</v>
      </c>
      <c r="R65" s="2152">
        <v>1</v>
      </c>
      <c r="S65" s="2152"/>
      <c r="T65" s="2152"/>
      <c r="U65" s="2146"/>
      <c r="V65" s="2152"/>
      <c r="W65" s="2147" t="s">
        <v>438</v>
      </c>
      <c r="X65" s="2596"/>
      <c r="Z65" s="2348"/>
      <c r="AA65" s="2408" t="s">
        <v>2267</v>
      </c>
      <c r="AB65" s="2408"/>
      <c r="AC65" s="2408"/>
      <c r="AD65" s="2408" t="s">
        <v>409</v>
      </c>
      <c r="AE65" s="2407"/>
      <c r="AF65" s="2407"/>
    </row>
    <row r="66" spans="1:32" ht="48.75" customHeight="1">
      <c r="A66" s="2605">
        <v>59</v>
      </c>
      <c r="B66" s="2470" t="s">
        <v>1926</v>
      </c>
      <c r="C66" s="2493" t="s">
        <v>94</v>
      </c>
      <c r="D66" s="2534" t="s">
        <v>728</v>
      </c>
      <c r="E66" s="2563" t="s">
        <v>3117</v>
      </c>
      <c r="F66" s="2351" t="s">
        <v>3175</v>
      </c>
      <c r="G66" s="2345"/>
      <c r="H66" s="2345">
        <v>1</v>
      </c>
      <c r="I66" s="2345">
        <v>34</v>
      </c>
      <c r="J66" s="2147"/>
      <c r="K66" s="2147" t="s">
        <v>408</v>
      </c>
      <c r="L66" s="2347"/>
      <c r="M66" s="2347"/>
      <c r="N66" s="2347"/>
      <c r="O66" s="2347"/>
      <c r="P66" s="2151"/>
      <c r="Q66" s="2151"/>
      <c r="R66" s="2152"/>
      <c r="S66" s="2152"/>
      <c r="T66" s="2152"/>
      <c r="U66" s="2146"/>
      <c r="V66" s="2152">
        <v>1</v>
      </c>
      <c r="W66" s="2497" t="s">
        <v>3519</v>
      </c>
      <c r="Z66" s="2348"/>
      <c r="AA66" s="2408" t="s">
        <v>2268</v>
      </c>
      <c r="AB66" s="2408"/>
      <c r="AC66" s="2408"/>
      <c r="AD66" s="2408" t="s">
        <v>414</v>
      </c>
      <c r="AE66" s="2407"/>
      <c r="AF66" s="2407"/>
    </row>
    <row r="67" spans="1:32" ht="32.25" customHeight="1">
      <c r="A67" s="2605">
        <v>60</v>
      </c>
      <c r="B67" s="2366" t="s">
        <v>451</v>
      </c>
      <c r="C67" s="2148" t="s">
        <v>94</v>
      </c>
      <c r="D67" s="2149" t="s">
        <v>728</v>
      </c>
      <c r="E67" s="2351" t="s">
        <v>3118</v>
      </c>
      <c r="F67" s="2351" t="s">
        <v>716</v>
      </c>
      <c r="G67" s="2346">
        <v>1</v>
      </c>
      <c r="H67" s="2346"/>
      <c r="I67" s="2346">
        <v>53</v>
      </c>
      <c r="J67" s="2147" t="s">
        <v>2268</v>
      </c>
      <c r="K67" s="2147" t="s">
        <v>408</v>
      </c>
      <c r="L67" s="2347">
        <v>119888.3</v>
      </c>
      <c r="M67" s="2347">
        <v>119888.3</v>
      </c>
      <c r="N67" s="2347">
        <v>119888.3</v>
      </c>
      <c r="O67" s="2347">
        <v>0</v>
      </c>
      <c r="P67" s="2151">
        <v>1</v>
      </c>
      <c r="Q67" s="2151">
        <v>1</v>
      </c>
      <c r="R67" s="2146">
        <v>1</v>
      </c>
      <c r="S67" s="2152"/>
      <c r="T67" s="2146"/>
      <c r="U67" s="2146"/>
      <c r="V67" s="2146"/>
      <c r="W67" s="2147" t="s">
        <v>438</v>
      </c>
      <c r="X67" s="2596"/>
      <c r="Z67" s="2348"/>
      <c r="AA67" s="2408" t="s">
        <v>2266</v>
      </c>
      <c r="AB67" s="2408"/>
      <c r="AC67" s="2408"/>
      <c r="AD67" s="2408" t="s">
        <v>408</v>
      </c>
      <c r="AE67" s="2407"/>
      <c r="AF67" s="2407"/>
    </row>
    <row r="68" spans="1:32" ht="32.25" customHeight="1">
      <c r="A68" s="2605">
        <v>61</v>
      </c>
      <c r="B68" s="2366" t="s">
        <v>451</v>
      </c>
      <c r="C68" s="2148" t="s">
        <v>94</v>
      </c>
      <c r="D68" s="2149" t="s">
        <v>728</v>
      </c>
      <c r="E68" s="2351" t="s">
        <v>3119</v>
      </c>
      <c r="F68" s="2351" t="s">
        <v>3167</v>
      </c>
      <c r="G68" s="2346"/>
      <c r="H68" s="2346">
        <v>2</v>
      </c>
      <c r="I68" s="2346">
        <v>42</v>
      </c>
      <c r="J68" s="2147" t="s">
        <v>2266</v>
      </c>
      <c r="K68" s="2147" t="s">
        <v>408</v>
      </c>
      <c r="L68" s="2347">
        <v>120000</v>
      </c>
      <c r="M68" s="2347">
        <v>120000</v>
      </c>
      <c r="N68" s="2347">
        <v>120000</v>
      </c>
      <c r="O68" s="2347">
        <v>0</v>
      </c>
      <c r="P68" s="2151">
        <v>1</v>
      </c>
      <c r="Q68" s="2151">
        <v>1</v>
      </c>
      <c r="R68" s="2152">
        <v>1</v>
      </c>
      <c r="S68" s="2152"/>
      <c r="T68" s="2152"/>
      <c r="U68" s="2146"/>
      <c r="V68" s="2152"/>
      <c r="W68" s="2147" t="s">
        <v>438</v>
      </c>
      <c r="X68" s="2596"/>
      <c r="Z68" s="2348"/>
      <c r="AA68" s="2408" t="s">
        <v>2267</v>
      </c>
      <c r="AB68" s="2408"/>
      <c r="AC68" s="2408"/>
      <c r="AD68" s="2408" t="s">
        <v>409</v>
      </c>
      <c r="AE68" s="2407"/>
      <c r="AF68" s="2407"/>
    </row>
    <row r="69" spans="1:32" ht="32.25" customHeight="1">
      <c r="A69" s="2605">
        <v>62</v>
      </c>
      <c r="B69" s="2366" t="s">
        <v>451</v>
      </c>
      <c r="C69" s="2148" t="s">
        <v>94</v>
      </c>
      <c r="D69" s="2149" t="s">
        <v>728</v>
      </c>
      <c r="E69" s="2351" t="s">
        <v>3120</v>
      </c>
      <c r="F69" s="2351" t="s">
        <v>3106</v>
      </c>
      <c r="G69" s="2345"/>
      <c r="H69" s="2345">
        <v>1</v>
      </c>
      <c r="I69" s="2345">
        <v>69</v>
      </c>
      <c r="J69" s="2147" t="s">
        <v>2266</v>
      </c>
      <c r="K69" s="2147" t="s">
        <v>408</v>
      </c>
      <c r="L69" s="2347">
        <v>60000</v>
      </c>
      <c r="M69" s="2347">
        <v>60000</v>
      </c>
      <c r="N69" s="2347">
        <v>60000</v>
      </c>
      <c r="O69" s="2347">
        <v>0</v>
      </c>
      <c r="P69" s="2151">
        <v>1</v>
      </c>
      <c r="Q69" s="2151">
        <v>1</v>
      </c>
      <c r="R69" s="2152">
        <v>1</v>
      </c>
      <c r="S69" s="2152"/>
      <c r="T69" s="2152"/>
      <c r="U69" s="2146"/>
      <c r="V69" s="2152"/>
      <c r="W69" s="2147" t="s">
        <v>438</v>
      </c>
      <c r="X69" s="2596"/>
      <c r="Z69" s="2348"/>
      <c r="AA69" s="2408" t="s">
        <v>2268</v>
      </c>
      <c r="AB69" s="2408"/>
      <c r="AC69" s="2408"/>
      <c r="AD69" s="2408" t="s">
        <v>414</v>
      </c>
      <c r="AE69" s="2407"/>
      <c r="AF69" s="2407"/>
    </row>
    <row r="70" spans="1:32" ht="32.25" customHeight="1">
      <c r="A70" s="2605">
        <v>63</v>
      </c>
      <c r="B70" s="2470" t="s">
        <v>1926</v>
      </c>
      <c r="C70" s="2493" t="s">
        <v>94</v>
      </c>
      <c r="D70" s="2534" t="s">
        <v>728</v>
      </c>
      <c r="E70" s="2563" t="s">
        <v>3186</v>
      </c>
      <c r="F70" s="2351" t="s">
        <v>3176</v>
      </c>
      <c r="G70" s="2346"/>
      <c r="H70" s="2346">
        <v>1</v>
      </c>
      <c r="I70" s="2346">
        <v>97</v>
      </c>
      <c r="J70" s="2147"/>
      <c r="K70" s="2147" t="s">
        <v>408</v>
      </c>
      <c r="L70" s="2347"/>
      <c r="M70" s="2347"/>
      <c r="N70" s="2347"/>
      <c r="O70" s="2347"/>
      <c r="P70" s="2145"/>
      <c r="Q70" s="2145"/>
      <c r="R70" s="2146"/>
      <c r="S70" s="2146"/>
      <c r="T70" s="2146"/>
      <c r="U70" s="2146"/>
      <c r="V70" s="2146">
        <v>1</v>
      </c>
      <c r="W70" s="4312" t="s">
        <v>3519</v>
      </c>
      <c r="Z70" s="2348"/>
      <c r="AA70" s="2408" t="s">
        <v>2266</v>
      </c>
      <c r="AB70" s="2408"/>
      <c r="AC70" s="2408"/>
      <c r="AD70" s="2408" t="s">
        <v>408</v>
      </c>
      <c r="AE70" s="2407"/>
      <c r="AF70" s="2407"/>
    </row>
    <row r="71" spans="1:32" ht="32.25" customHeight="1">
      <c r="A71" s="2605">
        <v>64</v>
      </c>
      <c r="B71" s="2470" t="s">
        <v>1926</v>
      </c>
      <c r="C71" s="2493" t="s">
        <v>94</v>
      </c>
      <c r="D71" s="2534" t="s">
        <v>728</v>
      </c>
      <c r="E71" s="2563" t="s">
        <v>1760</v>
      </c>
      <c r="F71" s="2351" t="s">
        <v>716</v>
      </c>
      <c r="G71" s="2346">
        <v>1</v>
      </c>
      <c r="H71" s="2346"/>
      <c r="I71" s="2346">
        <v>67</v>
      </c>
      <c r="J71" s="2147"/>
      <c r="K71" s="2147" t="s">
        <v>408</v>
      </c>
      <c r="L71" s="2347"/>
      <c r="M71" s="2347"/>
      <c r="N71" s="2347"/>
      <c r="O71" s="2347"/>
      <c r="P71" s="2151"/>
      <c r="Q71" s="2151"/>
      <c r="R71" s="2152"/>
      <c r="S71" s="2152"/>
      <c r="T71" s="2152"/>
      <c r="U71" s="2146"/>
      <c r="V71" s="2152">
        <v>1</v>
      </c>
      <c r="W71" s="4313"/>
      <c r="Z71" s="2348"/>
      <c r="AA71" s="2408" t="s">
        <v>2267</v>
      </c>
      <c r="AB71" s="2408"/>
      <c r="AC71" s="2408"/>
      <c r="AD71" s="2408" t="s">
        <v>409</v>
      </c>
      <c r="AE71" s="2407"/>
      <c r="AF71" s="2407"/>
    </row>
    <row r="72" spans="1:32" ht="32.25" customHeight="1">
      <c r="A72" s="2605">
        <v>65</v>
      </c>
      <c r="B72" s="2470" t="s">
        <v>1926</v>
      </c>
      <c r="C72" s="2493" t="s">
        <v>94</v>
      </c>
      <c r="D72" s="2534" t="s">
        <v>728</v>
      </c>
      <c r="E72" s="2563" t="s">
        <v>3121</v>
      </c>
      <c r="F72" s="2351" t="s">
        <v>716</v>
      </c>
      <c r="G72" s="2345">
        <v>1</v>
      </c>
      <c r="H72" s="2345"/>
      <c r="I72" s="2345">
        <v>35</v>
      </c>
      <c r="J72" s="2147"/>
      <c r="K72" s="2147" t="s">
        <v>408</v>
      </c>
      <c r="L72" s="2347"/>
      <c r="M72" s="2347"/>
      <c r="N72" s="2347"/>
      <c r="O72" s="2347"/>
      <c r="P72" s="2151"/>
      <c r="Q72" s="2151"/>
      <c r="R72" s="2152"/>
      <c r="S72" s="2152"/>
      <c r="T72" s="2152"/>
      <c r="U72" s="2146"/>
      <c r="V72" s="2152">
        <v>1</v>
      </c>
      <c r="W72" s="4314"/>
      <c r="Z72" s="2348"/>
      <c r="AA72" s="2408" t="s">
        <v>2268</v>
      </c>
      <c r="AB72" s="2408"/>
      <c r="AC72" s="2408"/>
      <c r="AD72" s="2408" t="s">
        <v>414</v>
      </c>
      <c r="AE72" s="2407"/>
      <c r="AF72" s="2407"/>
    </row>
    <row r="73" spans="1:32" ht="32.25" customHeight="1">
      <c r="A73" s="2605">
        <v>66</v>
      </c>
      <c r="B73" s="2366" t="s">
        <v>451</v>
      </c>
      <c r="C73" s="2148" t="s">
        <v>94</v>
      </c>
      <c r="D73" s="2149" t="s">
        <v>728</v>
      </c>
      <c r="E73" s="2351" t="s">
        <v>3122</v>
      </c>
      <c r="F73" s="2351" t="s">
        <v>716</v>
      </c>
      <c r="G73" s="2346"/>
      <c r="H73" s="2346">
        <v>1</v>
      </c>
      <c r="I73" s="2346">
        <v>87</v>
      </c>
      <c r="J73" s="2147" t="s">
        <v>2268</v>
      </c>
      <c r="K73" s="2147" t="s">
        <v>408</v>
      </c>
      <c r="L73" s="2347">
        <v>30000</v>
      </c>
      <c r="M73" s="2347">
        <v>30000</v>
      </c>
      <c r="N73" s="2347">
        <v>30000</v>
      </c>
      <c r="O73" s="2347">
        <v>0</v>
      </c>
      <c r="P73" s="2151">
        <v>1</v>
      </c>
      <c r="Q73" s="2151">
        <v>1</v>
      </c>
      <c r="R73" s="2146">
        <v>1</v>
      </c>
      <c r="S73" s="2146"/>
      <c r="T73" s="2146"/>
      <c r="U73" s="2146"/>
      <c r="V73" s="2146"/>
      <c r="W73" s="2147" t="s">
        <v>438</v>
      </c>
      <c r="X73" s="2596"/>
      <c r="Z73" s="2348"/>
      <c r="AA73" s="2408" t="s">
        <v>2266</v>
      </c>
      <c r="AB73" s="2408"/>
      <c r="AC73" s="2408"/>
      <c r="AD73" s="2408" t="s">
        <v>408</v>
      </c>
      <c r="AE73" s="2407"/>
      <c r="AF73" s="2407"/>
    </row>
    <row r="74" spans="1:32" ht="51.75" customHeight="1">
      <c r="A74" s="2605">
        <v>67</v>
      </c>
      <c r="B74" s="2470" t="s">
        <v>1926</v>
      </c>
      <c r="C74" s="2493" t="s">
        <v>94</v>
      </c>
      <c r="D74" s="2534" t="s">
        <v>728</v>
      </c>
      <c r="E74" s="2563" t="s">
        <v>3123</v>
      </c>
      <c r="F74" s="2351" t="s">
        <v>3107</v>
      </c>
      <c r="G74" s="2346"/>
      <c r="H74" s="2346">
        <v>1</v>
      </c>
      <c r="I74" s="2346">
        <v>71</v>
      </c>
      <c r="J74" s="2147"/>
      <c r="K74" s="2147" t="s">
        <v>408</v>
      </c>
      <c r="L74" s="2347"/>
      <c r="M74" s="2347"/>
      <c r="N74" s="2347"/>
      <c r="O74" s="2347"/>
      <c r="P74" s="2151"/>
      <c r="Q74" s="2151"/>
      <c r="R74" s="2152"/>
      <c r="S74" s="2152"/>
      <c r="T74" s="2152"/>
      <c r="U74" s="2146"/>
      <c r="V74" s="2152">
        <v>1</v>
      </c>
      <c r="W74" s="2497" t="s">
        <v>3519</v>
      </c>
      <c r="Z74" s="2348"/>
      <c r="AA74" s="2408" t="s">
        <v>2267</v>
      </c>
      <c r="AB74" s="2408"/>
      <c r="AC74" s="2408"/>
      <c r="AD74" s="2408" t="s">
        <v>409</v>
      </c>
      <c r="AE74" s="2407"/>
      <c r="AF74" s="2407"/>
    </row>
    <row r="75" spans="1:32" ht="32.25" customHeight="1">
      <c r="A75" s="2605">
        <v>68</v>
      </c>
      <c r="B75" s="2366" t="s">
        <v>451</v>
      </c>
      <c r="C75" s="2148" t="s">
        <v>94</v>
      </c>
      <c r="D75" s="2149" t="s">
        <v>728</v>
      </c>
      <c r="E75" s="2351" t="s">
        <v>1764</v>
      </c>
      <c r="F75" s="2351" t="s">
        <v>716</v>
      </c>
      <c r="G75" s="2345">
        <v>1</v>
      </c>
      <c r="H75" s="2345"/>
      <c r="I75" s="2345">
        <v>27</v>
      </c>
      <c r="J75" s="2147" t="s">
        <v>2268</v>
      </c>
      <c r="K75" s="2147" t="s">
        <v>408</v>
      </c>
      <c r="L75" s="2347">
        <v>30000</v>
      </c>
      <c r="M75" s="2347">
        <v>30000</v>
      </c>
      <c r="N75" s="2347">
        <v>30000</v>
      </c>
      <c r="O75" s="2347">
        <v>0</v>
      </c>
      <c r="P75" s="2151">
        <v>1</v>
      </c>
      <c r="Q75" s="2151">
        <v>1</v>
      </c>
      <c r="R75" s="2152">
        <v>1</v>
      </c>
      <c r="S75" s="2152"/>
      <c r="T75" s="2152"/>
      <c r="U75" s="2146"/>
      <c r="V75" s="2152"/>
      <c r="W75" s="2147" t="s">
        <v>438</v>
      </c>
      <c r="X75" s="2596"/>
      <c r="Z75" s="2348"/>
      <c r="AA75" s="2408" t="s">
        <v>2268</v>
      </c>
      <c r="AB75" s="2408"/>
      <c r="AC75" s="2408"/>
      <c r="AD75" s="2408" t="s">
        <v>414</v>
      </c>
      <c r="AE75" s="2407"/>
      <c r="AF75" s="2407"/>
    </row>
    <row r="76" spans="1:32" ht="32.25" customHeight="1">
      <c r="A76" s="2605">
        <v>69</v>
      </c>
      <c r="B76" s="2366" t="s">
        <v>451</v>
      </c>
      <c r="C76" s="2148" t="s">
        <v>94</v>
      </c>
      <c r="D76" s="2149" t="s">
        <v>728</v>
      </c>
      <c r="E76" s="2351" t="s">
        <v>3124</v>
      </c>
      <c r="F76" s="2351" t="s">
        <v>3108</v>
      </c>
      <c r="G76" s="2346"/>
      <c r="H76" s="2346">
        <v>1</v>
      </c>
      <c r="I76" s="2346">
        <v>63</v>
      </c>
      <c r="J76" s="2147" t="s">
        <v>2268</v>
      </c>
      <c r="K76" s="2147" t="s">
        <v>408</v>
      </c>
      <c r="L76" s="2347">
        <v>30000</v>
      </c>
      <c r="M76" s="2347">
        <v>30000</v>
      </c>
      <c r="N76" s="2347">
        <v>30000</v>
      </c>
      <c r="O76" s="2347">
        <v>0</v>
      </c>
      <c r="P76" s="2151">
        <v>1</v>
      </c>
      <c r="Q76" s="2151">
        <v>1</v>
      </c>
      <c r="R76" s="2146">
        <v>1</v>
      </c>
      <c r="S76" s="2152"/>
      <c r="T76" s="2146"/>
      <c r="U76" s="2146"/>
      <c r="V76" s="2146"/>
      <c r="W76" s="2147" t="s">
        <v>438</v>
      </c>
      <c r="X76" s="2596"/>
      <c r="Z76" s="2348"/>
      <c r="AA76" s="2408" t="s">
        <v>2266</v>
      </c>
      <c r="AB76" s="2408"/>
      <c r="AC76" s="2408"/>
      <c r="AD76" s="2408" t="s">
        <v>408</v>
      </c>
      <c r="AE76" s="2407"/>
      <c r="AF76" s="2407"/>
    </row>
    <row r="77" spans="1:32" ht="32.25" customHeight="1">
      <c r="A77" s="2605">
        <v>70</v>
      </c>
      <c r="B77" s="2366" t="s">
        <v>451</v>
      </c>
      <c r="C77" s="2148" t="s">
        <v>94</v>
      </c>
      <c r="D77" s="2149" t="s">
        <v>728</v>
      </c>
      <c r="E77" s="2351" t="s">
        <v>2906</v>
      </c>
      <c r="F77" s="2351" t="s">
        <v>2916</v>
      </c>
      <c r="G77" s="2346"/>
      <c r="H77" s="2346">
        <v>2</v>
      </c>
      <c r="I77" s="2346">
        <v>150</v>
      </c>
      <c r="J77" s="2147" t="s">
        <v>2268</v>
      </c>
      <c r="K77" s="2147" t="s">
        <v>408</v>
      </c>
      <c r="L77" s="2347">
        <v>70000</v>
      </c>
      <c r="M77" s="2347">
        <v>70000</v>
      </c>
      <c r="N77" s="2347">
        <v>70000</v>
      </c>
      <c r="O77" s="2347">
        <v>0</v>
      </c>
      <c r="P77" s="2151">
        <v>1</v>
      </c>
      <c r="Q77" s="2151">
        <v>1</v>
      </c>
      <c r="R77" s="2146">
        <v>1</v>
      </c>
      <c r="S77" s="2152"/>
      <c r="T77" s="2152"/>
      <c r="U77" s="2146"/>
      <c r="V77" s="2152"/>
      <c r="W77" s="2147" t="s">
        <v>438</v>
      </c>
      <c r="X77" s="2596"/>
      <c r="Z77" s="2348"/>
      <c r="AA77" s="2408" t="s">
        <v>2267</v>
      </c>
      <c r="AB77" s="2408"/>
      <c r="AC77" s="2408"/>
      <c r="AD77" s="2408" t="s">
        <v>409</v>
      </c>
      <c r="AE77" s="2407"/>
      <c r="AF77" s="2407"/>
    </row>
    <row r="78" spans="1:32" ht="32.25" customHeight="1">
      <c r="A78" s="2605">
        <v>71</v>
      </c>
      <c r="B78" s="2366" t="s">
        <v>451</v>
      </c>
      <c r="C78" s="2148" t="s">
        <v>94</v>
      </c>
      <c r="D78" s="2149" t="s">
        <v>728</v>
      </c>
      <c r="E78" s="2351" t="s">
        <v>3125</v>
      </c>
      <c r="F78" s="2351" t="s">
        <v>3109</v>
      </c>
      <c r="G78" s="2345"/>
      <c r="H78" s="2345">
        <v>1</v>
      </c>
      <c r="I78" s="2345">
        <v>104</v>
      </c>
      <c r="J78" s="2147" t="s">
        <v>2266</v>
      </c>
      <c r="K78" s="2147" t="s">
        <v>408</v>
      </c>
      <c r="L78" s="2347">
        <v>30000</v>
      </c>
      <c r="M78" s="2347">
        <v>30000</v>
      </c>
      <c r="N78" s="2347">
        <v>30000</v>
      </c>
      <c r="O78" s="2347">
        <v>0</v>
      </c>
      <c r="P78" s="2151">
        <v>1</v>
      </c>
      <c r="Q78" s="2151">
        <v>1</v>
      </c>
      <c r="R78" s="2152">
        <v>1</v>
      </c>
      <c r="S78" s="2152"/>
      <c r="T78" s="2152"/>
      <c r="U78" s="2146"/>
      <c r="V78" s="2152"/>
      <c r="W78" s="2147" t="s">
        <v>438</v>
      </c>
      <c r="X78" s="2596"/>
      <c r="Z78" s="2348"/>
      <c r="AA78" s="2408" t="s">
        <v>2268</v>
      </c>
      <c r="AB78" s="2408"/>
      <c r="AC78" s="2408"/>
      <c r="AD78" s="2408" t="s">
        <v>414</v>
      </c>
      <c r="AE78" s="2407"/>
      <c r="AF78" s="2407"/>
    </row>
    <row r="79" spans="1:32" ht="32.25" customHeight="1">
      <c r="A79" s="2605">
        <v>72</v>
      </c>
      <c r="B79" s="1840" t="s">
        <v>415</v>
      </c>
      <c r="C79" s="2148" t="s">
        <v>94</v>
      </c>
      <c r="D79" s="2149" t="s">
        <v>728</v>
      </c>
      <c r="E79" s="2351" t="s">
        <v>3517</v>
      </c>
      <c r="F79" s="2351" t="s">
        <v>2916</v>
      </c>
      <c r="G79" s="2345"/>
      <c r="H79" s="2345">
        <v>1</v>
      </c>
      <c r="I79" s="2345"/>
      <c r="J79" s="2147" t="s">
        <v>2268</v>
      </c>
      <c r="K79" s="2147" t="s">
        <v>408</v>
      </c>
      <c r="L79" s="2347">
        <v>55000</v>
      </c>
      <c r="M79" s="2347">
        <v>55000</v>
      </c>
      <c r="N79" s="2347">
        <v>55000</v>
      </c>
      <c r="O79" s="2347">
        <v>0</v>
      </c>
      <c r="P79" s="2151">
        <v>1</v>
      </c>
      <c r="Q79" s="2151">
        <v>1</v>
      </c>
      <c r="R79" s="2146">
        <v>1</v>
      </c>
      <c r="S79" s="2152"/>
      <c r="T79" s="2146"/>
      <c r="U79" s="2146"/>
      <c r="V79" s="2146"/>
      <c r="W79" s="2147" t="s">
        <v>438</v>
      </c>
      <c r="X79" s="2596"/>
      <c r="Z79" s="2348"/>
      <c r="AA79" s="2408"/>
      <c r="AB79" s="2408"/>
      <c r="AC79" s="2408"/>
      <c r="AD79" s="2408"/>
      <c r="AE79" s="2407"/>
      <c r="AF79" s="2407"/>
    </row>
    <row r="80" spans="1:32" ht="32.25" customHeight="1">
      <c r="A80" s="2605">
        <v>73</v>
      </c>
      <c r="B80" s="1840" t="s">
        <v>415</v>
      </c>
      <c r="C80" s="2148" t="s">
        <v>94</v>
      </c>
      <c r="D80" s="2149" t="s">
        <v>728</v>
      </c>
      <c r="E80" s="2351" t="s">
        <v>3110</v>
      </c>
      <c r="F80" s="2351" t="s">
        <v>2916</v>
      </c>
      <c r="G80" s="2345"/>
      <c r="H80" s="2345">
        <v>1</v>
      </c>
      <c r="I80" s="2345"/>
      <c r="J80" s="2147" t="s">
        <v>2268</v>
      </c>
      <c r="K80" s="2147" t="s">
        <v>408</v>
      </c>
      <c r="L80" s="2347">
        <v>35000</v>
      </c>
      <c r="M80" s="2347">
        <v>35000</v>
      </c>
      <c r="N80" s="2347">
        <v>35000</v>
      </c>
      <c r="O80" s="2347">
        <v>0</v>
      </c>
      <c r="P80" s="2151">
        <v>1</v>
      </c>
      <c r="Q80" s="2151">
        <v>1</v>
      </c>
      <c r="R80" s="2146">
        <v>1</v>
      </c>
      <c r="S80" s="2152"/>
      <c r="T80" s="2146"/>
      <c r="U80" s="2146"/>
      <c r="V80" s="2146"/>
      <c r="W80" s="2147" t="s">
        <v>438</v>
      </c>
      <c r="X80" s="2596"/>
      <c r="Z80" s="2348"/>
      <c r="AA80" s="2408"/>
      <c r="AB80" s="2408"/>
      <c r="AC80" s="2408"/>
      <c r="AD80" s="2408"/>
      <c r="AE80" s="2407"/>
      <c r="AF80" s="2407"/>
    </row>
    <row r="81" spans="1:32" ht="32.25" customHeight="1">
      <c r="A81" s="2605">
        <v>74</v>
      </c>
      <c r="B81" s="1840" t="s">
        <v>415</v>
      </c>
      <c r="C81" s="2148" t="s">
        <v>94</v>
      </c>
      <c r="D81" s="2149" t="s">
        <v>728</v>
      </c>
      <c r="E81" s="2351" t="s">
        <v>3518</v>
      </c>
      <c r="F81" s="2351" t="s">
        <v>2916</v>
      </c>
      <c r="G81" s="2345"/>
      <c r="H81" s="2345">
        <v>1</v>
      </c>
      <c r="I81" s="2345"/>
      <c r="J81" s="2147" t="s">
        <v>2268</v>
      </c>
      <c r="K81" s="2147" t="s">
        <v>408</v>
      </c>
      <c r="L81" s="2347">
        <v>45000</v>
      </c>
      <c r="M81" s="2347">
        <v>45000</v>
      </c>
      <c r="N81" s="2347">
        <v>45000</v>
      </c>
      <c r="O81" s="2347">
        <v>0</v>
      </c>
      <c r="P81" s="2151">
        <v>1</v>
      </c>
      <c r="Q81" s="2151">
        <v>1</v>
      </c>
      <c r="R81" s="2146">
        <v>1</v>
      </c>
      <c r="S81" s="2152"/>
      <c r="T81" s="2146"/>
      <c r="U81" s="2146"/>
      <c r="V81" s="2146"/>
      <c r="W81" s="2147" t="s">
        <v>438</v>
      </c>
      <c r="X81" s="2596"/>
      <c r="Z81" s="2348"/>
      <c r="AA81" s="2408"/>
      <c r="AB81" s="2408"/>
      <c r="AC81" s="2408"/>
      <c r="AD81" s="2408"/>
      <c r="AE81" s="2407"/>
      <c r="AF81" s="2407"/>
    </row>
    <row r="82" spans="1:32" ht="32.25" customHeight="1">
      <c r="A82" s="2605">
        <v>75</v>
      </c>
      <c r="B82" s="2366" t="s">
        <v>451</v>
      </c>
      <c r="C82" s="2148" t="s">
        <v>94</v>
      </c>
      <c r="D82" s="2149" t="s">
        <v>740</v>
      </c>
      <c r="E82" s="2352" t="s">
        <v>3126</v>
      </c>
      <c r="F82" s="2353" t="s">
        <v>3127</v>
      </c>
      <c r="G82" s="2346">
        <v>1</v>
      </c>
      <c r="H82" s="2346"/>
      <c r="I82" s="2346">
        <v>13</v>
      </c>
      <c r="J82" s="2147" t="s">
        <v>2268</v>
      </c>
      <c r="K82" s="2147" t="s">
        <v>408</v>
      </c>
      <c r="L82" s="2347">
        <v>24000</v>
      </c>
      <c r="M82" s="2347">
        <v>24000</v>
      </c>
      <c r="N82" s="2347">
        <v>24000</v>
      </c>
      <c r="O82" s="2347">
        <v>0</v>
      </c>
      <c r="P82" s="2151">
        <v>1</v>
      </c>
      <c r="Q82" s="2151">
        <v>1</v>
      </c>
      <c r="R82" s="2146">
        <v>1</v>
      </c>
      <c r="S82" s="2152"/>
      <c r="T82" s="2146"/>
      <c r="U82" s="2146"/>
      <c r="V82" s="2146"/>
      <c r="W82" s="2147" t="s">
        <v>438</v>
      </c>
      <c r="X82" s="2596"/>
      <c r="Z82" s="2348"/>
      <c r="AA82" s="2408" t="s">
        <v>2266</v>
      </c>
      <c r="AB82" s="2408"/>
      <c r="AC82" s="2408"/>
      <c r="AD82" s="2408" t="s">
        <v>408</v>
      </c>
      <c r="AE82" s="2407"/>
      <c r="AF82" s="2407"/>
    </row>
    <row r="83" spans="1:32" ht="60" customHeight="1">
      <c r="A83" s="2605"/>
      <c r="B83" s="1841" t="s">
        <v>1926</v>
      </c>
      <c r="C83" s="2148" t="s">
        <v>94</v>
      </c>
      <c r="D83" s="2149" t="s">
        <v>740</v>
      </c>
      <c r="E83" s="2495" t="s">
        <v>3128</v>
      </c>
      <c r="F83" s="2353" t="s">
        <v>2727</v>
      </c>
      <c r="G83" s="2346">
        <v>1</v>
      </c>
      <c r="H83" s="2346"/>
      <c r="I83" s="2346">
        <v>79</v>
      </c>
      <c r="J83" s="2147"/>
      <c r="K83" s="2147" t="s">
        <v>408</v>
      </c>
      <c r="L83" s="2347">
        <v>0</v>
      </c>
      <c r="M83" s="2347">
        <v>0</v>
      </c>
      <c r="N83" s="2347">
        <v>0</v>
      </c>
      <c r="O83" s="2347">
        <v>0</v>
      </c>
      <c r="P83" s="2151"/>
      <c r="Q83" s="2151"/>
      <c r="R83" s="2152"/>
      <c r="S83" s="2152"/>
      <c r="T83" s="2152"/>
      <c r="U83" s="2146"/>
      <c r="V83" s="2152">
        <v>1</v>
      </c>
      <c r="W83" s="2497" t="s">
        <v>3463</v>
      </c>
      <c r="X83" s="2596"/>
      <c r="Z83" s="2348"/>
      <c r="AA83" s="2408" t="s">
        <v>2267</v>
      </c>
      <c r="AB83" s="2408"/>
      <c r="AC83" s="2408"/>
      <c r="AD83" s="2408" t="s">
        <v>409</v>
      </c>
      <c r="AE83" s="2407"/>
      <c r="AF83" s="2407"/>
    </row>
    <row r="84" spans="1:32" ht="37.5" customHeight="1">
      <c r="A84" s="2605">
        <v>76</v>
      </c>
      <c r="B84" s="2366" t="s">
        <v>451</v>
      </c>
      <c r="C84" s="2148" t="s">
        <v>94</v>
      </c>
      <c r="D84" s="2149" t="s">
        <v>740</v>
      </c>
      <c r="E84" s="2344" t="s">
        <v>3620</v>
      </c>
      <c r="F84" s="2351" t="s">
        <v>3137</v>
      </c>
      <c r="G84" s="2345">
        <v>1</v>
      </c>
      <c r="H84" s="2345"/>
      <c r="I84" s="2345">
        <v>54</v>
      </c>
      <c r="J84" s="2147" t="s">
        <v>2268</v>
      </c>
      <c r="K84" s="2147" t="s">
        <v>408</v>
      </c>
      <c r="L84" s="2347">
        <v>135000</v>
      </c>
      <c r="M84" s="2347">
        <v>135000</v>
      </c>
      <c r="N84" s="2347">
        <v>135000</v>
      </c>
      <c r="O84" s="2347">
        <v>0</v>
      </c>
      <c r="P84" s="2151">
        <v>1</v>
      </c>
      <c r="Q84" s="2151">
        <v>1</v>
      </c>
      <c r="R84" s="2152">
        <v>1</v>
      </c>
      <c r="S84" s="2152"/>
      <c r="T84" s="2152"/>
      <c r="U84" s="2146"/>
      <c r="V84" s="2152"/>
      <c r="W84" s="2147" t="s">
        <v>438</v>
      </c>
      <c r="X84" s="2596"/>
      <c r="Z84" s="2348"/>
      <c r="AA84" s="2408" t="s">
        <v>2268</v>
      </c>
      <c r="AB84" s="2408"/>
      <c r="AC84" s="2408"/>
      <c r="AD84" s="2408" t="s">
        <v>414</v>
      </c>
      <c r="AE84" s="2407"/>
      <c r="AF84" s="2407"/>
    </row>
    <row r="85" spans="1:32" ht="59.25" customHeight="1">
      <c r="A85" s="2605"/>
      <c r="B85" s="1841" t="s">
        <v>1926</v>
      </c>
      <c r="C85" s="2142" t="s">
        <v>94</v>
      </c>
      <c r="D85" s="2149" t="s">
        <v>740</v>
      </c>
      <c r="E85" s="2495" t="s">
        <v>3130</v>
      </c>
      <c r="F85" s="2353" t="s">
        <v>2711</v>
      </c>
      <c r="G85" s="2346">
        <v>1</v>
      </c>
      <c r="H85" s="2346"/>
      <c r="I85" s="2346">
        <v>54</v>
      </c>
      <c r="J85" s="2147"/>
      <c r="K85" s="2147" t="s">
        <v>408</v>
      </c>
      <c r="L85" s="2347">
        <v>0</v>
      </c>
      <c r="M85" s="2347">
        <v>0</v>
      </c>
      <c r="N85" s="2347">
        <v>0</v>
      </c>
      <c r="O85" s="2347">
        <v>0</v>
      </c>
      <c r="P85" s="2145"/>
      <c r="Q85" s="2145"/>
      <c r="R85" s="2146"/>
      <c r="S85" s="2146"/>
      <c r="T85" s="2152"/>
      <c r="U85" s="2146"/>
      <c r="V85" s="2146">
        <v>1</v>
      </c>
      <c r="W85" s="2497" t="s">
        <v>3465</v>
      </c>
      <c r="X85" s="2596"/>
      <c r="Z85" s="2348"/>
      <c r="AA85" s="2408" t="s">
        <v>2266</v>
      </c>
      <c r="AB85" s="2408"/>
      <c r="AC85" s="2408"/>
      <c r="AD85" s="2408" t="s">
        <v>408</v>
      </c>
      <c r="AE85" s="2407"/>
      <c r="AF85" s="2407"/>
    </row>
    <row r="86" spans="1:32" ht="63" customHeight="1">
      <c r="A86" s="2605"/>
      <c r="B86" s="1841" t="s">
        <v>1926</v>
      </c>
      <c r="C86" s="2142" t="s">
        <v>94</v>
      </c>
      <c r="D86" s="2149" t="s">
        <v>740</v>
      </c>
      <c r="E86" s="2495" t="s">
        <v>3131</v>
      </c>
      <c r="F86" s="2354" t="s">
        <v>3132</v>
      </c>
      <c r="G86" s="2346"/>
      <c r="H86" s="2346">
        <v>1</v>
      </c>
      <c r="I86" s="2346">
        <v>23</v>
      </c>
      <c r="J86" s="2147"/>
      <c r="K86" s="2147" t="s">
        <v>408</v>
      </c>
      <c r="L86" s="2347">
        <v>0</v>
      </c>
      <c r="M86" s="2347">
        <v>0</v>
      </c>
      <c r="N86" s="2347">
        <v>0</v>
      </c>
      <c r="O86" s="2347">
        <v>0</v>
      </c>
      <c r="P86" s="2151"/>
      <c r="Q86" s="2151"/>
      <c r="R86" s="2152"/>
      <c r="S86" s="2152"/>
      <c r="T86" s="2152"/>
      <c r="U86" s="2146"/>
      <c r="V86" s="2152">
        <v>1</v>
      </c>
      <c r="W86" s="2497" t="s">
        <v>3464</v>
      </c>
      <c r="X86" s="2596"/>
      <c r="Z86" s="2348"/>
      <c r="AA86" s="2408" t="s">
        <v>2267</v>
      </c>
      <c r="AB86" s="2408"/>
      <c r="AC86" s="2408"/>
      <c r="AD86" s="2408" t="s">
        <v>409</v>
      </c>
      <c r="AE86" s="2407"/>
      <c r="AF86" s="2407"/>
    </row>
    <row r="87" spans="1:32" ht="32.25" customHeight="1">
      <c r="A87" s="2605">
        <v>77</v>
      </c>
      <c r="B87" s="2366" t="s">
        <v>451</v>
      </c>
      <c r="C87" s="2142" t="s">
        <v>94</v>
      </c>
      <c r="D87" s="2149" t="s">
        <v>740</v>
      </c>
      <c r="E87" s="2352" t="s">
        <v>3133</v>
      </c>
      <c r="F87" s="2353" t="s">
        <v>3134</v>
      </c>
      <c r="G87" s="2345">
        <v>1</v>
      </c>
      <c r="H87" s="2345"/>
      <c r="I87" s="2345">
        <v>51</v>
      </c>
      <c r="J87" s="2147" t="s">
        <v>2266</v>
      </c>
      <c r="K87" s="2147" t="s">
        <v>408</v>
      </c>
      <c r="L87" s="2347">
        <v>62000</v>
      </c>
      <c r="M87" s="2347">
        <v>62000</v>
      </c>
      <c r="N87" s="2347">
        <v>62000</v>
      </c>
      <c r="O87" s="2347">
        <v>0</v>
      </c>
      <c r="P87" s="2151">
        <v>1</v>
      </c>
      <c r="Q87" s="2151">
        <v>1</v>
      </c>
      <c r="R87" s="2152">
        <v>1</v>
      </c>
      <c r="S87" s="2152"/>
      <c r="T87" s="2152"/>
      <c r="U87" s="2146"/>
      <c r="V87" s="2152"/>
      <c r="W87" s="2147" t="s">
        <v>438</v>
      </c>
      <c r="X87" s="2596"/>
      <c r="Z87" s="2348"/>
      <c r="AA87" s="2408" t="s">
        <v>2268</v>
      </c>
      <c r="AB87" s="2408"/>
      <c r="AC87" s="2408"/>
      <c r="AD87" s="2408" t="s">
        <v>414</v>
      </c>
      <c r="AE87" s="2407"/>
      <c r="AF87" s="2407"/>
    </row>
    <row r="88" spans="1:32" ht="32.25" customHeight="1">
      <c r="A88" s="2605">
        <v>78</v>
      </c>
      <c r="B88" s="2366" t="s">
        <v>451</v>
      </c>
      <c r="C88" s="2142" t="s">
        <v>94</v>
      </c>
      <c r="D88" s="2149" t="s">
        <v>740</v>
      </c>
      <c r="E88" s="2344" t="s">
        <v>3135</v>
      </c>
      <c r="F88" s="2351" t="s">
        <v>2722</v>
      </c>
      <c r="G88" s="2346">
        <v>1</v>
      </c>
      <c r="H88" s="2346"/>
      <c r="I88" s="2346">
        <v>37</v>
      </c>
      <c r="J88" s="2147" t="s">
        <v>2268</v>
      </c>
      <c r="K88" s="2147" t="s">
        <v>408</v>
      </c>
      <c r="L88" s="2347">
        <v>29000</v>
      </c>
      <c r="M88" s="2347">
        <v>29000</v>
      </c>
      <c r="N88" s="2347">
        <v>29000</v>
      </c>
      <c r="O88" s="2347">
        <v>0</v>
      </c>
      <c r="P88" s="2151">
        <v>1</v>
      </c>
      <c r="Q88" s="2151">
        <v>1</v>
      </c>
      <c r="R88" s="2152">
        <v>1</v>
      </c>
      <c r="S88" s="2146"/>
      <c r="T88" s="2146"/>
      <c r="U88" s="2146"/>
      <c r="V88" s="2146"/>
      <c r="W88" s="2147" t="s">
        <v>438</v>
      </c>
      <c r="X88" s="2596"/>
      <c r="Z88" s="2348"/>
      <c r="AA88" s="2408" t="s">
        <v>2266</v>
      </c>
      <c r="AB88" s="2408"/>
      <c r="AC88" s="2408"/>
      <c r="AD88" s="2408" t="s">
        <v>408</v>
      </c>
      <c r="AE88" s="2407"/>
      <c r="AF88" s="2407"/>
    </row>
    <row r="89" spans="1:32" ht="32.25" customHeight="1">
      <c r="A89" s="2605">
        <v>79</v>
      </c>
      <c r="B89" s="2366" t="s">
        <v>451</v>
      </c>
      <c r="C89" s="2142" t="s">
        <v>94</v>
      </c>
      <c r="D89" s="2149" t="s">
        <v>740</v>
      </c>
      <c r="E89" s="2344" t="s">
        <v>3136</v>
      </c>
      <c r="F89" s="2351" t="s">
        <v>3137</v>
      </c>
      <c r="G89" s="2346">
        <v>2</v>
      </c>
      <c r="H89" s="2346"/>
      <c r="I89" s="2346">
        <v>196</v>
      </c>
      <c r="J89" s="2147" t="s">
        <v>2268</v>
      </c>
      <c r="K89" s="2147" t="s">
        <v>408</v>
      </c>
      <c r="L89" s="2347">
        <v>10000</v>
      </c>
      <c r="M89" s="2347">
        <v>10000</v>
      </c>
      <c r="N89" s="2347">
        <v>10000</v>
      </c>
      <c r="O89" s="2347">
        <v>0</v>
      </c>
      <c r="P89" s="2151">
        <v>1</v>
      </c>
      <c r="Q89" s="2151">
        <v>1</v>
      </c>
      <c r="R89" s="2152">
        <v>1</v>
      </c>
      <c r="S89" s="2152"/>
      <c r="T89" s="2152"/>
      <c r="U89" s="2146"/>
      <c r="V89" s="2152"/>
      <c r="W89" s="2147" t="s">
        <v>438</v>
      </c>
      <c r="X89" s="2596"/>
      <c r="Z89" s="2348"/>
      <c r="AA89" s="2408" t="s">
        <v>2267</v>
      </c>
      <c r="AB89" s="2408"/>
      <c r="AC89" s="2408"/>
      <c r="AD89" s="2408" t="s">
        <v>409</v>
      </c>
      <c r="AE89" s="2407"/>
      <c r="AF89" s="2407"/>
    </row>
    <row r="90" spans="1:32" ht="67.5" customHeight="1">
      <c r="A90" s="2605">
        <v>80</v>
      </c>
      <c r="B90" s="2366" t="s">
        <v>451</v>
      </c>
      <c r="C90" s="2142" t="s">
        <v>94</v>
      </c>
      <c r="D90" s="2149" t="s">
        <v>157</v>
      </c>
      <c r="E90" s="2355" t="s">
        <v>3138</v>
      </c>
      <c r="F90" s="2356" t="s">
        <v>3139</v>
      </c>
      <c r="G90" s="2345">
        <v>1</v>
      </c>
      <c r="H90" s="2345"/>
      <c r="I90" s="2345">
        <v>134</v>
      </c>
      <c r="J90" s="2147" t="s">
        <v>2267</v>
      </c>
      <c r="K90" s="2147" t="s">
        <v>414</v>
      </c>
      <c r="L90" s="2347">
        <v>110829</v>
      </c>
      <c r="M90" s="2347">
        <v>110829</v>
      </c>
      <c r="N90" s="2347">
        <v>110829</v>
      </c>
      <c r="O90" s="2347">
        <v>110829</v>
      </c>
      <c r="P90" s="2151">
        <v>1</v>
      </c>
      <c r="Q90" s="2151">
        <v>1</v>
      </c>
      <c r="R90" s="2152">
        <v>1</v>
      </c>
      <c r="S90" s="2152"/>
      <c r="T90" s="2152"/>
      <c r="U90" s="2146"/>
      <c r="V90" s="2152"/>
      <c r="W90" s="2667" t="s">
        <v>3642</v>
      </c>
      <c r="X90" s="2596"/>
      <c r="Z90" s="2348"/>
      <c r="AA90" s="2408" t="s">
        <v>2268</v>
      </c>
      <c r="AB90" s="2408"/>
      <c r="AC90" s="2408"/>
      <c r="AD90" s="2408" t="s">
        <v>414</v>
      </c>
      <c r="AE90" s="2407"/>
      <c r="AF90" s="2407"/>
    </row>
    <row r="91" spans="1:32" ht="32.25" customHeight="1">
      <c r="A91" s="2605">
        <v>81</v>
      </c>
      <c r="B91" s="2366" t="s">
        <v>451</v>
      </c>
      <c r="C91" s="2142" t="s">
        <v>94</v>
      </c>
      <c r="D91" s="2149" t="s">
        <v>157</v>
      </c>
      <c r="E91" s="2355" t="s">
        <v>3140</v>
      </c>
      <c r="F91" s="2356" t="s">
        <v>3141</v>
      </c>
      <c r="G91" s="2346">
        <v>1</v>
      </c>
      <c r="H91" s="2346"/>
      <c r="I91" s="2346">
        <v>105</v>
      </c>
      <c r="J91" s="2147" t="s">
        <v>2268</v>
      </c>
      <c r="K91" s="2147" t="s">
        <v>408</v>
      </c>
      <c r="L91" s="2369">
        <v>17825</v>
      </c>
      <c r="M91" s="2369">
        <v>17825</v>
      </c>
      <c r="N91" s="2369">
        <v>17825</v>
      </c>
      <c r="O91" s="2369">
        <v>0</v>
      </c>
      <c r="P91" s="2145">
        <v>1</v>
      </c>
      <c r="Q91" s="2145">
        <v>1</v>
      </c>
      <c r="R91" s="2146">
        <v>1</v>
      </c>
      <c r="S91" s="2146"/>
      <c r="T91" s="2146"/>
      <c r="U91" s="2146"/>
      <c r="V91" s="2146"/>
      <c r="W91" s="2147" t="s">
        <v>438</v>
      </c>
      <c r="X91" s="2596"/>
      <c r="Z91" s="2348"/>
      <c r="AA91" s="2408" t="s">
        <v>2266</v>
      </c>
      <c r="AB91" s="2408"/>
      <c r="AC91" s="2408"/>
      <c r="AD91" s="2408" t="s">
        <v>408</v>
      </c>
      <c r="AE91" s="2407"/>
      <c r="AF91" s="2407"/>
    </row>
    <row r="92" spans="1:32" ht="32.25" customHeight="1">
      <c r="A92" s="2605">
        <v>82</v>
      </c>
      <c r="B92" s="2366" t="s">
        <v>451</v>
      </c>
      <c r="C92" s="2142" t="s">
        <v>94</v>
      </c>
      <c r="D92" s="2149" t="s">
        <v>157</v>
      </c>
      <c r="E92" s="2355" t="s">
        <v>3142</v>
      </c>
      <c r="F92" s="2356" t="s">
        <v>3143</v>
      </c>
      <c r="G92" s="2346">
        <v>1</v>
      </c>
      <c r="H92" s="2346"/>
      <c r="I92" s="2346">
        <v>136</v>
      </c>
      <c r="J92" s="2147" t="s">
        <v>2268</v>
      </c>
      <c r="K92" s="2147" t="s">
        <v>408</v>
      </c>
      <c r="L92" s="2369">
        <v>21845</v>
      </c>
      <c r="M92" s="2369">
        <v>21845</v>
      </c>
      <c r="N92" s="2369">
        <v>21845</v>
      </c>
      <c r="O92" s="2369">
        <v>0</v>
      </c>
      <c r="P92" s="2145">
        <v>1</v>
      </c>
      <c r="Q92" s="2145">
        <v>1</v>
      </c>
      <c r="R92" s="2152">
        <v>1</v>
      </c>
      <c r="S92" s="2146"/>
      <c r="T92" s="2146"/>
      <c r="U92" s="2146"/>
      <c r="V92" s="2152"/>
      <c r="W92" s="2141" t="s">
        <v>438</v>
      </c>
      <c r="X92" s="2596"/>
      <c r="Z92" s="2348"/>
      <c r="AA92" s="2408" t="s">
        <v>2267</v>
      </c>
      <c r="AB92" s="2408"/>
      <c r="AC92" s="2408"/>
      <c r="AD92" s="2408" t="s">
        <v>409</v>
      </c>
      <c r="AE92" s="2407"/>
      <c r="AF92" s="2407"/>
    </row>
    <row r="93" spans="1:32" ht="32.25" customHeight="1">
      <c r="A93" s="2605">
        <v>83</v>
      </c>
      <c r="B93" s="2366" t="s">
        <v>451</v>
      </c>
      <c r="C93" s="2142" t="s">
        <v>94</v>
      </c>
      <c r="D93" s="2149" t="s">
        <v>157</v>
      </c>
      <c r="E93" s="2355" t="s">
        <v>3144</v>
      </c>
      <c r="F93" s="2356" t="s">
        <v>3177</v>
      </c>
      <c r="G93" s="2345"/>
      <c r="H93" s="2345">
        <v>1</v>
      </c>
      <c r="I93" s="2345">
        <v>66</v>
      </c>
      <c r="J93" s="2147" t="s">
        <v>2268</v>
      </c>
      <c r="K93" s="2147" t="s">
        <v>408</v>
      </c>
      <c r="L93" s="2369">
        <v>15222</v>
      </c>
      <c r="M93" s="2369">
        <v>15222</v>
      </c>
      <c r="N93" s="2369">
        <v>15222</v>
      </c>
      <c r="O93" s="2369">
        <v>0</v>
      </c>
      <c r="P93" s="2145">
        <v>1</v>
      </c>
      <c r="Q93" s="2145">
        <v>1</v>
      </c>
      <c r="R93" s="2152">
        <v>1</v>
      </c>
      <c r="S93" s="2146"/>
      <c r="T93" s="2146"/>
      <c r="U93" s="2146"/>
      <c r="V93" s="2152"/>
      <c r="W93" s="2141" t="s">
        <v>438</v>
      </c>
      <c r="X93" s="2596"/>
      <c r="Z93" s="2348"/>
      <c r="AA93" s="2408" t="s">
        <v>2268</v>
      </c>
      <c r="AB93" s="2408"/>
      <c r="AC93" s="2408"/>
      <c r="AD93" s="2408" t="s">
        <v>414</v>
      </c>
      <c r="AE93" s="2407"/>
      <c r="AF93" s="2407"/>
    </row>
    <row r="94" spans="1:32" ht="32.25" customHeight="1">
      <c r="A94" s="2605">
        <v>84</v>
      </c>
      <c r="B94" s="2366" t="s">
        <v>451</v>
      </c>
      <c r="C94" s="2142" t="s">
        <v>94</v>
      </c>
      <c r="D94" s="2149" t="s">
        <v>157</v>
      </c>
      <c r="E94" s="2355" t="s">
        <v>3145</v>
      </c>
      <c r="F94" s="2356" t="s">
        <v>3146</v>
      </c>
      <c r="G94" s="2345">
        <v>1</v>
      </c>
      <c r="H94" s="2345"/>
      <c r="I94" s="2345">
        <v>91</v>
      </c>
      <c r="J94" s="2147" t="s">
        <v>2268</v>
      </c>
      <c r="K94" s="2147" t="s">
        <v>408</v>
      </c>
      <c r="L94" s="2369">
        <v>45188</v>
      </c>
      <c r="M94" s="2369">
        <v>45188</v>
      </c>
      <c r="N94" s="2369">
        <v>45188</v>
      </c>
      <c r="O94" s="2369">
        <v>0</v>
      </c>
      <c r="P94" s="2145">
        <v>1</v>
      </c>
      <c r="Q94" s="2145">
        <v>1</v>
      </c>
      <c r="R94" s="2146">
        <v>1</v>
      </c>
      <c r="S94" s="2146"/>
      <c r="T94" s="2146"/>
      <c r="U94" s="2146"/>
      <c r="V94" s="2146"/>
      <c r="W94" s="2141" t="s">
        <v>438</v>
      </c>
      <c r="X94" s="2596"/>
      <c r="Z94" s="2348"/>
      <c r="AA94" s="2408"/>
      <c r="AB94" s="2408"/>
      <c r="AC94" s="2408"/>
      <c r="AD94" s="2408"/>
      <c r="AE94" s="2407"/>
      <c r="AF94" s="2407"/>
    </row>
    <row r="95" spans="1:32" ht="32.25" customHeight="1">
      <c r="A95" s="2605">
        <v>85</v>
      </c>
      <c r="B95" s="2366" t="s">
        <v>451</v>
      </c>
      <c r="C95" s="2142" t="s">
        <v>94</v>
      </c>
      <c r="D95" s="2149" t="s">
        <v>157</v>
      </c>
      <c r="E95" s="2355" t="s">
        <v>3147</v>
      </c>
      <c r="F95" s="2356" t="s">
        <v>3148</v>
      </c>
      <c r="G95" s="2345"/>
      <c r="H95" s="2345">
        <v>1</v>
      </c>
      <c r="I95" s="2345">
        <v>39</v>
      </c>
      <c r="J95" s="2147" t="s">
        <v>2268</v>
      </c>
      <c r="K95" s="2147" t="s">
        <v>408</v>
      </c>
      <c r="L95" s="2369">
        <v>14842</v>
      </c>
      <c r="M95" s="2369">
        <v>14842</v>
      </c>
      <c r="N95" s="2369">
        <v>14842</v>
      </c>
      <c r="O95" s="2369">
        <v>0</v>
      </c>
      <c r="P95" s="2145">
        <v>1</v>
      </c>
      <c r="Q95" s="2145">
        <v>1</v>
      </c>
      <c r="R95" s="2146">
        <v>1</v>
      </c>
      <c r="S95" s="2146"/>
      <c r="T95" s="2146"/>
      <c r="U95" s="2146"/>
      <c r="V95" s="2146"/>
      <c r="W95" s="2141" t="s">
        <v>438</v>
      </c>
      <c r="X95" s="2596"/>
      <c r="Z95" s="2348"/>
      <c r="AA95" s="2408"/>
      <c r="AB95" s="2408"/>
      <c r="AC95" s="2408"/>
      <c r="AD95" s="2408"/>
      <c r="AE95" s="2407"/>
      <c r="AF95" s="2407"/>
    </row>
    <row r="96" spans="1:32" ht="32.25" customHeight="1">
      <c r="A96" s="2605">
        <v>86</v>
      </c>
      <c r="B96" s="2366" t="s">
        <v>451</v>
      </c>
      <c r="C96" s="2142" t="s">
        <v>94</v>
      </c>
      <c r="D96" s="2149" t="s">
        <v>157</v>
      </c>
      <c r="E96" s="2355" t="s">
        <v>3149</v>
      </c>
      <c r="F96" s="2356" t="s">
        <v>3150</v>
      </c>
      <c r="G96" s="2345">
        <v>1</v>
      </c>
      <c r="H96" s="2345"/>
      <c r="I96" s="2345">
        <v>91</v>
      </c>
      <c r="J96" s="2147" t="s">
        <v>2268</v>
      </c>
      <c r="K96" s="2147" t="s">
        <v>408</v>
      </c>
      <c r="L96" s="2369">
        <v>26322</v>
      </c>
      <c r="M96" s="2369">
        <v>26322</v>
      </c>
      <c r="N96" s="2369">
        <v>26322</v>
      </c>
      <c r="O96" s="2369">
        <v>0</v>
      </c>
      <c r="P96" s="2145">
        <v>1</v>
      </c>
      <c r="Q96" s="2145">
        <v>1</v>
      </c>
      <c r="R96" s="2146">
        <v>1</v>
      </c>
      <c r="S96" s="2146"/>
      <c r="T96" s="2146"/>
      <c r="U96" s="2146"/>
      <c r="V96" s="2146"/>
      <c r="W96" s="2141" t="s">
        <v>438</v>
      </c>
      <c r="X96" s="2596"/>
      <c r="Z96" s="2348"/>
      <c r="AA96" s="2349"/>
      <c r="AB96" s="2349"/>
      <c r="AC96" s="2162"/>
      <c r="AD96" s="2162"/>
    </row>
    <row r="97" spans="1:30" ht="32.25" customHeight="1">
      <c r="A97" s="2605">
        <v>87</v>
      </c>
      <c r="B97" s="2366" t="s">
        <v>451</v>
      </c>
      <c r="C97" s="2142" t="s">
        <v>94</v>
      </c>
      <c r="D97" s="2149" t="s">
        <v>157</v>
      </c>
      <c r="E97" s="2355" t="s">
        <v>3151</v>
      </c>
      <c r="F97" s="2356" t="s">
        <v>3152</v>
      </c>
      <c r="G97" s="2346"/>
      <c r="H97" s="2346">
        <v>1</v>
      </c>
      <c r="I97" s="2346">
        <v>12</v>
      </c>
      <c r="J97" s="2147" t="s">
        <v>2268</v>
      </c>
      <c r="K97" s="2147" t="s">
        <v>408</v>
      </c>
      <c r="L97" s="2369">
        <v>18788</v>
      </c>
      <c r="M97" s="2369">
        <v>18788</v>
      </c>
      <c r="N97" s="2369">
        <v>18788</v>
      </c>
      <c r="O97" s="2369">
        <v>0</v>
      </c>
      <c r="P97" s="2145">
        <v>1</v>
      </c>
      <c r="Q97" s="2145">
        <v>1</v>
      </c>
      <c r="R97" s="2146">
        <v>1</v>
      </c>
      <c r="S97" s="2146"/>
      <c r="T97" s="2146"/>
      <c r="U97" s="2146"/>
      <c r="V97" s="2146"/>
      <c r="W97" s="2141" t="s">
        <v>438</v>
      </c>
      <c r="X97" s="2596"/>
      <c r="Z97" s="2348"/>
      <c r="AA97" s="2349"/>
      <c r="AB97" s="2349"/>
      <c r="AC97" s="2162"/>
      <c r="AD97" s="2162"/>
    </row>
    <row r="98" spans="1:30" ht="36.75" customHeight="1">
      <c r="A98" s="722"/>
      <c r="B98" s="2367"/>
      <c r="C98" s="2159"/>
      <c r="D98" s="2159"/>
      <c r="E98" s="2159" t="s">
        <v>19</v>
      </c>
      <c r="F98" s="2160"/>
      <c r="G98" s="2570">
        <f>SUM(G4:G97)</f>
        <v>86</v>
      </c>
      <c r="H98" s="2570">
        <f>SUM(H4:H97)</f>
        <v>54</v>
      </c>
      <c r="I98" s="2569">
        <f>SUM(I4:I97)</f>
        <v>10047</v>
      </c>
      <c r="J98" s="2406"/>
      <c r="K98" s="2159"/>
      <c r="L98" s="2739">
        <f>SUM(L4:L97)</f>
        <v>7625544.1900000013</v>
      </c>
      <c r="M98" s="2739">
        <f>SUM(M4:M97)</f>
        <v>7625544.1900000013</v>
      </c>
      <c r="N98" s="2739">
        <f>SUM(N4:N97)</f>
        <v>7625544.1900000013</v>
      </c>
      <c r="O98" s="2739">
        <f>SUM(O4:O97)</f>
        <v>110829</v>
      </c>
      <c r="P98" s="2740"/>
      <c r="Q98" s="2740"/>
      <c r="R98" s="2516">
        <f>SUM(R4:R97)</f>
        <v>82</v>
      </c>
      <c r="S98" s="2516">
        <f>SUM(S4:S97)</f>
        <v>0</v>
      </c>
      <c r="T98" s="2516">
        <f>SUM(T4:T97)</f>
        <v>0</v>
      </c>
      <c r="U98" s="2517">
        <f>SUM(U4:U97)</f>
        <v>0</v>
      </c>
      <c r="V98" s="2516">
        <f>SUM(V4:V97)</f>
        <v>12</v>
      </c>
      <c r="W98" s="2161"/>
      <c r="X98" s="2558"/>
      <c r="Z98" s="2348"/>
      <c r="AA98" s="2348"/>
      <c r="AB98" s="2348"/>
    </row>
    <row r="99" spans="1:30" ht="21" customHeight="1">
      <c r="G99" s="2554"/>
      <c r="H99" s="2554"/>
      <c r="I99" s="2554"/>
      <c r="L99" s="2555"/>
      <c r="M99" s="2555"/>
      <c r="N99" s="2555"/>
      <c r="O99" s="2555"/>
      <c r="P99" s="2556"/>
      <c r="Q99" s="2556"/>
      <c r="R99" s="2557"/>
      <c r="S99" s="2557"/>
      <c r="T99" s="2557"/>
      <c r="U99" s="2557"/>
      <c r="V99" s="2557"/>
      <c r="X99" s="2557"/>
    </row>
    <row r="100" spans="1:30">
      <c r="O100" s="2233"/>
    </row>
    <row r="101" spans="1:30">
      <c r="N101" s="2233"/>
      <c r="O101" s="2233"/>
      <c r="P101" s="2233"/>
    </row>
    <row r="102" spans="1:30">
      <c r="O102" s="2233"/>
      <c r="P102" s="2233"/>
    </row>
    <row r="103" spans="1:30" ht="19.5" customHeight="1">
      <c r="M103" s="2233"/>
      <c r="O103" s="2233"/>
    </row>
    <row r="111" spans="1:30">
      <c r="N111" s="2233"/>
    </row>
  </sheetData>
  <mergeCells count="16">
    <mergeCell ref="A2:A3"/>
    <mergeCell ref="W70:W72"/>
    <mergeCell ref="W42:W48"/>
    <mergeCell ref="A1:W1"/>
    <mergeCell ref="P2:Q2"/>
    <mergeCell ref="R2:W2"/>
    <mergeCell ref="B2:B3"/>
    <mergeCell ref="C2:C3"/>
    <mergeCell ref="W36:W39"/>
    <mergeCell ref="D2:D3"/>
    <mergeCell ref="E2:F2"/>
    <mergeCell ref="G2:G3"/>
    <mergeCell ref="H2:H3"/>
    <mergeCell ref="I2:I3"/>
    <mergeCell ref="J2:J3"/>
    <mergeCell ref="K2:K3"/>
  </mergeCells>
  <dataValidations count="10">
    <dataValidation type="whole" allowBlank="1" showInputMessage="1" showErrorMessage="1" errorTitle="DİKKATT !!!!" error="BU BÖLÜME BİR İŞ SAYISINI GÖSTEREN BİR RAKAM GİRMELİSİNİZ_x000a_KÖYDES_x000a_" sqref="R2:V2 R4:V98">
      <formula1>0</formula1>
      <formula2>10</formula2>
    </dataValidation>
    <dataValidation type="list" allowBlank="1" showInputMessage="1" showErrorMessage="1" errorTitle="DİKKAT !!!" error="LÜTFEN YANDA AÇILAN OK ARACILIĞIYLA UYGUN SEÇENEĞİ GİRİN_x000a_KÖYDES" sqref="K2:K3 K98">
      <formula1>$CP$4:$CP$6</formula1>
    </dataValidation>
    <dataValidation type="list" allowBlank="1" showInputMessage="1" showErrorMessage="1" errorTitle="LÜTFEN DİKKAT !!!!" error="GİRİDİĞİNİZ DEĞER AŞAĞIDAKİLERDEN BİRİSİ OLMALIDIR &quot;Y&quot; , &quot;D.E&quot; ,&quot;EK&quot;" sqref="B2 B98">
      <formula1>$CQ$4:$CQ$6</formula1>
    </dataValidation>
    <dataValidation type="list" allowBlank="1" showInputMessage="1" showErrorMessage="1" errorTitle="DİKKAT !!!!" error="LÜTFEN YANDA AÇILAN OK ARACILIĞIYLA UYGUN SEÇENEĞİ GİRİN_x000a_KÖYDES" sqref="J2:J3 J98">
      <formula1>$CO$4:$CO$6</formula1>
    </dataValidation>
    <dataValidation allowBlank="1" showInputMessage="1" showErrorMessage="1" errorTitle="LÜTFEN DİKKAT !!!!" error="GİRİDİĞİNİZ DEĞER AŞAĞIDAKİLERDEN BİRİSİ OLMALIDIR &quot;Y&quot; , &quot;D.E&quot; ,&quot;EK&quot;" sqref="B84 B56:B60 B87:B97 B34:B50 B24:B30 B4:B22 B63:B65 B67:B69 B73 B75:B78 B82"/>
    <dataValidation type="list" allowBlank="1" showInputMessage="1" showErrorMessage="1" sqref="B61 B31:B32 B66 B70:B72 B74">
      <formula1>$AZ$3:$AZ$6</formula1>
    </dataValidation>
    <dataValidation type="list" allowBlank="1" showInputMessage="1" showErrorMessage="1" errorTitle="LÜTFEN DİKKAT !!!!" error="GİRİDİĞİNİZ DEĞER AŞAĞIDAKİLERDEN BİRİSİ OLMALIDIR &quot;Y&quot; , &quot;D.E&quot; ,&quot;EK&quot;" sqref="B62 B51:B55 B33 B23 B79:B81">
      <formula1>$W$1:$W$4</formula1>
    </dataValidation>
    <dataValidation type="list" allowBlank="1" showInputMessage="1" showErrorMessage="1" sqref="B83 B85:B86">
      <formula1>$AY$3:$AY$6</formula1>
    </dataValidation>
    <dataValidation type="list" allowBlank="1" showInputMessage="1" showErrorMessage="1" errorTitle="DİKKAT !!!!" error="LÜTFEN YANDA AÇILAN OK ARACILIĞIYLA UYGUN SEÇENEĞİ GİRİN_x000a_KÖYDES" sqref="J4:J97">
      <formula1>$AA$4:$AA$7</formula1>
    </dataValidation>
    <dataValidation type="list" allowBlank="1" showInputMessage="1" showErrorMessage="1" errorTitle="DİKKAT !!!" error="LÜTFEN YANDA AÇILAN OK ARACILIĞIYLA UYGUN SEÇENEĞİ GİRİN_x000a_KÖYDES" sqref="K4:K97">
      <formula1>$AD$4:$AD$6</formula1>
    </dataValidation>
  </dataValidations>
  <printOptions horizontalCentered="1"/>
  <pageMargins left="0.70866141732283472" right="0.51181102362204722" top="0.74803149606299213" bottom="0.74803149606299213" header="0.31496062992125984" footer="0.31496062992125984"/>
  <pageSetup paperSize="9" scale="47" orientation="landscape"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65"/>
  <sheetViews>
    <sheetView workbookViewId="0">
      <selection sqref="A1:AL1"/>
    </sheetView>
  </sheetViews>
  <sheetFormatPr defaultRowHeight="12.75"/>
  <cols>
    <col min="1" max="1" width="5.85546875" customWidth="1"/>
    <col min="2" max="2" width="7.140625" customWidth="1"/>
    <col min="3" max="3" width="7" customWidth="1"/>
    <col min="4" max="4" width="12.7109375" customWidth="1"/>
    <col min="5" max="5" width="6" customWidth="1"/>
    <col min="6" max="6" width="26.85546875" customWidth="1"/>
    <col min="7" max="7" width="27.28515625" customWidth="1"/>
    <col min="8" max="8" width="7.5703125" customWidth="1"/>
    <col min="9" max="9" width="6" customWidth="1"/>
    <col min="10" max="10" width="7.28515625" customWidth="1"/>
    <col min="11" max="11" width="14.85546875" customWidth="1"/>
    <col min="12" max="12" width="14" customWidth="1"/>
    <col min="13" max="13" width="10.5703125" customWidth="1"/>
    <col min="14" max="14" width="15.28515625" customWidth="1"/>
    <col min="15" max="15" width="15.5703125" customWidth="1"/>
    <col min="16" max="17" width="14.7109375" customWidth="1"/>
    <col min="18" max="18" width="9.7109375" customWidth="1"/>
    <col min="19" max="19" width="9" customWidth="1"/>
    <col min="20" max="21" width="5.85546875" customWidth="1"/>
    <col min="22" max="22" width="7.7109375" customWidth="1"/>
    <col min="24" max="24" width="8.85546875" customWidth="1"/>
    <col min="25" max="25" width="7.85546875" customWidth="1"/>
    <col min="26" max="26" width="7.28515625" customWidth="1"/>
    <col min="27" max="27" width="7.42578125" customWidth="1"/>
    <col min="28" max="28" width="8.140625" customWidth="1"/>
    <col min="29" max="29" width="8" customWidth="1"/>
    <col min="30" max="30" width="8.28515625" customWidth="1"/>
    <col min="31" max="31" width="7.140625" customWidth="1"/>
    <col min="32" max="32" width="6.7109375" customWidth="1"/>
    <col min="33" max="34" width="7.85546875" customWidth="1"/>
    <col min="35" max="35" width="8.140625" customWidth="1"/>
    <col min="36" max="36" width="8.7109375" customWidth="1"/>
    <col min="37" max="37" width="7.5703125" customWidth="1"/>
    <col min="38" max="38" width="25" customWidth="1"/>
  </cols>
  <sheetData>
    <row r="1" spans="1:50" ht="42" customHeight="1" thickBot="1">
      <c r="A1" s="4332" t="s">
        <v>3476</v>
      </c>
      <c r="B1" s="4333"/>
      <c r="C1" s="4333"/>
      <c r="D1" s="4333"/>
      <c r="E1" s="4333"/>
      <c r="F1" s="4333"/>
      <c r="G1" s="4333"/>
      <c r="H1" s="4333"/>
      <c r="I1" s="4333"/>
      <c r="J1" s="4333"/>
      <c r="K1" s="4333"/>
      <c r="L1" s="4333"/>
      <c r="M1" s="4333"/>
      <c r="N1" s="4333"/>
      <c r="O1" s="4333"/>
      <c r="P1" s="4333"/>
      <c r="Q1" s="4333"/>
      <c r="R1" s="4333"/>
      <c r="S1" s="4333"/>
      <c r="T1" s="4333"/>
      <c r="U1" s="4333"/>
      <c r="V1" s="4333"/>
      <c r="W1" s="4333"/>
      <c r="X1" s="4333"/>
      <c r="Y1" s="4333"/>
      <c r="Z1" s="4333"/>
      <c r="AA1" s="4333"/>
      <c r="AB1" s="4333"/>
      <c r="AC1" s="4333"/>
      <c r="AD1" s="4333"/>
      <c r="AE1" s="4333"/>
      <c r="AF1" s="4333"/>
      <c r="AG1" s="4333"/>
      <c r="AH1" s="4333"/>
      <c r="AI1" s="4333"/>
      <c r="AJ1" s="4333"/>
      <c r="AK1" s="4333"/>
      <c r="AL1" s="4333"/>
      <c r="AM1" s="2197"/>
      <c r="AN1" s="2197"/>
      <c r="AO1" s="2197"/>
      <c r="AP1" s="2197"/>
      <c r="AQ1" s="2197"/>
      <c r="AR1" s="2197"/>
      <c r="AS1" s="2197"/>
      <c r="AT1" s="2197"/>
      <c r="AU1" s="2197"/>
      <c r="AV1" s="2197"/>
      <c r="AW1" s="2197"/>
      <c r="AX1" s="2197"/>
    </row>
    <row r="2" spans="1:50" ht="76.5" customHeight="1">
      <c r="A2" s="4334" t="s">
        <v>3335</v>
      </c>
      <c r="B2" s="4338" t="s">
        <v>445</v>
      </c>
      <c r="C2" s="4340" t="s">
        <v>13</v>
      </c>
      <c r="D2" s="4341" t="s">
        <v>2277</v>
      </c>
      <c r="E2" s="4342" t="s">
        <v>446</v>
      </c>
      <c r="F2" s="4324" t="s">
        <v>423</v>
      </c>
      <c r="G2" s="4324"/>
      <c r="H2" s="4134" t="s">
        <v>3040</v>
      </c>
      <c r="I2" s="4134" t="s">
        <v>3041</v>
      </c>
      <c r="J2" s="4134" t="s">
        <v>3042</v>
      </c>
      <c r="K2" s="4326" t="s">
        <v>3047</v>
      </c>
      <c r="L2" s="4345" t="s">
        <v>3048</v>
      </c>
      <c r="M2" s="4330" t="s">
        <v>1246</v>
      </c>
      <c r="N2" s="2131" t="s">
        <v>3045</v>
      </c>
      <c r="O2" s="2132" t="s">
        <v>1054</v>
      </c>
      <c r="P2" s="2132" t="s">
        <v>2358</v>
      </c>
      <c r="Q2" s="2133" t="s">
        <v>2359</v>
      </c>
      <c r="R2" s="2163" t="s">
        <v>425</v>
      </c>
      <c r="S2" s="2164" t="s">
        <v>2273</v>
      </c>
      <c r="T2" s="2164" t="s">
        <v>12</v>
      </c>
      <c r="U2" s="2164" t="s">
        <v>2274</v>
      </c>
      <c r="V2" s="2165" t="s">
        <v>3049</v>
      </c>
      <c r="W2" s="2165" t="s">
        <v>3050</v>
      </c>
      <c r="X2" s="2165" t="s">
        <v>2318</v>
      </c>
      <c r="Y2" s="2165" t="s">
        <v>2962</v>
      </c>
      <c r="Z2" s="2164" t="s">
        <v>426</v>
      </c>
      <c r="AA2" s="2164" t="s">
        <v>427</v>
      </c>
      <c r="AB2" s="2164" t="s">
        <v>1415</v>
      </c>
      <c r="AC2" s="4336" t="s">
        <v>428</v>
      </c>
      <c r="AD2" s="4337"/>
      <c r="AE2" s="4316" t="s">
        <v>429</v>
      </c>
      <c r="AF2" s="4317"/>
      <c r="AG2" s="3942" t="s">
        <v>16</v>
      </c>
      <c r="AH2" s="3943"/>
      <c r="AI2" s="3943"/>
      <c r="AJ2" s="3943"/>
      <c r="AK2" s="3943"/>
      <c r="AL2" s="3944"/>
      <c r="AM2" s="1749"/>
      <c r="AN2" s="1749"/>
      <c r="AO2" s="1749"/>
      <c r="AP2" s="1749"/>
      <c r="AQ2" s="1749"/>
      <c r="AR2" s="1749"/>
      <c r="AS2" s="1749"/>
      <c r="AT2" s="1749"/>
      <c r="AU2" s="1749"/>
      <c r="AV2" s="1749"/>
      <c r="AW2" s="1749"/>
      <c r="AX2" s="1749"/>
    </row>
    <row r="3" spans="1:50" ht="32.25" customHeight="1" thickBot="1">
      <c r="A3" s="4335"/>
      <c r="B3" s="4339"/>
      <c r="C3" s="4340"/>
      <c r="D3" s="4341"/>
      <c r="E3" s="4343"/>
      <c r="F3" s="2134" t="s">
        <v>430</v>
      </c>
      <c r="G3" s="2134" t="s">
        <v>431</v>
      </c>
      <c r="H3" s="4325"/>
      <c r="I3" s="4135"/>
      <c r="J3" s="4135"/>
      <c r="K3" s="4344"/>
      <c r="L3" s="4346"/>
      <c r="M3" s="4331"/>
      <c r="N3" s="2373" t="s">
        <v>1416</v>
      </c>
      <c r="O3" s="2374" t="s">
        <v>1417</v>
      </c>
      <c r="P3" s="2374" t="s">
        <v>1055</v>
      </c>
      <c r="Q3" s="2375" t="s">
        <v>3046</v>
      </c>
      <c r="R3" s="2166" t="s">
        <v>434</v>
      </c>
      <c r="S3" s="2167" t="s">
        <v>434</v>
      </c>
      <c r="T3" s="2167" t="s">
        <v>434</v>
      </c>
      <c r="U3" s="2168" t="s">
        <v>434</v>
      </c>
      <c r="V3" s="2168" t="s">
        <v>434</v>
      </c>
      <c r="W3" s="2168" t="s">
        <v>434</v>
      </c>
      <c r="X3" s="2169" t="s">
        <v>3051</v>
      </c>
      <c r="Y3" s="2168" t="s">
        <v>434</v>
      </c>
      <c r="Z3" s="2168" t="s">
        <v>434</v>
      </c>
      <c r="AA3" s="2168" t="s">
        <v>434</v>
      </c>
      <c r="AB3" s="2169" t="s">
        <v>2280</v>
      </c>
      <c r="AC3" s="2444" t="s">
        <v>449</v>
      </c>
      <c r="AD3" s="2445" t="s">
        <v>450</v>
      </c>
      <c r="AE3" s="2446" t="s">
        <v>436</v>
      </c>
      <c r="AF3" s="2447" t="s">
        <v>437</v>
      </c>
      <c r="AG3" s="1405" t="s">
        <v>438</v>
      </c>
      <c r="AH3" s="1406" t="s">
        <v>805</v>
      </c>
      <c r="AI3" s="1406" t="s">
        <v>441</v>
      </c>
      <c r="AJ3" s="1406" t="s">
        <v>442</v>
      </c>
      <c r="AK3" s="622" t="s">
        <v>1926</v>
      </c>
      <c r="AL3" s="1239" t="s">
        <v>443</v>
      </c>
      <c r="AM3" s="1749"/>
      <c r="AN3" s="1749"/>
      <c r="AO3" s="1749"/>
      <c r="AP3" s="1749"/>
      <c r="AQ3" s="1749"/>
      <c r="AR3" s="1749"/>
      <c r="AS3" s="1749"/>
      <c r="AT3" s="1749"/>
      <c r="AU3" s="1749"/>
      <c r="AV3" s="1749"/>
      <c r="AW3" s="1749"/>
      <c r="AX3" s="1749"/>
    </row>
    <row r="4" spans="1:50" ht="84.75" customHeight="1" thickBot="1">
      <c r="A4" s="2383">
        <v>1</v>
      </c>
      <c r="B4" s="2182" t="s">
        <v>451</v>
      </c>
      <c r="C4" s="2372" t="s">
        <v>94</v>
      </c>
      <c r="D4" s="2170" t="s">
        <v>95</v>
      </c>
      <c r="E4" s="2192"/>
      <c r="F4" s="2371" t="s">
        <v>3187</v>
      </c>
      <c r="G4" s="2344" t="s">
        <v>3188</v>
      </c>
      <c r="H4" s="2172">
        <v>8</v>
      </c>
      <c r="I4" s="2346"/>
      <c r="J4" s="2346">
        <v>1870</v>
      </c>
      <c r="K4" s="2182" t="s">
        <v>964</v>
      </c>
      <c r="L4" s="2183" t="s">
        <v>2962</v>
      </c>
      <c r="M4" s="2183" t="s">
        <v>1056</v>
      </c>
      <c r="N4" s="2392">
        <v>2300000</v>
      </c>
      <c r="O4" s="2392">
        <v>2300000</v>
      </c>
      <c r="P4" s="2392">
        <v>2300000</v>
      </c>
      <c r="Q4" s="2392">
        <v>0</v>
      </c>
      <c r="R4" s="2174"/>
      <c r="S4" s="2175"/>
      <c r="T4" s="2176"/>
      <c r="U4" s="2176"/>
      <c r="V4" s="2177"/>
      <c r="W4" s="2177"/>
      <c r="X4" s="2178"/>
      <c r="Y4" s="2176">
        <v>6.44</v>
      </c>
      <c r="Z4" s="2179"/>
      <c r="AA4" s="2175"/>
      <c r="AB4" s="2180"/>
      <c r="AC4" s="2187"/>
      <c r="AD4" s="2453"/>
      <c r="AE4" s="2456">
        <v>1</v>
      </c>
      <c r="AF4" s="2527">
        <v>1</v>
      </c>
      <c r="AG4" s="2382">
        <v>1</v>
      </c>
      <c r="AH4" s="2182"/>
      <c r="AI4" s="2182"/>
      <c r="AJ4" s="2182"/>
      <c r="AK4" s="2173"/>
      <c r="AL4" s="2182" t="s">
        <v>438</v>
      </c>
      <c r="AM4" s="2198"/>
      <c r="AN4" s="2198"/>
      <c r="AO4" s="2198"/>
      <c r="AP4" s="2198"/>
      <c r="AQ4" s="2198"/>
      <c r="AR4" s="2198"/>
      <c r="AS4" s="2198"/>
      <c r="AT4" s="2404"/>
      <c r="AU4" s="2404" t="s">
        <v>451</v>
      </c>
      <c r="AV4" s="2404" t="s">
        <v>9</v>
      </c>
      <c r="AW4" s="2405" t="s">
        <v>425</v>
      </c>
      <c r="AX4" s="2404" t="s">
        <v>1056</v>
      </c>
    </row>
    <row r="5" spans="1:50" ht="30" customHeight="1" thickBot="1">
      <c r="A5" s="2383">
        <v>2</v>
      </c>
      <c r="B5" s="2182" t="s">
        <v>451</v>
      </c>
      <c r="C5" s="2372" t="s">
        <v>94</v>
      </c>
      <c r="D5" s="2181" t="s">
        <v>95</v>
      </c>
      <c r="E5" s="2192"/>
      <c r="F5" s="2344" t="s">
        <v>3189</v>
      </c>
      <c r="G5" s="2344" t="s">
        <v>3190</v>
      </c>
      <c r="H5" s="2150">
        <v>1</v>
      </c>
      <c r="I5" s="2346"/>
      <c r="J5" s="2346">
        <v>465</v>
      </c>
      <c r="K5" s="2376" t="s">
        <v>1240</v>
      </c>
      <c r="L5" s="2377" t="s">
        <v>448</v>
      </c>
      <c r="M5" s="2183" t="s">
        <v>1056</v>
      </c>
      <c r="N5" s="2392">
        <v>201875</v>
      </c>
      <c r="O5" s="2392">
        <v>201875</v>
      </c>
      <c r="P5" s="2392">
        <v>201875</v>
      </c>
      <c r="Q5" s="2392">
        <v>0</v>
      </c>
      <c r="R5" s="2174"/>
      <c r="S5" s="2175"/>
      <c r="T5" s="2184"/>
      <c r="U5" s="2184"/>
      <c r="V5" s="2177"/>
      <c r="W5" s="2177"/>
      <c r="X5" s="2185">
        <v>8075</v>
      </c>
      <c r="Y5" s="2184"/>
      <c r="Z5" s="2179"/>
      <c r="AA5" s="2175"/>
      <c r="AB5" s="2186"/>
      <c r="AC5" s="2187"/>
      <c r="AD5" s="2453"/>
      <c r="AE5" s="2456">
        <v>1</v>
      </c>
      <c r="AF5" s="2527">
        <v>1</v>
      </c>
      <c r="AG5" s="2382">
        <v>1</v>
      </c>
      <c r="AH5" s="2182"/>
      <c r="AI5" s="2182"/>
      <c r="AJ5" s="2182"/>
      <c r="AK5" s="2188"/>
      <c r="AL5" s="2182" t="s">
        <v>438</v>
      </c>
      <c r="AM5" s="2198"/>
      <c r="AN5" s="2198"/>
      <c r="AO5" s="2198"/>
      <c r="AP5" s="2198"/>
      <c r="AQ5" s="2198"/>
      <c r="AR5" s="2198"/>
      <c r="AS5" s="2198"/>
      <c r="AT5" s="2404"/>
      <c r="AU5" s="2404" t="s">
        <v>10</v>
      </c>
      <c r="AV5" s="2404" t="s">
        <v>964</v>
      </c>
      <c r="AW5" s="2405" t="s">
        <v>2273</v>
      </c>
      <c r="AX5" s="2404" t="s">
        <v>1057</v>
      </c>
    </row>
    <row r="6" spans="1:50" ht="30.75" customHeight="1">
      <c r="A6" s="2383">
        <v>3</v>
      </c>
      <c r="B6" s="2382" t="s">
        <v>451</v>
      </c>
      <c r="C6" s="2372" t="s">
        <v>94</v>
      </c>
      <c r="D6" s="2181" t="s">
        <v>95</v>
      </c>
      <c r="E6" s="2192"/>
      <c r="F6" s="2344" t="s">
        <v>3191</v>
      </c>
      <c r="G6" s="2344" t="s">
        <v>3192</v>
      </c>
      <c r="H6" s="2153">
        <v>1</v>
      </c>
      <c r="I6" s="2345"/>
      <c r="J6" s="2345">
        <v>86</v>
      </c>
      <c r="K6" s="2376" t="s">
        <v>1240</v>
      </c>
      <c r="L6" s="2377" t="s">
        <v>448</v>
      </c>
      <c r="M6" s="2183" t="s">
        <v>1056</v>
      </c>
      <c r="N6" s="2392">
        <v>108750</v>
      </c>
      <c r="O6" s="2392">
        <v>108750</v>
      </c>
      <c r="P6" s="2392">
        <v>108750</v>
      </c>
      <c r="Q6" s="2392">
        <v>0</v>
      </c>
      <c r="R6" s="2174"/>
      <c r="S6" s="2175"/>
      <c r="T6" s="2184"/>
      <c r="U6" s="2184"/>
      <c r="V6" s="2177"/>
      <c r="W6" s="2177"/>
      <c r="X6" s="2185">
        <v>4350</v>
      </c>
      <c r="Y6" s="2184"/>
      <c r="Z6" s="2179"/>
      <c r="AA6" s="2175"/>
      <c r="AB6" s="2186"/>
      <c r="AC6" s="2187"/>
      <c r="AD6" s="2453"/>
      <c r="AE6" s="2456">
        <v>1</v>
      </c>
      <c r="AF6" s="2527">
        <v>1</v>
      </c>
      <c r="AG6" s="2382">
        <v>1</v>
      </c>
      <c r="AH6" s="2182"/>
      <c r="AI6" s="2182"/>
      <c r="AJ6" s="2182"/>
      <c r="AK6" s="2188"/>
      <c r="AL6" s="2182" t="s">
        <v>438</v>
      </c>
      <c r="AM6" s="2198"/>
      <c r="AN6" s="2198"/>
      <c r="AO6" s="2198"/>
      <c r="AP6" s="2198"/>
      <c r="AQ6" s="2198"/>
      <c r="AR6" s="2198"/>
      <c r="AS6" s="2198"/>
      <c r="AT6" s="2404"/>
      <c r="AU6" s="2404" t="s">
        <v>415</v>
      </c>
      <c r="AV6" s="2404" t="s">
        <v>2268</v>
      </c>
      <c r="AW6" s="2405" t="s">
        <v>12</v>
      </c>
      <c r="AX6" s="2404"/>
    </row>
    <row r="7" spans="1:50" ht="68.25" customHeight="1">
      <c r="A7" s="2383"/>
      <c r="B7" s="2470" t="s">
        <v>1926</v>
      </c>
      <c r="C7" s="2492" t="s">
        <v>94</v>
      </c>
      <c r="D7" s="2511" t="s">
        <v>2081</v>
      </c>
      <c r="E7" s="2171"/>
      <c r="F7" s="2449" t="s">
        <v>367</v>
      </c>
      <c r="G7" s="2380" t="s">
        <v>367</v>
      </c>
      <c r="H7" s="2153">
        <v>1</v>
      </c>
      <c r="I7" s="2345"/>
      <c r="J7" s="2345"/>
      <c r="K7" s="2381" t="s">
        <v>964</v>
      </c>
      <c r="L7" s="2183" t="s">
        <v>2962</v>
      </c>
      <c r="M7" s="2183" t="s">
        <v>1056</v>
      </c>
      <c r="N7" s="2393"/>
      <c r="O7" s="2393"/>
      <c r="P7" s="2393"/>
      <c r="Q7" s="2393"/>
      <c r="R7" s="2183"/>
      <c r="S7" s="2175"/>
      <c r="T7" s="2184"/>
      <c r="U7" s="2184"/>
      <c r="V7" s="2177"/>
      <c r="W7" s="2177"/>
      <c r="X7" s="2185"/>
      <c r="Y7" s="2184"/>
      <c r="Z7" s="2179"/>
      <c r="AA7" s="2175"/>
      <c r="AB7" s="2186"/>
      <c r="AC7" s="2187"/>
      <c r="AD7" s="2453"/>
      <c r="AE7" s="2457"/>
      <c r="AF7" s="2458"/>
      <c r="AG7" s="2382"/>
      <c r="AH7" s="2182"/>
      <c r="AI7" s="2182"/>
      <c r="AJ7" s="2182"/>
      <c r="AK7" s="2188">
        <v>1</v>
      </c>
      <c r="AL7" s="2497" t="s">
        <v>3481</v>
      </c>
      <c r="AM7" s="2198"/>
      <c r="AN7" s="2198"/>
      <c r="AO7" s="2198"/>
      <c r="AP7" s="2198"/>
      <c r="AQ7" s="2198"/>
      <c r="AR7" s="2198"/>
      <c r="AS7" s="2198"/>
      <c r="AT7" s="2404"/>
      <c r="AU7" s="2404"/>
      <c r="AV7" s="2404"/>
      <c r="AW7" s="2405" t="s">
        <v>2274</v>
      </c>
      <c r="AX7" s="2404"/>
    </row>
    <row r="8" spans="1:50" ht="63" customHeight="1">
      <c r="A8" s="2383">
        <v>4</v>
      </c>
      <c r="B8" s="1840" t="s">
        <v>415</v>
      </c>
      <c r="C8" s="2492" t="s">
        <v>94</v>
      </c>
      <c r="D8" s="2511" t="s">
        <v>2081</v>
      </c>
      <c r="E8" s="2171"/>
      <c r="F8" s="2449" t="s">
        <v>3482</v>
      </c>
      <c r="G8" s="2449" t="s">
        <v>3482</v>
      </c>
      <c r="H8" s="2153">
        <v>3</v>
      </c>
      <c r="I8" s="2345"/>
      <c r="J8" s="2345"/>
      <c r="K8" s="2381" t="s">
        <v>964</v>
      </c>
      <c r="L8" s="2344" t="s">
        <v>11</v>
      </c>
      <c r="M8" s="2183" t="s">
        <v>1056</v>
      </c>
      <c r="N8" s="2393">
        <v>70000</v>
      </c>
      <c r="O8" s="2393">
        <v>70000</v>
      </c>
      <c r="P8" s="2393">
        <v>70000</v>
      </c>
      <c r="Q8" s="2393">
        <v>0</v>
      </c>
      <c r="R8" s="2542"/>
      <c r="S8" s="2175"/>
      <c r="T8" s="2184"/>
      <c r="U8" s="2184"/>
      <c r="V8" s="2177"/>
      <c r="W8" s="2177"/>
      <c r="X8" s="2185"/>
      <c r="Y8" s="2184"/>
      <c r="Z8" s="2179"/>
      <c r="AA8" s="2175"/>
      <c r="AB8" s="2186"/>
      <c r="AC8" s="2552">
        <v>1</v>
      </c>
      <c r="AD8" s="2453"/>
      <c r="AE8" s="2457">
        <v>1</v>
      </c>
      <c r="AF8" s="2458">
        <v>1</v>
      </c>
      <c r="AG8" s="2382">
        <v>1</v>
      </c>
      <c r="AH8" s="2182"/>
      <c r="AI8" s="2182"/>
      <c r="AJ8" s="2182"/>
      <c r="AK8" s="2188"/>
      <c r="AL8" s="2182" t="s">
        <v>438</v>
      </c>
      <c r="AM8" s="2198"/>
      <c r="AN8" s="2198"/>
      <c r="AO8" s="2198"/>
      <c r="AP8" s="2198"/>
      <c r="AQ8" s="2198"/>
      <c r="AR8" s="2198"/>
      <c r="AS8" s="2198"/>
      <c r="AT8" s="2404"/>
      <c r="AU8" s="2404"/>
      <c r="AV8" s="2404"/>
      <c r="AW8" s="2405"/>
      <c r="AX8" s="2404"/>
    </row>
    <row r="9" spans="1:50" ht="30.75" customHeight="1">
      <c r="A9" s="2383">
        <v>5</v>
      </c>
      <c r="B9" s="2382" t="s">
        <v>451</v>
      </c>
      <c r="C9" s="2372" t="s">
        <v>94</v>
      </c>
      <c r="D9" s="2181" t="s">
        <v>2081</v>
      </c>
      <c r="E9" s="2171"/>
      <c r="F9" s="2449" t="s">
        <v>2796</v>
      </c>
      <c r="G9" s="2380" t="s">
        <v>2796</v>
      </c>
      <c r="H9" s="2153">
        <v>1</v>
      </c>
      <c r="I9" s="2345"/>
      <c r="J9" s="2345">
        <v>154</v>
      </c>
      <c r="K9" s="2376" t="s">
        <v>1240</v>
      </c>
      <c r="L9" s="2377" t="s">
        <v>448</v>
      </c>
      <c r="M9" s="2183" t="s">
        <v>1056</v>
      </c>
      <c r="N9" s="2393">
        <v>30000</v>
      </c>
      <c r="O9" s="2393">
        <v>30000</v>
      </c>
      <c r="P9" s="2393">
        <v>30000</v>
      </c>
      <c r="Q9" s="2393">
        <f>N9-O9</f>
        <v>0</v>
      </c>
      <c r="R9" s="2183"/>
      <c r="S9" s="2175"/>
      <c r="T9" s="2184"/>
      <c r="U9" s="2184"/>
      <c r="V9" s="2177"/>
      <c r="W9" s="2177"/>
      <c r="X9" s="2185">
        <v>1000</v>
      </c>
      <c r="Y9" s="2184"/>
      <c r="Z9" s="2179"/>
      <c r="AA9" s="2175"/>
      <c r="AB9" s="2186"/>
      <c r="AC9" s="2187"/>
      <c r="AD9" s="2453"/>
      <c r="AE9" s="2457">
        <v>1</v>
      </c>
      <c r="AF9" s="2458">
        <v>1</v>
      </c>
      <c r="AG9" s="2382">
        <v>1</v>
      </c>
      <c r="AH9" s="2182"/>
      <c r="AI9" s="2182"/>
      <c r="AJ9" s="2182"/>
      <c r="AK9" s="2188"/>
      <c r="AL9" s="2182" t="s">
        <v>438</v>
      </c>
      <c r="AM9" s="2198"/>
      <c r="AN9" s="2198"/>
      <c r="AO9" s="2198"/>
      <c r="AP9" s="2198"/>
      <c r="AQ9" s="2198"/>
      <c r="AR9" s="2198"/>
      <c r="AS9" s="2198"/>
      <c r="AT9" s="2404"/>
      <c r="AU9" s="2404"/>
      <c r="AV9" s="2404"/>
      <c r="AW9" s="2405" t="s">
        <v>3049</v>
      </c>
      <c r="AX9" s="2404"/>
    </row>
    <row r="10" spans="1:50" ht="30" customHeight="1">
      <c r="A10" s="2383">
        <v>6</v>
      </c>
      <c r="B10" s="2382" t="s">
        <v>451</v>
      </c>
      <c r="C10" s="2372" t="s">
        <v>94</v>
      </c>
      <c r="D10" s="2181" t="s">
        <v>2081</v>
      </c>
      <c r="E10" s="2171"/>
      <c r="F10" s="2448" t="s">
        <v>2078</v>
      </c>
      <c r="G10" s="2371" t="s">
        <v>2078</v>
      </c>
      <c r="H10" s="2153">
        <v>1</v>
      </c>
      <c r="I10" s="2345"/>
      <c r="J10" s="2345">
        <v>144</v>
      </c>
      <c r="K10" s="2376" t="s">
        <v>1240</v>
      </c>
      <c r="L10" s="2377" t="s">
        <v>448</v>
      </c>
      <c r="M10" s="2183" t="s">
        <v>1056</v>
      </c>
      <c r="N10" s="2393">
        <v>90000</v>
      </c>
      <c r="O10" s="2393">
        <v>90000</v>
      </c>
      <c r="P10" s="2393">
        <v>90000</v>
      </c>
      <c r="Q10" s="2393">
        <v>0</v>
      </c>
      <c r="R10" s="2183"/>
      <c r="S10" s="2175"/>
      <c r="T10" s="2184"/>
      <c r="U10" s="2184"/>
      <c r="V10" s="2177"/>
      <c r="W10" s="2177"/>
      <c r="X10" s="2185">
        <v>3000</v>
      </c>
      <c r="Y10" s="2184"/>
      <c r="Z10" s="2179"/>
      <c r="AA10" s="2175"/>
      <c r="AB10" s="2186"/>
      <c r="AC10" s="2187"/>
      <c r="AD10" s="2453"/>
      <c r="AE10" s="2457">
        <v>1</v>
      </c>
      <c r="AF10" s="2458">
        <v>1</v>
      </c>
      <c r="AG10" s="2382">
        <v>1</v>
      </c>
      <c r="AH10" s="2182"/>
      <c r="AI10" s="2182"/>
      <c r="AJ10" s="2182"/>
      <c r="AK10" s="2188"/>
      <c r="AL10" s="2182" t="s">
        <v>438</v>
      </c>
      <c r="AM10" s="2198"/>
      <c r="AN10" s="2198"/>
      <c r="AO10" s="2198"/>
      <c r="AP10" s="2198"/>
      <c r="AQ10" s="2198"/>
      <c r="AR10" s="2198"/>
      <c r="AS10" s="2198"/>
      <c r="AT10" s="2404"/>
      <c r="AU10" s="2404"/>
      <c r="AV10" s="2404"/>
      <c r="AW10" s="2405" t="s">
        <v>2274</v>
      </c>
      <c r="AX10" s="2404"/>
    </row>
    <row r="11" spans="1:50" ht="30.75" customHeight="1">
      <c r="A11" s="2383">
        <v>7</v>
      </c>
      <c r="B11" s="2382" t="s">
        <v>451</v>
      </c>
      <c r="C11" s="2372" t="s">
        <v>94</v>
      </c>
      <c r="D11" s="2181" t="s">
        <v>2081</v>
      </c>
      <c r="E11" s="2171"/>
      <c r="F11" s="2449" t="s">
        <v>2793</v>
      </c>
      <c r="G11" s="2380" t="s">
        <v>2793</v>
      </c>
      <c r="H11" s="2153">
        <v>1</v>
      </c>
      <c r="I11" s="2345"/>
      <c r="J11" s="2345">
        <v>157</v>
      </c>
      <c r="K11" s="2376" t="s">
        <v>1240</v>
      </c>
      <c r="L11" s="2377" t="s">
        <v>448</v>
      </c>
      <c r="M11" s="2183" t="s">
        <v>1056</v>
      </c>
      <c r="N11" s="2393">
        <v>51898.01</v>
      </c>
      <c r="O11" s="2393">
        <v>51898.01</v>
      </c>
      <c r="P11" s="2393">
        <v>51898.01</v>
      </c>
      <c r="Q11" s="2393">
        <v>0</v>
      </c>
      <c r="R11" s="2183"/>
      <c r="S11" s="2175"/>
      <c r="T11" s="2184"/>
      <c r="U11" s="2184"/>
      <c r="V11" s="2177"/>
      <c r="W11" s="2177"/>
      <c r="X11" s="2185">
        <v>3000</v>
      </c>
      <c r="Y11" s="2184"/>
      <c r="Z11" s="2179"/>
      <c r="AA11" s="2175"/>
      <c r="AB11" s="2186"/>
      <c r="AC11" s="2187"/>
      <c r="AD11" s="2453"/>
      <c r="AE11" s="2457">
        <v>1</v>
      </c>
      <c r="AF11" s="2458">
        <v>1</v>
      </c>
      <c r="AG11" s="2382">
        <v>1</v>
      </c>
      <c r="AH11" s="2182"/>
      <c r="AI11" s="2182"/>
      <c r="AJ11" s="2182"/>
      <c r="AK11" s="2188"/>
      <c r="AL11" s="2182" t="s">
        <v>438</v>
      </c>
      <c r="AM11" s="2198"/>
      <c r="AN11" s="2198"/>
      <c r="AO11" s="2198"/>
      <c r="AP11" s="2198"/>
      <c r="AQ11" s="2198"/>
      <c r="AR11" s="2198"/>
      <c r="AS11" s="2198"/>
      <c r="AT11" s="2404"/>
      <c r="AU11" s="2404"/>
      <c r="AV11" s="2404"/>
      <c r="AW11" s="2405" t="s">
        <v>3049</v>
      </c>
      <c r="AX11" s="2404"/>
    </row>
    <row r="12" spans="1:50" ht="30" customHeight="1">
      <c r="A12" s="2383">
        <v>8</v>
      </c>
      <c r="B12" s="2382" t="s">
        <v>451</v>
      </c>
      <c r="C12" s="2372" t="s">
        <v>94</v>
      </c>
      <c r="D12" s="2181" t="s">
        <v>2081</v>
      </c>
      <c r="E12" s="2171"/>
      <c r="F12" s="2448" t="s">
        <v>682</v>
      </c>
      <c r="G12" s="2371" t="s">
        <v>682</v>
      </c>
      <c r="H12" s="2153">
        <v>1</v>
      </c>
      <c r="I12" s="2345"/>
      <c r="J12" s="2345">
        <v>89</v>
      </c>
      <c r="K12" s="2376" t="s">
        <v>1240</v>
      </c>
      <c r="L12" s="2377" t="s">
        <v>448</v>
      </c>
      <c r="M12" s="2183" t="s">
        <v>1056</v>
      </c>
      <c r="N12" s="2393">
        <v>60000</v>
      </c>
      <c r="O12" s="2393">
        <v>60000</v>
      </c>
      <c r="P12" s="2393">
        <v>60000</v>
      </c>
      <c r="Q12" s="2393">
        <f>N12-O12</f>
        <v>0</v>
      </c>
      <c r="R12" s="2183"/>
      <c r="S12" s="2531"/>
      <c r="T12" s="2184"/>
      <c r="U12" s="2184"/>
      <c r="V12" s="2177"/>
      <c r="W12" s="2177"/>
      <c r="X12" s="2185">
        <v>2000</v>
      </c>
      <c r="Y12" s="2184"/>
      <c r="Z12" s="2179"/>
      <c r="AA12" s="2175"/>
      <c r="AB12" s="2186"/>
      <c r="AC12" s="2187"/>
      <c r="AD12" s="2453"/>
      <c r="AE12" s="2457">
        <v>1</v>
      </c>
      <c r="AF12" s="2458">
        <v>1</v>
      </c>
      <c r="AG12" s="2382">
        <v>1</v>
      </c>
      <c r="AH12" s="2182"/>
      <c r="AI12" s="2182"/>
      <c r="AJ12" s="2182"/>
      <c r="AK12" s="2188"/>
      <c r="AL12" s="2182" t="s">
        <v>438</v>
      </c>
      <c r="AM12" s="2198"/>
      <c r="AN12" s="2198"/>
      <c r="AO12" s="2198"/>
      <c r="AP12" s="2198"/>
      <c r="AQ12" s="2198"/>
      <c r="AR12" s="2198"/>
      <c r="AS12" s="2198"/>
      <c r="AT12" s="2404"/>
      <c r="AU12" s="2404"/>
      <c r="AV12" s="2404"/>
      <c r="AW12" s="2405" t="s">
        <v>2274</v>
      </c>
      <c r="AX12" s="2404"/>
    </row>
    <row r="13" spans="1:50" ht="30" customHeight="1">
      <c r="A13" s="2383">
        <v>9</v>
      </c>
      <c r="B13" s="2382" t="s">
        <v>451</v>
      </c>
      <c r="C13" s="2372" t="s">
        <v>94</v>
      </c>
      <c r="D13" s="2181" t="s">
        <v>2081</v>
      </c>
      <c r="E13" s="2171"/>
      <c r="F13" s="2448" t="s">
        <v>3193</v>
      </c>
      <c r="G13" s="2371" t="s">
        <v>3193</v>
      </c>
      <c r="H13" s="2153">
        <v>1</v>
      </c>
      <c r="I13" s="2345"/>
      <c r="J13" s="2345">
        <v>129</v>
      </c>
      <c r="K13" s="2376" t="s">
        <v>1240</v>
      </c>
      <c r="L13" s="2377" t="s">
        <v>448</v>
      </c>
      <c r="M13" s="2183" t="s">
        <v>1056</v>
      </c>
      <c r="N13" s="2393">
        <v>60000</v>
      </c>
      <c r="O13" s="2393">
        <v>60000</v>
      </c>
      <c r="P13" s="2393">
        <v>60000</v>
      </c>
      <c r="Q13" s="2393">
        <f>N13-O13</f>
        <v>0</v>
      </c>
      <c r="R13" s="2183"/>
      <c r="S13" s="2175"/>
      <c r="T13" s="2184"/>
      <c r="U13" s="2184"/>
      <c r="V13" s="2177"/>
      <c r="W13" s="2177"/>
      <c r="X13" s="2185">
        <v>2000</v>
      </c>
      <c r="Y13" s="2184"/>
      <c r="Z13" s="2179"/>
      <c r="AA13" s="2175"/>
      <c r="AB13" s="2186"/>
      <c r="AC13" s="2187"/>
      <c r="AD13" s="2453"/>
      <c r="AE13" s="2457">
        <v>1</v>
      </c>
      <c r="AF13" s="2458">
        <v>1</v>
      </c>
      <c r="AG13" s="2382">
        <v>1</v>
      </c>
      <c r="AH13" s="2182"/>
      <c r="AI13" s="2182"/>
      <c r="AJ13" s="2182"/>
      <c r="AK13" s="2188"/>
      <c r="AL13" s="2182" t="s">
        <v>438</v>
      </c>
      <c r="AM13" s="2198"/>
      <c r="AN13" s="2198"/>
      <c r="AO13" s="2198"/>
      <c r="AP13" s="2198"/>
      <c r="AQ13" s="2198"/>
      <c r="AR13" s="2198"/>
      <c r="AS13" s="2198"/>
      <c r="AT13" s="2404"/>
      <c r="AU13" s="2404"/>
      <c r="AV13" s="2404"/>
      <c r="AW13" s="2405" t="s">
        <v>3049</v>
      </c>
      <c r="AX13" s="2404"/>
    </row>
    <row r="14" spans="1:50" ht="30.75" customHeight="1">
      <c r="A14" s="2383">
        <v>10</v>
      </c>
      <c r="B14" s="2382" t="s">
        <v>451</v>
      </c>
      <c r="C14" s="2372" t="s">
        <v>94</v>
      </c>
      <c r="D14" s="2181" t="s">
        <v>2081</v>
      </c>
      <c r="E14" s="2171"/>
      <c r="F14" s="2448" t="s">
        <v>687</v>
      </c>
      <c r="G14" s="2371" t="s">
        <v>687</v>
      </c>
      <c r="H14" s="2153">
        <v>1</v>
      </c>
      <c r="I14" s="2345"/>
      <c r="J14" s="2345">
        <v>292</v>
      </c>
      <c r="K14" s="2376" t="s">
        <v>1240</v>
      </c>
      <c r="L14" s="2377" t="s">
        <v>448</v>
      </c>
      <c r="M14" s="2183" t="s">
        <v>1056</v>
      </c>
      <c r="N14" s="2393">
        <v>30000</v>
      </c>
      <c r="O14" s="2393">
        <v>30000</v>
      </c>
      <c r="P14" s="2393">
        <v>30000</v>
      </c>
      <c r="Q14" s="2393">
        <v>0</v>
      </c>
      <c r="R14" s="2183"/>
      <c r="S14" s="2531"/>
      <c r="T14" s="2184"/>
      <c r="U14" s="2184"/>
      <c r="V14" s="2177"/>
      <c r="W14" s="2177"/>
      <c r="X14" s="2185">
        <v>1000</v>
      </c>
      <c r="Y14" s="2184"/>
      <c r="Z14" s="2179"/>
      <c r="AA14" s="2175"/>
      <c r="AB14" s="2186"/>
      <c r="AC14" s="2187"/>
      <c r="AD14" s="2453"/>
      <c r="AE14" s="2457">
        <v>1</v>
      </c>
      <c r="AF14" s="2458">
        <v>1</v>
      </c>
      <c r="AG14" s="2382">
        <v>1</v>
      </c>
      <c r="AH14" s="2182"/>
      <c r="AI14" s="2182"/>
      <c r="AJ14" s="2182"/>
      <c r="AK14" s="2188"/>
      <c r="AL14" s="2182" t="s">
        <v>438</v>
      </c>
      <c r="AM14" s="2198"/>
      <c r="AN14" s="2198"/>
      <c r="AO14" s="2198"/>
      <c r="AP14" s="2198"/>
      <c r="AQ14" s="2198"/>
      <c r="AR14" s="2198"/>
      <c r="AS14" s="2198"/>
      <c r="AT14" s="2404"/>
      <c r="AU14" s="2404"/>
      <c r="AV14" s="2404"/>
      <c r="AW14" s="2405" t="s">
        <v>2274</v>
      </c>
      <c r="AX14" s="2404"/>
    </row>
    <row r="15" spans="1:50" ht="30" customHeight="1">
      <c r="A15" s="2383">
        <v>11</v>
      </c>
      <c r="B15" s="2382" t="s">
        <v>451</v>
      </c>
      <c r="C15" s="2372" t="s">
        <v>94</v>
      </c>
      <c r="D15" s="2181" t="s">
        <v>2081</v>
      </c>
      <c r="E15" s="2171"/>
      <c r="F15" s="2448" t="s">
        <v>683</v>
      </c>
      <c r="G15" s="2371" t="s">
        <v>683</v>
      </c>
      <c r="H15" s="2153">
        <v>1</v>
      </c>
      <c r="I15" s="2345"/>
      <c r="J15" s="2345">
        <v>103</v>
      </c>
      <c r="K15" s="2376" t="s">
        <v>1240</v>
      </c>
      <c r="L15" s="2377" t="s">
        <v>448</v>
      </c>
      <c r="M15" s="2183" t="s">
        <v>1056</v>
      </c>
      <c r="N15" s="2393">
        <v>45000</v>
      </c>
      <c r="O15" s="2393">
        <v>45000</v>
      </c>
      <c r="P15" s="2393">
        <v>45000</v>
      </c>
      <c r="Q15" s="2393">
        <v>0</v>
      </c>
      <c r="R15" s="2183"/>
      <c r="S15" s="2175"/>
      <c r="T15" s="2184"/>
      <c r="U15" s="2184"/>
      <c r="V15" s="2177"/>
      <c r="W15" s="2177"/>
      <c r="X15" s="2185">
        <v>1500</v>
      </c>
      <c r="Y15" s="2184"/>
      <c r="Z15" s="2179"/>
      <c r="AA15" s="2175"/>
      <c r="AB15" s="2186"/>
      <c r="AC15" s="2187"/>
      <c r="AD15" s="2453"/>
      <c r="AE15" s="2457">
        <v>1</v>
      </c>
      <c r="AF15" s="2458">
        <v>1</v>
      </c>
      <c r="AG15" s="2382">
        <v>1</v>
      </c>
      <c r="AH15" s="2182"/>
      <c r="AI15" s="2182"/>
      <c r="AJ15" s="2182"/>
      <c r="AK15" s="2188"/>
      <c r="AL15" s="2182" t="s">
        <v>438</v>
      </c>
      <c r="AM15" s="2198"/>
      <c r="AN15" s="2198"/>
      <c r="AO15" s="2198"/>
      <c r="AP15" s="2198"/>
      <c r="AQ15" s="2198"/>
      <c r="AR15" s="2198"/>
      <c r="AS15" s="2198"/>
      <c r="AT15" s="2404"/>
      <c r="AU15" s="2404"/>
      <c r="AV15" s="2404"/>
      <c r="AW15" s="2405" t="s">
        <v>3049</v>
      </c>
      <c r="AX15" s="2404"/>
    </row>
    <row r="16" spans="1:50" ht="30" customHeight="1">
      <c r="A16" s="2383">
        <v>12</v>
      </c>
      <c r="B16" s="2382" t="s">
        <v>451</v>
      </c>
      <c r="C16" s="2372" t="s">
        <v>94</v>
      </c>
      <c r="D16" s="2181" t="s">
        <v>2081</v>
      </c>
      <c r="E16" s="2171"/>
      <c r="F16" s="2449" t="s">
        <v>2794</v>
      </c>
      <c r="G16" s="2380" t="s">
        <v>2794</v>
      </c>
      <c r="H16" s="2153">
        <v>1</v>
      </c>
      <c r="I16" s="2345"/>
      <c r="J16" s="2345">
        <v>151</v>
      </c>
      <c r="K16" s="2376" t="s">
        <v>1240</v>
      </c>
      <c r="L16" s="2377" t="s">
        <v>448</v>
      </c>
      <c r="M16" s="2183" t="s">
        <v>1056</v>
      </c>
      <c r="N16" s="2393">
        <v>45000</v>
      </c>
      <c r="O16" s="2393">
        <v>45000</v>
      </c>
      <c r="P16" s="2393">
        <v>45000</v>
      </c>
      <c r="Q16" s="2393">
        <v>0</v>
      </c>
      <c r="R16" s="2183"/>
      <c r="S16" s="2175"/>
      <c r="T16" s="2184"/>
      <c r="U16" s="2184"/>
      <c r="V16" s="2177"/>
      <c r="W16" s="2177"/>
      <c r="X16" s="2185">
        <v>1500</v>
      </c>
      <c r="Y16" s="2184"/>
      <c r="Z16" s="2179"/>
      <c r="AA16" s="2175"/>
      <c r="AB16" s="2186"/>
      <c r="AC16" s="2187"/>
      <c r="AD16" s="2453"/>
      <c r="AE16" s="2457">
        <v>1</v>
      </c>
      <c r="AF16" s="2458">
        <v>1</v>
      </c>
      <c r="AG16" s="2382">
        <v>1</v>
      </c>
      <c r="AH16" s="2182"/>
      <c r="AI16" s="2182"/>
      <c r="AJ16" s="2182"/>
      <c r="AK16" s="2188"/>
      <c r="AL16" s="2182" t="s">
        <v>438</v>
      </c>
      <c r="AM16" s="2198"/>
      <c r="AN16" s="2198"/>
      <c r="AO16" s="2198"/>
      <c r="AP16" s="2198"/>
      <c r="AQ16" s="2198"/>
      <c r="AR16" s="2198"/>
      <c r="AS16" s="2198"/>
      <c r="AT16" s="2404"/>
      <c r="AU16" s="2404"/>
      <c r="AV16" s="2404"/>
      <c r="AW16" s="2405" t="s">
        <v>2274</v>
      </c>
      <c r="AX16" s="2404"/>
    </row>
    <row r="17" spans="1:50" ht="30" customHeight="1">
      <c r="A17" s="2383">
        <v>13</v>
      </c>
      <c r="B17" s="2382" t="s">
        <v>451</v>
      </c>
      <c r="C17" s="2372" t="s">
        <v>94</v>
      </c>
      <c r="D17" s="2181" t="s">
        <v>2081</v>
      </c>
      <c r="E17" s="2171"/>
      <c r="F17" s="2448" t="s">
        <v>686</v>
      </c>
      <c r="G17" s="2371" t="s">
        <v>686</v>
      </c>
      <c r="H17" s="2153">
        <v>1</v>
      </c>
      <c r="I17" s="2345"/>
      <c r="J17" s="2345">
        <v>156</v>
      </c>
      <c r="K17" s="2376" t="s">
        <v>1240</v>
      </c>
      <c r="L17" s="2377" t="s">
        <v>448</v>
      </c>
      <c r="M17" s="2183" t="s">
        <v>1056</v>
      </c>
      <c r="N17" s="2393">
        <v>60000</v>
      </c>
      <c r="O17" s="2393">
        <v>60000</v>
      </c>
      <c r="P17" s="2393">
        <v>60000</v>
      </c>
      <c r="Q17" s="2393">
        <f>N17-O17</f>
        <v>0</v>
      </c>
      <c r="R17" s="2393"/>
      <c r="S17" s="2175"/>
      <c r="T17" s="2184"/>
      <c r="U17" s="2184"/>
      <c r="V17" s="2177"/>
      <c r="W17" s="2177"/>
      <c r="X17" s="2185">
        <v>2000</v>
      </c>
      <c r="Y17" s="2184"/>
      <c r="Z17" s="2179"/>
      <c r="AA17" s="2175"/>
      <c r="AB17" s="2186"/>
      <c r="AC17" s="2187"/>
      <c r="AD17" s="2453"/>
      <c r="AE17" s="2457">
        <v>1</v>
      </c>
      <c r="AF17" s="2458">
        <v>1</v>
      </c>
      <c r="AG17" s="2382">
        <v>1</v>
      </c>
      <c r="AH17" s="2182"/>
      <c r="AI17" s="2182"/>
      <c r="AJ17" s="2182"/>
      <c r="AK17" s="2188"/>
      <c r="AL17" s="2182" t="s">
        <v>438</v>
      </c>
      <c r="AM17" s="2198"/>
      <c r="AN17" s="2198"/>
      <c r="AO17" s="2198"/>
      <c r="AP17" s="2198"/>
      <c r="AQ17" s="2198"/>
      <c r="AR17" s="2198"/>
      <c r="AS17" s="2198"/>
      <c r="AT17" s="2404"/>
      <c r="AU17" s="2404"/>
      <c r="AV17" s="2404"/>
      <c r="AW17" s="2405" t="s">
        <v>3049</v>
      </c>
      <c r="AX17" s="2404"/>
    </row>
    <row r="18" spans="1:50" ht="30.75" customHeight="1">
      <c r="A18" s="2383">
        <v>14</v>
      </c>
      <c r="B18" s="2382" t="s">
        <v>451</v>
      </c>
      <c r="C18" s="2372" t="s">
        <v>94</v>
      </c>
      <c r="D18" s="2181" t="s">
        <v>2081</v>
      </c>
      <c r="E18" s="2171"/>
      <c r="F18" s="2448" t="s">
        <v>2795</v>
      </c>
      <c r="G18" s="2371" t="s">
        <v>2795</v>
      </c>
      <c r="H18" s="2153">
        <v>1</v>
      </c>
      <c r="I18" s="2345"/>
      <c r="J18" s="2345">
        <v>159</v>
      </c>
      <c r="K18" s="2376" t="s">
        <v>1240</v>
      </c>
      <c r="L18" s="2377" t="s">
        <v>448</v>
      </c>
      <c r="M18" s="2183" t="s">
        <v>1056</v>
      </c>
      <c r="N18" s="2393">
        <v>60000</v>
      </c>
      <c r="O18" s="2393">
        <v>60000</v>
      </c>
      <c r="P18" s="2393">
        <v>60000</v>
      </c>
      <c r="Q18" s="2393">
        <f>N18-O18</f>
        <v>0</v>
      </c>
      <c r="R18" s="2183"/>
      <c r="S18" s="2175"/>
      <c r="T18" s="2184"/>
      <c r="U18" s="2184"/>
      <c r="V18" s="2177"/>
      <c r="W18" s="2177"/>
      <c r="X18" s="2185">
        <v>2000</v>
      </c>
      <c r="Y18" s="2184"/>
      <c r="Z18" s="2179"/>
      <c r="AA18" s="2175"/>
      <c r="AB18" s="2186"/>
      <c r="AC18" s="2187"/>
      <c r="AD18" s="2453"/>
      <c r="AE18" s="2457">
        <v>1</v>
      </c>
      <c r="AF18" s="2458">
        <v>1</v>
      </c>
      <c r="AG18" s="2382">
        <v>1</v>
      </c>
      <c r="AH18" s="2182"/>
      <c r="AI18" s="2182"/>
      <c r="AJ18" s="2182"/>
      <c r="AK18" s="2188"/>
      <c r="AL18" s="2182" t="s">
        <v>438</v>
      </c>
      <c r="AM18" s="2198"/>
      <c r="AN18" s="2198"/>
      <c r="AO18" s="2198"/>
      <c r="AP18" s="2198"/>
      <c r="AQ18" s="2198"/>
      <c r="AR18" s="2198"/>
      <c r="AS18" s="2198"/>
      <c r="AT18" s="2404"/>
      <c r="AU18" s="2404"/>
      <c r="AV18" s="2404"/>
      <c r="AW18" s="2405" t="s">
        <v>2274</v>
      </c>
      <c r="AX18" s="2404"/>
    </row>
    <row r="19" spans="1:50" ht="30" customHeight="1">
      <c r="A19" s="2383">
        <v>15</v>
      </c>
      <c r="B19" s="2382" t="s">
        <v>451</v>
      </c>
      <c r="C19" s="2372" t="s">
        <v>94</v>
      </c>
      <c r="D19" s="2181" t="s">
        <v>2081</v>
      </c>
      <c r="E19" s="2171"/>
      <c r="F19" s="2449" t="s">
        <v>680</v>
      </c>
      <c r="G19" s="2380" t="s">
        <v>680</v>
      </c>
      <c r="H19" s="2153">
        <v>1</v>
      </c>
      <c r="I19" s="2345"/>
      <c r="J19" s="2345">
        <v>112</v>
      </c>
      <c r="K19" s="2376" t="s">
        <v>1240</v>
      </c>
      <c r="L19" s="2377" t="s">
        <v>448</v>
      </c>
      <c r="M19" s="2183" t="s">
        <v>1056</v>
      </c>
      <c r="N19" s="2393">
        <v>30000</v>
      </c>
      <c r="O19" s="2393">
        <v>30000</v>
      </c>
      <c r="P19" s="2393">
        <v>30000</v>
      </c>
      <c r="Q19" s="2393">
        <v>0</v>
      </c>
      <c r="R19" s="2183"/>
      <c r="S19" s="2175"/>
      <c r="T19" s="2184"/>
      <c r="U19" s="2184"/>
      <c r="V19" s="2177"/>
      <c r="W19" s="2177"/>
      <c r="X19" s="2185">
        <v>1000</v>
      </c>
      <c r="Y19" s="2184"/>
      <c r="Z19" s="2179"/>
      <c r="AA19" s="2175"/>
      <c r="AB19" s="2186"/>
      <c r="AC19" s="2187"/>
      <c r="AD19" s="2453"/>
      <c r="AE19" s="2457">
        <v>1</v>
      </c>
      <c r="AF19" s="2458">
        <v>1</v>
      </c>
      <c r="AG19" s="2382">
        <v>1</v>
      </c>
      <c r="AH19" s="2182"/>
      <c r="AI19" s="2182"/>
      <c r="AJ19" s="2182"/>
      <c r="AK19" s="2188"/>
      <c r="AL19" s="2182" t="s">
        <v>438</v>
      </c>
      <c r="AM19" s="2198"/>
      <c r="AN19" s="2198"/>
      <c r="AO19" s="2198"/>
      <c r="AP19" s="2198"/>
      <c r="AQ19" s="2198"/>
      <c r="AR19" s="2198"/>
      <c r="AS19" s="2198"/>
      <c r="AT19" s="2404"/>
      <c r="AU19" s="2404"/>
      <c r="AV19" s="2404"/>
      <c r="AW19" s="2405" t="s">
        <v>3049</v>
      </c>
      <c r="AX19" s="2404"/>
    </row>
    <row r="20" spans="1:50" ht="29.25" customHeight="1">
      <c r="A20" s="2383">
        <v>16</v>
      </c>
      <c r="B20" s="2382" t="s">
        <v>451</v>
      </c>
      <c r="C20" s="2372" t="s">
        <v>94</v>
      </c>
      <c r="D20" s="2181" t="s">
        <v>2081</v>
      </c>
      <c r="E20" s="2171"/>
      <c r="F20" s="2448" t="s">
        <v>3194</v>
      </c>
      <c r="G20" s="2371" t="s">
        <v>3194</v>
      </c>
      <c r="H20" s="2153">
        <v>1</v>
      </c>
      <c r="I20" s="2345"/>
      <c r="J20" s="2345">
        <v>90</v>
      </c>
      <c r="K20" s="2376" t="s">
        <v>1240</v>
      </c>
      <c r="L20" s="2377" t="s">
        <v>448</v>
      </c>
      <c r="M20" s="2183" t="s">
        <v>1056</v>
      </c>
      <c r="N20" s="2393">
        <v>60000</v>
      </c>
      <c r="O20" s="2393">
        <v>60000</v>
      </c>
      <c r="P20" s="2393">
        <v>60000</v>
      </c>
      <c r="Q20" s="2393">
        <f>N20-O20</f>
        <v>0</v>
      </c>
      <c r="R20" s="2183"/>
      <c r="S20" s="2175"/>
      <c r="T20" s="2184"/>
      <c r="U20" s="2184"/>
      <c r="V20" s="2177"/>
      <c r="W20" s="2177"/>
      <c r="X20" s="2185">
        <v>2000</v>
      </c>
      <c r="Y20" s="2184"/>
      <c r="Z20" s="2179"/>
      <c r="AA20" s="2175"/>
      <c r="AB20" s="2186"/>
      <c r="AC20" s="2187"/>
      <c r="AD20" s="2453"/>
      <c r="AE20" s="2457">
        <v>1</v>
      </c>
      <c r="AF20" s="2458">
        <v>1</v>
      </c>
      <c r="AG20" s="2382">
        <v>1</v>
      </c>
      <c r="AH20" s="2182"/>
      <c r="AI20" s="2182"/>
      <c r="AJ20" s="2182"/>
      <c r="AK20" s="2188"/>
      <c r="AL20" s="2182" t="s">
        <v>438</v>
      </c>
      <c r="AM20" s="2198"/>
      <c r="AN20" s="2198"/>
      <c r="AO20" s="2198"/>
      <c r="AP20" s="2198"/>
      <c r="AQ20" s="2198"/>
      <c r="AR20" s="2198"/>
      <c r="AS20" s="2198"/>
      <c r="AT20" s="2404"/>
      <c r="AU20" s="2404"/>
      <c r="AV20" s="2404"/>
      <c r="AW20" s="2405" t="s">
        <v>2274</v>
      </c>
      <c r="AX20" s="2404"/>
    </row>
    <row r="21" spans="1:50" ht="84" customHeight="1">
      <c r="A21" s="2383">
        <v>17</v>
      </c>
      <c r="B21" s="2382" t="s">
        <v>451</v>
      </c>
      <c r="C21" s="2372" t="s">
        <v>94</v>
      </c>
      <c r="D21" s="2181" t="s">
        <v>2374</v>
      </c>
      <c r="E21" s="2171"/>
      <c r="F21" s="2384" t="s">
        <v>3336</v>
      </c>
      <c r="G21" s="2350" t="s">
        <v>3337</v>
      </c>
      <c r="H21" s="2153">
        <v>8</v>
      </c>
      <c r="I21" s="2345"/>
      <c r="J21" s="2345">
        <v>1428</v>
      </c>
      <c r="K21" s="2182" t="s">
        <v>964</v>
      </c>
      <c r="L21" s="2183" t="s">
        <v>2962</v>
      </c>
      <c r="M21" s="2183" t="s">
        <v>1056</v>
      </c>
      <c r="N21" s="2392">
        <v>742220</v>
      </c>
      <c r="O21" s="2392">
        <v>742220</v>
      </c>
      <c r="P21" s="2392">
        <v>742220</v>
      </c>
      <c r="Q21" s="2392">
        <v>0</v>
      </c>
      <c r="R21" s="2183"/>
      <c r="S21" s="2540"/>
      <c r="T21" s="2184"/>
      <c r="U21" s="2184"/>
      <c r="V21" s="2177"/>
      <c r="W21" s="2177"/>
      <c r="X21" s="2185"/>
      <c r="Y21" s="2184">
        <v>2.2000000000000002</v>
      </c>
      <c r="Z21" s="2179"/>
      <c r="AA21" s="2175"/>
      <c r="AB21" s="2186"/>
      <c r="AC21" s="2187"/>
      <c r="AD21" s="2453"/>
      <c r="AE21" s="2457">
        <v>1</v>
      </c>
      <c r="AF21" s="2458">
        <v>1</v>
      </c>
      <c r="AG21" s="2382">
        <v>1</v>
      </c>
      <c r="AH21" s="2188"/>
      <c r="AI21" s="2188"/>
      <c r="AJ21" s="2182"/>
      <c r="AK21" s="2188"/>
      <c r="AL21" s="2541" t="s">
        <v>3500</v>
      </c>
      <c r="AM21" s="2198"/>
      <c r="AN21" s="2198"/>
      <c r="AO21" s="2198"/>
      <c r="AP21" s="2198"/>
      <c r="AQ21" s="2198"/>
      <c r="AR21" s="2198"/>
      <c r="AS21" s="2198"/>
      <c r="AT21" s="2404"/>
      <c r="AU21" s="2404"/>
      <c r="AV21" s="2404"/>
      <c r="AW21" s="2405"/>
      <c r="AX21" s="2404"/>
    </row>
    <row r="22" spans="1:50" ht="30" customHeight="1">
      <c r="A22" s="2383">
        <v>18</v>
      </c>
      <c r="B22" s="2382" t="s">
        <v>451</v>
      </c>
      <c r="C22" s="2372" t="s">
        <v>94</v>
      </c>
      <c r="D22" s="2181" t="s">
        <v>2374</v>
      </c>
      <c r="E22" s="2171"/>
      <c r="F22" s="2344" t="s">
        <v>3195</v>
      </c>
      <c r="G22" s="2344" t="s">
        <v>3196</v>
      </c>
      <c r="H22" s="2153"/>
      <c r="I22" s="2345"/>
      <c r="J22" s="2345">
        <v>180</v>
      </c>
      <c r="K22" s="2376" t="s">
        <v>1240</v>
      </c>
      <c r="L22" s="2377" t="s">
        <v>448</v>
      </c>
      <c r="M22" s="2183" t="s">
        <v>1056</v>
      </c>
      <c r="N22" s="2392">
        <v>24000</v>
      </c>
      <c r="O22" s="2392">
        <v>24000</v>
      </c>
      <c r="P22" s="2392">
        <v>24000</v>
      </c>
      <c r="Q22" s="2392">
        <v>0</v>
      </c>
      <c r="R22" s="2183"/>
      <c r="S22" s="2183"/>
      <c r="T22" s="2184"/>
      <c r="U22" s="2184"/>
      <c r="V22" s="2177"/>
      <c r="W22" s="2177"/>
      <c r="X22" s="2185">
        <v>1000</v>
      </c>
      <c r="Y22" s="2184"/>
      <c r="Z22" s="2179"/>
      <c r="AA22" s="2175"/>
      <c r="AB22" s="2186"/>
      <c r="AC22" s="2187"/>
      <c r="AD22" s="2453"/>
      <c r="AE22" s="2457">
        <v>1</v>
      </c>
      <c r="AF22" s="2458">
        <v>1</v>
      </c>
      <c r="AG22" s="2382">
        <v>1</v>
      </c>
      <c r="AH22" s="2188"/>
      <c r="AI22" s="2188"/>
      <c r="AJ22" s="2182"/>
      <c r="AK22" s="2188"/>
      <c r="AL22" s="2450" t="s">
        <v>438</v>
      </c>
      <c r="AM22" s="2198"/>
      <c r="AN22" s="2198"/>
      <c r="AO22" s="2198"/>
      <c r="AP22" s="2198"/>
      <c r="AQ22" s="2198"/>
      <c r="AR22" s="2198"/>
      <c r="AS22" s="2198"/>
      <c r="AT22" s="2404"/>
      <c r="AU22" s="2404"/>
      <c r="AV22" s="2404"/>
      <c r="AW22" s="2405"/>
      <c r="AX22" s="2404"/>
    </row>
    <row r="23" spans="1:50" ht="30.75" customHeight="1">
      <c r="A23" s="2383">
        <v>19</v>
      </c>
      <c r="B23" s="2382" t="s">
        <v>451</v>
      </c>
      <c r="C23" s="2372" t="s">
        <v>94</v>
      </c>
      <c r="D23" s="2181" t="s">
        <v>2374</v>
      </c>
      <c r="E23" s="2171"/>
      <c r="F23" s="2344" t="s">
        <v>3197</v>
      </c>
      <c r="G23" s="2344" t="s">
        <v>3088</v>
      </c>
      <c r="H23" s="2153">
        <v>1</v>
      </c>
      <c r="I23" s="2345"/>
      <c r="J23" s="2345">
        <v>60</v>
      </c>
      <c r="K23" s="2376" t="s">
        <v>1240</v>
      </c>
      <c r="L23" s="2377" t="s">
        <v>448</v>
      </c>
      <c r="M23" s="2183" t="s">
        <v>1056</v>
      </c>
      <c r="N23" s="2392">
        <v>12000</v>
      </c>
      <c r="O23" s="2392">
        <v>12000</v>
      </c>
      <c r="P23" s="2392">
        <v>12000</v>
      </c>
      <c r="Q23" s="2392">
        <v>0</v>
      </c>
      <c r="R23" s="2183"/>
      <c r="S23" s="2183"/>
      <c r="T23" s="2184"/>
      <c r="U23" s="2184"/>
      <c r="V23" s="2177"/>
      <c r="W23" s="2177"/>
      <c r="X23" s="2185">
        <v>500</v>
      </c>
      <c r="Y23" s="2184"/>
      <c r="Z23" s="2179"/>
      <c r="AA23" s="2175"/>
      <c r="AB23" s="2186"/>
      <c r="AC23" s="2187"/>
      <c r="AD23" s="2453"/>
      <c r="AE23" s="2457">
        <v>1</v>
      </c>
      <c r="AF23" s="2458">
        <v>1</v>
      </c>
      <c r="AG23" s="2382">
        <v>1</v>
      </c>
      <c r="AH23" s="2188"/>
      <c r="AI23" s="2188"/>
      <c r="AJ23" s="2182"/>
      <c r="AK23" s="2188"/>
      <c r="AL23" s="2450" t="s">
        <v>438</v>
      </c>
      <c r="AM23" s="2198"/>
      <c r="AN23" s="2198"/>
      <c r="AO23" s="2198"/>
      <c r="AP23" s="2198"/>
      <c r="AQ23" s="2198"/>
      <c r="AR23" s="2198"/>
      <c r="AS23" s="2198"/>
      <c r="AT23" s="2198"/>
      <c r="AU23" s="2198"/>
      <c r="AV23" s="2199"/>
      <c r="AW23" s="2200"/>
      <c r="AX23" s="2199"/>
    </row>
    <row r="24" spans="1:50" ht="30" customHeight="1">
      <c r="A24" s="2383">
        <v>20</v>
      </c>
      <c r="B24" s="2382" t="s">
        <v>451</v>
      </c>
      <c r="C24" s="2372" t="s">
        <v>94</v>
      </c>
      <c r="D24" s="2181" t="s">
        <v>2374</v>
      </c>
      <c r="E24" s="2171"/>
      <c r="F24" s="2344" t="s">
        <v>3198</v>
      </c>
      <c r="G24" s="2344" t="s">
        <v>3199</v>
      </c>
      <c r="H24" s="2153">
        <v>1</v>
      </c>
      <c r="I24" s="2345"/>
      <c r="J24" s="2345">
        <v>47</v>
      </c>
      <c r="K24" s="2376" t="s">
        <v>1240</v>
      </c>
      <c r="L24" s="2377" t="s">
        <v>448</v>
      </c>
      <c r="M24" s="2183" t="s">
        <v>1056</v>
      </c>
      <c r="N24" s="2392">
        <v>12000</v>
      </c>
      <c r="O24" s="2392">
        <v>12000</v>
      </c>
      <c r="P24" s="2392">
        <v>12000</v>
      </c>
      <c r="Q24" s="2392">
        <v>0</v>
      </c>
      <c r="R24" s="2183"/>
      <c r="S24" s="2183"/>
      <c r="T24" s="2184"/>
      <c r="U24" s="2184"/>
      <c r="V24" s="2177"/>
      <c r="W24" s="2177"/>
      <c r="X24" s="2185">
        <v>500</v>
      </c>
      <c r="Y24" s="2184"/>
      <c r="Z24" s="2179"/>
      <c r="AA24" s="2175"/>
      <c r="AB24" s="2186"/>
      <c r="AC24" s="2187"/>
      <c r="AD24" s="2453"/>
      <c r="AE24" s="2457">
        <v>1</v>
      </c>
      <c r="AF24" s="2458">
        <v>1</v>
      </c>
      <c r="AG24" s="2382">
        <v>1</v>
      </c>
      <c r="AH24" s="2188"/>
      <c r="AI24" s="2188"/>
      <c r="AJ24" s="2182"/>
      <c r="AK24" s="2188"/>
      <c r="AL24" s="2450" t="s">
        <v>438</v>
      </c>
      <c r="AM24" s="2198"/>
      <c r="AN24" s="2198"/>
      <c r="AO24" s="2198"/>
      <c r="AP24" s="2198"/>
      <c r="AQ24" s="2198"/>
      <c r="AR24" s="2198"/>
      <c r="AS24" s="2198"/>
      <c r="AT24" s="2198"/>
      <c r="AU24" s="2198"/>
      <c r="AV24" s="2199"/>
      <c r="AW24" s="2200"/>
      <c r="AX24" s="2199"/>
    </row>
    <row r="25" spans="1:50" ht="30.75" customHeight="1">
      <c r="A25" s="2383">
        <v>21</v>
      </c>
      <c r="B25" s="2382" t="s">
        <v>451</v>
      </c>
      <c r="C25" s="2372" t="s">
        <v>94</v>
      </c>
      <c r="D25" s="2181" t="s">
        <v>2374</v>
      </c>
      <c r="E25" s="2171"/>
      <c r="F25" s="2344" t="s">
        <v>3200</v>
      </c>
      <c r="G25" s="2344" t="s">
        <v>3201</v>
      </c>
      <c r="H25" s="2153">
        <v>1</v>
      </c>
      <c r="I25" s="2345"/>
      <c r="J25" s="2345">
        <v>81</v>
      </c>
      <c r="K25" s="2376" t="s">
        <v>1240</v>
      </c>
      <c r="L25" s="2377" t="s">
        <v>448</v>
      </c>
      <c r="M25" s="2183" t="s">
        <v>1056</v>
      </c>
      <c r="N25" s="2392">
        <v>12000</v>
      </c>
      <c r="O25" s="2392">
        <v>12000</v>
      </c>
      <c r="P25" s="2392">
        <v>12000</v>
      </c>
      <c r="Q25" s="2392">
        <v>0</v>
      </c>
      <c r="R25" s="2183"/>
      <c r="S25" s="2183"/>
      <c r="T25" s="2184"/>
      <c r="U25" s="2184"/>
      <c r="V25" s="2177"/>
      <c r="W25" s="2177"/>
      <c r="X25" s="2185">
        <v>500</v>
      </c>
      <c r="Y25" s="2184"/>
      <c r="Z25" s="2179"/>
      <c r="AA25" s="2175"/>
      <c r="AB25" s="2186"/>
      <c r="AC25" s="2187"/>
      <c r="AD25" s="2453"/>
      <c r="AE25" s="2457">
        <v>1</v>
      </c>
      <c r="AF25" s="2458">
        <v>1</v>
      </c>
      <c r="AG25" s="2382">
        <v>1</v>
      </c>
      <c r="AH25" s="2188"/>
      <c r="AI25" s="2188"/>
      <c r="AJ25" s="2182"/>
      <c r="AK25" s="2188"/>
      <c r="AL25" s="2450" t="s">
        <v>438</v>
      </c>
      <c r="AM25" s="2198"/>
      <c r="AN25" s="2198"/>
      <c r="AO25" s="2198"/>
      <c r="AP25" s="2198"/>
      <c r="AQ25" s="2198"/>
      <c r="AR25" s="2198"/>
      <c r="AS25" s="2198"/>
      <c r="AT25" s="2198"/>
      <c r="AU25" s="2198"/>
      <c r="AV25" s="2199"/>
      <c r="AW25" s="2200"/>
      <c r="AX25" s="2199"/>
    </row>
    <row r="26" spans="1:50" ht="30" customHeight="1">
      <c r="A26" s="2383">
        <v>22</v>
      </c>
      <c r="B26" s="2382" t="s">
        <v>451</v>
      </c>
      <c r="C26" s="2372" t="s">
        <v>94</v>
      </c>
      <c r="D26" s="2181" t="s">
        <v>2374</v>
      </c>
      <c r="E26" s="2171"/>
      <c r="F26" s="2344" t="s">
        <v>3202</v>
      </c>
      <c r="G26" s="2344" t="s">
        <v>3203</v>
      </c>
      <c r="H26" s="2153">
        <v>1</v>
      </c>
      <c r="I26" s="2345"/>
      <c r="J26" s="2345">
        <v>53</v>
      </c>
      <c r="K26" s="2376" t="s">
        <v>1240</v>
      </c>
      <c r="L26" s="2377" t="s">
        <v>448</v>
      </c>
      <c r="M26" s="2183" t="s">
        <v>1056</v>
      </c>
      <c r="N26" s="2392">
        <v>18000</v>
      </c>
      <c r="O26" s="2392">
        <v>18000</v>
      </c>
      <c r="P26" s="2392">
        <v>18000</v>
      </c>
      <c r="Q26" s="2392">
        <v>0</v>
      </c>
      <c r="R26" s="2183"/>
      <c r="S26" s="2183"/>
      <c r="T26" s="2184"/>
      <c r="U26" s="2184"/>
      <c r="V26" s="2177"/>
      <c r="W26" s="2177"/>
      <c r="X26" s="2185">
        <v>750</v>
      </c>
      <c r="Y26" s="2184"/>
      <c r="Z26" s="2179"/>
      <c r="AA26" s="2175"/>
      <c r="AB26" s="2186"/>
      <c r="AC26" s="2187"/>
      <c r="AD26" s="2453"/>
      <c r="AE26" s="2457">
        <v>1</v>
      </c>
      <c r="AF26" s="2458">
        <v>1</v>
      </c>
      <c r="AG26" s="2382">
        <v>1</v>
      </c>
      <c r="AH26" s="2188"/>
      <c r="AI26" s="2188"/>
      <c r="AJ26" s="2182"/>
      <c r="AK26" s="2188"/>
      <c r="AL26" s="2450" t="s">
        <v>438</v>
      </c>
      <c r="AM26" s="2198"/>
      <c r="AN26" s="2198"/>
      <c r="AO26" s="2198"/>
      <c r="AP26" s="2198"/>
      <c r="AQ26" s="2198"/>
      <c r="AR26" s="2198"/>
      <c r="AS26" s="2198"/>
      <c r="AT26" s="2198"/>
      <c r="AU26" s="2198"/>
      <c r="AV26" s="2199"/>
      <c r="AW26" s="2200"/>
      <c r="AX26" s="2199"/>
    </row>
    <row r="27" spans="1:50" ht="30.75" customHeight="1">
      <c r="A27" s="2383">
        <v>23</v>
      </c>
      <c r="B27" s="2382" t="s">
        <v>451</v>
      </c>
      <c r="C27" s="2372" t="s">
        <v>94</v>
      </c>
      <c r="D27" s="2181" t="s">
        <v>2374</v>
      </c>
      <c r="E27" s="2171"/>
      <c r="F27" s="2344" t="s">
        <v>3204</v>
      </c>
      <c r="G27" s="2344" t="s">
        <v>3205</v>
      </c>
      <c r="H27" s="2153">
        <v>1</v>
      </c>
      <c r="I27" s="2345"/>
      <c r="J27" s="2345">
        <v>65</v>
      </c>
      <c r="K27" s="2376" t="s">
        <v>1240</v>
      </c>
      <c r="L27" s="2377" t="s">
        <v>448</v>
      </c>
      <c r="M27" s="2183" t="s">
        <v>1056</v>
      </c>
      <c r="N27" s="2392">
        <v>18000</v>
      </c>
      <c r="O27" s="2392">
        <v>18000</v>
      </c>
      <c r="P27" s="2392">
        <v>18000</v>
      </c>
      <c r="Q27" s="2392">
        <v>0</v>
      </c>
      <c r="R27" s="2183"/>
      <c r="S27" s="2183"/>
      <c r="T27" s="2184"/>
      <c r="U27" s="2184"/>
      <c r="V27" s="2177"/>
      <c r="W27" s="2177"/>
      <c r="X27" s="2185">
        <v>750</v>
      </c>
      <c r="Y27" s="2184"/>
      <c r="Z27" s="2179"/>
      <c r="AA27" s="2175"/>
      <c r="AB27" s="2186"/>
      <c r="AC27" s="2187"/>
      <c r="AD27" s="2453"/>
      <c r="AE27" s="2457">
        <v>1</v>
      </c>
      <c r="AF27" s="2458">
        <v>1</v>
      </c>
      <c r="AG27" s="2382">
        <v>1</v>
      </c>
      <c r="AH27" s="2188"/>
      <c r="AI27" s="2188"/>
      <c r="AJ27" s="2182"/>
      <c r="AK27" s="2188"/>
      <c r="AL27" s="2450" t="s">
        <v>438</v>
      </c>
      <c r="AM27" s="2198"/>
      <c r="AN27" s="2198"/>
      <c r="AO27" s="2198"/>
      <c r="AP27" s="2198"/>
      <c r="AQ27" s="2198"/>
      <c r="AR27" s="2198"/>
      <c r="AS27" s="2198"/>
      <c r="AT27" s="2198"/>
      <c r="AU27" s="2198"/>
      <c r="AV27" s="2199"/>
      <c r="AW27" s="2200"/>
      <c r="AX27" s="2199"/>
    </row>
    <row r="28" spans="1:50" ht="30" customHeight="1">
      <c r="A28" s="2383">
        <v>24</v>
      </c>
      <c r="B28" s="2382" t="s">
        <v>451</v>
      </c>
      <c r="C28" s="2372" t="s">
        <v>94</v>
      </c>
      <c r="D28" s="2181" t="s">
        <v>2374</v>
      </c>
      <c r="E28" s="2171"/>
      <c r="F28" s="2344" t="s">
        <v>3206</v>
      </c>
      <c r="G28" s="2344" t="s">
        <v>3207</v>
      </c>
      <c r="H28" s="2153">
        <v>1</v>
      </c>
      <c r="I28" s="2345"/>
      <c r="J28" s="2345">
        <v>102</v>
      </c>
      <c r="K28" s="2376" t="s">
        <v>1240</v>
      </c>
      <c r="L28" s="2377" t="s">
        <v>448</v>
      </c>
      <c r="M28" s="2183" t="s">
        <v>1056</v>
      </c>
      <c r="N28" s="2392">
        <v>12000</v>
      </c>
      <c r="O28" s="2392">
        <v>12000</v>
      </c>
      <c r="P28" s="2392">
        <v>12000</v>
      </c>
      <c r="Q28" s="2392">
        <v>0</v>
      </c>
      <c r="R28" s="2183"/>
      <c r="S28" s="2183"/>
      <c r="T28" s="2184"/>
      <c r="U28" s="2184"/>
      <c r="V28" s="2177"/>
      <c r="W28" s="2177"/>
      <c r="X28" s="2185">
        <v>500</v>
      </c>
      <c r="Y28" s="2184"/>
      <c r="Z28" s="2179"/>
      <c r="AA28" s="2175"/>
      <c r="AB28" s="2186"/>
      <c r="AC28" s="2187"/>
      <c r="AD28" s="2453"/>
      <c r="AE28" s="2457">
        <v>1</v>
      </c>
      <c r="AF28" s="2458">
        <v>1</v>
      </c>
      <c r="AG28" s="2382">
        <v>1</v>
      </c>
      <c r="AH28" s="2188"/>
      <c r="AI28" s="2188"/>
      <c r="AJ28" s="2182"/>
      <c r="AK28" s="2188"/>
      <c r="AL28" s="2450" t="s">
        <v>438</v>
      </c>
      <c r="AM28" s="2198"/>
      <c r="AN28" s="2198"/>
      <c r="AO28" s="2198"/>
      <c r="AP28" s="2198"/>
      <c r="AQ28" s="2198"/>
      <c r="AR28" s="2198"/>
      <c r="AS28" s="2198"/>
      <c r="AT28" s="2198"/>
      <c r="AU28" s="2198"/>
      <c r="AV28" s="2199"/>
      <c r="AW28" s="2200"/>
      <c r="AX28" s="2199"/>
    </row>
    <row r="29" spans="1:50" ht="30.75" customHeight="1">
      <c r="A29" s="2383">
        <v>25</v>
      </c>
      <c r="B29" s="2382" t="s">
        <v>451</v>
      </c>
      <c r="C29" s="2372" t="s">
        <v>94</v>
      </c>
      <c r="D29" s="2181" t="s">
        <v>2374</v>
      </c>
      <c r="E29" s="2171"/>
      <c r="F29" s="2344" t="s">
        <v>3208</v>
      </c>
      <c r="G29" s="2344" t="s">
        <v>3209</v>
      </c>
      <c r="H29" s="2153">
        <v>1</v>
      </c>
      <c r="I29" s="2345"/>
      <c r="J29" s="2345">
        <v>70</v>
      </c>
      <c r="K29" s="2376" t="s">
        <v>1240</v>
      </c>
      <c r="L29" s="2377" t="s">
        <v>448</v>
      </c>
      <c r="M29" s="2183" t="s">
        <v>1056</v>
      </c>
      <c r="N29" s="2392">
        <v>18000</v>
      </c>
      <c r="O29" s="2392">
        <v>18000</v>
      </c>
      <c r="P29" s="2392">
        <v>18000</v>
      </c>
      <c r="Q29" s="2392">
        <v>0</v>
      </c>
      <c r="R29" s="2183"/>
      <c r="S29" s="2183"/>
      <c r="T29" s="2184"/>
      <c r="U29" s="2184"/>
      <c r="V29" s="2177"/>
      <c r="W29" s="2177"/>
      <c r="X29" s="2185">
        <v>750</v>
      </c>
      <c r="Y29" s="2184"/>
      <c r="Z29" s="2179"/>
      <c r="AA29" s="2175"/>
      <c r="AB29" s="2186"/>
      <c r="AC29" s="2187"/>
      <c r="AD29" s="2453"/>
      <c r="AE29" s="2457">
        <v>1</v>
      </c>
      <c r="AF29" s="2458">
        <v>1</v>
      </c>
      <c r="AG29" s="2382">
        <v>1</v>
      </c>
      <c r="AH29" s="2188"/>
      <c r="AI29" s="2188"/>
      <c r="AJ29" s="2182"/>
      <c r="AK29" s="2188"/>
      <c r="AL29" s="2450" t="s">
        <v>438</v>
      </c>
      <c r="AM29" s="2198"/>
      <c r="AN29" s="2198"/>
      <c r="AO29" s="2198"/>
      <c r="AP29" s="2198"/>
      <c r="AQ29" s="2198"/>
      <c r="AR29" s="2198"/>
      <c r="AS29" s="2198"/>
      <c r="AT29" s="2198"/>
      <c r="AU29" s="2198"/>
      <c r="AV29" s="2199"/>
      <c r="AW29" s="2200"/>
      <c r="AX29" s="2199"/>
    </row>
    <row r="30" spans="1:50" ht="30" customHeight="1">
      <c r="A30" s="2383">
        <v>26</v>
      </c>
      <c r="B30" s="2382" t="s">
        <v>451</v>
      </c>
      <c r="C30" s="2372" t="s">
        <v>94</v>
      </c>
      <c r="D30" s="2181" t="s">
        <v>2374</v>
      </c>
      <c r="E30" s="2171"/>
      <c r="F30" s="2344" t="s">
        <v>3210</v>
      </c>
      <c r="G30" s="2344" t="s">
        <v>3211</v>
      </c>
      <c r="H30" s="2153">
        <v>1</v>
      </c>
      <c r="I30" s="2345"/>
      <c r="J30" s="2345">
        <v>43</v>
      </c>
      <c r="K30" s="2376" t="s">
        <v>1240</v>
      </c>
      <c r="L30" s="2377" t="s">
        <v>448</v>
      </c>
      <c r="M30" s="2183" t="s">
        <v>1056</v>
      </c>
      <c r="N30" s="2392">
        <v>12000</v>
      </c>
      <c r="O30" s="2392">
        <v>12000</v>
      </c>
      <c r="P30" s="2392">
        <v>12000</v>
      </c>
      <c r="Q30" s="2392">
        <v>0</v>
      </c>
      <c r="R30" s="2183"/>
      <c r="S30" s="2183"/>
      <c r="T30" s="2184"/>
      <c r="U30" s="2184"/>
      <c r="V30" s="2177"/>
      <c r="W30" s="2177"/>
      <c r="X30" s="2185">
        <v>500</v>
      </c>
      <c r="Y30" s="2184"/>
      <c r="Z30" s="2179"/>
      <c r="AA30" s="2175"/>
      <c r="AB30" s="2186"/>
      <c r="AC30" s="2187"/>
      <c r="AD30" s="2453"/>
      <c r="AE30" s="2457">
        <v>1</v>
      </c>
      <c r="AF30" s="2458">
        <v>1</v>
      </c>
      <c r="AG30" s="2382">
        <v>1</v>
      </c>
      <c r="AH30" s="2188"/>
      <c r="AI30" s="2188"/>
      <c r="AJ30" s="2182"/>
      <c r="AK30" s="2188"/>
      <c r="AL30" s="2450" t="s">
        <v>438</v>
      </c>
      <c r="AM30" s="2198"/>
      <c r="AN30" s="2198"/>
      <c r="AO30" s="2198"/>
      <c r="AP30" s="2198"/>
      <c r="AQ30" s="2198"/>
      <c r="AR30" s="2198"/>
      <c r="AS30" s="2198"/>
      <c r="AT30" s="2198"/>
      <c r="AU30" s="2198"/>
      <c r="AV30" s="2199"/>
      <c r="AW30" s="2200"/>
      <c r="AX30" s="2199"/>
    </row>
    <row r="31" spans="1:50" ht="30.75" customHeight="1">
      <c r="A31" s="2383">
        <v>27</v>
      </c>
      <c r="B31" s="2382" t="s">
        <v>451</v>
      </c>
      <c r="C31" s="2372" t="s">
        <v>94</v>
      </c>
      <c r="D31" s="2181" t="s">
        <v>2374</v>
      </c>
      <c r="E31" s="2171"/>
      <c r="F31" s="2344" t="s">
        <v>3212</v>
      </c>
      <c r="G31" s="2344" t="s">
        <v>1308</v>
      </c>
      <c r="H31" s="2153">
        <v>1</v>
      </c>
      <c r="I31" s="2345"/>
      <c r="J31" s="2345">
        <v>43</v>
      </c>
      <c r="K31" s="2376" t="s">
        <v>1240</v>
      </c>
      <c r="L31" s="2377" t="s">
        <v>448</v>
      </c>
      <c r="M31" s="2183" t="s">
        <v>1056</v>
      </c>
      <c r="N31" s="2392">
        <v>12000</v>
      </c>
      <c r="O31" s="2392">
        <v>12000</v>
      </c>
      <c r="P31" s="2392">
        <v>12000</v>
      </c>
      <c r="Q31" s="2392">
        <v>0</v>
      </c>
      <c r="R31" s="2183"/>
      <c r="S31" s="2183"/>
      <c r="T31" s="2184"/>
      <c r="U31" s="2184"/>
      <c r="V31" s="2177"/>
      <c r="W31" s="2177"/>
      <c r="X31" s="2185">
        <v>500</v>
      </c>
      <c r="Y31" s="2184"/>
      <c r="Z31" s="2179"/>
      <c r="AA31" s="2175"/>
      <c r="AB31" s="2186"/>
      <c r="AC31" s="2187"/>
      <c r="AD31" s="2453"/>
      <c r="AE31" s="2457">
        <v>1</v>
      </c>
      <c r="AF31" s="2458">
        <v>1</v>
      </c>
      <c r="AG31" s="2382">
        <v>1</v>
      </c>
      <c r="AH31" s="2188"/>
      <c r="AI31" s="2188"/>
      <c r="AJ31" s="2182"/>
      <c r="AK31" s="2188"/>
      <c r="AL31" s="2450" t="s">
        <v>438</v>
      </c>
      <c r="AM31" s="2198"/>
      <c r="AN31" s="2198"/>
      <c r="AO31" s="2198"/>
      <c r="AP31" s="2198"/>
      <c r="AQ31" s="2198"/>
      <c r="AR31" s="2198"/>
      <c r="AS31" s="2198"/>
      <c r="AT31" s="2198"/>
      <c r="AU31" s="2198"/>
      <c r="AV31" s="2199"/>
      <c r="AW31" s="2200"/>
      <c r="AX31" s="2199"/>
    </row>
    <row r="32" spans="1:50" ht="30" customHeight="1">
      <c r="A32" s="2383">
        <v>28</v>
      </c>
      <c r="B32" s="2382" t="s">
        <v>451</v>
      </c>
      <c r="C32" s="2372" t="s">
        <v>94</v>
      </c>
      <c r="D32" s="2181" t="s">
        <v>2374</v>
      </c>
      <c r="E32" s="2171"/>
      <c r="F32" s="2344" t="s">
        <v>3213</v>
      </c>
      <c r="G32" s="2344" t="s">
        <v>3214</v>
      </c>
      <c r="H32" s="2153">
        <v>1</v>
      </c>
      <c r="I32" s="2345"/>
      <c r="J32" s="2345">
        <v>102</v>
      </c>
      <c r="K32" s="2376" t="s">
        <v>1240</v>
      </c>
      <c r="L32" s="2377" t="s">
        <v>448</v>
      </c>
      <c r="M32" s="2183" t="s">
        <v>1056</v>
      </c>
      <c r="N32" s="2392">
        <v>24000</v>
      </c>
      <c r="O32" s="2392">
        <v>24000</v>
      </c>
      <c r="P32" s="2392">
        <v>24000</v>
      </c>
      <c r="Q32" s="2392">
        <v>0</v>
      </c>
      <c r="R32" s="2183"/>
      <c r="S32" s="2183"/>
      <c r="T32" s="2184"/>
      <c r="U32" s="2184"/>
      <c r="V32" s="2177"/>
      <c r="W32" s="2177"/>
      <c r="X32" s="2185">
        <v>1000</v>
      </c>
      <c r="Y32" s="2184"/>
      <c r="Z32" s="2179"/>
      <c r="AA32" s="2175"/>
      <c r="AB32" s="2186"/>
      <c r="AC32" s="2187"/>
      <c r="AD32" s="2453"/>
      <c r="AE32" s="2457">
        <v>1</v>
      </c>
      <c r="AF32" s="2458">
        <v>1</v>
      </c>
      <c r="AG32" s="2382">
        <v>1</v>
      </c>
      <c r="AH32" s="2188"/>
      <c r="AI32" s="2188"/>
      <c r="AJ32" s="2182"/>
      <c r="AK32" s="2188"/>
      <c r="AL32" s="2450" t="s">
        <v>438</v>
      </c>
      <c r="AM32" s="2198"/>
      <c r="AN32" s="2198"/>
      <c r="AO32" s="2198"/>
      <c r="AP32" s="2198"/>
      <c r="AQ32" s="2198"/>
      <c r="AR32" s="2198"/>
      <c r="AS32" s="2198"/>
      <c r="AT32" s="2198"/>
      <c r="AU32" s="2198"/>
      <c r="AV32" s="2199"/>
      <c r="AW32" s="2200"/>
      <c r="AX32" s="2199"/>
    </row>
    <row r="33" spans="1:50" ht="30.75" customHeight="1">
      <c r="A33" s="2383">
        <v>29</v>
      </c>
      <c r="B33" s="2382" t="s">
        <v>451</v>
      </c>
      <c r="C33" s="2372" t="s">
        <v>94</v>
      </c>
      <c r="D33" s="2181" t="s">
        <v>2374</v>
      </c>
      <c r="E33" s="2171"/>
      <c r="F33" s="2344" t="s">
        <v>3215</v>
      </c>
      <c r="G33" s="2344" t="s">
        <v>3216</v>
      </c>
      <c r="H33" s="2153">
        <v>1</v>
      </c>
      <c r="I33" s="2345"/>
      <c r="J33" s="2345">
        <v>65</v>
      </c>
      <c r="K33" s="2376" t="s">
        <v>1240</v>
      </c>
      <c r="L33" s="2377" t="s">
        <v>448</v>
      </c>
      <c r="M33" s="2183" t="s">
        <v>1056</v>
      </c>
      <c r="N33" s="2392">
        <v>12000</v>
      </c>
      <c r="O33" s="2392">
        <v>12000</v>
      </c>
      <c r="P33" s="2392">
        <v>12000</v>
      </c>
      <c r="Q33" s="2392">
        <v>0</v>
      </c>
      <c r="R33" s="2183"/>
      <c r="S33" s="2183"/>
      <c r="T33" s="2184"/>
      <c r="U33" s="2184"/>
      <c r="V33" s="2177"/>
      <c r="W33" s="2177"/>
      <c r="X33" s="2185">
        <v>500</v>
      </c>
      <c r="Y33" s="2184"/>
      <c r="Z33" s="2179"/>
      <c r="AA33" s="2175"/>
      <c r="AB33" s="2186"/>
      <c r="AC33" s="2187"/>
      <c r="AD33" s="2453"/>
      <c r="AE33" s="2457">
        <v>1</v>
      </c>
      <c r="AF33" s="2458">
        <v>1</v>
      </c>
      <c r="AG33" s="2382">
        <v>1</v>
      </c>
      <c r="AH33" s="2188"/>
      <c r="AI33" s="2188"/>
      <c r="AJ33" s="2182"/>
      <c r="AK33" s="2188"/>
      <c r="AL33" s="2450" t="s">
        <v>438</v>
      </c>
      <c r="AM33" s="2198"/>
      <c r="AN33" s="2198"/>
      <c r="AO33" s="2198"/>
      <c r="AP33" s="2198"/>
      <c r="AQ33" s="2198"/>
      <c r="AR33" s="2198"/>
      <c r="AS33" s="2198"/>
      <c r="AT33" s="2198"/>
      <c r="AU33" s="2198"/>
      <c r="AV33" s="2199"/>
      <c r="AW33" s="2200"/>
      <c r="AX33" s="2199"/>
    </row>
    <row r="34" spans="1:50" ht="30" customHeight="1">
      <c r="A34" s="2383">
        <v>30</v>
      </c>
      <c r="B34" s="2382" t="s">
        <v>451</v>
      </c>
      <c r="C34" s="2372" t="s">
        <v>94</v>
      </c>
      <c r="D34" s="2181" t="s">
        <v>2374</v>
      </c>
      <c r="E34" s="2171"/>
      <c r="F34" s="2344" t="s">
        <v>3217</v>
      </c>
      <c r="G34" s="2344" t="s">
        <v>3218</v>
      </c>
      <c r="H34" s="2153">
        <v>1</v>
      </c>
      <c r="I34" s="2345"/>
      <c r="J34" s="2345">
        <v>61</v>
      </c>
      <c r="K34" s="2376" t="s">
        <v>1240</v>
      </c>
      <c r="L34" s="2377" t="s">
        <v>448</v>
      </c>
      <c r="M34" s="2183" t="s">
        <v>1056</v>
      </c>
      <c r="N34" s="2392">
        <v>12000</v>
      </c>
      <c r="O34" s="2392">
        <v>12000</v>
      </c>
      <c r="P34" s="2392">
        <v>12000</v>
      </c>
      <c r="Q34" s="2392">
        <v>0</v>
      </c>
      <c r="R34" s="2183"/>
      <c r="S34" s="2183"/>
      <c r="T34" s="2184"/>
      <c r="U34" s="2184"/>
      <c r="V34" s="2177"/>
      <c r="W34" s="2177"/>
      <c r="X34" s="2185">
        <v>500</v>
      </c>
      <c r="Y34" s="2184"/>
      <c r="Z34" s="2179"/>
      <c r="AA34" s="2175"/>
      <c r="AB34" s="2186"/>
      <c r="AC34" s="2187"/>
      <c r="AD34" s="2453"/>
      <c r="AE34" s="2457">
        <v>1</v>
      </c>
      <c r="AF34" s="2458">
        <v>1</v>
      </c>
      <c r="AG34" s="2382">
        <v>1</v>
      </c>
      <c r="AH34" s="2188"/>
      <c r="AI34" s="2188"/>
      <c r="AJ34" s="2182"/>
      <c r="AK34" s="2188"/>
      <c r="AL34" s="2450" t="s">
        <v>438</v>
      </c>
      <c r="AM34" s="2198"/>
      <c r="AN34" s="2198"/>
      <c r="AO34" s="2198"/>
      <c r="AP34" s="2198"/>
      <c r="AQ34" s="2198"/>
      <c r="AR34" s="2198"/>
      <c r="AS34" s="2198"/>
      <c r="AT34" s="2198"/>
      <c r="AU34" s="2198"/>
      <c r="AV34" s="2199"/>
      <c r="AW34" s="2200"/>
      <c r="AX34" s="2199"/>
    </row>
    <row r="35" spans="1:50" ht="30.75" customHeight="1">
      <c r="A35" s="2383">
        <v>31</v>
      </c>
      <c r="B35" s="2382" t="s">
        <v>451</v>
      </c>
      <c r="C35" s="2372" t="s">
        <v>94</v>
      </c>
      <c r="D35" s="2181" t="s">
        <v>2374</v>
      </c>
      <c r="E35" s="2171"/>
      <c r="F35" s="2344" t="s">
        <v>3219</v>
      </c>
      <c r="G35" s="2344" t="s">
        <v>3220</v>
      </c>
      <c r="H35" s="2153">
        <v>1</v>
      </c>
      <c r="I35" s="2345"/>
      <c r="J35" s="2345">
        <v>200</v>
      </c>
      <c r="K35" s="2376" t="s">
        <v>1240</v>
      </c>
      <c r="L35" s="2377" t="s">
        <v>448</v>
      </c>
      <c r="M35" s="2183" t="s">
        <v>1056</v>
      </c>
      <c r="N35" s="2392">
        <v>24000</v>
      </c>
      <c r="O35" s="2392">
        <v>24000</v>
      </c>
      <c r="P35" s="2392">
        <v>24000</v>
      </c>
      <c r="Q35" s="2392">
        <v>0</v>
      </c>
      <c r="R35" s="2183"/>
      <c r="S35" s="2183"/>
      <c r="T35" s="2184"/>
      <c r="U35" s="2184"/>
      <c r="V35" s="2177"/>
      <c r="W35" s="2177"/>
      <c r="X35" s="2185">
        <v>1000</v>
      </c>
      <c r="Y35" s="2184"/>
      <c r="Z35" s="2179"/>
      <c r="AA35" s="2175"/>
      <c r="AB35" s="2186"/>
      <c r="AC35" s="2187"/>
      <c r="AD35" s="2453"/>
      <c r="AE35" s="2457">
        <v>1</v>
      </c>
      <c r="AF35" s="2458">
        <v>1</v>
      </c>
      <c r="AG35" s="2382">
        <v>1</v>
      </c>
      <c r="AH35" s="2188"/>
      <c r="AI35" s="2188"/>
      <c r="AJ35" s="2182"/>
      <c r="AK35" s="2188"/>
      <c r="AL35" s="2450" t="s">
        <v>438</v>
      </c>
      <c r="AM35" s="2198"/>
      <c r="AN35" s="2198"/>
      <c r="AO35" s="2198"/>
      <c r="AP35" s="2198"/>
      <c r="AQ35" s="2198"/>
      <c r="AR35" s="2198"/>
      <c r="AS35" s="2198"/>
      <c r="AT35" s="2198"/>
      <c r="AU35" s="2198"/>
      <c r="AV35" s="2199"/>
      <c r="AW35" s="2200"/>
      <c r="AX35" s="2199"/>
    </row>
    <row r="36" spans="1:50" ht="30" customHeight="1">
      <c r="A36" s="2383">
        <v>32</v>
      </c>
      <c r="B36" s="2382" t="s">
        <v>451</v>
      </c>
      <c r="C36" s="2372" t="s">
        <v>94</v>
      </c>
      <c r="D36" s="2181" t="s">
        <v>2374</v>
      </c>
      <c r="E36" s="2171"/>
      <c r="F36" s="2344" t="s">
        <v>3221</v>
      </c>
      <c r="G36" s="2344" t="s">
        <v>3222</v>
      </c>
      <c r="H36" s="2153">
        <v>1</v>
      </c>
      <c r="I36" s="2345"/>
      <c r="J36" s="2345">
        <v>133</v>
      </c>
      <c r="K36" s="2376" t="s">
        <v>1240</v>
      </c>
      <c r="L36" s="2377" t="s">
        <v>448</v>
      </c>
      <c r="M36" s="2183" t="s">
        <v>1056</v>
      </c>
      <c r="N36" s="2392">
        <v>18000</v>
      </c>
      <c r="O36" s="2392">
        <v>18000</v>
      </c>
      <c r="P36" s="2392">
        <v>18000</v>
      </c>
      <c r="Q36" s="2392">
        <v>0</v>
      </c>
      <c r="R36" s="2183"/>
      <c r="S36" s="2183"/>
      <c r="T36" s="2184"/>
      <c r="U36" s="2184"/>
      <c r="V36" s="2177"/>
      <c r="W36" s="2177"/>
      <c r="X36" s="2185">
        <v>750</v>
      </c>
      <c r="Y36" s="2184"/>
      <c r="Z36" s="2179"/>
      <c r="AA36" s="2175"/>
      <c r="AB36" s="2186"/>
      <c r="AC36" s="2187"/>
      <c r="AD36" s="2453"/>
      <c r="AE36" s="2457">
        <v>1</v>
      </c>
      <c r="AF36" s="2458">
        <v>1</v>
      </c>
      <c r="AG36" s="2382">
        <v>1</v>
      </c>
      <c r="AH36" s="2188"/>
      <c r="AI36" s="2188"/>
      <c r="AJ36" s="2182"/>
      <c r="AK36" s="2188"/>
      <c r="AL36" s="2450" t="s">
        <v>438</v>
      </c>
      <c r="AM36" s="2198"/>
      <c r="AN36" s="2198"/>
      <c r="AO36" s="2198"/>
      <c r="AP36" s="2198"/>
      <c r="AQ36" s="2198"/>
      <c r="AR36" s="2198"/>
      <c r="AS36" s="2198"/>
      <c r="AT36" s="2198"/>
      <c r="AU36" s="2198"/>
      <c r="AV36" s="2199"/>
      <c r="AW36" s="2200"/>
      <c r="AX36" s="2199"/>
    </row>
    <row r="37" spans="1:50" ht="30.75" customHeight="1">
      <c r="A37" s="2383">
        <v>33</v>
      </c>
      <c r="B37" s="2382" t="s">
        <v>451</v>
      </c>
      <c r="C37" s="2372" t="s">
        <v>94</v>
      </c>
      <c r="D37" s="2181" t="s">
        <v>2374</v>
      </c>
      <c r="E37" s="2171"/>
      <c r="F37" s="2344" t="s">
        <v>3223</v>
      </c>
      <c r="G37" s="2344" t="s">
        <v>1353</v>
      </c>
      <c r="H37" s="2153">
        <v>1</v>
      </c>
      <c r="I37" s="2345"/>
      <c r="J37" s="2345">
        <v>149</v>
      </c>
      <c r="K37" s="2376" t="s">
        <v>1240</v>
      </c>
      <c r="L37" s="2377" t="s">
        <v>448</v>
      </c>
      <c r="M37" s="2183" t="s">
        <v>1056</v>
      </c>
      <c r="N37" s="2392">
        <v>18000</v>
      </c>
      <c r="O37" s="2392">
        <v>18000</v>
      </c>
      <c r="P37" s="2392">
        <v>18000</v>
      </c>
      <c r="Q37" s="2392">
        <v>0</v>
      </c>
      <c r="R37" s="2183"/>
      <c r="S37" s="2183"/>
      <c r="T37" s="2184"/>
      <c r="U37" s="2184"/>
      <c r="V37" s="2177"/>
      <c r="W37" s="2177"/>
      <c r="X37" s="2185">
        <v>750</v>
      </c>
      <c r="Y37" s="2184"/>
      <c r="Z37" s="2179"/>
      <c r="AA37" s="2175"/>
      <c r="AB37" s="2186"/>
      <c r="AC37" s="2187"/>
      <c r="AD37" s="2453"/>
      <c r="AE37" s="2457">
        <v>1</v>
      </c>
      <c r="AF37" s="2458">
        <v>1</v>
      </c>
      <c r="AG37" s="2382">
        <v>1</v>
      </c>
      <c r="AH37" s="2188"/>
      <c r="AI37" s="2188"/>
      <c r="AJ37" s="2182"/>
      <c r="AK37" s="2188"/>
      <c r="AL37" s="2450" t="s">
        <v>438</v>
      </c>
      <c r="AM37" s="2198"/>
      <c r="AN37" s="2198"/>
      <c r="AO37" s="2198"/>
      <c r="AP37" s="2198"/>
      <c r="AQ37" s="2198"/>
      <c r="AR37" s="2198"/>
      <c r="AS37" s="2198"/>
      <c r="AT37" s="2198"/>
      <c r="AU37" s="2198"/>
      <c r="AV37" s="2199"/>
      <c r="AW37" s="2200"/>
      <c r="AX37" s="2199"/>
    </row>
    <row r="38" spans="1:50" ht="30" customHeight="1">
      <c r="A38" s="2383">
        <v>34</v>
      </c>
      <c r="B38" s="2382" t="s">
        <v>451</v>
      </c>
      <c r="C38" s="2372" t="s">
        <v>94</v>
      </c>
      <c r="D38" s="2181" t="s">
        <v>2374</v>
      </c>
      <c r="E38" s="2171"/>
      <c r="F38" s="2344" t="s">
        <v>3224</v>
      </c>
      <c r="G38" s="2344" t="s">
        <v>3225</v>
      </c>
      <c r="H38" s="2153">
        <v>1</v>
      </c>
      <c r="I38" s="2345"/>
      <c r="J38" s="2345">
        <v>56</v>
      </c>
      <c r="K38" s="2376" t="s">
        <v>1240</v>
      </c>
      <c r="L38" s="2377" t="s">
        <v>448</v>
      </c>
      <c r="M38" s="2183" t="s">
        <v>1056</v>
      </c>
      <c r="N38" s="2392">
        <v>12000</v>
      </c>
      <c r="O38" s="2392">
        <v>12000</v>
      </c>
      <c r="P38" s="2392">
        <v>12000</v>
      </c>
      <c r="Q38" s="2392">
        <v>0</v>
      </c>
      <c r="R38" s="2183"/>
      <c r="S38" s="2183"/>
      <c r="T38" s="2184"/>
      <c r="U38" s="2184"/>
      <c r="V38" s="2177"/>
      <c r="W38" s="2177"/>
      <c r="X38" s="2185">
        <v>500</v>
      </c>
      <c r="Y38" s="2184"/>
      <c r="Z38" s="2179"/>
      <c r="AA38" s="2175"/>
      <c r="AB38" s="2186"/>
      <c r="AC38" s="2187"/>
      <c r="AD38" s="2453"/>
      <c r="AE38" s="2457">
        <v>1</v>
      </c>
      <c r="AF38" s="2458">
        <v>1</v>
      </c>
      <c r="AG38" s="2382">
        <v>1</v>
      </c>
      <c r="AH38" s="2188"/>
      <c r="AI38" s="2188"/>
      <c r="AJ38" s="2182"/>
      <c r="AK38" s="2188"/>
      <c r="AL38" s="2450" t="s">
        <v>438</v>
      </c>
      <c r="AM38" s="2198"/>
      <c r="AN38" s="2198"/>
      <c r="AO38" s="2198"/>
      <c r="AP38" s="2198"/>
      <c r="AQ38" s="2198"/>
      <c r="AR38" s="2198"/>
      <c r="AS38" s="2198"/>
      <c r="AT38" s="2198"/>
      <c r="AU38" s="2198"/>
      <c r="AV38" s="2199"/>
      <c r="AW38" s="2200"/>
      <c r="AX38" s="2199"/>
    </row>
    <row r="39" spans="1:50" ht="30.75" customHeight="1">
      <c r="A39" s="2383">
        <v>35</v>
      </c>
      <c r="B39" s="2382" t="s">
        <v>451</v>
      </c>
      <c r="C39" s="2372" t="s">
        <v>94</v>
      </c>
      <c r="D39" s="2181" t="s">
        <v>2374</v>
      </c>
      <c r="E39" s="2171"/>
      <c r="F39" s="2344" t="s">
        <v>3226</v>
      </c>
      <c r="G39" s="2344" t="s">
        <v>3227</v>
      </c>
      <c r="H39" s="2153">
        <v>1</v>
      </c>
      <c r="I39" s="2345"/>
      <c r="J39" s="2345">
        <v>102</v>
      </c>
      <c r="K39" s="2376" t="s">
        <v>1240</v>
      </c>
      <c r="L39" s="2377" t="s">
        <v>448</v>
      </c>
      <c r="M39" s="2183" t="s">
        <v>1056</v>
      </c>
      <c r="N39" s="2392">
        <v>12000</v>
      </c>
      <c r="O39" s="2392">
        <v>12000</v>
      </c>
      <c r="P39" s="2392">
        <v>12000</v>
      </c>
      <c r="Q39" s="2392">
        <v>0</v>
      </c>
      <c r="R39" s="2183"/>
      <c r="S39" s="2183"/>
      <c r="T39" s="2184"/>
      <c r="U39" s="2184"/>
      <c r="V39" s="2177"/>
      <c r="W39" s="2177"/>
      <c r="X39" s="2185">
        <v>500</v>
      </c>
      <c r="Y39" s="2184"/>
      <c r="Z39" s="2179"/>
      <c r="AA39" s="2175"/>
      <c r="AB39" s="2186"/>
      <c r="AC39" s="2187"/>
      <c r="AD39" s="2453"/>
      <c r="AE39" s="2457">
        <v>1</v>
      </c>
      <c r="AF39" s="2458">
        <v>1</v>
      </c>
      <c r="AG39" s="2382">
        <v>1</v>
      </c>
      <c r="AH39" s="2188"/>
      <c r="AI39" s="2188"/>
      <c r="AJ39" s="2182"/>
      <c r="AK39" s="2188"/>
      <c r="AL39" s="2450" t="s">
        <v>438</v>
      </c>
      <c r="AM39" s="2198"/>
      <c r="AN39" s="2198"/>
      <c r="AO39" s="2198"/>
      <c r="AP39" s="2198"/>
      <c r="AQ39" s="2198"/>
      <c r="AR39" s="2198"/>
      <c r="AS39" s="2198"/>
      <c r="AT39" s="2198"/>
      <c r="AU39" s="2198"/>
      <c r="AV39" s="2199"/>
      <c r="AW39" s="2200"/>
      <c r="AX39" s="2199"/>
    </row>
    <row r="40" spans="1:50" ht="30" customHeight="1">
      <c r="A40" s="2383">
        <v>36</v>
      </c>
      <c r="B40" s="2382" t="s">
        <v>451</v>
      </c>
      <c r="C40" s="2372" t="s">
        <v>94</v>
      </c>
      <c r="D40" s="2181" t="s">
        <v>2374</v>
      </c>
      <c r="E40" s="2171"/>
      <c r="F40" s="2344" t="s">
        <v>3228</v>
      </c>
      <c r="G40" s="2344" t="s">
        <v>3229</v>
      </c>
      <c r="H40" s="2153">
        <v>1</v>
      </c>
      <c r="I40" s="2345"/>
      <c r="J40" s="2345">
        <v>99</v>
      </c>
      <c r="K40" s="2376" t="s">
        <v>1240</v>
      </c>
      <c r="L40" s="2377" t="s">
        <v>448</v>
      </c>
      <c r="M40" s="2183" t="s">
        <v>1056</v>
      </c>
      <c r="N40" s="2392">
        <v>12000</v>
      </c>
      <c r="O40" s="2392">
        <v>12000</v>
      </c>
      <c r="P40" s="2392">
        <v>12000</v>
      </c>
      <c r="Q40" s="2392">
        <v>0</v>
      </c>
      <c r="R40" s="2183"/>
      <c r="S40" s="2183"/>
      <c r="T40" s="2184"/>
      <c r="U40" s="2184"/>
      <c r="V40" s="2177"/>
      <c r="W40" s="2177"/>
      <c r="X40" s="2185">
        <v>500</v>
      </c>
      <c r="Y40" s="2184"/>
      <c r="Z40" s="2179"/>
      <c r="AA40" s="2175"/>
      <c r="AB40" s="2186"/>
      <c r="AC40" s="2187"/>
      <c r="AD40" s="2453"/>
      <c r="AE40" s="2457">
        <v>1</v>
      </c>
      <c r="AF40" s="2458">
        <v>1</v>
      </c>
      <c r="AG40" s="2382">
        <v>1</v>
      </c>
      <c r="AH40" s="2188"/>
      <c r="AI40" s="2188"/>
      <c r="AJ40" s="2182"/>
      <c r="AK40" s="2188"/>
      <c r="AL40" s="2450" t="s">
        <v>438</v>
      </c>
      <c r="AM40" s="2198"/>
      <c r="AN40" s="2198"/>
      <c r="AO40" s="2198"/>
      <c r="AP40" s="2198"/>
      <c r="AQ40" s="2198"/>
      <c r="AR40" s="2198"/>
      <c r="AS40" s="2198"/>
      <c r="AT40" s="2198"/>
      <c r="AU40" s="2198"/>
      <c r="AV40" s="2199"/>
      <c r="AW40" s="2200"/>
      <c r="AX40" s="2199"/>
    </row>
    <row r="41" spans="1:50" ht="30.75" customHeight="1">
      <c r="A41" s="2383">
        <v>37</v>
      </c>
      <c r="B41" s="2382" t="s">
        <v>451</v>
      </c>
      <c r="C41" s="2372" t="s">
        <v>94</v>
      </c>
      <c r="D41" s="2181" t="s">
        <v>2374</v>
      </c>
      <c r="E41" s="2171"/>
      <c r="F41" s="2344" t="s">
        <v>3230</v>
      </c>
      <c r="G41" s="2344" t="s">
        <v>3231</v>
      </c>
      <c r="H41" s="2153">
        <v>1</v>
      </c>
      <c r="I41" s="2345"/>
      <c r="J41" s="2345">
        <v>63</v>
      </c>
      <c r="K41" s="2376" t="s">
        <v>1240</v>
      </c>
      <c r="L41" s="2377" t="s">
        <v>448</v>
      </c>
      <c r="M41" s="2183" t="s">
        <v>1056</v>
      </c>
      <c r="N41" s="2392">
        <v>18000</v>
      </c>
      <c r="O41" s="2392">
        <v>18000</v>
      </c>
      <c r="P41" s="2392">
        <v>18000</v>
      </c>
      <c r="Q41" s="2392">
        <v>0</v>
      </c>
      <c r="R41" s="2183"/>
      <c r="S41" s="2183"/>
      <c r="T41" s="2184"/>
      <c r="U41" s="2184"/>
      <c r="V41" s="2177"/>
      <c r="W41" s="2177"/>
      <c r="X41" s="2185">
        <v>750</v>
      </c>
      <c r="Y41" s="2184"/>
      <c r="Z41" s="2179"/>
      <c r="AA41" s="2175"/>
      <c r="AB41" s="2186"/>
      <c r="AC41" s="2187"/>
      <c r="AD41" s="2453"/>
      <c r="AE41" s="2457">
        <v>1</v>
      </c>
      <c r="AF41" s="2458">
        <v>1</v>
      </c>
      <c r="AG41" s="2382">
        <v>1</v>
      </c>
      <c r="AH41" s="2188"/>
      <c r="AI41" s="2188"/>
      <c r="AJ41" s="2182"/>
      <c r="AK41" s="2188"/>
      <c r="AL41" s="2450" t="s">
        <v>438</v>
      </c>
      <c r="AM41" s="2198"/>
      <c r="AN41" s="2198"/>
      <c r="AO41" s="2198"/>
      <c r="AP41" s="2198"/>
      <c r="AQ41" s="2198"/>
      <c r="AR41" s="2198"/>
      <c r="AS41" s="2198"/>
      <c r="AT41" s="2198"/>
      <c r="AU41" s="2198"/>
      <c r="AV41" s="2199"/>
      <c r="AW41" s="2200"/>
      <c r="AX41" s="2199"/>
    </row>
    <row r="42" spans="1:50" ht="30" customHeight="1">
      <c r="A42" s="2383">
        <v>38</v>
      </c>
      <c r="B42" s="2382" t="s">
        <v>451</v>
      </c>
      <c r="C42" s="2372" t="s">
        <v>94</v>
      </c>
      <c r="D42" s="2181" t="s">
        <v>2374</v>
      </c>
      <c r="E42" s="2171"/>
      <c r="F42" s="2344" t="s">
        <v>3232</v>
      </c>
      <c r="G42" s="2344" t="s">
        <v>3233</v>
      </c>
      <c r="H42" s="2153">
        <v>1</v>
      </c>
      <c r="I42" s="2345"/>
      <c r="J42" s="2345">
        <v>93</v>
      </c>
      <c r="K42" s="2376" t="s">
        <v>1240</v>
      </c>
      <c r="L42" s="2377" t="s">
        <v>448</v>
      </c>
      <c r="M42" s="2183" t="s">
        <v>1056</v>
      </c>
      <c r="N42" s="2392">
        <v>12000</v>
      </c>
      <c r="O42" s="2392">
        <v>12000</v>
      </c>
      <c r="P42" s="2392">
        <v>12000</v>
      </c>
      <c r="Q42" s="2392">
        <v>0</v>
      </c>
      <c r="R42" s="2183"/>
      <c r="S42" s="2183"/>
      <c r="T42" s="2184"/>
      <c r="U42" s="2184"/>
      <c r="V42" s="2177"/>
      <c r="W42" s="2177"/>
      <c r="X42" s="2185">
        <v>500</v>
      </c>
      <c r="Y42" s="2184"/>
      <c r="Z42" s="2179"/>
      <c r="AA42" s="2175"/>
      <c r="AB42" s="2186"/>
      <c r="AC42" s="2187"/>
      <c r="AD42" s="2453"/>
      <c r="AE42" s="2457">
        <v>1</v>
      </c>
      <c r="AF42" s="2458">
        <v>1</v>
      </c>
      <c r="AG42" s="2382">
        <v>1</v>
      </c>
      <c r="AH42" s="2188"/>
      <c r="AI42" s="2188"/>
      <c r="AJ42" s="2182"/>
      <c r="AK42" s="2188"/>
      <c r="AL42" s="2450" t="s">
        <v>438</v>
      </c>
      <c r="AM42" s="2198"/>
      <c r="AN42" s="2198"/>
      <c r="AO42" s="2198"/>
      <c r="AP42" s="2198"/>
      <c r="AQ42" s="2198"/>
      <c r="AR42" s="2198"/>
      <c r="AS42" s="2198"/>
      <c r="AT42" s="2198"/>
      <c r="AU42" s="2198"/>
      <c r="AV42" s="2199"/>
      <c r="AW42" s="2200"/>
      <c r="AX42" s="2199"/>
    </row>
    <row r="43" spans="1:50" ht="30.75" customHeight="1">
      <c r="A43" s="2383">
        <v>39</v>
      </c>
      <c r="B43" s="2382" t="s">
        <v>451</v>
      </c>
      <c r="C43" s="2372" t="s">
        <v>94</v>
      </c>
      <c r="D43" s="2181" t="s">
        <v>2374</v>
      </c>
      <c r="E43" s="2171"/>
      <c r="F43" s="2344" t="s">
        <v>3234</v>
      </c>
      <c r="G43" s="2344" t="s">
        <v>3235</v>
      </c>
      <c r="H43" s="2153">
        <v>1</v>
      </c>
      <c r="I43" s="2345"/>
      <c r="J43" s="2345">
        <v>66</v>
      </c>
      <c r="K43" s="2376" t="s">
        <v>1240</v>
      </c>
      <c r="L43" s="2377" t="s">
        <v>448</v>
      </c>
      <c r="M43" s="2183" t="s">
        <v>1056</v>
      </c>
      <c r="N43" s="2392">
        <v>24000</v>
      </c>
      <c r="O43" s="2392">
        <v>24000</v>
      </c>
      <c r="P43" s="2392">
        <v>24000</v>
      </c>
      <c r="Q43" s="2392">
        <v>0</v>
      </c>
      <c r="R43" s="2183"/>
      <c r="S43" s="2183"/>
      <c r="T43" s="2184"/>
      <c r="U43" s="2184"/>
      <c r="V43" s="2177"/>
      <c r="W43" s="2177"/>
      <c r="X43" s="2185">
        <v>1000</v>
      </c>
      <c r="Y43" s="2184"/>
      <c r="Z43" s="2179"/>
      <c r="AA43" s="2175"/>
      <c r="AB43" s="2186"/>
      <c r="AC43" s="2187"/>
      <c r="AD43" s="2453"/>
      <c r="AE43" s="2457">
        <v>1</v>
      </c>
      <c r="AF43" s="2458">
        <v>1</v>
      </c>
      <c r="AG43" s="2382">
        <v>1</v>
      </c>
      <c r="AH43" s="2188"/>
      <c r="AI43" s="2188"/>
      <c r="AJ43" s="2182"/>
      <c r="AK43" s="2188"/>
      <c r="AL43" s="2450" t="s">
        <v>438</v>
      </c>
      <c r="AM43" s="2198"/>
      <c r="AN43" s="2198"/>
      <c r="AO43" s="2198"/>
      <c r="AP43" s="2198"/>
      <c r="AQ43" s="2198"/>
      <c r="AR43" s="2198"/>
      <c r="AS43" s="2198"/>
      <c r="AT43" s="2198"/>
      <c r="AU43" s="2198"/>
      <c r="AV43" s="2199"/>
      <c r="AW43" s="2200"/>
      <c r="AX43" s="2199"/>
    </row>
    <row r="44" spans="1:50" ht="30" customHeight="1">
      <c r="A44" s="2383">
        <v>40</v>
      </c>
      <c r="B44" s="2382" t="s">
        <v>451</v>
      </c>
      <c r="C44" s="2372" t="s">
        <v>94</v>
      </c>
      <c r="D44" s="2181" t="s">
        <v>2374</v>
      </c>
      <c r="E44" s="2171"/>
      <c r="F44" s="2344" t="s">
        <v>3236</v>
      </c>
      <c r="G44" s="2344" t="s">
        <v>3237</v>
      </c>
      <c r="H44" s="2153">
        <v>1</v>
      </c>
      <c r="I44" s="2345"/>
      <c r="J44" s="2345">
        <v>66</v>
      </c>
      <c r="K44" s="2376" t="s">
        <v>1240</v>
      </c>
      <c r="L44" s="2377" t="s">
        <v>448</v>
      </c>
      <c r="M44" s="2183" t="s">
        <v>1056</v>
      </c>
      <c r="N44" s="2392">
        <v>18000</v>
      </c>
      <c r="O44" s="2392">
        <v>18000</v>
      </c>
      <c r="P44" s="2392">
        <v>18000</v>
      </c>
      <c r="Q44" s="2392">
        <v>0</v>
      </c>
      <c r="R44" s="2183"/>
      <c r="S44" s="2183"/>
      <c r="T44" s="2184"/>
      <c r="U44" s="2184"/>
      <c r="V44" s="2177"/>
      <c r="W44" s="2177"/>
      <c r="X44" s="2185">
        <v>750</v>
      </c>
      <c r="Y44" s="2184"/>
      <c r="Z44" s="2179"/>
      <c r="AA44" s="2175"/>
      <c r="AB44" s="2186"/>
      <c r="AC44" s="2187"/>
      <c r="AD44" s="2453"/>
      <c r="AE44" s="2457">
        <v>1</v>
      </c>
      <c r="AF44" s="2458">
        <v>1</v>
      </c>
      <c r="AG44" s="2382">
        <v>1</v>
      </c>
      <c r="AH44" s="2188"/>
      <c r="AI44" s="2188"/>
      <c r="AJ44" s="2182"/>
      <c r="AK44" s="2188"/>
      <c r="AL44" s="2450" t="s">
        <v>438</v>
      </c>
      <c r="AM44" s="2198"/>
      <c r="AN44" s="2198"/>
      <c r="AO44" s="2198"/>
      <c r="AP44" s="2198"/>
      <c r="AQ44" s="2198"/>
      <c r="AR44" s="2198"/>
      <c r="AS44" s="2198"/>
      <c r="AT44" s="2198"/>
      <c r="AU44" s="2198"/>
      <c r="AV44" s="2199"/>
      <c r="AW44" s="2200"/>
      <c r="AX44" s="2199"/>
    </row>
    <row r="45" spans="1:50" ht="30.75" customHeight="1">
      <c r="A45" s="2383">
        <v>41</v>
      </c>
      <c r="B45" s="2382" t="s">
        <v>451</v>
      </c>
      <c r="C45" s="2372" t="s">
        <v>94</v>
      </c>
      <c r="D45" s="2181" t="s">
        <v>2374</v>
      </c>
      <c r="E45" s="2171"/>
      <c r="F45" s="2344" t="s">
        <v>3238</v>
      </c>
      <c r="G45" s="2344" t="s">
        <v>3239</v>
      </c>
      <c r="H45" s="2153">
        <v>1</v>
      </c>
      <c r="I45" s="2345"/>
      <c r="J45" s="2345">
        <v>49</v>
      </c>
      <c r="K45" s="2376" t="s">
        <v>1240</v>
      </c>
      <c r="L45" s="2377" t="s">
        <v>448</v>
      </c>
      <c r="M45" s="2183" t="s">
        <v>1056</v>
      </c>
      <c r="N45" s="2392">
        <v>12000</v>
      </c>
      <c r="O45" s="2392">
        <v>12000</v>
      </c>
      <c r="P45" s="2392">
        <v>12000</v>
      </c>
      <c r="Q45" s="2392">
        <v>0</v>
      </c>
      <c r="R45" s="2183"/>
      <c r="S45" s="2183"/>
      <c r="T45" s="2184"/>
      <c r="U45" s="2184"/>
      <c r="V45" s="2177"/>
      <c r="W45" s="2177"/>
      <c r="X45" s="2185">
        <v>500</v>
      </c>
      <c r="Y45" s="2184"/>
      <c r="Z45" s="2179"/>
      <c r="AA45" s="2175"/>
      <c r="AB45" s="2186"/>
      <c r="AC45" s="2187"/>
      <c r="AD45" s="2453"/>
      <c r="AE45" s="2457">
        <v>1</v>
      </c>
      <c r="AF45" s="2458">
        <v>1</v>
      </c>
      <c r="AG45" s="2382">
        <v>1</v>
      </c>
      <c r="AH45" s="2188"/>
      <c r="AI45" s="2188"/>
      <c r="AJ45" s="2182"/>
      <c r="AK45" s="2188"/>
      <c r="AL45" s="2450" t="s">
        <v>438</v>
      </c>
      <c r="AM45" s="2198"/>
      <c r="AN45" s="2198"/>
      <c r="AO45" s="2198"/>
      <c r="AP45" s="2198"/>
      <c r="AQ45" s="2198"/>
      <c r="AR45" s="2198"/>
      <c r="AS45" s="2198"/>
      <c r="AT45" s="2198"/>
      <c r="AU45" s="2198"/>
      <c r="AV45" s="2199"/>
      <c r="AW45" s="2200"/>
      <c r="AX45" s="2199"/>
    </row>
    <row r="46" spans="1:50" ht="30" customHeight="1">
      <c r="A46" s="2383">
        <v>42</v>
      </c>
      <c r="B46" s="2382" t="s">
        <v>451</v>
      </c>
      <c r="C46" s="2372" t="s">
        <v>94</v>
      </c>
      <c r="D46" s="2181" t="s">
        <v>2374</v>
      </c>
      <c r="E46" s="2171"/>
      <c r="F46" s="2344" t="s">
        <v>3240</v>
      </c>
      <c r="G46" s="2344" t="s">
        <v>3241</v>
      </c>
      <c r="H46" s="2153">
        <v>1</v>
      </c>
      <c r="I46" s="2345"/>
      <c r="J46" s="2345">
        <v>82</v>
      </c>
      <c r="K46" s="2376" t="s">
        <v>1240</v>
      </c>
      <c r="L46" s="2377" t="s">
        <v>448</v>
      </c>
      <c r="M46" s="2183" t="s">
        <v>1056</v>
      </c>
      <c r="N46" s="2392">
        <v>18000</v>
      </c>
      <c r="O46" s="2392">
        <v>18000</v>
      </c>
      <c r="P46" s="2392">
        <v>18000</v>
      </c>
      <c r="Q46" s="2392">
        <v>0</v>
      </c>
      <c r="R46" s="2183"/>
      <c r="S46" s="2183"/>
      <c r="T46" s="2184"/>
      <c r="U46" s="2184"/>
      <c r="V46" s="2177"/>
      <c r="W46" s="2177"/>
      <c r="X46" s="2185">
        <v>750</v>
      </c>
      <c r="Y46" s="2184"/>
      <c r="Z46" s="2179"/>
      <c r="AA46" s="2175"/>
      <c r="AB46" s="2186"/>
      <c r="AC46" s="2187"/>
      <c r="AD46" s="2453"/>
      <c r="AE46" s="2457">
        <v>1</v>
      </c>
      <c r="AF46" s="2458">
        <v>1</v>
      </c>
      <c r="AG46" s="2382">
        <v>1</v>
      </c>
      <c r="AH46" s="2188"/>
      <c r="AI46" s="2188"/>
      <c r="AJ46" s="2182"/>
      <c r="AK46" s="2188"/>
      <c r="AL46" s="2450" t="s">
        <v>438</v>
      </c>
      <c r="AM46" s="2198"/>
      <c r="AN46" s="2198"/>
      <c r="AO46" s="2198"/>
      <c r="AP46" s="2198"/>
      <c r="AQ46" s="2198"/>
      <c r="AR46" s="2198"/>
      <c r="AS46" s="2198"/>
      <c r="AT46" s="2198"/>
      <c r="AU46" s="2198"/>
      <c r="AV46" s="2199"/>
      <c r="AW46" s="2200"/>
      <c r="AX46" s="2199"/>
    </row>
    <row r="47" spans="1:50" ht="43.5" customHeight="1">
      <c r="A47" s="2383">
        <v>43</v>
      </c>
      <c r="B47" s="2382" t="s">
        <v>451</v>
      </c>
      <c r="C47" s="2372" t="s">
        <v>94</v>
      </c>
      <c r="D47" s="2181" t="s">
        <v>2374</v>
      </c>
      <c r="E47" s="2171"/>
      <c r="F47" s="2344" t="s">
        <v>3242</v>
      </c>
      <c r="G47" s="2344" t="s">
        <v>3243</v>
      </c>
      <c r="H47" s="2153">
        <v>1</v>
      </c>
      <c r="I47" s="2345"/>
      <c r="J47" s="2345">
        <v>98</v>
      </c>
      <c r="K47" s="2376" t="s">
        <v>1240</v>
      </c>
      <c r="L47" s="2377" t="s">
        <v>448</v>
      </c>
      <c r="M47" s="2183" t="s">
        <v>1056</v>
      </c>
      <c r="N47" s="2392">
        <v>21826.5</v>
      </c>
      <c r="O47" s="2392">
        <f>N47-Q47</f>
        <v>21826.5</v>
      </c>
      <c r="P47" s="2392">
        <f>O47-R47</f>
        <v>21826.5</v>
      </c>
      <c r="Q47" s="2392">
        <v>0</v>
      </c>
      <c r="R47" s="2183"/>
      <c r="S47" s="2183"/>
      <c r="T47" s="2184"/>
      <c r="U47" s="2184"/>
      <c r="V47" s="2177"/>
      <c r="W47" s="2177"/>
      <c r="X47" s="2185">
        <v>1000</v>
      </c>
      <c r="Y47" s="2184"/>
      <c r="Z47" s="2179"/>
      <c r="AA47" s="2175"/>
      <c r="AB47" s="2186"/>
      <c r="AC47" s="2187"/>
      <c r="AD47" s="2453"/>
      <c r="AE47" s="2457">
        <v>1</v>
      </c>
      <c r="AF47" s="2458">
        <v>1</v>
      </c>
      <c r="AG47" s="2382">
        <v>1</v>
      </c>
      <c r="AH47" s="2188"/>
      <c r="AI47" s="2188"/>
      <c r="AJ47" s="2182"/>
      <c r="AK47" s="2188"/>
      <c r="AL47" s="2450" t="s">
        <v>438</v>
      </c>
      <c r="AM47" s="2198"/>
      <c r="AN47" s="2198"/>
      <c r="AO47" s="2198"/>
      <c r="AP47" s="2198"/>
      <c r="AQ47" s="2198"/>
      <c r="AR47" s="2198"/>
      <c r="AS47" s="2198"/>
      <c r="AT47" s="2198"/>
      <c r="AU47" s="2198"/>
      <c r="AV47" s="2199"/>
      <c r="AW47" s="2200"/>
      <c r="AX47" s="2199"/>
    </row>
    <row r="48" spans="1:50" ht="30" customHeight="1">
      <c r="A48" s="2383">
        <v>44</v>
      </c>
      <c r="B48" s="2382" t="s">
        <v>451</v>
      </c>
      <c r="C48" s="2372" t="s">
        <v>94</v>
      </c>
      <c r="D48" s="2181" t="s">
        <v>2374</v>
      </c>
      <c r="E48" s="2171"/>
      <c r="F48" s="2344" t="s">
        <v>3244</v>
      </c>
      <c r="G48" s="2344" t="s">
        <v>3245</v>
      </c>
      <c r="H48" s="2153">
        <v>1</v>
      </c>
      <c r="I48" s="2345"/>
      <c r="J48" s="2345">
        <v>723</v>
      </c>
      <c r="K48" s="2376" t="s">
        <v>1240</v>
      </c>
      <c r="L48" s="2377" t="s">
        <v>448</v>
      </c>
      <c r="M48" s="2183" t="s">
        <v>1056</v>
      </c>
      <c r="N48" s="2392">
        <v>30000</v>
      </c>
      <c r="O48" s="2392">
        <v>30000</v>
      </c>
      <c r="P48" s="2392">
        <v>30000</v>
      </c>
      <c r="Q48" s="2392">
        <v>0</v>
      </c>
      <c r="R48" s="2183"/>
      <c r="S48" s="2183"/>
      <c r="T48" s="2184"/>
      <c r="U48" s="2184"/>
      <c r="V48" s="2177"/>
      <c r="W48" s="2177"/>
      <c r="X48" s="2185">
        <v>1250</v>
      </c>
      <c r="Y48" s="2184"/>
      <c r="Z48" s="2179"/>
      <c r="AA48" s="2175"/>
      <c r="AB48" s="2186"/>
      <c r="AC48" s="2187"/>
      <c r="AD48" s="2453"/>
      <c r="AE48" s="2457">
        <v>1</v>
      </c>
      <c r="AF48" s="2458">
        <v>1</v>
      </c>
      <c r="AG48" s="2188">
        <v>1</v>
      </c>
      <c r="AH48" s="2188"/>
      <c r="AI48" s="2188"/>
      <c r="AJ48" s="2182"/>
      <c r="AK48" s="2188"/>
      <c r="AL48" s="2450" t="s">
        <v>438</v>
      </c>
      <c r="AM48" s="2198"/>
      <c r="AN48" s="2198"/>
      <c r="AO48" s="2198"/>
      <c r="AP48" s="2198"/>
      <c r="AQ48" s="2198"/>
      <c r="AR48" s="2198"/>
      <c r="AS48" s="2198"/>
      <c r="AT48" s="2198"/>
      <c r="AU48" s="2198"/>
      <c r="AV48" s="2199"/>
      <c r="AW48" s="2200"/>
      <c r="AX48" s="2199"/>
    </row>
    <row r="49" spans="1:50" ht="30.75" customHeight="1">
      <c r="A49" s="2383">
        <v>45</v>
      </c>
      <c r="B49" s="2382" t="s">
        <v>451</v>
      </c>
      <c r="C49" s="2372" t="s">
        <v>94</v>
      </c>
      <c r="D49" s="2181" t="s">
        <v>2374</v>
      </c>
      <c r="E49" s="2171"/>
      <c r="F49" s="2344" t="s">
        <v>3246</v>
      </c>
      <c r="G49" s="2344" t="s">
        <v>3247</v>
      </c>
      <c r="H49" s="2153">
        <v>1</v>
      </c>
      <c r="I49" s="2345"/>
      <c r="J49" s="2345">
        <v>297</v>
      </c>
      <c r="K49" s="2376" t="s">
        <v>1240</v>
      </c>
      <c r="L49" s="2377" t="s">
        <v>448</v>
      </c>
      <c r="M49" s="2183" t="s">
        <v>1056</v>
      </c>
      <c r="N49" s="2392">
        <v>24000</v>
      </c>
      <c r="O49" s="2392">
        <v>24000</v>
      </c>
      <c r="P49" s="2392">
        <v>24000</v>
      </c>
      <c r="Q49" s="2392">
        <v>0</v>
      </c>
      <c r="R49" s="2183"/>
      <c r="S49" s="2183"/>
      <c r="T49" s="2184"/>
      <c r="U49" s="2184"/>
      <c r="V49" s="2177"/>
      <c r="W49" s="2177"/>
      <c r="X49" s="2185">
        <v>1000</v>
      </c>
      <c r="Y49" s="2184"/>
      <c r="Z49" s="2179"/>
      <c r="AA49" s="2175"/>
      <c r="AB49" s="2186"/>
      <c r="AC49" s="2187"/>
      <c r="AD49" s="2453"/>
      <c r="AE49" s="2457">
        <v>1</v>
      </c>
      <c r="AF49" s="2458">
        <v>1</v>
      </c>
      <c r="AG49" s="2188">
        <v>1</v>
      </c>
      <c r="AH49" s="2188"/>
      <c r="AI49" s="2188"/>
      <c r="AJ49" s="2182"/>
      <c r="AK49" s="2188"/>
      <c r="AL49" s="2450" t="s">
        <v>438</v>
      </c>
      <c r="AM49" s="2198"/>
      <c r="AN49" s="2198"/>
      <c r="AO49" s="2198"/>
      <c r="AP49" s="2198"/>
      <c r="AQ49" s="2198"/>
      <c r="AR49" s="2198"/>
      <c r="AS49" s="2198"/>
      <c r="AT49" s="2198"/>
      <c r="AU49" s="2198"/>
      <c r="AV49" s="2199"/>
      <c r="AW49" s="2200"/>
      <c r="AX49" s="2199"/>
    </row>
    <row r="50" spans="1:50" ht="30" customHeight="1">
      <c r="A50" s="2383">
        <v>46</v>
      </c>
      <c r="B50" s="2382" t="s">
        <v>451</v>
      </c>
      <c r="C50" s="2372" t="s">
        <v>94</v>
      </c>
      <c r="D50" s="2181" t="s">
        <v>2374</v>
      </c>
      <c r="E50" s="2171"/>
      <c r="F50" s="2344" t="s">
        <v>3248</v>
      </c>
      <c r="G50" s="2344" t="s">
        <v>3249</v>
      </c>
      <c r="H50" s="2153">
        <v>1</v>
      </c>
      <c r="I50" s="2345"/>
      <c r="J50" s="2345">
        <v>46</v>
      </c>
      <c r="K50" s="2376" t="s">
        <v>1240</v>
      </c>
      <c r="L50" s="2377" t="s">
        <v>448</v>
      </c>
      <c r="M50" s="2183" t="s">
        <v>1056</v>
      </c>
      <c r="N50" s="2392">
        <v>12000</v>
      </c>
      <c r="O50" s="2392">
        <v>12000</v>
      </c>
      <c r="P50" s="2392">
        <v>12000</v>
      </c>
      <c r="Q50" s="2392">
        <v>0</v>
      </c>
      <c r="R50" s="2183"/>
      <c r="S50" s="2183"/>
      <c r="T50" s="2184"/>
      <c r="U50" s="2184"/>
      <c r="V50" s="2177"/>
      <c r="W50" s="2177"/>
      <c r="X50" s="2185">
        <v>500</v>
      </c>
      <c r="Y50" s="2184"/>
      <c r="Z50" s="2179"/>
      <c r="AA50" s="2175"/>
      <c r="AB50" s="2186"/>
      <c r="AC50" s="2187"/>
      <c r="AD50" s="2453"/>
      <c r="AE50" s="2457">
        <v>1</v>
      </c>
      <c r="AF50" s="2458">
        <v>1</v>
      </c>
      <c r="AG50" s="2188">
        <v>1</v>
      </c>
      <c r="AH50" s="2188"/>
      <c r="AI50" s="2188"/>
      <c r="AJ50" s="2182"/>
      <c r="AK50" s="2188"/>
      <c r="AL50" s="2450" t="s">
        <v>438</v>
      </c>
      <c r="AM50" s="2198"/>
      <c r="AN50" s="2198"/>
      <c r="AO50" s="2198"/>
      <c r="AP50" s="2198"/>
      <c r="AQ50" s="2198"/>
      <c r="AR50" s="2198"/>
      <c r="AS50" s="2198"/>
      <c r="AT50" s="2198"/>
      <c r="AU50" s="2198"/>
      <c r="AV50" s="2199"/>
      <c r="AW50" s="2200"/>
      <c r="AX50" s="2199"/>
    </row>
    <row r="51" spans="1:50" ht="30.75" customHeight="1">
      <c r="A51" s="2383">
        <v>47</v>
      </c>
      <c r="B51" s="2382" t="s">
        <v>451</v>
      </c>
      <c r="C51" s="2372" t="s">
        <v>94</v>
      </c>
      <c r="D51" s="2181" t="s">
        <v>2374</v>
      </c>
      <c r="E51" s="2171"/>
      <c r="F51" s="2344" t="s">
        <v>3250</v>
      </c>
      <c r="G51" s="2344" t="s">
        <v>3251</v>
      </c>
      <c r="H51" s="2153">
        <v>1</v>
      </c>
      <c r="I51" s="2345"/>
      <c r="J51" s="2345">
        <v>92</v>
      </c>
      <c r="K51" s="2376" t="s">
        <v>1240</v>
      </c>
      <c r="L51" s="2377" t="s">
        <v>448</v>
      </c>
      <c r="M51" s="2183" t="s">
        <v>1056</v>
      </c>
      <c r="N51" s="2392">
        <v>12000</v>
      </c>
      <c r="O51" s="2392">
        <v>12000</v>
      </c>
      <c r="P51" s="2392">
        <v>12000</v>
      </c>
      <c r="Q51" s="2392">
        <v>0</v>
      </c>
      <c r="R51" s="2183"/>
      <c r="S51" s="2183"/>
      <c r="T51" s="2184"/>
      <c r="U51" s="2184"/>
      <c r="V51" s="2177"/>
      <c r="W51" s="2177"/>
      <c r="X51" s="2185">
        <v>500</v>
      </c>
      <c r="Y51" s="2184"/>
      <c r="Z51" s="2179"/>
      <c r="AA51" s="2175"/>
      <c r="AB51" s="2186"/>
      <c r="AC51" s="2187"/>
      <c r="AD51" s="2453"/>
      <c r="AE51" s="2457">
        <v>1</v>
      </c>
      <c r="AF51" s="2458">
        <v>1</v>
      </c>
      <c r="AG51" s="2188">
        <v>1</v>
      </c>
      <c r="AH51" s="2188"/>
      <c r="AI51" s="2188"/>
      <c r="AJ51" s="2182"/>
      <c r="AK51" s="2188"/>
      <c r="AL51" s="2450" t="s">
        <v>438</v>
      </c>
      <c r="AM51" s="2198"/>
      <c r="AN51" s="2198"/>
      <c r="AO51" s="2198"/>
      <c r="AP51" s="2198"/>
      <c r="AQ51" s="2198"/>
      <c r="AR51" s="2198"/>
      <c r="AS51" s="2198"/>
      <c r="AT51" s="2198"/>
      <c r="AU51" s="2198"/>
      <c r="AV51" s="2199"/>
      <c r="AW51" s="2200"/>
      <c r="AX51" s="2199"/>
    </row>
    <row r="52" spans="1:50" ht="30" customHeight="1">
      <c r="A52" s="2383">
        <v>48</v>
      </c>
      <c r="B52" s="2382" t="s">
        <v>451</v>
      </c>
      <c r="C52" s="2372" t="s">
        <v>94</v>
      </c>
      <c r="D52" s="2181" t="s">
        <v>2374</v>
      </c>
      <c r="E52" s="2171"/>
      <c r="F52" s="2344" t="s">
        <v>3252</v>
      </c>
      <c r="G52" s="2344" t="s">
        <v>3253</v>
      </c>
      <c r="H52" s="2153">
        <v>1</v>
      </c>
      <c r="I52" s="2345"/>
      <c r="J52" s="2345">
        <v>407</v>
      </c>
      <c r="K52" s="2376" t="s">
        <v>1240</v>
      </c>
      <c r="L52" s="2377" t="s">
        <v>448</v>
      </c>
      <c r="M52" s="2183" t="s">
        <v>1056</v>
      </c>
      <c r="N52" s="2392">
        <v>24000</v>
      </c>
      <c r="O52" s="2392">
        <v>24000</v>
      </c>
      <c r="P52" s="2392">
        <v>24000</v>
      </c>
      <c r="Q52" s="2392">
        <v>0</v>
      </c>
      <c r="R52" s="2183"/>
      <c r="S52" s="2183"/>
      <c r="T52" s="2184"/>
      <c r="U52" s="2184"/>
      <c r="V52" s="2177"/>
      <c r="W52" s="2177"/>
      <c r="X52" s="2185">
        <v>1000</v>
      </c>
      <c r="Y52" s="2184"/>
      <c r="Z52" s="2179"/>
      <c r="AA52" s="2175"/>
      <c r="AB52" s="2186"/>
      <c r="AC52" s="2187"/>
      <c r="AD52" s="2453"/>
      <c r="AE52" s="2457">
        <v>1</v>
      </c>
      <c r="AF52" s="2458">
        <v>1</v>
      </c>
      <c r="AG52" s="2188">
        <v>1</v>
      </c>
      <c r="AH52" s="2188"/>
      <c r="AI52" s="2188"/>
      <c r="AJ52" s="2182"/>
      <c r="AK52" s="2188"/>
      <c r="AL52" s="2450" t="s">
        <v>438</v>
      </c>
      <c r="AM52" s="2198"/>
      <c r="AN52" s="2198"/>
      <c r="AO52" s="2198"/>
      <c r="AP52" s="2198"/>
      <c r="AQ52" s="2198"/>
      <c r="AR52" s="2198"/>
      <c r="AS52" s="2198"/>
      <c r="AT52" s="2198"/>
      <c r="AU52" s="2198"/>
      <c r="AV52" s="2199"/>
      <c r="AW52" s="2200"/>
      <c r="AX52" s="2199"/>
    </row>
    <row r="53" spans="1:50" ht="30.75" customHeight="1">
      <c r="A53" s="2383">
        <v>49</v>
      </c>
      <c r="B53" s="2382" t="s">
        <v>451</v>
      </c>
      <c r="C53" s="2372" t="s">
        <v>94</v>
      </c>
      <c r="D53" s="2181" t="s">
        <v>2374</v>
      </c>
      <c r="E53" s="2171"/>
      <c r="F53" s="2344" t="s">
        <v>3254</v>
      </c>
      <c r="G53" s="2344" t="s">
        <v>3087</v>
      </c>
      <c r="H53" s="2153">
        <v>1</v>
      </c>
      <c r="I53" s="2345"/>
      <c r="J53" s="2345">
        <v>48</v>
      </c>
      <c r="K53" s="2376" t="s">
        <v>1240</v>
      </c>
      <c r="L53" s="2377" t="s">
        <v>448</v>
      </c>
      <c r="M53" s="2183" t="s">
        <v>1056</v>
      </c>
      <c r="N53" s="2392">
        <v>12000</v>
      </c>
      <c r="O53" s="2392">
        <v>12000</v>
      </c>
      <c r="P53" s="2392">
        <v>12000</v>
      </c>
      <c r="Q53" s="2392">
        <v>0</v>
      </c>
      <c r="R53" s="2183"/>
      <c r="S53" s="2183"/>
      <c r="T53" s="2184"/>
      <c r="U53" s="2184"/>
      <c r="V53" s="2177"/>
      <c r="W53" s="2177"/>
      <c r="X53" s="2185">
        <v>500</v>
      </c>
      <c r="Y53" s="2184"/>
      <c r="Z53" s="2179"/>
      <c r="AA53" s="2175"/>
      <c r="AB53" s="2186"/>
      <c r="AC53" s="2187"/>
      <c r="AD53" s="2453"/>
      <c r="AE53" s="2457">
        <v>1</v>
      </c>
      <c r="AF53" s="2458">
        <v>1</v>
      </c>
      <c r="AG53" s="2188">
        <v>1</v>
      </c>
      <c r="AH53" s="2188"/>
      <c r="AI53" s="2188"/>
      <c r="AJ53" s="2182"/>
      <c r="AK53" s="2188"/>
      <c r="AL53" s="2450" t="s">
        <v>438</v>
      </c>
      <c r="AM53" s="2198"/>
      <c r="AN53" s="2198"/>
      <c r="AO53" s="2198"/>
      <c r="AP53" s="2198"/>
      <c r="AQ53" s="2198"/>
      <c r="AR53" s="2198"/>
      <c r="AS53" s="2198"/>
      <c r="AT53" s="2198"/>
      <c r="AU53" s="2198"/>
      <c r="AV53" s="2199"/>
      <c r="AW53" s="2200"/>
      <c r="AX53" s="2199"/>
    </row>
    <row r="54" spans="1:50" ht="30" customHeight="1">
      <c r="A54" s="2383">
        <v>50</v>
      </c>
      <c r="B54" s="2382" t="s">
        <v>451</v>
      </c>
      <c r="C54" s="2372" t="s">
        <v>94</v>
      </c>
      <c r="D54" s="2181" t="s">
        <v>2374</v>
      </c>
      <c r="E54" s="2171"/>
      <c r="F54" s="2344" t="s">
        <v>3255</v>
      </c>
      <c r="G54" s="2344" t="s">
        <v>869</v>
      </c>
      <c r="H54" s="2153">
        <v>1</v>
      </c>
      <c r="I54" s="2345"/>
      <c r="J54" s="2345">
        <v>76</v>
      </c>
      <c r="K54" s="2376" t="s">
        <v>1240</v>
      </c>
      <c r="L54" s="2377" t="s">
        <v>448</v>
      </c>
      <c r="M54" s="2183" t="s">
        <v>1056</v>
      </c>
      <c r="N54" s="2392">
        <v>12000</v>
      </c>
      <c r="O54" s="2392">
        <v>12000</v>
      </c>
      <c r="P54" s="2392">
        <v>12000</v>
      </c>
      <c r="Q54" s="2392">
        <v>0</v>
      </c>
      <c r="R54" s="2183"/>
      <c r="S54" s="2183"/>
      <c r="T54" s="2184"/>
      <c r="U54" s="2184"/>
      <c r="V54" s="2177"/>
      <c r="W54" s="2177"/>
      <c r="X54" s="2185">
        <v>500</v>
      </c>
      <c r="Y54" s="2184"/>
      <c r="Z54" s="2179"/>
      <c r="AA54" s="2175"/>
      <c r="AB54" s="2186"/>
      <c r="AC54" s="2187"/>
      <c r="AD54" s="2453"/>
      <c r="AE54" s="2457">
        <v>1</v>
      </c>
      <c r="AF54" s="2458">
        <v>1</v>
      </c>
      <c r="AG54" s="2188">
        <v>1</v>
      </c>
      <c r="AH54" s="2188"/>
      <c r="AI54" s="2188"/>
      <c r="AJ54" s="2182"/>
      <c r="AK54" s="2188"/>
      <c r="AL54" s="2450" t="s">
        <v>438</v>
      </c>
      <c r="AM54" s="2198"/>
      <c r="AN54" s="2198"/>
      <c r="AO54" s="2198"/>
      <c r="AP54" s="2198"/>
      <c r="AQ54" s="2198"/>
      <c r="AR54" s="2198"/>
      <c r="AS54" s="2198"/>
      <c r="AT54" s="2198"/>
      <c r="AU54" s="2198"/>
      <c r="AV54" s="2199"/>
      <c r="AW54" s="2200"/>
      <c r="AX54" s="2199"/>
    </row>
    <row r="55" spans="1:50" ht="30.75" customHeight="1">
      <c r="A55" s="2383">
        <v>51</v>
      </c>
      <c r="B55" s="2382" t="s">
        <v>451</v>
      </c>
      <c r="C55" s="2372" t="s">
        <v>94</v>
      </c>
      <c r="D55" s="2181" t="s">
        <v>2374</v>
      </c>
      <c r="E55" s="2171"/>
      <c r="F55" s="2344" t="s">
        <v>3256</v>
      </c>
      <c r="G55" s="2344" t="s">
        <v>3257</v>
      </c>
      <c r="H55" s="2153">
        <v>1</v>
      </c>
      <c r="I55" s="2345"/>
      <c r="J55" s="2345">
        <v>67</v>
      </c>
      <c r="K55" s="2376" t="s">
        <v>1240</v>
      </c>
      <c r="L55" s="2377" t="s">
        <v>448</v>
      </c>
      <c r="M55" s="2183" t="s">
        <v>1056</v>
      </c>
      <c r="N55" s="2392">
        <v>12000</v>
      </c>
      <c r="O55" s="2392">
        <v>12000</v>
      </c>
      <c r="P55" s="2392">
        <v>12000</v>
      </c>
      <c r="Q55" s="2392">
        <v>0</v>
      </c>
      <c r="R55" s="2183"/>
      <c r="S55" s="2183"/>
      <c r="T55" s="2184"/>
      <c r="U55" s="2184"/>
      <c r="V55" s="2177"/>
      <c r="W55" s="2177"/>
      <c r="X55" s="2185">
        <v>500</v>
      </c>
      <c r="Y55" s="2184"/>
      <c r="Z55" s="2179"/>
      <c r="AA55" s="2175"/>
      <c r="AB55" s="2186"/>
      <c r="AC55" s="2187"/>
      <c r="AD55" s="2453"/>
      <c r="AE55" s="2457">
        <v>1</v>
      </c>
      <c r="AF55" s="2458">
        <v>1</v>
      </c>
      <c r="AG55" s="2382">
        <v>1</v>
      </c>
      <c r="AH55" s="2188"/>
      <c r="AI55" s="2188"/>
      <c r="AJ55" s="2182"/>
      <c r="AK55" s="2188"/>
      <c r="AL55" s="2450" t="s">
        <v>438</v>
      </c>
      <c r="AM55" s="2198"/>
      <c r="AN55" s="2198"/>
      <c r="AO55" s="2198"/>
      <c r="AP55" s="2198"/>
      <c r="AQ55" s="2198"/>
      <c r="AR55" s="2198"/>
      <c r="AS55" s="2198"/>
      <c r="AT55" s="2198"/>
      <c r="AU55" s="2198"/>
      <c r="AV55" s="2199"/>
      <c r="AW55" s="2200"/>
      <c r="AX55" s="2199"/>
    </row>
    <row r="56" spans="1:50" ht="30" customHeight="1">
      <c r="A56" s="2383">
        <v>52</v>
      </c>
      <c r="B56" s="2382" t="s">
        <v>451</v>
      </c>
      <c r="C56" s="2372" t="s">
        <v>94</v>
      </c>
      <c r="D56" s="2181" t="s">
        <v>2374</v>
      </c>
      <c r="E56" s="2171"/>
      <c r="F56" s="2344" t="s">
        <v>3258</v>
      </c>
      <c r="G56" s="2344" t="s">
        <v>3259</v>
      </c>
      <c r="H56" s="2153">
        <v>1</v>
      </c>
      <c r="I56" s="2345"/>
      <c r="J56" s="2345">
        <v>83</v>
      </c>
      <c r="K56" s="2376" t="s">
        <v>1240</v>
      </c>
      <c r="L56" s="2377" t="s">
        <v>448</v>
      </c>
      <c r="M56" s="2183" t="s">
        <v>1056</v>
      </c>
      <c r="N56" s="2392">
        <v>12000</v>
      </c>
      <c r="O56" s="2392">
        <v>12000</v>
      </c>
      <c r="P56" s="2392">
        <v>12000</v>
      </c>
      <c r="Q56" s="2392">
        <v>0</v>
      </c>
      <c r="R56" s="2183"/>
      <c r="S56" s="2183"/>
      <c r="T56" s="2184"/>
      <c r="U56" s="2184"/>
      <c r="V56" s="2177"/>
      <c r="W56" s="2177"/>
      <c r="X56" s="2185">
        <v>500</v>
      </c>
      <c r="Y56" s="2184"/>
      <c r="Z56" s="2179"/>
      <c r="AA56" s="2175"/>
      <c r="AB56" s="2186"/>
      <c r="AC56" s="2187"/>
      <c r="AD56" s="2453"/>
      <c r="AE56" s="2457">
        <v>1</v>
      </c>
      <c r="AF56" s="2458">
        <v>1</v>
      </c>
      <c r="AG56" s="2382">
        <v>1</v>
      </c>
      <c r="AH56" s="2188"/>
      <c r="AI56" s="2188"/>
      <c r="AJ56" s="2182"/>
      <c r="AK56" s="2188"/>
      <c r="AL56" s="2450" t="s">
        <v>438</v>
      </c>
      <c r="AM56" s="2198"/>
      <c r="AN56" s="2198"/>
      <c r="AO56" s="2198"/>
      <c r="AP56" s="2198"/>
      <c r="AQ56" s="2198"/>
      <c r="AR56" s="2198"/>
      <c r="AS56" s="2198"/>
      <c r="AT56" s="2198"/>
      <c r="AU56" s="2198"/>
      <c r="AV56" s="2199"/>
      <c r="AW56" s="2200"/>
      <c r="AX56" s="2199"/>
    </row>
    <row r="57" spans="1:50" ht="30.75" customHeight="1">
      <c r="A57" s="2383">
        <v>53</v>
      </c>
      <c r="B57" s="2382" t="s">
        <v>451</v>
      </c>
      <c r="C57" s="2372" t="s">
        <v>94</v>
      </c>
      <c r="D57" s="2181" t="s">
        <v>2374</v>
      </c>
      <c r="E57" s="2171"/>
      <c r="F57" s="2344" t="s">
        <v>3260</v>
      </c>
      <c r="G57" s="2344" t="s">
        <v>3261</v>
      </c>
      <c r="H57" s="2153">
        <v>1</v>
      </c>
      <c r="I57" s="2345"/>
      <c r="J57" s="2345">
        <v>153</v>
      </c>
      <c r="K57" s="2376" t="s">
        <v>1240</v>
      </c>
      <c r="L57" s="2377" t="s">
        <v>448</v>
      </c>
      <c r="M57" s="2183" t="s">
        <v>1056</v>
      </c>
      <c r="N57" s="2392">
        <v>12000</v>
      </c>
      <c r="O57" s="2392">
        <v>12000</v>
      </c>
      <c r="P57" s="2392">
        <v>12000</v>
      </c>
      <c r="Q57" s="2392">
        <v>0</v>
      </c>
      <c r="R57" s="2183"/>
      <c r="S57" s="2183"/>
      <c r="T57" s="2184"/>
      <c r="U57" s="2184"/>
      <c r="V57" s="2177"/>
      <c r="W57" s="2177"/>
      <c r="X57" s="2185">
        <v>500</v>
      </c>
      <c r="Y57" s="2184"/>
      <c r="Z57" s="2179"/>
      <c r="AA57" s="2175"/>
      <c r="AB57" s="2186"/>
      <c r="AC57" s="2187"/>
      <c r="AD57" s="2453"/>
      <c r="AE57" s="2457">
        <v>1</v>
      </c>
      <c r="AF57" s="2458">
        <v>1</v>
      </c>
      <c r="AG57" s="2382">
        <v>1</v>
      </c>
      <c r="AH57" s="2188"/>
      <c r="AI57" s="2188"/>
      <c r="AJ57" s="2182"/>
      <c r="AK57" s="2188"/>
      <c r="AL57" s="2450" t="s">
        <v>438</v>
      </c>
      <c r="AM57" s="2198"/>
      <c r="AN57" s="2198"/>
      <c r="AO57" s="2198"/>
      <c r="AP57" s="2198"/>
      <c r="AQ57" s="2198"/>
      <c r="AR57" s="2198"/>
      <c r="AS57" s="2198"/>
      <c r="AT57" s="2198"/>
      <c r="AU57" s="2198"/>
      <c r="AV57" s="2199"/>
      <c r="AW57" s="2200"/>
      <c r="AX57" s="2199"/>
    </row>
    <row r="58" spans="1:50" ht="30" customHeight="1">
      <c r="A58" s="2383">
        <v>54</v>
      </c>
      <c r="B58" s="2382" t="s">
        <v>451</v>
      </c>
      <c r="C58" s="2372" t="s">
        <v>94</v>
      </c>
      <c r="D58" s="2181" t="s">
        <v>2374</v>
      </c>
      <c r="E58" s="2192"/>
      <c r="F58" s="2344" t="s">
        <v>3262</v>
      </c>
      <c r="G58" s="2344" t="s">
        <v>3263</v>
      </c>
      <c r="H58" s="2153">
        <v>1</v>
      </c>
      <c r="I58" s="2379"/>
      <c r="J58" s="2379">
        <v>67</v>
      </c>
      <c r="K58" s="2376" t="s">
        <v>1240</v>
      </c>
      <c r="L58" s="2377" t="s">
        <v>448</v>
      </c>
      <c r="M58" s="2183" t="s">
        <v>1056</v>
      </c>
      <c r="N58" s="2392">
        <v>12000</v>
      </c>
      <c r="O58" s="2392">
        <v>12000</v>
      </c>
      <c r="P58" s="2392">
        <v>12000</v>
      </c>
      <c r="Q58" s="2392">
        <v>0</v>
      </c>
      <c r="R58" s="2183"/>
      <c r="S58" s="2183"/>
      <c r="T58" s="2189"/>
      <c r="U58" s="2189"/>
      <c r="V58" s="2194"/>
      <c r="W58" s="2194"/>
      <c r="X58" s="2190">
        <v>500</v>
      </c>
      <c r="Y58" s="2189"/>
      <c r="Z58" s="2195"/>
      <c r="AA58" s="2183"/>
      <c r="AB58" s="2184"/>
      <c r="AC58" s="2147"/>
      <c r="AD58" s="2454"/>
      <c r="AE58" s="2457">
        <v>1</v>
      </c>
      <c r="AF58" s="2458">
        <v>1</v>
      </c>
      <c r="AG58" s="2382">
        <v>1</v>
      </c>
      <c r="AH58" s="2188"/>
      <c r="AI58" s="2182"/>
      <c r="AJ58" s="2182"/>
      <c r="AK58" s="2182"/>
      <c r="AL58" s="2450" t="s">
        <v>438</v>
      </c>
      <c r="AM58" s="2198"/>
      <c r="AN58" s="2198"/>
      <c r="AO58" s="2198"/>
      <c r="AP58" s="2198"/>
      <c r="AQ58" s="2198"/>
      <c r="AR58" s="2198"/>
      <c r="AS58" s="2198"/>
      <c r="AT58" s="2198"/>
      <c r="AU58" s="2198"/>
      <c r="AV58" s="2198"/>
      <c r="AW58" s="2198"/>
      <c r="AX58" s="2198"/>
    </row>
    <row r="59" spans="1:50" ht="30" customHeight="1">
      <c r="A59" s="2383">
        <v>55</v>
      </c>
      <c r="B59" s="2382" t="s">
        <v>451</v>
      </c>
      <c r="C59" s="2372" t="s">
        <v>94</v>
      </c>
      <c r="D59" s="2181" t="s">
        <v>2374</v>
      </c>
      <c r="E59" s="2192"/>
      <c r="F59" s="2344" t="s">
        <v>3264</v>
      </c>
      <c r="G59" s="2344" t="s">
        <v>3265</v>
      </c>
      <c r="H59" s="2153">
        <v>1</v>
      </c>
      <c r="I59" s="2379"/>
      <c r="J59" s="2379">
        <v>33</v>
      </c>
      <c r="K59" s="2376" t="s">
        <v>1240</v>
      </c>
      <c r="L59" s="2377" t="s">
        <v>448</v>
      </c>
      <c r="M59" s="2183" t="s">
        <v>1056</v>
      </c>
      <c r="N59" s="2392">
        <v>12000</v>
      </c>
      <c r="O59" s="2392">
        <v>12000</v>
      </c>
      <c r="P59" s="2392">
        <v>12000</v>
      </c>
      <c r="Q59" s="2392">
        <v>0</v>
      </c>
      <c r="R59" s="2183"/>
      <c r="S59" s="2183"/>
      <c r="T59" s="2189"/>
      <c r="U59" s="2189"/>
      <c r="V59" s="2194"/>
      <c r="W59" s="2194"/>
      <c r="X59" s="2190">
        <v>500</v>
      </c>
      <c r="Y59" s="2189"/>
      <c r="Z59" s="2194"/>
      <c r="AA59" s="2183"/>
      <c r="AB59" s="2184"/>
      <c r="AC59" s="2147"/>
      <c r="AD59" s="2454"/>
      <c r="AE59" s="2457">
        <v>1</v>
      </c>
      <c r="AF59" s="2458">
        <v>1</v>
      </c>
      <c r="AG59" s="2382">
        <v>1</v>
      </c>
      <c r="AH59" s="2188"/>
      <c r="AI59" s="2182"/>
      <c r="AJ59" s="2182"/>
      <c r="AK59" s="2182"/>
      <c r="AL59" s="2450" t="s">
        <v>438</v>
      </c>
      <c r="AM59" s="2198"/>
      <c r="AN59" s="2201">
        <f>SUM(O4:O59)+713836.83</f>
        <v>5362406.34</v>
      </c>
      <c r="AO59" s="2198"/>
      <c r="AP59" s="2198"/>
      <c r="AQ59" s="2198"/>
      <c r="AR59" s="2198"/>
      <c r="AS59" s="2198"/>
      <c r="AT59" s="2198"/>
      <c r="AU59" s="2198"/>
      <c r="AV59" s="2198"/>
      <c r="AW59" s="2198"/>
      <c r="AX59" s="2198"/>
    </row>
    <row r="60" spans="1:50" ht="30" customHeight="1">
      <c r="A60" s="2383">
        <v>56</v>
      </c>
      <c r="B60" s="2382" t="s">
        <v>451</v>
      </c>
      <c r="C60" s="2372" t="s">
        <v>94</v>
      </c>
      <c r="D60" s="2181" t="s">
        <v>2374</v>
      </c>
      <c r="E60" s="2192"/>
      <c r="F60" s="2344" t="s">
        <v>3266</v>
      </c>
      <c r="G60" s="2344" t="s">
        <v>3267</v>
      </c>
      <c r="H60" s="2153">
        <v>1</v>
      </c>
      <c r="I60" s="2379"/>
      <c r="J60" s="2379">
        <v>58</v>
      </c>
      <c r="K60" s="2376" t="s">
        <v>1240</v>
      </c>
      <c r="L60" s="2377" t="s">
        <v>448</v>
      </c>
      <c r="M60" s="2183" t="s">
        <v>1056</v>
      </c>
      <c r="N60" s="2392">
        <v>6000</v>
      </c>
      <c r="O60" s="2392">
        <v>6000</v>
      </c>
      <c r="P60" s="2392">
        <v>6000</v>
      </c>
      <c r="Q60" s="2392">
        <v>0</v>
      </c>
      <c r="R60" s="2183"/>
      <c r="S60" s="2183"/>
      <c r="T60" s="2189"/>
      <c r="U60" s="2189"/>
      <c r="V60" s="2194"/>
      <c r="W60" s="2194"/>
      <c r="X60" s="2190">
        <v>250</v>
      </c>
      <c r="Y60" s="2189"/>
      <c r="Z60" s="2195"/>
      <c r="AA60" s="2183"/>
      <c r="AB60" s="2184"/>
      <c r="AC60" s="2147"/>
      <c r="AD60" s="2454"/>
      <c r="AE60" s="2457">
        <v>1</v>
      </c>
      <c r="AF60" s="2458">
        <v>1</v>
      </c>
      <c r="AG60" s="2382">
        <v>1</v>
      </c>
      <c r="AH60" s="2188"/>
      <c r="AI60" s="2182"/>
      <c r="AJ60" s="2182"/>
      <c r="AK60" s="2182"/>
      <c r="AL60" s="2450" t="s">
        <v>438</v>
      </c>
      <c r="AM60" s="2198"/>
      <c r="AN60" s="2198"/>
      <c r="AO60" s="2198"/>
      <c r="AP60" s="2198"/>
      <c r="AQ60" s="2198"/>
      <c r="AR60" s="2198"/>
      <c r="AS60" s="2198"/>
      <c r="AT60" s="2198"/>
      <c r="AU60" s="2198"/>
      <c r="AV60" s="2198"/>
      <c r="AW60" s="2198"/>
      <c r="AX60" s="2198"/>
    </row>
    <row r="61" spans="1:50" ht="30" customHeight="1">
      <c r="A61" s="2383">
        <v>57</v>
      </c>
      <c r="B61" s="2382" t="s">
        <v>451</v>
      </c>
      <c r="C61" s="2372" t="s">
        <v>94</v>
      </c>
      <c r="D61" s="2181" t="s">
        <v>2374</v>
      </c>
      <c r="E61" s="2192"/>
      <c r="F61" s="2344" t="s">
        <v>3268</v>
      </c>
      <c r="G61" s="2344" t="s">
        <v>1364</v>
      </c>
      <c r="H61" s="2153">
        <v>1</v>
      </c>
      <c r="I61" s="2379"/>
      <c r="J61" s="2379">
        <v>222</v>
      </c>
      <c r="K61" s="2376" t="s">
        <v>1240</v>
      </c>
      <c r="L61" s="2377" t="s">
        <v>448</v>
      </c>
      <c r="M61" s="2183" t="s">
        <v>1056</v>
      </c>
      <c r="N61" s="2392">
        <v>36000</v>
      </c>
      <c r="O61" s="2392">
        <v>36000</v>
      </c>
      <c r="P61" s="2392">
        <v>36000</v>
      </c>
      <c r="Q61" s="2392">
        <v>0</v>
      </c>
      <c r="R61" s="2183"/>
      <c r="S61" s="2183"/>
      <c r="T61" s="2189"/>
      <c r="U61" s="2189"/>
      <c r="V61" s="2194"/>
      <c r="W61" s="2194"/>
      <c r="X61" s="2190">
        <v>1500</v>
      </c>
      <c r="Y61" s="2189"/>
      <c r="Z61" s="2194"/>
      <c r="AA61" s="2183"/>
      <c r="AB61" s="2184"/>
      <c r="AC61" s="2147"/>
      <c r="AD61" s="2454"/>
      <c r="AE61" s="2457">
        <v>1</v>
      </c>
      <c r="AF61" s="2458">
        <v>1</v>
      </c>
      <c r="AG61" s="2382">
        <v>1</v>
      </c>
      <c r="AH61" s="2188"/>
      <c r="AI61" s="2182"/>
      <c r="AJ61" s="2182"/>
      <c r="AK61" s="2182"/>
      <c r="AL61" s="2450" t="s">
        <v>438</v>
      </c>
      <c r="AM61" s="2198"/>
      <c r="AN61" s="2201">
        <f>SUM(O6:O61)+713836.83</f>
        <v>2902531.34</v>
      </c>
      <c r="AO61" s="2198"/>
      <c r="AP61" s="2198"/>
      <c r="AQ61" s="2198"/>
      <c r="AR61" s="2198"/>
      <c r="AS61" s="2198"/>
      <c r="AT61" s="2198"/>
      <c r="AU61" s="2198"/>
      <c r="AV61" s="2198"/>
      <c r="AW61" s="2198"/>
      <c r="AX61" s="2198"/>
    </row>
    <row r="62" spans="1:50" ht="30" customHeight="1">
      <c r="A62" s="2383">
        <v>58</v>
      </c>
      <c r="B62" s="2382" t="s">
        <v>451</v>
      </c>
      <c r="C62" s="2372" t="s">
        <v>94</v>
      </c>
      <c r="D62" s="2181" t="s">
        <v>2374</v>
      </c>
      <c r="E62" s="2192"/>
      <c r="F62" s="2344" t="s">
        <v>3269</v>
      </c>
      <c r="G62" s="2344" t="s">
        <v>3270</v>
      </c>
      <c r="H62" s="2153">
        <v>1</v>
      </c>
      <c r="I62" s="2379"/>
      <c r="J62" s="2379">
        <v>39</v>
      </c>
      <c r="K62" s="2376" t="s">
        <v>1240</v>
      </c>
      <c r="L62" s="2377" t="s">
        <v>448</v>
      </c>
      <c r="M62" s="2183" t="s">
        <v>1056</v>
      </c>
      <c r="N62" s="2392">
        <v>12000</v>
      </c>
      <c r="O62" s="2392">
        <v>12000</v>
      </c>
      <c r="P62" s="2392">
        <v>12000</v>
      </c>
      <c r="Q62" s="2392">
        <v>0</v>
      </c>
      <c r="R62" s="2183"/>
      <c r="S62" s="2183"/>
      <c r="T62" s="2189"/>
      <c r="U62" s="2189"/>
      <c r="V62" s="2194"/>
      <c r="W62" s="2194"/>
      <c r="X62" s="2190">
        <v>500</v>
      </c>
      <c r="Y62" s="2189"/>
      <c r="Z62" s="2195"/>
      <c r="AA62" s="2183"/>
      <c r="AB62" s="2184"/>
      <c r="AC62" s="2147"/>
      <c r="AD62" s="2454"/>
      <c r="AE62" s="2457">
        <v>1</v>
      </c>
      <c r="AF62" s="2458">
        <v>1</v>
      </c>
      <c r="AG62" s="2382">
        <v>1</v>
      </c>
      <c r="AH62" s="2188"/>
      <c r="AI62" s="2182"/>
      <c r="AJ62" s="2182"/>
      <c r="AK62" s="2182"/>
      <c r="AL62" s="2450" t="s">
        <v>438</v>
      </c>
      <c r="AM62" s="2198"/>
      <c r="AN62" s="2198"/>
      <c r="AO62" s="2198"/>
      <c r="AP62" s="2198"/>
      <c r="AQ62" s="2198"/>
      <c r="AR62" s="2198"/>
      <c r="AS62" s="2198"/>
      <c r="AT62" s="2198"/>
      <c r="AU62" s="2198"/>
      <c r="AV62" s="2198"/>
      <c r="AW62" s="2198"/>
      <c r="AX62" s="2198"/>
    </row>
    <row r="63" spans="1:50" ht="30" customHeight="1">
      <c r="A63" s="2383">
        <v>59</v>
      </c>
      <c r="B63" s="2382" t="s">
        <v>451</v>
      </c>
      <c r="C63" s="2372" t="s">
        <v>94</v>
      </c>
      <c r="D63" s="2181" t="s">
        <v>2374</v>
      </c>
      <c r="E63" s="2192"/>
      <c r="F63" s="2344" t="s">
        <v>3271</v>
      </c>
      <c r="G63" s="2344" t="s">
        <v>3084</v>
      </c>
      <c r="H63" s="2153">
        <v>1</v>
      </c>
      <c r="I63" s="2379"/>
      <c r="J63" s="2379">
        <v>100</v>
      </c>
      <c r="K63" s="2376" t="s">
        <v>1240</v>
      </c>
      <c r="L63" s="2377" t="s">
        <v>448</v>
      </c>
      <c r="M63" s="2183" t="s">
        <v>1056</v>
      </c>
      <c r="N63" s="2392">
        <v>12000</v>
      </c>
      <c r="O63" s="2392">
        <v>12000</v>
      </c>
      <c r="P63" s="2392">
        <v>12000</v>
      </c>
      <c r="Q63" s="2392">
        <v>0</v>
      </c>
      <c r="R63" s="2183"/>
      <c r="S63" s="2183"/>
      <c r="T63" s="2189"/>
      <c r="U63" s="2189"/>
      <c r="V63" s="2194"/>
      <c r="W63" s="2194"/>
      <c r="X63" s="2190">
        <v>500</v>
      </c>
      <c r="Y63" s="2189"/>
      <c r="Z63" s="2194"/>
      <c r="AA63" s="2183"/>
      <c r="AB63" s="2184"/>
      <c r="AC63" s="2147"/>
      <c r="AD63" s="2454"/>
      <c r="AE63" s="2457">
        <v>1</v>
      </c>
      <c r="AF63" s="2458">
        <v>1</v>
      </c>
      <c r="AG63" s="2382">
        <v>1</v>
      </c>
      <c r="AH63" s="2188"/>
      <c r="AI63" s="2182"/>
      <c r="AJ63" s="2182"/>
      <c r="AK63" s="2182"/>
      <c r="AL63" s="2450" t="s">
        <v>438</v>
      </c>
      <c r="AM63" s="2198"/>
      <c r="AN63" s="2201">
        <f>SUM(O9:O63)+713836.83</f>
        <v>2747781.34</v>
      </c>
      <c r="AO63" s="2198"/>
      <c r="AP63" s="2198"/>
      <c r="AQ63" s="2198"/>
      <c r="AR63" s="2198"/>
      <c r="AS63" s="2198"/>
      <c r="AT63" s="2198"/>
      <c r="AU63" s="2198"/>
      <c r="AV63" s="2198"/>
      <c r="AW63" s="2198"/>
      <c r="AX63" s="2198"/>
    </row>
    <row r="64" spans="1:50" ht="30" customHeight="1">
      <c r="A64" s="2383">
        <v>60</v>
      </c>
      <c r="B64" s="2382" t="s">
        <v>451</v>
      </c>
      <c r="C64" s="2372" t="s">
        <v>94</v>
      </c>
      <c r="D64" s="2181" t="s">
        <v>2374</v>
      </c>
      <c r="E64" s="2192"/>
      <c r="F64" s="2344" t="s">
        <v>3272</v>
      </c>
      <c r="G64" s="2344" t="s">
        <v>3273</v>
      </c>
      <c r="H64" s="2153">
        <v>1</v>
      </c>
      <c r="I64" s="2379"/>
      <c r="J64" s="2379">
        <v>136</v>
      </c>
      <c r="K64" s="2376" t="s">
        <v>1240</v>
      </c>
      <c r="L64" s="2377" t="s">
        <v>448</v>
      </c>
      <c r="M64" s="2183" t="s">
        <v>1056</v>
      </c>
      <c r="N64" s="2392">
        <v>12000</v>
      </c>
      <c r="O64" s="2392">
        <v>12000</v>
      </c>
      <c r="P64" s="2392">
        <v>12000</v>
      </c>
      <c r="Q64" s="2392">
        <v>0</v>
      </c>
      <c r="R64" s="2183"/>
      <c r="S64" s="2183"/>
      <c r="T64" s="2189"/>
      <c r="U64" s="2189"/>
      <c r="V64" s="2194"/>
      <c r="W64" s="2194"/>
      <c r="X64" s="2190">
        <v>500</v>
      </c>
      <c r="Y64" s="2189"/>
      <c r="Z64" s="2195"/>
      <c r="AA64" s="2183"/>
      <c r="AB64" s="2184"/>
      <c r="AC64" s="2147"/>
      <c r="AD64" s="2454"/>
      <c r="AE64" s="2457">
        <v>1</v>
      </c>
      <c r="AF64" s="2458">
        <v>1</v>
      </c>
      <c r="AG64" s="2382">
        <v>1</v>
      </c>
      <c r="AH64" s="2188"/>
      <c r="AI64" s="2182"/>
      <c r="AJ64" s="2182"/>
      <c r="AK64" s="2182"/>
      <c r="AL64" s="2450" t="s">
        <v>438</v>
      </c>
      <c r="AM64" s="2198"/>
      <c r="AN64" s="2198"/>
      <c r="AO64" s="2198"/>
      <c r="AP64" s="2198"/>
      <c r="AQ64" s="2198"/>
      <c r="AR64" s="2198"/>
      <c r="AS64" s="2198"/>
      <c r="AT64" s="2198"/>
      <c r="AU64" s="2198"/>
      <c r="AV64" s="2198"/>
      <c r="AW64" s="2198"/>
      <c r="AX64" s="2198"/>
    </row>
    <row r="65" spans="1:50" ht="30" customHeight="1">
      <c r="A65" s="2383">
        <v>61</v>
      </c>
      <c r="B65" s="2382" t="s">
        <v>451</v>
      </c>
      <c r="C65" s="2372" t="s">
        <v>94</v>
      </c>
      <c r="D65" s="2181" t="s">
        <v>2374</v>
      </c>
      <c r="E65" s="2192"/>
      <c r="F65" s="2344" t="s">
        <v>3274</v>
      </c>
      <c r="G65" s="2344" t="s">
        <v>3275</v>
      </c>
      <c r="H65" s="2153">
        <v>1</v>
      </c>
      <c r="I65" s="2379"/>
      <c r="J65" s="2379">
        <v>83</v>
      </c>
      <c r="K65" s="2376" t="s">
        <v>1240</v>
      </c>
      <c r="L65" s="2377" t="s">
        <v>448</v>
      </c>
      <c r="M65" s="2183" t="s">
        <v>1056</v>
      </c>
      <c r="N65" s="2392">
        <v>12000</v>
      </c>
      <c r="O65" s="2392">
        <v>12000</v>
      </c>
      <c r="P65" s="2392">
        <v>12000</v>
      </c>
      <c r="Q65" s="2392">
        <v>0</v>
      </c>
      <c r="R65" s="2183"/>
      <c r="S65" s="2183"/>
      <c r="T65" s="2189"/>
      <c r="U65" s="2189"/>
      <c r="V65" s="2194"/>
      <c r="W65" s="2194"/>
      <c r="X65" s="2190">
        <v>500</v>
      </c>
      <c r="Y65" s="2189"/>
      <c r="Z65" s="2194"/>
      <c r="AA65" s="2183"/>
      <c r="AB65" s="2184"/>
      <c r="AC65" s="2147"/>
      <c r="AD65" s="2454"/>
      <c r="AE65" s="2457">
        <v>1</v>
      </c>
      <c r="AF65" s="2458">
        <v>1</v>
      </c>
      <c r="AG65" s="2382">
        <v>1</v>
      </c>
      <c r="AH65" s="2188"/>
      <c r="AI65" s="2182"/>
      <c r="AJ65" s="2182"/>
      <c r="AK65" s="2182"/>
      <c r="AL65" s="2450" t="s">
        <v>438</v>
      </c>
      <c r="AM65" s="2198"/>
      <c r="AN65" s="2201">
        <f>SUM(O11:O65)+713836.83</f>
        <v>2651781.34</v>
      </c>
      <c r="AO65" s="2198"/>
      <c r="AP65" s="2198"/>
      <c r="AQ65" s="2198"/>
      <c r="AR65" s="2198"/>
      <c r="AS65" s="2198"/>
      <c r="AT65" s="2198"/>
      <c r="AU65" s="2198"/>
      <c r="AV65" s="2198"/>
      <c r="AW65" s="2198"/>
      <c r="AX65" s="2198"/>
    </row>
    <row r="66" spans="1:50" ht="30" customHeight="1">
      <c r="A66" s="2383">
        <v>62</v>
      </c>
      <c r="B66" s="2382" t="s">
        <v>451</v>
      </c>
      <c r="C66" s="2372" t="s">
        <v>94</v>
      </c>
      <c r="D66" s="2181" t="s">
        <v>2374</v>
      </c>
      <c r="E66" s="2192"/>
      <c r="F66" s="2344" t="s">
        <v>3276</v>
      </c>
      <c r="G66" s="2344" t="s">
        <v>3277</v>
      </c>
      <c r="H66" s="2153">
        <v>1</v>
      </c>
      <c r="I66" s="2379"/>
      <c r="J66" s="2379">
        <v>111</v>
      </c>
      <c r="K66" s="2376" t="s">
        <v>1240</v>
      </c>
      <c r="L66" s="2377" t="s">
        <v>448</v>
      </c>
      <c r="M66" s="2183" t="s">
        <v>1056</v>
      </c>
      <c r="N66" s="2392">
        <v>12000</v>
      </c>
      <c r="O66" s="2392">
        <v>12000</v>
      </c>
      <c r="P66" s="2392">
        <v>12000</v>
      </c>
      <c r="Q66" s="2392">
        <v>0</v>
      </c>
      <c r="R66" s="2183"/>
      <c r="S66" s="2183"/>
      <c r="T66" s="2189"/>
      <c r="U66" s="2189"/>
      <c r="V66" s="2194"/>
      <c r="W66" s="2194"/>
      <c r="X66" s="2190">
        <v>500</v>
      </c>
      <c r="Y66" s="2189"/>
      <c r="Z66" s="2195"/>
      <c r="AA66" s="2183"/>
      <c r="AB66" s="2184"/>
      <c r="AC66" s="2147"/>
      <c r="AD66" s="2454"/>
      <c r="AE66" s="2457">
        <v>1</v>
      </c>
      <c r="AF66" s="2458">
        <v>1</v>
      </c>
      <c r="AG66" s="2382">
        <v>1</v>
      </c>
      <c r="AH66" s="2188"/>
      <c r="AI66" s="2182"/>
      <c r="AJ66" s="2182"/>
      <c r="AK66" s="2182"/>
      <c r="AL66" s="2450" t="s">
        <v>438</v>
      </c>
      <c r="AM66" s="2198"/>
      <c r="AN66" s="2198"/>
      <c r="AO66" s="2198"/>
      <c r="AP66" s="2198"/>
      <c r="AQ66" s="2198"/>
      <c r="AR66" s="2198"/>
      <c r="AS66" s="2198"/>
      <c r="AT66" s="2198"/>
      <c r="AU66" s="2198"/>
      <c r="AV66" s="2198"/>
      <c r="AW66" s="2198"/>
      <c r="AX66" s="2198"/>
    </row>
    <row r="67" spans="1:50" ht="30" customHeight="1">
      <c r="A67" s="2383">
        <v>63</v>
      </c>
      <c r="B67" s="2382" t="s">
        <v>451</v>
      </c>
      <c r="C67" s="2372" t="s">
        <v>94</v>
      </c>
      <c r="D67" s="2181" t="s">
        <v>2374</v>
      </c>
      <c r="E67" s="2192"/>
      <c r="F67" s="2344" t="s">
        <v>3278</v>
      </c>
      <c r="G67" s="2344" t="s">
        <v>3279</v>
      </c>
      <c r="H67" s="2153">
        <v>1</v>
      </c>
      <c r="I67" s="2379"/>
      <c r="J67" s="2379">
        <v>73</v>
      </c>
      <c r="K67" s="2376" t="s">
        <v>1240</v>
      </c>
      <c r="L67" s="2377" t="s">
        <v>448</v>
      </c>
      <c r="M67" s="2183" t="s">
        <v>1056</v>
      </c>
      <c r="N67" s="2392">
        <v>18000</v>
      </c>
      <c r="O67" s="2392">
        <v>18000</v>
      </c>
      <c r="P67" s="2392">
        <v>18000</v>
      </c>
      <c r="Q67" s="2392">
        <v>0</v>
      </c>
      <c r="R67" s="2183"/>
      <c r="S67" s="2183"/>
      <c r="T67" s="2189"/>
      <c r="U67" s="2189"/>
      <c r="V67" s="2194"/>
      <c r="W67" s="2194"/>
      <c r="X67" s="2190">
        <v>750</v>
      </c>
      <c r="Y67" s="2189"/>
      <c r="Z67" s="2194"/>
      <c r="AA67" s="2183"/>
      <c r="AB67" s="2184"/>
      <c r="AC67" s="2147"/>
      <c r="AD67" s="2454"/>
      <c r="AE67" s="2457">
        <v>1</v>
      </c>
      <c r="AF67" s="2458">
        <v>1</v>
      </c>
      <c r="AG67" s="2382">
        <v>1</v>
      </c>
      <c r="AH67" s="2188"/>
      <c r="AI67" s="2182"/>
      <c r="AJ67" s="2182"/>
      <c r="AK67" s="2182"/>
      <c r="AL67" s="2450" t="s">
        <v>438</v>
      </c>
      <c r="AM67" s="2198"/>
      <c r="AN67" s="2201">
        <f>SUM(O13:O67)+713836.83</f>
        <v>2569883.33</v>
      </c>
      <c r="AO67" s="2198"/>
      <c r="AP67" s="2198"/>
      <c r="AQ67" s="2198"/>
      <c r="AR67" s="2198"/>
      <c r="AS67" s="2198"/>
      <c r="AT67" s="2198"/>
      <c r="AU67" s="2198"/>
      <c r="AV67" s="2198"/>
      <c r="AW67" s="2198"/>
      <c r="AX67" s="2198"/>
    </row>
    <row r="68" spans="1:50" ht="30" customHeight="1">
      <c r="A68" s="2383">
        <v>64</v>
      </c>
      <c r="B68" s="2382" t="s">
        <v>451</v>
      </c>
      <c r="C68" s="2372" t="s">
        <v>94</v>
      </c>
      <c r="D68" s="2181" t="s">
        <v>2374</v>
      </c>
      <c r="E68" s="2192"/>
      <c r="F68" s="2344" t="s">
        <v>3280</v>
      </c>
      <c r="G68" s="2344" t="s">
        <v>3281</v>
      </c>
      <c r="H68" s="2153">
        <v>1</v>
      </c>
      <c r="I68" s="2379"/>
      <c r="J68" s="2379">
        <v>65</v>
      </c>
      <c r="K68" s="2376" t="s">
        <v>1240</v>
      </c>
      <c r="L68" s="2377" t="s">
        <v>448</v>
      </c>
      <c r="M68" s="2183" t="s">
        <v>1056</v>
      </c>
      <c r="N68" s="2392">
        <v>18000</v>
      </c>
      <c r="O68" s="2392">
        <v>18000</v>
      </c>
      <c r="P68" s="2392">
        <v>18000</v>
      </c>
      <c r="Q68" s="2392">
        <v>0</v>
      </c>
      <c r="R68" s="2183"/>
      <c r="S68" s="2183"/>
      <c r="T68" s="2189"/>
      <c r="U68" s="2189"/>
      <c r="V68" s="2194"/>
      <c r="W68" s="2194"/>
      <c r="X68" s="2190">
        <v>750</v>
      </c>
      <c r="Y68" s="2189"/>
      <c r="Z68" s="2195"/>
      <c r="AA68" s="2183"/>
      <c r="AB68" s="2184"/>
      <c r="AC68" s="2147"/>
      <c r="AD68" s="2454"/>
      <c r="AE68" s="2457">
        <v>1</v>
      </c>
      <c r="AF68" s="2458">
        <v>1</v>
      </c>
      <c r="AG68" s="2382">
        <v>1</v>
      </c>
      <c r="AH68" s="2188"/>
      <c r="AI68" s="2182"/>
      <c r="AJ68" s="2182"/>
      <c r="AK68" s="2182"/>
      <c r="AL68" s="2450" t="s">
        <v>438</v>
      </c>
      <c r="AM68" s="2198"/>
      <c r="AN68" s="2198"/>
      <c r="AO68" s="2198"/>
      <c r="AP68" s="2198"/>
      <c r="AQ68" s="2198"/>
      <c r="AR68" s="2198"/>
      <c r="AS68" s="2198"/>
      <c r="AT68" s="2198"/>
      <c r="AU68" s="2198"/>
      <c r="AV68" s="2198"/>
      <c r="AW68" s="2198"/>
      <c r="AX68" s="2198"/>
    </row>
    <row r="69" spans="1:50" ht="30" customHeight="1">
      <c r="A69" s="2383">
        <v>65</v>
      </c>
      <c r="B69" s="2382" t="s">
        <v>451</v>
      </c>
      <c r="C69" s="2372" t="s">
        <v>94</v>
      </c>
      <c r="D69" s="2181" t="s">
        <v>2374</v>
      </c>
      <c r="E69" s="2192"/>
      <c r="F69" s="2344" t="s">
        <v>3282</v>
      </c>
      <c r="G69" s="2344" t="s">
        <v>3283</v>
      </c>
      <c r="H69" s="2153">
        <v>1</v>
      </c>
      <c r="I69" s="2379"/>
      <c r="J69" s="2379">
        <v>117</v>
      </c>
      <c r="K69" s="2376" t="s">
        <v>1240</v>
      </c>
      <c r="L69" s="2377" t="s">
        <v>448</v>
      </c>
      <c r="M69" s="2183" t="s">
        <v>1056</v>
      </c>
      <c r="N69" s="2392">
        <v>12000</v>
      </c>
      <c r="O69" s="2392">
        <v>12000</v>
      </c>
      <c r="P69" s="2392">
        <v>12000</v>
      </c>
      <c r="Q69" s="2392">
        <v>0</v>
      </c>
      <c r="R69" s="2183"/>
      <c r="S69" s="2183"/>
      <c r="T69" s="2189"/>
      <c r="U69" s="2189"/>
      <c r="V69" s="2194"/>
      <c r="W69" s="2194"/>
      <c r="X69" s="2190">
        <v>500</v>
      </c>
      <c r="Y69" s="2189"/>
      <c r="Z69" s="2194"/>
      <c r="AA69" s="2183"/>
      <c r="AB69" s="2184"/>
      <c r="AC69" s="2147"/>
      <c r="AD69" s="2454"/>
      <c r="AE69" s="2457">
        <v>1</v>
      </c>
      <c r="AF69" s="2458">
        <v>1</v>
      </c>
      <c r="AG69" s="2382">
        <v>1</v>
      </c>
      <c r="AH69" s="2188"/>
      <c r="AI69" s="2182"/>
      <c r="AJ69" s="2182"/>
      <c r="AK69" s="2182"/>
      <c r="AL69" s="2450" t="s">
        <v>438</v>
      </c>
      <c r="AM69" s="2198"/>
      <c r="AN69" s="2201">
        <f>SUM(O15:O69)+713836.83</f>
        <v>2509883.33</v>
      </c>
      <c r="AO69" s="2198"/>
      <c r="AP69" s="2198"/>
      <c r="AQ69" s="2198"/>
      <c r="AR69" s="2198"/>
      <c r="AS69" s="2198"/>
      <c r="AT69" s="2198"/>
      <c r="AU69" s="2198"/>
      <c r="AV69" s="2198"/>
      <c r="AW69" s="2198"/>
      <c r="AX69" s="2198"/>
    </row>
    <row r="70" spans="1:50" ht="30" customHeight="1">
      <c r="A70" s="2383">
        <v>66</v>
      </c>
      <c r="B70" s="2382" t="s">
        <v>451</v>
      </c>
      <c r="C70" s="2372" t="s">
        <v>94</v>
      </c>
      <c r="D70" s="2181" t="s">
        <v>2374</v>
      </c>
      <c r="E70" s="2192"/>
      <c r="F70" s="2344" t="s">
        <v>3284</v>
      </c>
      <c r="G70" s="2344" t="s">
        <v>3285</v>
      </c>
      <c r="H70" s="2153">
        <v>1</v>
      </c>
      <c r="I70" s="2379"/>
      <c r="J70" s="2379">
        <v>39</v>
      </c>
      <c r="K70" s="2376" t="s">
        <v>1240</v>
      </c>
      <c r="L70" s="2377" t="s">
        <v>448</v>
      </c>
      <c r="M70" s="2183" t="s">
        <v>1056</v>
      </c>
      <c r="N70" s="2392">
        <v>12000</v>
      </c>
      <c r="O70" s="2392">
        <v>12000</v>
      </c>
      <c r="P70" s="2392">
        <v>12000</v>
      </c>
      <c r="Q70" s="2392">
        <v>0</v>
      </c>
      <c r="R70" s="2183"/>
      <c r="S70" s="2183"/>
      <c r="T70" s="2189"/>
      <c r="U70" s="2189"/>
      <c r="V70" s="2194"/>
      <c r="W70" s="2194"/>
      <c r="X70" s="2190">
        <v>500</v>
      </c>
      <c r="Y70" s="2189"/>
      <c r="Z70" s="2195"/>
      <c r="AA70" s="2183"/>
      <c r="AB70" s="2184"/>
      <c r="AC70" s="2147"/>
      <c r="AD70" s="2454"/>
      <c r="AE70" s="2457">
        <v>1</v>
      </c>
      <c r="AF70" s="2458">
        <v>1</v>
      </c>
      <c r="AG70" s="2382">
        <v>1</v>
      </c>
      <c r="AH70" s="2188"/>
      <c r="AI70" s="2182"/>
      <c r="AJ70" s="2182"/>
      <c r="AK70" s="2182"/>
      <c r="AL70" s="2450" t="s">
        <v>438</v>
      </c>
      <c r="AM70" s="2198"/>
      <c r="AN70" s="2198"/>
      <c r="AO70" s="2198"/>
      <c r="AP70" s="2198"/>
      <c r="AQ70" s="2198"/>
      <c r="AR70" s="2198"/>
      <c r="AS70" s="2198"/>
      <c r="AT70" s="2198"/>
      <c r="AU70" s="2198"/>
      <c r="AV70" s="2198"/>
      <c r="AW70" s="2198"/>
      <c r="AX70" s="2198"/>
    </row>
    <row r="71" spans="1:50" ht="30" customHeight="1">
      <c r="A71" s="2383">
        <v>67</v>
      </c>
      <c r="B71" s="2382" t="s">
        <v>451</v>
      </c>
      <c r="C71" s="2372" t="s">
        <v>94</v>
      </c>
      <c r="D71" s="2181" t="s">
        <v>2374</v>
      </c>
      <c r="E71" s="2192"/>
      <c r="F71" s="2344" t="s">
        <v>3286</v>
      </c>
      <c r="G71" s="2344" t="s">
        <v>3287</v>
      </c>
      <c r="H71" s="2153">
        <v>1</v>
      </c>
      <c r="I71" s="2379"/>
      <c r="J71" s="2379">
        <v>125</v>
      </c>
      <c r="K71" s="2376" t="s">
        <v>1240</v>
      </c>
      <c r="L71" s="2377" t="s">
        <v>448</v>
      </c>
      <c r="M71" s="2183" t="s">
        <v>1056</v>
      </c>
      <c r="N71" s="2392">
        <v>24000</v>
      </c>
      <c r="O71" s="2392">
        <v>24000</v>
      </c>
      <c r="P71" s="2392">
        <v>24000</v>
      </c>
      <c r="Q71" s="2392">
        <v>0</v>
      </c>
      <c r="R71" s="2183"/>
      <c r="S71" s="2183"/>
      <c r="T71" s="2189"/>
      <c r="U71" s="2189"/>
      <c r="V71" s="2194"/>
      <c r="W71" s="2194"/>
      <c r="X71" s="2190">
        <v>1000</v>
      </c>
      <c r="Y71" s="2189"/>
      <c r="Z71" s="2194"/>
      <c r="AA71" s="2183"/>
      <c r="AB71" s="2184"/>
      <c r="AC71" s="2147"/>
      <c r="AD71" s="2454"/>
      <c r="AE71" s="2457">
        <v>1</v>
      </c>
      <c r="AF71" s="2458">
        <v>1</v>
      </c>
      <c r="AG71" s="2382">
        <v>1</v>
      </c>
      <c r="AH71" s="2188"/>
      <c r="AI71" s="2182"/>
      <c r="AJ71" s="2182"/>
      <c r="AK71" s="2182"/>
      <c r="AL71" s="2450" t="s">
        <v>438</v>
      </c>
      <c r="AM71" s="2198"/>
      <c r="AN71" s="2201">
        <f>SUM(O17:O71)+713836.83</f>
        <v>2455883.33</v>
      </c>
      <c r="AO71" s="2198"/>
      <c r="AP71" s="2198"/>
      <c r="AQ71" s="2198"/>
      <c r="AR71" s="2198"/>
      <c r="AS71" s="2198"/>
      <c r="AT71" s="2198"/>
      <c r="AU71" s="2198"/>
      <c r="AV71" s="2198"/>
      <c r="AW71" s="2198"/>
      <c r="AX71" s="2198"/>
    </row>
    <row r="72" spans="1:50" ht="30" customHeight="1">
      <c r="A72" s="2383">
        <v>68</v>
      </c>
      <c r="B72" s="2382" t="s">
        <v>451</v>
      </c>
      <c r="C72" s="2372" t="s">
        <v>94</v>
      </c>
      <c r="D72" s="2181" t="s">
        <v>2374</v>
      </c>
      <c r="E72" s="2192"/>
      <c r="F72" s="2344" t="s">
        <v>3288</v>
      </c>
      <c r="G72" s="2344" t="s">
        <v>3289</v>
      </c>
      <c r="H72" s="2153">
        <v>1</v>
      </c>
      <c r="I72" s="2379"/>
      <c r="J72" s="2379">
        <v>165</v>
      </c>
      <c r="K72" s="2376" t="s">
        <v>1240</v>
      </c>
      <c r="L72" s="2377" t="s">
        <v>448</v>
      </c>
      <c r="M72" s="2183" t="s">
        <v>1056</v>
      </c>
      <c r="N72" s="2392">
        <v>18000</v>
      </c>
      <c r="O72" s="2392">
        <v>18000</v>
      </c>
      <c r="P72" s="2392">
        <v>18000</v>
      </c>
      <c r="Q72" s="2392">
        <v>0</v>
      </c>
      <c r="R72" s="2183"/>
      <c r="S72" s="2183"/>
      <c r="T72" s="2189"/>
      <c r="U72" s="2189"/>
      <c r="V72" s="2194"/>
      <c r="W72" s="2194"/>
      <c r="X72" s="2190">
        <v>750</v>
      </c>
      <c r="Y72" s="2189"/>
      <c r="Z72" s="2195"/>
      <c r="AA72" s="2183"/>
      <c r="AB72" s="2184"/>
      <c r="AC72" s="2147"/>
      <c r="AD72" s="2454"/>
      <c r="AE72" s="2457">
        <v>1</v>
      </c>
      <c r="AF72" s="2458">
        <v>1</v>
      </c>
      <c r="AG72" s="2382">
        <v>1</v>
      </c>
      <c r="AH72" s="2188"/>
      <c r="AI72" s="2182"/>
      <c r="AJ72" s="2182"/>
      <c r="AK72" s="2182"/>
      <c r="AL72" s="2450" t="s">
        <v>438</v>
      </c>
      <c r="AM72" s="2198"/>
      <c r="AN72" s="2198"/>
      <c r="AO72" s="2198"/>
      <c r="AP72" s="2198"/>
      <c r="AQ72" s="2198"/>
      <c r="AR72" s="2198"/>
      <c r="AS72" s="2198"/>
      <c r="AT72" s="2198"/>
      <c r="AU72" s="2198"/>
      <c r="AV72" s="2198"/>
      <c r="AW72" s="2198"/>
      <c r="AX72" s="2198"/>
    </row>
    <row r="73" spans="1:50" ht="30" customHeight="1">
      <c r="A73" s="2383">
        <v>69</v>
      </c>
      <c r="B73" s="2382" t="s">
        <v>451</v>
      </c>
      <c r="C73" s="2372" t="s">
        <v>94</v>
      </c>
      <c r="D73" s="2181" t="s">
        <v>2374</v>
      </c>
      <c r="E73" s="2192"/>
      <c r="F73" s="2344" t="s">
        <v>3290</v>
      </c>
      <c r="G73" s="2344" t="s">
        <v>3291</v>
      </c>
      <c r="H73" s="2153">
        <v>1</v>
      </c>
      <c r="I73" s="2379"/>
      <c r="J73" s="2379">
        <v>61</v>
      </c>
      <c r="K73" s="2376" t="s">
        <v>1240</v>
      </c>
      <c r="L73" s="2377" t="s">
        <v>448</v>
      </c>
      <c r="M73" s="2183" t="s">
        <v>1056</v>
      </c>
      <c r="N73" s="2392">
        <v>12000</v>
      </c>
      <c r="O73" s="2392">
        <v>12000</v>
      </c>
      <c r="P73" s="2392">
        <v>12000</v>
      </c>
      <c r="Q73" s="2392">
        <v>0</v>
      </c>
      <c r="R73" s="2183"/>
      <c r="S73" s="2183"/>
      <c r="T73" s="2189"/>
      <c r="U73" s="2189"/>
      <c r="V73" s="2194"/>
      <c r="W73" s="2194"/>
      <c r="X73" s="2190">
        <v>500</v>
      </c>
      <c r="Y73" s="2189"/>
      <c r="Z73" s="2194"/>
      <c r="AA73" s="2183"/>
      <c r="AB73" s="2184"/>
      <c r="AC73" s="2147"/>
      <c r="AD73" s="2454"/>
      <c r="AE73" s="2457">
        <v>1</v>
      </c>
      <c r="AF73" s="2458">
        <v>1</v>
      </c>
      <c r="AG73" s="2382">
        <v>1</v>
      </c>
      <c r="AH73" s="2188"/>
      <c r="AI73" s="2182"/>
      <c r="AJ73" s="2182"/>
      <c r="AK73" s="2182"/>
      <c r="AL73" s="2450" t="s">
        <v>438</v>
      </c>
      <c r="AM73" s="2198"/>
      <c r="AN73" s="2201">
        <f>SUM(O19:O73)+713836.83</f>
        <v>2365883.33</v>
      </c>
      <c r="AO73" s="2198"/>
      <c r="AP73" s="2198"/>
      <c r="AQ73" s="2198"/>
      <c r="AR73" s="2198"/>
      <c r="AS73" s="2198"/>
      <c r="AT73" s="2198"/>
      <c r="AU73" s="2198"/>
      <c r="AV73" s="2198"/>
      <c r="AW73" s="2198"/>
      <c r="AX73" s="2198"/>
    </row>
    <row r="74" spans="1:50" ht="30" customHeight="1">
      <c r="A74" s="2383">
        <v>70</v>
      </c>
      <c r="B74" s="2382" t="s">
        <v>451</v>
      </c>
      <c r="C74" s="2372" t="s">
        <v>94</v>
      </c>
      <c r="D74" s="2181" t="s">
        <v>2374</v>
      </c>
      <c r="E74" s="2192"/>
      <c r="F74" s="2344" t="s">
        <v>3292</v>
      </c>
      <c r="G74" s="2344" t="s">
        <v>3293</v>
      </c>
      <c r="H74" s="2153">
        <v>1</v>
      </c>
      <c r="I74" s="2379"/>
      <c r="J74" s="2379">
        <v>225</v>
      </c>
      <c r="K74" s="2376" t="s">
        <v>1240</v>
      </c>
      <c r="L74" s="2377" t="s">
        <v>448</v>
      </c>
      <c r="M74" s="2183" t="s">
        <v>1056</v>
      </c>
      <c r="N74" s="2392">
        <v>24000</v>
      </c>
      <c r="O74" s="2392">
        <v>24000</v>
      </c>
      <c r="P74" s="2392">
        <v>24000</v>
      </c>
      <c r="Q74" s="2392">
        <v>0</v>
      </c>
      <c r="R74" s="2183"/>
      <c r="S74" s="2183"/>
      <c r="T74" s="2189"/>
      <c r="U74" s="2189"/>
      <c r="V74" s="2194"/>
      <c r="W74" s="2194"/>
      <c r="X74" s="2190">
        <v>1000</v>
      </c>
      <c r="Y74" s="2189"/>
      <c r="Z74" s="2195"/>
      <c r="AA74" s="2183"/>
      <c r="AB74" s="2184"/>
      <c r="AC74" s="2147"/>
      <c r="AD74" s="2454"/>
      <c r="AE74" s="2457">
        <v>1</v>
      </c>
      <c r="AF74" s="2458">
        <v>1</v>
      </c>
      <c r="AG74" s="2382">
        <v>1</v>
      </c>
      <c r="AH74" s="2188"/>
      <c r="AI74" s="2182"/>
      <c r="AJ74" s="2182"/>
      <c r="AK74" s="2182"/>
      <c r="AL74" s="2450" t="s">
        <v>438</v>
      </c>
      <c r="AM74" s="2198"/>
      <c r="AN74" s="2198"/>
      <c r="AO74" s="2198"/>
      <c r="AP74" s="2198"/>
      <c r="AQ74" s="2198"/>
      <c r="AR74" s="2198"/>
      <c r="AS74" s="2198"/>
      <c r="AT74" s="2198"/>
      <c r="AU74" s="2198"/>
      <c r="AV74" s="2198"/>
      <c r="AW74" s="2198"/>
      <c r="AX74" s="2198"/>
    </row>
    <row r="75" spans="1:50" ht="30" customHeight="1">
      <c r="A75" s="2383">
        <v>71</v>
      </c>
      <c r="B75" s="2382" t="s">
        <v>451</v>
      </c>
      <c r="C75" s="2372" t="s">
        <v>94</v>
      </c>
      <c r="D75" s="2181" t="s">
        <v>2374</v>
      </c>
      <c r="E75" s="2192"/>
      <c r="F75" s="2344" t="s">
        <v>3294</v>
      </c>
      <c r="G75" s="2344" t="s">
        <v>3295</v>
      </c>
      <c r="H75" s="2153">
        <v>1</v>
      </c>
      <c r="I75" s="2379"/>
      <c r="J75" s="2379">
        <v>482</v>
      </c>
      <c r="K75" s="2376" t="s">
        <v>1240</v>
      </c>
      <c r="L75" s="2377" t="s">
        <v>448</v>
      </c>
      <c r="M75" s="2183" t="s">
        <v>1056</v>
      </c>
      <c r="N75" s="2392">
        <v>36000</v>
      </c>
      <c r="O75" s="2392">
        <v>36000</v>
      </c>
      <c r="P75" s="2392">
        <v>36000</v>
      </c>
      <c r="Q75" s="2392">
        <v>0</v>
      </c>
      <c r="R75" s="2183"/>
      <c r="S75" s="2183"/>
      <c r="T75" s="2189"/>
      <c r="U75" s="2189"/>
      <c r="V75" s="2194"/>
      <c r="W75" s="2194"/>
      <c r="X75" s="2190">
        <v>1500</v>
      </c>
      <c r="Y75" s="2189"/>
      <c r="Z75" s="2194"/>
      <c r="AA75" s="2183"/>
      <c r="AB75" s="2184"/>
      <c r="AC75" s="2147"/>
      <c r="AD75" s="2454"/>
      <c r="AE75" s="2457">
        <v>1</v>
      </c>
      <c r="AF75" s="2458">
        <v>1</v>
      </c>
      <c r="AG75" s="2382">
        <v>1</v>
      </c>
      <c r="AH75" s="2188"/>
      <c r="AI75" s="2182"/>
      <c r="AJ75" s="2182"/>
      <c r="AK75" s="2182"/>
      <c r="AL75" s="2450" t="s">
        <v>438</v>
      </c>
      <c r="AM75" s="2198"/>
      <c r="AN75" s="2201">
        <f>SUM(O22:O75)+713836.83</f>
        <v>1593663.33</v>
      </c>
      <c r="AO75" s="2198"/>
      <c r="AP75" s="2198"/>
      <c r="AQ75" s="2198"/>
      <c r="AR75" s="2198"/>
      <c r="AS75" s="2198"/>
      <c r="AT75" s="2198"/>
      <c r="AU75" s="2198"/>
      <c r="AV75" s="2198"/>
      <c r="AW75" s="2198"/>
      <c r="AX75" s="2198"/>
    </row>
    <row r="76" spans="1:50" ht="30" customHeight="1">
      <c r="A76" s="2383">
        <v>72</v>
      </c>
      <c r="B76" s="2382" t="s">
        <v>451</v>
      </c>
      <c r="C76" s="2372" t="s">
        <v>94</v>
      </c>
      <c r="D76" s="2181" t="s">
        <v>2374</v>
      </c>
      <c r="E76" s="2192"/>
      <c r="F76" s="2344" t="s">
        <v>3296</v>
      </c>
      <c r="G76" s="2344" t="s">
        <v>3297</v>
      </c>
      <c r="H76" s="2153">
        <v>1</v>
      </c>
      <c r="I76" s="2379"/>
      <c r="J76" s="2379">
        <v>65</v>
      </c>
      <c r="K76" s="2376" t="s">
        <v>1240</v>
      </c>
      <c r="L76" s="2377" t="s">
        <v>448</v>
      </c>
      <c r="M76" s="2183" t="s">
        <v>1056</v>
      </c>
      <c r="N76" s="2392">
        <v>12000</v>
      </c>
      <c r="O76" s="2392">
        <v>12000</v>
      </c>
      <c r="P76" s="2392">
        <v>12000</v>
      </c>
      <c r="Q76" s="2392">
        <v>0</v>
      </c>
      <c r="R76" s="2183"/>
      <c r="S76" s="2183"/>
      <c r="T76" s="2189"/>
      <c r="U76" s="2189"/>
      <c r="V76" s="2194"/>
      <c r="W76" s="2194"/>
      <c r="X76" s="2190">
        <v>500</v>
      </c>
      <c r="Y76" s="2189"/>
      <c r="Z76" s="2195"/>
      <c r="AA76" s="2183"/>
      <c r="AB76" s="2184"/>
      <c r="AC76" s="2147"/>
      <c r="AD76" s="2454"/>
      <c r="AE76" s="2457">
        <v>1</v>
      </c>
      <c r="AF76" s="2458">
        <v>1</v>
      </c>
      <c r="AG76" s="2382">
        <v>1</v>
      </c>
      <c r="AH76" s="2188"/>
      <c r="AI76" s="2182"/>
      <c r="AJ76" s="2182"/>
      <c r="AK76" s="2182"/>
      <c r="AL76" s="2450" t="s">
        <v>438</v>
      </c>
      <c r="AM76" s="2198"/>
      <c r="AN76" s="2198"/>
      <c r="AO76" s="2198"/>
      <c r="AP76" s="2198"/>
      <c r="AQ76" s="2198"/>
      <c r="AR76" s="2198"/>
      <c r="AS76" s="2198"/>
      <c r="AT76" s="2198"/>
      <c r="AU76" s="2198"/>
      <c r="AV76" s="2198"/>
      <c r="AW76" s="2198"/>
      <c r="AX76" s="2198"/>
    </row>
    <row r="77" spans="1:50" ht="30" customHeight="1">
      <c r="A77" s="2383">
        <v>73</v>
      </c>
      <c r="B77" s="2382" t="s">
        <v>451</v>
      </c>
      <c r="C77" s="2372" t="s">
        <v>94</v>
      </c>
      <c r="D77" s="2181" t="s">
        <v>2374</v>
      </c>
      <c r="E77" s="2192"/>
      <c r="F77" s="2344" t="s">
        <v>3298</v>
      </c>
      <c r="G77" s="2344" t="s">
        <v>3299</v>
      </c>
      <c r="H77" s="2153">
        <v>1</v>
      </c>
      <c r="I77" s="2379"/>
      <c r="J77" s="2379">
        <v>48</v>
      </c>
      <c r="K77" s="2376" t="s">
        <v>1240</v>
      </c>
      <c r="L77" s="2377" t="s">
        <v>448</v>
      </c>
      <c r="M77" s="2183" t="s">
        <v>1056</v>
      </c>
      <c r="N77" s="2392">
        <v>12000</v>
      </c>
      <c r="O77" s="2392">
        <v>12000</v>
      </c>
      <c r="P77" s="2392">
        <v>12000</v>
      </c>
      <c r="Q77" s="2392">
        <v>0</v>
      </c>
      <c r="R77" s="2183"/>
      <c r="S77" s="2183"/>
      <c r="T77" s="2189"/>
      <c r="U77" s="2189"/>
      <c r="V77" s="2194"/>
      <c r="W77" s="2194"/>
      <c r="X77" s="2190">
        <v>500</v>
      </c>
      <c r="Y77" s="2189"/>
      <c r="Z77" s="2194"/>
      <c r="AA77" s="2183"/>
      <c r="AB77" s="2184"/>
      <c r="AC77" s="2147"/>
      <c r="AD77" s="2454"/>
      <c r="AE77" s="2457">
        <v>1</v>
      </c>
      <c r="AF77" s="2458">
        <v>1</v>
      </c>
      <c r="AG77" s="2382">
        <v>1</v>
      </c>
      <c r="AH77" s="2188"/>
      <c r="AI77" s="2182"/>
      <c r="AJ77" s="2182"/>
      <c r="AK77" s="2182"/>
      <c r="AL77" s="2450" t="s">
        <v>438</v>
      </c>
      <c r="AM77" s="2198"/>
      <c r="AN77" s="2201">
        <f>SUM(O24:O77)+713836.83</f>
        <v>1581663.33</v>
      </c>
      <c r="AO77" s="2198"/>
      <c r="AP77" s="2198"/>
      <c r="AQ77" s="2198"/>
      <c r="AR77" s="2198"/>
      <c r="AS77" s="2198"/>
      <c r="AT77" s="2198"/>
      <c r="AU77" s="2198"/>
      <c r="AV77" s="2198"/>
      <c r="AW77" s="2198"/>
      <c r="AX77" s="2198"/>
    </row>
    <row r="78" spans="1:50" ht="30" customHeight="1">
      <c r="A78" s="2383">
        <v>74</v>
      </c>
      <c r="B78" s="2382" t="s">
        <v>451</v>
      </c>
      <c r="C78" s="2372" t="s">
        <v>94</v>
      </c>
      <c r="D78" s="2181" t="s">
        <v>2374</v>
      </c>
      <c r="E78" s="2192"/>
      <c r="F78" s="2344" t="s">
        <v>3300</v>
      </c>
      <c r="G78" s="2344" t="s">
        <v>3301</v>
      </c>
      <c r="H78" s="2153">
        <v>1</v>
      </c>
      <c r="I78" s="2379"/>
      <c r="J78" s="2379">
        <v>49</v>
      </c>
      <c r="K78" s="2376" t="s">
        <v>1240</v>
      </c>
      <c r="L78" s="2377" t="s">
        <v>448</v>
      </c>
      <c r="M78" s="2183" t="s">
        <v>1056</v>
      </c>
      <c r="N78" s="2392">
        <v>12000</v>
      </c>
      <c r="O78" s="2392">
        <v>12000</v>
      </c>
      <c r="P78" s="2392">
        <v>12000</v>
      </c>
      <c r="Q78" s="2392">
        <v>0</v>
      </c>
      <c r="R78" s="2183"/>
      <c r="S78" s="2183"/>
      <c r="T78" s="2189"/>
      <c r="U78" s="2189"/>
      <c r="V78" s="2194"/>
      <c r="W78" s="2194"/>
      <c r="X78" s="2190">
        <v>500</v>
      </c>
      <c r="Y78" s="2189"/>
      <c r="Z78" s="2195"/>
      <c r="AA78" s="2183"/>
      <c r="AB78" s="2184"/>
      <c r="AC78" s="2147"/>
      <c r="AD78" s="2454"/>
      <c r="AE78" s="2457">
        <v>1</v>
      </c>
      <c r="AF78" s="2458">
        <v>1</v>
      </c>
      <c r="AG78" s="2382">
        <v>1</v>
      </c>
      <c r="AH78" s="2188"/>
      <c r="AI78" s="2182"/>
      <c r="AJ78" s="2182"/>
      <c r="AK78" s="2182"/>
      <c r="AL78" s="2450" t="s">
        <v>438</v>
      </c>
      <c r="AM78" s="2198"/>
      <c r="AN78" s="2198"/>
      <c r="AO78" s="2198"/>
      <c r="AP78" s="2198"/>
      <c r="AQ78" s="2198"/>
      <c r="AR78" s="2198"/>
      <c r="AS78" s="2198"/>
      <c r="AT78" s="2198"/>
      <c r="AU78" s="2198"/>
      <c r="AV78" s="2198"/>
      <c r="AW78" s="2198"/>
      <c r="AX78" s="2198"/>
    </row>
    <row r="79" spans="1:50" ht="30" customHeight="1">
      <c r="A79" s="2383">
        <v>75</v>
      </c>
      <c r="B79" s="2382" t="s">
        <v>451</v>
      </c>
      <c r="C79" s="2372" t="s">
        <v>94</v>
      </c>
      <c r="D79" s="2181" t="s">
        <v>2374</v>
      </c>
      <c r="E79" s="2192"/>
      <c r="F79" s="2344" t="s">
        <v>3302</v>
      </c>
      <c r="G79" s="2344" t="s">
        <v>3303</v>
      </c>
      <c r="H79" s="2153">
        <v>1</v>
      </c>
      <c r="I79" s="2379"/>
      <c r="J79" s="2379">
        <v>129</v>
      </c>
      <c r="K79" s="2376" t="s">
        <v>1240</v>
      </c>
      <c r="L79" s="2377" t="s">
        <v>448</v>
      </c>
      <c r="M79" s="2183" t="s">
        <v>1056</v>
      </c>
      <c r="N79" s="2392">
        <v>12000</v>
      </c>
      <c r="O79" s="2392">
        <v>12000</v>
      </c>
      <c r="P79" s="2392">
        <v>12000</v>
      </c>
      <c r="Q79" s="2392">
        <v>0</v>
      </c>
      <c r="R79" s="2183"/>
      <c r="S79" s="2183"/>
      <c r="T79" s="2189"/>
      <c r="U79" s="2189"/>
      <c r="V79" s="2194"/>
      <c r="W79" s="2194"/>
      <c r="X79" s="2190">
        <v>500</v>
      </c>
      <c r="Y79" s="2189"/>
      <c r="Z79" s="2194"/>
      <c r="AA79" s="2183"/>
      <c r="AB79" s="2184"/>
      <c r="AC79" s="2147"/>
      <c r="AD79" s="2454"/>
      <c r="AE79" s="2457">
        <v>1</v>
      </c>
      <c r="AF79" s="2458">
        <v>1</v>
      </c>
      <c r="AG79" s="2382">
        <v>1</v>
      </c>
      <c r="AH79" s="2188"/>
      <c r="AI79" s="2182"/>
      <c r="AJ79" s="2182"/>
      <c r="AK79" s="2182"/>
      <c r="AL79" s="2450" t="s">
        <v>438</v>
      </c>
      <c r="AM79" s="2198"/>
      <c r="AN79" s="2201">
        <f>SUM(O26:O79)+713836.83</f>
        <v>1581663.33</v>
      </c>
      <c r="AO79" s="2198"/>
      <c r="AP79" s="2198"/>
      <c r="AQ79" s="2198"/>
      <c r="AR79" s="2198"/>
      <c r="AS79" s="2198"/>
      <c r="AT79" s="2198"/>
      <c r="AU79" s="2198"/>
      <c r="AV79" s="2198"/>
      <c r="AW79" s="2198"/>
      <c r="AX79" s="2198"/>
    </row>
    <row r="80" spans="1:50" ht="30" customHeight="1">
      <c r="A80" s="2383">
        <v>76</v>
      </c>
      <c r="B80" s="2382" t="s">
        <v>451</v>
      </c>
      <c r="C80" s="2372" t="s">
        <v>94</v>
      </c>
      <c r="D80" s="2181" t="s">
        <v>2374</v>
      </c>
      <c r="E80" s="2192"/>
      <c r="F80" s="2344" t="s">
        <v>3304</v>
      </c>
      <c r="G80" s="2344" t="s">
        <v>457</v>
      </c>
      <c r="H80" s="2153">
        <v>1</v>
      </c>
      <c r="I80" s="2379"/>
      <c r="J80" s="2379">
        <v>73</v>
      </c>
      <c r="K80" s="2376" t="s">
        <v>1240</v>
      </c>
      <c r="L80" s="2377" t="s">
        <v>448</v>
      </c>
      <c r="M80" s="2183" t="s">
        <v>1056</v>
      </c>
      <c r="N80" s="2392">
        <v>12000</v>
      </c>
      <c r="O80" s="2392">
        <v>12000</v>
      </c>
      <c r="P80" s="2392">
        <v>12000</v>
      </c>
      <c r="Q80" s="2392">
        <v>0</v>
      </c>
      <c r="R80" s="2183"/>
      <c r="S80" s="2183"/>
      <c r="T80" s="2189"/>
      <c r="U80" s="2189"/>
      <c r="V80" s="2194"/>
      <c r="W80" s="2194"/>
      <c r="X80" s="2190">
        <v>500</v>
      </c>
      <c r="Y80" s="2189"/>
      <c r="Z80" s="2195"/>
      <c r="AA80" s="2183"/>
      <c r="AB80" s="2184"/>
      <c r="AC80" s="2147"/>
      <c r="AD80" s="2454"/>
      <c r="AE80" s="2457">
        <v>1</v>
      </c>
      <c r="AF80" s="2458">
        <v>1</v>
      </c>
      <c r="AG80" s="2382">
        <v>1</v>
      </c>
      <c r="AH80" s="2188"/>
      <c r="AI80" s="2182"/>
      <c r="AJ80" s="2182"/>
      <c r="AK80" s="2182"/>
      <c r="AL80" s="2450" t="s">
        <v>438</v>
      </c>
      <c r="AM80" s="2198"/>
      <c r="AN80" s="2198"/>
      <c r="AO80" s="2198"/>
      <c r="AP80" s="2198"/>
      <c r="AQ80" s="2198"/>
      <c r="AR80" s="2198"/>
      <c r="AS80" s="2198"/>
      <c r="AT80" s="2198"/>
      <c r="AU80" s="2198"/>
      <c r="AV80" s="2198"/>
      <c r="AW80" s="2198"/>
      <c r="AX80" s="2198"/>
    </row>
    <row r="81" spans="1:50" ht="30" customHeight="1">
      <c r="A81" s="2383">
        <v>77</v>
      </c>
      <c r="B81" s="2382" t="s">
        <v>451</v>
      </c>
      <c r="C81" s="2372" t="s">
        <v>94</v>
      </c>
      <c r="D81" s="2181" t="s">
        <v>2374</v>
      </c>
      <c r="E81" s="2192"/>
      <c r="F81" s="2344" t="s">
        <v>3305</v>
      </c>
      <c r="G81" s="2344" t="s">
        <v>3306</v>
      </c>
      <c r="H81" s="2153">
        <v>1</v>
      </c>
      <c r="I81" s="2379"/>
      <c r="J81" s="2379">
        <v>190</v>
      </c>
      <c r="K81" s="2376" t="s">
        <v>1240</v>
      </c>
      <c r="L81" s="2377" t="s">
        <v>448</v>
      </c>
      <c r="M81" s="2183" t="s">
        <v>1056</v>
      </c>
      <c r="N81" s="2392">
        <v>12000</v>
      </c>
      <c r="O81" s="2392">
        <v>12000</v>
      </c>
      <c r="P81" s="2392">
        <v>12000</v>
      </c>
      <c r="Q81" s="2392">
        <v>0</v>
      </c>
      <c r="R81" s="2183"/>
      <c r="S81" s="2183"/>
      <c r="T81" s="2189"/>
      <c r="U81" s="2189"/>
      <c r="V81" s="2194"/>
      <c r="W81" s="2194"/>
      <c r="X81" s="2190">
        <v>500</v>
      </c>
      <c r="Y81" s="2189"/>
      <c r="Z81" s="2194"/>
      <c r="AA81" s="2183"/>
      <c r="AB81" s="2184"/>
      <c r="AC81" s="2147"/>
      <c r="AD81" s="2454"/>
      <c r="AE81" s="2457">
        <v>1</v>
      </c>
      <c r="AF81" s="2458">
        <v>1</v>
      </c>
      <c r="AG81" s="2382">
        <v>1</v>
      </c>
      <c r="AH81" s="2188"/>
      <c r="AI81" s="2182"/>
      <c r="AJ81" s="2182"/>
      <c r="AK81" s="2182"/>
      <c r="AL81" s="2450" t="s">
        <v>438</v>
      </c>
      <c r="AM81" s="2198"/>
      <c r="AN81" s="2201">
        <f>SUM(O28:O81)+713836.83</f>
        <v>1569663.33</v>
      </c>
      <c r="AO81" s="2198"/>
      <c r="AP81" s="2198"/>
      <c r="AQ81" s="2198"/>
      <c r="AR81" s="2198"/>
      <c r="AS81" s="2198"/>
      <c r="AT81" s="2198"/>
      <c r="AU81" s="2198"/>
      <c r="AV81" s="2198"/>
      <c r="AW81" s="2198"/>
      <c r="AX81" s="2198"/>
    </row>
    <row r="82" spans="1:50" ht="30" customHeight="1">
      <c r="A82" s="2383">
        <v>78</v>
      </c>
      <c r="B82" s="2382" t="s">
        <v>451</v>
      </c>
      <c r="C82" s="2372" t="s">
        <v>94</v>
      </c>
      <c r="D82" s="2181" t="s">
        <v>2374</v>
      </c>
      <c r="E82" s="2192"/>
      <c r="F82" s="2344" t="s">
        <v>3307</v>
      </c>
      <c r="G82" s="2344" t="s">
        <v>3308</v>
      </c>
      <c r="H82" s="2153">
        <v>1</v>
      </c>
      <c r="I82" s="2379"/>
      <c r="J82" s="2379">
        <v>62</v>
      </c>
      <c r="K82" s="2376" t="s">
        <v>1240</v>
      </c>
      <c r="L82" s="2377" t="s">
        <v>448</v>
      </c>
      <c r="M82" s="2183" t="s">
        <v>1056</v>
      </c>
      <c r="N82" s="2392">
        <v>12000</v>
      </c>
      <c r="O82" s="2392">
        <v>12000</v>
      </c>
      <c r="P82" s="2392">
        <v>12000</v>
      </c>
      <c r="Q82" s="2392">
        <v>0</v>
      </c>
      <c r="R82" s="2183"/>
      <c r="S82" s="2183"/>
      <c r="T82" s="2189"/>
      <c r="U82" s="2189"/>
      <c r="V82" s="2194"/>
      <c r="W82" s="2194"/>
      <c r="X82" s="2190">
        <v>500</v>
      </c>
      <c r="Y82" s="2189"/>
      <c r="Z82" s="2195"/>
      <c r="AA82" s="2183"/>
      <c r="AB82" s="2184"/>
      <c r="AC82" s="2147"/>
      <c r="AD82" s="2454"/>
      <c r="AE82" s="2457">
        <v>1</v>
      </c>
      <c r="AF82" s="2458">
        <v>1</v>
      </c>
      <c r="AG82" s="2382">
        <v>1</v>
      </c>
      <c r="AH82" s="2188"/>
      <c r="AI82" s="2182"/>
      <c r="AJ82" s="2182"/>
      <c r="AK82" s="2182"/>
      <c r="AL82" s="2450" t="s">
        <v>438</v>
      </c>
      <c r="AM82" s="2198"/>
      <c r="AN82" s="2198"/>
      <c r="AO82" s="2198"/>
      <c r="AP82" s="2198"/>
      <c r="AQ82" s="2198"/>
      <c r="AR82" s="2198"/>
      <c r="AS82" s="2198"/>
      <c r="AT82" s="2198"/>
      <c r="AU82" s="2198"/>
      <c r="AV82" s="2198"/>
      <c r="AW82" s="2198"/>
      <c r="AX82" s="2198"/>
    </row>
    <row r="83" spans="1:50" ht="30" customHeight="1">
      <c r="A83" s="2383">
        <v>79</v>
      </c>
      <c r="B83" s="2382" t="s">
        <v>451</v>
      </c>
      <c r="C83" s="2372" t="s">
        <v>94</v>
      </c>
      <c r="D83" s="2181" t="s">
        <v>2374</v>
      </c>
      <c r="E83" s="2192"/>
      <c r="F83" s="2344" t="s">
        <v>3309</v>
      </c>
      <c r="G83" s="2344" t="s">
        <v>3310</v>
      </c>
      <c r="H83" s="2153">
        <v>1</v>
      </c>
      <c r="I83" s="2379"/>
      <c r="J83" s="2379">
        <v>62</v>
      </c>
      <c r="K83" s="2376" t="s">
        <v>1240</v>
      </c>
      <c r="L83" s="2377" t="s">
        <v>448</v>
      </c>
      <c r="M83" s="2183" t="s">
        <v>1056</v>
      </c>
      <c r="N83" s="2392">
        <v>12000</v>
      </c>
      <c r="O83" s="2392">
        <v>12000</v>
      </c>
      <c r="P83" s="2392">
        <v>12000</v>
      </c>
      <c r="Q83" s="2392">
        <v>0</v>
      </c>
      <c r="R83" s="2183"/>
      <c r="S83" s="2183"/>
      <c r="T83" s="2189"/>
      <c r="U83" s="2189"/>
      <c r="V83" s="2194"/>
      <c r="W83" s="2194"/>
      <c r="X83" s="2190">
        <v>500</v>
      </c>
      <c r="Y83" s="2189"/>
      <c r="Z83" s="2194"/>
      <c r="AA83" s="2183"/>
      <c r="AB83" s="2184"/>
      <c r="AC83" s="2147"/>
      <c r="AD83" s="2454"/>
      <c r="AE83" s="2457">
        <v>1</v>
      </c>
      <c r="AF83" s="2458">
        <v>1</v>
      </c>
      <c r="AG83" s="2188">
        <v>1</v>
      </c>
      <c r="AH83" s="2188"/>
      <c r="AI83" s="2182"/>
      <c r="AJ83" s="2182"/>
      <c r="AK83" s="2182"/>
      <c r="AL83" s="2450" t="s">
        <v>438</v>
      </c>
      <c r="AM83" s="2198"/>
      <c r="AN83" s="2201">
        <f>SUM(O30:O83)+713836.83</f>
        <v>1563663.33</v>
      </c>
      <c r="AO83" s="2198"/>
      <c r="AP83" s="2198"/>
      <c r="AQ83" s="2198"/>
      <c r="AR83" s="2198"/>
      <c r="AS83" s="2198"/>
      <c r="AT83" s="2198"/>
      <c r="AU83" s="2198"/>
      <c r="AV83" s="2198"/>
      <c r="AW83" s="2198"/>
      <c r="AX83" s="2198"/>
    </row>
    <row r="84" spans="1:50" ht="30" customHeight="1">
      <c r="A84" s="2383">
        <v>80</v>
      </c>
      <c r="B84" s="2382" t="s">
        <v>451</v>
      </c>
      <c r="C84" s="2372" t="s">
        <v>94</v>
      </c>
      <c r="D84" s="2181" t="s">
        <v>2374</v>
      </c>
      <c r="E84" s="2192"/>
      <c r="F84" s="2344" t="s">
        <v>3311</v>
      </c>
      <c r="G84" s="2344" t="s">
        <v>3312</v>
      </c>
      <c r="H84" s="2153">
        <v>1</v>
      </c>
      <c r="I84" s="2379"/>
      <c r="J84" s="2379">
        <v>64</v>
      </c>
      <c r="K84" s="2376" t="s">
        <v>1240</v>
      </c>
      <c r="L84" s="2377" t="s">
        <v>448</v>
      </c>
      <c r="M84" s="2183" t="s">
        <v>1056</v>
      </c>
      <c r="N84" s="2392">
        <v>12000</v>
      </c>
      <c r="O84" s="2392">
        <v>12000</v>
      </c>
      <c r="P84" s="2392">
        <v>12000</v>
      </c>
      <c r="Q84" s="2392">
        <v>0</v>
      </c>
      <c r="R84" s="2183"/>
      <c r="S84" s="2183"/>
      <c r="T84" s="2189"/>
      <c r="U84" s="2189"/>
      <c r="V84" s="2194"/>
      <c r="W84" s="2194"/>
      <c r="X84" s="2190">
        <v>500</v>
      </c>
      <c r="Y84" s="2189"/>
      <c r="Z84" s="2195"/>
      <c r="AA84" s="2183"/>
      <c r="AB84" s="2184"/>
      <c r="AC84" s="2147"/>
      <c r="AD84" s="2454"/>
      <c r="AE84" s="2457">
        <v>1</v>
      </c>
      <c r="AF84" s="2458">
        <v>1</v>
      </c>
      <c r="AG84" s="2188">
        <v>1</v>
      </c>
      <c r="AH84" s="2188"/>
      <c r="AI84" s="2182"/>
      <c r="AJ84" s="2182"/>
      <c r="AK84" s="2182"/>
      <c r="AL84" s="2450" t="s">
        <v>438</v>
      </c>
      <c r="AM84" s="2198"/>
      <c r="AN84" s="2198"/>
      <c r="AO84" s="2198"/>
      <c r="AP84" s="2198"/>
      <c r="AQ84" s="2198"/>
      <c r="AR84" s="2198"/>
      <c r="AS84" s="2198"/>
      <c r="AT84" s="2198"/>
      <c r="AU84" s="2198"/>
      <c r="AV84" s="2198"/>
      <c r="AW84" s="2198"/>
      <c r="AX84" s="2198"/>
    </row>
    <row r="85" spans="1:50" ht="30" customHeight="1">
      <c r="A85" s="2383">
        <v>81</v>
      </c>
      <c r="B85" s="2382" t="s">
        <v>451</v>
      </c>
      <c r="C85" s="2372" t="s">
        <v>94</v>
      </c>
      <c r="D85" s="2181" t="s">
        <v>2374</v>
      </c>
      <c r="E85" s="2192"/>
      <c r="F85" s="2344" t="s">
        <v>3313</v>
      </c>
      <c r="G85" s="2344" t="s">
        <v>3314</v>
      </c>
      <c r="H85" s="2153">
        <v>1</v>
      </c>
      <c r="I85" s="2379"/>
      <c r="J85" s="2379">
        <v>42</v>
      </c>
      <c r="K85" s="2376" t="s">
        <v>1240</v>
      </c>
      <c r="L85" s="2377" t="s">
        <v>448</v>
      </c>
      <c r="M85" s="2183" t="s">
        <v>1056</v>
      </c>
      <c r="N85" s="2392">
        <v>12000</v>
      </c>
      <c r="O85" s="2392">
        <v>12000</v>
      </c>
      <c r="P85" s="2392">
        <v>12000</v>
      </c>
      <c r="Q85" s="2392">
        <v>0</v>
      </c>
      <c r="R85" s="2183"/>
      <c r="S85" s="2183"/>
      <c r="T85" s="2189"/>
      <c r="U85" s="2189"/>
      <c r="V85" s="2194"/>
      <c r="W85" s="2194"/>
      <c r="X85" s="2190">
        <v>500</v>
      </c>
      <c r="Y85" s="2189"/>
      <c r="Z85" s="2194"/>
      <c r="AA85" s="2183"/>
      <c r="AB85" s="2184"/>
      <c r="AC85" s="2147"/>
      <c r="AD85" s="2454"/>
      <c r="AE85" s="2457">
        <v>1</v>
      </c>
      <c r="AF85" s="2458">
        <v>1</v>
      </c>
      <c r="AG85" s="2188">
        <v>1</v>
      </c>
      <c r="AH85" s="2188"/>
      <c r="AI85" s="2182"/>
      <c r="AJ85" s="2182"/>
      <c r="AK85" s="2182"/>
      <c r="AL85" s="2450" t="s">
        <v>438</v>
      </c>
      <c r="AM85" s="2198"/>
      <c r="AN85" s="2201">
        <f>SUM(O32:O85)+713836.83</f>
        <v>1563663.33</v>
      </c>
      <c r="AO85" s="2198"/>
      <c r="AP85" s="2198"/>
      <c r="AQ85" s="2198"/>
      <c r="AR85" s="2198"/>
      <c r="AS85" s="2198"/>
      <c r="AT85" s="2198"/>
      <c r="AU85" s="2198"/>
      <c r="AV85" s="2198"/>
      <c r="AW85" s="2198"/>
      <c r="AX85" s="2198"/>
    </row>
    <row r="86" spans="1:50" ht="30" customHeight="1">
      <c r="A86" s="2383">
        <v>82</v>
      </c>
      <c r="B86" s="2382" t="s">
        <v>451</v>
      </c>
      <c r="C86" s="2372" t="s">
        <v>94</v>
      </c>
      <c r="D86" s="2181" t="s">
        <v>2374</v>
      </c>
      <c r="E86" s="2192"/>
      <c r="F86" s="2344" t="s">
        <v>3315</v>
      </c>
      <c r="G86" s="2344" t="s">
        <v>3316</v>
      </c>
      <c r="H86" s="2153">
        <v>1</v>
      </c>
      <c r="I86" s="2379"/>
      <c r="J86" s="2379">
        <v>64</v>
      </c>
      <c r="K86" s="2376" t="s">
        <v>1240</v>
      </c>
      <c r="L86" s="2377" t="s">
        <v>448</v>
      </c>
      <c r="M86" s="2183" t="s">
        <v>1056</v>
      </c>
      <c r="N86" s="2392">
        <v>12000</v>
      </c>
      <c r="O86" s="2392">
        <v>12000</v>
      </c>
      <c r="P86" s="2392">
        <v>12000</v>
      </c>
      <c r="Q86" s="2392">
        <v>0</v>
      </c>
      <c r="R86" s="2183"/>
      <c r="S86" s="2183"/>
      <c r="T86" s="2189"/>
      <c r="U86" s="2189"/>
      <c r="V86" s="2194"/>
      <c r="W86" s="2194"/>
      <c r="X86" s="2190">
        <v>500</v>
      </c>
      <c r="Y86" s="2189"/>
      <c r="Z86" s="2195"/>
      <c r="AA86" s="2183"/>
      <c r="AB86" s="2184"/>
      <c r="AC86" s="2147"/>
      <c r="AD86" s="2454"/>
      <c r="AE86" s="2457">
        <v>1</v>
      </c>
      <c r="AF86" s="2458">
        <v>1</v>
      </c>
      <c r="AG86" s="2188">
        <v>1</v>
      </c>
      <c r="AH86" s="2188"/>
      <c r="AI86" s="2182"/>
      <c r="AJ86" s="2182"/>
      <c r="AK86" s="2182"/>
      <c r="AL86" s="2450" t="s">
        <v>438</v>
      </c>
      <c r="AM86" s="2198"/>
      <c r="AN86" s="2198"/>
      <c r="AO86" s="2198"/>
      <c r="AP86" s="2198"/>
      <c r="AQ86" s="2198"/>
      <c r="AR86" s="2198"/>
      <c r="AS86" s="2198"/>
      <c r="AT86" s="2198"/>
      <c r="AU86" s="2198"/>
      <c r="AV86" s="2198"/>
      <c r="AW86" s="2198"/>
      <c r="AX86" s="2198"/>
    </row>
    <row r="87" spans="1:50" ht="30" customHeight="1">
      <c r="A87" s="2383">
        <v>83</v>
      </c>
      <c r="B87" s="2382" t="s">
        <v>451</v>
      </c>
      <c r="C87" s="2372" t="s">
        <v>94</v>
      </c>
      <c r="D87" s="2181" t="s">
        <v>2374</v>
      </c>
      <c r="E87" s="2192"/>
      <c r="F87" s="2344" t="s">
        <v>3317</v>
      </c>
      <c r="G87" s="2344" t="s">
        <v>3318</v>
      </c>
      <c r="H87" s="2153">
        <v>1</v>
      </c>
      <c r="I87" s="2379"/>
      <c r="J87" s="2379">
        <v>95</v>
      </c>
      <c r="K87" s="2376" t="s">
        <v>1240</v>
      </c>
      <c r="L87" s="2377" t="s">
        <v>448</v>
      </c>
      <c r="M87" s="2183" t="s">
        <v>1056</v>
      </c>
      <c r="N87" s="2392">
        <v>12000</v>
      </c>
      <c r="O87" s="2392">
        <v>12000</v>
      </c>
      <c r="P87" s="2392">
        <v>12000</v>
      </c>
      <c r="Q87" s="2392">
        <v>0</v>
      </c>
      <c r="R87" s="2183"/>
      <c r="S87" s="2183"/>
      <c r="T87" s="2189"/>
      <c r="U87" s="2189"/>
      <c r="V87" s="2194"/>
      <c r="W87" s="2194"/>
      <c r="X87" s="2190">
        <v>500</v>
      </c>
      <c r="Y87" s="2189"/>
      <c r="Z87" s="2194"/>
      <c r="AA87" s="2183"/>
      <c r="AB87" s="2184"/>
      <c r="AC87" s="2147"/>
      <c r="AD87" s="2454"/>
      <c r="AE87" s="2457">
        <v>1</v>
      </c>
      <c r="AF87" s="2458">
        <v>1</v>
      </c>
      <c r="AG87" s="2188">
        <v>1</v>
      </c>
      <c r="AH87" s="2188"/>
      <c r="AI87" s="2182"/>
      <c r="AJ87" s="2182"/>
      <c r="AK87" s="2182"/>
      <c r="AL87" s="2450" t="s">
        <v>438</v>
      </c>
      <c r="AM87" s="2198"/>
      <c r="AN87" s="2201">
        <f>SUM(O34:O87)+713836.83</f>
        <v>1551663.33</v>
      </c>
      <c r="AO87" s="2198"/>
      <c r="AP87" s="2198"/>
      <c r="AQ87" s="2198"/>
      <c r="AR87" s="2198"/>
      <c r="AS87" s="2198"/>
      <c r="AT87" s="2198"/>
      <c r="AU87" s="2198"/>
      <c r="AV87" s="2198"/>
      <c r="AW87" s="2198"/>
      <c r="AX87" s="2198"/>
    </row>
    <row r="88" spans="1:50" ht="30" customHeight="1">
      <c r="A88" s="2383">
        <v>84</v>
      </c>
      <c r="B88" s="2382" t="s">
        <v>451</v>
      </c>
      <c r="C88" s="2372" t="s">
        <v>94</v>
      </c>
      <c r="D88" s="2181" t="s">
        <v>2374</v>
      </c>
      <c r="E88" s="2192"/>
      <c r="F88" s="2344" t="s">
        <v>3319</v>
      </c>
      <c r="G88" s="2344" t="s">
        <v>3320</v>
      </c>
      <c r="H88" s="2153">
        <v>1</v>
      </c>
      <c r="I88" s="2379"/>
      <c r="J88" s="2379">
        <v>45</v>
      </c>
      <c r="K88" s="2376" t="s">
        <v>1240</v>
      </c>
      <c r="L88" s="2377" t="s">
        <v>448</v>
      </c>
      <c r="M88" s="2183" t="s">
        <v>1056</v>
      </c>
      <c r="N88" s="2392">
        <v>12000</v>
      </c>
      <c r="O88" s="2392">
        <v>12000</v>
      </c>
      <c r="P88" s="2392">
        <v>12000</v>
      </c>
      <c r="Q88" s="2392">
        <v>0</v>
      </c>
      <c r="R88" s="2183"/>
      <c r="S88" s="2183"/>
      <c r="T88" s="2189"/>
      <c r="U88" s="2189"/>
      <c r="V88" s="2194"/>
      <c r="W88" s="2194"/>
      <c r="X88" s="2190">
        <v>500</v>
      </c>
      <c r="Y88" s="2189"/>
      <c r="Z88" s="2195"/>
      <c r="AA88" s="2183"/>
      <c r="AB88" s="2184"/>
      <c r="AC88" s="2147"/>
      <c r="AD88" s="2454"/>
      <c r="AE88" s="2457">
        <v>1</v>
      </c>
      <c r="AF88" s="2458">
        <v>1</v>
      </c>
      <c r="AG88" s="2188">
        <v>1</v>
      </c>
      <c r="AH88" s="2188"/>
      <c r="AI88" s="2182"/>
      <c r="AJ88" s="2182"/>
      <c r="AK88" s="2182"/>
      <c r="AL88" s="2450" t="s">
        <v>438</v>
      </c>
      <c r="AM88" s="2198"/>
      <c r="AN88" s="2198"/>
      <c r="AO88" s="2198"/>
      <c r="AP88" s="2198"/>
      <c r="AQ88" s="2198"/>
      <c r="AR88" s="2198"/>
      <c r="AS88" s="2198"/>
      <c r="AT88" s="2198"/>
      <c r="AU88" s="2198"/>
      <c r="AV88" s="2198"/>
      <c r="AW88" s="2198"/>
      <c r="AX88" s="2198"/>
    </row>
    <row r="89" spans="1:50" ht="30" customHeight="1">
      <c r="A89" s="2383">
        <v>85</v>
      </c>
      <c r="B89" s="2382" t="s">
        <v>451</v>
      </c>
      <c r="C89" s="2372" t="s">
        <v>94</v>
      </c>
      <c r="D89" s="2181" t="s">
        <v>2374</v>
      </c>
      <c r="E89" s="2192"/>
      <c r="F89" s="2344" t="s">
        <v>3321</v>
      </c>
      <c r="G89" s="2344" t="s">
        <v>1362</v>
      </c>
      <c r="H89" s="2153">
        <v>1</v>
      </c>
      <c r="I89" s="2379"/>
      <c r="J89" s="2379">
        <v>107</v>
      </c>
      <c r="K89" s="2376" t="s">
        <v>1240</v>
      </c>
      <c r="L89" s="2377" t="s">
        <v>448</v>
      </c>
      <c r="M89" s="2183" t="s">
        <v>1056</v>
      </c>
      <c r="N89" s="2392">
        <v>12000</v>
      </c>
      <c r="O89" s="2392">
        <v>12000</v>
      </c>
      <c r="P89" s="2392">
        <v>12000</v>
      </c>
      <c r="Q89" s="2392">
        <v>0</v>
      </c>
      <c r="R89" s="2183"/>
      <c r="S89" s="2183"/>
      <c r="T89" s="2189"/>
      <c r="U89" s="2189"/>
      <c r="V89" s="2194"/>
      <c r="W89" s="2194"/>
      <c r="X89" s="2190">
        <v>500</v>
      </c>
      <c r="Y89" s="2189"/>
      <c r="Z89" s="2194"/>
      <c r="AA89" s="2183"/>
      <c r="AB89" s="2184"/>
      <c r="AC89" s="2147"/>
      <c r="AD89" s="2454"/>
      <c r="AE89" s="2457">
        <v>1</v>
      </c>
      <c r="AF89" s="2458">
        <v>1</v>
      </c>
      <c r="AG89" s="2382">
        <v>1</v>
      </c>
      <c r="AH89" s="2188"/>
      <c r="AI89" s="2182"/>
      <c r="AJ89" s="2182"/>
      <c r="AK89" s="2182"/>
      <c r="AL89" s="2450" t="s">
        <v>438</v>
      </c>
      <c r="AM89" s="2198"/>
      <c r="AN89" s="2201">
        <f>SUM(O36:O89)+713836.83</f>
        <v>1539663.33</v>
      </c>
      <c r="AO89" s="2198"/>
      <c r="AP89" s="2198"/>
      <c r="AQ89" s="2198"/>
      <c r="AR89" s="2198"/>
      <c r="AS89" s="2198"/>
      <c r="AT89" s="2198"/>
      <c r="AU89" s="2198"/>
      <c r="AV89" s="2198"/>
      <c r="AW89" s="2198"/>
      <c r="AX89" s="2198"/>
    </row>
    <row r="90" spans="1:50" ht="30" customHeight="1">
      <c r="A90" s="2383">
        <v>86</v>
      </c>
      <c r="B90" s="2382" t="s">
        <v>451</v>
      </c>
      <c r="C90" s="2372" t="s">
        <v>94</v>
      </c>
      <c r="D90" s="2181" t="s">
        <v>2374</v>
      </c>
      <c r="E90" s="2192"/>
      <c r="F90" s="2344" t="s">
        <v>3322</v>
      </c>
      <c r="G90" s="2344" t="s">
        <v>3323</v>
      </c>
      <c r="H90" s="2153">
        <v>1</v>
      </c>
      <c r="I90" s="2379"/>
      <c r="J90" s="2379">
        <v>132</v>
      </c>
      <c r="K90" s="2376" t="s">
        <v>1240</v>
      </c>
      <c r="L90" s="2377" t="s">
        <v>448</v>
      </c>
      <c r="M90" s="2183" t="s">
        <v>1056</v>
      </c>
      <c r="N90" s="2392">
        <v>12000</v>
      </c>
      <c r="O90" s="2392">
        <v>12000</v>
      </c>
      <c r="P90" s="2392">
        <v>12000</v>
      </c>
      <c r="Q90" s="2392">
        <v>0</v>
      </c>
      <c r="R90" s="2183"/>
      <c r="S90" s="2183"/>
      <c r="T90" s="2189"/>
      <c r="U90" s="2189"/>
      <c r="V90" s="2194"/>
      <c r="W90" s="2194"/>
      <c r="X90" s="2190">
        <v>500</v>
      </c>
      <c r="Y90" s="2189"/>
      <c r="Z90" s="2195"/>
      <c r="AA90" s="2183"/>
      <c r="AB90" s="2184"/>
      <c r="AC90" s="2147"/>
      <c r="AD90" s="2454"/>
      <c r="AE90" s="2457">
        <v>1</v>
      </c>
      <c r="AF90" s="2458">
        <v>1</v>
      </c>
      <c r="AG90" s="2382">
        <v>1</v>
      </c>
      <c r="AH90" s="2188"/>
      <c r="AI90" s="2182"/>
      <c r="AJ90" s="2182"/>
      <c r="AK90" s="2182"/>
      <c r="AL90" s="2450" t="s">
        <v>438</v>
      </c>
      <c r="AM90" s="2198"/>
      <c r="AN90" s="2198"/>
      <c r="AO90" s="2198"/>
      <c r="AP90" s="2198"/>
      <c r="AQ90" s="2198"/>
      <c r="AR90" s="2198"/>
      <c r="AS90" s="2198"/>
      <c r="AT90" s="2198"/>
      <c r="AU90" s="2198"/>
      <c r="AV90" s="2198"/>
      <c r="AW90" s="2198"/>
      <c r="AX90" s="2198"/>
    </row>
    <row r="91" spans="1:50" ht="30" customHeight="1">
      <c r="A91" s="2383">
        <v>87</v>
      </c>
      <c r="B91" s="2382" t="s">
        <v>451</v>
      </c>
      <c r="C91" s="2372" t="s">
        <v>94</v>
      </c>
      <c r="D91" s="2181" t="s">
        <v>2374</v>
      </c>
      <c r="E91" s="2192"/>
      <c r="F91" s="2344" t="s">
        <v>3324</v>
      </c>
      <c r="G91" s="2344" t="s">
        <v>3325</v>
      </c>
      <c r="H91" s="2153">
        <v>1</v>
      </c>
      <c r="I91" s="2379"/>
      <c r="J91" s="2379">
        <v>105</v>
      </c>
      <c r="K91" s="2376" t="s">
        <v>1240</v>
      </c>
      <c r="L91" s="2377" t="s">
        <v>448</v>
      </c>
      <c r="M91" s="2183" t="s">
        <v>1056</v>
      </c>
      <c r="N91" s="2392">
        <v>12000</v>
      </c>
      <c r="O91" s="2392">
        <v>12000</v>
      </c>
      <c r="P91" s="2392">
        <v>12000</v>
      </c>
      <c r="Q91" s="2392">
        <v>0</v>
      </c>
      <c r="R91" s="2183"/>
      <c r="S91" s="2183"/>
      <c r="T91" s="2189"/>
      <c r="U91" s="2189"/>
      <c r="V91" s="2194"/>
      <c r="W91" s="2194"/>
      <c r="X91" s="2190">
        <v>500</v>
      </c>
      <c r="Y91" s="2189"/>
      <c r="Z91" s="2194"/>
      <c r="AA91" s="2183"/>
      <c r="AB91" s="2184"/>
      <c r="AC91" s="2147"/>
      <c r="AD91" s="2454"/>
      <c r="AE91" s="2457">
        <v>1</v>
      </c>
      <c r="AF91" s="2458">
        <v>1</v>
      </c>
      <c r="AG91" s="2382">
        <v>1</v>
      </c>
      <c r="AH91" s="2188"/>
      <c r="AI91" s="2182"/>
      <c r="AJ91" s="2182"/>
      <c r="AK91" s="2182"/>
      <c r="AL91" s="2450" t="s">
        <v>438</v>
      </c>
      <c r="AM91" s="2198"/>
      <c r="AN91" s="2201">
        <f>SUM(O38:O91)+713836.83</f>
        <v>1527663.33</v>
      </c>
      <c r="AO91" s="2198"/>
      <c r="AP91" s="2198"/>
      <c r="AQ91" s="2198"/>
      <c r="AR91" s="2198"/>
      <c r="AS91" s="2198"/>
      <c r="AT91" s="2198"/>
      <c r="AU91" s="2198"/>
      <c r="AV91" s="2198"/>
      <c r="AW91" s="2198"/>
      <c r="AX91" s="2198"/>
    </row>
    <row r="92" spans="1:50" ht="30" customHeight="1">
      <c r="A92" s="2383">
        <v>88</v>
      </c>
      <c r="B92" s="2382" t="s">
        <v>451</v>
      </c>
      <c r="C92" s="2372" t="s">
        <v>94</v>
      </c>
      <c r="D92" s="2181" t="s">
        <v>2374</v>
      </c>
      <c r="E92" s="2192"/>
      <c r="F92" s="2344" t="s">
        <v>3326</v>
      </c>
      <c r="G92" s="2344" t="s">
        <v>3327</v>
      </c>
      <c r="H92" s="2153">
        <v>1</v>
      </c>
      <c r="I92" s="2379"/>
      <c r="J92" s="2379">
        <v>110</v>
      </c>
      <c r="K92" s="2376" t="s">
        <v>1240</v>
      </c>
      <c r="L92" s="2377" t="s">
        <v>448</v>
      </c>
      <c r="M92" s="2183" t="s">
        <v>1056</v>
      </c>
      <c r="N92" s="2392">
        <v>12000</v>
      </c>
      <c r="O92" s="2392">
        <v>12000</v>
      </c>
      <c r="P92" s="2392">
        <v>12000</v>
      </c>
      <c r="Q92" s="2392">
        <v>0</v>
      </c>
      <c r="R92" s="2183"/>
      <c r="S92" s="2183"/>
      <c r="T92" s="2189"/>
      <c r="U92" s="2189"/>
      <c r="V92" s="2194"/>
      <c r="W92" s="2194"/>
      <c r="X92" s="2190">
        <v>500</v>
      </c>
      <c r="Y92" s="2189"/>
      <c r="Z92" s="2195"/>
      <c r="AA92" s="2183"/>
      <c r="AB92" s="2184"/>
      <c r="AC92" s="2147"/>
      <c r="AD92" s="2454"/>
      <c r="AE92" s="2457">
        <v>1</v>
      </c>
      <c r="AF92" s="2458">
        <v>1</v>
      </c>
      <c r="AG92" s="2382">
        <v>1</v>
      </c>
      <c r="AH92" s="2188"/>
      <c r="AI92" s="2182"/>
      <c r="AJ92" s="2182"/>
      <c r="AK92" s="2182"/>
      <c r="AL92" s="2450" t="s">
        <v>438</v>
      </c>
      <c r="AM92" s="2198"/>
      <c r="AN92" s="2198"/>
      <c r="AO92" s="2198"/>
      <c r="AP92" s="2198"/>
      <c r="AQ92" s="2198"/>
      <c r="AR92" s="2198"/>
      <c r="AS92" s="2198"/>
      <c r="AT92" s="2198"/>
      <c r="AU92" s="2198"/>
      <c r="AV92" s="2198"/>
      <c r="AW92" s="2198"/>
      <c r="AX92" s="2198"/>
    </row>
    <row r="93" spans="1:50" ht="30" customHeight="1">
      <c r="A93" s="2383">
        <v>89</v>
      </c>
      <c r="B93" s="2382" t="s">
        <v>451</v>
      </c>
      <c r="C93" s="2372" t="s">
        <v>94</v>
      </c>
      <c r="D93" s="2181" t="s">
        <v>2374</v>
      </c>
      <c r="E93" s="2192"/>
      <c r="F93" s="2344" t="s">
        <v>3328</v>
      </c>
      <c r="G93" s="2344" t="s">
        <v>3329</v>
      </c>
      <c r="H93" s="2153">
        <v>1</v>
      </c>
      <c r="I93" s="2155"/>
      <c r="J93" s="2155">
        <v>33</v>
      </c>
      <c r="K93" s="2376" t="s">
        <v>1240</v>
      </c>
      <c r="L93" s="2377" t="s">
        <v>448</v>
      </c>
      <c r="M93" s="2183" t="s">
        <v>1056</v>
      </c>
      <c r="N93" s="2392">
        <v>12000</v>
      </c>
      <c r="O93" s="2392">
        <v>12000</v>
      </c>
      <c r="P93" s="2392">
        <v>12000</v>
      </c>
      <c r="Q93" s="2392">
        <v>0</v>
      </c>
      <c r="R93" s="2183"/>
      <c r="S93" s="2183"/>
      <c r="T93" s="2189"/>
      <c r="U93" s="2189"/>
      <c r="V93" s="2194"/>
      <c r="W93" s="2194"/>
      <c r="X93" s="2190">
        <v>500</v>
      </c>
      <c r="Y93" s="2189"/>
      <c r="Z93" s="2194"/>
      <c r="AA93" s="2183"/>
      <c r="AB93" s="2184"/>
      <c r="AC93" s="2147"/>
      <c r="AD93" s="2454"/>
      <c r="AE93" s="2457">
        <v>1</v>
      </c>
      <c r="AF93" s="2458">
        <v>1</v>
      </c>
      <c r="AG93" s="2382">
        <v>1</v>
      </c>
      <c r="AH93" s="2188"/>
      <c r="AI93" s="2182"/>
      <c r="AJ93" s="2182"/>
      <c r="AK93" s="2182"/>
      <c r="AL93" s="2450" t="s">
        <v>438</v>
      </c>
      <c r="AM93" s="2198"/>
      <c r="AN93" s="2198"/>
      <c r="AO93" s="2198"/>
      <c r="AP93" s="2198"/>
      <c r="AQ93" s="2198"/>
      <c r="AR93" s="2198"/>
      <c r="AS93" s="2198"/>
      <c r="AT93" s="2198"/>
      <c r="AU93" s="2198"/>
      <c r="AV93" s="2198"/>
      <c r="AW93" s="2198"/>
      <c r="AX93" s="2198"/>
    </row>
    <row r="94" spans="1:50" ht="29.25" customHeight="1">
      <c r="A94" s="2383">
        <v>90</v>
      </c>
      <c r="B94" s="2382" t="s">
        <v>451</v>
      </c>
      <c r="C94" s="2372" t="s">
        <v>94</v>
      </c>
      <c r="D94" s="2181" t="s">
        <v>2374</v>
      </c>
      <c r="E94" s="2192"/>
      <c r="F94" s="2344" t="s">
        <v>3330</v>
      </c>
      <c r="G94" s="2344" t="s">
        <v>3331</v>
      </c>
      <c r="H94" s="2153">
        <v>1</v>
      </c>
      <c r="I94" s="2155"/>
      <c r="J94" s="2155">
        <v>36</v>
      </c>
      <c r="K94" s="2376" t="s">
        <v>1240</v>
      </c>
      <c r="L94" s="2377" t="s">
        <v>448</v>
      </c>
      <c r="M94" s="2183" t="s">
        <v>1056</v>
      </c>
      <c r="N94" s="2392">
        <v>12000</v>
      </c>
      <c r="O94" s="2392">
        <v>12000</v>
      </c>
      <c r="P94" s="2392">
        <v>12000</v>
      </c>
      <c r="Q94" s="2392">
        <v>0</v>
      </c>
      <c r="R94" s="2183"/>
      <c r="S94" s="2183"/>
      <c r="T94" s="2189"/>
      <c r="U94" s="2189"/>
      <c r="V94" s="2194"/>
      <c r="W94" s="2194"/>
      <c r="X94" s="2190">
        <v>500</v>
      </c>
      <c r="Y94" s="2189"/>
      <c r="Z94" s="2194"/>
      <c r="AA94" s="2183"/>
      <c r="AB94" s="2184"/>
      <c r="AC94" s="2147"/>
      <c r="AD94" s="2454"/>
      <c r="AE94" s="2457">
        <v>1</v>
      </c>
      <c r="AF94" s="2458">
        <v>1</v>
      </c>
      <c r="AG94" s="2382">
        <v>1</v>
      </c>
      <c r="AH94" s="2188"/>
      <c r="AI94" s="2182"/>
      <c r="AJ94" s="2182"/>
      <c r="AK94" s="2182"/>
      <c r="AL94" s="2450" t="s">
        <v>438</v>
      </c>
      <c r="AM94" s="2198"/>
      <c r="AN94" s="2198"/>
      <c r="AO94" s="2198"/>
      <c r="AP94" s="2198"/>
      <c r="AQ94" s="2198"/>
      <c r="AR94" s="2198"/>
      <c r="AS94" s="2198"/>
      <c r="AT94" s="2198"/>
      <c r="AU94" s="2198"/>
      <c r="AV94" s="2198"/>
      <c r="AW94" s="2198"/>
      <c r="AX94" s="2198"/>
    </row>
    <row r="95" spans="1:50" ht="30" customHeight="1">
      <c r="A95" s="2383">
        <v>91</v>
      </c>
      <c r="B95" s="2382" t="s">
        <v>451</v>
      </c>
      <c r="C95" s="2372" t="s">
        <v>94</v>
      </c>
      <c r="D95" s="2181" t="s">
        <v>2374</v>
      </c>
      <c r="E95" s="2192"/>
      <c r="F95" s="2344" t="s">
        <v>3332</v>
      </c>
      <c r="G95" s="2344" t="s">
        <v>1123</v>
      </c>
      <c r="H95" s="2153">
        <v>1</v>
      </c>
      <c r="I95" s="2155"/>
      <c r="J95" s="2155">
        <v>75</v>
      </c>
      <c r="K95" s="2376" t="s">
        <v>1240</v>
      </c>
      <c r="L95" s="2377" t="s">
        <v>448</v>
      </c>
      <c r="M95" s="2183" t="s">
        <v>1056</v>
      </c>
      <c r="N95" s="2392">
        <v>12000</v>
      </c>
      <c r="O95" s="2392">
        <v>12000</v>
      </c>
      <c r="P95" s="2392">
        <v>12000</v>
      </c>
      <c r="Q95" s="2392">
        <v>0</v>
      </c>
      <c r="R95" s="2183"/>
      <c r="S95" s="2183"/>
      <c r="T95" s="2189"/>
      <c r="U95" s="2189"/>
      <c r="V95" s="2194"/>
      <c r="W95" s="2194"/>
      <c r="X95" s="2190">
        <v>500</v>
      </c>
      <c r="Y95" s="2189"/>
      <c r="Z95" s="2194"/>
      <c r="AA95" s="2183"/>
      <c r="AB95" s="2184"/>
      <c r="AC95" s="2147"/>
      <c r="AD95" s="2454"/>
      <c r="AE95" s="2457">
        <v>1</v>
      </c>
      <c r="AF95" s="2458">
        <v>1</v>
      </c>
      <c r="AG95" s="2382">
        <v>1</v>
      </c>
      <c r="AH95" s="2188"/>
      <c r="AI95" s="2182"/>
      <c r="AJ95" s="2182"/>
      <c r="AK95" s="2182"/>
      <c r="AL95" s="2450" t="s">
        <v>438</v>
      </c>
      <c r="AM95" s="2198"/>
      <c r="AN95" s="2198"/>
      <c r="AO95" s="2198"/>
      <c r="AP95" s="2198"/>
      <c r="AQ95" s="2198"/>
      <c r="AR95" s="2198"/>
      <c r="AS95" s="2198"/>
      <c r="AT95" s="2198"/>
      <c r="AU95" s="2198"/>
      <c r="AV95" s="2198"/>
      <c r="AW95" s="2198"/>
      <c r="AX95" s="2198"/>
    </row>
    <row r="96" spans="1:50" ht="30" customHeight="1">
      <c r="A96" s="2383">
        <v>92</v>
      </c>
      <c r="B96" s="2382" t="s">
        <v>451</v>
      </c>
      <c r="C96" s="2372" t="s">
        <v>94</v>
      </c>
      <c r="D96" s="2181" t="s">
        <v>2374</v>
      </c>
      <c r="E96" s="2192"/>
      <c r="F96" s="2344" t="s">
        <v>3333</v>
      </c>
      <c r="G96" s="2344" t="s">
        <v>3334</v>
      </c>
      <c r="H96" s="2153">
        <v>1</v>
      </c>
      <c r="I96" s="2155"/>
      <c r="J96" s="2155">
        <v>40</v>
      </c>
      <c r="K96" s="2376" t="s">
        <v>1240</v>
      </c>
      <c r="L96" s="2377" t="s">
        <v>448</v>
      </c>
      <c r="M96" s="2183" t="s">
        <v>1056</v>
      </c>
      <c r="N96" s="2392">
        <v>12000</v>
      </c>
      <c r="O96" s="2392">
        <v>12000</v>
      </c>
      <c r="P96" s="2392">
        <v>12000</v>
      </c>
      <c r="Q96" s="2392">
        <v>0</v>
      </c>
      <c r="R96" s="2183"/>
      <c r="S96" s="2183"/>
      <c r="T96" s="2189"/>
      <c r="U96" s="2189"/>
      <c r="V96" s="2194"/>
      <c r="W96" s="2194"/>
      <c r="X96" s="2190">
        <v>500</v>
      </c>
      <c r="Y96" s="2189"/>
      <c r="Z96" s="2195"/>
      <c r="AA96" s="2183"/>
      <c r="AB96" s="2184"/>
      <c r="AC96" s="2147"/>
      <c r="AD96" s="2454"/>
      <c r="AE96" s="2457">
        <v>1</v>
      </c>
      <c r="AF96" s="2458">
        <v>1</v>
      </c>
      <c r="AG96" s="2382">
        <v>1</v>
      </c>
      <c r="AH96" s="2188"/>
      <c r="AI96" s="2182"/>
      <c r="AJ96" s="2182"/>
      <c r="AK96" s="2182"/>
      <c r="AL96" s="2450" t="s">
        <v>438</v>
      </c>
      <c r="AM96" s="2198"/>
      <c r="AN96" s="2198"/>
      <c r="AO96" s="2198"/>
      <c r="AP96" s="2198"/>
      <c r="AQ96" s="2198"/>
      <c r="AR96" s="2198"/>
      <c r="AS96" s="2198"/>
      <c r="AT96" s="2198"/>
      <c r="AU96" s="2198"/>
      <c r="AV96" s="2198"/>
      <c r="AW96" s="2198"/>
      <c r="AX96" s="2198"/>
    </row>
    <row r="97" spans="1:50" ht="30" customHeight="1">
      <c r="A97" s="2383">
        <v>93</v>
      </c>
      <c r="B97" s="1840" t="s">
        <v>415</v>
      </c>
      <c r="C97" s="2372" t="s">
        <v>94</v>
      </c>
      <c r="D97" s="2181" t="s">
        <v>2374</v>
      </c>
      <c r="E97" s="2192"/>
      <c r="F97" s="2344" t="s">
        <v>3504</v>
      </c>
      <c r="G97" s="2344" t="s">
        <v>3508</v>
      </c>
      <c r="H97" s="2153">
        <v>1</v>
      </c>
      <c r="I97" s="2155"/>
      <c r="J97" s="2155"/>
      <c r="K97" s="2376" t="s">
        <v>1240</v>
      </c>
      <c r="L97" s="2377" t="s">
        <v>448</v>
      </c>
      <c r="M97" s="2183" t="s">
        <v>1056</v>
      </c>
      <c r="N97" s="2392">
        <v>11634.28</v>
      </c>
      <c r="O97" s="2392">
        <v>11634.28</v>
      </c>
      <c r="P97" s="2392">
        <v>11634.28</v>
      </c>
      <c r="Q97" s="2392">
        <v>0</v>
      </c>
      <c r="R97" s="2183"/>
      <c r="S97" s="2183"/>
      <c r="T97" s="2189"/>
      <c r="U97" s="2189"/>
      <c r="V97" s="2194"/>
      <c r="W97" s="2194"/>
      <c r="X97" s="2190">
        <v>750</v>
      </c>
      <c r="Y97" s="2189"/>
      <c r="Z97" s="2195"/>
      <c r="AA97" s="2183"/>
      <c r="AB97" s="2184"/>
      <c r="AC97" s="2147"/>
      <c r="AD97" s="2454"/>
      <c r="AE97" s="2457">
        <v>1</v>
      </c>
      <c r="AF97" s="2458">
        <v>1</v>
      </c>
      <c r="AG97" s="2382">
        <v>1</v>
      </c>
      <c r="AH97" s="2188"/>
      <c r="AI97" s="2182"/>
      <c r="AJ97" s="2182"/>
      <c r="AK97" s="2182"/>
      <c r="AL97" s="2450" t="s">
        <v>438</v>
      </c>
      <c r="AM97" s="2198"/>
      <c r="AN97" s="2198"/>
      <c r="AO97" s="2198"/>
      <c r="AP97" s="2198"/>
      <c r="AQ97" s="2198"/>
      <c r="AR97" s="2198"/>
      <c r="AS97" s="2198"/>
      <c r="AT97" s="2198"/>
      <c r="AU97" s="2198"/>
      <c r="AV97" s="2198"/>
      <c r="AW97" s="2198"/>
      <c r="AX97" s="2198"/>
    </row>
    <row r="98" spans="1:50" ht="30" customHeight="1">
      <c r="A98" s="2383">
        <v>94</v>
      </c>
      <c r="B98" s="1840" t="s">
        <v>415</v>
      </c>
      <c r="C98" s="2372" t="s">
        <v>94</v>
      </c>
      <c r="D98" s="2181" t="s">
        <v>2374</v>
      </c>
      <c r="E98" s="2192"/>
      <c r="F98" s="2344" t="s">
        <v>3503</v>
      </c>
      <c r="G98" s="2344" t="s">
        <v>3509</v>
      </c>
      <c r="H98" s="2153">
        <v>1</v>
      </c>
      <c r="I98" s="2155"/>
      <c r="J98" s="2155"/>
      <c r="K98" s="2376" t="s">
        <v>1240</v>
      </c>
      <c r="L98" s="2377" t="s">
        <v>448</v>
      </c>
      <c r="M98" s="2183" t="s">
        <v>1056</v>
      </c>
      <c r="N98" s="2392">
        <v>11634.27</v>
      </c>
      <c r="O98" s="2392">
        <v>11634.27</v>
      </c>
      <c r="P98" s="2392">
        <v>11634.27</v>
      </c>
      <c r="Q98" s="2392">
        <v>0</v>
      </c>
      <c r="R98" s="2183"/>
      <c r="S98" s="2183"/>
      <c r="T98" s="2189"/>
      <c r="U98" s="2189"/>
      <c r="V98" s="2194"/>
      <c r="W98" s="2194"/>
      <c r="X98" s="2190">
        <v>500</v>
      </c>
      <c r="Y98" s="2189"/>
      <c r="Z98" s="2195"/>
      <c r="AA98" s="2183"/>
      <c r="AB98" s="2184"/>
      <c r="AC98" s="2147"/>
      <c r="AD98" s="2454"/>
      <c r="AE98" s="2457">
        <v>1</v>
      </c>
      <c r="AF98" s="2458">
        <v>1</v>
      </c>
      <c r="AG98" s="2382">
        <v>1</v>
      </c>
      <c r="AH98" s="2188"/>
      <c r="AI98" s="2182"/>
      <c r="AJ98" s="2182"/>
      <c r="AK98" s="2182"/>
      <c r="AL98" s="2450" t="s">
        <v>438</v>
      </c>
      <c r="AM98" s="2198"/>
      <c r="AN98" s="2198"/>
      <c r="AO98" s="2198"/>
      <c r="AP98" s="2198"/>
      <c r="AQ98" s="2198"/>
      <c r="AR98" s="2198"/>
      <c r="AS98" s="2198"/>
      <c r="AT98" s="2198"/>
      <c r="AU98" s="2198"/>
      <c r="AV98" s="2198"/>
      <c r="AW98" s="2198"/>
      <c r="AX98" s="2198"/>
    </row>
    <row r="99" spans="1:50" ht="30" customHeight="1">
      <c r="A99" s="2383">
        <v>95</v>
      </c>
      <c r="B99" s="1840" t="s">
        <v>415</v>
      </c>
      <c r="C99" s="2372" t="s">
        <v>94</v>
      </c>
      <c r="D99" s="2181" t="s">
        <v>2374</v>
      </c>
      <c r="E99" s="2192"/>
      <c r="F99" s="2344" t="s">
        <v>3210</v>
      </c>
      <c r="G99" s="2344" t="s">
        <v>3510</v>
      </c>
      <c r="H99" s="2153">
        <v>1</v>
      </c>
      <c r="I99" s="2155"/>
      <c r="J99" s="2155"/>
      <c r="K99" s="2376" t="s">
        <v>1240</v>
      </c>
      <c r="L99" s="2377" t="s">
        <v>448</v>
      </c>
      <c r="M99" s="2183" t="s">
        <v>1056</v>
      </c>
      <c r="N99" s="2392">
        <v>11634.27</v>
      </c>
      <c r="O99" s="2392">
        <v>11634.27</v>
      </c>
      <c r="P99" s="2392">
        <v>11634.27</v>
      </c>
      <c r="Q99" s="2392">
        <v>0</v>
      </c>
      <c r="R99" s="2183"/>
      <c r="S99" s="2183"/>
      <c r="T99" s="2189"/>
      <c r="U99" s="2189"/>
      <c r="V99" s="2194"/>
      <c r="W99" s="2194"/>
      <c r="X99" s="2190">
        <v>500</v>
      </c>
      <c r="Y99" s="2189"/>
      <c r="Z99" s="2195"/>
      <c r="AA99" s="2183"/>
      <c r="AB99" s="2184"/>
      <c r="AC99" s="2147"/>
      <c r="AD99" s="2454"/>
      <c r="AE99" s="2457">
        <v>1</v>
      </c>
      <c r="AF99" s="2458">
        <v>1</v>
      </c>
      <c r="AG99" s="2382">
        <v>1</v>
      </c>
      <c r="AH99" s="2188"/>
      <c r="AI99" s="2182"/>
      <c r="AJ99" s="2182"/>
      <c r="AK99" s="2182"/>
      <c r="AL99" s="2450" t="s">
        <v>438</v>
      </c>
      <c r="AM99" s="2198"/>
      <c r="AN99" s="2198"/>
      <c r="AO99" s="2198"/>
      <c r="AP99" s="2198"/>
      <c r="AQ99" s="2198"/>
      <c r="AR99" s="2198"/>
      <c r="AS99" s="2198"/>
      <c r="AT99" s="2198"/>
      <c r="AU99" s="2198"/>
      <c r="AV99" s="2198"/>
      <c r="AW99" s="2198"/>
      <c r="AX99" s="2198"/>
    </row>
    <row r="100" spans="1:50" ht="30" customHeight="1">
      <c r="A100" s="2383">
        <v>96</v>
      </c>
      <c r="B100" s="1840" t="s">
        <v>415</v>
      </c>
      <c r="C100" s="2372" t="s">
        <v>94</v>
      </c>
      <c r="D100" s="2181" t="s">
        <v>2374</v>
      </c>
      <c r="E100" s="2192"/>
      <c r="F100" s="2344" t="s">
        <v>3505</v>
      </c>
      <c r="G100" s="2344" t="s">
        <v>3511</v>
      </c>
      <c r="H100" s="2153">
        <v>1</v>
      </c>
      <c r="I100" s="2155"/>
      <c r="J100" s="2155"/>
      <c r="K100" s="2376" t="s">
        <v>1240</v>
      </c>
      <c r="L100" s="2377" t="s">
        <v>448</v>
      </c>
      <c r="M100" s="2183" t="s">
        <v>1056</v>
      </c>
      <c r="N100" s="2392">
        <v>11634.27</v>
      </c>
      <c r="O100" s="2392">
        <v>11634.27</v>
      </c>
      <c r="P100" s="2392">
        <v>11634.27</v>
      </c>
      <c r="Q100" s="2392">
        <v>0</v>
      </c>
      <c r="R100" s="2183"/>
      <c r="S100" s="2183"/>
      <c r="T100" s="2189"/>
      <c r="U100" s="2189"/>
      <c r="V100" s="2194"/>
      <c r="W100" s="2194"/>
      <c r="X100" s="2190">
        <v>150</v>
      </c>
      <c r="Y100" s="2189"/>
      <c r="Z100" s="2195"/>
      <c r="AA100" s="2183"/>
      <c r="AB100" s="2184"/>
      <c r="AC100" s="2147"/>
      <c r="AD100" s="2454"/>
      <c r="AE100" s="2457">
        <v>1</v>
      </c>
      <c r="AF100" s="2458">
        <v>1</v>
      </c>
      <c r="AG100" s="2382">
        <v>1</v>
      </c>
      <c r="AH100" s="2188"/>
      <c r="AI100" s="2182"/>
      <c r="AJ100" s="2182"/>
      <c r="AK100" s="2182"/>
      <c r="AL100" s="2450" t="s">
        <v>438</v>
      </c>
      <c r="AM100" s="2198"/>
      <c r="AN100" s="2198"/>
      <c r="AO100" s="2198"/>
      <c r="AP100" s="2198"/>
      <c r="AQ100" s="2198"/>
      <c r="AR100" s="2198"/>
      <c r="AS100" s="2198"/>
      <c r="AT100" s="2198"/>
      <c r="AU100" s="2198"/>
      <c r="AV100" s="2198"/>
      <c r="AW100" s="2198"/>
      <c r="AX100" s="2198"/>
    </row>
    <row r="101" spans="1:50" ht="30" customHeight="1">
      <c r="A101" s="2383">
        <v>97</v>
      </c>
      <c r="B101" s="1840" t="s">
        <v>415</v>
      </c>
      <c r="C101" s="2372" t="s">
        <v>94</v>
      </c>
      <c r="D101" s="2181" t="s">
        <v>2374</v>
      </c>
      <c r="E101" s="2192"/>
      <c r="F101" s="2344" t="s">
        <v>3506</v>
      </c>
      <c r="G101" s="2344" t="s">
        <v>3512</v>
      </c>
      <c r="H101" s="2153">
        <v>1</v>
      </c>
      <c r="I101" s="2155"/>
      <c r="J101" s="2155"/>
      <c r="K101" s="2376" t="s">
        <v>1240</v>
      </c>
      <c r="L101" s="2377" t="s">
        <v>448</v>
      </c>
      <c r="M101" s="2183" t="s">
        <v>1056</v>
      </c>
      <c r="N101" s="2392">
        <v>11634.27</v>
      </c>
      <c r="O101" s="2392">
        <v>11634.27</v>
      </c>
      <c r="P101" s="2392">
        <v>11634.27</v>
      </c>
      <c r="Q101" s="2392">
        <v>0</v>
      </c>
      <c r="R101" s="2183"/>
      <c r="S101" s="2183"/>
      <c r="T101" s="2189"/>
      <c r="U101" s="2189"/>
      <c r="V101" s="2194"/>
      <c r="W101" s="2194"/>
      <c r="X101" s="2190">
        <v>100</v>
      </c>
      <c r="Y101" s="2189"/>
      <c r="Z101" s="2195"/>
      <c r="AA101" s="2183"/>
      <c r="AB101" s="2184"/>
      <c r="AC101" s="2147"/>
      <c r="AD101" s="2454"/>
      <c r="AE101" s="2457">
        <v>1</v>
      </c>
      <c r="AF101" s="2458">
        <v>1</v>
      </c>
      <c r="AG101" s="2382">
        <v>1</v>
      </c>
      <c r="AH101" s="2188"/>
      <c r="AI101" s="2182"/>
      <c r="AJ101" s="2182"/>
      <c r="AK101" s="2182"/>
      <c r="AL101" s="2450" t="s">
        <v>438</v>
      </c>
      <c r="AM101" s="2198"/>
      <c r="AN101" s="2198"/>
      <c r="AO101" s="2198"/>
      <c r="AP101" s="2198"/>
      <c r="AQ101" s="2198"/>
      <c r="AR101" s="2198"/>
      <c r="AS101" s="2198"/>
      <c r="AT101" s="2198"/>
      <c r="AU101" s="2198"/>
      <c r="AV101" s="2198"/>
      <c r="AW101" s="2198"/>
      <c r="AX101" s="2198"/>
    </row>
    <row r="102" spans="1:50" ht="30" customHeight="1">
      <c r="A102" s="2383">
        <v>98</v>
      </c>
      <c r="B102" s="1840" t="s">
        <v>415</v>
      </c>
      <c r="C102" s="2372" t="s">
        <v>94</v>
      </c>
      <c r="D102" s="2181" t="s">
        <v>2374</v>
      </c>
      <c r="E102" s="2192"/>
      <c r="F102" s="2344" t="s">
        <v>3507</v>
      </c>
      <c r="G102" s="2344" t="s">
        <v>3513</v>
      </c>
      <c r="H102" s="2153">
        <v>1</v>
      </c>
      <c r="I102" s="2155"/>
      <c r="J102" s="2155"/>
      <c r="K102" s="2376" t="s">
        <v>1240</v>
      </c>
      <c r="L102" s="2377" t="s">
        <v>448</v>
      </c>
      <c r="M102" s="2183" t="s">
        <v>1056</v>
      </c>
      <c r="N102" s="2392">
        <v>11634.27</v>
      </c>
      <c r="O102" s="2392">
        <v>11634.27</v>
      </c>
      <c r="P102" s="2392">
        <v>11634.27</v>
      </c>
      <c r="Q102" s="2392">
        <v>0</v>
      </c>
      <c r="R102" s="2183"/>
      <c r="S102" s="2183"/>
      <c r="T102" s="2189"/>
      <c r="U102" s="2189"/>
      <c r="V102" s="2194"/>
      <c r="W102" s="2194"/>
      <c r="X102" s="2190">
        <v>100</v>
      </c>
      <c r="Y102" s="2189"/>
      <c r="Z102" s="2195"/>
      <c r="AA102" s="2183"/>
      <c r="AB102" s="2184"/>
      <c r="AC102" s="2147"/>
      <c r="AD102" s="2454"/>
      <c r="AE102" s="2457">
        <v>1</v>
      </c>
      <c r="AF102" s="2458">
        <v>1</v>
      </c>
      <c r="AG102" s="2382">
        <v>1</v>
      </c>
      <c r="AH102" s="2188"/>
      <c r="AI102" s="2182"/>
      <c r="AJ102" s="2182"/>
      <c r="AK102" s="2182"/>
      <c r="AL102" s="2450" t="s">
        <v>438</v>
      </c>
      <c r="AM102" s="2198"/>
      <c r="AN102" s="2198"/>
      <c r="AO102" s="2198"/>
      <c r="AP102" s="2198"/>
      <c r="AQ102" s="2198"/>
      <c r="AR102" s="2198"/>
      <c r="AS102" s="2198"/>
      <c r="AT102" s="2198"/>
      <c r="AU102" s="2198"/>
      <c r="AV102" s="2198"/>
      <c r="AW102" s="2198"/>
      <c r="AX102" s="2198"/>
    </row>
    <row r="103" spans="1:50" ht="30" customHeight="1">
      <c r="A103" s="2383">
        <v>99</v>
      </c>
      <c r="B103" s="1840" t="s">
        <v>415</v>
      </c>
      <c r="C103" s="2372" t="s">
        <v>94</v>
      </c>
      <c r="D103" s="2181" t="s">
        <v>2374</v>
      </c>
      <c r="E103" s="2192"/>
      <c r="F103" s="2344" t="s">
        <v>3286</v>
      </c>
      <c r="G103" s="2344" t="s">
        <v>3514</v>
      </c>
      <c r="H103" s="2153">
        <v>1</v>
      </c>
      <c r="I103" s="2155"/>
      <c r="J103" s="2155"/>
      <c r="K103" s="2376" t="s">
        <v>1240</v>
      </c>
      <c r="L103" s="2377" t="s">
        <v>448</v>
      </c>
      <c r="M103" s="2183" t="s">
        <v>1056</v>
      </c>
      <c r="N103" s="2392">
        <v>11634.27</v>
      </c>
      <c r="O103" s="2392">
        <v>11634.27</v>
      </c>
      <c r="P103" s="2392">
        <v>11634.27</v>
      </c>
      <c r="Q103" s="2392">
        <v>0</v>
      </c>
      <c r="R103" s="2183"/>
      <c r="S103" s="2183"/>
      <c r="T103" s="2189"/>
      <c r="U103" s="2189"/>
      <c r="V103" s="2194"/>
      <c r="W103" s="2194"/>
      <c r="X103" s="2190">
        <v>1000</v>
      </c>
      <c r="Y103" s="2189"/>
      <c r="Z103" s="2195"/>
      <c r="AA103" s="2183"/>
      <c r="AB103" s="2184"/>
      <c r="AC103" s="2147"/>
      <c r="AD103" s="2454"/>
      <c r="AE103" s="2457">
        <v>1</v>
      </c>
      <c r="AF103" s="2458">
        <v>1</v>
      </c>
      <c r="AG103" s="2382">
        <v>1</v>
      </c>
      <c r="AH103" s="2188"/>
      <c r="AI103" s="2182"/>
      <c r="AJ103" s="2182"/>
      <c r="AK103" s="2182"/>
      <c r="AL103" s="2450" t="s">
        <v>438</v>
      </c>
      <c r="AM103" s="2198"/>
      <c r="AN103" s="2198"/>
      <c r="AO103" s="2198"/>
      <c r="AP103" s="2198"/>
      <c r="AQ103" s="2198"/>
      <c r="AR103" s="2198"/>
      <c r="AS103" s="2198"/>
      <c r="AT103" s="2198"/>
      <c r="AU103" s="2198"/>
      <c r="AV103" s="2198"/>
      <c r="AW103" s="2198"/>
      <c r="AX103" s="2198"/>
    </row>
    <row r="104" spans="1:50" ht="73.5" customHeight="1">
      <c r="A104" s="2383">
        <v>100</v>
      </c>
      <c r="B104" s="2382" t="s">
        <v>451</v>
      </c>
      <c r="C104" s="2372" t="s">
        <v>94</v>
      </c>
      <c r="D104" s="2182" t="s">
        <v>2381</v>
      </c>
      <c r="E104" s="2192"/>
      <c r="F104" s="2385" t="s">
        <v>3338</v>
      </c>
      <c r="G104" s="2385" t="s">
        <v>3339</v>
      </c>
      <c r="H104" s="2156">
        <v>8</v>
      </c>
      <c r="I104" s="2155"/>
      <c r="J104" s="2155">
        <v>1149</v>
      </c>
      <c r="K104" s="2182" t="s">
        <v>964</v>
      </c>
      <c r="L104" s="2183" t="s">
        <v>2962</v>
      </c>
      <c r="M104" s="2183" t="s">
        <v>1056</v>
      </c>
      <c r="N104" s="2392">
        <v>1203000</v>
      </c>
      <c r="O104" s="2392">
        <v>1203000</v>
      </c>
      <c r="P104" s="2392">
        <v>1203000</v>
      </c>
      <c r="Q104" s="2392">
        <v>0</v>
      </c>
      <c r="R104" s="2183"/>
      <c r="S104" s="2183"/>
      <c r="T104" s="2189"/>
      <c r="U104" s="2189"/>
      <c r="V104" s="2194"/>
      <c r="W104" s="2194"/>
      <c r="X104" s="2190"/>
      <c r="Y104" s="2189">
        <v>3.3</v>
      </c>
      <c r="Z104" s="2194"/>
      <c r="AA104" s="2183"/>
      <c r="AB104" s="2184"/>
      <c r="AC104" s="2147"/>
      <c r="AD104" s="2454"/>
      <c r="AE104" s="2457">
        <v>1</v>
      </c>
      <c r="AF104" s="2458">
        <v>1</v>
      </c>
      <c r="AG104" s="2382">
        <v>1</v>
      </c>
      <c r="AH104" s="2182"/>
      <c r="AI104" s="2182"/>
      <c r="AJ104" s="2182"/>
      <c r="AK104" s="2182"/>
      <c r="AL104" s="2450" t="s">
        <v>438</v>
      </c>
      <c r="AM104" s="2198"/>
      <c r="AN104" s="2198"/>
      <c r="AO104" s="2198"/>
      <c r="AP104" s="2198"/>
      <c r="AQ104" s="2198"/>
      <c r="AR104" s="2198"/>
      <c r="AS104" s="2198"/>
      <c r="AT104" s="2198"/>
      <c r="AU104" s="2198"/>
      <c r="AV104" s="2198"/>
      <c r="AW104" s="2198"/>
      <c r="AX104" s="2198"/>
    </row>
    <row r="105" spans="1:50" ht="71.25" customHeight="1">
      <c r="A105" s="2383">
        <v>101</v>
      </c>
      <c r="B105" s="2382" t="s">
        <v>451</v>
      </c>
      <c r="C105" s="2372" t="s">
        <v>94</v>
      </c>
      <c r="D105" s="2182" t="s">
        <v>2381</v>
      </c>
      <c r="E105" s="2192"/>
      <c r="F105" s="2386" t="s">
        <v>3340</v>
      </c>
      <c r="G105" s="2386" t="s">
        <v>3341</v>
      </c>
      <c r="H105" s="2156">
        <v>6</v>
      </c>
      <c r="I105" s="2155"/>
      <c r="J105" s="2155">
        <v>798</v>
      </c>
      <c r="K105" s="2182" t="s">
        <v>964</v>
      </c>
      <c r="L105" s="2183" t="s">
        <v>2962</v>
      </c>
      <c r="M105" s="2183" t="s">
        <v>1056</v>
      </c>
      <c r="N105" s="2392">
        <v>1647204.96</v>
      </c>
      <c r="O105" s="2392">
        <v>1647204.96</v>
      </c>
      <c r="P105" s="2392">
        <v>1647204.96</v>
      </c>
      <c r="Q105" s="2392">
        <v>0</v>
      </c>
      <c r="R105" s="2183"/>
      <c r="S105" s="2183"/>
      <c r="T105" s="2189"/>
      <c r="U105" s="2189"/>
      <c r="V105" s="2194"/>
      <c r="W105" s="2194"/>
      <c r="X105" s="2190"/>
      <c r="Y105" s="2189">
        <v>3.3</v>
      </c>
      <c r="Z105" s="2194"/>
      <c r="AA105" s="2183"/>
      <c r="AB105" s="2184"/>
      <c r="AC105" s="2147"/>
      <c r="AD105" s="2454"/>
      <c r="AE105" s="2457">
        <v>1</v>
      </c>
      <c r="AF105" s="2458">
        <v>1</v>
      </c>
      <c r="AG105" s="2382">
        <v>1</v>
      </c>
      <c r="AH105" s="2188"/>
      <c r="AI105" s="2188"/>
      <c r="AJ105" s="2182"/>
      <c r="AK105" s="2188"/>
      <c r="AL105" s="2450" t="s">
        <v>438</v>
      </c>
      <c r="AM105" s="2198"/>
      <c r="AN105" s="2198"/>
      <c r="AO105" s="2198"/>
      <c r="AP105" s="2198"/>
      <c r="AQ105" s="2198"/>
      <c r="AR105" s="2198"/>
      <c r="AS105" s="2198"/>
      <c r="AT105" s="2198"/>
      <c r="AU105" s="2198"/>
      <c r="AV105" s="2198"/>
      <c r="AW105" s="2198"/>
      <c r="AX105" s="2198"/>
    </row>
    <row r="106" spans="1:50" ht="52.5" customHeight="1">
      <c r="A106" s="2383">
        <v>102</v>
      </c>
      <c r="B106" s="2382" t="s">
        <v>451</v>
      </c>
      <c r="C106" s="2372" t="s">
        <v>94</v>
      </c>
      <c r="D106" s="2182" t="s">
        <v>2381</v>
      </c>
      <c r="E106" s="2192"/>
      <c r="F106" s="2386" t="s">
        <v>3342</v>
      </c>
      <c r="G106" s="2387" t="s">
        <v>3343</v>
      </c>
      <c r="H106" s="2156">
        <v>3</v>
      </c>
      <c r="I106" s="2155"/>
      <c r="J106" s="2155">
        <v>609</v>
      </c>
      <c r="K106" s="2182" t="s">
        <v>964</v>
      </c>
      <c r="L106" s="2183" t="s">
        <v>2962</v>
      </c>
      <c r="M106" s="2183" t="s">
        <v>1056</v>
      </c>
      <c r="N106" s="2392">
        <v>2304756.96</v>
      </c>
      <c r="O106" s="2392">
        <v>2304756.96</v>
      </c>
      <c r="P106" s="2392">
        <v>2304756.96</v>
      </c>
      <c r="Q106" s="2392">
        <v>0</v>
      </c>
      <c r="R106" s="2183"/>
      <c r="S106" s="2183"/>
      <c r="T106" s="2189"/>
      <c r="U106" s="2189"/>
      <c r="V106" s="2194"/>
      <c r="W106" s="2194"/>
      <c r="X106" s="2190"/>
      <c r="Y106" s="2189">
        <v>5</v>
      </c>
      <c r="Z106" s="2194"/>
      <c r="AA106" s="2183"/>
      <c r="AB106" s="2184"/>
      <c r="AC106" s="2147"/>
      <c r="AD106" s="2454"/>
      <c r="AE106" s="2457">
        <v>1</v>
      </c>
      <c r="AF106" s="2458">
        <v>1</v>
      </c>
      <c r="AG106" s="2382">
        <v>1</v>
      </c>
      <c r="AH106" s="2182"/>
      <c r="AI106" s="2182"/>
      <c r="AJ106" s="2182"/>
      <c r="AK106" s="2182"/>
      <c r="AL106" s="2450" t="s">
        <v>438</v>
      </c>
      <c r="AM106" s="2198"/>
      <c r="AN106" s="2198"/>
      <c r="AO106" s="2198"/>
      <c r="AP106" s="2198"/>
      <c r="AQ106" s="2198"/>
      <c r="AR106" s="2198"/>
      <c r="AS106" s="2198"/>
      <c r="AT106" s="2198"/>
      <c r="AU106" s="2198"/>
      <c r="AV106" s="2198"/>
      <c r="AW106" s="2198"/>
      <c r="AX106" s="2198"/>
    </row>
    <row r="107" spans="1:50" ht="30.75" customHeight="1">
      <c r="A107" s="2383">
        <v>103</v>
      </c>
      <c r="B107" s="2382" t="s">
        <v>451</v>
      </c>
      <c r="C107" s="2372" t="s">
        <v>94</v>
      </c>
      <c r="D107" s="2182" t="s">
        <v>1030</v>
      </c>
      <c r="E107" s="2192"/>
      <c r="F107" s="2344" t="s">
        <v>3344</v>
      </c>
      <c r="G107" s="2344" t="s">
        <v>2051</v>
      </c>
      <c r="H107" s="2156">
        <v>1</v>
      </c>
      <c r="I107" s="2155"/>
      <c r="J107" s="2155">
        <v>144</v>
      </c>
      <c r="K107" s="2376" t="s">
        <v>1240</v>
      </c>
      <c r="L107" s="2377" t="s">
        <v>448</v>
      </c>
      <c r="M107" s="2183" t="s">
        <v>1056</v>
      </c>
      <c r="N107" s="2392">
        <v>9790</v>
      </c>
      <c r="O107" s="2392">
        <v>9790</v>
      </c>
      <c r="P107" s="2392">
        <v>9790</v>
      </c>
      <c r="Q107" s="2392">
        <v>0</v>
      </c>
      <c r="R107" s="2183"/>
      <c r="S107" s="2183"/>
      <c r="T107" s="2189"/>
      <c r="U107" s="2189"/>
      <c r="V107" s="2194"/>
      <c r="W107" s="2194"/>
      <c r="X107" s="2190">
        <v>200</v>
      </c>
      <c r="Y107" s="2189"/>
      <c r="Z107" s="2195"/>
      <c r="AA107" s="2183"/>
      <c r="AB107" s="2184"/>
      <c r="AC107" s="2147"/>
      <c r="AD107" s="2454"/>
      <c r="AE107" s="2457">
        <v>1</v>
      </c>
      <c r="AF107" s="2458">
        <v>1</v>
      </c>
      <c r="AG107" s="2382">
        <v>1</v>
      </c>
      <c r="AH107" s="2182"/>
      <c r="AI107" s="2182"/>
      <c r="AJ107" s="2182"/>
      <c r="AK107" s="2182"/>
      <c r="AL107" s="2450" t="s">
        <v>438</v>
      </c>
      <c r="AM107" s="2198"/>
      <c r="AN107" s="2198"/>
      <c r="AO107" s="2198"/>
      <c r="AP107" s="2198"/>
      <c r="AQ107" s="2198"/>
      <c r="AR107" s="2198"/>
      <c r="AS107" s="2198"/>
      <c r="AT107" s="2198"/>
      <c r="AU107" s="2198"/>
      <c r="AV107" s="2198"/>
      <c r="AW107" s="2198"/>
      <c r="AX107" s="2198"/>
    </row>
    <row r="108" spans="1:50" ht="30.75" customHeight="1">
      <c r="A108" s="2383">
        <v>104</v>
      </c>
      <c r="B108" s="2382" t="s">
        <v>451</v>
      </c>
      <c r="C108" s="2372" t="s">
        <v>94</v>
      </c>
      <c r="D108" s="2182" t="s">
        <v>1030</v>
      </c>
      <c r="E108" s="2192"/>
      <c r="F108" s="2344" t="s">
        <v>3345</v>
      </c>
      <c r="G108" s="2344" t="s">
        <v>3346</v>
      </c>
      <c r="H108" s="2156">
        <v>1</v>
      </c>
      <c r="I108" s="2155"/>
      <c r="J108" s="2155">
        <v>160</v>
      </c>
      <c r="K108" s="2376" t="s">
        <v>1240</v>
      </c>
      <c r="L108" s="2377" t="s">
        <v>448</v>
      </c>
      <c r="M108" s="2183" t="s">
        <v>1056</v>
      </c>
      <c r="N108" s="2392">
        <v>9790</v>
      </c>
      <c r="O108" s="2392">
        <v>9790</v>
      </c>
      <c r="P108" s="2392">
        <v>9790</v>
      </c>
      <c r="Q108" s="2392">
        <v>0</v>
      </c>
      <c r="R108" s="2183"/>
      <c r="S108" s="2183"/>
      <c r="T108" s="2189"/>
      <c r="U108" s="2189"/>
      <c r="V108" s="2194"/>
      <c r="W108" s="2194"/>
      <c r="X108" s="2190">
        <v>200</v>
      </c>
      <c r="Y108" s="2189"/>
      <c r="Z108" s="2195"/>
      <c r="AA108" s="2183"/>
      <c r="AB108" s="2184"/>
      <c r="AC108" s="2147"/>
      <c r="AD108" s="2454"/>
      <c r="AE108" s="2457">
        <v>1</v>
      </c>
      <c r="AF108" s="2458">
        <v>1</v>
      </c>
      <c r="AG108" s="2382">
        <v>1</v>
      </c>
      <c r="AH108" s="2182"/>
      <c r="AI108" s="2182"/>
      <c r="AJ108" s="2182"/>
      <c r="AK108" s="2182"/>
      <c r="AL108" s="2450" t="s">
        <v>438</v>
      </c>
      <c r="AM108" s="2198"/>
      <c r="AN108" s="2198"/>
      <c r="AO108" s="2198"/>
      <c r="AP108" s="2198"/>
      <c r="AQ108" s="2198"/>
      <c r="AR108" s="2198"/>
      <c r="AS108" s="2198"/>
      <c r="AT108" s="2198"/>
      <c r="AU108" s="2198"/>
      <c r="AV108" s="2198"/>
      <c r="AW108" s="2198"/>
      <c r="AX108" s="2198"/>
    </row>
    <row r="109" spans="1:50" ht="29.25" customHeight="1">
      <c r="A109" s="2383">
        <v>105</v>
      </c>
      <c r="B109" s="2382" t="s">
        <v>451</v>
      </c>
      <c r="C109" s="2372" t="s">
        <v>94</v>
      </c>
      <c r="D109" s="2182" t="s">
        <v>1030</v>
      </c>
      <c r="E109" s="2192"/>
      <c r="F109" s="2344" t="s">
        <v>3347</v>
      </c>
      <c r="G109" s="2344" t="s">
        <v>3348</v>
      </c>
      <c r="H109" s="2156">
        <v>1</v>
      </c>
      <c r="I109" s="2155"/>
      <c r="J109" s="2155">
        <v>204</v>
      </c>
      <c r="K109" s="2376" t="s">
        <v>1240</v>
      </c>
      <c r="L109" s="2377" t="s">
        <v>448</v>
      </c>
      <c r="M109" s="2183" t="s">
        <v>1056</v>
      </c>
      <c r="N109" s="2392">
        <v>97900</v>
      </c>
      <c r="O109" s="2392">
        <v>97900</v>
      </c>
      <c r="P109" s="2392">
        <v>97900</v>
      </c>
      <c r="Q109" s="2392">
        <v>0</v>
      </c>
      <c r="R109" s="2183"/>
      <c r="S109" s="2183"/>
      <c r="T109" s="2189"/>
      <c r="U109" s="2189"/>
      <c r="V109" s="2194"/>
      <c r="W109" s="2194"/>
      <c r="X109" s="2190">
        <v>2000</v>
      </c>
      <c r="Y109" s="2189"/>
      <c r="Z109" s="2195"/>
      <c r="AA109" s="2183"/>
      <c r="AB109" s="2184"/>
      <c r="AC109" s="2147"/>
      <c r="AD109" s="2454"/>
      <c r="AE109" s="2457">
        <v>1</v>
      </c>
      <c r="AF109" s="2458">
        <v>1</v>
      </c>
      <c r="AG109" s="2382">
        <v>1</v>
      </c>
      <c r="AH109" s="2182"/>
      <c r="AI109" s="2182"/>
      <c r="AJ109" s="2182"/>
      <c r="AK109" s="2182"/>
      <c r="AL109" s="2450" t="s">
        <v>438</v>
      </c>
      <c r="AM109" s="2198"/>
      <c r="AN109" s="2198"/>
      <c r="AO109" s="2198"/>
      <c r="AP109" s="2198"/>
      <c r="AQ109" s="2198"/>
      <c r="AR109" s="2198"/>
      <c r="AS109" s="2198"/>
      <c r="AT109" s="2198"/>
      <c r="AU109" s="2198"/>
      <c r="AV109" s="2198"/>
      <c r="AW109" s="2198"/>
      <c r="AX109" s="2198"/>
    </row>
    <row r="110" spans="1:50" ht="29.25" customHeight="1">
      <c r="A110" s="2383">
        <v>106</v>
      </c>
      <c r="B110" s="2382" t="s">
        <v>451</v>
      </c>
      <c r="C110" s="2372" t="s">
        <v>94</v>
      </c>
      <c r="D110" s="2182" t="s">
        <v>1030</v>
      </c>
      <c r="E110" s="2192"/>
      <c r="F110" s="2344" t="s">
        <v>3349</v>
      </c>
      <c r="G110" s="2344" t="s">
        <v>3350</v>
      </c>
      <c r="H110" s="2156">
        <v>1</v>
      </c>
      <c r="I110" s="2155"/>
      <c r="J110" s="2155">
        <v>172</v>
      </c>
      <c r="K110" s="2376" t="s">
        <v>1240</v>
      </c>
      <c r="L110" s="2377" t="s">
        <v>448</v>
      </c>
      <c r="M110" s="2183" t="s">
        <v>1056</v>
      </c>
      <c r="N110" s="2392">
        <v>48950</v>
      </c>
      <c r="O110" s="2392">
        <v>48950</v>
      </c>
      <c r="P110" s="2392">
        <v>48950</v>
      </c>
      <c r="Q110" s="2392">
        <v>0</v>
      </c>
      <c r="R110" s="2183"/>
      <c r="S110" s="2183"/>
      <c r="T110" s="2189"/>
      <c r="U110" s="2189"/>
      <c r="V110" s="2194"/>
      <c r="W110" s="2194"/>
      <c r="X110" s="2190">
        <v>1000</v>
      </c>
      <c r="Y110" s="2189"/>
      <c r="Z110" s="2195"/>
      <c r="AA110" s="2183"/>
      <c r="AB110" s="2184"/>
      <c r="AC110" s="2147"/>
      <c r="AD110" s="2454"/>
      <c r="AE110" s="2457">
        <v>1</v>
      </c>
      <c r="AF110" s="2458">
        <v>1</v>
      </c>
      <c r="AG110" s="2382">
        <v>1</v>
      </c>
      <c r="AH110" s="2182"/>
      <c r="AI110" s="2182"/>
      <c r="AJ110" s="2182"/>
      <c r="AK110" s="2182"/>
      <c r="AL110" s="2450" t="s">
        <v>438</v>
      </c>
      <c r="AM110" s="2198"/>
      <c r="AN110" s="2198"/>
      <c r="AO110" s="2198"/>
      <c r="AP110" s="2198"/>
      <c r="AQ110" s="2198"/>
      <c r="AR110" s="2198"/>
      <c r="AS110" s="2198"/>
      <c r="AT110" s="2198"/>
      <c r="AU110" s="2198"/>
      <c r="AV110" s="2198"/>
      <c r="AW110" s="2198"/>
      <c r="AX110" s="2198"/>
    </row>
    <row r="111" spans="1:50" ht="28.5" customHeight="1">
      <c r="A111" s="2383">
        <v>107</v>
      </c>
      <c r="B111" s="2382" t="s">
        <v>451</v>
      </c>
      <c r="C111" s="2372" t="s">
        <v>94</v>
      </c>
      <c r="D111" s="2182" t="s">
        <v>1030</v>
      </c>
      <c r="E111" s="2192"/>
      <c r="F111" s="2344" t="s">
        <v>2857</v>
      </c>
      <c r="G111" s="2344" t="s">
        <v>3351</v>
      </c>
      <c r="H111" s="2156">
        <v>1</v>
      </c>
      <c r="I111" s="2155"/>
      <c r="J111" s="2155">
        <v>237</v>
      </c>
      <c r="K111" s="2376" t="s">
        <v>1240</v>
      </c>
      <c r="L111" s="2377" t="s">
        <v>448</v>
      </c>
      <c r="M111" s="2183" t="s">
        <v>1056</v>
      </c>
      <c r="N111" s="2392">
        <v>97900</v>
      </c>
      <c r="O111" s="2392">
        <v>97900</v>
      </c>
      <c r="P111" s="2392">
        <v>97900</v>
      </c>
      <c r="Q111" s="2392">
        <v>0</v>
      </c>
      <c r="R111" s="2183"/>
      <c r="S111" s="2183"/>
      <c r="T111" s="2189"/>
      <c r="U111" s="2189"/>
      <c r="V111" s="2194"/>
      <c r="W111" s="2194"/>
      <c r="X111" s="2190">
        <v>2000</v>
      </c>
      <c r="Y111" s="2189"/>
      <c r="Z111" s="2195"/>
      <c r="AA111" s="2183"/>
      <c r="AB111" s="2184"/>
      <c r="AC111" s="2147"/>
      <c r="AD111" s="2454"/>
      <c r="AE111" s="2457">
        <v>1</v>
      </c>
      <c r="AF111" s="2458">
        <v>1</v>
      </c>
      <c r="AG111" s="2382">
        <v>1</v>
      </c>
      <c r="AH111" s="2182"/>
      <c r="AI111" s="2182"/>
      <c r="AJ111" s="2182"/>
      <c r="AK111" s="2182"/>
      <c r="AL111" s="2450" t="s">
        <v>438</v>
      </c>
      <c r="AM111" s="2198"/>
      <c r="AN111" s="2198"/>
      <c r="AO111" s="2198"/>
      <c r="AP111" s="2198"/>
      <c r="AQ111" s="2198"/>
      <c r="AR111" s="2198"/>
      <c r="AS111" s="2198"/>
      <c r="AT111" s="2198"/>
      <c r="AU111" s="2198"/>
      <c r="AV111" s="2198"/>
      <c r="AW111" s="2198"/>
      <c r="AX111" s="2198"/>
    </row>
    <row r="112" spans="1:50" ht="30" customHeight="1">
      <c r="A112" s="2383">
        <v>108</v>
      </c>
      <c r="B112" s="2382" t="s">
        <v>451</v>
      </c>
      <c r="C112" s="2372" t="s">
        <v>94</v>
      </c>
      <c r="D112" s="2182" t="s">
        <v>1030</v>
      </c>
      <c r="E112" s="2192"/>
      <c r="F112" s="2344" t="s">
        <v>3352</v>
      </c>
      <c r="G112" s="2344" t="s">
        <v>2033</v>
      </c>
      <c r="H112" s="2156">
        <v>1</v>
      </c>
      <c r="I112" s="2155"/>
      <c r="J112" s="2155">
        <v>105</v>
      </c>
      <c r="K112" s="2376" t="s">
        <v>1240</v>
      </c>
      <c r="L112" s="2377" t="s">
        <v>448</v>
      </c>
      <c r="M112" s="2183" t="s">
        <v>1056</v>
      </c>
      <c r="N112" s="2392">
        <v>48950</v>
      </c>
      <c r="O112" s="2392">
        <v>48950</v>
      </c>
      <c r="P112" s="2392">
        <v>48950</v>
      </c>
      <c r="Q112" s="2392">
        <v>0</v>
      </c>
      <c r="R112" s="2183"/>
      <c r="S112" s="2183"/>
      <c r="T112" s="2189"/>
      <c r="U112" s="2189"/>
      <c r="V112" s="2194"/>
      <c r="W112" s="2194"/>
      <c r="X112" s="2190">
        <v>2000</v>
      </c>
      <c r="Y112" s="2189"/>
      <c r="Z112" s="2195"/>
      <c r="AA112" s="2183"/>
      <c r="AB112" s="2184"/>
      <c r="AC112" s="2147"/>
      <c r="AD112" s="2454"/>
      <c r="AE112" s="2457">
        <v>1</v>
      </c>
      <c r="AF112" s="2458">
        <v>1</v>
      </c>
      <c r="AG112" s="2382">
        <v>1</v>
      </c>
      <c r="AH112" s="2182"/>
      <c r="AI112" s="2182"/>
      <c r="AJ112" s="2182"/>
      <c r="AK112" s="2182"/>
      <c r="AL112" s="2450" t="s">
        <v>438</v>
      </c>
      <c r="AM112" s="2198"/>
      <c r="AN112" s="2198"/>
      <c r="AO112" s="2198"/>
      <c r="AP112" s="2198"/>
      <c r="AQ112" s="2198"/>
      <c r="AR112" s="2198"/>
      <c r="AS112" s="2198"/>
      <c r="AT112" s="2198"/>
      <c r="AU112" s="2198"/>
      <c r="AV112" s="2198"/>
      <c r="AW112" s="2198"/>
      <c r="AX112" s="2198"/>
    </row>
    <row r="113" spans="1:50" ht="27.75" customHeight="1">
      <c r="A113" s="2383">
        <v>109</v>
      </c>
      <c r="B113" s="2382" t="s">
        <v>451</v>
      </c>
      <c r="C113" s="2372" t="s">
        <v>94</v>
      </c>
      <c r="D113" s="2182" t="s">
        <v>1030</v>
      </c>
      <c r="E113" s="2192"/>
      <c r="F113" s="2344" t="s">
        <v>3353</v>
      </c>
      <c r="G113" s="2344" t="s">
        <v>3354</v>
      </c>
      <c r="H113" s="2156">
        <v>1</v>
      </c>
      <c r="I113" s="2155"/>
      <c r="J113" s="2155">
        <v>68</v>
      </c>
      <c r="K113" s="2376" t="s">
        <v>1240</v>
      </c>
      <c r="L113" s="2377" t="s">
        <v>448</v>
      </c>
      <c r="M113" s="2183" t="s">
        <v>1056</v>
      </c>
      <c r="N113" s="2392">
        <v>24475</v>
      </c>
      <c r="O113" s="2392">
        <v>24475</v>
      </c>
      <c r="P113" s="2392">
        <v>24475</v>
      </c>
      <c r="Q113" s="2392">
        <v>0</v>
      </c>
      <c r="R113" s="2183"/>
      <c r="S113" s="2183"/>
      <c r="T113" s="2189"/>
      <c r="U113" s="2189"/>
      <c r="V113" s="2194"/>
      <c r="W113" s="2194"/>
      <c r="X113" s="2190">
        <v>500</v>
      </c>
      <c r="Y113" s="2189"/>
      <c r="Z113" s="2195"/>
      <c r="AA113" s="2183"/>
      <c r="AB113" s="2184"/>
      <c r="AC113" s="2147"/>
      <c r="AD113" s="2454"/>
      <c r="AE113" s="2457">
        <v>1</v>
      </c>
      <c r="AF113" s="2458">
        <v>1</v>
      </c>
      <c r="AG113" s="2382">
        <v>1</v>
      </c>
      <c r="AH113" s="2182"/>
      <c r="AI113" s="2182"/>
      <c r="AJ113" s="2182"/>
      <c r="AK113" s="2182"/>
      <c r="AL113" s="2450" t="s">
        <v>438</v>
      </c>
      <c r="AM113" s="2198"/>
      <c r="AN113" s="2198"/>
      <c r="AO113" s="2198"/>
      <c r="AP113" s="2198"/>
      <c r="AQ113" s="2198"/>
      <c r="AR113" s="2198"/>
      <c r="AS113" s="2198"/>
      <c r="AT113" s="2198"/>
      <c r="AU113" s="2198"/>
      <c r="AV113" s="2198"/>
      <c r="AW113" s="2198"/>
      <c r="AX113" s="2198"/>
    </row>
    <row r="114" spans="1:50" ht="47.25" customHeight="1">
      <c r="A114" s="2383">
        <v>110</v>
      </c>
      <c r="B114" s="2382" t="s">
        <v>451</v>
      </c>
      <c r="C114" s="2372" t="s">
        <v>94</v>
      </c>
      <c r="D114" s="2182" t="s">
        <v>1030</v>
      </c>
      <c r="E114" s="2192"/>
      <c r="F114" s="2344" t="s">
        <v>2696</v>
      </c>
      <c r="G114" s="2344" t="s">
        <v>3102</v>
      </c>
      <c r="H114" s="2156">
        <v>1</v>
      </c>
      <c r="I114" s="2155"/>
      <c r="J114" s="2155">
        <v>504</v>
      </c>
      <c r="K114" s="2376" t="s">
        <v>1240</v>
      </c>
      <c r="L114" s="2571" t="s">
        <v>448</v>
      </c>
      <c r="M114" s="2183" t="s">
        <v>1056</v>
      </c>
      <c r="N114" s="2392">
        <v>82448.399999999994</v>
      </c>
      <c r="O114" s="2392">
        <v>82448.399999999994</v>
      </c>
      <c r="P114" s="2392">
        <v>82448.399999999994</v>
      </c>
      <c r="Q114" s="2392">
        <v>0</v>
      </c>
      <c r="R114" s="2183"/>
      <c r="S114" s="2540"/>
      <c r="T114" s="2189"/>
      <c r="U114" s="2189"/>
      <c r="V114" s="2194"/>
      <c r="W114" s="2194"/>
      <c r="X114" s="2190">
        <v>3400</v>
      </c>
      <c r="Y114" s="2189"/>
      <c r="Z114" s="2195"/>
      <c r="AA114" s="2183"/>
      <c r="AB114" s="2184"/>
      <c r="AC114" s="2147"/>
      <c r="AD114" s="2454"/>
      <c r="AE114" s="2457">
        <v>1</v>
      </c>
      <c r="AF114" s="2458">
        <v>1</v>
      </c>
      <c r="AG114" s="2382">
        <v>1</v>
      </c>
      <c r="AH114" s="2182"/>
      <c r="AI114" s="2182"/>
      <c r="AJ114" s="2182"/>
      <c r="AK114" s="2182"/>
      <c r="AL114" s="2559" t="s">
        <v>3494</v>
      </c>
      <c r="AM114" s="2198"/>
      <c r="AN114" s="2198"/>
      <c r="AO114" s="2198"/>
      <c r="AP114" s="2198"/>
      <c r="AQ114" s="2198"/>
      <c r="AR114" s="2198"/>
      <c r="AS114" s="2198"/>
      <c r="AT114" s="2198"/>
      <c r="AU114" s="2198"/>
      <c r="AV114" s="2198"/>
      <c r="AW114" s="2198"/>
      <c r="AX114" s="2198"/>
    </row>
    <row r="115" spans="1:50" ht="53.25" customHeight="1">
      <c r="A115" s="2383">
        <v>111</v>
      </c>
      <c r="B115" s="2539" t="s">
        <v>415</v>
      </c>
      <c r="C115" s="2372" t="s">
        <v>94</v>
      </c>
      <c r="D115" s="2182" t="s">
        <v>1030</v>
      </c>
      <c r="E115" s="2192"/>
      <c r="F115" s="2344" t="s">
        <v>3491</v>
      </c>
      <c r="G115" s="2344" t="s">
        <v>3491</v>
      </c>
      <c r="H115" s="2156">
        <v>7</v>
      </c>
      <c r="I115" s="2155"/>
      <c r="J115" s="2155"/>
      <c r="K115" s="2376" t="s">
        <v>1240</v>
      </c>
      <c r="L115" s="2571" t="s">
        <v>448</v>
      </c>
      <c r="M115" s="2183" t="s">
        <v>1056</v>
      </c>
      <c r="N115" s="2392">
        <v>195588.54</v>
      </c>
      <c r="O115" s="2392">
        <v>195588.54</v>
      </c>
      <c r="P115" s="2392">
        <v>195588.54</v>
      </c>
      <c r="Q115" s="2392">
        <v>0</v>
      </c>
      <c r="R115" s="2183"/>
      <c r="S115" s="2183"/>
      <c r="T115" s="2189"/>
      <c r="U115" s="2189"/>
      <c r="V115" s="2194"/>
      <c r="W115" s="2194"/>
      <c r="X115" s="2190">
        <v>5300</v>
      </c>
      <c r="Y115" s="2189"/>
      <c r="Z115" s="2195"/>
      <c r="AA115" s="2183"/>
      <c r="AB115" s="2184"/>
      <c r="AC115" s="2147"/>
      <c r="AD115" s="2454"/>
      <c r="AE115" s="2457">
        <v>1</v>
      </c>
      <c r="AF115" s="2458">
        <v>1</v>
      </c>
      <c r="AG115" s="2382">
        <v>1</v>
      </c>
      <c r="AH115" s="2182"/>
      <c r="AI115" s="2182"/>
      <c r="AJ115" s="2182"/>
      <c r="AK115" s="2182"/>
      <c r="AL115" s="2519" t="s">
        <v>2996</v>
      </c>
      <c r="AM115" s="2198"/>
      <c r="AN115" s="2198"/>
      <c r="AO115" s="2198"/>
      <c r="AP115" s="2198"/>
      <c r="AQ115" s="2198"/>
      <c r="AR115" s="2198"/>
      <c r="AS115" s="2198"/>
      <c r="AT115" s="2198"/>
      <c r="AU115" s="2198"/>
      <c r="AV115" s="2198"/>
      <c r="AW115" s="2198"/>
      <c r="AX115" s="2198"/>
    </row>
    <row r="116" spans="1:50" ht="60" customHeight="1">
      <c r="A116" s="2383">
        <v>112</v>
      </c>
      <c r="B116" s="2382" t="s">
        <v>451</v>
      </c>
      <c r="C116" s="2372" t="s">
        <v>94</v>
      </c>
      <c r="D116" s="2182" t="s">
        <v>1030</v>
      </c>
      <c r="E116" s="2192"/>
      <c r="F116" s="2385" t="s">
        <v>3355</v>
      </c>
      <c r="G116" s="2350" t="s">
        <v>3356</v>
      </c>
      <c r="H116" s="2156">
        <v>7</v>
      </c>
      <c r="I116" s="2155"/>
      <c r="J116" s="2155">
        <v>463</v>
      </c>
      <c r="K116" s="2182" t="s">
        <v>964</v>
      </c>
      <c r="L116" s="2183" t="s">
        <v>2962</v>
      </c>
      <c r="M116" s="2183" t="s">
        <v>1056</v>
      </c>
      <c r="N116" s="2392">
        <v>549770.19999999995</v>
      </c>
      <c r="O116" s="2392">
        <v>549770.21</v>
      </c>
      <c r="P116" s="2392">
        <v>549770.21</v>
      </c>
      <c r="Q116" s="2392">
        <v>0</v>
      </c>
      <c r="R116" s="2183"/>
      <c r="S116" s="2183"/>
      <c r="T116" s="2189"/>
      <c r="U116" s="2189"/>
      <c r="V116" s="2194"/>
      <c r="W116" s="2194"/>
      <c r="X116" s="2401"/>
      <c r="Y116" s="2189">
        <v>1.9</v>
      </c>
      <c r="Z116" s="2551"/>
      <c r="AA116" s="2183"/>
      <c r="AB116" s="2184"/>
      <c r="AC116" s="2147"/>
      <c r="AD116" s="2454"/>
      <c r="AE116" s="2457">
        <v>1</v>
      </c>
      <c r="AF116" s="2458">
        <v>1</v>
      </c>
      <c r="AG116" s="2382">
        <v>1</v>
      </c>
      <c r="AH116" s="2182"/>
      <c r="AI116" s="2182"/>
      <c r="AJ116" s="2182"/>
      <c r="AK116" s="2182"/>
      <c r="AL116" s="2443" t="s">
        <v>438</v>
      </c>
      <c r="AM116" s="2198"/>
      <c r="AN116" s="2198"/>
      <c r="AO116" s="2198"/>
      <c r="AP116" s="2198"/>
      <c r="AQ116" s="2198"/>
      <c r="AR116" s="2198"/>
      <c r="AS116" s="2198"/>
      <c r="AT116" s="2198"/>
      <c r="AU116" s="2198"/>
      <c r="AV116" s="2198"/>
      <c r="AW116" s="2198"/>
      <c r="AX116" s="2198"/>
    </row>
    <row r="117" spans="1:50" ht="73.5" customHeight="1">
      <c r="A117" s="2383">
        <v>113</v>
      </c>
      <c r="B117" s="2382" t="s">
        <v>451</v>
      </c>
      <c r="C117" s="2372" t="s">
        <v>94</v>
      </c>
      <c r="D117" s="2182" t="s">
        <v>1030</v>
      </c>
      <c r="E117" s="2192"/>
      <c r="F117" s="2562" t="s">
        <v>3357</v>
      </c>
      <c r="G117" s="2350" t="s">
        <v>3358</v>
      </c>
      <c r="H117" s="2154">
        <v>5</v>
      </c>
      <c r="I117" s="2378"/>
      <c r="J117" s="2378">
        <v>596</v>
      </c>
      <c r="K117" s="2182" t="s">
        <v>964</v>
      </c>
      <c r="L117" s="2183" t="s">
        <v>2962</v>
      </c>
      <c r="M117" s="2183" t="s">
        <v>1056</v>
      </c>
      <c r="N117" s="2392">
        <v>909624.44</v>
      </c>
      <c r="O117" s="2392">
        <v>909624.43</v>
      </c>
      <c r="P117" s="2392">
        <v>909624.43</v>
      </c>
      <c r="Q117" s="2392">
        <v>0</v>
      </c>
      <c r="R117" s="2540"/>
      <c r="S117" s="2183"/>
      <c r="T117" s="2189"/>
      <c r="U117" s="2189"/>
      <c r="V117" s="2194"/>
      <c r="W117" s="2194"/>
      <c r="X117" s="2190"/>
      <c r="Y117" s="2189">
        <v>2.4</v>
      </c>
      <c r="Z117" s="2551"/>
      <c r="AA117" s="2183"/>
      <c r="AB117" s="2184"/>
      <c r="AC117" s="2147"/>
      <c r="AD117" s="2454"/>
      <c r="AE117" s="2457">
        <v>1</v>
      </c>
      <c r="AF117" s="2458">
        <v>1</v>
      </c>
      <c r="AG117" s="2382">
        <v>1</v>
      </c>
      <c r="AH117" s="2182"/>
      <c r="AI117" s="2182"/>
      <c r="AJ117" s="2182"/>
      <c r="AK117" s="2182"/>
      <c r="AL117" s="2496" t="s">
        <v>3497</v>
      </c>
      <c r="AM117" s="2198"/>
      <c r="AN117" s="2198"/>
      <c r="AO117" s="2198"/>
      <c r="AP117" s="2198"/>
      <c r="AQ117" s="2198"/>
      <c r="AR117" s="2198"/>
      <c r="AS117" s="2198"/>
      <c r="AT117" s="2198"/>
      <c r="AU117" s="2198"/>
      <c r="AV117" s="2198"/>
      <c r="AW117" s="2198"/>
      <c r="AX117" s="2198"/>
    </row>
    <row r="118" spans="1:50" ht="30.75" customHeight="1">
      <c r="A118" s="2383">
        <v>114</v>
      </c>
      <c r="B118" s="2382" t="s">
        <v>451</v>
      </c>
      <c r="C118" s="2372" t="s">
        <v>94</v>
      </c>
      <c r="D118" s="2182" t="s">
        <v>728</v>
      </c>
      <c r="E118" s="2192"/>
      <c r="F118" s="2498" t="s">
        <v>3359</v>
      </c>
      <c r="G118" s="2498" t="s">
        <v>716</v>
      </c>
      <c r="H118" s="2378">
        <v>1</v>
      </c>
      <c r="I118" s="2378"/>
      <c r="J118" s="2378">
        <v>132</v>
      </c>
      <c r="K118" s="2376" t="s">
        <v>1240</v>
      </c>
      <c r="L118" s="2377" t="s">
        <v>448</v>
      </c>
      <c r="M118" s="2183" t="s">
        <v>1056</v>
      </c>
      <c r="N118" s="2391">
        <v>190000</v>
      </c>
      <c r="O118" s="2391">
        <v>190000</v>
      </c>
      <c r="P118" s="2391">
        <v>190000</v>
      </c>
      <c r="Q118" s="2391">
        <v>0</v>
      </c>
      <c r="R118" s="2193"/>
      <c r="S118" s="2183"/>
      <c r="T118" s="2189"/>
      <c r="U118" s="2189"/>
      <c r="V118" s="2194"/>
      <c r="W118" s="2194"/>
      <c r="X118" s="2190">
        <v>5000</v>
      </c>
      <c r="Y118" s="2189"/>
      <c r="Z118" s="2195"/>
      <c r="AA118" s="2183"/>
      <c r="AB118" s="2184"/>
      <c r="AC118" s="2147"/>
      <c r="AD118" s="2454"/>
      <c r="AE118" s="2457">
        <v>1</v>
      </c>
      <c r="AF118" s="2458">
        <v>1</v>
      </c>
      <c r="AG118" s="2382">
        <v>1</v>
      </c>
      <c r="AH118" s="2182"/>
      <c r="AI118" s="2182"/>
      <c r="AJ118" s="2182"/>
      <c r="AK118" s="2182"/>
      <c r="AL118" s="2443" t="s">
        <v>438</v>
      </c>
      <c r="AM118" s="2198"/>
      <c r="AN118" s="2198"/>
      <c r="AO118" s="2198"/>
      <c r="AP118" s="2198"/>
      <c r="AQ118" s="2198"/>
      <c r="AR118" s="2198"/>
      <c r="AS118" s="2198"/>
      <c r="AT118" s="2198"/>
      <c r="AU118" s="2198"/>
      <c r="AV118" s="2198"/>
      <c r="AW118" s="2198"/>
      <c r="AX118" s="2198"/>
    </row>
    <row r="119" spans="1:50" ht="30" customHeight="1">
      <c r="A119" s="2383">
        <v>115</v>
      </c>
      <c r="B119" s="2382" t="s">
        <v>451</v>
      </c>
      <c r="C119" s="2372" t="s">
        <v>94</v>
      </c>
      <c r="D119" s="2182" t="s">
        <v>728</v>
      </c>
      <c r="E119" s="2192"/>
      <c r="F119" s="2498" t="s">
        <v>3360</v>
      </c>
      <c r="G119" s="2498" t="s">
        <v>716</v>
      </c>
      <c r="H119" s="2155">
        <v>1</v>
      </c>
      <c r="I119" s="2155"/>
      <c r="J119" s="2155">
        <v>95</v>
      </c>
      <c r="K119" s="2376" t="s">
        <v>1240</v>
      </c>
      <c r="L119" s="2377" t="s">
        <v>448</v>
      </c>
      <c r="M119" s="2183" t="s">
        <v>1056</v>
      </c>
      <c r="N119" s="2391">
        <v>190000</v>
      </c>
      <c r="O119" s="2391">
        <v>190000</v>
      </c>
      <c r="P119" s="2391">
        <v>190000</v>
      </c>
      <c r="Q119" s="2391">
        <v>0</v>
      </c>
      <c r="R119" s="2193"/>
      <c r="S119" s="2183"/>
      <c r="T119" s="2189"/>
      <c r="U119" s="2189"/>
      <c r="V119" s="2194"/>
      <c r="W119" s="2194"/>
      <c r="X119" s="2190">
        <v>5000</v>
      </c>
      <c r="Y119" s="2189"/>
      <c r="Z119" s="2195"/>
      <c r="AA119" s="2183"/>
      <c r="AB119" s="2184"/>
      <c r="AC119" s="2147"/>
      <c r="AD119" s="2454"/>
      <c r="AE119" s="2457">
        <v>1</v>
      </c>
      <c r="AF119" s="2458">
        <v>1</v>
      </c>
      <c r="AG119" s="2382">
        <v>1</v>
      </c>
      <c r="AH119" s="2182"/>
      <c r="AI119" s="2182"/>
      <c r="AJ119" s="2182"/>
      <c r="AK119" s="2182"/>
      <c r="AL119" s="2443" t="s">
        <v>438</v>
      </c>
      <c r="AM119" s="2198"/>
      <c r="AN119" s="2198"/>
      <c r="AO119" s="2198"/>
      <c r="AP119" s="2198"/>
      <c r="AQ119" s="2198"/>
      <c r="AR119" s="2198"/>
      <c r="AS119" s="2198"/>
      <c r="AT119" s="2198"/>
      <c r="AU119" s="2198"/>
      <c r="AV119" s="2198"/>
      <c r="AW119" s="2198"/>
      <c r="AX119" s="2198"/>
    </row>
    <row r="120" spans="1:50" ht="30.75" customHeight="1">
      <c r="A120" s="2383">
        <v>116</v>
      </c>
      <c r="B120" s="2382" t="s">
        <v>451</v>
      </c>
      <c r="C120" s="2372" t="s">
        <v>94</v>
      </c>
      <c r="D120" s="2182" t="s">
        <v>728</v>
      </c>
      <c r="E120" s="2192"/>
      <c r="F120" s="2498" t="s">
        <v>3361</v>
      </c>
      <c r="G120" s="2498" t="s">
        <v>716</v>
      </c>
      <c r="H120" s="2378">
        <v>1</v>
      </c>
      <c r="I120" s="2378"/>
      <c r="J120" s="2378">
        <v>164</v>
      </c>
      <c r="K120" s="2376" t="s">
        <v>1240</v>
      </c>
      <c r="L120" s="2377" t="s">
        <v>448</v>
      </c>
      <c r="M120" s="2183" t="s">
        <v>1056</v>
      </c>
      <c r="N120" s="2391">
        <v>115000</v>
      </c>
      <c r="O120" s="2391">
        <v>115000</v>
      </c>
      <c r="P120" s="2391">
        <v>115000</v>
      </c>
      <c r="Q120" s="2391">
        <v>0</v>
      </c>
      <c r="R120" s="2193"/>
      <c r="S120" s="2183"/>
      <c r="T120" s="2189"/>
      <c r="U120" s="2189"/>
      <c r="V120" s="2194"/>
      <c r="W120" s="2194"/>
      <c r="X120" s="2190">
        <v>3000</v>
      </c>
      <c r="Y120" s="2189"/>
      <c r="Z120" s="2195"/>
      <c r="AA120" s="2183"/>
      <c r="AB120" s="2184"/>
      <c r="AC120" s="2147"/>
      <c r="AD120" s="2454"/>
      <c r="AE120" s="2457">
        <v>1</v>
      </c>
      <c r="AF120" s="2458">
        <v>1</v>
      </c>
      <c r="AG120" s="2382">
        <v>1</v>
      </c>
      <c r="AH120" s="2182"/>
      <c r="AI120" s="2182"/>
      <c r="AJ120" s="2182"/>
      <c r="AK120" s="2182"/>
      <c r="AL120" s="2443" t="s">
        <v>438</v>
      </c>
      <c r="AM120" s="2198"/>
      <c r="AN120" s="2198"/>
      <c r="AO120" s="2198"/>
      <c r="AP120" s="2198"/>
      <c r="AQ120" s="2198"/>
      <c r="AR120" s="2198"/>
      <c r="AS120" s="2198"/>
      <c r="AT120" s="2198"/>
      <c r="AU120" s="2198"/>
      <c r="AV120" s="2198"/>
      <c r="AW120" s="2198"/>
      <c r="AX120" s="2198"/>
    </row>
    <row r="121" spans="1:50" ht="30" customHeight="1">
      <c r="A121" s="2383">
        <v>117</v>
      </c>
      <c r="B121" s="2382" t="s">
        <v>451</v>
      </c>
      <c r="C121" s="2372" t="s">
        <v>94</v>
      </c>
      <c r="D121" s="2182" t="s">
        <v>728</v>
      </c>
      <c r="E121" s="2192"/>
      <c r="F121" s="2498" t="s">
        <v>3362</v>
      </c>
      <c r="G121" s="2498" t="s">
        <v>3363</v>
      </c>
      <c r="H121" s="2155">
        <v>1</v>
      </c>
      <c r="I121" s="2155"/>
      <c r="J121" s="2155">
        <v>348</v>
      </c>
      <c r="K121" s="2376" t="s">
        <v>1240</v>
      </c>
      <c r="L121" s="2377" t="s">
        <v>448</v>
      </c>
      <c r="M121" s="2183" t="s">
        <v>1056</v>
      </c>
      <c r="N121" s="2391">
        <v>190000</v>
      </c>
      <c r="O121" s="2391">
        <v>190000</v>
      </c>
      <c r="P121" s="2391">
        <v>190000</v>
      </c>
      <c r="Q121" s="2391">
        <v>0</v>
      </c>
      <c r="R121" s="2193"/>
      <c r="S121" s="2183"/>
      <c r="T121" s="2189"/>
      <c r="U121" s="2189"/>
      <c r="V121" s="2194"/>
      <c r="W121" s="2194"/>
      <c r="X121" s="2190">
        <v>5000</v>
      </c>
      <c r="Y121" s="2189"/>
      <c r="Z121" s="2195"/>
      <c r="AA121" s="2183"/>
      <c r="AB121" s="2184"/>
      <c r="AC121" s="2147"/>
      <c r="AD121" s="2454"/>
      <c r="AE121" s="2457">
        <v>1</v>
      </c>
      <c r="AF121" s="2458">
        <v>1</v>
      </c>
      <c r="AG121" s="2382">
        <v>1</v>
      </c>
      <c r="AH121" s="2182"/>
      <c r="AI121" s="2182"/>
      <c r="AJ121" s="2182"/>
      <c r="AK121" s="2182"/>
      <c r="AL121" s="2443" t="s">
        <v>438</v>
      </c>
      <c r="AM121" s="2198"/>
      <c r="AN121" s="2198"/>
      <c r="AO121" s="2198"/>
      <c r="AP121" s="2198"/>
      <c r="AQ121" s="2198"/>
      <c r="AR121" s="2198"/>
      <c r="AS121" s="2198"/>
      <c r="AT121" s="2198"/>
      <c r="AU121" s="2198"/>
      <c r="AV121" s="2198"/>
      <c r="AW121" s="2198"/>
      <c r="AX121" s="2198"/>
    </row>
    <row r="122" spans="1:50" ht="30.75" customHeight="1">
      <c r="A122" s="2383">
        <v>118</v>
      </c>
      <c r="B122" s="2382" t="s">
        <v>451</v>
      </c>
      <c r="C122" s="2372" t="s">
        <v>94</v>
      </c>
      <c r="D122" s="2182" t="s">
        <v>728</v>
      </c>
      <c r="E122" s="2192"/>
      <c r="F122" s="2498" t="s">
        <v>3364</v>
      </c>
      <c r="G122" s="2498" t="s">
        <v>3365</v>
      </c>
      <c r="H122" s="2378">
        <v>1</v>
      </c>
      <c r="I122" s="2378"/>
      <c r="J122" s="2378">
        <v>132</v>
      </c>
      <c r="K122" s="2376" t="s">
        <v>1240</v>
      </c>
      <c r="L122" s="2377" t="s">
        <v>448</v>
      </c>
      <c r="M122" s="2183" t="s">
        <v>1056</v>
      </c>
      <c r="N122" s="2391">
        <v>117482</v>
      </c>
      <c r="O122" s="2391">
        <v>117482</v>
      </c>
      <c r="P122" s="2391">
        <v>117482</v>
      </c>
      <c r="Q122" s="2391">
        <v>0</v>
      </c>
      <c r="R122" s="2193"/>
      <c r="S122" s="2183"/>
      <c r="T122" s="2189"/>
      <c r="U122" s="2189"/>
      <c r="V122" s="2194"/>
      <c r="W122" s="2194"/>
      <c r="X122" s="2190">
        <v>3000</v>
      </c>
      <c r="Y122" s="2189"/>
      <c r="Z122" s="2195"/>
      <c r="AA122" s="2183"/>
      <c r="AB122" s="2184"/>
      <c r="AC122" s="2147"/>
      <c r="AD122" s="2454"/>
      <c r="AE122" s="2457">
        <v>1</v>
      </c>
      <c r="AF122" s="2458">
        <v>1</v>
      </c>
      <c r="AG122" s="2382">
        <v>1</v>
      </c>
      <c r="AH122" s="2182"/>
      <c r="AI122" s="2182"/>
      <c r="AJ122" s="2182"/>
      <c r="AK122" s="2182"/>
      <c r="AL122" s="2443" t="s">
        <v>438</v>
      </c>
      <c r="AM122" s="2198"/>
      <c r="AN122" s="2198"/>
      <c r="AO122" s="2198"/>
      <c r="AP122" s="2198"/>
      <c r="AQ122" s="2198"/>
      <c r="AR122" s="2198"/>
      <c r="AS122" s="2198"/>
      <c r="AT122" s="2198"/>
      <c r="AU122" s="2198"/>
      <c r="AV122" s="2198"/>
      <c r="AW122" s="2198"/>
      <c r="AX122" s="2198"/>
    </row>
    <row r="123" spans="1:50" ht="30" customHeight="1">
      <c r="A123" s="2383">
        <v>119</v>
      </c>
      <c r="B123" s="2382" t="s">
        <v>451</v>
      </c>
      <c r="C123" s="2372" t="s">
        <v>94</v>
      </c>
      <c r="D123" s="2182" t="s">
        <v>728</v>
      </c>
      <c r="E123" s="2192"/>
      <c r="F123" s="2498" t="s">
        <v>3366</v>
      </c>
      <c r="G123" s="2498" t="s">
        <v>716</v>
      </c>
      <c r="H123" s="2155">
        <v>1</v>
      </c>
      <c r="I123" s="2155"/>
      <c r="J123" s="2155">
        <v>129</v>
      </c>
      <c r="K123" s="2376" t="s">
        <v>1240</v>
      </c>
      <c r="L123" s="2377" t="s">
        <v>448</v>
      </c>
      <c r="M123" s="2183" t="s">
        <v>1056</v>
      </c>
      <c r="N123" s="2391">
        <v>115000</v>
      </c>
      <c r="O123" s="2391">
        <v>115000</v>
      </c>
      <c r="P123" s="2391">
        <v>115000</v>
      </c>
      <c r="Q123" s="2391">
        <v>0</v>
      </c>
      <c r="R123" s="2193"/>
      <c r="S123" s="2183"/>
      <c r="T123" s="2189"/>
      <c r="U123" s="2189"/>
      <c r="V123" s="2194"/>
      <c r="W123" s="2194"/>
      <c r="X123" s="2190">
        <v>2500</v>
      </c>
      <c r="Y123" s="2189"/>
      <c r="Z123" s="2195"/>
      <c r="AA123" s="2183"/>
      <c r="AB123" s="2513"/>
      <c r="AC123" s="2147"/>
      <c r="AD123" s="2454"/>
      <c r="AE123" s="2457">
        <v>1</v>
      </c>
      <c r="AF123" s="2458">
        <v>1</v>
      </c>
      <c r="AG123" s="2382">
        <v>1</v>
      </c>
      <c r="AH123" s="2182"/>
      <c r="AI123" s="2182"/>
      <c r="AJ123" s="2182"/>
      <c r="AK123" s="2182"/>
      <c r="AL123" s="2443" t="s">
        <v>438</v>
      </c>
      <c r="AM123" s="2198"/>
      <c r="AN123" s="2198"/>
      <c r="AO123" s="2198"/>
      <c r="AP123" s="2198"/>
      <c r="AQ123" s="2198"/>
      <c r="AR123" s="2198"/>
      <c r="AS123" s="2198"/>
      <c r="AT123" s="2198"/>
      <c r="AU123" s="2198"/>
      <c r="AV123" s="2198"/>
      <c r="AW123" s="2198"/>
      <c r="AX123" s="2198"/>
    </row>
    <row r="124" spans="1:50" ht="30.75" customHeight="1">
      <c r="A124" s="2383">
        <v>120</v>
      </c>
      <c r="B124" s="2382" t="s">
        <v>451</v>
      </c>
      <c r="C124" s="2372" t="s">
        <v>94</v>
      </c>
      <c r="D124" s="2182" t="s">
        <v>728</v>
      </c>
      <c r="E124" s="2192"/>
      <c r="F124" s="2498" t="s">
        <v>2906</v>
      </c>
      <c r="G124" s="2498" t="s">
        <v>716</v>
      </c>
      <c r="H124" s="2378">
        <v>1</v>
      </c>
      <c r="I124" s="2378"/>
      <c r="J124" s="2378">
        <v>395</v>
      </c>
      <c r="K124" s="2376" t="s">
        <v>1240</v>
      </c>
      <c r="L124" s="2377" t="s">
        <v>448</v>
      </c>
      <c r="M124" s="2183" t="s">
        <v>1056</v>
      </c>
      <c r="N124" s="2391">
        <v>190000</v>
      </c>
      <c r="O124" s="2391">
        <v>190000</v>
      </c>
      <c r="P124" s="2391">
        <v>190000</v>
      </c>
      <c r="Q124" s="2391">
        <v>0</v>
      </c>
      <c r="R124" s="2193"/>
      <c r="S124" s="2183"/>
      <c r="T124" s="2189"/>
      <c r="U124" s="2189"/>
      <c r="V124" s="2194"/>
      <c r="W124" s="2194"/>
      <c r="X124" s="2190">
        <v>5000</v>
      </c>
      <c r="Y124" s="2189"/>
      <c r="Z124" s="2195"/>
      <c r="AA124" s="2183"/>
      <c r="AB124" s="2184"/>
      <c r="AC124" s="2147"/>
      <c r="AD124" s="2454"/>
      <c r="AE124" s="2545">
        <v>1</v>
      </c>
      <c r="AF124" s="2546">
        <v>1</v>
      </c>
      <c r="AG124" s="2382">
        <v>1</v>
      </c>
      <c r="AH124" s="2182"/>
      <c r="AI124" s="2182"/>
      <c r="AJ124" s="2182"/>
      <c r="AK124" s="2182"/>
      <c r="AL124" s="2443" t="s">
        <v>438</v>
      </c>
      <c r="AM124" s="2198"/>
      <c r="AN124" s="2198"/>
      <c r="AO124" s="2198"/>
      <c r="AP124" s="2198"/>
      <c r="AQ124" s="2198"/>
      <c r="AR124" s="2198"/>
      <c r="AS124" s="2198"/>
      <c r="AT124" s="2198"/>
      <c r="AU124" s="2198"/>
      <c r="AV124" s="2198"/>
      <c r="AW124" s="2198"/>
      <c r="AX124" s="2198"/>
    </row>
    <row r="125" spans="1:50" ht="30" customHeight="1">
      <c r="A125" s="2383">
        <v>121</v>
      </c>
      <c r="B125" s="2382" t="s">
        <v>451</v>
      </c>
      <c r="C125" s="2372" t="s">
        <v>94</v>
      </c>
      <c r="D125" s="2182" t="s">
        <v>728</v>
      </c>
      <c r="E125" s="2192"/>
      <c r="F125" s="2498" t="s">
        <v>3466</v>
      </c>
      <c r="G125" s="2498" t="s">
        <v>716</v>
      </c>
      <c r="H125" s="2155">
        <v>1</v>
      </c>
      <c r="I125" s="2155"/>
      <c r="J125" s="2155">
        <v>217</v>
      </c>
      <c r="K125" s="2376" t="s">
        <v>1240</v>
      </c>
      <c r="L125" s="2377" t="s">
        <v>448</v>
      </c>
      <c r="M125" s="2183" t="s">
        <v>1056</v>
      </c>
      <c r="N125" s="2391">
        <v>240000</v>
      </c>
      <c r="O125" s="2391">
        <v>240000</v>
      </c>
      <c r="P125" s="2391">
        <v>240000</v>
      </c>
      <c r="Q125" s="2391">
        <v>0</v>
      </c>
      <c r="R125" s="2193"/>
      <c r="S125" s="2183"/>
      <c r="T125" s="2189"/>
      <c r="U125" s="2189"/>
      <c r="V125" s="2194"/>
      <c r="W125" s="2194"/>
      <c r="X125" s="2190">
        <v>6500</v>
      </c>
      <c r="Y125" s="2189"/>
      <c r="Z125" s="2195"/>
      <c r="AA125" s="2183"/>
      <c r="AB125" s="2184"/>
      <c r="AC125" s="2147"/>
      <c r="AD125" s="2454"/>
      <c r="AE125" s="2545">
        <v>1</v>
      </c>
      <c r="AF125" s="2546">
        <v>1</v>
      </c>
      <c r="AG125" s="2382">
        <v>1</v>
      </c>
      <c r="AH125" s="2182"/>
      <c r="AI125" s="2182"/>
      <c r="AJ125" s="2182"/>
      <c r="AK125" s="2182"/>
      <c r="AL125" s="2443" t="s">
        <v>438</v>
      </c>
      <c r="AM125" s="2198"/>
      <c r="AN125" s="2198"/>
      <c r="AO125" s="2198"/>
      <c r="AP125" s="2198"/>
      <c r="AQ125" s="2198"/>
      <c r="AR125" s="2198"/>
      <c r="AS125" s="2198"/>
      <c r="AT125" s="2198"/>
      <c r="AU125" s="2198"/>
      <c r="AV125" s="2198"/>
      <c r="AW125" s="2198"/>
      <c r="AX125" s="2198"/>
    </row>
    <row r="126" spans="1:50" ht="32.25" customHeight="1">
      <c r="A126" s="2383">
        <v>122</v>
      </c>
      <c r="B126" s="2382" t="s">
        <v>451</v>
      </c>
      <c r="C126" s="2372" t="s">
        <v>94</v>
      </c>
      <c r="D126" s="2182" t="s">
        <v>728</v>
      </c>
      <c r="E126" s="2192"/>
      <c r="F126" s="2498" t="s">
        <v>3467</v>
      </c>
      <c r="G126" s="2498" t="s">
        <v>3367</v>
      </c>
      <c r="H126" s="2378">
        <v>1</v>
      </c>
      <c r="I126" s="2378"/>
      <c r="J126" s="2378">
        <v>242</v>
      </c>
      <c r="K126" s="2376" t="s">
        <v>1240</v>
      </c>
      <c r="L126" s="2377" t="s">
        <v>448</v>
      </c>
      <c r="M126" s="2183" t="s">
        <v>1056</v>
      </c>
      <c r="N126" s="2391">
        <v>40000</v>
      </c>
      <c r="O126" s="2391">
        <v>40000</v>
      </c>
      <c r="P126" s="2391">
        <v>40000</v>
      </c>
      <c r="Q126" s="2391">
        <v>0</v>
      </c>
      <c r="R126" s="2193"/>
      <c r="S126" s="2183"/>
      <c r="T126" s="2189"/>
      <c r="U126" s="2189"/>
      <c r="V126" s="2194"/>
      <c r="W126" s="2194"/>
      <c r="X126" s="2190">
        <v>1000</v>
      </c>
      <c r="Y126" s="2189"/>
      <c r="Z126" s="2195"/>
      <c r="AA126" s="2183"/>
      <c r="AB126" s="2184"/>
      <c r="AC126" s="2147"/>
      <c r="AD126" s="2454"/>
      <c r="AE126" s="2545">
        <v>1</v>
      </c>
      <c r="AF126" s="2546">
        <v>1</v>
      </c>
      <c r="AG126" s="2382">
        <v>1</v>
      </c>
      <c r="AH126" s="2182"/>
      <c r="AI126" s="2182"/>
      <c r="AJ126" s="2182"/>
      <c r="AK126" s="2182"/>
      <c r="AL126" s="2443" t="s">
        <v>438</v>
      </c>
      <c r="AM126" s="2198"/>
      <c r="AN126" s="2198"/>
      <c r="AO126" s="2198"/>
      <c r="AP126" s="2198"/>
      <c r="AQ126" s="2198"/>
      <c r="AR126" s="2198"/>
      <c r="AS126" s="2198"/>
      <c r="AT126" s="2198"/>
      <c r="AU126" s="2198"/>
      <c r="AV126" s="2198"/>
      <c r="AW126" s="2198"/>
      <c r="AX126" s="2198"/>
    </row>
    <row r="127" spans="1:50" ht="54.75" customHeight="1">
      <c r="A127" s="2383">
        <v>123</v>
      </c>
      <c r="B127" s="2382" t="s">
        <v>451</v>
      </c>
      <c r="C127" s="2372" t="s">
        <v>94</v>
      </c>
      <c r="D127" s="2182" t="s">
        <v>728</v>
      </c>
      <c r="E127" s="2192"/>
      <c r="F127" s="2561" t="s">
        <v>3368</v>
      </c>
      <c r="G127" s="2344" t="s">
        <v>3369</v>
      </c>
      <c r="H127" s="2155">
        <v>4</v>
      </c>
      <c r="I127" s="2155"/>
      <c r="J127" s="2155">
        <v>339</v>
      </c>
      <c r="K127" s="2182" t="s">
        <v>964</v>
      </c>
      <c r="L127" s="2183" t="s">
        <v>2962</v>
      </c>
      <c r="M127" s="2183" t="s">
        <v>1056</v>
      </c>
      <c r="N127" s="2391">
        <v>200000</v>
      </c>
      <c r="O127" s="2391">
        <v>200000</v>
      </c>
      <c r="P127" s="2391">
        <v>200000</v>
      </c>
      <c r="Q127" s="2391">
        <v>0</v>
      </c>
      <c r="R127" s="2193"/>
      <c r="S127" s="2183"/>
      <c r="T127" s="2189"/>
      <c r="U127" s="2189"/>
      <c r="V127" s="2194"/>
      <c r="W127" s="2194"/>
      <c r="X127" s="2401"/>
      <c r="Y127" s="2189">
        <v>1</v>
      </c>
      <c r="Z127" s="2195"/>
      <c r="AA127" s="2183"/>
      <c r="AB127" s="2184"/>
      <c r="AC127" s="2147"/>
      <c r="AD127" s="2454"/>
      <c r="AE127" s="2457">
        <v>1</v>
      </c>
      <c r="AF127" s="2458">
        <v>1</v>
      </c>
      <c r="AG127" s="2382">
        <v>1</v>
      </c>
      <c r="AH127" s="2182"/>
      <c r="AI127" s="2182"/>
      <c r="AJ127" s="2182"/>
      <c r="AK127" s="2182"/>
      <c r="AL127" s="2443" t="s">
        <v>438</v>
      </c>
      <c r="AM127" s="2198"/>
      <c r="AN127" s="2198"/>
      <c r="AO127" s="2198"/>
      <c r="AP127" s="2198"/>
      <c r="AQ127" s="2198"/>
      <c r="AR127" s="2198"/>
      <c r="AS127" s="2198"/>
      <c r="AT127" s="2198"/>
      <c r="AU127" s="2198"/>
      <c r="AV127" s="2198"/>
      <c r="AW127" s="2198"/>
      <c r="AX127" s="2198"/>
    </row>
    <row r="128" spans="1:50" ht="54.75" customHeight="1">
      <c r="A128" s="2383">
        <v>124</v>
      </c>
      <c r="B128" s="2382" t="s">
        <v>451</v>
      </c>
      <c r="C128" s="2372" t="s">
        <v>94</v>
      </c>
      <c r="D128" s="2182" t="s">
        <v>728</v>
      </c>
      <c r="E128" s="2192"/>
      <c r="F128" s="2560" t="s">
        <v>3370</v>
      </c>
      <c r="G128" s="2344" t="s">
        <v>3371</v>
      </c>
      <c r="H128" s="2378">
        <v>6</v>
      </c>
      <c r="I128" s="2378"/>
      <c r="J128" s="2378">
        <v>709</v>
      </c>
      <c r="K128" s="2182" t="s">
        <v>964</v>
      </c>
      <c r="L128" s="2183" t="s">
        <v>2962</v>
      </c>
      <c r="M128" s="2183" t="s">
        <v>1056</v>
      </c>
      <c r="N128" s="2391">
        <v>980584.97</v>
      </c>
      <c r="O128" s="2391">
        <v>980584.97</v>
      </c>
      <c r="P128" s="2391">
        <v>980584.97</v>
      </c>
      <c r="Q128" s="2391">
        <v>0</v>
      </c>
      <c r="R128" s="2193"/>
      <c r="S128" s="2183"/>
      <c r="T128" s="2189"/>
      <c r="U128" s="2189"/>
      <c r="V128" s="2194"/>
      <c r="W128" s="2194"/>
      <c r="X128" s="2190"/>
      <c r="Y128" s="2189">
        <v>4.5</v>
      </c>
      <c r="Z128" s="2195"/>
      <c r="AA128" s="2183"/>
      <c r="AB128" s="2184"/>
      <c r="AC128" s="2147"/>
      <c r="AD128" s="2454"/>
      <c r="AE128" s="2457">
        <v>1</v>
      </c>
      <c r="AF128" s="2458">
        <v>1</v>
      </c>
      <c r="AG128" s="2382">
        <v>1</v>
      </c>
      <c r="AH128" s="2182"/>
      <c r="AI128" s="2182"/>
      <c r="AJ128" s="2182"/>
      <c r="AK128" s="2182"/>
      <c r="AL128" s="2443" t="s">
        <v>438</v>
      </c>
      <c r="AM128" s="2198"/>
      <c r="AN128" s="2198"/>
      <c r="AO128" s="2198"/>
      <c r="AP128" s="2198"/>
      <c r="AQ128" s="2198"/>
      <c r="AR128" s="2198"/>
      <c r="AS128" s="2198"/>
      <c r="AT128" s="2198"/>
      <c r="AU128" s="2198"/>
      <c r="AV128" s="2198"/>
      <c r="AW128" s="2198"/>
      <c r="AX128" s="2198"/>
    </row>
    <row r="129" spans="1:50" ht="48" customHeight="1" thickBot="1">
      <c r="A129" s="2383">
        <v>125</v>
      </c>
      <c r="B129" s="2382" t="s">
        <v>451</v>
      </c>
      <c r="C129" s="2372" t="s">
        <v>94</v>
      </c>
      <c r="D129" s="2182" t="s">
        <v>728</v>
      </c>
      <c r="E129" s="2192"/>
      <c r="F129" s="2561" t="s">
        <v>3372</v>
      </c>
      <c r="G129" s="2344" t="s">
        <v>3373</v>
      </c>
      <c r="H129" s="2155">
        <v>3</v>
      </c>
      <c r="I129" s="2155"/>
      <c r="J129" s="2155">
        <v>709</v>
      </c>
      <c r="K129" s="2182" t="s">
        <v>964</v>
      </c>
      <c r="L129" s="2183" t="s">
        <v>2962</v>
      </c>
      <c r="M129" s="2183" t="s">
        <v>1056</v>
      </c>
      <c r="N129" s="2391">
        <v>200000</v>
      </c>
      <c r="O129" s="2391">
        <v>200000</v>
      </c>
      <c r="P129" s="2391">
        <v>200000</v>
      </c>
      <c r="Q129" s="2391">
        <v>0</v>
      </c>
      <c r="R129" s="2193"/>
      <c r="S129" s="2183"/>
      <c r="T129" s="2189"/>
      <c r="U129" s="2189"/>
      <c r="V129" s="2194"/>
      <c r="W129" s="2194"/>
      <c r="X129" s="2190"/>
      <c r="Y129" s="2189">
        <v>1</v>
      </c>
      <c r="Z129" s="2195"/>
      <c r="AA129" s="2183"/>
      <c r="AB129" s="2513"/>
      <c r="AC129" s="2147"/>
      <c r="AD129" s="2454"/>
      <c r="AE129" s="2459">
        <v>1</v>
      </c>
      <c r="AF129" s="2460">
        <v>1</v>
      </c>
      <c r="AG129" s="2382">
        <v>1</v>
      </c>
      <c r="AH129" s="2182"/>
      <c r="AI129" s="2182"/>
      <c r="AJ129" s="2182"/>
      <c r="AK129" s="2182"/>
      <c r="AL129" s="2443" t="s">
        <v>438</v>
      </c>
      <c r="AM129" s="2198"/>
      <c r="AN129" s="2198"/>
      <c r="AO129" s="2198"/>
      <c r="AP129" s="2198"/>
      <c r="AQ129" s="2198"/>
      <c r="AR129" s="2198"/>
      <c r="AS129" s="2198"/>
      <c r="AT129" s="2198"/>
      <c r="AU129" s="2198"/>
      <c r="AV129" s="2198"/>
      <c r="AW129" s="2198"/>
      <c r="AX129" s="2198"/>
    </row>
    <row r="130" spans="1:50" ht="30.75" customHeight="1">
      <c r="A130" s="2383">
        <v>126</v>
      </c>
      <c r="B130" s="2382" t="s">
        <v>451</v>
      </c>
      <c r="C130" s="2372" t="s">
        <v>94</v>
      </c>
      <c r="D130" s="2182" t="s">
        <v>728</v>
      </c>
      <c r="E130" s="2192"/>
      <c r="F130" s="2498" t="s">
        <v>3374</v>
      </c>
      <c r="G130" s="2498" t="s">
        <v>716</v>
      </c>
      <c r="H130" s="2378">
        <v>1</v>
      </c>
      <c r="I130" s="2378"/>
      <c r="J130" s="2378">
        <v>87</v>
      </c>
      <c r="K130" s="2376" t="s">
        <v>1240</v>
      </c>
      <c r="L130" s="2377" t="s">
        <v>448</v>
      </c>
      <c r="M130" s="2183" t="s">
        <v>1056</v>
      </c>
      <c r="N130" s="2391">
        <v>80000</v>
      </c>
      <c r="O130" s="2391">
        <v>80000</v>
      </c>
      <c r="P130" s="2391">
        <v>80000</v>
      </c>
      <c r="Q130" s="2391">
        <v>0</v>
      </c>
      <c r="R130" s="2193"/>
      <c r="S130" s="2183"/>
      <c r="T130" s="2189"/>
      <c r="U130" s="2189"/>
      <c r="V130" s="2194"/>
      <c r="W130" s="2194"/>
      <c r="X130" s="2190">
        <v>2000</v>
      </c>
      <c r="Y130" s="2189"/>
      <c r="Z130" s="2195"/>
      <c r="AA130" s="2183"/>
      <c r="AB130" s="2184"/>
      <c r="AC130" s="2147"/>
      <c r="AD130" s="2454"/>
      <c r="AE130" s="2549">
        <v>1</v>
      </c>
      <c r="AF130" s="2550">
        <v>1</v>
      </c>
      <c r="AG130" s="2382">
        <v>1</v>
      </c>
      <c r="AH130" s="2182"/>
      <c r="AI130" s="2182"/>
      <c r="AJ130" s="2182"/>
      <c r="AK130" s="2182"/>
      <c r="AL130" s="2443" t="s">
        <v>438</v>
      </c>
      <c r="AM130" s="2198"/>
      <c r="AN130" s="2198"/>
      <c r="AO130" s="2198"/>
      <c r="AP130" s="2198"/>
      <c r="AQ130" s="2198"/>
      <c r="AR130" s="2198"/>
      <c r="AS130" s="2198"/>
      <c r="AT130" s="2198"/>
      <c r="AU130" s="2198"/>
      <c r="AV130" s="2198"/>
      <c r="AW130" s="2198"/>
      <c r="AX130" s="2198"/>
    </row>
    <row r="131" spans="1:50" ht="30" customHeight="1">
      <c r="A131" s="2383">
        <v>127</v>
      </c>
      <c r="B131" s="2382" t="s">
        <v>451</v>
      </c>
      <c r="C131" s="2372" t="s">
        <v>94</v>
      </c>
      <c r="D131" s="2182" t="s">
        <v>728</v>
      </c>
      <c r="E131" s="2192"/>
      <c r="F131" s="2498" t="s">
        <v>3375</v>
      </c>
      <c r="G131" s="2498" t="s">
        <v>3376</v>
      </c>
      <c r="H131" s="2155">
        <v>1</v>
      </c>
      <c r="I131" s="2155"/>
      <c r="J131" s="2155">
        <v>311</v>
      </c>
      <c r="K131" s="2376" t="s">
        <v>1240</v>
      </c>
      <c r="L131" s="2377" t="s">
        <v>448</v>
      </c>
      <c r="M131" s="2183" t="s">
        <v>1056</v>
      </c>
      <c r="N131" s="2391">
        <v>370000</v>
      </c>
      <c r="O131" s="2391">
        <v>370000</v>
      </c>
      <c r="P131" s="2391">
        <v>370000</v>
      </c>
      <c r="Q131" s="2391">
        <v>0</v>
      </c>
      <c r="R131" s="2193"/>
      <c r="S131" s="2564"/>
      <c r="T131" s="2189"/>
      <c r="U131" s="2189"/>
      <c r="V131" s="2194"/>
      <c r="W131" s="2194"/>
      <c r="X131" s="2190">
        <v>10000</v>
      </c>
      <c r="Y131" s="2189"/>
      <c r="Z131" s="2195"/>
      <c r="AA131" s="2183"/>
      <c r="AB131" s="2184"/>
      <c r="AC131" s="2147"/>
      <c r="AD131" s="2454"/>
      <c r="AE131" s="2549">
        <v>1</v>
      </c>
      <c r="AF131" s="2550">
        <v>1</v>
      </c>
      <c r="AG131" s="2382">
        <v>1</v>
      </c>
      <c r="AH131" s="2182"/>
      <c r="AI131" s="2182"/>
      <c r="AJ131" s="2182"/>
      <c r="AK131" s="2182"/>
      <c r="AL131" s="2443" t="s">
        <v>438</v>
      </c>
      <c r="AM131" s="2198"/>
      <c r="AN131" s="2198"/>
      <c r="AO131" s="2198"/>
      <c r="AP131" s="2198"/>
      <c r="AQ131" s="2198"/>
      <c r="AR131" s="2198"/>
      <c r="AS131" s="2198"/>
      <c r="AT131" s="2198"/>
      <c r="AU131" s="2198"/>
      <c r="AV131" s="2198"/>
      <c r="AW131" s="2198"/>
      <c r="AX131" s="2198"/>
    </row>
    <row r="132" spans="1:50" ht="30.75" customHeight="1">
      <c r="A132" s="2383">
        <v>128</v>
      </c>
      <c r="B132" s="2382" t="s">
        <v>451</v>
      </c>
      <c r="C132" s="2372" t="s">
        <v>94</v>
      </c>
      <c r="D132" s="2182" t="s">
        <v>728</v>
      </c>
      <c r="E132" s="2192"/>
      <c r="F132" s="2498" t="s">
        <v>3468</v>
      </c>
      <c r="G132" s="2498" t="s">
        <v>3107</v>
      </c>
      <c r="H132" s="2378">
        <v>1</v>
      </c>
      <c r="I132" s="2378"/>
      <c r="J132" s="2378">
        <v>194</v>
      </c>
      <c r="K132" s="2376" t="s">
        <v>1240</v>
      </c>
      <c r="L132" s="2377" t="s">
        <v>448</v>
      </c>
      <c r="M132" s="2183" t="s">
        <v>1056</v>
      </c>
      <c r="N132" s="2391">
        <v>190000</v>
      </c>
      <c r="O132" s="2391">
        <v>190000</v>
      </c>
      <c r="P132" s="2391">
        <v>190000</v>
      </c>
      <c r="Q132" s="2391">
        <v>0</v>
      </c>
      <c r="R132" s="2193"/>
      <c r="S132" s="2183"/>
      <c r="T132" s="2189"/>
      <c r="U132" s="2189"/>
      <c r="V132" s="2194"/>
      <c r="W132" s="2194"/>
      <c r="X132" s="2190">
        <v>5000</v>
      </c>
      <c r="Y132" s="2189"/>
      <c r="Z132" s="2195"/>
      <c r="AA132" s="2183"/>
      <c r="AB132" s="2184"/>
      <c r="AC132" s="2147"/>
      <c r="AD132" s="2454"/>
      <c r="AE132" s="2457">
        <v>1</v>
      </c>
      <c r="AF132" s="2458">
        <v>1</v>
      </c>
      <c r="AG132" s="2382">
        <v>1</v>
      </c>
      <c r="AH132" s="2182"/>
      <c r="AI132" s="2182"/>
      <c r="AJ132" s="2182"/>
      <c r="AK132" s="2182"/>
      <c r="AL132" s="2443" t="s">
        <v>438</v>
      </c>
      <c r="AM132" s="2198"/>
      <c r="AN132" s="2198"/>
      <c r="AO132" s="2198"/>
      <c r="AP132" s="2198"/>
      <c r="AQ132" s="2198"/>
      <c r="AR132" s="2198"/>
      <c r="AS132" s="2198"/>
      <c r="AT132" s="2198"/>
      <c r="AU132" s="2198"/>
      <c r="AV132" s="2198"/>
      <c r="AW132" s="2198"/>
      <c r="AX132" s="2198"/>
    </row>
    <row r="133" spans="1:50" ht="30" customHeight="1">
      <c r="A133" s="2383">
        <v>129</v>
      </c>
      <c r="B133" s="2382" t="s">
        <v>451</v>
      </c>
      <c r="C133" s="2372" t="s">
        <v>94</v>
      </c>
      <c r="D133" s="2182" t="s">
        <v>728</v>
      </c>
      <c r="E133" s="2192"/>
      <c r="F133" s="2498" t="s">
        <v>3469</v>
      </c>
      <c r="G133" s="2498" t="s">
        <v>716</v>
      </c>
      <c r="H133" s="2155">
        <v>1</v>
      </c>
      <c r="I133" s="2155"/>
      <c r="J133" s="2155">
        <v>202</v>
      </c>
      <c r="K133" s="2376" t="s">
        <v>1240</v>
      </c>
      <c r="L133" s="2377" t="s">
        <v>448</v>
      </c>
      <c r="M133" s="2183" t="s">
        <v>1056</v>
      </c>
      <c r="N133" s="2391">
        <v>142482</v>
      </c>
      <c r="O133" s="2391">
        <v>142482</v>
      </c>
      <c r="P133" s="2391">
        <v>142482</v>
      </c>
      <c r="Q133" s="2391">
        <v>0</v>
      </c>
      <c r="R133" s="2193"/>
      <c r="S133" s="2183"/>
      <c r="T133" s="2189"/>
      <c r="U133" s="2189"/>
      <c r="V133" s="2194"/>
      <c r="W133" s="2194"/>
      <c r="X133" s="2190">
        <v>2000</v>
      </c>
      <c r="Y133" s="2189"/>
      <c r="Z133" s="2195"/>
      <c r="AA133" s="2183"/>
      <c r="AB133" s="2184"/>
      <c r="AC133" s="2147"/>
      <c r="AD133" s="2454"/>
      <c r="AE133" s="2457">
        <v>1</v>
      </c>
      <c r="AF133" s="2458">
        <v>1</v>
      </c>
      <c r="AG133" s="2382">
        <v>1</v>
      </c>
      <c r="AH133" s="2182"/>
      <c r="AI133" s="2182"/>
      <c r="AJ133" s="2182"/>
      <c r="AK133" s="2182"/>
      <c r="AL133" s="2443" t="s">
        <v>438</v>
      </c>
      <c r="AM133" s="2198"/>
      <c r="AN133" s="2198"/>
      <c r="AO133" s="2198"/>
      <c r="AP133" s="2198"/>
      <c r="AQ133" s="2198"/>
      <c r="AR133" s="2198"/>
      <c r="AS133" s="2198"/>
      <c r="AT133" s="2198"/>
      <c r="AU133" s="2198"/>
      <c r="AV133" s="2198"/>
      <c r="AW133" s="2198"/>
      <c r="AX133" s="2198"/>
    </row>
    <row r="134" spans="1:50" ht="30.75" customHeight="1">
      <c r="A134" s="2383">
        <v>130</v>
      </c>
      <c r="B134" s="2382" t="s">
        <v>451</v>
      </c>
      <c r="C134" s="2372" t="s">
        <v>94</v>
      </c>
      <c r="D134" s="2182" t="s">
        <v>728</v>
      </c>
      <c r="E134" s="2192"/>
      <c r="F134" s="2498" t="s">
        <v>3470</v>
      </c>
      <c r="G134" s="2498" t="s">
        <v>716</v>
      </c>
      <c r="H134" s="2378">
        <v>1</v>
      </c>
      <c r="I134" s="2378"/>
      <c r="J134" s="2378">
        <v>212</v>
      </c>
      <c r="K134" s="2376" t="s">
        <v>1240</v>
      </c>
      <c r="L134" s="2377" t="s">
        <v>448</v>
      </c>
      <c r="M134" s="2183" t="s">
        <v>1056</v>
      </c>
      <c r="N134" s="2391">
        <v>100000</v>
      </c>
      <c r="O134" s="2391">
        <v>100000</v>
      </c>
      <c r="P134" s="2391">
        <v>100000</v>
      </c>
      <c r="Q134" s="2391">
        <v>0</v>
      </c>
      <c r="R134" s="2193"/>
      <c r="S134" s="2183"/>
      <c r="T134" s="2189"/>
      <c r="U134" s="2189"/>
      <c r="V134" s="2194"/>
      <c r="W134" s="2194"/>
      <c r="X134" s="2190">
        <v>2500</v>
      </c>
      <c r="Y134" s="2189"/>
      <c r="Z134" s="2195"/>
      <c r="AA134" s="2183"/>
      <c r="AB134" s="2184"/>
      <c r="AC134" s="2147"/>
      <c r="AD134" s="2454"/>
      <c r="AE134" s="2457">
        <v>1</v>
      </c>
      <c r="AF134" s="2458">
        <v>1</v>
      </c>
      <c r="AG134" s="2382">
        <v>1</v>
      </c>
      <c r="AH134" s="2182"/>
      <c r="AI134" s="2182"/>
      <c r="AJ134" s="2182"/>
      <c r="AK134" s="2182"/>
      <c r="AL134" s="2443" t="s">
        <v>438</v>
      </c>
      <c r="AM134" s="2198"/>
      <c r="AN134" s="2198"/>
      <c r="AO134" s="2198"/>
      <c r="AP134" s="2198"/>
      <c r="AQ134" s="2198"/>
      <c r="AR134" s="2198"/>
      <c r="AS134" s="2198"/>
      <c r="AT134" s="2198"/>
      <c r="AU134" s="2198"/>
      <c r="AV134" s="2198"/>
      <c r="AW134" s="2198"/>
      <c r="AX134" s="2198"/>
    </row>
    <row r="135" spans="1:50" ht="30" customHeight="1">
      <c r="A135" s="2383">
        <v>131</v>
      </c>
      <c r="B135" s="2382" t="s">
        <v>451</v>
      </c>
      <c r="C135" s="2372" t="s">
        <v>94</v>
      </c>
      <c r="D135" s="2182" t="s">
        <v>728</v>
      </c>
      <c r="E135" s="2192"/>
      <c r="F135" s="2498" t="s">
        <v>3471</v>
      </c>
      <c r="G135" s="2498" t="s">
        <v>716</v>
      </c>
      <c r="H135" s="2155">
        <v>1</v>
      </c>
      <c r="I135" s="2155"/>
      <c r="J135" s="2155">
        <v>135</v>
      </c>
      <c r="K135" s="2376" t="s">
        <v>1240</v>
      </c>
      <c r="L135" s="2377" t="s">
        <v>448</v>
      </c>
      <c r="M135" s="2183" t="s">
        <v>1056</v>
      </c>
      <c r="N135" s="2391">
        <v>90000</v>
      </c>
      <c r="O135" s="2391">
        <v>90000</v>
      </c>
      <c r="P135" s="2391">
        <v>90000</v>
      </c>
      <c r="Q135" s="2391">
        <v>0</v>
      </c>
      <c r="R135" s="2193"/>
      <c r="S135" s="2183"/>
      <c r="T135" s="2189"/>
      <c r="U135" s="2189"/>
      <c r="V135" s="2194"/>
      <c r="W135" s="2194"/>
      <c r="X135" s="2190">
        <v>2500</v>
      </c>
      <c r="Y135" s="2189"/>
      <c r="Z135" s="2195"/>
      <c r="AA135" s="2183"/>
      <c r="AB135" s="2184"/>
      <c r="AC135" s="2147"/>
      <c r="AD135" s="2454"/>
      <c r="AE135" s="2457">
        <v>1</v>
      </c>
      <c r="AF135" s="2458">
        <v>1</v>
      </c>
      <c r="AG135" s="2382">
        <v>1</v>
      </c>
      <c r="AH135" s="2182"/>
      <c r="AI135" s="2182"/>
      <c r="AJ135" s="2182"/>
      <c r="AK135" s="2182"/>
      <c r="AL135" s="2443" t="s">
        <v>438</v>
      </c>
      <c r="AM135" s="2198"/>
      <c r="AN135" s="2198"/>
      <c r="AO135" s="2198"/>
      <c r="AP135" s="2198"/>
      <c r="AQ135" s="2198"/>
      <c r="AR135" s="2198"/>
      <c r="AS135" s="2198"/>
      <c r="AT135" s="2198"/>
      <c r="AU135" s="2198"/>
      <c r="AV135" s="2198"/>
      <c r="AW135" s="2198"/>
      <c r="AX135" s="2198"/>
    </row>
    <row r="136" spans="1:50" ht="30.75" customHeight="1">
      <c r="A136" s="2383">
        <v>132</v>
      </c>
      <c r="B136" s="2382" t="s">
        <v>451</v>
      </c>
      <c r="C136" s="2372" t="s">
        <v>94</v>
      </c>
      <c r="D136" s="2182" t="s">
        <v>728</v>
      </c>
      <c r="E136" s="2192"/>
      <c r="F136" s="2498" t="s">
        <v>3472</v>
      </c>
      <c r="G136" s="2498" t="s">
        <v>716</v>
      </c>
      <c r="H136" s="2378">
        <v>1</v>
      </c>
      <c r="I136" s="2378"/>
      <c r="J136" s="2378">
        <v>192</v>
      </c>
      <c r="K136" s="2376" t="s">
        <v>1240</v>
      </c>
      <c r="L136" s="2377" t="s">
        <v>448</v>
      </c>
      <c r="M136" s="2183" t="s">
        <v>1056</v>
      </c>
      <c r="N136" s="2391">
        <v>100000</v>
      </c>
      <c r="O136" s="2391">
        <v>100000</v>
      </c>
      <c r="P136" s="2391">
        <v>100000</v>
      </c>
      <c r="Q136" s="2391">
        <v>0</v>
      </c>
      <c r="R136" s="2193"/>
      <c r="S136" s="2183"/>
      <c r="T136" s="2189"/>
      <c r="U136" s="2189"/>
      <c r="V136" s="2194"/>
      <c r="W136" s="2194"/>
      <c r="X136" s="2190">
        <v>2500</v>
      </c>
      <c r="Y136" s="2189"/>
      <c r="Z136" s="2195"/>
      <c r="AA136" s="2183"/>
      <c r="AB136" s="2184"/>
      <c r="AC136" s="2147"/>
      <c r="AD136" s="2454"/>
      <c r="AE136" s="2457">
        <v>1</v>
      </c>
      <c r="AF136" s="2458">
        <v>1</v>
      </c>
      <c r="AG136" s="2382">
        <v>1</v>
      </c>
      <c r="AH136" s="2182"/>
      <c r="AI136" s="2182"/>
      <c r="AJ136" s="2182"/>
      <c r="AK136" s="2182"/>
      <c r="AL136" s="2443" t="s">
        <v>438</v>
      </c>
      <c r="AM136" s="2198"/>
      <c r="AN136" s="2198"/>
      <c r="AO136" s="2198"/>
      <c r="AP136" s="2198"/>
      <c r="AQ136" s="2198"/>
      <c r="AR136" s="2198"/>
      <c r="AS136" s="2198"/>
      <c r="AT136" s="2198"/>
      <c r="AU136" s="2198"/>
      <c r="AV136" s="2198"/>
      <c r="AW136" s="2198"/>
      <c r="AX136" s="2198"/>
    </row>
    <row r="137" spans="1:50" ht="30" customHeight="1">
      <c r="A137" s="2383">
        <v>133</v>
      </c>
      <c r="B137" s="2382" t="s">
        <v>451</v>
      </c>
      <c r="C137" s="2372" t="s">
        <v>94</v>
      </c>
      <c r="D137" s="2182" t="s">
        <v>728</v>
      </c>
      <c r="E137" s="2192"/>
      <c r="F137" s="2498" t="s">
        <v>3473</v>
      </c>
      <c r="G137" s="2498" t="s">
        <v>716</v>
      </c>
      <c r="H137" s="2155">
        <v>1</v>
      </c>
      <c r="I137" s="2155"/>
      <c r="J137" s="2155">
        <v>53</v>
      </c>
      <c r="K137" s="2376" t="s">
        <v>1240</v>
      </c>
      <c r="L137" s="2377" t="s">
        <v>448</v>
      </c>
      <c r="M137" s="2183" t="s">
        <v>1056</v>
      </c>
      <c r="N137" s="2391">
        <v>90000</v>
      </c>
      <c r="O137" s="2391">
        <v>90000</v>
      </c>
      <c r="P137" s="2391">
        <v>90000</v>
      </c>
      <c r="Q137" s="2391">
        <v>0</v>
      </c>
      <c r="R137" s="2193"/>
      <c r="S137" s="2183"/>
      <c r="T137" s="2189"/>
      <c r="U137" s="2189"/>
      <c r="V137" s="2194"/>
      <c r="W137" s="2194"/>
      <c r="X137" s="2190">
        <v>2500</v>
      </c>
      <c r="Y137" s="2189"/>
      <c r="Z137" s="2195"/>
      <c r="AA137" s="2183"/>
      <c r="AB137" s="2184"/>
      <c r="AC137" s="2147"/>
      <c r="AD137" s="2454"/>
      <c r="AE137" s="2457">
        <v>1</v>
      </c>
      <c r="AF137" s="2458">
        <v>1</v>
      </c>
      <c r="AG137" s="2382">
        <v>1</v>
      </c>
      <c r="AH137" s="2182"/>
      <c r="AI137" s="2182"/>
      <c r="AJ137" s="2182"/>
      <c r="AK137" s="2182"/>
      <c r="AL137" s="2443" t="s">
        <v>438</v>
      </c>
      <c r="AM137" s="2198"/>
      <c r="AN137" s="2198"/>
      <c r="AO137" s="2198"/>
      <c r="AP137" s="2198"/>
      <c r="AQ137" s="2198"/>
      <c r="AR137" s="2198"/>
      <c r="AS137" s="2198"/>
      <c r="AT137" s="2198"/>
      <c r="AU137" s="2198"/>
      <c r="AV137" s="2198"/>
      <c r="AW137" s="2198"/>
      <c r="AX137" s="2198"/>
    </row>
    <row r="138" spans="1:50" ht="30" customHeight="1">
      <c r="A138" s="2383"/>
      <c r="B138" s="2539" t="s">
        <v>415</v>
      </c>
      <c r="C138" s="2372" t="s">
        <v>94</v>
      </c>
      <c r="D138" s="2182" t="s">
        <v>728</v>
      </c>
      <c r="E138" s="2192"/>
      <c r="F138" s="2498" t="s">
        <v>1764</v>
      </c>
      <c r="G138" s="2498" t="s">
        <v>716</v>
      </c>
      <c r="H138" s="2155">
        <v>1</v>
      </c>
      <c r="I138" s="2155"/>
      <c r="J138" s="2155"/>
      <c r="K138" s="2376" t="s">
        <v>1240</v>
      </c>
      <c r="L138" s="2377" t="s">
        <v>448</v>
      </c>
      <c r="M138" s="2183" t="s">
        <v>1056</v>
      </c>
      <c r="N138" s="2391">
        <v>69036</v>
      </c>
      <c r="O138" s="2391">
        <v>69036</v>
      </c>
      <c r="P138" s="2391">
        <v>69036</v>
      </c>
      <c r="Q138" s="2391">
        <v>0</v>
      </c>
      <c r="R138" s="2193"/>
      <c r="S138" s="2183"/>
      <c r="T138" s="2189"/>
      <c r="U138" s="2189"/>
      <c r="V138" s="2194"/>
      <c r="W138" s="2194"/>
      <c r="X138" s="2190">
        <v>2002</v>
      </c>
      <c r="Y138" s="2189"/>
      <c r="Z138" s="2195"/>
      <c r="AA138" s="2183"/>
      <c r="AB138" s="2184"/>
      <c r="AC138" s="2147"/>
      <c r="AD138" s="2454"/>
      <c r="AE138" s="2457">
        <v>1</v>
      </c>
      <c r="AF138" s="2458">
        <v>1</v>
      </c>
      <c r="AG138" s="2382">
        <v>1</v>
      </c>
      <c r="AH138" s="2182"/>
      <c r="AI138" s="2182"/>
      <c r="AJ138" s="2182"/>
      <c r="AK138" s="2182"/>
      <c r="AL138" s="2443" t="s">
        <v>438</v>
      </c>
      <c r="AM138" s="2198"/>
      <c r="AN138" s="2198"/>
      <c r="AO138" s="2198"/>
      <c r="AP138" s="2198"/>
      <c r="AQ138" s="2198"/>
      <c r="AR138" s="2198"/>
      <c r="AS138" s="2198"/>
      <c r="AT138" s="2198"/>
      <c r="AU138" s="2198"/>
      <c r="AV138" s="2198"/>
      <c r="AW138" s="2198"/>
      <c r="AX138" s="2198"/>
    </row>
    <row r="139" spans="1:50" ht="65.25" customHeight="1">
      <c r="A139" s="2383">
        <v>134</v>
      </c>
      <c r="B139" s="2382" t="s">
        <v>451</v>
      </c>
      <c r="C139" s="2372" t="s">
        <v>94</v>
      </c>
      <c r="D139" s="2182" t="s">
        <v>728</v>
      </c>
      <c r="E139" s="2192"/>
      <c r="F139" s="2448" t="s">
        <v>3372</v>
      </c>
      <c r="G139" s="2344" t="s">
        <v>3373</v>
      </c>
      <c r="H139" s="2378">
        <v>3</v>
      </c>
      <c r="I139" s="2378"/>
      <c r="J139" s="2378">
        <v>709</v>
      </c>
      <c r="K139" s="2376" t="s">
        <v>1240</v>
      </c>
      <c r="L139" s="688" t="s">
        <v>489</v>
      </c>
      <c r="M139" s="2183" t="s">
        <v>1056</v>
      </c>
      <c r="N139" s="2391">
        <v>206000</v>
      </c>
      <c r="O139" s="2391">
        <v>206000</v>
      </c>
      <c r="P139" s="2391">
        <v>206000</v>
      </c>
      <c r="Q139" s="2391">
        <v>0</v>
      </c>
      <c r="R139" s="2193"/>
      <c r="S139" s="2540"/>
      <c r="T139" s="2189"/>
      <c r="U139" s="2189"/>
      <c r="V139" s="2194"/>
      <c r="W139" s="2194"/>
      <c r="X139" s="2401"/>
      <c r="Y139" s="2189"/>
      <c r="Z139" s="2195"/>
      <c r="AA139" s="2183"/>
      <c r="AB139" s="2184"/>
      <c r="AC139" s="2147"/>
      <c r="AD139" s="2454">
        <v>1</v>
      </c>
      <c r="AE139" s="2457">
        <v>1</v>
      </c>
      <c r="AF139" s="2458">
        <v>1</v>
      </c>
      <c r="AG139" s="2382">
        <v>1</v>
      </c>
      <c r="AH139" s="2182"/>
      <c r="AI139" s="2182"/>
      <c r="AJ139" s="2182"/>
      <c r="AK139" s="2182"/>
      <c r="AL139" s="2496" t="s">
        <v>3516</v>
      </c>
      <c r="AM139" s="2198"/>
      <c r="AN139" s="2198"/>
      <c r="AO139" s="2198"/>
      <c r="AP139" s="2198"/>
      <c r="AQ139" s="2198"/>
      <c r="AR139" s="2198"/>
      <c r="AS139" s="2198"/>
      <c r="AT139" s="2198"/>
      <c r="AU139" s="2198"/>
      <c r="AV139" s="2198"/>
      <c r="AW139" s="2198"/>
      <c r="AX139" s="2198"/>
    </row>
    <row r="140" spans="1:50" ht="58.5" customHeight="1">
      <c r="A140" s="2383">
        <v>135</v>
      </c>
      <c r="B140" s="2382" t="s">
        <v>451</v>
      </c>
      <c r="C140" s="2372" t="s">
        <v>94</v>
      </c>
      <c r="D140" s="2182" t="s">
        <v>740</v>
      </c>
      <c r="E140" s="2388"/>
      <c r="F140" s="2499" t="s">
        <v>3377</v>
      </c>
      <c r="G140" s="2354" t="s">
        <v>3378</v>
      </c>
      <c r="H140" s="2155">
        <v>6</v>
      </c>
      <c r="I140" s="2155"/>
      <c r="J140" s="2155">
        <v>696</v>
      </c>
      <c r="K140" s="2182" t="s">
        <v>964</v>
      </c>
      <c r="L140" s="2183" t="s">
        <v>2962</v>
      </c>
      <c r="M140" s="2183" t="s">
        <v>1056</v>
      </c>
      <c r="N140" s="2390">
        <v>916818.04</v>
      </c>
      <c r="O140" s="2390">
        <v>916818.04</v>
      </c>
      <c r="P140" s="2390">
        <v>916818.04</v>
      </c>
      <c r="Q140" s="2390">
        <v>0</v>
      </c>
      <c r="R140" s="2193"/>
      <c r="S140" s="2183"/>
      <c r="T140" s="2189"/>
      <c r="U140" s="2189"/>
      <c r="V140" s="2194"/>
      <c r="W140" s="2194"/>
      <c r="X140" s="2190"/>
      <c r="Y140" s="2189">
        <v>5.3</v>
      </c>
      <c r="Z140" s="2195"/>
      <c r="AA140" s="2183"/>
      <c r="AB140" s="2184"/>
      <c r="AC140" s="2147"/>
      <c r="AD140" s="2454"/>
      <c r="AE140" s="2457">
        <v>1</v>
      </c>
      <c r="AF140" s="2458">
        <v>1</v>
      </c>
      <c r="AG140" s="2382">
        <v>1</v>
      </c>
      <c r="AH140" s="2182"/>
      <c r="AI140" s="2182"/>
      <c r="AJ140" s="2182"/>
      <c r="AK140" s="2182"/>
      <c r="AL140" s="2519" t="s">
        <v>438</v>
      </c>
      <c r="AM140" s="2198"/>
      <c r="AN140" s="2198"/>
      <c r="AO140" s="2198"/>
      <c r="AP140" s="2198"/>
      <c r="AQ140" s="2198"/>
      <c r="AR140" s="2198"/>
      <c r="AS140" s="2198"/>
      <c r="AT140" s="2198"/>
      <c r="AU140" s="2198"/>
      <c r="AV140" s="2198"/>
      <c r="AW140" s="2198"/>
      <c r="AX140" s="2198"/>
    </row>
    <row r="141" spans="1:50" ht="52.5" customHeight="1">
      <c r="A141" s="2383"/>
      <c r="B141" s="1841" t="s">
        <v>1926</v>
      </c>
      <c r="C141" s="2492" t="s">
        <v>94</v>
      </c>
      <c r="D141" s="2493" t="s">
        <v>740</v>
      </c>
      <c r="E141" s="2494"/>
      <c r="F141" s="2528" t="s">
        <v>3379</v>
      </c>
      <c r="G141" s="2351" t="s">
        <v>3380</v>
      </c>
      <c r="H141" s="2378">
        <v>2</v>
      </c>
      <c r="I141" s="2378"/>
      <c r="J141" s="2378"/>
      <c r="K141" s="2182" t="s">
        <v>964</v>
      </c>
      <c r="L141" s="2183" t="s">
        <v>2962</v>
      </c>
      <c r="M141" s="2183" t="s">
        <v>1056</v>
      </c>
      <c r="N141" s="2391"/>
      <c r="O141" s="2391"/>
      <c r="P141" s="2391"/>
      <c r="Q141" s="2391"/>
      <c r="R141" s="2193"/>
      <c r="S141" s="2183"/>
      <c r="T141" s="2189"/>
      <c r="U141" s="2189"/>
      <c r="V141" s="2194"/>
      <c r="W141" s="2194"/>
      <c r="X141" s="2190"/>
      <c r="Y141" s="2189"/>
      <c r="Z141" s="2195"/>
      <c r="AA141" s="2183"/>
      <c r="AB141" s="2184"/>
      <c r="AC141" s="2147"/>
      <c r="AD141" s="2454"/>
      <c r="AE141" s="2457"/>
      <c r="AF141" s="2458"/>
      <c r="AG141" s="2382"/>
      <c r="AH141" s="2182"/>
      <c r="AI141" s="2182"/>
      <c r="AJ141" s="2182"/>
      <c r="AK141" s="2182">
        <v>1</v>
      </c>
      <c r="AL141" s="2559" t="s">
        <v>3462</v>
      </c>
      <c r="AM141" s="2198"/>
      <c r="AN141" s="2198"/>
      <c r="AO141" s="2198"/>
      <c r="AP141" s="2198"/>
      <c r="AQ141" s="2198"/>
      <c r="AR141" s="2198"/>
      <c r="AS141" s="2198"/>
      <c r="AT141" s="2198"/>
      <c r="AU141" s="2198"/>
      <c r="AV141" s="2198"/>
      <c r="AW141" s="2198"/>
      <c r="AX141" s="2198"/>
    </row>
    <row r="142" spans="1:50" ht="30" customHeight="1">
      <c r="A142" s="2383">
        <v>136</v>
      </c>
      <c r="B142" s="2382" t="s">
        <v>451</v>
      </c>
      <c r="C142" s="2372" t="s">
        <v>94</v>
      </c>
      <c r="D142" s="2182" t="s">
        <v>740</v>
      </c>
      <c r="E142" s="2388"/>
      <c r="F142" s="2389" t="s">
        <v>2713</v>
      </c>
      <c r="G142" s="2500" t="s">
        <v>2713</v>
      </c>
      <c r="H142" s="2155">
        <v>1</v>
      </c>
      <c r="I142" s="2155"/>
      <c r="J142" s="2155">
        <v>138</v>
      </c>
      <c r="K142" s="2376" t="s">
        <v>1240</v>
      </c>
      <c r="L142" s="2377" t="s">
        <v>448</v>
      </c>
      <c r="M142" s="2183" t="s">
        <v>1056</v>
      </c>
      <c r="N142" s="2391">
        <v>90000</v>
      </c>
      <c r="O142" s="2391">
        <v>90000</v>
      </c>
      <c r="P142" s="2391">
        <v>90000</v>
      </c>
      <c r="Q142" s="2391">
        <v>0</v>
      </c>
      <c r="R142" s="2183"/>
      <c r="S142" s="2193"/>
      <c r="T142" s="2189"/>
      <c r="U142" s="2189"/>
      <c r="V142" s="2194"/>
      <c r="W142" s="2194"/>
      <c r="X142" s="2190">
        <v>4700</v>
      </c>
      <c r="Y142" s="2189"/>
      <c r="Z142" s="2195"/>
      <c r="AA142" s="2183"/>
      <c r="AB142" s="2184"/>
      <c r="AC142" s="2147"/>
      <c r="AD142" s="2454"/>
      <c r="AE142" s="2457">
        <v>1</v>
      </c>
      <c r="AF142" s="2458">
        <v>1</v>
      </c>
      <c r="AG142" s="2382">
        <v>1</v>
      </c>
      <c r="AH142" s="2182"/>
      <c r="AI142" s="2182"/>
      <c r="AJ142" s="2182"/>
      <c r="AK142" s="2182"/>
      <c r="AL142" s="2443" t="s">
        <v>438</v>
      </c>
      <c r="AM142" s="2198"/>
      <c r="AN142" s="2198"/>
      <c r="AO142" s="2198"/>
      <c r="AP142" s="2198"/>
      <c r="AQ142" s="2198"/>
      <c r="AR142" s="2198"/>
      <c r="AS142" s="2198"/>
      <c r="AT142" s="2198"/>
      <c r="AU142" s="2198"/>
      <c r="AV142" s="2198"/>
      <c r="AW142" s="2198"/>
      <c r="AX142" s="2198"/>
    </row>
    <row r="143" spans="1:50" ht="30.75" customHeight="1">
      <c r="A143" s="2383">
        <v>137</v>
      </c>
      <c r="B143" s="2382" t="s">
        <v>451</v>
      </c>
      <c r="C143" s="2372" t="s">
        <v>94</v>
      </c>
      <c r="D143" s="2182" t="s">
        <v>740</v>
      </c>
      <c r="E143" s="2388"/>
      <c r="F143" s="2389" t="s">
        <v>2712</v>
      </c>
      <c r="G143" s="2500" t="s">
        <v>2712</v>
      </c>
      <c r="H143" s="2378">
        <v>1</v>
      </c>
      <c r="I143" s="2378"/>
      <c r="J143" s="2378">
        <v>144</v>
      </c>
      <c r="K143" s="2376" t="s">
        <v>1240</v>
      </c>
      <c r="L143" s="2377" t="s">
        <v>448</v>
      </c>
      <c r="M143" s="2183" t="s">
        <v>1056</v>
      </c>
      <c r="N143" s="2391">
        <v>40000</v>
      </c>
      <c r="O143" s="2391">
        <v>40000</v>
      </c>
      <c r="P143" s="2391">
        <v>40000</v>
      </c>
      <c r="Q143" s="2391">
        <v>0</v>
      </c>
      <c r="R143" s="2183"/>
      <c r="S143" s="2193"/>
      <c r="T143" s="2189"/>
      <c r="U143" s="2189"/>
      <c r="V143" s="2194"/>
      <c r="W143" s="2194"/>
      <c r="X143" s="2190">
        <v>2200</v>
      </c>
      <c r="Y143" s="2189"/>
      <c r="Z143" s="2195"/>
      <c r="AA143" s="2183"/>
      <c r="AB143" s="2184"/>
      <c r="AC143" s="2147"/>
      <c r="AD143" s="2454"/>
      <c r="AE143" s="2457">
        <v>1</v>
      </c>
      <c r="AF143" s="2458">
        <v>1</v>
      </c>
      <c r="AG143" s="2382">
        <v>1</v>
      </c>
      <c r="AH143" s="2182"/>
      <c r="AI143" s="2182"/>
      <c r="AJ143" s="2182"/>
      <c r="AK143" s="2182"/>
      <c r="AL143" s="2443" t="s">
        <v>438</v>
      </c>
      <c r="AM143" s="2198"/>
      <c r="AN143" s="2198"/>
      <c r="AO143" s="2198"/>
      <c r="AP143" s="2198"/>
      <c r="AQ143" s="2198"/>
      <c r="AR143" s="2198"/>
      <c r="AS143" s="2198"/>
      <c r="AT143" s="2198"/>
      <c r="AU143" s="2198"/>
      <c r="AV143" s="2198"/>
      <c r="AW143" s="2198"/>
      <c r="AX143" s="2198"/>
    </row>
    <row r="144" spans="1:50" ht="30" customHeight="1">
      <c r="A144" s="2383">
        <v>138</v>
      </c>
      <c r="B144" s="2382" t="s">
        <v>451</v>
      </c>
      <c r="C144" s="2372" t="s">
        <v>94</v>
      </c>
      <c r="D144" s="2182" t="s">
        <v>740</v>
      </c>
      <c r="E144" s="2388"/>
      <c r="F144" s="2389" t="s">
        <v>2861</v>
      </c>
      <c r="G144" s="2389" t="s">
        <v>2861</v>
      </c>
      <c r="H144" s="2155">
        <v>1</v>
      </c>
      <c r="I144" s="2155"/>
      <c r="J144" s="2155">
        <v>122</v>
      </c>
      <c r="K144" s="2376" t="s">
        <v>1240</v>
      </c>
      <c r="L144" s="2377" t="s">
        <v>448</v>
      </c>
      <c r="M144" s="2183" t="s">
        <v>1056</v>
      </c>
      <c r="N144" s="2391">
        <v>20000</v>
      </c>
      <c r="O144" s="2391">
        <v>20000</v>
      </c>
      <c r="P144" s="2391">
        <v>20000</v>
      </c>
      <c r="Q144" s="2391">
        <v>0</v>
      </c>
      <c r="R144" s="2183"/>
      <c r="S144" s="2193"/>
      <c r="T144" s="2189"/>
      <c r="U144" s="2189"/>
      <c r="V144" s="2194"/>
      <c r="W144" s="2194"/>
      <c r="X144" s="2190">
        <v>1000</v>
      </c>
      <c r="Y144" s="2189"/>
      <c r="Z144" s="2195"/>
      <c r="AA144" s="2183"/>
      <c r="AB144" s="2184"/>
      <c r="AC144" s="2147"/>
      <c r="AD144" s="2454"/>
      <c r="AE144" s="2457">
        <v>1</v>
      </c>
      <c r="AF144" s="2458">
        <v>1</v>
      </c>
      <c r="AG144" s="2382">
        <v>1</v>
      </c>
      <c r="AH144" s="2182"/>
      <c r="AI144" s="2182"/>
      <c r="AJ144" s="2182"/>
      <c r="AK144" s="2182"/>
      <c r="AL144" s="2443" t="s">
        <v>438</v>
      </c>
      <c r="AM144" s="2198"/>
      <c r="AN144" s="2198"/>
      <c r="AO144" s="2198"/>
      <c r="AP144" s="2198"/>
      <c r="AQ144" s="2198"/>
      <c r="AR144" s="2198"/>
      <c r="AS144" s="2198"/>
      <c r="AT144" s="2198"/>
      <c r="AU144" s="2198"/>
      <c r="AV144" s="2198"/>
      <c r="AW144" s="2198"/>
      <c r="AX144" s="2198"/>
    </row>
    <row r="145" spans="1:50" ht="30.75" customHeight="1">
      <c r="A145" s="2383">
        <v>139</v>
      </c>
      <c r="B145" s="2382" t="s">
        <v>451</v>
      </c>
      <c r="C145" s="2372" t="s">
        <v>94</v>
      </c>
      <c r="D145" s="2182" t="s">
        <v>740</v>
      </c>
      <c r="E145" s="2388"/>
      <c r="F145" s="2389" t="s">
        <v>2711</v>
      </c>
      <c r="G145" s="2389" t="s">
        <v>2711</v>
      </c>
      <c r="H145" s="2378">
        <v>1</v>
      </c>
      <c r="I145" s="2378"/>
      <c r="J145" s="2378">
        <v>54</v>
      </c>
      <c r="K145" s="2376" t="s">
        <v>1240</v>
      </c>
      <c r="L145" s="2377" t="s">
        <v>448</v>
      </c>
      <c r="M145" s="2183" t="s">
        <v>1056</v>
      </c>
      <c r="N145" s="2391">
        <v>30000</v>
      </c>
      <c r="O145" s="2391">
        <v>30000</v>
      </c>
      <c r="P145" s="2391">
        <v>30000</v>
      </c>
      <c r="Q145" s="2391">
        <v>0</v>
      </c>
      <c r="R145" s="2183"/>
      <c r="S145" s="2193"/>
      <c r="T145" s="2189"/>
      <c r="U145" s="2189"/>
      <c r="V145" s="2194"/>
      <c r="W145" s="2194"/>
      <c r="X145" s="2190">
        <v>1700</v>
      </c>
      <c r="Y145" s="2189"/>
      <c r="Z145" s="2195"/>
      <c r="AA145" s="2183"/>
      <c r="AB145" s="2184"/>
      <c r="AC145" s="2147"/>
      <c r="AD145" s="2454"/>
      <c r="AE145" s="2457">
        <v>1</v>
      </c>
      <c r="AF145" s="2458">
        <v>1</v>
      </c>
      <c r="AG145" s="2382">
        <v>1</v>
      </c>
      <c r="AH145" s="2182"/>
      <c r="AI145" s="2182"/>
      <c r="AJ145" s="2182"/>
      <c r="AK145" s="2182"/>
      <c r="AL145" s="2443" t="s">
        <v>438</v>
      </c>
      <c r="AM145" s="2198"/>
      <c r="AN145" s="2198"/>
      <c r="AO145" s="2198"/>
      <c r="AP145" s="2198"/>
      <c r="AQ145" s="2198"/>
      <c r="AR145" s="2198"/>
      <c r="AS145" s="2198"/>
      <c r="AT145" s="2198"/>
      <c r="AU145" s="2198"/>
      <c r="AV145" s="2198"/>
      <c r="AW145" s="2198"/>
      <c r="AX145" s="2198"/>
    </row>
    <row r="146" spans="1:50" ht="30" customHeight="1">
      <c r="A146" s="2383">
        <v>140</v>
      </c>
      <c r="B146" s="2382" t="s">
        <v>451</v>
      </c>
      <c r="C146" s="2372" t="s">
        <v>94</v>
      </c>
      <c r="D146" s="2182" t="s">
        <v>740</v>
      </c>
      <c r="E146" s="2388"/>
      <c r="F146" s="2389" t="s">
        <v>3381</v>
      </c>
      <c r="G146" s="2389" t="s">
        <v>3381</v>
      </c>
      <c r="H146" s="2155">
        <v>1</v>
      </c>
      <c r="I146" s="2155"/>
      <c r="J146" s="2155">
        <v>69</v>
      </c>
      <c r="K146" s="2376" t="s">
        <v>1240</v>
      </c>
      <c r="L146" s="2377" t="s">
        <v>448</v>
      </c>
      <c r="M146" s="2183" t="s">
        <v>1056</v>
      </c>
      <c r="N146" s="2391">
        <v>30000</v>
      </c>
      <c r="O146" s="2391">
        <v>30000</v>
      </c>
      <c r="P146" s="2391">
        <v>30000</v>
      </c>
      <c r="Q146" s="2391">
        <v>0</v>
      </c>
      <c r="R146" s="2183"/>
      <c r="S146" s="2193"/>
      <c r="T146" s="2189"/>
      <c r="U146" s="2189"/>
      <c r="V146" s="2194"/>
      <c r="W146" s="2194"/>
      <c r="X146" s="2190">
        <v>1700</v>
      </c>
      <c r="Y146" s="2189"/>
      <c r="Z146" s="2195"/>
      <c r="AA146" s="2183"/>
      <c r="AB146" s="2184"/>
      <c r="AC146" s="2147"/>
      <c r="AD146" s="2454"/>
      <c r="AE146" s="2457">
        <v>1</v>
      </c>
      <c r="AF146" s="2458">
        <v>1</v>
      </c>
      <c r="AG146" s="2382">
        <v>1</v>
      </c>
      <c r="AH146" s="2182"/>
      <c r="AI146" s="2182"/>
      <c r="AJ146" s="2182"/>
      <c r="AK146" s="2182"/>
      <c r="AL146" s="2443" t="s">
        <v>438</v>
      </c>
      <c r="AM146" s="2198"/>
      <c r="AN146" s="2198"/>
      <c r="AO146" s="2198"/>
      <c r="AP146" s="2198"/>
      <c r="AQ146" s="2198"/>
      <c r="AR146" s="2198"/>
      <c r="AS146" s="2198"/>
      <c r="AT146" s="2198"/>
      <c r="AU146" s="2198"/>
      <c r="AV146" s="2198"/>
      <c r="AW146" s="2198"/>
      <c r="AX146" s="2198"/>
    </row>
    <row r="147" spans="1:50" ht="30.75" customHeight="1">
      <c r="A147" s="2383">
        <v>141</v>
      </c>
      <c r="B147" s="2382" t="s">
        <v>451</v>
      </c>
      <c r="C147" s="2372" t="s">
        <v>94</v>
      </c>
      <c r="D147" s="2182" t="s">
        <v>740</v>
      </c>
      <c r="E147" s="2388"/>
      <c r="F147" s="2389" t="s">
        <v>3382</v>
      </c>
      <c r="G147" s="2389" t="s">
        <v>3382</v>
      </c>
      <c r="H147" s="2378">
        <v>1</v>
      </c>
      <c r="I147" s="2378"/>
      <c r="J147" s="2378">
        <v>79</v>
      </c>
      <c r="K147" s="2376" t="s">
        <v>1240</v>
      </c>
      <c r="L147" s="2377" t="s">
        <v>448</v>
      </c>
      <c r="M147" s="2183" t="s">
        <v>1056</v>
      </c>
      <c r="N147" s="2391">
        <v>30000</v>
      </c>
      <c r="O147" s="2391">
        <v>30000</v>
      </c>
      <c r="P147" s="2391">
        <v>30000</v>
      </c>
      <c r="Q147" s="2391">
        <v>0</v>
      </c>
      <c r="R147" s="2183"/>
      <c r="S147" s="2193"/>
      <c r="T147" s="2189"/>
      <c r="U147" s="2189"/>
      <c r="V147" s="2194"/>
      <c r="W147" s="2194"/>
      <c r="X147" s="2190">
        <v>1700</v>
      </c>
      <c r="Y147" s="2189"/>
      <c r="Z147" s="2195"/>
      <c r="AA147" s="2183"/>
      <c r="AB147" s="2184"/>
      <c r="AC147" s="2147"/>
      <c r="AD147" s="2454"/>
      <c r="AE147" s="2457">
        <v>1</v>
      </c>
      <c r="AF147" s="2458">
        <v>1</v>
      </c>
      <c r="AG147" s="2382">
        <v>1</v>
      </c>
      <c r="AH147" s="2182"/>
      <c r="AI147" s="2182"/>
      <c r="AJ147" s="2182"/>
      <c r="AK147" s="2182"/>
      <c r="AL147" s="2443" t="s">
        <v>438</v>
      </c>
      <c r="AM147" s="2198"/>
      <c r="AN147" s="2198"/>
      <c r="AO147" s="2198"/>
      <c r="AP147" s="2198"/>
      <c r="AQ147" s="2198"/>
      <c r="AR147" s="2198"/>
      <c r="AS147" s="2198"/>
      <c r="AT147" s="2198"/>
      <c r="AU147" s="2198"/>
      <c r="AV147" s="2198"/>
      <c r="AW147" s="2198"/>
      <c r="AX147" s="2198"/>
    </row>
    <row r="148" spans="1:50" ht="30" customHeight="1">
      <c r="A148" s="2383">
        <v>142</v>
      </c>
      <c r="B148" s="2382" t="s">
        <v>451</v>
      </c>
      <c r="C148" s="2372" t="s">
        <v>94</v>
      </c>
      <c r="D148" s="2182" t="s">
        <v>740</v>
      </c>
      <c r="E148" s="2388"/>
      <c r="F148" s="2389" t="s">
        <v>3383</v>
      </c>
      <c r="G148" s="2389" t="s">
        <v>3383</v>
      </c>
      <c r="H148" s="2155">
        <v>1</v>
      </c>
      <c r="I148" s="2155"/>
      <c r="J148" s="2155">
        <v>92</v>
      </c>
      <c r="K148" s="2376" t="s">
        <v>1240</v>
      </c>
      <c r="L148" s="2377" t="s">
        <v>448</v>
      </c>
      <c r="M148" s="2183" t="s">
        <v>1056</v>
      </c>
      <c r="N148" s="2391">
        <v>32000</v>
      </c>
      <c r="O148" s="2391">
        <v>32000</v>
      </c>
      <c r="P148" s="2391">
        <v>32000</v>
      </c>
      <c r="Q148" s="2391">
        <v>0</v>
      </c>
      <c r="R148" s="2183"/>
      <c r="S148" s="2193"/>
      <c r="T148" s="2189"/>
      <c r="U148" s="2189"/>
      <c r="V148" s="2194"/>
      <c r="W148" s="2194"/>
      <c r="X148" s="2190">
        <v>1800</v>
      </c>
      <c r="Y148" s="2189"/>
      <c r="Z148" s="2195"/>
      <c r="AA148" s="2183"/>
      <c r="AB148" s="2184"/>
      <c r="AC148" s="2147"/>
      <c r="AD148" s="2454"/>
      <c r="AE148" s="2457">
        <v>1</v>
      </c>
      <c r="AF148" s="2458">
        <v>1</v>
      </c>
      <c r="AG148" s="2382">
        <v>1</v>
      </c>
      <c r="AH148" s="2182"/>
      <c r="AI148" s="2182"/>
      <c r="AJ148" s="2182"/>
      <c r="AK148" s="2182"/>
      <c r="AL148" s="2443" t="s">
        <v>438</v>
      </c>
      <c r="AM148" s="2198"/>
      <c r="AN148" s="2198"/>
      <c r="AO148" s="2198"/>
      <c r="AP148" s="2198"/>
      <c r="AQ148" s="2198"/>
      <c r="AR148" s="2198"/>
      <c r="AS148" s="2198"/>
      <c r="AT148" s="2198"/>
      <c r="AU148" s="2198"/>
      <c r="AV148" s="2198"/>
      <c r="AW148" s="2198"/>
      <c r="AX148" s="2198"/>
    </row>
    <row r="149" spans="1:50" ht="30.75" customHeight="1">
      <c r="A149" s="2383">
        <v>143</v>
      </c>
      <c r="B149" s="2382" t="s">
        <v>451</v>
      </c>
      <c r="C149" s="2372" t="s">
        <v>94</v>
      </c>
      <c r="D149" s="2182" t="s">
        <v>740</v>
      </c>
      <c r="E149" s="2388"/>
      <c r="F149" s="2389" t="s">
        <v>2862</v>
      </c>
      <c r="G149" s="2389" t="s">
        <v>2862</v>
      </c>
      <c r="H149" s="2154">
        <v>1</v>
      </c>
      <c r="I149" s="2378"/>
      <c r="J149" s="2378">
        <v>204</v>
      </c>
      <c r="K149" s="2376" t="s">
        <v>1240</v>
      </c>
      <c r="L149" s="2377" t="s">
        <v>448</v>
      </c>
      <c r="M149" s="2183" t="s">
        <v>1056</v>
      </c>
      <c r="N149" s="2391">
        <v>87000</v>
      </c>
      <c r="O149" s="2391">
        <v>87000</v>
      </c>
      <c r="P149" s="2391">
        <v>87000</v>
      </c>
      <c r="Q149" s="2391">
        <v>0</v>
      </c>
      <c r="R149" s="2183"/>
      <c r="S149" s="2193"/>
      <c r="T149" s="2189"/>
      <c r="U149" s="2189"/>
      <c r="V149" s="2194"/>
      <c r="W149" s="2194"/>
      <c r="X149" s="2190">
        <v>4600</v>
      </c>
      <c r="Y149" s="2189"/>
      <c r="Z149" s="2195"/>
      <c r="AA149" s="2183"/>
      <c r="AB149" s="2184"/>
      <c r="AC149" s="2147"/>
      <c r="AD149" s="2454"/>
      <c r="AE149" s="2457">
        <v>1</v>
      </c>
      <c r="AF149" s="2458">
        <v>1</v>
      </c>
      <c r="AG149" s="2382">
        <v>1</v>
      </c>
      <c r="AH149" s="2182"/>
      <c r="AI149" s="2182"/>
      <c r="AJ149" s="2182"/>
      <c r="AK149" s="2182"/>
      <c r="AL149" s="2443" t="s">
        <v>438</v>
      </c>
      <c r="AM149" s="2198"/>
      <c r="AN149" s="2198"/>
      <c r="AO149" s="2198"/>
      <c r="AP149" s="2198"/>
      <c r="AQ149" s="2198"/>
      <c r="AR149" s="2198"/>
      <c r="AS149" s="2198"/>
      <c r="AT149" s="2198"/>
      <c r="AU149" s="2198"/>
      <c r="AV149" s="2198"/>
      <c r="AW149" s="2198"/>
      <c r="AX149" s="2198"/>
    </row>
    <row r="150" spans="1:50" ht="30" customHeight="1">
      <c r="A150" s="2383">
        <v>144</v>
      </c>
      <c r="B150" s="2382" t="s">
        <v>451</v>
      </c>
      <c r="C150" s="2372" t="s">
        <v>94</v>
      </c>
      <c r="D150" s="2182" t="s">
        <v>740</v>
      </c>
      <c r="E150" s="2388"/>
      <c r="F150" s="2389" t="s">
        <v>3384</v>
      </c>
      <c r="G150" s="2389" t="s">
        <v>3384</v>
      </c>
      <c r="H150" s="2158">
        <v>1</v>
      </c>
      <c r="I150" s="2155"/>
      <c r="J150" s="2155">
        <v>142</v>
      </c>
      <c r="K150" s="2376" t="s">
        <v>1240</v>
      </c>
      <c r="L150" s="2377" t="s">
        <v>448</v>
      </c>
      <c r="M150" s="2183" t="s">
        <v>1056</v>
      </c>
      <c r="N150" s="2391">
        <v>14000</v>
      </c>
      <c r="O150" s="2391">
        <v>14000</v>
      </c>
      <c r="P150" s="2391">
        <v>14000</v>
      </c>
      <c r="Q150" s="2391">
        <v>0</v>
      </c>
      <c r="R150" s="2183"/>
      <c r="S150" s="2193"/>
      <c r="T150" s="2189"/>
      <c r="U150" s="2189"/>
      <c r="V150" s="2194"/>
      <c r="W150" s="2194"/>
      <c r="X150" s="2190">
        <v>2850</v>
      </c>
      <c r="Y150" s="2189"/>
      <c r="Z150" s="2195"/>
      <c r="AA150" s="2183"/>
      <c r="AB150" s="2184"/>
      <c r="AC150" s="2147"/>
      <c r="AD150" s="2454"/>
      <c r="AE150" s="2457">
        <v>1</v>
      </c>
      <c r="AF150" s="2458">
        <v>1</v>
      </c>
      <c r="AG150" s="2382">
        <v>1</v>
      </c>
      <c r="AH150" s="2182"/>
      <c r="AI150" s="2182"/>
      <c r="AJ150" s="2182"/>
      <c r="AK150" s="2182"/>
      <c r="AL150" s="2443" t="s">
        <v>438</v>
      </c>
      <c r="AM150" s="2198"/>
      <c r="AN150" s="2198"/>
      <c r="AO150" s="2198"/>
      <c r="AP150" s="2198"/>
      <c r="AQ150" s="2198"/>
      <c r="AR150" s="2198"/>
      <c r="AS150" s="2198"/>
      <c r="AT150" s="2198"/>
      <c r="AU150" s="2198"/>
      <c r="AV150" s="2198"/>
      <c r="AW150" s="2198"/>
      <c r="AX150" s="2198"/>
    </row>
    <row r="151" spans="1:50" ht="30.75" customHeight="1">
      <c r="A151" s="2383">
        <v>145</v>
      </c>
      <c r="B151" s="2382" t="s">
        <v>451</v>
      </c>
      <c r="C151" s="2372" t="s">
        <v>94</v>
      </c>
      <c r="D151" s="2182" t="s">
        <v>740</v>
      </c>
      <c r="E151" s="2388"/>
      <c r="F151" s="2389" t="s">
        <v>3129</v>
      </c>
      <c r="G151" s="2389" t="s">
        <v>3129</v>
      </c>
      <c r="H151" s="2154">
        <v>1</v>
      </c>
      <c r="I151" s="2378"/>
      <c r="J151" s="2378">
        <v>54</v>
      </c>
      <c r="K151" s="2376" t="s">
        <v>1240</v>
      </c>
      <c r="L151" s="2377" t="s">
        <v>448</v>
      </c>
      <c r="M151" s="2183" t="s">
        <v>1056</v>
      </c>
      <c r="N151" s="2391">
        <v>18000</v>
      </c>
      <c r="O151" s="2391">
        <v>18000</v>
      </c>
      <c r="P151" s="2391">
        <v>18000</v>
      </c>
      <c r="Q151" s="2391">
        <v>0</v>
      </c>
      <c r="R151" s="2183"/>
      <c r="S151" s="2193"/>
      <c r="T151" s="2189"/>
      <c r="U151" s="2189"/>
      <c r="V151" s="2194"/>
      <c r="W151" s="2194"/>
      <c r="X151" s="2190">
        <v>900</v>
      </c>
      <c r="Y151" s="2189"/>
      <c r="Z151" s="2195"/>
      <c r="AA151" s="2183"/>
      <c r="AB151" s="2184"/>
      <c r="AC151" s="2147"/>
      <c r="AD151" s="2454"/>
      <c r="AE151" s="2457">
        <v>1</v>
      </c>
      <c r="AF151" s="2458">
        <v>1</v>
      </c>
      <c r="AG151" s="2382">
        <v>1</v>
      </c>
      <c r="AH151" s="2182"/>
      <c r="AI151" s="2182"/>
      <c r="AJ151" s="2182"/>
      <c r="AK151" s="2182"/>
      <c r="AL151" s="2443" t="s">
        <v>438</v>
      </c>
      <c r="AM151" s="2198"/>
      <c r="AN151" s="2198"/>
      <c r="AO151" s="2198"/>
      <c r="AP151" s="2198"/>
      <c r="AQ151" s="2198"/>
      <c r="AR151" s="2198"/>
      <c r="AS151" s="2198"/>
      <c r="AT151" s="2198"/>
      <c r="AU151" s="2198"/>
      <c r="AV151" s="2198"/>
      <c r="AW151" s="2198"/>
      <c r="AX151" s="2198"/>
    </row>
    <row r="152" spans="1:50" ht="30" customHeight="1">
      <c r="A152" s="2383">
        <v>146</v>
      </c>
      <c r="B152" s="2382" t="s">
        <v>451</v>
      </c>
      <c r="C152" s="2372" t="s">
        <v>94</v>
      </c>
      <c r="D152" s="2182" t="s">
        <v>740</v>
      </c>
      <c r="E152" s="2388"/>
      <c r="F152" s="2389" t="s">
        <v>3385</v>
      </c>
      <c r="G152" s="2389" t="s">
        <v>3385</v>
      </c>
      <c r="H152" s="2158">
        <v>1</v>
      </c>
      <c r="I152" s="2155"/>
      <c r="J152" s="2155">
        <v>101</v>
      </c>
      <c r="K152" s="2376" t="s">
        <v>1240</v>
      </c>
      <c r="L152" s="2377" t="s">
        <v>448</v>
      </c>
      <c r="M152" s="2183" t="s">
        <v>1056</v>
      </c>
      <c r="N152" s="2391">
        <v>36000</v>
      </c>
      <c r="O152" s="2391">
        <v>36000</v>
      </c>
      <c r="P152" s="2391">
        <v>36000</v>
      </c>
      <c r="Q152" s="2391">
        <v>0</v>
      </c>
      <c r="R152" s="2183"/>
      <c r="S152" s="2193"/>
      <c r="T152" s="2189"/>
      <c r="U152" s="2189"/>
      <c r="V152" s="2194"/>
      <c r="W152" s="2194"/>
      <c r="X152" s="2190">
        <v>2000</v>
      </c>
      <c r="Y152" s="2189"/>
      <c r="Z152" s="2195"/>
      <c r="AA152" s="2183"/>
      <c r="AB152" s="2184"/>
      <c r="AC152" s="2147"/>
      <c r="AD152" s="2454"/>
      <c r="AE152" s="2457">
        <v>1</v>
      </c>
      <c r="AF152" s="2458">
        <v>1</v>
      </c>
      <c r="AG152" s="2382">
        <v>1</v>
      </c>
      <c r="AH152" s="2182"/>
      <c r="AI152" s="2182"/>
      <c r="AJ152" s="2182"/>
      <c r="AK152" s="2182"/>
      <c r="AL152" s="2443" t="s">
        <v>438</v>
      </c>
      <c r="AM152" s="2198"/>
      <c r="AN152" s="2198"/>
      <c r="AO152" s="2198"/>
      <c r="AP152" s="2198"/>
      <c r="AQ152" s="2198"/>
      <c r="AR152" s="2198"/>
      <c r="AS152" s="2198"/>
      <c r="AT152" s="2198"/>
      <c r="AU152" s="2198"/>
      <c r="AV152" s="2198"/>
      <c r="AW152" s="2198"/>
      <c r="AX152" s="2198"/>
    </row>
    <row r="153" spans="1:50" ht="30.75" customHeight="1">
      <c r="A153" s="2383">
        <v>147</v>
      </c>
      <c r="B153" s="2382" t="s">
        <v>451</v>
      </c>
      <c r="C153" s="2372" t="s">
        <v>94</v>
      </c>
      <c r="D153" s="2182" t="s">
        <v>740</v>
      </c>
      <c r="E153" s="2388"/>
      <c r="F153" s="2389" t="s">
        <v>3386</v>
      </c>
      <c r="G153" s="2389" t="s">
        <v>3386</v>
      </c>
      <c r="H153" s="2154">
        <v>1</v>
      </c>
      <c r="I153" s="2378"/>
      <c r="J153" s="2378">
        <v>195</v>
      </c>
      <c r="K153" s="2376" t="s">
        <v>1240</v>
      </c>
      <c r="L153" s="2377" t="s">
        <v>448</v>
      </c>
      <c r="M153" s="2183" t="s">
        <v>1056</v>
      </c>
      <c r="N153" s="2391">
        <v>20000</v>
      </c>
      <c r="O153" s="2391">
        <v>20000</v>
      </c>
      <c r="P153" s="2391">
        <v>20000</v>
      </c>
      <c r="Q153" s="2391">
        <v>0</v>
      </c>
      <c r="R153" s="2183"/>
      <c r="S153" s="2193"/>
      <c r="T153" s="2189"/>
      <c r="U153" s="2189"/>
      <c r="V153" s="2194"/>
      <c r="W153" s="2194"/>
      <c r="X153" s="2190">
        <v>1000</v>
      </c>
      <c r="Y153" s="2189"/>
      <c r="Z153" s="2195"/>
      <c r="AA153" s="2183"/>
      <c r="AB153" s="2184"/>
      <c r="AC153" s="2147"/>
      <c r="AD153" s="2454"/>
      <c r="AE153" s="2457">
        <v>1</v>
      </c>
      <c r="AF153" s="2458">
        <v>1</v>
      </c>
      <c r="AG153" s="2382">
        <v>1</v>
      </c>
      <c r="AH153" s="2182"/>
      <c r="AI153" s="2182"/>
      <c r="AJ153" s="2182"/>
      <c r="AK153" s="2182"/>
      <c r="AL153" s="2443" t="s">
        <v>438</v>
      </c>
      <c r="AM153" s="2198"/>
      <c r="AN153" s="2198"/>
      <c r="AO153" s="2198"/>
      <c r="AP153" s="2198"/>
      <c r="AQ153" s="2198"/>
      <c r="AR153" s="2198"/>
      <c r="AS153" s="2198"/>
      <c r="AT153" s="2198"/>
      <c r="AU153" s="2198"/>
      <c r="AV153" s="2198"/>
      <c r="AW153" s="2198"/>
      <c r="AX153" s="2198"/>
    </row>
    <row r="154" spans="1:50" ht="30" customHeight="1">
      <c r="A154" s="2383">
        <v>148</v>
      </c>
      <c r="B154" s="2382" t="s">
        <v>451</v>
      </c>
      <c r="C154" s="2372" t="s">
        <v>94</v>
      </c>
      <c r="D154" s="2182" t="s">
        <v>740</v>
      </c>
      <c r="E154" s="2388"/>
      <c r="F154" s="2389" t="s">
        <v>3387</v>
      </c>
      <c r="G154" s="2389" t="s">
        <v>3387</v>
      </c>
      <c r="H154" s="2158">
        <v>1</v>
      </c>
      <c r="I154" s="2155"/>
      <c r="J154" s="2155">
        <v>93</v>
      </c>
      <c r="K154" s="2376" t="s">
        <v>1240</v>
      </c>
      <c r="L154" s="2377" t="s">
        <v>448</v>
      </c>
      <c r="M154" s="2183" t="s">
        <v>1056</v>
      </c>
      <c r="N154" s="2391">
        <v>3000</v>
      </c>
      <c r="O154" s="2391">
        <v>3000</v>
      </c>
      <c r="P154" s="2391">
        <v>3000</v>
      </c>
      <c r="Q154" s="2391">
        <v>0</v>
      </c>
      <c r="R154" s="2183"/>
      <c r="S154" s="2193"/>
      <c r="T154" s="2189"/>
      <c r="U154" s="2189"/>
      <c r="V154" s="2194"/>
      <c r="W154" s="2194"/>
      <c r="X154" s="2190">
        <v>100</v>
      </c>
      <c r="Y154" s="2189"/>
      <c r="Z154" s="2195"/>
      <c r="AA154" s="2183"/>
      <c r="AB154" s="2184"/>
      <c r="AC154" s="2147"/>
      <c r="AD154" s="2454"/>
      <c r="AE154" s="2457">
        <v>1</v>
      </c>
      <c r="AF154" s="2458">
        <v>1</v>
      </c>
      <c r="AG154" s="2382">
        <v>1</v>
      </c>
      <c r="AH154" s="2182"/>
      <c r="AI154" s="2182"/>
      <c r="AJ154" s="2182"/>
      <c r="AK154" s="2182"/>
      <c r="AL154" s="2443" t="s">
        <v>438</v>
      </c>
      <c r="AM154" s="2198"/>
      <c r="AN154" s="2198"/>
      <c r="AO154" s="2198"/>
      <c r="AP154" s="2198"/>
      <c r="AQ154" s="2198"/>
      <c r="AR154" s="2198"/>
      <c r="AS154" s="2198"/>
      <c r="AT154" s="2198"/>
      <c r="AU154" s="2198"/>
      <c r="AV154" s="2198"/>
      <c r="AW154" s="2198"/>
      <c r="AX154" s="2198"/>
    </row>
    <row r="155" spans="1:50" ht="128.25" customHeight="1">
      <c r="A155" s="2383">
        <v>149</v>
      </c>
      <c r="B155" s="2382" t="s">
        <v>451</v>
      </c>
      <c r="C155" s="2372" t="s">
        <v>94</v>
      </c>
      <c r="D155" s="2182" t="s">
        <v>157</v>
      </c>
      <c r="E155" s="2388"/>
      <c r="F155" s="2355" t="s">
        <v>3388</v>
      </c>
      <c r="G155" s="2355" t="s">
        <v>3389</v>
      </c>
      <c r="H155" s="2154">
        <v>6</v>
      </c>
      <c r="I155" s="2378">
        <v>17</v>
      </c>
      <c r="J155" s="2378">
        <v>947</v>
      </c>
      <c r="K155" s="2182" t="s">
        <v>964</v>
      </c>
      <c r="L155" s="2183" t="s">
        <v>2962</v>
      </c>
      <c r="M155" s="2183" t="s">
        <v>1056</v>
      </c>
      <c r="N155" s="2395">
        <v>185706</v>
      </c>
      <c r="O155" s="2395">
        <v>185706</v>
      </c>
      <c r="P155" s="2395">
        <v>185706</v>
      </c>
      <c r="Q155" s="2395">
        <v>0</v>
      </c>
      <c r="R155" s="2183"/>
      <c r="S155" s="2193"/>
      <c r="T155" s="2189"/>
      <c r="U155" s="2189"/>
      <c r="V155" s="2194"/>
      <c r="W155" s="2194"/>
      <c r="X155" s="2190"/>
      <c r="Y155" s="2189">
        <v>2</v>
      </c>
      <c r="Z155" s="2195"/>
      <c r="AA155" s="2183"/>
      <c r="AB155" s="2184"/>
      <c r="AC155" s="2147"/>
      <c r="AD155" s="2454"/>
      <c r="AE155" s="2457">
        <v>1</v>
      </c>
      <c r="AF155" s="2458">
        <v>1</v>
      </c>
      <c r="AG155" s="2382">
        <v>1</v>
      </c>
      <c r="AH155" s="2182"/>
      <c r="AI155" s="2182"/>
      <c r="AJ155" s="2182"/>
      <c r="AK155" s="2182"/>
      <c r="AL155" s="2443" t="s">
        <v>438</v>
      </c>
      <c r="AM155" s="2198"/>
      <c r="AN155" s="2198"/>
      <c r="AO155" s="2198"/>
      <c r="AP155" s="2198"/>
      <c r="AQ155" s="2198"/>
      <c r="AR155" s="2198"/>
      <c r="AS155" s="2198"/>
      <c r="AT155" s="2198"/>
      <c r="AU155" s="2198"/>
      <c r="AV155" s="2198"/>
      <c r="AW155" s="2198"/>
      <c r="AX155" s="2198"/>
    </row>
    <row r="156" spans="1:50" ht="33" customHeight="1">
      <c r="A156" s="2383">
        <v>150</v>
      </c>
      <c r="B156" s="2382" t="s">
        <v>451</v>
      </c>
      <c r="C156" s="2372" t="s">
        <v>94</v>
      </c>
      <c r="D156" s="2182" t="s">
        <v>157</v>
      </c>
      <c r="E156" s="2192"/>
      <c r="F156" s="2394" t="s">
        <v>3390</v>
      </c>
      <c r="G156" s="2394" t="s">
        <v>3391</v>
      </c>
      <c r="H156" s="2154">
        <v>1</v>
      </c>
      <c r="I156" s="2378"/>
      <c r="J156" s="2378">
        <v>114</v>
      </c>
      <c r="K156" s="2376" t="s">
        <v>1240</v>
      </c>
      <c r="L156" s="2377" t="s">
        <v>448</v>
      </c>
      <c r="M156" s="2183" t="s">
        <v>1056</v>
      </c>
      <c r="N156" s="2395">
        <v>140000</v>
      </c>
      <c r="O156" s="2395">
        <v>140000</v>
      </c>
      <c r="P156" s="2395">
        <v>140000</v>
      </c>
      <c r="Q156" s="2395">
        <v>0</v>
      </c>
      <c r="R156" s="2183"/>
      <c r="S156" s="2193"/>
      <c r="T156" s="2189"/>
      <c r="U156" s="2189"/>
      <c r="V156" s="2194"/>
      <c r="W156" s="2194"/>
      <c r="X156" s="2190">
        <v>6000</v>
      </c>
      <c r="Y156" s="2189"/>
      <c r="Z156" s="2195"/>
      <c r="AA156" s="2183"/>
      <c r="AB156" s="2184"/>
      <c r="AC156" s="2147"/>
      <c r="AD156" s="2454"/>
      <c r="AE156" s="2457">
        <v>1</v>
      </c>
      <c r="AF156" s="2458">
        <v>1</v>
      </c>
      <c r="AG156" s="2382">
        <v>1</v>
      </c>
      <c r="AH156" s="2182"/>
      <c r="AI156" s="2182"/>
      <c r="AJ156" s="2182"/>
      <c r="AK156" s="2182"/>
      <c r="AL156" s="2443" t="s">
        <v>438</v>
      </c>
      <c r="AM156" s="2198"/>
      <c r="AN156" s="2198"/>
      <c r="AO156" s="2198"/>
      <c r="AP156" s="2198"/>
      <c r="AQ156" s="2198"/>
      <c r="AR156" s="2198"/>
      <c r="AS156" s="2198"/>
      <c r="AT156" s="2198"/>
      <c r="AU156" s="2198"/>
      <c r="AV156" s="2198"/>
      <c r="AW156" s="2198"/>
      <c r="AX156" s="2198"/>
    </row>
    <row r="157" spans="1:50" ht="32.25" customHeight="1">
      <c r="A157" s="2383">
        <v>151</v>
      </c>
      <c r="B157" s="2382" t="s">
        <v>451</v>
      </c>
      <c r="C157" s="2372" t="s">
        <v>94</v>
      </c>
      <c r="D157" s="2182" t="s">
        <v>157</v>
      </c>
      <c r="E157" s="2192"/>
      <c r="F157" s="2394" t="s">
        <v>3392</v>
      </c>
      <c r="G157" s="2355" t="s">
        <v>3393</v>
      </c>
      <c r="H157" s="2158">
        <v>1</v>
      </c>
      <c r="I157" s="2155">
        <v>3</v>
      </c>
      <c r="J157" s="2155">
        <v>78</v>
      </c>
      <c r="K157" s="2376" t="s">
        <v>1240</v>
      </c>
      <c r="L157" s="2377" t="s">
        <v>448</v>
      </c>
      <c r="M157" s="2183" t="s">
        <v>1056</v>
      </c>
      <c r="N157" s="2395">
        <v>110000</v>
      </c>
      <c r="O157" s="2395">
        <v>110000</v>
      </c>
      <c r="P157" s="2395">
        <v>110000</v>
      </c>
      <c r="Q157" s="2395">
        <v>0</v>
      </c>
      <c r="R157" s="2183"/>
      <c r="S157" s="2193"/>
      <c r="T157" s="2189"/>
      <c r="U157" s="2189"/>
      <c r="V157" s="2194"/>
      <c r="W157" s="2194"/>
      <c r="X157" s="2190">
        <v>3700</v>
      </c>
      <c r="Y157" s="2189"/>
      <c r="Z157" s="2195"/>
      <c r="AA157" s="2183"/>
      <c r="AB157" s="2184"/>
      <c r="AC157" s="2147"/>
      <c r="AD157" s="2454"/>
      <c r="AE157" s="2457">
        <v>1</v>
      </c>
      <c r="AF157" s="2458">
        <v>1</v>
      </c>
      <c r="AG157" s="2382">
        <v>1</v>
      </c>
      <c r="AH157" s="2182"/>
      <c r="AI157" s="2182"/>
      <c r="AJ157" s="2182"/>
      <c r="AK157" s="2182"/>
      <c r="AL157" s="2443" t="s">
        <v>438</v>
      </c>
      <c r="AM157" s="2198"/>
      <c r="AN157" s="2198"/>
      <c r="AO157" s="2198"/>
      <c r="AP157" s="2198"/>
      <c r="AQ157" s="2198"/>
      <c r="AR157" s="2198"/>
      <c r="AS157" s="2198"/>
      <c r="AT157" s="2198"/>
      <c r="AU157" s="2198"/>
      <c r="AV157" s="2198"/>
      <c r="AW157" s="2198"/>
      <c r="AX157" s="2198"/>
    </row>
    <row r="158" spans="1:50" ht="56.25" customHeight="1" thickBot="1">
      <c r="A158" s="2383"/>
      <c r="B158" s="2382"/>
      <c r="C158" s="2372"/>
      <c r="D158" s="2191"/>
      <c r="E158" s="2192"/>
      <c r="F158" s="2157"/>
      <c r="G158" s="2196"/>
      <c r="H158" s="2396">
        <f>SUM(H4:H157)</f>
        <v>222</v>
      </c>
      <c r="I158" s="2397">
        <f>SUM(I4:I157)</f>
        <v>20</v>
      </c>
      <c r="J158" s="2397">
        <f>SUM(J4:J157)</f>
        <v>27869</v>
      </c>
      <c r="K158" s="2148"/>
      <c r="L158" s="2398"/>
      <c r="M158" s="2399"/>
      <c r="N158" s="2741">
        <f>SUM(N4:N157)</f>
        <v>18496266.919999998</v>
      </c>
      <c r="O158" s="2741">
        <f>SUM(O4:O157)</f>
        <v>18496266.919999998</v>
      </c>
      <c r="P158" s="2741">
        <f>SUM(P4:P157)</f>
        <v>18496266.919999998</v>
      </c>
      <c r="Q158" s="2400">
        <f>SUM(Q4:Q157)</f>
        <v>0</v>
      </c>
      <c r="R158" s="2183"/>
      <c r="S158" s="2543"/>
      <c r="T158" s="2189"/>
      <c r="U158" s="2189"/>
      <c r="V158" s="2194"/>
      <c r="W158" s="2194"/>
      <c r="X158" s="2402">
        <f>SUM(X4:X157)</f>
        <v>204327</v>
      </c>
      <c r="Y158" s="2403">
        <f>SUM(Y4:Y157)</f>
        <v>38.339999999999996</v>
      </c>
      <c r="Z158" s="2195"/>
      <c r="AA158" s="2183"/>
      <c r="AB158" s="2184"/>
      <c r="AC158" s="2147"/>
      <c r="AD158" s="2454"/>
      <c r="AE158" s="2459"/>
      <c r="AF158" s="2460"/>
      <c r="AG158" s="2455">
        <f>SUM(AG4:AG157)</f>
        <v>152</v>
      </c>
      <c r="AH158" s="2451">
        <f>SUM(AH4:AH157)</f>
        <v>0</v>
      </c>
      <c r="AI158" s="2451">
        <f>SUM(AI4:AI157)</f>
        <v>0</v>
      </c>
      <c r="AJ158" s="2451">
        <f>SUM(AJ4:AJ157)</f>
        <v>0</v>
      </c>
      <c r="AK158" s="2451">
        <f>SUM(AK4:AK157)</f>
        <v>2</v>
      </c>
      <c r="AL158" s="2443"/>
      <c r="AM158" s="2198"/>
      <c r="AN158" s="2198"/>
      <c r="AO158" s="2198"/>
      <c r="AP158" s="2198"/>
      <c r="AQ158" s="2198"/>
      <c r="AR158" s="2198"/>
      <c r="AS158" s="2198"/>
      <c r="AT158" s="2198"/>
      <c r="AU158" s="2198"/>
      <c r="AV158" s="2198"/>
      <c r="AW158" s="2198"/>
      <c r="AX158" s="2198"/>
    </row>
    <row r="160" spans="1:50">
      <c r="P160" s="2233"/>
      <c r="Q160" s="2233"/>
    </row>
    <row r="161" spans="16:18">
      <c r="P161" s="2233"/>
      <c r="Q161" s="2233"/>
    </row>
    <row r="162" spans="16:18">
      <c r="Q162" s="2233"/>
      <c r="R162" s="2233"/>
    </row>
    <row r="163" spans="16:18">
      <c r="Q163" s="2233"/>
    </row>
    <row r="164" spans="16:18">
      <c r="Q164" s="2233"/>
    </row>
    <row r="165" spans="16:18">
      <c r="Q165" s="2233"/>
    </row>
  </sheetData>
  <mergeCells count="16">
    <mergeCell ref="M2:M3"/>
    <mergeCell ref="A1:AL1"/>
    <mergeCell ref="A2:A3"/>
    <mergeCell ref="AC2:AD2"/>
    <mergeCell ref="AE2:AF2"/>
    <mergeCell ref="AG2:AL2"/>
    <mergeCell ref="B2:B3"/>
    <mergeCell ref="C2:C3"/>
    <mergeCell ref="D2:D3"/>
    <mergeCell ref="E2:E3"/>
    <mergeCell ref="F2:G2"/>
    <mergeCell ref="H2:H3"/>
    <mergeCell ref="I2:I3"/>
    <mergeCell ref="J2:J3"/>
    <mergeCell ref="K2:K3"/>
    <mergeCell ref="L2:L3"/>
  </mergeCells>
  <dataValidations count="10">
    <dataValidation type="list" allowBlank="1" showInputMessage="1" showErrorMessage="1" sqref="L158 L4 L155 L140:L141 L127:L129 L116:L117 L104:L106 L21 G21 L7">
      <formula1>$AW$4:$AW$18</formula1>
    </dataValidation>
    <dataValidation type="list" allowBlank="1" showInputMessage="1" showErrorMessage="1" sqref="K4 K7:K8 F21 K21 K104:K106 K116:K117 K127:K129 K140:K141 K155 K158">
      <formula1>$AV$4:$AV$6</formula1>
    </dataValidation>
    <dataValidation type="list" allowBlank="1" showInputMessage="1" showErrorMessage="1" sqref="L156:L157 L5:L6 L142:L154 L22:L103 L118:L126 L9:L20 L107:L115 L130:L138">
      <formula1>$BC$4:$BC$15</formula1>
    </dataValidation>
    <dataValidation type="list" allowBlank="1" showInputMessage="1" showErrorMessage="1" errorTitle="YANLIŞ DEĞER" error="LÜTFEN TANIMLANAN BİR PARAMETRE GİRİN!!!!!!!!!!!!!!_x000a_(YENİ, STND. GEL. YADA ONARIM SEÇENEKLERİNDEN BİRİSİ" sqref="K156:K157 K9:K20 K107:K115 K5:K6 K118:K126 K22:K103 K142:K154 K130:K139">
      <formula1>$BB$4:$BB$7</formula1>
    </dataValidation>
    <dataValidation type="list" allowBlank="1" showInputMessage="1" showErrorMessage="1" sqref="L139">
      <formula1>$AZ$4:$AZ$15</formula1>
    </dataValidation>
    <dataValidation type="list" allowBlank="1" showInputMessage="1" showErrorMessage="1" sqref="B4:B6 B9:B96 B142:B158 B104:B140">
      <formula1>$AU$4:$AU$6</formula1>
    </dataValidation>
    <dataValidation type="list" allowBlank="1" showInputMessage="1" showErrorMessage="1" sqref="B141">
      <formula1>$AY$3:$AY$6</formula1>
    </dataValidation>
    <dataValidation type="list" allowBlank="1" showInputMessage="1" showErrorMessage="1" sqref="B7">
      <formula1>$AZ$3:$AZ$6</formula1>
    </dataValidation>
    <dataValidation type="list" allowBlank="1" showInputMessage="1" showErrorMessage="1" errorTitle="LÜTFEN DİKKAT !!!!" error="GİRİDİĞİNİZ DEĞER AŞAĞIDAKİLERDEN BİRİSİ OLMALIDIR &quot;Y&quot; , &quot;D.E&quot; ,&quot;EK&quot;" sqref="B8 B97:B103">
      <formula1>$W$1:$W$4</formula1>
    </dataValidation>
    <dataValidation type="list" allowBlank="1" showInputMessage="1" showErrorMessage="1" sqref="M4:M158">
      <formula1>$AX$4:$AX$5</formula1>
    </dataValidation>
  </dataValidations>
  <printOptions horizontalCentered="1"/>
  <pageMargins left="0.31496062992125984" right="0.31496062992125984" top="0.74803149606299213" bottom="0.74803149606299213" header="0.31496062992125984" footer="0.31496062992125984"/>
  <pageSetup paperSize="9" scale="36" orientation="landscape"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6"/>
  <sheetViews>
    <sheetView workbookViewId="0">
      <selection sqref="A1:Z1"/>
    </sheetView>
  </sheetViews>
  <sheetFormatPr defaultRowHeight="12.75"/>
  <cols>
    <col min="1" max="1" width="5.7109375" customWidth="1"/>
    <col min="2" max="2" width="6.7109375" customWidth="1"/>
    <col min="3" max="3" width="10.5703125" customWidth="1"/>
    <col min="4" max="4" width="14.7109375" customWidth="1"/>
    <col min="5" max="5" width="20.140625" customWidth="1"/>
    <col min="6" max="6" width="19.5703125" customWidth="1"/>
    <col min="7" max="7" width="8.140625" customWidth="1"/>
    <col min="8" max="8" width="6.7109375" customWidth="1"/>
    <col min="9" max="9" width="7.5703125" customWidth="1"/>
    <col min="10" max="10" width="18" customWidth="1"/>
    <col min="11" max="11" width="18.7109375" customWidth="1"/>
    <col min="12" max="12" width="15.42578125" customWidth="1"/>
    <col min="13" max="13" width="16.5703125" customWidth="1"/>
    <col min="14" max="14" width="16.42578125" customWidth="1"/>
    <col min="15" max="15" width="15" customWidth="1"/>
    <col min="16" max="16" width="11.140625" customWidth="1"/>
    <col min="17" max="17" width="8.28515625" customWidth="1"/>
    <col min="19" max="19" width="8.5703125" customWidth="1"/>
    <col min="20" max="20" width="8.140625" customWidth="1"/>
    <col min="21" max="21" width="7.42578125" customWidth="1"/>
    <col min="23" max="23" width="7.7109375" customWidth="1"/>
    <col min="24" max="24" width="8.42578125" customWidth="1"/>
    <col min="25" max="25" width="7.140625" customWidth="1"/>
    <col min="26" max="26" width="18.28515625" customWidth="1"/>
    <col min="27" max="27" width="9.140625" customWidth="1"/>
  </cols>
  <sheetData>
    <row r="1" spans="1:31" ht="32.25" customHeight="1">
      <c r="A1" s="4350" t="s">
        <v>3052</v>
      </c>
      <c r="B1" s="4102"/>
      <c r="C1" s="4102"/>
      <c r="D1" s="4102"/>
      <c r="E1" s="4102"/>
      <c r="F1" s="4102"/>
      <c r="G1" s="4102"/>
      <c r="H1" s="4102"/>
      <c r="I1" s="4102"/>
      <c r="J1" s="4102"/>
      <c r="K1" s="4102"/>
      <c r="L1" s="4102"/>
      <c r="M1" s="4102"/>
      <c r="N1" s="4102"/>
      <c r="O1" s="4102"/>
      <c r="P1" s="4102"/>
      <c r="Q1" s="4102"/>
      <c r="R1" s="4102"/>
      <c r="S1" s="4102"/>
      <c r="T1" s="4102"/>
      <c r="U1" s="4102"/>
      <c r="V1" s="4102"/>
      <c r="W1" s="4102"/>
      <c r="X1" s="4102"/>
      <c r="Y1" s="4102"/>
      <c r="Z1" s="4102"/>
      <c r="AA1" s="277"/>
      <c r="AB1" s="277"/>
      <c r="AC1" s="277"/>
      <c r="AD1" s="277"/>
    </row>
    <row r="2" spans="1:31" ht="24.75" customHeight="1" thickBot="1">
      <c r="B2" s="277"/>
      <c r="C2" s="277"/>
      <c r="D2" s="277"/>
      <c r="E2" s="277"/>
      <c r="F2" s="277"/>
      <c r="G2" s="277"/>
      <c r="H2" s="277"/>
      <c r="I2" s="277"/>
      <c r="J2" s="277"/>
      <c r="K2" s="277"/>
      <c r="L2" s="277"/>
      <c r="M2" s="277"/>
      <c r="N2" s="278"/>
      <c r="O2" s="277"/>
      <c r="P2" s="277"/>
      <c r="Q2" s="277"/>
      <c r="R2" s="277"/>
      <c r="S2" s="277"/>
      <c r="T2" s="277"/>
      <c r="U2" s="277"/>
      <c r="V2" s="277"/>
      <c r="W2" s="277"/>
      <c r="X2" s="277"/>
      <c r="Y2" s="277"/>
      <c r="Z2" s="277"/>
      <c r="AA2" s="277"/>
      <c r="AB2" s="277"/>
      <c r="AC2" s="277"/>
      <c r="AD2" s="277"/>
    </row>
    <row r="3" spans="1:31" ht="24">
      <c r="A3" s="4351" t="s">
        <v>3335</v>
      </c>
      <c r="B3" s="4091" t="s">
        <v>445</v>
      </c>
      <c r="C3" s="3948" t="s">
        <v>13</v>
      </c>
      <c r="D3" s="3950" t="s">
        <v>2277</v>
      </c>
      <c r="E3" s="3950" t="s">
        <v>423</v>
      </c>
      <c r="F3" s="3950"/>
      <c r="G3" s="4348" t="s">
        <v>3040</v>
      </c>
      <c r="H3" s="4348" t="s">
        <v>3041</v>
      </c>
      <c r="I3" s="4348" t="s">
        <v>3042</v>
      </c>
      <c r="J3" s="3958" t="s">
        <v>411</v>
      </c>
      <c r="K3" s="3966" t="s">
        <v>204</v>
      </c>
      <c r="L3" s="604" t="s">
        <v>3045</v>
      </c>
      <c r="M3" s="391" t="s">
        <v>1054</v>
      </c>
      <c r="N3" s="391" t="s">
        <v>2358</v>
      </c>
      <c r="O3" s="605" t="s">
        <v>2359</v>
      </c>
      <c r="P3" s="3987" t="s">
        <v>1067</v>
      </c>
      <c r="Q3" s="3940" t="s">
        <v>1068</v>
      </c>
      <c r="R3" s="3941"/>
      <c r="S3" s="3940" t="s">
        <v>429</v>
      </c>
      <c r="T3" s="3941"/>
      <c r="U3" s="3942" t="s">
        <v>16</v>
      </c>
      <c r="V3" s="3943"/>
      <c r="W3" s="3943"/>
      <c r="X3" s="3943"/>
      <c r="Y3" s="3943"/>
      <c r="Z3" s="3944"/>
      <c r="AA3" s="277"/>
      <c r="AB3" s="277"/>
      <c r="AC3" s="277"/>
      <c r="AD3" s="277" t="s">
        <v>737</v>
      </c>
    </row>
    <row r="4" spans="1:31" ht="58.5" customHeight="1">
      <c r="A4" s="4352"/>
      <c r="B4" s="4092"/>
      <c r="C4" s="4053"/>
      <c r="D4" s="4054"/>
      <c r="E4" s="1432" t="s">
        <v>430</v>
      </c>
      <c r="F4" s="1238" t="s">
        <v>410</v>
      </c>
      <c r="G4" s="4349"/>
      <c r="H4" s="4349"/>
      <c r="I4" s="4349"/>
      <c r="J4" s="4056"/>
      <c r="K4" s="4057"/>
      <c r="L4" s="1241" t="s">
        <v>1416</v>
      </c>
      <c r="M4" s="1242" t="s">
        <v>1417</v>
      </c>
      <c r="N4" s="1242" t="s">
        <v>1055</v>
      </c>
      <c r="O4" s="1429" t="s">
        <v>3046</v>
      </c>
      <c r="P4" s="4060"/>
      <c r="Q4" s="1916" t="s">
        <v>1069</v>
      </c>
      <c r="R4" s="1917" t="s">
        <v>1070</v>
      </c>
      <c r="S4" s="1430" t="s">
        <v>436</v>
      </c>
      <c r="T4" s="1431" t="s">
        <v>437</v>
      </c>
      <c r="U4" s="1405" t="s">
        <v>438</v>
      </c>
      <c r="V4" s="1406" t="s">
        <v>805</v>
      </c>
      <c r="W4" s="1406" t="s">
        <v>441</v>
      </c>
      <c r="X4" s="1406" t="s">
        <v>442</v>
      </c>
      <c r="Y4" s="1406" t="s">
        <v>1926</v>
      </c>
      <c r="Z4" s="1239" t="s">
        <v>443</v>
      </c>
      <c r="AA4" s="277"/>
      <c r="AB4" s="277"/>
      <c r="AC4" s="277"/>
      <c r="AD4" s="277"/>
    </row>
    <row r="5" spans="1:31" ht="33.75" customHeight="1">
      <c r="A5" s="2967">
        <v>1</v>
      </c>
      <c r="B5" s="1369" t="s">
        <v>451</v>
      </c>
      <c r="C5" s="688" t="s">
        <v>94</v>
      </c>
      <c r="D5" s="689" t="s">
        <v>95</v>
      </c>
      <c r="E5" s="2448" t="s">
        <v>3394</v>
      </c>
      <c r="F5" s="2371" t="s">
        <v>3394</v>
      </c>
      <c r="G5" s="689">
        <v>1</v>
      </c>
      <c r="H5" s="689"/>
      <c r="I5" s="689">
        <v>125</v>
      </c>
      <c r="J5" s="689" t="s">
        <v>965</v>
      </c>
      <c r="K5" s="689" t="s">
        <v>1075</v>
      </c>
      <c r="L5" s="2413">
        <v>118893.08300000001</v>
      </c>
      <c r="M5" s="2413">
        <v>118893.08300000001</v>
      </c>
      <c r="N5" s="2413">
        <v>118893.08300000001</v>
      </c>
      <c r="O5" s="2413">
        <v>0</v>
      </c>
      <c r="P5" s="711"/>
      <c r="Q5" s="711"/>
      <c r="R5" s="711"/>
      <c r="S5" s="2530">
        <v>1</v>
      </c>
      <c r="T5" s="2530">
        <v>1</v>
      </c>
      <c r="U5" s="658">
        <v>1</v>
      </c>
      <c r="V5" s="658"/>
      <c r="W5" s="658"/>
      <c r="X5" s="658"/>
      <c r="Y5" s="658"/>
      <c r="Z5" s="658" t="s">
        <v>438</v>
      </c>
      <c r="AA5" s="2410" t="s">
        <v>451</v>
      </c>
      <c r="AB5" s="2410" t="s">
        <v>2266</v>
      </c>
      <c r="AC5" s="2410" t="s">
        <v>484</v>
      </c>
      <c r="AD5" s="2410" t="s">
        <v>688</v>
      </c>
      <c r="AE5" s="2407"/>
    </row>
    <row r="6" spans="1:31" ht="31.5" customHeight="1">
      <c r="A6" s="2967">
        <v>2</v>
      </c>
      <c r="B6" s="1369" t="s">
        <v>451</v>
      </c>
      <c r="C6" s="688" t="s">
        <v>94</v>
      </c>
      <c r="D6" s="689" t="s">
        <v>95</v>
      </c>
      <c r="E6" s="2371" t="s">
        <v>3395</v>
      </c>
      <c r="F6" s="2371" t="s">
        <v>3396</v>
      </c>
      <c r="G6" s="689">
        <v>3</v>
      </c>
      <c r="H6" s="689"/>
      <c r="I6" s="689">
        <v>660</v>
      </c>
      <c r="J6" s="689" t="s">
        <v>965</v>
      </c>
      <c r="K6" s="689" t="s">
        <v>1075</v>
      </c>
      <c r="L6" s="2413">
        <v>261004.53</v>
      </c>
      <c r="M6" s="2413">
        <v>261004.53</v>
      </c>
      <c r="N6" s="2413">
        <v>261004.53</v>
      </c>
      <c r="O6" s="2413">
        <v>0</v>
      </c>
      <c r="P6" s="711"/>
      <c r="Q6" s="711"/>
      <c r="R6" s="711"/>
      <c r="S6" s="2530">
        <v>1</v>
      </c>
      <c r="T6" s="2530">
        <v>1</v>
      </c>
      <c r="U6" s="658">
        <v>1</v>
      </c>
      <c r="V6" s="658"/>
      <c r="W6" s="658"/>
      <c r="X6" s="658"/>
      <c r="Y6" s="658"/>
      <c r="Z6" s="658" t="s">
        <v>438</v>
      </c>
      <c r="AA6" s="2410" t="s">
        <v>10</v>
      </c>
      <c r="AB6" s="2410" t="s">
        <v>965</v>
      </c>
      <c r="AC6" s="2410" t="s">
        <v>1071</v>
      </c>
      <c r="AD6" s="2410" t="s">
        <v>1042</v>
      </c>
      <c r="AE6" s="2407"/>
    </row>
    <row r="7" spans="1:31" ht="31.5" customHeight="1">
      <c r="A7" s="2967">
        <v>3</v>
      </c>
      <c r="B7" s="1369" t="s">
        <v>451</v>
      </c>
      <c r="C7" s="688" t="s">
        <v>94</v>
      </c>
      <c r="D7" s="689" t="s">
        <v>95</v>
      </c>
      <c r="E7" s="2371" t="s">
        <v>3397</v>
      </c>
      <c r="F7" s="2371" t="s">
        <v>3397</v>
      </c>
      <c r="G7" s="689">
        <v>1</v>
      </c>
      <c r="H7" s="689"/>
      <c r="I7" s="689">
        <v>229</v>
      </c>
      <c r="J7" s="689" t="s">
        <v>2268</v>
      </c>
      <c r="K7" s="689" t="s">
        <v>1078</v>
      </c>
      <c r="L7" s="2413">
        <v>216599.04000000001</v>
      </c>
      <c r="M7" s="2413">
        <v>216599.04000000001</v>
      </c>
      <c r="N7" s="2413">
        <v>216599.04000000001</v>
      </c>
      <c r="O7" s="2413">
        <v>0</v>
      </c>
      <c r="P7" s="711"/>
      <c r="Q7" s="711"/>
      <c r="R7" s="711"/>
      <c r="S7" s="2530">
        <v>1</v>
      </c>
      <c r="T7" s="2530">
        <v>1</v>
      </c>
      <c r="U7" s="658">
        <v>1</v>
      </c>
      <c r="V7" s="658"/>
      <c r="W7" s="658"/>
      <c r="X7" s="658"/>
      <c r="Y7" s="658"/>
      <c r="Z7" s="658" t="s">
        <v>438</v>
      </c>
      <c r="AA7" s="2410" t="s">
        <v>415</v>
      </c>
      <c r="AB7" s="2410" t="s">
        <v>2268</v>
      </c>
      <c r="AC7" s="2410" t="s">
        <v>1072</v>
      </c>
      <c r="AD7" s="2410" t="s">
        <v>1043</v>
      </c>
      <c r="AE7" s="2407"/>
    </row>
    <row r="8" spans="1:31" ht="31.5" customHeight="1">
      <c r="A8" s="2967">
        <v>4</v>
      </c>
      <c r="B8" s="1369" t="s">
        <v>451</v>
      </c>
      <c r="C8" s="688" t="s">
        <v>94</v>
      </c>
      <c r="D8" s="689" t="s">
        <v>95</v>
      </c>
      <c r="E8" s="2371" t="s">
        <v>3398</v>
      </c>
      <c r="F8" s="2371" t="s">
        <v>3398</v>
      </c>
      <c r="G8" s="689">
        <v>1</v>
      </c>
      <c r="H8" s="689"/>
      <c r="I8" s="689">
        <v>72</v>
      </c>
      <c r="J8" s="689" t="s">
        <v>965</v>
      </c>
      <c r="K8" s="689" t="s">
        <v>1078</v>
      </c>
      <c r="L8" s="2413">
        <v>23490.165599999997</v>
      </c>
      <c r="M8" s="2413">
        <v>23490.165599999997</v>
      </c>
      <c r="N8" s="2413">
        <v>23490.165599999997</v>
      </c>
      <c r="O8" s="2413">
        <v>0</v>
      </c>
      <c r="P8" s="711"/>
      <c r="Q8" s="711"/>
      <c r="R8" s="711"/>
      <c r="S8" s="2530">
        <v>1</v>
      </c>
      <c r="T8" s="2530">
        <v>1</v>
      </c>
      <c r="U8" s="658">
        <v>1</v>
      </c>
      <c r="V8" s="658"/>
      <c r="W8" s="658"/>
      <c r="X8" s="658"/>
      <c r="Y8" s="658"/>
      <c r="Z8" s="658" t="s">
        <v>438</v>
      </c>
      <c r="AA8" s="2410"/>
      <c r="AB8" s="2410"/>
      <c r="AC8" s="2410" t="s">
        <v>1073</v>
      </c>
      <c r="AD8" s="2410" t="s">
        <v>1074</v>
      </c>
      <c r="AE8" s="2407"/>
    </row>
    <row r="9" spans="1:31" ht="31.5" customHeight="1">
      <c r="A9" s="2967">
        <v>5</v>
      </c>
      <c r="B9" s="1369" t="s">
        <v>451</v>
      </c>
      <c r="C9" s="688" t="s">
        <v>94</v>
      </c>
      <c r="D9" s="689" t="s">
        <v>95</v>
      </c>
      <c r="E9" s="2371" t="s">
        <v>3399</v>
      </c>
      <c r="F9" s="2371" t="s">
        <v>3399</v>
      </c>
      <c r="G9" s="689">
        <v>1</v>
      </c>
      <c r="H9" s="689"/>
      <c r="I9" s="689">
        <v>52</v>
      </c>
      <c r="J9" s="689" t="s">
        <v>965</v>
      </c>
      <c r="K9" s="689" t="s">
        <v>1078</v>
      </c>
      <c r="L9" s="2413">
        <v>43276.181400000001</v>
      </c>
      <c r="M9" s="2413">
        <v>43276.181400000001</v>
      </c>
      <c r="N9" s="2413">
        <v>43276.181400000001</v>
      </c>
      <c r="O9" s="2413">
        <v>0</v>
      </c>
      <c r="P9" s="711"/>
      <c r="Q9" s="711"/>
      <c r="R9" s="711"/>
      <c r="S9" s="2530">
        <v>1</v>
      </c>
      <c r="T9" s="2530">
        <v>1</v>
      </c>
      <c r="U9" s="658">
        <v>1</v>
      </c>
      <c r="V9" s="658"/>
      <c r="W9" s="658"/>
      <c r="X9" s="658"/>
      <c r="Y9" s="658"/>
      <c r="Z9" s="658" t="s">
        <v>438</v>
      </c>
      <c r="AA9" s="2410"/>
      <c r="AB9" s="2410"/>
      <c r="AC9" s="2410" t="s">
        <v>1075</v>
      </c>
      <c r="AD9" s="2410"/>
      <c r="AE9" s="2407"/>
    </row>
    <row r="10" spans="1:31" ht="31.5" customHeight="1">
      <c r="A10" s="2967">
        <v>6</v>
      </c>
      <c r="B10" s="1369" t="s">
        <v>451</v>
      </c>
      <c r="C10" s="688" t="s">
        <v>94</v>
      </c>
      <c r="D10" s="689" t="s">
        <v>95</v>
      </c>
      <c r="E10" s="2371" t="s">
        <v>3019</v>
      </c>
      <c r="F10" s="2371" t="s">
        <v>3019</v>
      </c>
      <c r="G10" s="689">
        <v>1</v>
      </c>
      <c r="H10" s="689"/>
      <c r="I10" s="689">
        <v>72</v>
      </c>
      <c r="J10" s="689" t="s">
        <v>965</v>
      </c>
      <c r="K10" s="689" t="s">
        <v>1078</v>
      </c>
      <c r="L10" s="2413">
        <v>259541.64899999998</v>
      </c>
      <c r="M10" s="2413">
        <v>259541.64899999998</v>
      </c>
      <c r="N10" s="2413">
        <v>259541.64899999998</v>
      </c>
      <c r="O10" s="2413">
        <v>0</v>
      </c>
      <c r="P10" s="711"/>
      <c r="Q10" s="711"/>
      <c r="R10" s="711"/>
      <c r="S10" s="2530">
        <v>1</v>
      </c>
      <c r="T10" s="2530">
        <v>1</v>
      </c>
      <c r="U10" s="658">
        <v>1</v>
      </c>
      <c r="V10" s="658"/>
      <c r="W10" s="658"/>
      <c r="X10" s="658"/>
      <c r="Y10" s="658"/>
      <c r="Z10" s="658" t="s">
        <v>438</v>
      </c>
      <c r="AA10" s="2410"/>
      <c r="AB10" s="2410"/>
      <c r="AC10" s="2410" t="s">
        <v>1076</v>
      </c>
      <c r="AD10" s="2410"/>
      <c r="AE10" s="2407"/>
    </row>
    <row r="11" spans="1:31" ht="31.5" customHeight="1">
      <c r="A11" s="2967">
        <v>7</v>
      </c>
      <c r="B11" s="1369" t="s">
        <v>451</v>
      </c>
      <c r="C11" s="688" t="s">
        <v>94</v>
      </c>
      <c r="D11" s="689" t="s">
        <v>95</v>
      </c>
      <c r="E11" s="2371" t="s">
        <v>3400</v>
      </c>
      <c r="F11" s="2371" t="s">
        <v>3400</v>
      </c>
      <c r="G11" s="689">
        <v>1</v>
      </c>
      <c r="H11" s="689"/>
      <c r="I11" s="689">
        <v>155</v>
      </c>
      <c r="J11" s="689" t="s">
        <v>965</v>
      </c>
      <c r="K11" s="689" t="s">
        <v>1075</v>
      </c>
      <c r="L11" s="2413">
        <v>281980.90000000002</v>
      </c>
      <c r="M11" s="2413">
        <v>281980.90000000002</v>
      </c>
      <c r="N11" s="2413">
        <v>281980.90000000002</v>
      </c>
      <c r="O11" s="2413">
        <v>0</v>
      </c>
      <c r="P11" s="711"/>
      <c r="Q11" s="711"/>
      <c r="R11" s="711"/>
      <c r="S11" s="2530">
        <v>1</v>
      </c>
      <c r="T11" s="2530">
        <v>1</v>
      </c>
      <c r="U11" s="658">
        <v>1</v>
      </c>
      <c r="V11" s="658"/>
      <c r="W11" s="658"/>
      <c r="X11" s="658"/>
      <c r="Y11" s="658"/>
      <c r="Z11" s="658" t="s">
        <v>438</v>
      </c>
      <c r="AA11" s="2410"/>
      <c r="AB11" s="2410"/>
      <c r="AC11" s="2410" t="s">
        <v>1077</v>
      </c>
      <c r="AD11" s="2410"/>
      <c r="AE11" s="2407"/>
    </row>
    <row r="12" spans="1:31" ht="31.5" customHeight="1">
      <c r="A12" s="2967">
        <v>8</v>
      </c>
      <c r="B12" s="1369" t="s">
        <v>451</v>
      </c>
      <c r="C12" s="688" t="s">
        <v>94</v>
      </c>
      <c r="D12" s="689" t="s">
        <v>95</v>
      </c>
      <c r="E12" s="2448" t="s">
        <v>3401</v>
      </c>
      <c r="F12" s="2371" t="s">
        <v>3401</v>
      </c>
      <c r="G12" s="689">
        <v>1</v>
      </c>
      <c r="H12" s="689"/>
      <c r="I12" s="689">
        <v>382</v>
      </c>
      <c r="J12" s="689" t="s">
        <v>2268</v>
      </c>
      <c r="K12" s="689" t="s">
        <v>1078</v>
      </c>
      <c r="L12" s="2413">
        <v>53583.481400000004</v>
      </c>
      <c r="M12" s="2413">
        <v>53583.481400000004</v>
      </c>
      <c r="N12" s="2413">
        <v>53583.481400000004</v>
      </c>
      <c r="O12" s="2413">
        <v>0</v>
      </c>
      <c r="P12" s="711"/>
      <c r="Q12" s="711"/>
      <c r="R12" s="711"/>
      <c r="S12" s="2530">
        <v>1</v>
      </c>
      <c r="T12" s="2530">
        <v>1</v>
      </c>
      <c r="U12" s="658">
        <v>1</v>
      </c>
      <c r="V12" s="658"/>
      <c r="W12" s="658"/>
      <c r="X12" s="658"/>
      <c r="Y12" s="658"/>
      <c r="Z12" s="658" t="s">
        <v>438</v>
      </c>
      <c r="AA12" s="2410"/>
      <c r="AB12" s="2410"/>
      <c r="AC12" s="2410" t="s">
        <v>1078</v>
      </c>
      <c r="AD12" s="2410"/>
      <c r="AE12" s="2407"/>
    </row>
    <row r="13" spans="1:31" ht="31.5" customHeight="1">
      <c r="A13" s="2967">
        <v>9</v>
      </c>
      <c r="B13" s="1369" t="s">
        <v>451</v>
      </c>
      <c r="C13" s="688" t="s">
        <v>94</v>
      </c>
      <c r="D13" s="689" t="s">
        <v>95</v>
      </c>
      <c r="E13" s="2448" t="s">
        <v>3402</v>
      </c>
      <c r="F13" s="2371" t="s">
        <v>3402</v>
      </c>
      <c r="G13" s="689">
        <v>1</v>
      </c>
      <c r="H13" s="689"/>
      <c r="I13" s="689">
        <v>428</v>
      </c>
      <c r="J13" s="689" t="s">
        <v>965</v>
      </c>
      <c r="K13" s="689" t="s">
        <v>1078</v>
      </c>
      <c r="L13" s="2413">
        <v>164230.22</v>
      </c>
      <c r="M13" s="2413">
        <v>164230.22</v>
      </c>
      <c r="N13" s="2413">
        <v>164230.22</v>
      </c>
      <c r="O13" s="2413">
        <v>0</v>
      </c>
      <c r="P13" s="711"/>
      <c r="Q13" s="711"/>
      <c r="R13" s="711"/>
      <c r="S13" s="2530">
        <v>1</v>
      </c>
      <c r="T13" s="2530">
        <v>1</v>
      </c>
      <c r="U13" s="658">
        <v>1</v>
      </c>
      <c r="V13" s="658"/>
      <c r="W13" s="658"/>
      <c r="X13" s="658"/>
      <c r="Y13" s="658"/>
      <c r="Z13" s="658" t="s">
        <v>438</v>
      </c>
      <c r="AA13" s="2410"/>
      <c r="AB13" s="2410"/>
      <c r="AC13" s="2410" t="s">
        <v>3053</v>
      </c>
      <c r="AD13" s="2410"/>
      <c r="AE13" s="2407"/>
    </row>
    <row r="14" spans="1:31" ht="31.5" customHeight="1">
      <c r="A14" s="2967">
        <v>10</v>
      </c>
      <c r="B14" s="1369" t="s">
        <v>451</v>
      </c>
      <c r="C14" s="688" t="s">
        <v>94</v>
      </c>
      <c r="D14" s="689" t="s">
        <v>95</v>
      </c>
      <c r="E14" s="2448" t="s">
        <v>3403</v>
      </c>
      <c r="F14" s="2371" t="s">
        <v>3403</v>
      </c>
      <c r="G14" s="689">
        <v>1</v>
      </c>
      <c r="H14" s="689"/>
      <c r="I14" s="689">
        <v>428</v>
      </c>
      <c r="J14" s="689" t="s">
        <v>2268</v>
      </c>
      <c r="K14" s="689" t="s">
        <v>1078</v>
      </c>
      <c r="L14" s="2413">
        <v>250541.2108</v>
      </c>
      <c r="M14" s="2413">
        <v>250541.2108</v>
      </c>
      <c r="N14" s="2413">
        <v>250541.2108</v>
      </c>
      <c r="O14" s="2413">
        <v>0</v>
      </c>
      <c r="P14" s="711"/>
      <c r="Q14" s="711"/>
      <c r="R14" s="711"/>
      <c r="S14" s="2530">
        <v>1</v>
      </c>
      <c r="T14" s="2530">
        <v>1</v>
      </c>
      <c r="U14" s="658">
        <v>1</v>
      </c>
      <c r="V14" s="658"/>
      <c r="W14" s="658"/>
      <c r="X14" s="658"/>
      <c r="Y14" s="658"/>
      <c r="Z14" s="658" t="s">
        <v>438</v>
      </c>
      <c r="AA14" s="2410"/>
      <c r="AB14" s="2410"/>
      <c r="AC14" s="2410"/>
      <c r="AD14" s="2410"/>
      <c r="AE14" s="2407"/>
    </row>
    <row r="15" spans="1:31" ht="31.5" customHeight="1">
      <c r="A15" s="2967">
        <v>11</v>
      </c>
      <c r="B15" s="1369" t="s">
        <v>451</v>
      </c>
      <c r="C15" s="688" t="s">
        <v>94</v>
      </c>
      <c r="D15" s="689" t="s">
        <v>95</v>
      </c>
      <c r="E15" s="2448" t="s">
        <v>3404</v>
      </c>
      <c r="F15" s="2371" t="s">
        <v>3404</v>
      </c>
      <c r="G15" s="689">
        <v>1</v>
      </c>
      <c r="H15" s="689"/>
      <c r="I15" s="689">
        <v>356</v>
      </c>
      <c r="J15" s="689" t="s">
        <v>965</v>
      </c>
      <c r="K15" s="689" t="s">
        <v>1078</v>
      </c>
      <c r="L15" s="2413">
        <v>144504.27499999999</v>
      </c>
      <c r="M15" s="2413">
        <v>144504.27499999999</v>
      </c>
      <c r="N15" s="2413">
        <v>144504.27499999999</v>
      </c>
      <c r="O15" s="2413">
        <v>0</v>
      </c>
      <c r="P15" s="711"/>
      <c r="Q15" s="711"/>
      <c r="R15" s="711"/>
      <c r="S15" s="2530">
        <v>1</v>
      </c>
      <c r="T15" s="2530">
        <v>1</v>
      </c>
      <c r="U15" s="658">
        <v>1</v>
      </c>
      <c r="V15" s="658"/>
      <c r="W15" s="658"/>
      <c r="X15" s="658"/>
      <c r="Y15" s="658"/>
      <c r="Z15" s="658" t="s">
        <v>438</v>
      </c>
      <c r="AA15" s="280"/>
      <c r="AB15" s="280"/>
      <c r="AC15" s="280"/>
      <c r="AD15" s="280"/>
    </row>
    <row r="16" spans="1:31" ht="31.5" customHeight="1">
      <c r="A16" s="2967">
        <v>12</v>
      </c>
      <c r="B16" s="1369" t="s">
        <v>451</v>
      </c>
      <c r="C16" s="688" t="s">
        <v>94</v>
      </c>
      <c r="D16" s="689" t="s">
        <v>95</v>
      </c>
      <c r="E16" s="2448" t="s">
        <v>3405</v>
      </c>
      <c r="F16" s="2371" t="s">
        <v>3405</v>
      </c>
      <c r="G16" s="689">
        <v>2</v>
      </c>
      <c r="H16" s="689"/>
      <c r="I16" s="689">
        <v>998</v>
      </c>
      <c r="J16" s="689" t="s">
        <v>965</v>
      </c>
      <c r="K16" s="689" t="s">
        <v>1078</v>
      </c>
      <c r="L16" s="2413">
        <v>158935.58060000002</v>
      </c>
      <c r="M16" s="2413">
        <v>158935.58060000002</v>
      </c>
      <c r="N16" s="2413">
        <v>158935.58060000002</v>
      </c>
      <c r="O16" s="2413">
        <v>0</v>
      </c>
      <c r="P16" s="711"/>
      <c r="Q16" s="711"/>
      <c r="R16" s="711"/>
      <c r="S16" s="2530">
        <v>1</v>
      </c>
      <c r="T16" s="2530">
        <v>1</v>
      </c>
      <c r="U16" s="658">
        <v>1</v>
      </c>
      <c r="V16" s="658"/>
      <c r="W16" s="658"/>
      <c r="X16" s="658"/>
      <c r="Y16" s="658"/>
      <c r="Z16" s="658" t="s">
        <v>438</v>
      </c>
      <c r="AA16" s="280"/>
      <c r="AB16" s="280"/>
      <c r="AC16" s="280"/>
      <c r="AD16" s="280"/>
    </row>
    <row r="17" spans="1:30" ht="31.5" customHeight="1">
      <c r="A17" s="2967">
        <v>13</v>
      </c>
      <c r="B17" s="1369" t="s">
        <v>451</v>
      </c>
      <c r="C17" s="688" t="s">
        <v>94</v>
      </c>
      <c r="D17" s="689" t="s">
        <v>95</v>
      </c>
      <c r="E17" s="2448" t="s">
        <v>3406</v>
      </c>
      <c r="F17" s="2371" t="s">
        <v>3406</v>
      </c>
      <c r="G17" s="689">
        <v>1</v>
      </c>
      <c r="H17" s="689"/>
      <c r="I17" s="689">
        <v>46</v>
      </c>
      <c r="J17" s="689" t="s">
        <v>2268</v>
      </c>
      <c r="K17" s="689" t="s">
        <v>1078</v>
      </c>
      <c r="L17" s="2413">
        <v>58945.13</v>
      </c>
      <c r="M17" s="2413">
        <v>58945.13</v>
      </c>
      <c r="N17" s="2413">
        <v>58945.13</v>
      </c>
      <c r="O17" s="2413">
        <v>0</v>
      </c>
      <c r="P17" s="711"/>
      <c r="Q17" s="711"/>
      <c r="R17" s="711"/>
      <c r="S17" s="2530">
        <v>1</v>
      </c>
      <c r="T17" s="2530">
        <v>1</v>
      </c>
      <c r="U17" s="658">
        <v>1</v>
      </c>
      <c r="V17" s="658"/>
      <c r="W17" s="658"/>
      <c r="X17" s="658"/>
      <c r="Y17" s="658"/>
      <c r="Z17" s="658" t="s">
        <v>438</v>
      </c>
      <c r="AA17" s="280"/>
      <c r="AB17" s="280"/>
      <c r="AC17" s="280"/>
      <c r="AD17" s="280"/>
    </row>
    <row r="18" spans="1:30" ht="32.25" customHeight="1">
      <c r="A18" s="2967">
        <v>14</v>
      </c>
      <c r="B18" s="1369" t="s">
        <v>451</v>
      </c>
      <c r="C18" s="688" t="s">
        <v>94</v>
      </c>
      <c r="D18" s="689" t="s">
        <v>95</v>
      </c>
      <c r="E18" s="2448" t="s">
        <v>2627</v>
      </c>
      <c r="F18" s="2371" t="s">
        <v>2627</v>
      </c>
      <c r="G18" s="689">
        <v>1</v>
      </c>
      <c r="H18" s="689"/>
      <c r="I18" s="689">
        <v>306</v>
      </c>
      <c r="J18" s="689" t="s">
        <v>965</v>
      </c>
      <c r="K18" s="689" t="s">
        <v>1078</v>
      </c>
      <c r="L18" s="2413">
        <v>46194.533800000005</v>
      </c>
      <c r="M18" s="2413">
        <v>46194.533800000005</v>
      </c>
      <c r="N18" s="2413">
        <v>46194.533800000005</v>
      </c>
      <c r="O18" s="2413">
        <v>0</v>
      </c>
      <c r="P18" s="711"/>
      <c r="Q18" s="711"/>
      <c r="R18" s="711"/>
      <c r="S18" s="2530">
        <v>1</v>
      </c>
      <c r="T18" s="2530">
        <v>1</v>
      </c>
      <c r="U18" s="658">
        <v>1</v>
      </c>
      <c r="V18" s="658"/>
      <c r="W18" s="658"/>
      <c r="X18" s="658"/>
      <c r="Y18" s="658"/>
      <c r="Z18" s="658" t="s">
        <v>438</v>
      </c>
      <c r="AA18" s="280"/>
      <c r="AB18" s="280"/>
      <c r="AC18" s="280"/>
      <c r="AD18" s="280"/>
    </row>
    <row r="19" spans="1:30" ht="31.5" customHeight="1">
      <c r="A19" s="2967">
        <v>15</v>
      </c>
      <c r="B19" s="1369" t="s">
        <v>451</v>
      </c>
      <c r="C19" s="688" t="s">
        <v>94</v>
      </c>
      <c r="D19" s="689" t="s">
        <v>95</v>
      </c>
      <c r="E19" s="2448" t="s">
        <v>3407</v>
      </c>
      <c r="F19" s="2371" t="s">
        <v>3407</v>
      </c>
      <c r="G19" s="689">
        <v>2</v>
      </c>
      <c r="H19" s="689"/>
      <c r="I19" s="689">
        <v>742</v>
      </c>
      <c r="J19" s="689" t="s">
        <v>965</v>
      </c>
      <c r="K19" s="689" t="s">
        <v>1078</v>
      </c>
      <c r="L19" s="2413">
        <v>86384.838199999998</v>
      </c>
      <c r="M19" s="2413">
        <v>86384.838199999998</v>
      </c>
      <c r="N19" s="2413">
        <v>86384.838199999998</v>
      </c>
      <c r="O19" s="2413">
        <v>0</v>
      </c>
      <c r="P19" s="711"/>
      <c r="Q19" s="711"/>
      <c r="R19" s="711"/>
      <c r="S19" s="2530">
        <v>1</v>
      </c>
      <c r="T19" s="2530">
        <v>1</v>
      </c>
      <c r="U19" s="658">
        <v>1</v>
      </c>
      <c r="V19" s="658"/>
      <c r="W19" s="658"/>
      <c r="X19" s="658"/>
      <c r="Y19" s="658"/>
      <c r="Z19" s="658" t="s">
        <v>438</v>
      </c>
      <c r="AA19" s="280"/>
      <c r="AB19" s="280"/>
      <c r="AC19" s="280"/>
      <c r="AD19" s="280"/>
    </row>
    <row r="20" spans="1:30" ht="31.5" customHeight="1">
      <c r="A20" s="2967">
        <v>16</v>
      </c>
      <c r="B20" s="1369" t="s">
        <v>451</v>
      </c>
      <c r="C20" s="688" t="s">
        <v>94</v>
      </c>
      <c r="D20" s="689" t="s">
        <v>95</v>
      </c>
      <c r="E20" s="2371" t="s">
        <v>2632</v>
      </c>
      <c r="F20" s="2371" t="s">
        <v>2632</v>
      </c>
      <c r="G20" s="689">
        <v>1</v>
      </c>
      <c r="H20" s="689"/>
      <c r="I20" s="689">
        <v>218</v>
      </c>
      <c r="J20" s="689" t="s">
        <v>2268</v>
      </c>
      <c r="K20" s="689" t="s">
        <v>1078</v>
      </c>
      <c r="L20" s="2413">
        <v>132177.07999999999</v>
      </c>
      <c r="M20" s="2413">
        <v>132177.07999999999</v>
      </c>
      <c r="N20" s="2413">
        <v>132177.07999999999</v>
      </c>
      <c r="O20" s="2413">
        <v>0</v>
      </c>
      <c r="P20" s="711"/>
      <c r="Q20" s="711"/>
      <c r="R20" s="711"/>
      <c r="S20" s="2530">
        <v>1</v>
      </c>
      <c r="T20" s="2530">
        <v>1</v>
      </c>
      <c r="U20" s="658">
        <v>1</v>
      </c>
      <c r="V20" s="658"/>
      <c r="W20" s="658"/>
      <c r="X20" s="658"/>
      <c r="Y20" s="658"/>
      <c r="Z20" s="658" t="s">
        <v>438</v>
      </c>
      <c r="AA20" s="280"/>
      <c r="AB20" s="280"/>
      <c r="AC20" s="280"/>
      <c r="AD20" s="280"/>
    </row>
    <row r="21" spans="1:30" ht="60" customHeight="1">
      <c r="A21" s="2967">
        <v>17</v>
      </c>
      <c r="B21" s="1840" t="s">
        <v>415</v>
      </c>
      <c r="C21" s="688" t="s">
        <v>94</v>
      </c>
      <c r="D21" s="689" t="s">
        <v>2081</v>
      </c>
      <c r="E21" s="2448" t="s">
        <v>3484</v>
      </c>
      <c r="F21" s="2371" t="s">
        <v>3484</v>
      </c>
      <c r="G21" s="689">
        <v>5</v>
      </c>
      <c r="H21" s="689"/>
      <c r="I21" s="689"/>
      <c r="J21" s="689" t="s">
        <v>2268</v>
      </c>
      <c r="K21" s="689" t="s">
        <v>1078</v>
      </c>
      <c r="L21" s="2547">
        <v>150000</v>
      </c>
      <c r="M21" s="2547">
        <v>150000</v>
      </c>
      <c r="N21" s="2547">
        <v>150000</v>
      </c>
      <c r="O21" s="2547">
        <v>0</v>
      </c>
      <c r="P21" s="711"/>
      <c r="Q21" s="711"/>
      <c r="R21" s="711"/>
      <c r="S21" s="2530">
        <v>1</v>
      </c>
      <c r="T21" s="2530">
        <v>1</v>
      </c>
      <c r="U21" s="658">
        <v>1</v>
      </c>
      <c r="V21" s="658"/>
      <c r="W21" s="658"/>
      <c r="X21" s="658"/>
      <c r="Y21" s="658"/>
      <c r="Z21" s="658" t="s">
        <v>438</v>
      </c>
      <c r="AA21" s="280"/>
      <c r="AB21" s="280"/>
      <c r="AC21" s="280"/>
      <c r="AD21" s="280"/>
    </row>
    <row r="22" spans="1:30" ht="60" customHeight="1">
      <c r="A22" s="2967">
        <v>18</v>
      </c>
      <c r="B22" s="1840" t="s">
        <v>415</v>
      </c>
      <c r="C22" s="688" t="s">
        <v>94</v>
      </c>
      <c r="D22" s="689" t="s">
        <v>2081</v>
      </c>
      <c r="E22" s="2448" t="s">
        <v>3515</v>
      </c>
      <c r="F22" s="2448" t="s">
        <v>3515</v>
      </c>
      <c r="G22" s="689">
        <v>2</v>
      </c>
      <c r="H22" s="689"/>
      <c r="I22" s="689"/>
      <c r="J22" s="689" t="s">
        <v>2268</v>
      </c>
      <c r="K22" s="689" t="s">
        <v>1078</v>
      </c>
      <c r="L22" s="2547">
        <v>38102</v>
      </c>
      <c r="M22" s="2547">
        <v>38102</v>
      </c>
      <c r="N22" s="2547">
        <v>38102</v>
      </c>
      <c r="O22" s="2547">
        <v>0</v>
      </c>
      <c r="P22" s="711"/>
      <c r="Q22" s="711"/>
      <c r="R22" s="711"/>
      <c r="S22" s="2530">
        <v>1</v>
      </c>
      <c r="T22" s="2530">
        <v>1</v>
      </c>
      <c r="U22" s="658">
        <v>1</v>
      </c>
      <c r="V22" s="658"/>
      <c r="W22" s="658"/>
      <c r="X22" s="658"/>
      <c r="Y22" s="658"/>
      <c r="Z22" s="658" t="s">
        <v>438</v>
      </c>
      <c r="AA22" s="280"/>
      <c r="AB22" s="280"/>
      <c r="AC22" s="280"/>
      <c r="AD22" s="280"/>
    </row>
    <row r="23" spans="1:30" ht="31.5" customHeight="1">
      <c r="A23" s="2967">
        <v>19</v>
      </c>
      <c r="B23" s="1369" t="s">
        <v>451</v>
      </c>
      <c r="C23" s="688" t="s">
        <v>94</v>
      </c>
      <c r="D23" s="689" t="s">
        <v>2374</v>
      </c>
      <c r="E23" s="2411" t="s">
        <v>3408</v>
      </c>
      <c r="F23" s="2411" t="s">
        <v>3409</v>
      </c>
      <c r="G23" s="689">
        <v>1</v>
      </c>
      <c r="H23" s="689"/>
      <c r="I23" s="689">
        <v>79</v>
      </c>
      <c r="J23" s="689" t="s">
        <v>965</v>
      </c>
      <c r="K23" s="689" t="s">
        <v>1078</v>
      </c>
      <c r="L23" s="2392">
        <v>35000</v>
      </c>
      <c r="M23" s="2392">
        <v>35000</v>
      </c>
      <c r="N23" s="2392">
        <v>35000</v>
      </c>
      <c r="O23" s="2392">
        <v>0</v>
      </c>
      <c r="P23" s="711"/>
      <c r="Q23" s="711"/>
      <c r="R23" s="711"/>
      <c r="S23" s="2530">
        <v>1</v>
      </c>
      <c r="T23" s="2530">
        <v>1</v>
      </c>
      <c r="U23" s="658">
        <v>1</v>
      </c>
      <c r="V23" s="658"/>
      <c r="W23" s="658"/>
      <c r="X23" s="658"/>
      <c r="Y23" s="658"/>
      <c r="Z23" s="658" t="s">
        <v>438</v>
      </c>
      <c r="AA23" s="280"/>
      <c r="AB23" s="280"/>
      <c r="AC23" s="280"/>
      <c r="AD23" s="280"/>
    </row>
    <row r="24" spans="1:30" ht="31.5" customHeight="1">
      <c r="A24" s="2967">
        <v>20</v>
      </c>
      <c r="B24" s="1369" t="s">
        <v>451</v>
      </c>
      <c r="C24" s="688" t="s">
        <v>94</v>
      </c>
      <c r="D24" s="689" t="s">
        <v>2374</v>
      </c>
      <c r="E24" s="2411" t="s">
        <v>3207</v>
      </c>
      <c r="F24" s="2411" t="s">
        <v>3422</v>
      </c>
      <c r="G24" s="689"/>
      <c r="H24" s="689">
        <v>1</v>
      </c>
      <c r="I24" s="689">
        <v>35</v>
      </c>
      <c r="J24" s="689" t="s">
        <v>965</v>
      </c>
      <c r="K24" s="689" t="s">
        <v>1078</v>
      </c>
      <c r="L24" s="2392">
        <v>40000</v>
      </c>
      <c r="M24" s="2392">
        <v>40000</v>
      </c>
      <c r="N24" s="2392">
        <v>40000</v>
      </c>
      <c r="O24" s="2392">
        <v>0</v>
      </c>
      <c r="P24" s="711"/>
      <c r="Q24" s="711"/>
      <c r="R24" s="711"/>
      <c r="S24" s="2530">
        <v>1</v>
      </c>
      <c r="T24" s="2530">
        <v>1</v>
      </c>
      <c r="U24" s="658">
        <v>1</v>
      </c>
      <c r="V24" s="658"/>
      <c r="W24" s="658"/>
      <c r="X24" s="658"/>
      <c r="Y24" s="658"/>
      <c r="Z24" s="658" t="s">
        <v>438</v>
      </c>
      <c r="AA24" s="280"/>
      <c r="AB24" s="280"/>
      <c r="AC24" s="280"/>
      <c r="AD24" s="280"/>
    </row>
    <row r="25" spans="1:30" ht="31.5" customHeight="1">
      <c r="A25" s="2967">
        <v>21</v>
      </c>
      <c r="B25" s="1369" t="s">
        <v>451</v>
      </c>
      <c r="C25" s="688" t="s">
        <v>94</v>
      </c>
      <c r="D25" s="689" t="s">
        <v>2374</v>
      </c>
      <c r="E25" s="2411" t="s">
        <v>3085</v>
      </c>
      <c r="F25" s="2411" t="s">
        <v>3410</v>
      </c>
      <c r="G25" s="2409"/>
      <c r="H25" s="2409">
        <v>1</v>
      </c>
      <c r="I25" s="2409">
        <v>18</v>
      </c>
      <c r="J25" s="689" t="s">
        <v>965</v>
      </c>
      <c r="K25" s="689" t="s">
        <v>1078</v>
      </c>
      <c r="L25" s="2392">
        <v>45000</v>
      </c>
      <c r="M25" s="2392">
        <v>45000</v>
      </c>
      <c r="N25" s="2392">
        <v>45000</v>
      </c>
      <c r="O25" s="2392">
        <v>0</v>
      </c>
      <c r="P25" s="722"/>
      <c r="Q25" s="722"/>
      <c r="R25" s="722"/>
      <c r="S25" s="2530">
        <v>1</v>
      </c>
      <c r="T25" s="2530">
        <v>1</v>
      </c>
      <c r="U25" s="658">
        <v>1</v>
      </c>
      <c r="V25" s="658"/>
      <c r="W25" s="2409"/>
      <c r="X25" s="658"/>
      <c r="Y25" s="2409"/>
      <c r="Z25" s="658" t="s">
        <v>438</v>
      </c>
    </row>
    <row r="26" spans="1:30" ht="32.25" customHeight="1">
      <c r="A26" s="2967">
        <v>22</v>
      </c>
      <c r="B26" s="1369" t="s">
        <v>451</v>
      </c>
      <c r="C26" s="688" t="s">
        <v>94</v>
      </c>
      <c r="D26" s="689" t="s">
        <v>2374</v>
      </c>
      <c r="E26" s="2411" t="s">
        <v>3216</v>
      </c>
      <c r="F26" s="2411" t="s">
        <v>3411</v>
      </c>
      <c r="G26" s="2409"/>
      <c r="H26" s="2409">
        <v>1</v>
      </c>
      <c r="I26" s="2409">
        <v>21</v>
      </c>
      <c r="J26" s="689" t="s">
        <v>965</v>
      </c>
      <c r="K26" s="689" t="s">
        <v>1078</v>
      </c>
      <c r="L26" s="2392">
        <v>45000</v>
      </c>
      <c r="M26" s="2392">
        <v>45000</v>
      </c>
      <c r="N26" s="2392">
        <v>45000</v>
      </c>
      <c r="O26" s="2392">
        <v>0</v>
      </c>
      <c r="P26" s="722"/>
      <c r="Q26" s="722"/>
      <c r="R26" s="722"/>
      <c r="S26" s="2530">
        <v>1</v>
      </c>
      <c r="T26" s="2530">
        <v>1</v>
      </c>
      <c r="U26" s="658">
        <v>1</v>
      </c>
      <c r="V26" s="658"/>
      <c r="W26" s="2409"/>
      <c r="X26" s="658"/>
      <c r="Y26" s="2409"/>
      <c r="Z26" s="658" t="s">
        <v>438</v>
      </c>
    </row>
    <row r="27" spans="1:30" ht="31.5" customHeight="1">
      <c r="A27" s="2967">
        <v>23</v>
      </c>
      <c r="B27" s="1369" t="s">
        <v>451</v>
      </c>
      <c r="C27" s="688" t="s">
        <v>94</v>
      </c>
      <c r="D27" s="689" t="s">
        <v>2374</v>
      </c>
      <c r="E27" s="2411" t="s">
        <v>3209</v>
      </c>
      <c r="F27" s="2411" t="s">
        <v>3412</v>
      </c>
      <c r="G27" s="2409"/>
      <c r="H27" s="2409">
        <v>2</v>
      </c>
      <c r="I27" s="2409">
        <v>25</v>
      </c>
      <c r="J27" s="689" t="s">
        <v>965</v>
      </c>
      <c r="K27" s="689" t="s">
        <v>1078</v>
      </c>
      <c r="L27" s="2392">
        <v>40000</v>
      </c>
      <c r="M27" s="2392">
        <v>40000</v>
      </c>
      <c r="N27" s="2392">
        <v>40000</v>
      </c>
      <c r="O27" s="2392">
        <v>0</v>
      </c>
      <c r="P27" s="722"/>
      <c r="Q27" s="722"/>
      <c r="R27" s="722"/>
      <c r="S27" s="2530">
        <v>1</v>
      </c>
      <c r="T27" s="2530">
        <v>1</v>
      </c>
      <c r="U27" s="658">
        <v>1</v>
      </c>
      <c r="V27" s="658"/>
      <c r="W27" s="2409"/>
      <c r="X27" s="658"/>
      <c r="Y27" s="2409"/>
      <c r="Z27" s="658" t="s">
        <v>438</v>
      </c>
    </row>
    <row r="28" spans="1:30" ht="31.5" customHeight="1">
      <c r="A28" s="2967">
        <v>24</v>
      </c>
      <c r="B28" s="1369" t="s">
        <v>451</v>
      </c>
      <c r="C28" s="688" t="s">
        <v>94</v>
      </c>
      <c r="D28" s="689" t="s">
        <v>2374</v>
      </c>
      <c r="E28" s="2411" t="s">
        <v>3423</v>
      </c>
      <c r="F28" s="2411" t="s">
        <v>3413</v>
      </c>
      <c r="G28" s="2409">
        <v>1</v>
      </c>
      <c r="H28" s="2409">
        <v>1</v>
      </c>
      <c r="I28" s="2409">
        <v>17</v>
      </c>
      <c r="J28" s="689" t="s">
        <v>965</v>
      </c>
      <c r="K28" s="689" t="s">
        <v>1078</v>
      </c>
      <c r="L28" s="2392">
        <v>65000</v>
      </c>
      <c r="M28" s="2392">
        <v>65000</v>
      </c>
      <c r="N28" s="2392">
        <v>65000</v>
      </c>
      <c r="O28" s="2392">
        <v>0</v>
      </c>
      <c r="P28" s="722"/>
      <c r="Q28" s="722"/>
      <c r="R28" s="722"/>
      <c r="S28" s="2530">
        <v>1</v>
      </c>
      <c r="T28" s="2530">
        <v>1</v>
      </c>
      <c r="U28" s="658">
        <v>1</v>
      </c>
      <c r="V28" s="658"/>
      <c r="W28" s="2409"/>
      <c r="X28" s="658"/>
      <c r="Y28" s="2409"/>
      <c r="Z28" s="658" t="s">
        <v>438</v>
      </c>
    </row>
    <row r="29" spans="1:30" ht="31.5" customHeight="1">
      <c r="A29" s="2967">
        <v>25</v>
      </c>
      <c r="B29" s="1369" t="s">
        <v>451</v>
      </c>
      <c r="C29" s="688" t="s">
        <v>94</v>
      </c>
      <c r="D29" s="689" t="s">
        <v>2374</v>
      </c>
      <c r="E29" s="2411" t="s">
        <v>3229</v>
      </c>
      <c r="F29" s="2411" t="s">
        <v>3414</v>
      </c>
      <c r="G29" s="2409"/>
      <c r="H29" s="2409">
        <v>3</v>
      </c>
      <c r="I29" s="2409">
        <v>63</v>
      </c>
      <c r="J29" s="689" t="s">
        <v>965</v>
      </c>
      <c r="K29" s="689" t="s">
        <v>1078</v>
      </c>
      <c r="L29" s="2392">
        <v>110000</v>
      </c>
      <c r="M29" s="2392">
        <v>110000</v>
      </c>
      <c r="N29" s="2392">
        <v>110000</v>
      </c>
      <c r="O29" s="2392">
        <v>0</v>
      </c>
      <c r="P29" s="722"/>
      <c r="Q29" s="722"/>
      <c r="R29" s="722"/>
      <c r="S29" s="2530">
        <v>1</v>
      </c>
      <c r="T29" s="2530">
        <v>1</v>
      </c>
      <c r="U29" s="2383">
        <v>1</v>
      </c>
      <c r="V29" s="658"/>
      <c r="W29" s="2409"/>
      <c r="X29" s="658"/>
      <c r="Y29" s="2409"/>
      <c r="Z29" s="658" t="s">
        <v>438</v>
      </c>
    </row>
    <row r="30" spans="1:30" ht="31.5" customHeight="1">
      <c r="A30" s="2967">
        <v>26</v>
      </c>
      <c r="B30" s="1369" t="s">
        <v>451</v>
      </c>
      <c r="C30" s="688" t="s">
        <v>94</v>
      </c>
      <c r="D30" s="689" t="s">
        <v>2374</v>
      </c>
      <c r="E30" s="2411" t="s">
        <v>3424</v>
      </c>
      <c r="F30" s="2411" t="s">
        <v>3415</v>
      </c>
      <c r="G30" s="2409"/>
      <c r="H30" s="2409">
        <v>2</v>
      </c>
      <c r="I30" s="2409">
        <v>33</v>
      </c>
      <c r="J30" s="689" t="s">
        <v>965</v>
      </c>
      <c r="K30" s="689" t="s">
        <v>1078</v>
      </c>
      <c r="L30" s="2392">
        <v>70000</v>
      </c>
      <c r="M30" s="2392">
        <v>70000</v>
      </c>
      <c r="N30" s="2392">
        <v>70000</v>
      </c>
      <c r="O30" s="2392">
        <v>0</v>
      </c>
      <c r="P30" s="722"/>
      <c r="Q30" s="722"/>
      <c r="R30" s="722"/>
      <c r="S30" s="2530">
        <v>1</v>
      </c>
      <c r="T30" s="2530">
        <v>1</v>
      </c>
      <c r="U30" s="2383">
        <v>1</v>
      </c>
      <c r="V30" s="658"/>
      <c r="W30" s="2409"/>
      <c r="X30" s="658"/>
      <c r="Y30" s="2409"/>
      <c r="Z30" s="658" t="s">
        <v>438</v>
      </c>
    </row>
    <row r="31" spans="1:30" ht="31.5" customHeight="1">
      <c r="A31" s="2967">
        <v>27</v>
      </c>
      <c r="B31" s="1369" t="s">
        <v>451</v>
      </c>
      <c r="C31" s="688" t="s">
        <v>94</v>
      </c>
      <c r="D31" s="689" t="s">
        <v>2374</v>
      </c>
      <c r="E31" s="2411" t="s">
        <v>1348</v>
      </c>
      <c r="F31" s="2411" t="s">
        <v>3425</v>
      </c>
      <c r="G31" s="2409"/>
      <c r="H31" s="2409">
        <v>1</v>
      </c>
      <c r="I31" s="2409">
        <v>20</v>
      </c>
      <c r="J31" s="689" t="s">
        <v>965</v>
      </c>
      <c r="K31" s="689" t="s">
        <v>1078</v>
      </c>
      <c r="L31" s="2392">
        <v>75000</v>
      </c>
      <c r="M31" s="2392">
        <v>75000</v>
      </c>
      <c r="N31" s="2392">
        <v>75000</v>
      </c>
      <c r="O31" s="2392">
        <v>0</v>
      </c>
      <c r="P31" s="722"/>
      <c r="Q31" s="722"/>
      <c r="R31" s="722"/>
      <c r="S31" s="2530">
        <v>1</v>
      </c>
      <c r="T31" s="2530">
        <v>1</v>
      </c>
      <c r="U31" s="2383">
        <v>1</v>
      </c>
      <c r="V31" s="658"/>
      <c r="W31" s="2409"/>
      <c r="X31" s="658"/>
      <c r="Y31" s="2409"/>
      <c r="Z31" s="658" t="s">
        <v>438</v>
      </c>
    </row>
    <row r="32" spans="1:30" ht="31.5" customHeight="1">
      <c r="A32" s="2967">
        <v>28</v>
      </c>
      <c r="B32" s="1369" t="s">
        <v>451</v>
      </c>
      <c r="C32" s="688" t="s">
        <v>94</v>
      </c>
      <c r="D32" s="689" t="s">
        <v>2374</v>
      </c>
      <c r="E32" s="2411" t="s">
        <v>3247</v>
      </c>
      <c r="F32" s="2411" t="s">
        <v>3426</v>
      </c>
      <c r="G32" s="2409"/>
      <c r="H32" s="2409">
        <v>1</v>
      </c>
      <c r="I32" s="2409">
        <v>94</v>
      </c>
      <c r="J32" s="689" t="s">
        <v>965</v>
      </c>
      <c r="K32" s="689" t="s">
        <v>1078</v>
      </c>
      <c r="L32" s="2392">
        <v>45000</v>
      </c>
      <c r="M32" s="2392">
        <v>45000</v>
      </c>
      <c r="N32" s="2392">
        <v>45000</v>
      </c>
      <c r="O32" s="2392">
        <v>0</v>
      </c>
      <c r="P32" s="722"/>
      <c r="Q32" s="722"/>
      <c r="R32" s="722"/>
      <c r="S32" s="2530">
        <v>1</v>
      </c>
      <c r="T32" s="2530">
        <v>1</v>
      </c>
      <c r="U32" s="2383">
        <v>1</v>
      </c>
      <c r="V32" s="658"/>
      <c r="W32" s="2409"/>
      <c r="X32" s="658"/>
      <c r="Y32" s="2409"/>
      <c r="Z32" s="658" t="s">
        <v>438</v>
      </c>
    </row>
    <row r="33" spans="1:26" ht="31.5" customHeight="1">
      <c r="A33" s="2967">
        <v>29</v>
      </c>
      <c r="B33" s="1369" t="s">
        <v>451</v>
      </c>
      <c r="C33" s="688" t="s">
        <v>94</v>
      </c>
      <c r="D33" s="689" t="s">
        <v>2374</v>
      </c>
      <c r="E33" s="2411" t="s">
        <v>3416</v>
      </c>
      <c r="F33" s="2411" t="s">
        <v>3427</v>
      </c>
      <c r="G33" s="2409">
        <v>1</v>
      </c>
      <c r="H33" s="2409">
        <v>3</v>
      </c>
      <c r="I33" s="2409">
        <v>62</v>
      </c>
      <c r="J33" s="689" t="s">
        <v>965</v>
      </c>
      <c r="K33" s="689" t="s">
        <v>1078</v>
      </c>
      <c r="L33" s="2392">
        <v>132000</v>
      </c>
      <c r="M33" s="2392">
        <v>132000</v>
      </c>
      <c r="N33" s="2392">
        <v>132000</v>
      </c>
      <c r="O33" s="2392">
        <v>0</v>
      </c>
      <c r="P33" s="722"/>
      <c r="Q33" s="722"/>
      <c r="R33" s="722"/>
      <c r="S33" s="2530">
        <v>1</v>
      </c>
      <c r="T33" s="2530">
        <v>1</v>
      </c>
      <c r="U33" s="2383">
        <v>1</v>
      </c>
      <c r="V33" s="658"/>
      <c r="W33" s="2409"/>
      <c r="X33" s="658"/>
      <c r="Y33" s="2409"/>
      <c r="Z33" s="658" t="s">
        <v>438</v>
      </c>
    </row>
    <row r="34" spans="1:26" ht="31.5" customHeight="1">
      <c r="A34" s="2967">
        <v>30</v>
      </c>
      <c r="B34" s="1369" t="s">
        <v>451</v>
      </c>
      <c r="C34" s="688" t="s">
        <v>94</v>
      </c>
      <c r="D34" s="689" t="s">
        <v>2374</v>
      </c>
      <c r="E34" s="2411" t="s">
        <v>3417</v>
      </c>
      <c r="F34" s="2411" t="s">
        <v>3428</v>
      </c>
      <c r="G34" s="2409">
        <v>1</v>
      </c>
      <c r="H34" s="2409">
        <v>2</v>
      </c>
      <c r="I34" s="2409">
        <v>34</v>
      </c>
      <c r="J34" s="689" t="s">
        <v>965</v>
      </c>
      <c r="K34" s="689" t="s">
        <v>1078</v>
      </c>
      <c r="L34" s="2392">
        <v>140000</v>
      </c>
      <c r="M34" s="2392">
        <v>140000</v>
      </c>
      <c r="N34" s="2392">
        <v>140000</v>
      </c>
      <c r="O34" s="2392">
        <v>0</v>
      </c>
      <c r="P34" s="722"/>
      <c r="Q34" s="722"/>
      <c r="R34" s="722"/>
      <c r="S34" s="2530">
        <v>1</v>
      </c>
      <c r="T34" s="2530">
        <v>1</v>
      </c>
      <c r="U34" s="2383">
        <v>1</v>
      </c>
      <c r="V34" s="658"/>
      <c r="W34" s="2383"/>
      <c r="X34" s="658"/>
      <c r="Y34" s="2409"/>
      <c r="Z34" s="658" t="s">
        <v>438</v>
      </c>
    </row>
    <row r="35" spans="1:26" ht="31.5" customHeight="1">
      <c r="A35" s="2967">
        <v>31</v>
      </c>
      <c r="B35" s="1369" t="s">
        <v>451</v>
      </c>
      <c r="C35" s="688" t="s">
        <v>94</v>
      </c>
      <c r="D35" s="689" t="s">
        <v>2374</v>
      </c>
      <c r="E35" s="2411" t="s">
        <v>3418</v>
      </c>
      <c r="F35" s="2411" t="s">
        <v>3409</v>
      </c>
      <c r="G35" s="2409">
        <v>1</v>
      </c>
      <c r="H35" s="2409"/>
      <c r="I35" s="2409">
        <v>43</v>
      </c>
      <c r="J35" s="689" t="s">
        <v>965</v>
      </c>
      <c r="K35" s="689" t="s">
        <v>1078</v>
      </c>
      <c r="L35" s="2392">
        <v>45000</v>
      </c>
      <c r="M35" s="2392">
        <v>45000</v>
      </c>
      <c r="N35" s="2392">
        <v>45000</v>
      </c>
      <c r="O35" s="2392">
        <v>0</v>
      </c>
      <c r="P35" s="722"/>
      <c r="Q35" s="722"/>
      <c r="R35" s="2514"/>
      <c r="S35" s="2530">
        <v>1</v>
      </c>
      <c r="T35" s="2530">
        <v>1</v>
      </c>
      <c r="U35" s="2383">
        <v>1</v>
      </c>
      <c r="V35" s="658"/>
      <c r="W35" s="2383"/>
      <c r="X35" s="658"/>
      <c r="Y35" s="2409"/>
      <c r="Z35" s="658" t="s">
        <v>438</v>
      </c>
    </row>
    <row r="36" spans="1:26" ht="31.5" customHeight="1">
      <c r="A36" s="2967">
        <v>32</v>
      </c>
      <c r="B36" s="1369" t="s">
        <v>451</v>
      </c>
      <c r="C36" s="688" t="s">
        <v>94</v>
      </c>
      <c r="D36" s="689" t="s">
        <v>2374</v>
      </c>
      <c r="E36" s="2411" t="s">
        <v>1357</v>
      </c>
      <c r="F36" s="2411" t="s">
        <v>3419</v>
      </c>
      <c r="G36" s="2409"/>
      <c r="H36" s="2409">
        <v>1</v>
      </c>
      <c r="I36" s="2409">
        <v>70</v>
      </c>
      <c r="J36" s="689" t="s">
        <v>965</v>
      </c>
      <c r="K36" s="689" t="s">
        <v>1078</v>
      </c>
      <c r="L36" s="2392">
        <v>35000</v>
      </c>
      <c r="M36" s="2392">
        <v>35000</v>
      </c>
      <c r="N36" s="2392">
        <v>35000</v>
      </c>
      <c r="O36" s="2392">
        <v>0</v>
      </c>
      <c r="P36" s="722"/>
      <c r="Q36" s="722"/>
      <c r="R36" s="2514"/>
      <c r="S36" s="2530">
        <v>1</v>
      </c>
      <c r="T36" s="2530">
        <v>1</v>
      </c>
      <c r="U36" s="2383">
        <v>1</v>
      </c>
      <c r="V36" s="658"/>
      <c r="W36" s="2409"/>
      <c r="X36" s="658"/>
      <c r="Y36" s="2409"/>
      <c r="Z36" s="658" t="s">
        <v>438</v>
      </c>
    </row>
    <row r="37" spans="1:26" ht="31.5" customHeight="1">
      <c r="A37" s="2967">
        <v>33</v>
      </c>
      <c r="B37" s="1369" t="s">
        <v>451</v>
      </c>
      <c r="C37" s="688" t="s">
        <v>94</v>
      </c>
      <c r="D37" s="689" t="s">
        <v>2374</v>
      </c>
      <c r="E37" s="2411" t="s">
        <v>3420</v>
      </c>
      <c r="F37" s="2411" t="s">
        <v>3409</v>
      </c>
      <c r="G37" s="2409">
        <v>1</v>
      </c>
      <c r="H37" s="2409"/>
      <c r="I37" s="2409">
        <v>26</v>
      </c>
      <c r="J37" s="689" t="s">
        <v>965</v>
      </c>
      <c r="K37" s="689" t="s">
        <v>1078</v>
      </c>
      <c r="L37" s="2392">
        <v>45000</v>
      </c>
      <c r="M37" s="2392">
        <v>45000</v>
      </c>
      <c r="N37" s="2392">
        <v>45000</v>
      </c>
      <c r="O37" s="2392">
        <v>0</v>
      </c>
      <c r="P37" s="722"/>
      <c r="Q37" s="722"/>
      <c r="R37" s="2514"/>
      <c r="S37" s="2530">
        <v>1</v>
      </c>
      <c r="T37" s="2530">
        <v>1</v>
      </c>
      <c r="U37" s="2383">
        <v>1</v>
      </c>
      <c r="V37" s="658"/>
      <c r="W37" s="2409"/>
      <c r="X37" s="658"/>
      <c r="Y37" s="2409"/>
      <c r="Z37" s="658" t="s">
        <v>438</v>
      </c>
    </row>
    <row r="38" spans="1:26" ht="31.5" customHeight="1">
      <c r="A38" s="2967">
        <v>34</v>
      </c>
      <c r="B38" s="1369" t="s">
        <v>451</v>
      </c>
      <c r="C38" s="688" t="s">
        <v>94</v>
      </c>
      <c r="D38" s="689" t="s">
        <v>2374</v>
      </c>
      <c r="E38" s="2411" t="s">
        <v>3225</v>
      </c>
      <c r="F38" s="2411" t="s">
        <v>3421</v>
      </c>
      <c r="G38" s="2409"/>
      <c r="H38" s="2409">
        <v>1</v>
      </c>
      <c r="I38" s="2409">
        <v>11</v>
      </c>
      <c r="J38" s="689" t="s">
        <v>965</v>
      </c>
      <c r="K38" s="689" t="s">
        <v>1078</v>
      </c>
      <c r="L38" s="2392">
        <v>35000</v>
      </c>
      <c r="M38" s="2392">
        <v>35000</v>
      </c>
      <c r="N38" s="2392">
        <v>35000</v>
      </c>
      <c r="O38" s="2392">
        <v>0</v>
      </c>
      <c r="P38" s="722"/>
      <c r="Q38" s="722"/>
      <c r="R38" s="2514"/>
      <c r="S38" s="2530">
        <v>1</v>
      </c>
      <c r="T38" s="2530">
        <v>1</v>
      </c>
      <c r="U38" s="2383">
        <v>1</v>
      </c>
      <c r="V38" s="658"/>
      <c r="W38" s="2409"/>
      <c r="X38" s="658"/>
      <c r="Y38" s="2409"/>
      <c r="Z38" s="658" t="s">
        <v>438</v>
      </c>
    </row>
    <row r="39" spans="1:26" ht="30.75" customHeight="1">
      <c r="A39" s="2967">
        <v>35</v>
      </c>
      <c r="B39" s="1369" t="s">
        <v>451</v>
      </c>
      <c r="C39" s="688" t="s">
        <v>94</v>
      </c>
      <c r="D39" s="2409" t="s">
        <v>1021</v>
      </c>
      <c r="E39" s="2411" t="s">
        <v>3429</v>
      </c>
      <c r="F39" s="2411" t="s">
        <v>3430</v>
      </c>
      <c r="G39" s="2409"/>
      <c r="H39" s="2409">
        <v>1</v>
      </c>
      <c r="I39" s="2409">
        <v>43</v>
      </c>
      <c r="J39" s="689" t="s">
        <v>965</v>
      </c>
      <c r="K39" s="689" t="s">
        <v>1078</v>
      </c>
      <c r="L39" s="2392">
        <v>75000</v>
      </c>
      <c r="M39" s="2392">
        <v>75000</v>
      </c>
      <c r="N39" s="2392">
        <v>75000</v>
      </c>
      <c r="O39" s="2392">
        <v>0</v>
      </c>
      <c r="P39" s="722"/>
      <c r="Q39" s="722"/>
      <c r="R39" s="722"/>
      <c r="S39" s="2530">
        <v>1</v>
      </c>
      <c r="T39" s="2530">
        <v>1</v>
      </c>
      <c r="U39" s="2383">
        <v>1</v>
      </c>
      <c r="V39" s="658"/>
      <c r="W39" s="2409"/>
      <c r="X39" s="658"/>
      <c r="Y39" s="2409"/>
      <c r="Z39" s="658" t="s">
        <v>438</v>
      </c>
    </row>
    <row r="40" spans="1:26" ht="31.5" customHeight="1">
      <c r="A40" s="2967">
        <v>36</v>
      </c>
      <c r="B40" s="1369" t="s">
        <v>451</v>
      </c>
      <c r="C40" s="688" t="s">
        <v>94</v>
      </c>
      <c r="D40" s="2409" t="s">
        <v>1021</v>
      </c>
      <c r="E40" s="2411" t="s">
        <v>3431</v>
      </c>
      <c r="F40" s="2411" t="s">
        <v>3432</v>
      </c>
      <c r="G40" s="2409">
        <v>1</v>
      </c>
      <c r="H40" s="2409"/>
      <c r="I40" s="2409">
        <v>76</v>
      </c>
      <c r="J40" s="689" t="s">
        <v>965</v>
      </c>
      <c r="K40" s="689" t="s">
        <v>1078</v>
      </c>
      <c r="L40" s="2392">
        <v>200000</v>
      </c>
      <c r="M40" s="2392">
        <v>200000</v>
      </c>
      <c r="N40" s="2392">
        <v>200000</v>
      </c>
      <c r="O40" s="2392">
        <v>0</v>
      </c>
      <c r="P40" s="722"/>
      <c r="Q40" s="722"/>
      <c r="R40" s="722"/>
      <c r="S40" s="2530">
        <v>1</v>
      </c>
      <c r="T40" s="2530">
        <v>1</v>
      </c>
      <c r="U40" s="2383">
        <v>1</v>
      </c>
      <c r="V40" s="658"/>
      <c r="W40" s="2409"/>
      <c r="X40" s="658"/>
      <c r="Y40" s="2409"/>
      <c r="Z40" s="658" t="s">
        <v>438</v>
      </c>
    </row>
    <row r="41" spans="1:26" ht="31.5" customHeight="1">
      <c r="A41" s="2967">
        <v>37</v>
      </c>
      <c r="B41" s="1369" t="s">
        <v>451</v>
      </c>
      <c r="C41" s="688" t="s">
        <v>94</v>
      </c>
      <c r="D41" s="2409" t="s">
        <v>1021</v>
      </c>
      <c r="E41" s="2411" t="s">
        <v>3454</v>
      </c>
      <c r="F41" s="2411" t="s">
        <v>3432</v>
      </c>
      <c r="G41" s="2409">
        <v>1</v>
      </c>
      <c r="H41" s="2409"/>
      <c r="I41" s="2409">
        <v>51</v>
      </c>
      <c r="J41" s="689" t="s">
        <v>965</v>
      </c>
      <c r="K41" s="689" t="s">
        <v>1078</v>
      </c>
      <c r="L41" s="2392">
        <v>75000</v>
      </c>
      <c r="M41" s="2392">
        <v>75000</v>
      </c>
      <c r="N41" s="2392">
        <v>75000</v>
      </c>
      <c r="O41" s="2392">
        <v>0</v>
      </c>
      <c r="P41" s="722"/>
      <c r="Q41" s="722"/>
      <c r="R41" s="722"/>
      <c r="S41" s="2530">
        <v>1</v>
      </c>
      <c r="T41" s="2530">
        <v>1</v>
      </c>
      <c r="U41" s="2383">
        <v>1</v>
      </c>
      <c r="V41" s="658"/>
      <c r="W41" s="2409"/>
      <c r="X41" s="658"/>
      <c r="Y41" s="2409"/>
      <c r="Z41" s="658" t="s">
        <v>438</v>
      </c>
    </row>
    <row r="42" spans="1:26" ht="31.5" customHeight="1">
      <c r="A42" s="2967">
        <v>38</v>
      </c>
      <c r="B42" s="1369" t="s">
        <v>451</v>
      </c>
      <c r="C42" s="688" t="s">
        <v>94</v>
      </c>
      <c r="D42" s="2409" t="s">
        <v>1021</v>
      </c>
      <c r="E42" s="2411" t="s">
        <v>2293</v>
      </c>
      <c r="F42" s="2411" t="s">
        <v>3432</v>
      </c>
      <c r="G42" s="2409">
        <v>1</v>
      </c>
      <c r="H42" s="2409"/>
      <c r="I42" s="2409">
        <v>75</v>
      </c>
      <c r="J42" s="689" t="s">
        <v>965</v>
      </c>
      <c r="K42" s="689" t="s">
        <v>1078</v>
      </c>
      <c r="L42" s="2392">
        <v>190000</v>
      </c>
      <c r="M42" s="2392">
        <v>190000</v>
      </c>
      <c r="N42" s="2392">
        <v>190000</v>
      </c>
      <c r="O42" s="2392">
        <v>0</v>
      </c>
      <c r="P42" s="722"/>
      <c r="Q42" s="722"/>
      <c r="R42" s="722"/>
      <c r="S42" s="2530">
        <v>1</v>
      </c>
      <c r="T42" s="2530">
        <v>1</v>
      </c>
      <c r="U42" s="2383">
        <v>1</v>
      </c>
      <c r="V42" s="658"/>
      <c r="W42" s="2409"/>
      <c r="X42" s="658"/>
      <c r="Y42" s="2409"/>
      <c r="Z42" s="658" t="s">
        <v>438</v>
      </c>
    </row>
    <row r="43" spans="1:26" ht="31.5" customHeight="1">
      <c r="A43" s="2967">
        <v>39</v>
      </c>
      <c r="B43" s="1369" t="s">
        <v>451</v>
      </c>
      <c r="C43" s="688" t="s">
        <v>94</v>
      </c>
      <c r="D43" s="2409" t="s">
        <v>1021</v>
      </c>
      <c r="E43" s="2411" t="s">
        <v>2293</v>
      </c>
      <c r="F43" s="2411" t="s">
        <v>3433</v>
      </c>
      <c r="G43" s="2409"/>
      <c r="H43" s="2409">
        <v>1</v>
      </c>
      <c r="I43" s="2409">
        <v>24</v>
      </c>
      <c r="J43" s="689" t="s">
        <v>965</v>
      </c>
      <c r="K43" s="689" t="s">
        <v>1078</v>
      </c>
      <c r="L43" s="2392">
        <v>50000</v>
      </c>
      <c r="M43" s="2392">
        <v>50000</v>
      </c>
      <c r="N43" s="2392">
        <v>50000</v>
      </c>
      <c r="O43" s="2392">
        <v>0</v>
      </c>
      <c r="P43" s="722"/>
      <c r="Q43" s="722"/>
      <c r="R43" s="722"/>
      <c r="S43" s="2530">
        <v>1</v>
      </c>
      <c r="T43" s="2530">
        <v>1</v>
      </c>
      <c r="U43" s="2383">
        <v>1</v>
      </c>
      <c r="V43" s="658"/>
      <c r="W43" s="2409"/>
      <c r="X43" s="658"/>
      <c r="Y43" s="2409"/>
      <c r="Z43" s="658" t="s">
        <v>438</v>
      </c>
    </row>
    <row r="44" spans="1:26" ht="31.5" customHeight="1">
      <c r="A44" s="2967">
        <v>40</v>
      </c>
      <c r="B44" s="1369" t="s">
        <v>451</v>
      </c>
      <c r="C44" s="688" t="s">
        <v>94</v>
      </c>
      <c r="D44" s="2409" t="s">
        <v>1021</v>
      </c>
      <c r="E44" s="2411" t="s">
        <v>3434</v>
      </c>
      <c r="F44" s="2411" t="s">
        <v>3432</v>
      </c>
      <c r="G44" s="2409">
        <v>1</v>
      </c>
      <c r="H44" s="2409"/>
      <c r="I44" s="2409">
        <v>23</v>
      </c>
      <c r="J44" s="689" t="s">
        <v>965</v>
      </c>
      <c r="K44" s="689" t="s">
        <v>1078</v>
      </c>
      <c r="L44" s="2392">
        <v>60000</v>
      </c>
      <c r="M44" s="2392">
        <v>60000</v>
      </c>
      <c r="N44" s="2392">
        <v>60000</v>
      </c>
      <c r="O44" s="2392">
        <v>0</v>
      </c>
      <c r="P44" s="722"/>
      <c r="Q44" s="722"/>
      <c r="R44" s="722"/>
      <c r="S44" s="2530">
        <v>1</v>
      </c>
      <c r="T44" s="2530">
        <v>1</v>
      </c>
      <c r="U44" s="2383">
        <v>1</v>
      </c>
      <c r="V44" s="658"/>
      <c r="W44" s="2409"/>
      <c r="X44" s="658"/>
      <c r="Y44" s="2409"/>
      <c r="Z44" s="658" t="s">
        <v>438</v>
      </c>
    </row>
    <row r="45" spans="1:26" ht="31.5" customHeight="1">
      <c r="A45" s="2967">
        <v>41</v>
      </c>
      <c r="B45" s="1369" t="s">
        <v>451</v>
      </c>
      <c r="C45" s="688" t="s">
        <v>94</v>
      </c>
      <c r="D45" s="2409" t="s">
        <v>1021</v>
      </c>
      <c r="E45" s="2411" t="s">
        <v>3434</v>
      </c>
      <c r="F45" s="2411" t="s">
        <v>3435</v>
      </c>
      <c r="G45" s="2409"/>
      <c r="H45" s="2409">
        <v>1</v>
      </c>
      <c r="I45" s="2409">
        <v>28</v>
      </c>
      <c r="J45" s="689" t="s">
        <v>965</v>
      </c>
      <c r="K45" s="689" t="s">
        <v>1078</v>
      </c>
      <c r="L45" s="2392">
        <v>90000</v>
      </c>
      <c r="M45" s="2392">
        <v>90000</v>
      </c>
      <c r="N45" s="2392">
        <v>90000</v>
      </c>
      <c r="O45" s="2392">
        <v>0</v>
      </c>
      <c r="P45" s="722"/>
      <c r="Q45" s="722"/>
      <c r="R45" s="722"/>
      <c r="S45" s="2530">
        <v>1</v>
      </c>
      <c r="T45" s="2530">
        <v>1</v>
      </c>
      <c r="U45" s="2383">
        <v>1</v>
      </c>
      <c r="V45" s="658"/>
      <c r="W45" s="2409"/>
      <c r="X45" s="658"/>
      <c r="Y45" s="2409"/>
      <c r="Z45" s="658" t="s">
        <v>438</v>
      </c>
    </row>
    <row r="46" spans="1:26" ht="31.5" customHeight="1">
      <c r="A46" s="2967">
        <v>42</v>
      </c>
      <c r="B46" s="1369" t="s">
        <v>451</v>
      </c>
      <c r="C46" s="688" t="s">
        <v>94</v>
      </c>
      <c r="D46" s="2409" t="s">
        <v>1021</v>
      </c>
      <c r="E46" s="2411" t="s">
        <v>3108</v>
      </c>
      <c r="F46" s="2411" t="s">
        <v>3432</v>
      </c>
      <c r="G46" s="2409">
        <v>1</v>
      </c>
      <c r="H46" s="2409"/>
      <c r="I46" s="2409">
        <v>75</v>
      </c>
      <c r="J46" s="689" t="s">
        <v>965</v>
      </c>
      <c r="K46" s="689" t="s">
        <v>1078</v>
      </c>
      <c r="L46" s="2392">
        <v>35000</v>
      </c>
      <c r="M46" s="2392">
        <v>35000</v>
      </c>
      <c r="N46" s="2392">
        <v>35000</v>
      </c>
      <c r="O46" s="2392">
        <v>0</v>
      </c>
      <c r="P46" s="722"/>
      <c r="Q46" s="722"/>
      <c r="R46" s="722"/>
      <c r="S46" s="2530">
        <v>1</v>
      </c>
      <c r="T46" s="2530">
        <v>1</v>
      </c>
      <c r="U46" s="2383">
        <v>1</v>
      </c>
      <c r="V46" s="658"/>
      <c r="W46" s="2409"/>
      <c r="X46" s="658"/>
      <c r="Y46" s="2409"/>
      <c r="Z46" s="658" t="s">
        <v>438</v>
      </c>
    </row>
    <row r="47" spans="1:26" ht="31.5" customHeight="1">
      <c r="A47" s="2967">
        <v>43</v>
      </c>
      <c r="B47" s="1369" t="s">
        <v>451</v>
      </c>
      <c r="C47" s="688" t="s">
        <v>94</v>
      </c>
      <c r="D47" s="2409" t="s">
        <v>1021</v>
      </c>
      <c r="E47" s="2411" t="s">
        <v>3436</v>
      </c>
      <c r="F47" s="2411" t="s">
        <v>3437</v>
      </c>
      <c r="G47" s="2409"/>
      <c r="H47" s="2409">
        <v>1</v>
      </c>
      <c r="I47" s="2409">
        <v>50</v>
      </c>
      <c r="J47" s="689" t="s">
        <v>965</v>
      </c>
      <c r="K47" s="689" t="s">
        <v>1078</v>
      </c>
      <c r="L47" s="2520">
        <v>20000</v>
      </c>
      <c r="M47" s="2520">
        <v>20000</v>
      </c>
      <c r="N47" s="2520">
        <v>20000</v>
      </c>
      <c r="O47" s="2520">
        <v>0</v>
      </c>
      <c r="P47" s="722"/>
      <c r="Q47" s="722"/>
      <c r="R47" s="722"/>
      <c r="S47" s="2530">
        <v>1</v>
      </c>
      <c r="T47" s="2530">
        <v>1</v>
      </c>
      <c r="U47" s="2383">
        <v>1</v>
      </c>
      <c r="V47" s="658"/>
      <c r="W47" s="2409"/>
      <c r="X47" s="658"/>
      <c r="Y47" s="2409"/>
      <c r="Z47" s="658" t="s">
        <v>438</v>
      </c>
    </row>
    <row r="48" spans="1:26" ht="31.5" customHeight="1">
      <c r="A48" s="2967">
        <v>44</v>
      </c>
      <c r="B48" s="1369" t="s">
        <v>451</v>
      </c>
      <c r="C48" s="688" t="s">
        <v>94</v>
      </c>
      <c r="D48" s="2409" t="s">
        <v>1030</v>
      </c>
      <c r="E48" s="2411" t="s">
        <v>3438</v>
      </c>
      <c r="F48" s="2411" t="s">
        <v>3441</v>
      </c>
      <c r="G48" s="2409">
        <v>1</v>
      </c>
      <c r="H48" s="2409">
        <v>1</v>
      </c>
      <c r="I48" s="2409">
        <v>86</v>
      </c>
      <c r="J48" s="689" t="s">
        <v>965</v>
      </c>
      <c r="K48" s="689" t="s">
        <v>1078</v>
      </c>
      <c r="L48" s="2521">
        <v>64680.85</v>
      </c>
      <c r="M48" s="2521">
        <v>64680.85</v>
      </c>
      <c r="N48" s="2521">
        <v>64680.85</v>
      </c>
      <c r="O48" s="2522">
        <v>0</v>
      </c>
      <c r="P48" s="722"/>
      <c r="Q48" s="722"/>
      <c r="R48" s="722"/>
      <c r="S48" s="2530">
        <v>1</v>
      </c>
      <c r="T48" s="2530">
        <v>1</v>
      </c>
      <c r="U48" s="2383">
        <v>1</v>
      </c>
      <c r="V48" s="658"/>
      <c r="W48" s="2409"/>
      <c r="X48" s="658"/>
      <c r="Y48" s="2409"/>
      <c r="Z48" s="4347" t="s">
        <v>3493</v>
      </c>
    </row>
    <row r="49" spans="1:26" ht="57" customHeight="1">
      <c r="A49" s="2967">
        <v>45</v>
      </c>
      <c r="B49" s="1369" t="s">
        <v>451</v>
      </c>
      <c r="C49" s="688" t="s">
        <v>94</v>
      </c>
      <c r="D49" s="2409" t="s">
        <v>1030</v>
      </c>
      <c r="E49" s="2411" t="s">
        <v>3439</v>
      </c>
      <c r="F49" s="2412" t="s">
        <v>3440</v>
      </c>
      <c r="G49" s="2409">
        <v>1</v>
      </c>
      <c r="H49" s="2409"/>
      <c r="I49" s="2409">
        <v>20</v>
      </c>
      <c r="J49" s="689" t="s">
        <v>965</v>
      </c>
      <c r="K49" s="689" t="s">
        <v>1078</v>
      </c>
      <c r="L49" s="2522">
        <v>212059.23</v>
      </c>
      <c r="M49" s="2522">
        <v>212059.23</v>
      </c>
      <c r="N49" s="2522">
        <v>212059.23</v>
      </c>
      <c r="O49" s="2522">
        <v>0</v>
      </c>
      <c r="P49" s="722"/>
      <c r="Q49" s="722"/>
      <c r="R49" s="722"/>
      <c r="S49" s="2530">
        <v>1</v>
      </c>
      <c r="T49" s="2530">
        <v>1</v>
      </c>
      <c r="U49" s="2383">
        <v>1</v>
      </c>
      <c r="V49" s="658"/>
      <c r="W49" s="2409"/>
      <c r="X49" s="658"/>
      <c r="Y49" s="2409"/>
      <c r="Z49" s="4123"/>
    </row>
    <row r="50" spans="1:26" ht="31.5" customHeight="1">
      <c r="A50" s="2967">
        <v>46</v>
      </c>
      <c r="B50" s="1369" t="s">
        <v>451</v>
      </c>
      <c r="C50" s="688" t="s">
        <v>94</v>
      </c>
      <c r="D50" s="2383" t="s">
        <v>157</v>
      </c>
      <c r="E50" s="2414" t="s">
        <v>2127</v>
      </c>
      <c r="F50" s="2415" t="s">
        <v>3442</v>
      </c>
      <c r="G50" s="2383">
        <v>1</v>
      </c>
      <c r="H50" s="2383"/>
      <c r="I50" s="2383">
        <v>53</v>
      </c>
      <c r="J50" s="689" t="s">
        <v>965</v>
      </c>
      <c r="K50" s="689" t="s">
        <v>1072</v>
      </c>
      <c r="L50" s="2523">
        <v>30000</v>
      </c>
      <c r="M50" s="2523">
        <v>30000</v>
      </c>
      <c r="N50" s="2523">
        <v>30000</v>
      </c>
      <c r="O50" s="2524">
        <v>0</v>
      </c>
      <c r="P50" s="722"/>
      <c r="Q50" s="722"/>
      <c r="R50" s="722"/>
      <c r="S50" s="2530">
        <v>1</v>
      </c>
      <c r="T50" s="2530">
        <v>1</v>
      </c>
      <c r="U50" s="2383">
        <v>1</v>
      </c>
      <c r="V50" s="658"/>
      <c r="W50" s="2409"/>
      <c r="X50" s="658"/>
      <c r="Y50" s="2409"/>
      <c r="Z50" s="658" t="s">
        <v>438</v>
      </c>
    </row>
    <row r="51" spans="1:26" ht="33" customHeight="1">
      <c r="A51" s="722"/>
      <c r="B51" s="722"/>
      <c r="C51" s="722"/>
      <c r="D51" s="722"/>
      <c r="E51" s="722"/>
      <c r="F51" s="2368" t="s">
        <v>19</v>
      </c>
      <c r="G51" s="2368">
        <f>SUM(G5:G50)</f>
        <v>41</v>
      </c>
      <c r="H51" s="2368">
        <f>SUM(H5:H50)</f>
        <v>25</v>
      </c>
      <c r="I51" s="2368">
        <f>SUM(I5:I50)</f>
        <v>6524</v>
      </c>
      <c r="J51" s="722"/>
      <c r="K51" s="722"/>
      <c r="L51" s="2525">
        <f>SUM(L5:L50)</f>
        <v>4592123.9788000006</v>
      </c>
      <c r="M51" s="2526">
        <f>SUM(M5:M50)</f>
        <v>4592123.9788000006</v>
      </c>
      <c r="N51" s="2526">
        <f>SUM(N5:N50)</f>
        <v>4592123.9788000006</v>
      </c>
      <c r="O51" s="2525">
        <f>SUM(O5:O50)</f>
        <v>0</v>
      </c>
      <c r="P51" s="722"/>
      <c r="Q51" s="722"/>
      <c r="R51" s="722"/>
      <c r="S51" s="722"/>
      <c r="T51" s="722"/>
      <c r="U51" s="2503">
        <f>SUM(U5:U50)</f>
        <v>46</v>
      </c>
      <c r="V51" s="2502">
        <f>SUM(V5:V50)</f>
        <v>0</v>
      </c>
      <c r="W51" s="2503">
        <f>SUM(W5:W50)</f>
        <v>0</v>
      </c>
      <c r="X51" s="2502"/>
      <c r="Y51" s="2503"/>
      <c r="Z51" s="658"/>
    </row>
    <row r="52" spans="1:26" ht="1.5" customHeight="1">
      <c r="L52" s="2233"/>
      <c r="M52" s="2233"/>
      <c r="N52" s="2233"/>
      <c r="O52" s="2233"/>
    </row>
    <row r="53" spans="1:26" hidden="1"/>
    <row r="54" spans="1:26" hidden="1"/>
    <row r="55" spans="1:26" hidden="1"/>
    <row r="56" spans="1:26" hidden="1"/>
    <row r="57" spans="1:26" hidden="1"/>
    <row r="58" spans="1:26" hidden="1"/>
    <row r="59" spans="1:26" hidden="1"/>
    <row r="60" spans="1:26" hidden="1"/>
    <row r="61" spans="1:26" hidden="1"/>
    <row r="62" spans="1:26" hidden="1"/>
    <row r="63" spans="1:26" hidden="1"/>
    <row r="64" spans="1:26" hidden="1"/>
    <row r="65" spans="12:24" hidden="1"/>
    <row r="66" spans="12:24" hidden="1"/>
    <row r="67" spans="12:24" hidden="1"/>
    <row r="68" spans="12:24">
      <c r="L68" s="2233"/>
      <c r="M68" s="2233"/>
      <c r="N68" s="2233"/>
      <c r="O68" s="2233"/>
    </row>
    <row r="71" spans="12:24">
      <c r="N71" s="2233"/>
    </row>
    <row r="73" spans="12:24">
      <c r="X73" s="2515"/>
    </row>
    <row r="74" spans="12:24">
      <c r="O74" s="2565"/>
    </row>
    <row r="79" spans="12:24">
      <c r="M79" s="2233"/>
      <c r="N79" s="2233"/>
    </row>
    <row r="80" spans="12:24">
      <c r="M80" s="2233"/>
      <c r="N80" s="2233"/>
    </row>
    <row r="81" spans="13:14">
      <c r="M81" s="2233"/>
      <c r="N81" s="2233"/>
    </row>
    <row r="82" spans="13:14">
      <c r="M82" s="2233"/>
      <c r="N82" s="2233"/>
    </row>
    <row r="83" spans="13:14">
      <c r="M83" s="2233"/>
      <c r="N83" s="2233"/>
    </row>
    <row r="84" spans="13:14">
      <c r="M84" s="2233"/>
      <c r="N84" s="2233"/>
    </row>
    <row r="85" spans="13:14">
      <c r="M85" s="2233"/>
      <c r="N85" s="2233"/>
    </row>
    <row r="86" spans="13:14">
      <c r="M86" s="2233"/>
      <c r="N86" s="2233"/>
    </row>
  </sheetData>
  <mergeCells count="16">
    <mergeCell ref="A1:Z1"/>
    <mergeCell ref="A3:A4"/>
    <mergeCell ref="S3:T3"/>
    <mergeCell ref="U3:Z3"/>
    <mergeCell ref="B3:B4"/>
    <mergeCell ref="C3:C4"/>
    <mergeCell ref="D3:D4"/>
    <mergeCell ref="E3:F3"/>
    <mergeCell ref="G3:G4"/>
    <mergeCell ref="H3:H4"/>
    <mergeCell ref="Z48:Z49"/>
    <mergeCell ref="I3:I4"/>
    <mergeCell ref="J3:J4"/>
    <mergeCell ref="K3:K4"/>
    <mergeCell ref="P3:P4"/>
    <mergeCell ref="Q3:R3"/>
  </mergeCells>
  <dataValidations count="8">
    <dataValidation type="list" allowBlank="1" showInputMessage="1" showErrorMessage="1" sqref="J5:J6">
      <formula1>$AB$5:$AB$7</formula1>
    </dataValidation>
    <dataValidation type="list" allowBlank="1" showInputMessage="1" showErrorMessage="1" sqref="K5">
      <formula1>$AC$5:$AC$13</formula1>
    </dataValidation>
    <dataValidation type="list" allowBlank="1" showInputMessage="1" showErrorMessage="1" sqref="B5:B20 B23:B50">
      <formula1>$AA$5:$AA$7</formula1>
    </dataValidation>
    <dataValidation type="list" allowBlank="1" showInputMessage="1" showErrorMessage="1" sqref="K2:K4 K6:K50">
      <formula1>$AC$5:$AC$12</formula1>
    </dataValidation>
    <dataValidation type="list" allowBlank="1" showInputMessage="1" showErrorMessage="1" sqref="B2:B4">
      <formula1>$AA$5:$AA$8</formula1>
    </dataValidation>
    <dataValidation type="list" allowBlank="1" showInputMessage="1" showErrorMessage="1" sqref="J2:J4 J7:J50">
      <formula1>$AB$5:$AB$8</formula1>
    </dataValidation>
    <dataValidation type="list" allowBlank="1" showInputMessage="1" showErrorMessage="1" errorTitle="LÜTFEN DİKKAT !!!!" error="GİRİDİĞİNİZ DEĞER AŞAĞIDAKİLERDEN BİRİSİ OLMALIDIR &quot;Y&quot; , &quot;D.E&quot; ,&quot;EK&quot;" sqref="B21:B22">
      <formula1>$W$1:$W$4</formula1>
    </dataValidation>
    <dataValidation type="list" allowBlank="1" showInputMessage="1" showErrorMessage="1" sqref="Q2:Q24">
      <formula1>$AD$5:$AD$8</formula1>
    </dataValidation>
  </dataValidations>
  <printOptions horizontalCentered="1"/>
  <pageMargins left="0.51181102362204722" right="0.51181102362204722" top="0.74803149606299213" bottom="0.74803149606299213" header="0.31496062992125984" footer="0.31496062992125984"/>
  <pageSetup paperSize="9" scale="45" orientation="landscape"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
  <sheetViews>
    <sheetView workbookViewId="0">
      <selection activeCell="I18" sqref="I18"/>
    </sheetView>
  </sheetViews>
  <sheetFormatPr defaultRowHeight="12.75"/>
  <cols>
    <col min="3" max="3" width="14.140625" customWidth="1"/>
    <col min="4" max="4" width="15" customWidth="1"/>
    <col min="5" max="5" width="13" customWidth="1"/>
    <col min="6" max="6" width="7.5703125" customWidth="1"/>
    <col min="7" max="7" width="12.28515625" customWidth="1"/>
    <col min="8" max="8" width="15.5703125" customWidth="1"/>
    <col min="9" max="9" width="13.140625" customWidth="1"/>
    <col min="10" max="10" width="10" customWidth="1"/>
    <col min="12" max="12" width="14" customWidth="1"/>
    <col min="13" max="13" width="10.42578125" customWidth="1"/>
    <col min="14" max="14" width="11.85546875" customWidth="1"/>
    <col min="17" max="18" width="6.28515625" customWidth="1"/>
    <col min="21" max="21" width="7.140625" customWidth="1"/>
    <col min="22" max="22" width="9.7109375" customWidth="1"/>
    <col min="23" max="23" width="8.42578125" customWidth="1"/>
    <col min="24" max="24" width="20" customWidth="1"/>
  </cols>
  <sheetData>
    <row r="1" spans="1:91" ht="50.25" customHeight="1">
      <c r="A1" s="4356" t="s">
        <v>3054</v>
      </c>
      <c r="B1" s="4356"/>
      <c r="C1" s="4356"/>
      <c r="D1" s="4356"/>
      <c r="E1" s="4356"/>
      <c r="F1" s="4356"/>
      <c r="G1" s="4356"/>
      <c r="H1" s="4356"/>
      <c r="I1" s="4356"/>
      <c r="J1" s="4356"/>
      <c r="K1" s="4356"/>
      <c r="L1" s="4356"/>
      <c r="M1" s="4356"/>
      <c r="N1" s="4356"/>
      <c r="O1" s="4356"/>
      <c r="P1" s="4356"/>
      <c r="Q1" s="4356"/>
      <c r="R1" s="4356"/>
      <c r="S1" s="4356"/>
      <c r="T1" s="4356"/>
      <c r="U1" s="4356"/>
      <c r="V1" s="4356"/>
      <c r="W1" s="4356"/>
      <c r="X1" s="4356"/>
      <c r="Y1" s="1749"/>
      <c r="Z1" s="1749"/>
      <c r="AA1" s="1749"/>
    </row>
    <row r="2" spans="1:91" ht="30" customHeight="1" thickBot="1">
      <c r="A2" s="1749"/>
      <c r="B2" s="1749"/>
      <c r="C2" s="1749"/>
      <c r="D2" s="1749"/>
      <c r="E2" s="1749"/>
      <c r="F2" s="1749"/>
      <c r="G2" s="1749"/>
      <c r="H2" s="1749"/>
      <c r="I2" s="1750"/>
      <c r="J2" s="1750"/>
      <c r="K2" s="1751"/>
      <c r="L2" s="1750"/>
      <c r="M2" s="1750"/>
      <c r="N2" s="1750"/>
      <c r="O2" s="1750"/>
      <c r="P2" s="1750"/>
      <c r="Q2" s="1749"/>
      <c r="R2" s="1749"/>
      <c r="S2" s="1749"/>
      <c r="T2" s="1749"/>
      <c r="U2" s="1749"/>
      <c r="V2" s="1749"/>
      <c r="W2" s="1749"/>
      <c r="X2" s="1749"/>
      <c r="Y2" s="1749"/>
      <c r="Z2" s="1749"/>
      <c r="AA2" s="1749"/>
    </row>
    <row r="3" spans="1:91" s="205" customFormat="1" ht="40.5" customHeight="1">
      <c r="A3" s="3946" t="s">
        <v>445</v>
      </c>
      <c r="B3" s="4357" t="s">
        <v>13</v>
      </c>
      <c r="C3" s="4357" t="s">
        <v>2277</v>
      </c>
      <c r="D3" s="4357" t="s">
        <v>423</v>
      </c>
      <c r="E3" s="4357"/>
      <c r="F3" s="4348" t="s">
        <v>3042</v>
      </c>
      <c r="G3" s="4360" t="s">
        <v>3055</v>
      </c>
      <c r="H3" s="4362" t="s">
        <v>3056</v>
      </c>
      <c r="I3" s="2202" t="s">
        <v>3045</v>
      </c>
      <c r="J3" s="2203" t="s">
        <v>1054</v>
      </c>
      <c r="K3" s="2203" t="s">
        <v>2358</v>
      </c>
      <c r="L3" s="2204" t="s">
        <v>2359</v>
      </c>
      <c r="M3" s="4364" t="s">
        <v>1865</v>
      </c>
      <c r="N3" s="4366" t="s">
        <v>972</v>
      </c>
      <c r="O3" s="4368" t="s">
        <v>346</v>
      </c>
      <c r="P3" s="4369"/>
      <c r="Q3" s="4370" t="s">
        <v>429</v>
      </c>
      <c r="R3" s="4371"/>
      <c r="S3" s="4353" t="s">
        <v>16</v>
      </c>
      <c r="T3" s="4354"/>
      <c r="U3" s="4354"/>
      <c r="V3" s="4354"/>
      <c r="W3" s="4354"/>
      <c r="X3" s="4355"/>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738"/>
      <c r="CI3" s="249"/>
      <c r="CJ3" s="249"/>
      <c r="CK3" s="249"/>
      <c r="CL3" s="249"/>
      <c r="CM3" s="249"/>
    </row>
    <row r="4" spans="1:91" s="205" customFormat="1" ht="41.25" customHeight="1" thickBot="1">
      <c r="A4" s="3947"/>
      <c r="B4" s="4358"/>
      <c r="C4" s="4358"/>
      <c r="D4" s="2205" t="s">
        <v>430</v>
      </c>
      <c r="E4" s="2206" t="s">
        <v>410</v>
      </c>
      <c r="F4" s="4359"/>
      <c r="G4" s="4361"/>
      <c r="H4" s="4363"/>
      <c r="I4" s="2207" t="s">
        <v>1416</v>
      </c>
      <c r="J4" s="2208" t="s">
        <v>1417</v>
      </c>
      <c r="K4" s="2208" t="s">
        <v>1055</v>
      </c>
      <c r="L4" s="2209" t="s">
        <v>3046</v>
      </c>
      <c r="M4" s="4365"/>
      <c r="N4" s="4367"/>
      <c r="O4" s="2210" t="s">
        <v>348</v>
      </c>
      <c r="P4" s="2211" t="s">
        <v>349</v>
      </c>
      <c r="Q4" s="2212" t="s">
        <v>436</v>
      </c>
      <c r="R4" s="2213" t="s">
        <v>437</v>
      </c>
      <c r="S4" s="621" t="s">
        <v>438</v>
      </c>
      <c r="T4" s="622" t="s">
        <v>805</v>
      </c>
      <c r="U4" s="622" t="s">
        <v>441</v>
      </c>
      <c r="V4" s="622" t="s">
        <v>442</v>
      </c>
      <c r="W4" s="622" t="s">
        <v>1926</v>
      </c>
      <c r="X4" s="623" t="s">
        <v>443</v>
      </c>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CI4" s="249"/>
      <c r="CJ4" s="249"/>
      <c r="CK4" s="249"/>
      <c r="CL4" s="249"/>
      <c r="CM4" s="249"/>
    </row>
    <row r="5" spans="1:91" ht="96" customHeight="1">
      <c r="A5" s="2470" t="s">
        <v>1926</v>
      </c>
      <c r="B5" s="2512" t="s">
        <v>94</v>
      </c>
      <c r="C5" s="2512" t="s">
        <v>2081</v>
      </c>
      <c r="D5" s="2417" t="s">
        <v>3446</v>
      </c>
      <c r="E5" s="2417" t="s">
        <v>3445</v>
      </c>
      <c r="F5" s="2418">
        <v>78</v>
      </c>
      <c r="G5" s="2416" t="s">
        <v>2266</v>
      </c>
      <c r="H5" s="2489" t="s">
        <v>1060</v>
      </c>
      <c r="I5" s="2420">
        <v>150000</v>
      </c>
      <c r="J5" s="2421"/>
      <c r="K5" s="2422"/>
      <c r="L5" s="2423">
        <f>I5-J5</f>
        <v>150000</v>
      </c>
      <c r="M5" s="2217"/>
      <c r="N5" s="2218"/>
      <c r="O5" s="2218">
        <v>200</v>
      </c>
      <c r="P5" s="2219"/>
      <c r="Q5" s="2220"/>
      <c r="R5" s="2221"/>
      <c r="S5" s="2214"/>
      <c r="T5" s="2216"/>
      <c r="U5" s="2216"/>
      <c r="V5" s="2216"/>
      <c r="W5" s="2216"/>
      <c r="X5" s="2222" t="s">
        <v>3483</v>
      </c>
      <c r="Y5" s="2404" t="s">
        <v>451</v>
      </c>
      <c r="Z5" s="2404" t="s">
        <v>2266</v>
      </c>
      <c r="AA5" s="2404" t="s">
        <v>1060</v>
      </c>
    </row>
    <row r="6" spans="1:91" ht="57" customHeight="1">
      <c r="A6" s="2223"/>
      <c r="B6" s="2224"/>
      <c r="C6" s="1787"/>
      <c r="D6" s="2224"/>
      <c r="E6" s="1787"/>
      <c r="F6" s="2225"/>
      <c r="G6" s="1787"/>
      <c r="H6" s="2226"/>
      <c r="I6" s="2424"/>
      <c r="J6" s="2425"/>
      <c r="K6" s="2426"/>
      <c r="L6" s="2427"/>
      <c r="M6" s="2227"/>
      <c r="N6" s="2228"/>
      <c r="O6" s="2228"/>
      <c r="P6" s="2229"/>
      <c r="Q6" s="2230"/>
      <c r="R6" s="2231"/>
      <c r="S6" s="2223"/>
      <c r="T6" s="1787"/>
      <c r="U6" s="1787"/>
      <c r="V6" s="2215"/>
      <c r="W6" s="1787"/>
      <c r="X6" s="2232"/>
      <c r="Y6" s="2404" t="s">
        <v>10</v>
      </c>
      <c r="Z6" s="2404" t="s">
        <v>965</v>
      </c>
      <c r="AA6" s="2404" t="s">
        <v>1061</v>
      </c>
    </row>
    <row r="7" spans="1:91">
      <c r="I7" s="2419"/>
      <c r="L7" s="2233"/>
    </row>
  </sheetData>
  <mergeCells count="13">
    <mergeCell ref="S3:X3"/>
    <mergeCell ref="A1:X1"/>
    <mergeCell ref="A3:A4"/>
    <mergeCell ref="B3:B4"/>
    <mergeCell ref="C3:C4"/>
    <mergeCell ref="D3:E3"/>
    <mergeCell ref="F3:F4"/>
    <mergeCell ref="G3:G4"/>
    <mergeCell ref="H3:H4"/>
    <mergeCell ref="M3:M4"/>
    <mergeCell ref="N3:N4"/>
    <mergeCell ref="O3:P3"/>
    <mergeCell ref="Q3:R3"/>
  </mergeCells>
  <dataValidations count="8">
    <dataValidation type="whole" allowBlank="1" showInputMessage="1" showErrorMessage="1" sqref="S5:W6 S2:W3">
      <formula1>0</formula1>
      <formula2>10</formula2>
    </dataValidation>
    <dataValidation type="list" allowBlank="1" showInputMessage="1" showErrorMessage="1" sqref="H2 H5:H6">
      <formula1>$AA$5:$AA$6</formula1>
    </dataValidation>
    <dataValidation type="list" allowBlank="1" showInputMessage="1" showErrorMessage="1" sqref="A6 A2">
      <formula1>$Y$5:$Y$6</formula1>
    </dataValidation>
    <dataValidation type="list" allowBlank="1" showInputMessage="1" showErrorMessage="1" sqref="G2 G5:G6">
      <formula1>$Z$5:$Z$6</formula1>
    </dataValidation>
    <dataValidation type="list" allowBlank="1" showInputMessage="1" showErrorMessage="1" sqref="A5">
      <formula1>$AZ$3:$AZ$6</formula1>
    </dataValidation>
    <dataValidation type="list" allowBlank="1" showInputMessage="1" showErrorMessage="1" sqref="H3:H4">
      <formula1>$AA$4:$AA$5</formula1>
    </dataValidation>
    <dataValidation type="list" allowBlank="1" showInputMessage="1" showErrorMessage="1" sqref="A3:A4">
      <formula1>$Y$4:$Y$5</formula1>
    </dataValidation>
    <dataValidation type="list" allowBlank="1" showInputMessage="1" showErrorMessage="1" sqref="G3:G4">
      <formula1>$Z$4:$Z$5</formula1>
    </dataValidation>
  </dataValidations>
  <printOptions horizontalCentered="1"/>
  <pageMargins left="0.51181102362204722" right="0.51181102362204722" top="0.74803149606299213" bottom="0.74803149606299213" header="0.31496062992125984" footer="0.31496062992125984"/>
  <pageSetup paperSize="9" scale="5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Z40"/>
  <sheetViews>
    <sheetView workbookViewId="0">
      <selection activeCell="J21" sqref="J21"/>
    </sheetView>
  </sheetViews>
  <sheetFormatPr defaultRowHeight="12.75"/>
  <cols>
    <col min="1" max="1" width="17" style="3" customWidth="1"/>
    <col min="2" max="2" width="21.85546875" style="2" customWidth="1"/>
    <col min="3" max="3" width="13.42578125" style="2" customWidth="1"/>
    <col min="4" max="4" width="10.5703125" style="6" customWidth="1"/>
    <col min="5" max="5" width="9.85546875" style="6" customWidth="1"/>
    <col min="6" max="6" width="13.28515625" style="6" customWidth="1"/>
    <col min="7" max="7" width="10.7109375" style="6" customWidth="1"/>
    <col min="8" max="8" width="11.42578125" style="6" customWidth="1"/>
    <col min="9" max="9" width="11.5703125" style="6" customWidth="1"/>
    <col min="10" max="10" width="13.28515625" style="6" customWidth="1"/>
    <col min="11" max="11" width="12.5703125" style="6" customWidth="1"/>
    <col min="12" max="12" width="12.28515625" style="6" customWidth="1"/>
    <col min="13" max="13" width="12.140625" style="6" customWidth="1"/>
    <col min="14" max="14" width="13.5703125" style="2" customWidth="1"/>
    <col min="15" max="15" width="12" style="2" customWidth="1"/>
    <col min="16" max="16" width="14" style="2" customWidth="1"/>
    <col min="17" max="17" width="20.42578125" style="2" customWidth="1"/>
    <col min="18" max="18" width="14.28515625" style="2" customWidth="1"/>
    <col min="19" max="26" width="9.140625" style="2"/>
    <col min="27" max="16384" width="9.140625" style="3"/>
  </cols>
  <sheetData>
    <row r="1" spans="1:26" ht="53.25" customHeight="1" thickBot="1">
      <c r="A1" s="3531" t="s">
        <v>1707</v>
      </c>
      <c r="B1" s="3526"/>
      <c r="C1" s="3526"/>
      <c r="D1" s="3526"/>
      <c r="E1" s="3526"/>
      <c r="F1" s="3526"/>
      <c r="G1" s="3526"/>
      <c r="H1" s="3526"/>
      <c r="I1" s="3527"/>
      <c r="J1" s="1"/>
      <c r="K1" s="1"/>
      <c r="L1" s="1"/>
      <c r="M1" s="1"/>
      <c r="N1" s="1"/>
      <c r="O1" s="1"/>
      <c r="P1" s="1"/>
      <c r="Q1" s="1"/>
      <c r="R1" s="1"/>
    </row>
    <row r="2" spans="1:26" ht="33" customHeight="1">
      <c r="A2" s="3404" t="s">
        <v>963</v>
      </c>
      <c r="B2" s="3416" t="s">
        <v>16</v>
      </c>
      <c r="C2" s="3396" t="s">
        <v>17</v>
      </c>
      <c r="D2" s="3397"/>
      <c r="E2" s="3398"/>
      <c r="F2" s="3399" t="s">
        <v>18</v>
      </c>
      <c r="G2" s="3400"/>
      <c r="H2" s="3401"/>
      <c r="I2" s="3402" t="s">
        <v>416</v>
      </c>
      <c r="J2" s="5"/>
      <c r="L2" s="7"/>
    </row>
    <row r="3" spans="1:26" ht="59.25" customHeight="1" thickBot="1">
      <c r="A3" s="3405"/>
      <c r="B3" s="3417"/>
      <c r="C3" s="143" t="s">
        <v>2260</v>
      </c>
      <c r="D3" s="129" t="s">
        <v>415</v>
      </c>
      <c r="E3" s="288" t="s">
        <v>19</v>
      </c>
      <c r="F3" s="144" t="s">
        <v>2260</v>
      </c>
      <c r="G3" s="133" t="s">
        <v>415</v>
      </c>
      <c r="H3" s="289" t="s">
        <v>19</v>
      </c>
      <c r="I3" s="3403"/>
      <c r="J3" s="5"/>
      <c r="L3" s="7"/>
    </row>
    <row r="4" spans="1:26" ht="21.95" customHeight="1" thickTop="1" thickBot="1">
      <c r="A4" s="3405"/>
      <c r="B4" s="8" t="s">
        <v>20</v>
      </c>
      <c r="C4" s="130">
        <v>40</v>
      </c>
      <c r="D4" s="54">
        <v>8</v>
      </c>
      <c r="E4" s="257">
        <v>48</v>
      </c>
      <c r="F4" s="256">
        <v>113</v>
      </c>
      <c r="G4" s="64">
        <v>18</v>
      </c>
      <c r="H4" s="65">
        <v>131</v>
      </c>
      <c r="I4" s="75">
        <v>179</v>
      </c>
      <c r="J4" s="137"/>
      <c r="L4" s="10"/>
    </row>
    <row r="5" spans="1:26" ht="21.95" customHeight="1" thickTop="1">
      <c r="A5" s="3405"/>
      <c r="B5" s="11" t="s">
        <v>21</v>
      </c>
      <c r="C5" s="131"/>
      <c r="D5" s="1060"/>
      <c r="E5" s="1061"/>
      <c r="F5" s="134"/>
      <c r="G5" s="1062"/>
      <c r="H5" s="1063"/>
      <c r="I5" s="76"/>
      <c r="J5" s="2606"/>
      <c r="L5" s="10"/>
    </row>
    <row r="6" spans="1:26" ht="21.95" customHeight="1">
      <c r="A6" s="3405"/>
      <c r="B6" s="13" t="s">
        <v>22</v>
      </c>
      <c r="C6" s="132"/>
      <c r="D6" s="1060"/>
      <c r="E6" s="1070"/>
      <c r="F6" s="135"/>
      <c r="G6" s="1062"/>
      <c r="H6" s="1063"/>
      <c r="I6" s="76"/>
      <c r="J6" s="2606"/>
      <c r="L6" s="10"/>
    </row>
    <row r="7" spans="1:26" ht="21.95" customHeight="1">
      <c r="A7" s="3405"/>
      <c r="B7" s="11" t="s">
        <v>23</v>
      </c>
      <c r="C7" s="131"/>
      <c r="D7" s="1060"/>
      <c r="E7" s="1070"/>
      <c r="F7" s="134"/>
      <c r="G7" s="1062"/>
      <c r="H7" s="1063"/>
      <c r="I7" s="76"/>
      <c r="J7" s="2606"/>
      <c r="L7" s="10"/>
    </row>
    <row r="8" spans="1:26" ht="21.95" customHeight="1" thickBot="1">
      <c r="A8" s="3405"/>
      <c r="B8" s="11" t="s">
        <v>24</v>
      </c>
      <c r="C8" s="252"/>
      <c r="D8" s="59"/>
      <c r="E8" s="60"/>
      <c r="F8" s="134"/>
      <c r="G8" s="70"/>
      <c r="H8" s="71"/>
      <c r="I8" s="76"/>
      <c r="J8" s="137"/>
      <c r="L8" s="10"/>
    </row>
    <row r="9" spans="1:26" ht="21.95" customHeight="1" thickTop="1" thickBot="1">
      <c r="A9" s="3406"/>
      <c r="B9" s="14" t="s">
        <v>19</v>
      </c>
      <c r="C9" s="254">
        <v>40</v>
      </c>
      <c r="D9" s="290">
        <v>8</v>
      </c>
      <c r="E9" s="291">
        <v>48</v>
      </c>
      <c r="F9" s="136">
        <v>113</v>
      </c>
      <c r="G9" s="292">
        <v>18</v>
      </c>
      <c r="H9" s="293">
        <v>131</v>
      </c>
      <c r="I9" s="294">
        <v>179</v>
      </c>
      <c r="J9" s="295"/>
      <c r="L9" s="10"/>
    </row>
    <row r="10" spans="1:26" ht="10.5" customHeight="1">
      <c r="A10" s="17"/>
    </row>
    <row r="11" spans="1:26" ht="21.75" customHeight="1" thickBot="1">
      <c r="A11" s="3418" t="s">
        <v>25</v>
      </c>
      <c r="B11" s="3418"/>
      <c r="C11" s="3418"/>
      <c r="D11" s="3418"/>
      <c r="E11" s="18"/>
      <c r="F11" s="18"/>
      <c r="G11" s="18"/>
      <c r="H11" s="18"/>
      <c r="I11" s="18"/>
      <c r="J11" s="19"/>
      <c r="K11" s="19"/>
      <c r="L11" s="19"/>
    </row>
    <row r="12" spans="1:26" s="300" customFormat="1" ht="43.5" customHeight="1" thickBot="1">
      <c r="A12" s="20"/>
      <c r="B12" s="4" t="s">
        <v>26</v>
      </c>
      <c r="C12" s="94" t="s">
        <v>27</v>
      </c>
      <c r="D12" s="2608" t="s">
        <v>20</v>
      </c>
      <c r="E12" s="44"/>
      <c r="F12" s="296"/>
      <c r="G12" s="297"/>
      <c r="H12" s="297"/>
      <c r="I12" s="298"/>
      <c r="J12" s="297"/>
      <c r="K12" s="297"/>
      <c r="L12" s="297"/>
      <c r="M12" s="298"/>
      <c r="N12" s="299"/>
      <c r="O12" s="299"/>
      <c r="P12" s="299"/>
      <c r="Q12" s="299"/>
      <c r="R12" s="299"/>
      <c r="S12" s="299"/>
      <c r="T12" s="299"/>
      <c r="U12" s="299"/>
      <c r="V12" s="299"/>
      <c r="W12" s="299"/>
      <c r="X12" s="299"/>
      <c r="Y12" s="299"/>
      <c r="Z12" s="299"/>
    </row>
    <row r="13" spans="1:26" ht="18" customHeight="1">
      <c r="A13" s="3423" t="s">
        <v>963</v>
      </c>
      <c r="B13" s="25" t="s">
        <v>28</v>
      </c>
      <c r="C13" s="95"/>
      <c r="D13" s="100"/>
      <c r="E13" s="46"/>
      <c r="F13" s="38"/>
      <c r="G13" s="41"/>
      <c r="H13" s="41"/>
      <c r="K13" s="26"/>
      <c r="L13" s="26"/>
      <c r="M13" s="26"/>
      <c r="N13" s="26"/>
      <c r="O13" s="26"/>
      <c r="P13" s="26"/>
      <c r="Q13" s="26"/>
      <c r="R13" s="26"/>
    </row>
    <row r="14" spans="1:26" ht="18" customHeight="1">
      <c r="A14" s="3423"/>
      <c r="B14" s="27" t="s">
        <v>29</v>
      </c>
      <c r="C14" s="96"/>
      <c r="D14" s="101"/>
      <c r="E14" s="46"/>
      <c r="F14" s="38"/>
      <c r="G14" s="41"/>
      <c r="H14" s="41"/>
      <c r="J14" s="26"/>
      <c r="K14" s="26"/>
      <c r="L14" s="26"/>
      <c r="M14" s="26"/>
      <c r="N14" s="26"/>
      <c r="O14" s="26"/>
      <c r="P14" s="26"/>
      <c r="Q14" s="26"/>
      <c r="R14" s="26"/>
    </row>
    <row r="15" spans="1:26" ht="18" customHeight="1">
      <c r="A15" s="3423"/>
      <c r="B15" s="27" t="s">
        <v>30</v>
      </c>
      <c r="C15" s="97">
        <v>59.9</v>
      </c>
      <c r="D15" s="102">
        <v>59.9</v>
      </c>
      <c r="E15" s="47"/>
      <c r="F15" s="38"/>
      <c r="G15" s="42"/>
      <c r="H15" s="42"/>
      <c r="J15" s="26"/>
      <c r="K15" s="26"/>
      <c r="L15" s="26"/>
      <c r="M15" s="26"/>
      <c r="N15" s="26"/>
      <c r="O15" s="26"/>
      <c r="P15" s="26"/>
      <c r="Q15" s="26"/>
      <c r="R15" s="26"/>
    </row>
    <row r="16" spans="1:26" ht="18" customHeight="1">
      <c r="A16" s="3423"/>
      <c r="B16" s="27" t="s">
        <v>31</v>
      </c>
      <c r="C16" s="97">
        <v>254.9</v>
      </c>
      <c r="D16" s="103">
        <v>254.9</v>
      </c>
      <c r="E16" s="47"/>
      <c r="F16" s="38"/>
      <c r="G16" s="43"/>
      <c r="H16" s="43"/>
      <c r="J16" s="26"/>
      <c r="K16" s="26"/>
      <c r="L16" s="26"/>
      <c r="M16" s="26"/>
      <c r="N16" s="26"/>
      <c r="O16" s="26"/>
      <c r="P16" s="26"/>
      <c r="Q16" s="26"/>
      <c r="R16" s="26"/>
    </row>
    <row r="17" spans="1:19" ht="18" customHeight="1">
      <c r="A17" s="3423"/>
      <c r="B17" s="27" t="s">
        <v>32</v>
      </c>
      <c r="C17" s="96">
        <v>224.5</v>
      </c>
      <c r="D17" s="101">
        <v>224.5</v>
      </c>
      <c r="E17" s="46"/>
      <c r="F17" s="38"/>
      <c r="G17" s="41"/>
      <c r="H17" s="41"/>
      <c r="J17" s="26"/>
      <c r="K17" s="26"/>
      <c r="L17" s="26"/>
      <c r="M17" s="26"/>
      <c r="N17" s="26"/>
      <c r="O17" s="26"/>
      <c r="P17" s="26"/>
      <c r="Q17" s="26"/>
      <c r="R17" s="26"/>
    </row>
    <row r="18" spans="1:19" ht="18" customHeight="1">
      <c r="A18" s="3423"/>
      <c r="B18" s="27" t="s">
        <v>33</v>
      </c>
      <c r="C18" s="96">
        <v>6.7</v>
      </c>
      <c r="D18" s="101">
        <v>6.7</v>
      </c>
      <c r="E18" s="46"/>
      <c r="F18" s="38"/>
      <c r="G18" s="41"/>
      <c r="H18" s="41"/>
      <c r="J18" s="26"/>
      <c r="K18" s="26"/>
      <c r="L18" s="26"/>
      <c r="M18" s="26"/>
      <c r="N18" s="26"/>
      <c r="O18" s="26"/>
      <c r="P18" s="26"/>
      <c r="Q18" s="26"/>
      <c r="R18" s="26"/>
    </row>
    <row r="19" spans="1:19" ht="18" customHeight="1">
      <c r="A19" s="3423"/>
      <c r="B19" s="113" t="s">
        <v>419</v>
      </c>
      <c r="C19" s="111"/>
      <c r="D19" s="112"/>
      <c r="E19" s="46"/>
      <c r="F19" s="38"/>
      <c r="G19" s="41"/>
      <c r="H19" s="41"/>
      <c r="J19" s="26"/>
      <c r="K19" s="26"/>
      <c r="L19" s="26"/>
      <c r="M19" s="26"/>
      <c r="N19" s="26"/>
      <c r="O19" s="26"/>
      <c r="P19" s="26"/>
      <c r="Q19" s="26"/>
      <c r="R19" s="26"/>
    </row>
    <row r="20" spans="1:19" ht="18" customHeight="1">
      <c r="A20" s="3423"/>
      <c r="B20" s="113" t="s">
        <v>420</v>
      </c>
      <c r="C20" s="111">
        <v>15</v>
      </c>
      <c r="D20" s="112">
        <v>15</v>
      </c>
      <c r="E20" s="46"/>
      <c r="F20" s="38"/>
      <c r="G20" s="41"/>
      <c r="H20" s="41"/>
      <c r="J20" s="26"/>
      <c r="K20" s="26"/>
      <c r="L20" s="26"/>
      <c r="M20" s="26"/>
      <c r="N20" s="26"/>
      <c r="O20" s="26"/>
      <c r="P20" s="26"/>
      <c r="Q20" s="26"/>
      <c r="R20" s="26"/>
    </row>
    <row r="21" spans="1:19" ht="18" customHeight="1">
      <c r="A21" s="3423"/>
      <c r="B21" s="113" t="s">
        <v>2278</v>
      </c>
      <c r="C21" s="111"/>
      <c r="D21" s="112"/>
      <c r="E21" s="46"/>
      <c r="F21" s="38"/>
      <c r="G21" s="41"/>
      <c r="H21" s="41"/>
      <c r="J21" s="26"/>
      <c r="K21" s="26"/>
      <c r="L21" s="26"/>
      <c r="M21" s="26"/>
      <c r="N21" s="26"/>
      <c r="O21" s="26"/>
      <c r="P21" s="26"/>
      <c r="Q21" s="26"/>
      <c r="R21" s="26"/>
    </row>
    <row r="22" spans="1:19" ht="18" customHeight="1">
      <c r="A22" s="3423"/>
      <c r="B22" s="27" t="s">
        <v>34</v>
      </c>
      <c r="C22" s="96"/>
      <c r="D22" s="101"/>
      <c r="E22" s="46"/>
      <c r="F22" s="38"/>
      <c r="G22" s="41"/>
      <c r="H22" s="41"/>
      <c r="J22" s="28"/>
      <c r="K22" s="28"/>
      <c r="L22" s="28"/>
    </row>
    <row r="23" spans="1:19" ht="18" customHeight="1">
      <c r="A23" s="3423"/>
      <c r="B23" s="27" t="s">
        <v>35</v>
      </c>
      <c r="C23" s="96"/>
      <c r="D23" s="101"/>
      <c r="E23" s="46"/>
      <c r="F23" s="38"/>
      <c r="G23" s="41"/>
      <c r="H23" s="41"/>
      <c r="J23" s="3465"/>
      <c r="K23" s="3465"/>
      <c r="L23" s="3465"/>
      <c r="M23" s="3465"/>
      <c r="N23" s="3465"/>
      <c r="O23" s="3465"/>
      <c r="P23" s="3465"/>
      <c r="Q23" s="3465"/>
      <c r="R23" s="3465"/>
    </row>
    <row r="24" spans="1:19" ht="18" customHeight="1" thickBot="1">
      <c r="A24" s="3424"/>
      <c r="B24" s="29" t="s">
        <v>36</v>
      </c>
      <c r="C24" s="98"/>
      <c r="D24" s="104"/>
      <c r="E24" s="46"/>
      <c r="F24" s="38"/>
      <c r="G24" s="41"/>
      <c r="H24" s="41"/>
      <c r="J24" s="3465"/>
      <c r="K24" s="3465"/>
      <c r="L24" s="3465"/>
      <c r="M24" s="3465"/>
      <c r="N24" s="3465"/>
      <c r="O24" s="3465"/>
      <c r="P24" s="3465"/>
      <c r="Q24" s="3465"/>
      <c r="R24" s="3465"/>
    </row>
    <row r="25" spans="1:19" ht="9" customHeight="1"/>
    <row r="26" spans="1:19" ht="24.75" customHeight="1" thickBot="1">
      <c r="A26" s="3418" t="s">
        <v>2259</v>
      </c>
      <c r="B26" s="3418"/>
      <c r="C26" s="3418"/>
      <c r="D26" s="3418"/>
      <c r="E26" s="3418"/>
      <c r="F26" s="3418"/>
      <c r="G26" s="3418"/>
      <c r="H26" s="3418"/>
      <c r="I26" s="3418"/>
      <c r="J26" s="3418"/>
      <c r="K26" s="3418"/>
      <c r="L26" s="3418"/>
      <c r="M26" s="3418"/>
      <c r="N26" s="3418"/>
      <c r="O26" s="48"/>
      <c r="P26" s="48"/>
      <c r="Q26" s="48"/>
      <c r="R26" s="48"/>
    </row>
    <row r="27" spans="1:19" ht="29.25" customHeight="1" thickBot="1">
      <c r="A27" s="3461"/>
      <c r="B27" s="3428" t="s">
        <v>26</v>
      </c>
      <c r="C27" s="3431" t="s">
        <v>2260</v>
      </c>
      <c r="D27" s="3432"/>
      <c r="E27" s="3432"/>
      <c r="F27" s="3432"/>
      <c r="G27" s="3432"/>
      <c r="H27" s="3433"/>
      <c r="I27" s="3460" t="s">
        <v>20</v>
      </c>
      <c r="J27" s="3439"/>
      <c r="K27" s="3439"/>
      <c r="L27" s="3439"/>
      <c r="M27" s="3439"/>
      <c r="N27" s="3440"/>
      <c r="O27" s="49"/>
      <c r="P27" s="38"/>
      <c r="Q27" s="38"/>
      <c r="R27" s="38"/>
      <c r="S27" s="6"/>
    </row>
    <row r="28" spans="1:19" ht="30" customHeight="1" thickBot="1">
      <c r="A28" s="3462"/>
      <c r="B28" s="3429"/>
      <c r="C28" s="181" t="s">
        <v>2261</v>
      </c>
      <c r="D28" s="182"/>
      <c r="E28" s="3447" t="s">
        <v>2262</v>
      </c>
      <c r="F28" s="3447"/>
      <c r="G28" s="3409" t="s">
        <v>2263</v>
      </c>
      <c r="H28" s="3407" t="s">
        <v>19</v>
      </c>
      <c r="I28" s="183" t="s">
        <v>2261</v>
      </c>
      <c r="J28" s="184"/>
      <c r="K28" s="185" t="s">
        <v>2262</v>
      </c>
      <c r="L28" s="2620"/>
      <c r="M28" s="3458" t="s">
        <v>2272</v>
      </c>
      <c r="N28" s="3441" t="s">
        <v>19</v>
      </c>
      <c r="O28" s="3"/>
      <c r="P28" s="3"/>
      <c r="Q28" s="3"/>
      <c r="R28" s="3"/>
    </row>
    <row r="29" spans="1:19" ht="65.25" customHeight="1" thickBot="1">
      <c r="A29" s="3463"/>
      <c r="B29" s="3430"/>
      <c r="C29" s="105" t="s">
        <v>2264</v>
      </c>
      <c r="D29" s="106" t="s">
        <v>2265</v>
      </c>
      <c r="E29" s="105" t="s">
        <v>2264</v>
      </c>
      <c r="F29" s="106" t="s">
        <v>2265</v>
      </c>
      <c r="G29" s="3410"/>
      <c r="H29" s="3408"/>
      <c r="I29" s="186" t="s">
        <v>2264</v>
      </c>
      <c r="J29" s="177" t="s">
        <v>2265</v>
      </c>
      <c r="K29" s="177" t="s">
        <v>2264</v>
      </c>
      <c r="L29" s="110" t="s">
        <v>2265</v>
      </c>
      <c r="M29" s="3459"/>
      <c r="N29" s="3442"/>
      <c r="O29" s="3"/>
      <c r="P29" s="3"/>
      <c r="Q29" s="3"/>
      <c r="R29" s="3"/>
    </row>
    <row r="30" spans="1:19" ht="20.100000000000001" customHeight="1">
      <c r="A30" s="3425" t="s">
        <v>963</v>
      </c>
      <c r="B30" s="30" t="s">
        <v>2266</v>
      </c>
      <c r="C30" s="78"/>
      <c r="D30" s="78">
        <v>1</v>
      </c>
      <c r="E30" s="78"/>
      <c r="F30" s="78">
        <v>2</v>
      </c>
      <c r="G30" s="78">
        <v>120</v>
      </c>
      <c r="H30" s="139">
        <v>3</v>
      </c>
      <c r="I30" s="86"/>
      <c r="J30" s="87">
        <v>1</v>
      </c>
      <c r="K30" s="87"/>
      <c r="L30" s="87">
        <v>2</v>
      </c>
      <c r="M30" s="87">
        <v>120</v>
      </c>
      <c r="N30" s="141">
        <v>3</v>
      </c>
      <c r="O30" s="3"/>
      <c r="P30" s="3"/>
      <c r="Q30" s="3"/>
      <c r="R30" s="3"/>
    </row>
    <row r="31" spans="1:19" ht="20.100000000000001" customHeight="1">
      <c r="A31" s="3521"/>
      <c r="B31" s="31" t="s">
        <v>2267</v>
      </c>
      <c r="C31" s="80"/>
      <c r="D31" s="80">
        <v>39</v>
      </c>
      <c r="E31" s="80"/>
      <c r="F31" s="80">
        <v>41</v>
      </c>
      <c r="G31" s="81">
        <v>10736</v>
      </c>
      <c r="H31" s="140">
        <v>80</v>
      </c>
      <c r="I31" s="89"/>
      <c r="J31" s="90">
        <v>37</v>
      </c>
      <c r="K31" s="90"/>
      <c r="L31" s="90">
        <v>41</v>
      </c>
      <c r="M31" s="91">
        <v>10322</v>
      </c>
      <c r="N31" s="142">
        <v>78</v>
      </c>
      <c r="O31" s="3"/>
      <c r="P31" s="3"/>
      <c r="Q31" s="3"/>
      <c r="R31" s="3"/>
    </row>
    <row r="32" spans="1:19" ht="20.100000000000001" customHeight="1" thickBot="1">
      <c r="A32" s="3521"/>
      <c r="B32" s="31" t="s">
        <v>2268</v>
      </c>
      <c r="C32" s="80"/>
      <c r="D32" s="80">
        <v>8</v>
      </c>
      <c r="E32" s="80"/>
      <c r="F32" s="80"/>
      <c r="G32" s="80"/>
      <c r="H32" s="260">
        <v>8</v>
      </c>
      <c r="I32" s="89"/>
      <c r="J32" s="90">
        <v>8</v>
      </c>
      <c r="K32" s="90"/>
      <c r="L32" s="90"/>
      <c r="M32" s="90"/>
      <c r="N32" s="259">
        <v>8</v>
      </c>
      <c r="O32" s="3"/>
      <c r="P32" s="3"/>
      <c r="Q32" s="3"/>
      <c r="R32" s="3"/>
    </row>
    <row r="33" spans="1:18" ht="20.100000000000001" customHeight="1" thickTop="1" thickBot="1">
      <c r="A33" s="3522"/>
      <c r="B33" s="32" t="s">
        <v>19</v>
      </c>
      <c r="C33" s="83"/>
      <c r="D33" s="83">
        <v>48</v>
      </c>
      <c r="E33" s="83"/>
      <c r="F33" s="83">
        <v>43</v>
      </c>
      <c r="G33" s="84">
        <v>10856</v>
      </c>
      <c r="H33" s="255">
        <v>81</v>
      </c>
      <c r="I33" s="116"/>
      <c r="J33" s="93">
        <v>46</v>
      </c>
      <c r="K33" s="93"/>
      <c r="L33" s="93">
        <v>43</v>
      </c>
      <c r="M33" s="121">
        <v>10442</v>
      </c>
      <c r="N33" s="258">
        <v>89</v>
      </c>
      <c r="O33" s="3"/>
      <c r="P33" s="3"/>
      <c r="Q33" s="3"/>
      <c r="R33" s="3"/>
    </row>
    <row r="34" spans="1:18">
      <c r="A34" s="33"/>
      <c r="B34" s="34"/>
      <c r="C34" s="34"/>
      <c r="D34" s="298"/>
      <c r="E34" s="298"/>
      <c r="F34" s="298"/>
      <c r="G34" s="298"/>
      <c r="H34" s="298"/>
    </row>
    <row r="35" spans="1:18" ht="14.25" customHeight="1">
      <c r="A35" s="35"/>
      <c r="B35" s="36"/>
      <c r="C35" s="36"/>
      <c r="D35" s="298"/>
      <c r="E35" s="298"/>
      <c r="F35" s="298"/>
      <c r="G35" s="298"/>
      <c r="H35" s="298"/>
    </row>
    <row r="36" spans="1:18">
      <c r="A36" s="33"/>
      <c r="B36" s="36"/>
      <c r="C36" s="36"/>
      <c r="D36" s="298"/>
      <c r="E36" s="298"/>
      <c r="F36" s="298"/>
      <c r="G36" s="298"/>
      <c r="H36" s="298"/>
    </row>
    <row r="37" spans="1:18">
      <c r="A37" s="33"/>
      <c r="B37" s="2609"/>
      <c r="C37" s="2609"/>
      <c r="D37" s="298"/>
      <c r="E37" s="298"/>
      <c r="F37" s="298"/>
      <c r="G37" s="298"/>
      <c r="H37" s="298"/>
    </row>
    <row r="38" spans="1:18">
      <c r="A38" s="38"/>
      <c r="B38" s="6"/>
      <c r="C38" s="6"/>
    </row>
    <row r="39" spans="1:18">
      <c r="A39" s="38"/>
      <c r="B39" s="6"/>
      <c r="C39" s="6"/>
    </row>
    <row r="40" spans="1:18">
      <c r="A40" s="38"/>
      <c r="B40" s="6"/>
      <c r="C40" s="6"/>
    </row>
  </sheetData>
  <protectedRanges>
    <protectedRange sqref="G13:H24 E13:E24 C13:D18 C22:D24" name="Aralık1"/>
    <protectedRange sqref="G30:G31" name="Aralık1_1"/>
    <protectedRange sqref="M30:M31" name="Aralık1_2"/>
    <protectedRange sqref="C19:D21" name="Aralık1_3"/>
  </protectedRanges>
  <mergeCells count="20">
    <mergeCell ref="A1:I1"/>
    <mergeCell ref="A2:A9"/>
    <mergeCell ref="B2:B3"/>
    <mergeCell ref="C2:E2"/>
    <mergeCell ref="F2:H2"/>
    <mergeCell ref="I2:I3"/>
    <mergeCell ref="A30:A33"/>
    <mergeCell ref="A11:D11"/>
    <mergeCell ref="A13:A24"/>
    <mergeCell ref="J23:R24"/>
    <mergeCell ref="A26:N26"/>
    <mergeCell ref="A27:A29"/>
    <mergeCell ref="B27:B29"/>
    <mergeCell ref="C27:H27"/>
    <mergeCell ref="I27:N27"/>
    <mergeCell ref="E28:F28"/>
    <mergeCell ref="G28:G29"/>
    <mergeCell ref="H28:H29"/>
    <mergeCell ref="M28:M29"/>
    <mergeCell ref="N28:N29"/>
  </mergeCells>
  <dataValidations count="4">
    <dataValidation type="custom" allowBlank="1" showInputMessage="1" showErrorMessage="1" errorTitle="LÜTFEN DÜZELTİN" error="BİTEN ÜNİTE SAYISI BİTEN İÇME SUYU SAYISINDAN AZ OLAMAZ" sqref="E4">
      <formula1>E4&lt;=N33</formula1>
    </dataValidation>
    <dataValidation type="custom" allowBlank="1" showInputMessage="1" showErrorMessage="1" errorTitle="LÜTFEN DÜZETİN" error="PLANLANAN İÇME SUYU İŞ SAYISI, İÇME SUYU HİZMETİ GÖTÜRÜLECEK ÜNİTE SAYISINDAN AZ OLAMAZ " sqref="C9">
      <formula1>C9&lt;H4=H33</formula1>
    </dataValidation>
    <dataValidation type="custom" allowBlank="1" showInputMessage="1" showErrorMessage="1" errorTitle="LÜTFEN DÜZELTİN" error="BİTEN ÜNİTE SAYISI BİTEN İÇME SUYU SAYISINDAN AZ OLAMAZ" sqref="N33">
      <formula1>E4&lt;=N33</formula1>
    </dataValidation>
    <dataValidation type="custom" allowBlank="1" showInputMessage="1" showErrorMessage="1" errorTitle="LÜTFEN DÜZELTİN" error="PLANLANAN İÇME SUYU İŞ SAYISI, İÇME SUYU HİZMETİ GÖTÜRÜLECEK ÜNİTE SAYISINDAN AZ OLAMAZ " sqref="H33">
      <formula1>C9&lt;=H33</formula1>
    </dataValidation>
  </dataValidations>
  <pageMargins left="0.78" right="0.41" top="0.91" bottom="0.52" header="0.47" footer="0.34"/>
  <pageSetup paperSize="9" scale="65" orientation="landscape" r:id="rId1"/>
  <headerFooter alignWithMargins="0">
    <oddHeader>&amp;C&amp;"Arial Tur,Kalın"&amp;12T.C
İÇİŞLERİ BAKANLIĞI
Mahalli İdareler Genel Müdürlüğü</oddHead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3"/>
  <sheetViews>
    <sheetView workbookViewId="0">
      <selection sqref="A1:W1"/>
    </sheetView>
  </sheetViews>
  <sheetFormatPr defaultRowHeight="12.75"/>
  <cols>
    <col min="1" max="1" width="5.5703125" customWidth="1"/>
    <col min="2" max="2" width="7" customWidth="1"/>
    <col min="3" max="3" width="9.5703125" customWidth="1"/>
    <col min="4" max="4" width="14" customWidth="1"/>
    <col min="5" max="5" width="30.42578125" customWidth="1"/>
    <col min="6" max="6" width="26" customWidth="1"/>
    <col min="7" max="7" width="7.7109375" customWidth="1"/>
    <col min="8" max="8" width="7.140625" customWidth="1"/>
    <col min="9" max="9" width="8.28515625" customWidth="1"/>
    <col min="10" max="10" width="12.7109375" customWidth="1"/>
    <col min="11" max="11" width="13.28515625" customWidth="1"/>
    <col min="12" max="12" width="15.42578125" customWidth="1"/>
    <col min="13" max="14" width="14.7109375" customWidth="1"/>
    <col min="15" max="15" width="15.140625" customWidth="1"/>
    <col min="16" max="16" width="8.140625" customWidth="1"/>
    <col min="17" max="18" width="7.85546875" customWidth="1"/>
    <col min="19" max="19" width="8.85546875" customWidth="1"/>
    <col min="20" max="20" width="7.7109375" customWidth="1"/>
    <col min="21" max="21" width="8.42578125" customWidth="1"/>
    <col min="22" max="22" width="6.42578125" customWidth="1"/>
    <col min="23" max="23" width="29.85546875" customWidth="1"/>
  </cols>
  <sheetData>
    <row r="1" spans="1:31" ht="41.25" customHeight="1" thickBot="1">
      <c r="A1" s="4375" t="s">
        <v>3532</v>
      </c>
      <c r="B1" s="4376"/>
      <c r="C1" s="4376"/>
      <c r="D1" s="4376"/>
      <c r="E1" s="4376"/>
      <c r="F1" s="4376"/>
      <c r="G1" s="4376"/>
      <c r="H1" s="4376"/>
      <c r="I1" s="4376"/>
      <c r="J1" s="4376"/>
      <c r="K1" s="4376"/>
      <c r="L1" s="4376"/>
      <c r="M1" s="4376"/>
      <c r="N1" s="4376"/>
      <c r="O1" s="4376"/>
      <c r="P1" s="4376"/>
      <c r="Q1" s="4376"/>
      <c r="R1" s="4376"/>
      <c r="S1" s="4376"/>
      <c r="T1" s="4376"/>
      <c r="U1" s="4376"/>
      <c r="V1" s="4376"/>
      <c r="W1" s="4376"/>
    </row>
    <row r="2" spans="1:31" ht="56.25" customHeight="1">
      <c r="A2" s="4310" t="s">
        <v>3153</v>
      </c>
      <c r="B2" s="4318" t="s">
        <v>445</v>
      </c>
      <c r="C2" s="4320" t="s">
        <v>13</v>
      </c>
      <c r="D2" s="4322" t="s">
        <v>2277</v>
      </c>
      <c r="E2" s="4324" t="s">
        <v>423</v>
      </c>
      <c r="F2" s="4324"/>
      <c r="G2" s="4134" t="s">
        <v>3040</v>
      </c>
      <c r="H2" s="4134" t="s">
        <v>3041</v>
      </c>
      <c r="I2" s="4134" t="s">
        <v>3042</v>
      </c>
      <c r="J2" s="4326" t="s">
        <v>3043</v>
      </c>
      <c r="K2" s="4328" t="s">
        <v>3044</v>
      </c>
      <c r="L2" s="2131" t="s">
        <v>3045</v>
      </c>
      <c r="M2" s="2132" t="s">
        <v>1054</v>
      </c>
      <c r="N2" s="2132" t="s">
        <v>2358</v>
      </c>
      <c r="O2" s="2133" t="s">
        <v>2359</v>
      </c>
      <c r="P2" s="4316" t="s">
        <v>429</v>
      </c>
      <c r="Q2" s="4317"/>
      <c r="R2" s="3942" t="s">
        <v>16</v>
      </c>
      <c r="S2" s="3943"/>
      <c r="T2" s="3943"/>
      <c r="U2" s="3943"/>
      <c r="V2" s="3943"/>
      <c r="W2" s="3944"/>
    </row>
    <row r="3" spans="1:31" ht="68.25" customHeight="1" thickBot="1">
      <c r="A3" s="4311"/>
      <c r="B3" s="4319"/>
      <c r="C3" s="4321"/>
      <c r="D3" s="4323"/>
      <c r="E3" s="2134" t="s">
        <v>430</v>
      </c>
      <c r="F3" s="2135" t="s">
        <v>410</v>
      </c>
      <c r="G3" s="4325"/>
      <c r="H3" s="4325"/>
      <c r="I3" s="4325"/>
      <c r="J3" s="4327"/>
      <c r="K3" s="4329"/>
      <c r="L3" s="2136" t="s">
        <v>1416</v>
      </c>
      <c r="M3" s="2137" t="s">
        <v>1417</v>
      </c>
      <c r="N3" s="2137" t="s">
        <v>1055</v>
      </c>
      <c r="O3" s="2138" t="s">
        <v>3046</v>
      </c>
      <c r="P3" s="2139" t="s">
        <v>436</v>
      </c>
      <c r="Q3" s="2140" t="s">
        <v>437</v>
      </c>
      <c r="R3" s="621" t="s">
        <v>438</v>
      </c>
      <c r="S3" s="622" t="s">
        <v>805</v>
      </c>
      <c r="T3" s="622" t="s">
        <v>441</v>
      </c>
      <c r="U3" s="622" t="s">
        <v>442</v>
      </c>
      <c r="V3" s="622" t="s">
        <v>1926</v>
      </c>
      <c r="W3" s="623" t="s">
        <v>443</v>
      </c>
      <c r="Z3" s="2407"/>
      <c r="AA3" s="2407"/>
      <c r="AB3" s="2407"/>
      <c r="AC3" s="2407"/>
      <c r="AD3" s="2407"/>
      <c r="AE3" s="2407"/>
    </row>
    <row r="4" spans="1:31" ht="32.25" customHeight="1">
      <c r="A4" s="2605">
        <v>1</v>
      </c>
      <c r="B4" s="2147" t="s">
        <v>451</v>
      </c>
      <c r="C4" s="2148" t="s">
        <v>94</v>
      </c>
      <c r="D4" s="2663" t="s">
        <v>95</v>
      </c>
      <c r="E4" s="2709" t="s">
        <v>3402</v>
      </c>
      <c r="F4" s="2709" t="s">
        <v>3402</v>
      </c>
      <c r="G4" s="2346">
        <v>1</v>
      </c>
      <c r="H4" s="2346"/>
      <c r="I4" s="2346">
        <v>443</v>
      </c>
      <c r="J4" s="2726" t="s">
        <v>2268</v>
      </c>
      <c r="K4" s="2726" t="s">
        <v>408</v>
      </c>
      <c r="L4" s="2731">
        <v>292646.58</v>
      </c>
      <c r="M4" s="2702">
        <v>230358.24</v>
      </c>
      <c r="N4" s="2702">
        <v>230358.24</v>
      </c>
      <c r="O4" s="2702">
        <v>0</v>
      </c>
      <c r="P4" s="2682">
        <v>1</v>
      </c>
      <c r="Q4" s="2682">
        <v>1</v>
      </c>
      <c r="R4" s="2729">
        <v>1</v>
      </c>
      <c r="S4" s="2703"/>
      <c r="T4" s="2703"/>
      <c r="U4" s="2703"/>
      <c r="V4" s="2703"/>
      <c r="W4" s="4373" t="s">
        <v>3627</v>
      </c>
      <c r="X4" s="2596"/>
      <c r="Y4" s="2348"/>
      <c r="Z4" s="2408" t="s">
        <v>2266</v>
      </c>
      <c r="AA4" s="2408"/>
      <c r="AB4" s="2408"/>
      <c r="AC4" s="2408" t="s">
        <v>408</v>
      </c>
      <c r="AD4" s="2407"/>
      <c r="AE4" s="2407"/>
    </row>
    <row r="5" spans="1:31" ht="32.25" customHeight="1">
      <c r="A5" s="2605">
        <v>2</v>
      </c>
      <c r="B5" s="2147" t="s">
        <v>451</v>
      </c>
      <c r="C5" s="2148" t="s">
        <v>94</v>
      </c>
      <c r="D5" s="2663" t="s">
        <v>95</v>
      </c>
      <c r="E5" s="2709" t="s">
        <v>3528</v>
      </c>
      <c r="F5" s="2709" t="s">
        <v>3528</v>
      </c>
      <c r="G5" s="2346">
        <v>1</v>
      </c>
      <c r="H5" s="2346"/>
      <c r="I5" s="2577">
        <v>166</v>
      </c>
      <c r="J5" s="2726" t="s">
        <v>2268</v>
      </c>
      <c r="K5" s="2726" t="s">
        <v>408</v>
      </c>
      <c r="L5" s="2731">
        <v>204171.3</v>
      </c>
      <c r="M5" s="2702">
        <v>166994.78</v>
      </c>
      <c r="N5" s="2702">
        <v>166994.78</v>
      </c>
      <c r="O5" s="2702">
        <v>0</v>
      </c>
      <c r="P5" s="2682">
        <v>1</v>
      </c>
      <c r="Q5" s="2682">
        <v>1</v>
      </c>
      <c r="R5" s="2729">
        <v>1</v>
      </c>
      <c r="S5" s="2703"/>
      <c r="T5" s="2703"/>
      <c r="U5" s="2703"/>
      <c r="V5" s="2703"/>
      <c r="W5" s="4374"/>
      <c r="X5" s="2596"/>
      <c r="Y5" s="2348"/>
      <c r="Z5" s="2408" t="s">
        <v>2267</v>
      </c>
      <c r="AA5" s="2408"/>
      <c r="AB5" s="2408"/>
      <c r="AC5" s="2408" t="s">
        <v>409</v>
      </c>
      <c r="AD5" s="2407"/>
      <c r="AE5" s="2407"/>
    </row>
    <row r="6" spans="1:31" ht="32.25" customHeight="1">
      <c r="A6" s="2605">
        <v>3</v>
      </c>
      <c r="B6" s="2147" t="s">
        <v>451</v>
      </c>
      <c r="C6" s="2148" t="s">
        <v>94</v>
      </c>
      <c r="D6" s="2663" t="s">
        <v>95</v>
      </c>
      <c r="E6" s="2709" t="s">
        <v>147</v>
      </c>
      <c r="F6" s="2709" t="s">
        <v>147</v>
      </c>
      <c r="G6" s="2345">
        <v>1</v>
      </c>
      <c r="H6" s="2345"/>
      <c r="I6" s="2578">
        <v>778</v>
      </c>
      <c r="J6" s="2726" t="s">
        <v>2268</v>
      </c>
      <c r="K6" s="2726" t="s">
        <v>408</v>
      </c>
      <c r="L6" s="2731">
        <v>655390.82999999996</v>
      </c>
      <c r="M6" s="2702">
        <v>489224.88</v>
      </c>
      <c r="N6" s="2702">
        <v>489224.88</v>
      </c>
      <c r="O6" s="2702">
        <v>0</v>
      </c>
      <c r="P6" s="2682">
        <v>1</v>
      </c>
      <c r="Q6" s="2682">
        <v>1</v>
      </c>
      <c r="R6" s="2729">
        <v>1</v>
      </c>
      <c r="S6" s="2703"/>
      <c r="T6" s="2703"/>
      <c r="U6" s="2703"/>
      <c r="V6" s="2703"/>
      <c r="W6" s="4374"/>
      <c r="X6" s="2596"/>
      <c r="Y6" s="2348"/>
      <c r="Z6" s="2408" t="s">
        <v>2268</v>
      </c>
      <c r="AA6" s="2408"/>
      <c r="AB6" s="2408"/>
      <c r="AC6" s="2408" t="s">
        <v>414</v>
      </c>
      <c r="AD6" s="2407"/>
      <c r="AE6" s="2407"/>
    </row>
    <row r="7" spans="1:31" ht="32.25" customHeight="1">
      <c r="A7" s="2605">
        <v>4</v>
      </c>
      <c r="B7" s="2147" t="s">
        <v>451</v>
      </c>
      <c r="C7" s="2148" t="s">
        <v>94</v>
      </c>
      <c r="D7" s="2663" t="s">
        <v>95</v>
      </c>
      <c r="E7" s="2709" t="s">
        <v>2629</v>
      </c>
      <c r="F7" s="2709" t="s">
        <v>2629</v>
      </c>
      <c r="G7" s="2346">
        <v>1</v>
      </c>
      <c r="H7" s="2346"/>
      <c r="I7" s="2577">
        <v>518</v>
      </c>
      <c r="J7" s="2726" t="s">
        <v>2268</v>
      </c>
      <c r="K7" s="2726" t="s">
        <v>408</v>
      </c>
      <c r="L7" s="2731">
        <v>150445.04999999999</v>
      </c>
      <c r="M7" s="2702">
        <v>110349.25</v>
      </c>
      <c r="N7" s="2702">
        <v>110349.25</v>
      </c>
      <c r="O7" s="2702">
        <v>0</v>
      </c>
      <c r="P7" s="2682">
        <v>1</v>
      </c>
      <c r="Q7" s="2682">
        <v>1</v>
      </c>
      <c r="R7" s="2729">
        <v>1</v>
      </c>
      <c r="S7" s="2703"/>
      <c r="T7" s="2703"/>
      <c r="U7" s="2703"/>
      <c r="V7" s="2703"/>
      <c r="W7" s="4374"/>
      <c r="X7" s="2596"/>
      <c r="Y7" s="2348"/>
      <c r="Z7" s="2408" t="s">
        <v>2266</v>
      </c>
      <c r="AA7" s="2408"/>
      <c r="AB7" s="2408"/>
      <c r="AC7" s="2408" t="s">
        <v>408</v>
      </c>
      <c r="AD7" s="2407"/>
      <c r="AE7" s="2407"/>
    </row>
    <row r="8" spans="1:31" ht="32.25" customHeight="1">
      <c r="A8" s="2605">
        <v>5</v>
      </c>
      <c r="B8" s="2147" t="s">
        <v>451</v>
      </c>
      <c r="C8" s="2148" t="s">
        <v>94</v>
      </c>
      <c r="D8" s="2663" t="s">
        <v>95</v>
      </c>
      <c r="E8" s="2709" t="s">
        <v>3529</v>
      </c>
      <c r="F8" s="2709" t="s">
        <v>3529</v>
      </c>
      <c r="G8" s="2346">
        <v>1</v>
      </c>
      <c r="H8" s="2346"/>
      <c r="I8" s="2578">
        <v>193</v>
      </c>
      <c r="J8" s="2726" t="s">
        <v>2268</v>
      </c>
      <c r="K8" s="2726" t="s">
        <v>408</v>
      </c>
      <c r="L8" s="2731">
        <v>183697.83</v>
      </c>
      <c r="M8" s="2702">
        <v>137953.71</v>
      </c>
      <c r="N8" s="2702">
        <v>137953.71</v>
      </c>
      <c r="O8" s="2702">
        <v>0</v>
      </c>
      <c r="P8" s="2682">
        <v>1</v>
      </c>
      <c r="Q8" s="2682">
        <v>1</v>
      </c>
      <c r="R8" s="2729">
        <v>1</v>
      </c>
      <c r="S8" s="2703"/>
      <c r="T8" s="2703"/>
      <c r="U8" s="2703"/>
      <c r="V8" s="2703"/>
      <c r="W8" s="4374"/>
      <c r="X8" s="2596"/>
      <c r="Y8" s="2348"/>
      <c r="Z8" s="2408" t="s">
        <v>2267</v>
      </c>
      <c r="AA8" s="2408"/>
      <c r="AB8" s="2408"/>
      <c r="AC8" s="2408" t="s">
        <v>409</v>
      </c>
      <c r="AD8" s="2407"/>
      <c r="AE8" s="2407"/>
    </row>
    <row r="9" spans="1:31" ht="39" customHeight="1">
      <c r="A9" s="2605">
        <v>6</v>
      </c>
      <c r="B9" s="2147" t="s">
        <v>451</v>
      </c>
      <c r="C9" s="2148" t="s">
        <v>94</v>
      </c>
      <c r="D9" s="2663" t="s">
        <v>95</v>
      </c>
      <c r="E9" s="2709" t="s">
        <v>3530</v>
      </c>
      <c r="F9" s="2709" t="s">
        <v>3530</v>
      </c>
      <c r="G9" s="2345">
        <v>1</v>
      </c>
      <c r="H9" s="2345"/>
      <c r="I9" s="2345">
        <v>200</v>
      </c>
      <c r="J9" s="2726" t="s">
        <v>2268</v>
      </c>
      <c r="K9" s="2726" t="s">
        <v>408</v>
      </c>
      <c r="L9" s="2731">
        <v>95428.89</v>
      </c>
      <c r="M9" s="2702">
        <v>74058.02</v>
      </c>
      <c r="N9" s="2702">
        <v>74058.02</v>
      </c>
      <c r="O9" s="2702">
        <v>0</v>
      </c>
      <c r="P9" s="2682">
        <v>1</v>
      </c>
      <c r="Q9" s="2682">
        <v>1</v>
      </c>
      <c r="R9" s="2729">
        <v>1</v>
      </c>
      <c r="S9" s="2703"/>
      <c r="T9" s="2703"/>
      <c r="U9" s="2703"/>
      <c r="V9" s="2703"/>
      <c r="W9" s="4374"/>
      <c r="X9" s="2596"/>
      <c r="Y9" s="2348"/>
      <c r="Z9" s="2408" t="s">
        <v>2268</v>
      </c>
      <c r="AA9" s="2408"/>
      <c r="AB9" s="2408"/>
      <c r="AC9" s="2408" t="s">
        <v>414</v>
      </c>
      <c r="AD9" s="2407"/>
      <c r="AE9" s="2407"/>
    </row>
    <row r="10" spans="1:31" ht="32.25" customHeight="1">
      <c r="A10" s="2605">
        <v>7</v>
      </c>
      <c r="B10" s="2147" t="s">
        <v>451</v>
      </c>
      <c r="C10" s="2148" t="s">
        <v>94</v>
      </c>
      <c r="D10" s="2663" t="s">
        <v>95</v>
      </c>
      <c r="E10" s="2709" t="s">
        <v>3531</v>
      </c>
      <c r="F10" s="2709" t="s">
        <v>3531</v>
      </c>
      <c r="G10" s="2346">
        <v>1</v>
      </c>
      <c r="H10" s="2346"/>
      <c r="I10" s="2577">
        <v>59</v>
      </c>
      <c r="J10" s="2726" t="s">
        <v>2268</v>
      </c>
      <c r="K10" s="2726" t="s">
        <v>408</v>
      </c>
      <c r="L10" s="2731">
        <v>365433.98</v>
      </c>
      <c r="M10" s="2702">
        <v>291970.27</v>
      </c>
      <c r="N10" s="2702">
        <v>291970.27</v>
      </c>
      <c r="O10" s="2702">
        <v>0</v>
      </c>
      <c r="P10" s="2682">
        <v>1</v>
      </c>
      <c r="Q10" s="2682">
        <v>1</v>
      </c>
      <c r="R10" s="2729">
        <v>1</v>
      </c>
      <c r="S10" s="2703"/>
      <c r="T10" s="2703"/>
      <c r="U10" s="2703"/>
      <c r="V10" s="2703"/>
      <c r="W10" s="4374"/>
      <c r="X10" s="2596"/>
      <c r="Y10" s="2348"/>
      <c r="Z10" s="2408" t="s">
        <v>2266</v>
      </c>
      <c r="AA10" s="2408"/>
      <c r="AB10" s="2408"/>
      <c r="AC10" s="2408" t="s">
        <v>408</v>
      </c>
      <c r="AD10" s="2407"/>
      <c r="AE10" s="2407"/>
    </row>
    <row r="11" spans="1:31" ht="32.25" customHeight="1">
      <c r="A11" s="2605">
        <v>8</v>
      </c>
      <c r="B11" s="2147" t="s">
        <v>451</v>
      </c>
      <c r="C11" s="2148" t="s">
        <v>94</v>
      </c>
      <c r="D11" s="2663" t="s">
        <v>95</v>
      </c>
      <c r="E11" s="2709" t="s">
        <v>3064</v>
      </c>
      <c r="F11" s="2709" t="s">
        <v>3064</v>
      </c>
      <c r="G11" s="2346">
        <v>1</v>
      </c>
      <c r="H11" s="2346"/>
      <c r="I11" s="2346">
        <v>50</v>
      </c>
      <c r="J11" s="2726" t="s">
        <v>2267</v>
      </c>
      <c r="K11" s="2726" t="s">
        <v>409</v>
      </c>
      <c r="L11" s="2731">
        <v>98114.01</v>
      </c>
      <c r="M11" s="2702">
        <v>76743.14</v>
      </c>
      <c r="N11" s="2702">
        <v>76743.14</v>
      </c>
      <c r="O11" s="2702">
        <v>0</v>
      </c>
      <c r="P11" s="2682">
        <v>1</v>
      </c>
      <c r="Q11" s="2682">
        <v>1</v>
      </c>
      <c r="R11" s="2729">
        <v>1</v>
      </c>
      <c r="S11" s="2703"/>
      <c r="T11" s="2703"/>
      <c r="U11" s="2703"/>
      <c r="V11" s="2703"/>
      <c r="W11" s="4374"/>
      <c r="X11" s="2596"/>
      <c r="Y11" s="2348"/>
      <c r="Z11" s="2408" t="s">
        <v>2267</v>
      </c>
      <c r="AA11" s="2408"/>
      <c r="AB11" s="2408"/>
      <c r="AC11" s="2408" t="s">
        <v>409</v>
      </c>
      <c r="AD11" s="2407"/>
      <c r="AE11" s="2407"/>
    </row>
    <row r="12" spans="1:31" ht="34.5" customHeight="1">
      <c r="A12" s="2605">
        <v>9</v>
      </c>
      <c r="B12" s="2147" t="s">
        <v>451</v>
      </c>
      <c r="C12" s="2148" t="s">
        <v>94</v>
      </c>
      <c r="D12" s="2663" t="s">
        <v>95</v>
      </c>
      <c r="E12" s="2387" t="s">
        <v>3521</v>
      </c>
      <c r="F12" s="2387" t="s">
        <v>3521</v>
      </c>
      <c r="G12" s="2345">
        <v>1</v>
      </c>
      <c r="H12" s="2345"/>
      <c r="I12" s="2345">
        <v>38</v>
      </c>
      <c r="J12" s="2726" t="s">
        <v>2267</v>
      </c>
      <c r="K12" s="2726" t="s">
        <v>409</v>
      </c>
      <c r="L12" s="2731">
        <v>99270.89</v>
      </c>
      <c r="M12" s="2702">
        <v>93037.53</v>
      </c>
      <c r="N12" s="2702">
        <v>93037.53</v>
      </c>
      <c r="O12" s="2702">
        <v>0</v>
      </c>
      <c r="P12" s="2682">
        <v>1</v>
      </c>
      <c r="Q12" s="2682">
        <v>1</v>
      </c>
      <c r="R12" s="2729">
        <v>1</v>
      </c>
      <c r="S12" s="2703"/>
      <c r="T12" s="2703"/>
      <c r="U12" s="2703"/>
      <c r="V12" s="2703"/>
      <c r="W12" s="4374"/>
      <c r="X12" s="2596"/>
      <c r="Y12" s="2348"/>
      <c r="Z12" s="2408" t="s">
        <v>2268</v>
      </c>
      <c r="AA12" s="2408"/>
      <c r="AB12" s="2408"/>
      <c r="AC12" s="2408" t="s">
        <v>414</v>
      </c>
      <c r="AD12" s="2407"/>
      <c r="AE12" s="2407"/>
    </row>
    <row r="13" spans="1:31" ht="39.75" customHeight="1">
      <c r="A13" s="2605">
        <v>10</v>
      </c>
      <c r="B13" s="2670" t="s">
        <v>415</v>
      </c>
      <c r="C13" s="2383" t="s">
        <v>94</v>
      </c>
      <c r="D13" s="2663" t="s">
        <v>95</v>
      </c>
      <c r="E13" s="2716" t="s">
        <v>3623</v>
      </c>
      <c r="F13" s="2665" t="s">
        <v>3623</v>
      </c>
      <c r="G13" s="2662">
        <v>1</v>
      </c>
      <c r="H13" s="2662"/>
      <c r="I13" s="2662"/>
      <c r="J13" s="2726" t="s">
        <v>2267</v>
      </c>
      <c r="K13" s="2726" t="s">
        <v>409</v>
      </c>
      <c r="L13" s="2731"/>
      <c r="M13" s="2702">
        <v>206000</v>
      </c>
      <c r="N13" s="2702">
        <v>206000</v>
      </c>
      <c r="O13" s="2702">
        <v>0</v>
      </c>
      <c r="P13" s="2682">
        <v>1</v>
      </c>
      <c r="Q13" s="2682">
        <v>1</v>
      </c>
      <c r="R13" s="2730">
        <v>1</v>
      </c>
      <c r="S13" s="2383"/>
      <c r="T13" s="2383"/>
      <c r="U13" s="2383"/>
      <c r="V13" s="2383"/>
      <c r="W13" s="2383" t="s">
        <v>438</v>
      </c>
      <c r="X13" s="2596"/>
      <c r="Y13" s="2348"/>
      <c r="Z13" s="2408"/>
      <c r="AA13" s="2408"/>
      <c r="AB13" s="2408"/>
      <c r="AC13" s="2408"/>
      <c r="AD13" s="2407"/>
      <c r="AE13" s="2407"/>
    </row>
    <row r="14" spans="1:31" ht="39" customHeight="1">
      <c r="A14" s="2605">
        <v>11</v>
      </c>
      <c r="B14" s="2147" t="s">
        <v>451</v>
      </c>
      <c r="C14" s="2148" t="s">
        <v>94</v>
      </c>
      <c r="D14" s="2663" t="s">
        <v>2081</v>
      </c>
      <c r="E14" s="2665" t="s">
        <v>3533</v>
      </c>
      <c r="F14" s="2665" t="s">
        <v>3535</v>
      </c>
      <c r="G14" s="2383">
        <v>4</v>
      </c>
      <c r="H14" s="2383"/>
      <c r="I14" s="2383">
        <v>586</v>
      </c>
      <c r="J14" s="2726" t="s">
        <v>2268</v>
      </c>
      <c r="K14" s="2726" t="s">
        <v>408</v>
      </c>
      <c r="L14" s="2666">
        <v>104000</v>
      </c>
      <c r="M14" s="2666">
        <v>68166.5</v>
      </c>
      <c r="N14" s="2666">
        <v>68166.5</v>
      </c>
      <c r="O14" s="4372">
        <v>0</v>
      </c>
      <c r="P14" s="2682">
        <v>1</v>
      </c>
      <c r="Q14" s="2682">
        <v>1</v>
      </c>
      <c r="R14" s="2729">
        <v>1</v>
      </c>
      <c r="S14" s="2703"/>
      <c r="T14" s="2703"/>
      <c r="U14" s="2703"/>
      <c r="V14" s="2703"/>
      <c r="W14" s="4373" t="s">
        <v>3644</v>
      </c>
      <c r="X14" s="2596"/>
      <c r="Y14" s="2348"/>
      <c r="Z14" s="2408" t="s">
        <v>2266</v>
      </c>
      <c r="AA14" s="2408"/>
      <c r="AB14" s="2408"/>
      <c r="AC14" s="2408" t="s">
        <v>408</v>
      </c>
      <c r="AD14" s="2407"/>
      <c r="AE14" s="2407"/>
    </row>
    <row r="15" spans="1:31" ht="32.25" customHeight="1">
      <c r="A15" s="2605">
        <v>12</v>
      </c>
      <c r="B15" s="2147" t="s">
        <v>451</v>
      </c>
      <c r="C15" s="2148" t="s">
        <v>94</v>
      </c>
      <c r="D15" s="2663" t="s">
        <v>2081</v>
      </c>
      <c r="E15" s="2665" t="s">
        <v>3534</v>
      </c>
      <c r="F15" s="2665" t="s">
        <v>3534</v>
      </c>
      <c r="G15" s="2346">
        <v>1</v>
      </c>
      <c r="H15" s="2346"/>
      <c r="I15" s="2346">
        <v>261</v>
      </c>
      <c r="J15" s="2726" t="s">
        <v>2267</v>
      </c>
      <c r="K15" s="2726" t="s">
        <v>409</v>
      </c>
      <c r="L15" s="2666">
        <v>100000</v>
      </c>
      <c r="M15" s="2666">
        <v>64165.5</v>
      </c>
      <c r="N15" s="2666">
        <v>64165.5</v>
      </c>
      <c r="O15" s="4372"/>
      <c r="P15" s="2682">
        <v>1</v>
      </c>
      <c r="Q15" s="2682">
        <v>1</v>
      </c>
      <c r="R15" s="2729">
        <v>1</v>
      </c>
      <c r="S15" s="2703"/>
      <c r="T15" s="2703"/>
      <c r="U15" s="2703"/>
      <c r="V15" s="2703"/>
      <c r="W15" s="4374"/>
      <c r="X15" s="2596"/>
      <c r="Y15" s="2348"/>
      <c r="Z15" s="2408" t="s">
        <v>2267</v>
      </c>
      <c r="AA15" s="2408"/>
      <c r="AB15" s="2408"/>
      <c r="AC15" s="2408" t="s">
        <v>409</v>
      </c>
      <c r="AD15" s="2407"/>
      <c r="AE15" s="2407"/>
    </row>
    <row r="16" spans="1:31" ht="32.25" customHeight="1">
      <c r="A16" s="2605">
        <v>13</v>
      </c>
      <c r="B16" s="2147" t="s">
        <v>451</v>
      </c>
      <c r="C16" s="2148" t="s">
        <v>94</v>
      </c>
      <c r="D16" s="2663" t="s">
        <v>2081</v>
      </c>
      <c r="E16" s="2665" t="s">
        <v>3526</v>
      </c>
      <c r="F16" s="2665" t="s">
        <v>3526</v>
      </c>
      <c r="G16" s="2345">
        <v>1</v>
      </c>
      <c r="H16" s="2345"/>
      <c r="I16" s="2345">
        <v>94</v>
      </c>
      <c r="J16" s="2726" t="s">
        <v>2267</v>
      </c>
      <c r="K16" s="2726" t="s">
        <v>409</v>
      </c>
      <c r="L16" s="2666">
        <v>79000</v>
      </c>
      <c r="M16" s="2666">
        <v>79000</v>
      </c>
      <c r="N16" s="2666">
        <v>79000</v>
      </c>
      <c r="O16" s="2666">
        <v>0</v>
      </c>
      <c r="P16" s="2682">
        <v>1</v>
      </c>
      <c r="Q16" s="2682">
        <v>1</v>
      </c>
      <c r="R16" s="2729">
        <v>1</v>
      </c>
      <c r="S16" s="2703"/>
      <c r="T16" s="2703"/>
      <c r="U16" s="2703"/>
      <c r="V16" s="2703"/>
      <c r="W16" s="2147" t="s">
        <v>438</v>
      </c>
      <c r="X16" s="2596"/>
      <c r="Y16" s="2348"/>
      <c r="Z16" s="2408" t="s">
        <v>2268</v>
      </c>
      <c r="AA16" s="2408"/>
      <c r="AB16" s="2408"/>
      <c r="AC16" s="2408" t="s">
        <v>414</v>
      </c>
      <c r="AD16" s="2407"/>
      <c r="AE16" s="2407"/>
    </row>
    <row r="17" spans="1:31" ht="32.25" customHeight="1">
      <c r="A17" s="2605">
        <v>14</v>
      </c>
      <c r="B17" s="2670" t="s">
        <v>415</v>
      </c>
      <c r="C17" s="2148" t="s">
        <v>94</v>
      </c>
      <c r="D17" s="2663" t="s">
        <v>2081</v>
      </c>
      <c r="E17" s="2665" t="s">
        <v>3638</v>
      </c>
      <c r="F17" s="2665" t="s">
        <v>3638</v>
      </c>
      <c r="G17" s="2345">
        <v>1</v>
      </c>
      <c r="H17" s="2345"/>
      <c r="I17" s="2345"/>
      <c r="J17" s="2726" t="s">
        <v>2267</v>
      </c>
      <c r="K17" s="2726" t="s">
        <v>409</v>
      </c>
      <c r="L17" s="2666"/>
      <c r="M17" s="2666">
        <v>85000</v>
      </c>
      <c r="N17" s="2666">
        <v>85000</v>
      </c>
      <c r="O17" s="2666">
        <v>0</v>
      </c>
      <c r="P17" s="2682">
        <v>1</v>
      </c>
      <c r="Q17" s="2682">
        <v>1</v>
      </c>
      <c r="R17" s="2729">
        <v>1</v>
      </c>
      <c r="S17" s="2703"/>
      <c r="T17" s="2703"/>
      <c r="U17" s="2703"/>
      <c r="V17" s="2703"/>
      <c r="W17" s="2147" t="s">
        <v>438</v>
      </c>
      <c r="X17" s="2596"/>
      <c r="Y17" s="2348"/>
      <c r="Z17" s="2408"/>
      <c r="AA17" s="2408"/>
      <c r="AB17" s="2408"/>
      <c r="AC17" s="2408"/>
      <c r="AD17" s="2407"/>
      <c r="AE17" s="2407"/>
    </row>
    <row r="18" spans="1:31" ht="32.25" customHeight="1">
      <c r="A18" s="2605">
        <v>15</v>
      </c>
      <c r="B18" s="2670" t="s">
        <v>415</v>
      </c>
      <c r="C18" s="2148" t="s">
        <v>94</v>
      </c>
      <c r="D18" s="2663" t="s">
        <v>2081</v>
      </c>
      <c r="E18" s="2665" t="s">
        <v>3639</v>
      </c>
      <c r="F18" s="2665" t="s">
        <v>3639</v>
      </c>
      <c r="G18" s="2345">
        <v>1</v>
      </c>
      <c r="H18" s="2345"/>
      <c r="I18" s="2345"/>
      <c r="J18" s="2726" t="s">
        <v>2268</v>
      </c>
      <c r="K18" s="2726" t="s">
        <v>409</v>
      </c>
      <c r="L18" s="2666"/>
      <c r="M18" s="2666">
        <v>13512.46</v>
      </c>
      <c r="N18" s="2666">
        <v>13512.46</v>
      </c>
      <c r="O18" s="2383">
        <v>0</v>
      </c>
      <c r="P18" s="2682">
        <v>1</v>
      </c>
      <c r="Q18" s="2682">
        <v>1</v>
      </c>
      <c r="R18" s="2729">
        <v>1</v>
      </c>
      <c r="S18" s="2703"/>
      <c r="T18" s="2703"/>
      <c r="U18" s="2703"/>
      <c r="V18" s="2703"/>
      <c r="W18" s="2147" t="s">
        <v>438</v>
      </c>
      <c r="X18" s="2596"/>
      <c r="Y18" s="2348"/>
      <c r="Z18" s="2408"/>
      <c r="AA18" s="2408"/>
      <c r="AB18" s="2408"/>
      <c r="AC18" s="2408"/>
      <c r="AD18" s="2407"/>
      <c r="AE18" s="2407"/>
    </row>
    <row r="19" spans="1:31" ht="36.75" customHeight="1">
      <c r="A19" s="2605">
        <v>16</v>
      </c>
      <c r="B19" s="2147" t="s">
        <v>451</v>
      </c>
      <c r="C19" s="2148" t="s">
        <v>94</v>
      </c>
      <c r="D19" s="2663" t="s">
        <v>1021</v>
      </c>
      <c r="E19" s="2694" t="s">
        <v>3536</v>
      </c>
      <c r="F19" s="2665" t="s">
        <v>3537</v>
      </c>
      <c r="G19" s="2575">
        <v>1</v>
      </c>
      <c r="H19" s="2574"/>
      <c r="I19" s="2574">
        <v>215</v>
      </c>
      <c r="J19" s="2726" t="s">
        <v>2268</v>
      </c>
      <c r="K19" s="2726" t="s">
        <v>408</v>
      </c>
      <c r="L19" s="2731">
        <v>75000</v>
      </c>
      <c r="M19" s="2702">
        <v>75000</v>
      </c>
      <c r="N19" s="2702">
        <v>75000</v>
      </c>
      <c r="O19" s="2702">
        <v>0</v>
      </c>
      <c r="P19" s="2682">
        <v>1</v>
      </c>
      <c r="Q19" s="2682">
        <v>1</v>
      </c>
      <c r="R19" s="2729">
        <v>1</v>
      </c>
      <c r="S19" s="2703"/>
      <c r="T19" s="2703"/>
      <c r="U19" s="2703"/>
      <c r="V19" s="2703"/>
      <c r="W19" s="2147" t="s">
        <v>438</v>
      </c>
      <c r="X19" s="2596"/>
      <c r="Y19" s="2348"/>
      <c r="Z19" s="2408" t="s">
        <v>2266</v>
      </c>
      <c r="AA19" s="2408"/>
      <c r="AB19" s="2408"/>
      <c r="AC19" s="2408" t="s">
        <v>408</v>
      </c>
      <c r="AD19" s="2407"/>
      <c r="AE19" s="2407"/>
    </row>
    <row r="20" spans="1:31" ht="43.5" customHeight="1">
      <c r="A20" s="2605">
        <v>17</v>
      </c>
      <c r="B20" s="2147" t="s">
        <v>451</v>
      </c>
      <c r="C20" s="2148" t="s">
        <v>94</v>
      </c>
      <c r="D20" s="2663" t="s">
        <v>1021</v>
      </c>
      <c r="E20" s="2694" t="s">
        <v>3538</v>
      </c>
      <c r="F20" s="2665" t="s">
        <v>3541</v>
      </c>
      <c r="G20" s="2575">
        <v>2</v>
      </c>
      <c r="H20" s="2574"/>
      <c r="I20" s="2574">
        <v>240</v>
      </c>
      <c r="J20" s="2726" t="s">
        <v>2268</v>
      </c>
      <c r="K20" s="2726" t="s">
        <v>408</v>
      </c>
      <c r="L20" s="2731">
        <v>180000</v>
      </c>
      <c r="M20" s="4372">
        <v>364398.16</v>
      </c>
      <c r="N20" s="4372">
        <v>364398.16</v>
      </c>
      <c r="O20" s="4372">
        <v>0</v>
      </c>
      <c r="P20" s="2682">
        <v>1</v>
      </c>
      <c r="Q20" s="2682">
        <v>1</v>
      </c>
      <c r="R20" s="2729">
        <v>1</v>
      </c>
      <c r="S20" s="2703"/>
      <c r="T20" s="2703"/>
      <c r="U20" s="2703"/>
      <c r="V20" s="2703"/>
      <c r="W20" s="4374" t="s">
        <v>3630</v>
      </c>
      <c r="X20" s="2596"/>
      <c r="Y20" s="2348"/>
      <c r="Z20" s="2408" t="s">
        <v>2267</v>
      </c>
      <c r="AA20" s="2408"/>
      <c r="AB20" s="2408"/>
      <c r="AC20" s="2408" t="s">
        <v>409</v>
      </c>
      <c r="AD20" s="2407"/>
      <c r="AE20" s="2407"/>
    </row>
    <row r="21" spans="1:31" ht="47.25" customHeight="1">
      <c r="A21" s="2605">
        <v>18</v>
      </c>
      <c r="B21" s="2147" t="s">
        <v>451</v>
      </c>
      <c r="C21" s="2148" t="s">
        <v>94</v>
      </c>
      <c r="D21" s="2663" t="s">
        <v>1021</v>
      </c>
      <c r="E21" s="2694" t="s">
        <v>3539</v>
      </c>
      <c r="F21" s="2665" t="s">
        <v>3540</v>
      </c>
      <c r="G21" s="2575">
        <v>5</v>
      </c>
      <c r="H21" s="2574">
        <v>1</v>
      </c>
      <c r="I21" s="2574">
        <v>175</v>
      </c>
      <c r="J21" s="2726" t="s">
        <v>2268</v>
      </c>
      <c r="K21" s="2726" t="s">
        <v>408</v>
      </c>
      <c r="L21" s="2731">
        <v>310000</v>
      </c>
      <c r="M21" s="4372"/>
      <c r="N21" s="4372"/>
      <c r="O21" s="4372"/>
      <c r="P21" s="2682">
        <v>1</v>
      </c>
      <c r="Q21" s="2682">
        <v>1</v>
      </c>
      <c r="R21" s="2729">
        <v>1</v>
      </c>
      <c r="S21" s="2703"/>
      <c r="T21" s="2703"/>
      <c r="U21" s="2703"/>
      <c r="V21" s="2703"/>
      <c r="W21" s="4374"/>
      <c r="X21" s="2596"/>
      <c r="Y21" s="2348"/>
      <c r="Z21" s="2408" t="s">
        <v>2268</v>
      </c>
      <c r="AA21" s="2408"/>
      <c r="AB21" s="2408"/>
      <c r="AC21" s="2408" t="s">
        <v>414</v>
      </c>
      <c r="AD21" s="2407"/>
      <c r="AE21" s="2407"/>
    </row>
    <row r="22" spans="1:31" ht="55.5" customHeight="1">
      <c r="A22" s="2605">
        <v>19</v>
      </c>
      <c r="B22" s="2733" t="s">
        <v>415</v>
      </c>
      <c r="C22" s="2148" t="s">
        <v>94</v>
      </c>
      <c r="D22" s="2663" t="s">
        <v>1021</v>
      </c>
      <c r="E22" s="2665" t="s">
        <v>3629</v>
      </c>
      <c r="F22" s="2665" t="s">
        <v>3629</v>
      </c>
      <c r="G22" s="2684">
        <v>1</v>
      </c>
      <c r="H22" s="2574"/>
      <c r="I22" s="2574"/>
      <c r="J22" s="2726" t="s">
        <v>2268</v>
      </c>
      <c r="K22" s="2726" t="s">
        <v>408</v>
      </c>
      <c r="L22" s="2731"/>
      <c r="M22" s="2666">
        <v>125601.84</v>
      </c>
      <c r="N22" s="2666">
        <v>125601.84</v>
      </c>
      <c r="O22" s="2383">
        <v>0</v>
      </c>
      <c r="P22" s="2682">
        <v>1</v>
      </c>
      <c r="Q22" s="2682">
        <v>1</v>
      </c>
      <c r="R22" s="2729">
        <v>1</v>
      </c>
      <c r="S22" s="2703"/>
      <c r="T22" s="2703"/>
      <c r="U22" s="2703"/>
      <c r="V22" s="2703"/>
      <c r="W22" s="2383" t="s">
        <v>438</v>
      </c>
      <c r="X22" s="2596"/>
      <c r="Y22" s="2348"/>
      <c r="Z22" s="2408"/>
      <c r="AA22" s="2408"/>
      <c r="AB22" s="2408"/>
      <c r="AC22" s="2408"/>
      <c r="AD22" s="2407"/>
      <c r="AE22" s="2407"/>
    </row>
    <row r="23" spans="1:31" ht="32.25" customHeight="1">
      <c r="A23" s="2605">
        <v>20</v>
      </c>
      <c r="B23" s="2147" t="s">
        <v>451</v>
      </c>
      <c r="C23" s="2148" t="s">
        <v>94</v>
      </c>
      <c r="D23" s="2663" t="s">
        <v>1030</v>
      </c>
      <c r="E23" s="2665" t="s">
        <v>3542</v>
      </c>
      <c r="F23" s="2665" t="s">
        <v>3543</v>
      </c>
      <c r="G23" s="2576"/>
      <c r="H23" s="2346">
        <v>1</v>
      </c>
      <c r="I23" s="2346">
        <v>29</v>
      </c>
      <c r="J23" s="2726" t="s">
        <v>2268</v>
      </c>
      <c r="K23" s="2726" t="s">
        <v>408</v>
      </c>
      <c r="L23" s="2732">
        <v>263486.15999999997</v>
      </c>
      <c r="M23" s="4372">
        <v>636420.73</v>
      </c>
      <c r="N23" s="4372">
        <v>636420.73</v>
      </c>
      <c r="O23" s="4372">
        <v>0</v>
      </c>
      <c r="P23" s="2682">
        <v>1</v>
      </c>
      <c r="Q23" s="2682">
        <v>1</v>
      </c>
      <c r="R23" s="2729">
        <v>1</v>
      </c>
      <c r="S23" s="2703"/>
      <c r="T23" s="2703"/>
      <c r="U23" s="2703"/>
      <c r="V23" s="2703"/>
      <c r="W23" s="4374" t="s">
        <v>3634</v>
      </c>
      <c r="X23" s="2596"/>
      <c r="Y23" s="2348"/>
      <c r="Z23" s="2408" t="s">
        <v>2266</v>
      </c>
      <c r="AA23" s="2408"/>
      <c r="AB23" s="2408"/>
      <c r="AC23" s="2408" t="s">
        <v>408</v>
      </c>
      <c r="AD23" s="2407"/>
      <c r="AE23" s="2407"/>
    </row>
    <row r="24" spans="1:31" ht="32.25" customHeight="1">
      <c r="A24" s="2605">
        <v>21</v>
      </c>
      <c r="B24" s="2147" t="s">
        <v>451</v>
      </c>
      <c r="C24" s="2148" t="s">
        <v>94</v>
      </c>
      <c r="D24" s="2663" t="s">
        <v>1030</v>
      </c>
      <c r="E24" s="2665" t="s">
        <v>2925</v>
      </c>
      <c r="F24" s="2665" t="s">
        <v>3544</v>
      </c>
      <c r="G24" s="2576">
        <v>1</v>
      </c>
      <c r="H24" s="2346"/>
      <c r="I24" s="2346">
        <v>81</v>
      </c>
      <c r="J24" s="2726" t="s">
        <v>2268</v>
      </c>
      <c r="K24" s="2726" t="s">
        <v>408</v>
      </c>
      <c r="L24" s="2666">
        <v>67557.62</v>
      </c>
      <c r="M24" s="4372"/>
      <c r="N24" s="4372"/>
      <c r="O24" s="4372"/>
      <c r="P24" s="2682">
        <v>1</v>
      </c>
      <c r="Q24" s="2682">
        <v>1</v>
      </c>
      <c r="R24" s="2729">
        <v>1</v>
      </c>
      <c r="S24" s="2703"/>
      <c r="T24" s="2703"/>
      <c r="U24" s="2703"/>
      <c r="V24" s="2703"/>
      <c r="W24" s="4374"/>
      <c r="X24" s="2596"/>
      <c r="Y24" s="2348"/>
      <c r="Z24" s="2408" t="s">
        <v>2267</v>
      </c>
      <c r="AA24" s="2408"/>
      <c r="AB24" s="2408"/>
      <c r="AC24" s="2408" t="s">
        <v>409</v>
      </c>
      <c r="AD24" s="2407"/>
      <c r="AE24" s="2407"/>
    </row>
    <row r="25" spans="1:31" ht="32.25" customHeight="1">
      <c r="A25" s="2605">
        <v>22</v>
      </c>
      <c r="B25" s="2147" t="s">
        <v>451</v>
      </c>
      <c r="C25" s="2148" t="s">
        <v>94</v>
      </c>
      <c r="D25" s="2663" t="s">
        <v>1030</v>
      </c>
      <c r="E25" s="2665" t="s">
        <v>3546</v>
      </c>
      <c r="F25" s="2665" t="s">
        <v>3547</v>
      </c>
      <c r="G25" s="2576">
        <v>1</v>
      </c>
      <c r="H25" s="2346"/>
      <c r="I25" s="2346">
        <v>113136</v>
      </c>
      <c r="J25" s="2726" t="s">
        <v>2268</v>
      </c>
      <c r="K25" s="2726" t="s">
        <v>408</v>
      </c>
      <c r="L25" s="2666">
        <v>81256.62</v>
      </c>
      <c r="M25" s="4372"/>
      <c r="N25" s="4372"/>
      <c r="O25" s="4372"/>
      <c r="P25" s="2682">
        <v>1</v>
      </c>
      <c r="Q25" s="2682">
        <v>1</v>
      </c>
      <c r="R25" s="2729">
        <v>1</v>
      </c>
      <c r="S25" s="2703"/>
      <c r="T25" s="2703"/>
      <c r="U25" s="2703"/>
      <c r="V25" s="2703"/>
      <c r="W25" s="4374"/>
      <c r="X25" s="2596"/>
      <c r="Y25" s="2348"/>
      <c r="Z25" s="2408" t="s">
        <v>2266</v>
      </c>
      <c r="AA25" s="2408"/>
      <c r="AB25" s="2408"/>
      <c r="AC25" s="2408" t="s">
        <v>408</v>
      </c>
      <c r="AD25" s="2407"/>
      <c r="AE25" s="2407"/>
    </row>
    <row r="26" spans="1:31" ht="37.5" customHeight="1">
      <c r="A26" s="2605">
        <v>23</v>
      </c>
      <c r="B26" s="2147" t="s">
        <v>451</v>
      </c>
      <c r="C26" s="2148" t="s">
        <v>94</v>
      </c>
      <c r="D26" s="2663" t="s">
        <v>1030</v>
      </c>
      <c r="E26" s="2665" t="s">
        <v>2939</v>
      </c>
      <c r="F26" s="2665" t="s">
        <v>3548</v>
      </c>
      <c r="G26" s="2576">
        <v>1</v>
      </c>
      <c r="H26" s="2346"/>
      <c r="I26" s="2346">
        <v>72</v>
      </c>
      <c r="J26" s="2726" t="s">
        <v>2268</v>
      </c>
      <c r="K26" s="2726" t="s">
        <v>408</v>
      </c>
      <c r="L26" s="2666">
        <v>280000</v>
      </c>
      <c r="M26" s="4372"/>
      <c r="N26" s="4372"/>
      <c r="O26" s="4372"/>
      <c r="P26" s="2682">
        <v>1</v>
      </c>
      <c r="Q26" s="2682">
        <v>1</v>
      </c>
      <c r="R26" s="2729">
        <v>1</v>
      </c>
      <c r="S26" s="2703"/>
      <c r="T26" s="2703"/>
      <c r="U26" s="2703"/>
      <c r="V26" s="2703"/>
      <c r="W26" s="4374"/>
      <c r="X26" s="2596"/>
      <c r="Y26" s="2348"/>
      <c r="Z26" s="2408"/>
      <c r="AA26" s="2408"/>
      <c r="AB26" s="2408"/>
      <c r="AC26" s="2408"/>
      <c r="AD26" s="2407"/>
      <c r="AE26" s="2407"/>
    </row>
    <row r="27" spans="1:31" ht="39" customHeight="1">
      <c r="A27" s="2605">
        <v>24</v>
      </c>
      <c r="B27" s="2147" t="s">
        <v>451</v>
      </c>
      <c r="C27" s="2148" t="s">
        <v>94</v>
      </c>
      <c r="D27" s="2663" t="s">
        <v>1030</v>
      </c>
      <c r="E27" s="2665" t="s">
        <v>3549</v>
      </c>
      <c r="F27" s="2665" t="s">
        <v>3550</v>
      </c>
      <c r="G27" s="2576"/>
      <c r="H27" s="2346">
        <v>2</v>
      </c>
      <c r="I27" s="2346">
        <v>98</v>
      </c>
      <c r="J27" s="2726" t="s">
        <v>2268</v>
      </c>
      <c r="K27" s="2726" t="s">
        <v>408</v>
      </c>
      <c r="L27" s="2666">
        <v>243750.9</v>
      </c>
      <c r="M27" s="4372"/>
      <c r="N27" s="4372"/>
      <c r="O27" s="4372"/>
      <c r="P27" s="2682">
        <v>1</v>
      </c>
      <c r="Q27" s="2682">
        <v>1</v>
      </c>
      <c r="R27" s="2729">
        <v>1</v>
      </c>
      <c r="S27" s="2703"/>
      <c r="T27" s="2703"/>
      <c r="U27" s="2703"/>
      <c r="V27" s="2703"/>
      <c r="W27" s="4374"/>
      <c r="X27" s="2596"/>
      <c r="Y27" s="2348"/>
      <c r="Z27" s="2408" t="s">
        <v>2267</v>
      </c>
      <c r="AA27" s="2408"/>
      <c r="AB27" s="2408"/>
      <c r="AC27" s="2408" t="s">
        <v>409</v>
      </c>
      <c r="AD27" s="2407"/>
      <c r="AE27" s="2407"/>
    </row>
    <row r="28" spans="1:31" ht="62.25" customHeight="1">
      <c r="A28" s="2605">
        <v>25</v>
      </c>
      <c r="B28" s="2147" t="s">
        <v>451</v>
      </c>
      <c r="C28" s="2148" t="s">
        <v>94</v>
      </c>
      <c r="D28" s="2663" t="s">
        <v>1030</v>
      </c>
      <c r="E28" s="2665" t="s">
        <v>2696</v>
      </c>
      <c r="F28" s="2665" t="s">
        <v>3545</v>
      </c>
      <c r="G28" s="2576">
        <v>1</v>
      </c>
      <c r="H28" s="2345"/>
      <c r="I28" s="2345">
        <v>470</v>
      </c>
      <c r="J28" s="2726" t="s">
        <v>2268</v>
      </c>
      <c r="K28" s="2726" t="s">
        <v>408</v>
      </c>
      <c r="L28" s="2731">
        <v>354000</v>
      </c>
      <c r="M28" s="2702">
        <v>353276.83</v>
      </c>
      <c r="N28" s="2702">
        <v>353276.83</v>
      </c>
      <c r="O28" s="2383">
        <v>0</v>
      </c>
      <c r="P28" s="2682">
        <v>1</v>
      </c>
      <c r="Q28" s="2682">
        <v>1</v>
      </c>
      <c r="R28" s="2729">
        <v>1</v>
      </c>
      <c r="S28" s="2703"/>
      <c r="T28" s="2703"/>
      <c r="U28" s="2703"/>
      <c r="V28" s="2703"/>
      <c r="W28" s="2147" t="s">
        <v>3637</v>
      </c>
      <c r="X28" s="2596"/>
      <c r="Y28" s="2348"/>
      <c r="Z28" s="2408"/>
      <c r="AA28" s="2408"/>
      <c r="AB28" s="2408"/>
      <c r="AC28" s="2408"/>
      <c r="AD28" s="2407"/>
      <c r="AE28" s="2407"/>
    </row>
    <row r="29" spans="1:31" ht="87" customHeight="1">
      <c r="A29" s="2605">
        <v>26</v>
      </c>
      <c r="B29" s="2008" t="s">
        <v>415</v>
      </c>
      <c r="C29" s="2383" t="s">
        <v>94</v>
      </c>
      <c r="D29" s="2383" t="s">
        <v>1030</v>
      </c>
      <c r="E29" s="2665" t="s">
        <v>3622</v>
      </c>
      <c r="F29" s="2665" t="s">
        <v>3622</v>
      </c>
      <c r="G29" s="2665">
        <v>6</v>
      </c>
      <c r="H29" s="2662"/>
      <c r="I29" s="2662"/>
      <c r="J29" s="2726" t="s">
        <v>2268</v>
      </c>
      <c r="K29" s="2726" t="s">
        <v>408</v>
      </c>
      <c r="L29" s="2731"/>
      <c r="M29" s="2702">
        <v>413490.38</v>
      </c>
      <c r="N29" s="2702">
        <v>377599.98</v>
      </c>
      <c r="O29" s="2383">
        <v>0</v>
      </c>
      <c r="P29" s="2682">
        <v>1</v>
      </c>
      <c r="Q29" s="2682">
        <v>1</v>
      </c>
      <c r="R29" s="2729">
        <v>1</v>
      </c>
      <c r="S29" s="2666"/>
      <c r="T29" s="2383"/>
      <c r="U29" s="2383"/>
      <c r="V29" s="2383"/>
      <c r="W29" s="2665" t="s">
        <v>3636</v>
      </c>
      <c r="X29" s="2596"/>
      <c r="Y29" s="2348"/>
      <c r="Z29" s="2408"/>
      <c r="AA29" s="2408"/>
      <c r="AB29" s="2408"/>
      <c r="AC29" s="2408"/>
      <c r="AD29" s="2407"/>
      <c r="AE29" s="2407"/>
    </row>
    <row r="30" spans="1:31" ht="93.75" customHeight="1">
      <c r="A30" s="2742" t="s">
        <v>1926</v>
      </c>
      <c r="B30" s="2742" t="s">
        <v>1926</v>
      </c>
      <c r="C30" s="2383" t="s">
        <v>94</v>
      </c>
      <c r="D30" s="2383" t="s">
        <v>1030</v>
      </c>
      <c r="E30" s="2665" t="s">
        <v>3635</v>
      </c>
      <c r="F30" s="2665" t="s">
        <v>3635</v>
      </c>
      <c r="G30" s="2665"/>
      <c r="H30" s="2662"/>
      <c r="I30" s="2662"/>
      <c r="J30" s="2726"/>
      <c r="K30" s="2726"/>
      <c r="L30" s="2731"/>
      <c r="M30" s="2383"/>
      <c r="N30" s="2383"/>
      <c r="O30" s="2666"/>
      <c r="P30" s="2682"/>
      <c r="Q30" s="2682"/>
      <c r="R30" s="2730"/>
      <c r="S30" s="2383"/>
      <c r="T30" s="2383"/>
      <c r="U30" s="2383"/>
      <c r="V30" s="2383"/>
      <c r="W30" s="2665" t="s">
        <v>4187</v>
      </c>
      <c r="X30" s="2596"/>
      <c r="Y30" s="2348"/>
      <c r="Z30" s="2408"/>
      <c r="AA30" s="2408"/>
      <c r="AB30" s="2408"/>
      <c r="AC30" s="2408"/>
      <c r="AD30" s="2407"/>
      <c r="AE30" s="2407"/>
    </row>
    <row r="31" spans="1:31" ht="45.75" customHeight="1">
      <c r="A31" s="2605">
        <v>27</v>
      </c>
      <c r="B31" s="2008" t="s">
        <v>415</v>
      </c>
      <c r="C31" s="2383" t="s">
        <v>94</v>
      </c>
      <c r="D31" s="2383" t="s">
        <v>1030</v>
      </c>
      <c r="E31" s="2665" t="s">
        <v>920</v>
      </c>
      <c r="F31" s="2665" t="s">
        <v>920</v>
      </c>
      <c r="G31" s="2665">
        <v>1</v>
      </c>
      <c r="H31" s="2662"/>
      <c r="I31" s="2662"/>
      <c r="J31" s="2726" t="s">
        <v>2267</v>
      </c>
      <c r="K31" s="2726" t="s">
        <v>408</v>
      </c>
      <c r="L31" s="2731"/>
      <c r="M31" s="2666">
        <v>52278.75</v>
      </c>
      <c r="N31" s="2666">
        <v>52278.75</v>
      </c>
      <c r="O31" s="2666">
        <v>0</v>
      </c>
      <c r="P31" s="2682">
        <v>1</v>
      </c>
      <c r="Q31" s="2682">
        <v>1</v>
      </c>
      <c r="R31" s="2730">
        <v>1</v>
      </c>
      <c r="S31" s="2383"/>
      <c r="T31" s="2383"/>
      <c r="U31" s="2383"/>
      <c r="V31" s="2383"/>
      <c r="W31" s="2665" t="s">
        <v>438</v>
      </c>
      <c r="X31" s="2596"/>
      <c r="Y31" s="2348"/>
      <c r="Z31" s="2408"/>
      <c r="AA31" s="2408"/>
      <c r="AB31" s="2408"/>
      <c r="AC31" s="2408"/>
      <c r="AD31" s="2407"/>
      <c r="AE31" s="2407"/>
    </row>
    <row r="32" spans="1:31" ht="59.25" customHeight="1">
      <c r="A32" s="2605">
        <v>28</v>
      </c>
      <c r="B32" s="2147" t="s">
        <v>451</v>
      </c>
      <c r="C32" s="2148" t="s">
        <v>94</v>
      </c>
      <c r="D32" s="2663" t="s">
        <v>728</v>
      </c>
      <c r="E32" s="2665" t="s">
        <v>3468</v>
      </c>
      <c r="F32" s="2665" t="s">
        <v>3551</v>
      </c>
      <c r="G32" s="2665"/>
      <c r="H32" s="2383">
        <v>1</v>
      </c>
      <c r="I32" s="2383">
        <v>79</v>
      </c>
      <c r="J32" s="2726" t="s">
        <v>2267</v>
      </c>
      <c r="K32" s="2726" t="s">
        <v>409</v>
      </c>
      <c r="L32" s="2666">
        <v>85000</v>
      </c>
      <c r="M32" s="2666">
        <v>85000</v>
      </c>
      <c r="N32" s="2666">
        <v>85000</v>
      </c>
      <c r="O32" s="4372">
        <v>0</v>
      </c>
      <c r="P32" s="2682">
        <v>1</v>
      </c>
      <c r="Q32" s="2682">
        <v>1</v>
      </c>
      <c r="R32" s="2729">
        <v>1</v>
      </c>
      <c r="S32" s="2703"/>
      <c r="T32" s="2703"/>
      <c r="U32" s="2703"/>
      <c r="V32" s="2703"/>
      <c r="W32" s="2672" t="s">
        <v>4188</v>
      </c>
      <c r="X32" s="2596"/>
      <c r="Y32" s="2348"/>
      <c r="Z32" s="2408" t="s">
        <v>2268</v>
      </c>
      <c r="AA32" s="2408"/>
      <c r="AB32" s="2408"/>
      <c r="AC32" s="2408" t="s">
        <v>414</v>
      </c>
      <c r="AD32" s="2407"/>
      <c r="AE32" s="2407"/>
    </row>
    <row r="33" spans="1:31" ht="38.25" customHeight="1">
      <c r="A33" s="2605">
        <v>29</v>
      </c>
      <c r="B33" s="2147" t="s">
        <v>451</v>
      </c>
      <c r="C33" s="2148" t="s">
        <v>94</v>
      </c>
      <c r="D33" s="2663" t="s">
        <v>728</v>
      </c>
      <c r="E33" s="2665" t="s">
        <v>2909</v>
      </c>
      <c r="F33" s="2665" t="s">
        <v>3594</v>
      </c>
      <c r="G33" s="2346"/>
      <c r="H33" s="2346">
        <v>1</v>
      </c>
      <c r="I33" s="2346">
        <v>98</v>
      </c>
      <c r="J33" s="2726" t="s">
        <v>2267</v>
      </c>
      <c r="K33" s="2726" t="s">
        <v>409</v>
      </c>
      <c r="L33" s="2731">
        <v>85000</v>
      </c>
      <c r="M33" s="2702">
        <v>85000</v>
      </c>
      <c r="N33" s="2702">
        <v>85000</v>
      </c>
      <c r="O33" s="4372"/>
      <c r="P33" s="2682">
        <v>1</v>
      </c>
      <c r="Q33" s="2682">
        <v>1</v>
      </c>
      <c r="R33" s="2729">
        <v>1</v>
      </c>
      <c r="S33" s="2703"/>
      <c r="T33" s="2703"/>
      <c r="U33" s="2703"/>
      <c r="V33" s="2703"/>
      <c r="W33" s="2147" t="s">
        <v>438</v>
      </c>
      <c r="X33" s="2596"/>
      <c r="Y33" s="2348"/>
      <c r="Z33" s="2408" t="s">
        <v>2266</v>
      </c>
      <c r="AA33" s="2408"/>
      <c r="AB33" s="2408"/>
      <c r="AC33" s="2408" t="s">
        <v>408</v>
      </c>
      <c r="AD33" s="2407"/>
      <c r="AE33" s="2407"/>
    </row>
    <row r="34" spans="1:31" ht="39.75" customHeight="1">
      <c r="A34" s="2605">
        <v>30</v>
      </c>
      <c r="B34" s="2147" t="s">
        <v>451</v>
      </c>
      <c r="C34" s="2148" t="s">
        <v>94</v>
      </c>
      <c r="D34" s="2663" t="s">
        <v>728</v>
      </c>
      <c r="E34" s="2665" t="s">
        <v>1760</v>
      </c>
      <c r="F34" s="2665" t="s">
        <v>3552</v>
      </c>
      <c r="G34" s="2346">
        <v>1</v>
      </c>
      <c r="H34" s="2383"/>
      <c r="I34" s="2346">
        <v>76</v>
      </c>
      <c r="J34" s="2726" t="s">
        <v>2267</v>
      </c>
      <c r="K34" s="2726" t="s">
        <v>409</v>
      </c>
      <c r="L34" s="2731">
        <v>85000</v>
      </c>
      <c r="M34" s="2702">
        <v>85000</v>
      </c>
      <c r="N34" s="2702">
        <v>85000</v>
      </c>
      <c r="O34" s="4372"/>
      <c r="P34" s="2682">
        <v>1</v>
      </c>
      <c r="Q34" s="2682">
        <v>1</v>
      </c>
      <c r="R34" s="2729">
        <v>1</v>
      </c>
      <c r="S34" s="2703"/>
      <c r="T34" s="2703"/>
      <c r="U34" s="2703"/>
      <c r="V34" s="2703"/>
      <c r="W34" s="2147" t="s">
        <v>438</v>
      </c>
      <c r="X34" s="2596"/>
      <c r="Y34" s="2348"/>
      <c r="Z34" s="2408" t="s">
        <v>2267</v>
      </c>
      <c r="AA34" s="2408"/>
      <c r="AB34" s="2408"/>
      <c r="AC34" s="2408" t="s">
        <v>409</v>
      </c>
      <c r="AD34" s="2407"/>
      <c r="AE34" s="2407"/>
    </row>
    <row r="35" spans="1:31" ht="32.25" customHeight="1">
      <c r="A35" s="2605">
        <v>31</v>
      </c>
      <c r="B35" s="2147" t="s">
        <v>451</v>
      </c>
      <c r="C35" s="2148" t="s">
        <v>94</v>
      </c>
      <c r="D35" s="2663" t="s">
        <v>728</v>
      </c>
      <c r="E35" s="2665" t="s">
        <v>1763</v>
      </c>
      <c r="F35" s="2665" t="s">
        <v>3552</v>
      </c>
      <c r="G35" s="2665">
        <v>1</v>
      </c>
      <c r="H35" s="2345"/>
      <c r="I35" s="2345">
        <v>60</v>
      </c>
      <c r="J35" s="2726" t="s">
        <v>2267</v>
      </c>
      <c r="K35" s="2726" t="s">
        <v>409</v>
      </c>
      <c r="L35" s="2731">
        <v>72244</v>
      </c>
      <c r="M35" s="2702">
        <v>72244</v>
      </c>
      <c r="N35" s="2702">
        <v>72244</v>
      </c>
      <c r="O35" s="4372"/>
      <c r="P35" s="2682">
        <v>1</v>
      </c>
      <c r="Q35" s="2682">
        <v>1</v>
      </c>
      <c r="R35" s="2729">
        <v>1</v>
      </c>
      <c r="S35" s="2703"/>
      <c r="T35" s="2703"/>
      <c r="U35" s="2703"/>
      <c r="V35" s="2703"/>
      <c r="W35" s="2147" t="s">
        <v>438</v>
      </c>
      <c r="X35" s="2596"/>
      <c r="Y35" s="2348"/>
      <c r="Z35" s="2408" t="s">
        <v>2268</v>
      </c>
      <c r="AA35" s="2408"/>
      <c r="AB35" s="2408"/>
      <c r="AC35" s="2408" t="s">
        <v>414</v>
      </c>
      <c r="AD35" s="2407"/>
      <c r="AE35" s="2407"/>
    </row>
    <row r="36" spans="1:31" ht="47.25" customHeight="1">
      <c r="A36" s="2605">
        <v>32</v>
      </c>
      <c r="B36" s="2147" t="s">
        <v>451</v>
      </c>
      <c r="C36" s="2148" t="s">
        <v>94</v>
      </c>
      <c r="D36" s="2663" t="s">
        <v>728</v>
      </c>
      <c r="E36" s="2665" t="s">
        <v>2906</v>
      </c>
      <c r="F36" s="2665" t="s">
        <v>3553</v>
      </c>
      <c r="G36" s="2346"/>
      <c r="H36" s="2346">
        <v>1</v>
      </c>
      <c r="I36" s="2346">
        <v>80</v>
      </c>
      <c r="J36" s="2726" t="s">
        <v>2267</v>
      </c>
      <c r="K36" s="2726" t="s">
        <v>409</v>
      </c>
      <c r="L36" s="2731">
        <v>98882</v>
      </c>
      <c r="M36" s="2702">
        <v>98882</v>
      </c>
      <c r="N36" s="2702">
        <v>98882</v>
      </c>
      <c r="O36" s="4372"/>
      <c r="P36" s="2682">
        <v>1</v>
      </c>
      <c r="Q36" s="2682">
        <v>1</v>
      </c>
      <c r="R36" s="2729">
        <v>1</v>
      </c>
      <c r="S36" s="2703"/>
      <c r="T36" s="2703"/>
      <c r="U36" s="2703"/>
      <c r="V36" s="2703"/>
      <c r="W36" s="2147" t="s">
        <v>438</v>
      </c>
      <c r="X36" s="2596"/>
      <c r="Y36" s="2348"/>
      <c r="Z36" s="2408" t="s">
        <v>2266</v>
      </c>
      <c r="AA36" s="2408"/>
      <c r="AB36" s="2408"/>
      <c r="AC36" s="2408" t="s">
        <v>408</v>
      </c>
      <c r="AD36" s="2407"/>
      <c r="AE36" s="2407"/>
    </row>
    <row r="37" spans="1:31" ht="32.25" customHeight="1">
      <c r="A37" s="2605">
        <v>33</v>
      </c>
      <c r="B37" s="2147" t="s">
        <v>451</v>
      </c>
      <c r="C37" s="2148" t="s">
        <v>94</v>
      </c>
      <c r="D37" s="2663" t="s">
        <v>728</v>
      </c>
      <c r="E37" s="2665" t="s">
        <v>3114</v>
      </c>
      <c r="F37" s="2665" t="s">
        <v>3554</v>
      </c>
      <c r="G37" s="2346"/>
      <c r="H37" s="2346">
        <v>1</v>
      </c>
      <c r="I37" s="2346">
        <v>61</v>
      </c>
      <c r="J37" s="2726" t="s">
        <v>2267</v>
      </c>
      <c r="K37" s="2726" t="s">
        <v>409</v>
      </c>
      <c r="L37" s="2731">
        <v>85000</v>
      </c>
      <c r="M37" s="2702">
        <v>85000</v>
      </c>
      <c r="N37" s="2702">
        <v>85000</v>
      </c>
      <c r="O37" s="4372"/>
      <c r="P37" s="2682">
        <v>1</v>
      </c>
      <c r="Q37" s="2682">
        <v>1</v>
      </c>
      <c r="R37" s="2729">
        <v>1</v>
      </c>
      <c r="S37" s="2703"/>
      <c r="T37" s="2703"/>
      <c r="U37" s="2703"/>
      <c r="V37" s="2703"/>
      <c r="W37" s="2147" t="s">
        <v>438</v>
      </c>
      <c r="X37" s="2596"/>
      <c r="Y37" s="2348"/>
      <c r="Z37" s="2408" t="s">
        <v>2267</v>
      </c>
      <c r="AA37" s="2408"/>
      <c r="AB37" s="2408"/>
      <c r="AC37" s="2408" t="s">
        <v>409</v>
      </c>
      <c r="AD37" s="2407"/>
      <c r="AE37" s="2407"/>
    </row>
    <row r="38" spans="1:31" ht="36" customHeight="1">
      <c r="A38" s="2605">
        <v>34</v>
      </c>
      <c r="B38" s="2147" t="s">
        <v>451</v>
      </c>
      <c r="C38" s="2148" t="s">
        <v>94</v>
      </c>
      <c r="D38" s="2663" t="s">
        <v>728</v>
      </c>
      <c r="E38" s="2665" t="s">
        <v>3467</v>
      </c>
      <c r="F38" s="2665" t="s">
        <v>3552</v>
      </c>
      <c r="G38" s="2346">
        <v>1</v>
      </c>
      <c r="H38" s="2345"/>
      <c r="I38" s="2345">
        <v>112</v>
      </c>
      <c r="J38" s="2726" t="s">
        <v>2267</v>
      </c>
      <c r="K38" s="2726" t="s">
        <v>409</v>
      </c>
      <c r="L38" s="2731">
        <v>85000</v>
      </c>
      <c r="M38" s="2702">
        <v>85000</v>
      </c>
      <c r="N38" s="2702">
        <v>85000</v>
      </c>
      <c r="O38" s="4372"/>
      <c r="P38" s="2682">
        <v>1</v>
      </c>
      <c r="Q38" s="2682">
        <v>1</v>
      </c>
      <c r="R38" s="2729">
        <v>1</v>
      </c>
      <c r="S38" s="2703"/>
      <c r="T38" s="2703"/>
      <c r="U38" s="2703"/>
      <c r="V38" s="2703"/>
      <c r="W38" s="2147" t="s">
        <v>438</v>
      </c>
      <c r="X38" s="2596"/>
      <c r="Y38" s="2348"/>
      <c r="Z38" s="2408" t="s">
        <v>2268</v>
      </c>
      <c r="AA38" s="2408"/>
      <c r="AB38" s="2408"/>
      <c r="AC38" s="2408" t="s">
        <v>414</v>
      </c>
      <c r="AD38" s="2407"/>
      <c r="AE38" s="2407"/>
    </row>
    <row r="39" spans="1:31" ht="39" customHeight="1">
      <c r="A39" s="2605">
        <v>35</v>
      </c>
      <c r="B39" s="2147" t="s">
        <v>451</v>
      </c>
      <c r="C39" s="2148" t="s">
        <v>94</v>
      </c>
      <c r="D39" s="2663" t="s">
        <v>728</v>
      </c>
      <c r="E39" s="2665" t="s">
        <v>1761</v>
      </c>
      <c r="F39" s="2665" t="s">
        <v>3555</v>
      </c>
      <c r="G39" s="2346"/>
      <c r="H39" s="2345">
        <v>1</v>
      </c>
      <c r="I39" s="2345">
        <v>32</v>
      </c>
      <c r="J39" s="2726" t="s">
        <v>2267</v>
      </c>
      <c r="K39" s="2726" t="s">
        <v>409</v>
      </c>
      <c r="L39" s="2731">
        <v>72244</v>
      </c>
      <c r="M39" s="2702">
        <v>72244</v>
      </c>
      <c r="N39" s="2702">
        <v>72244</v>
      </c>
      <c r="O39" s="4372"/>
      <c r="P39" s="2682">
        <v>1</v>
      </c>
      <c r="Q39" s="2682">
        <v>1</v>
      </c>
      <c r="R39" s="2729">
        <v>1</v>
      </c>
      <c r="S39" s="2703"/>
      <c r="T39" s="2703"/>
      <c r="U39" s="2703"/>
      <c r="V39" s="2703"/>
      <c r="W39" s="2147" t="s">
        <v>438</v>
      </c>
      <c r="X39" s="2596"/>
      <c r="Y39" s="2348"/>
      <c r="Z39" s="2408"/>
      <c r="AA39" s="2408"/>
      <c r="AB39" s="2408"/>
      <c r="AC39" s="2408"/>
      <c r="AD39" s="2407"/>
      <c r="AE39" s="2407"/>
    </row>
    <row r="40" spans="1:31" ht="40.5" customHeight="1">
      <c r="A40" s="2605">
        <v>36</v>
      </c>
      <c r="B40" s="2147" t="s">
        <v>451</v>
      </c>
      <c r="C40" s="2148" t="s">
        <v>94</v>
      </c>
      <c r="D40" s="2663" t="s">
        <v>728</v>
      </c>
      <c r="E40" s="2665" t="s">
        <v>3556</v>
      </c>
      <c r="F40" s="2665" t="s">
        <v>3595</v>
      </c>
      <c r="G40" s="2346"/>
      <c r="H40" s="2345">
        <v>1</v>
      </c>
      <c r="I40" s="2345">
        <v>99</v>
      </c>
      <c r="J40" s="2726" t="s">
        <v>2267</v>
      </c>
      <c r="K40" s="2726" t="s">
        <v>409</v>
      </c>
      <c r="L40" s="2731">
        <v>72244</v>
      </c>
      <c r="M40" s="2702">
        <v>72244</v>
      </c>
      <c r="N40" s="2702">
        <v>72244</v>
      </c>
      <c r="O40" s="4372"/>
      <c r="P40" s="2682">
        <v>1</v>
      </c>
      <c r="Q40" s="2682">
        <v>1</v>
      </c>
      <c r="R40" s="2729">
        <v>1</v>
      </c>
      <c r="S40" s="2703"/>
      <c r="T40" s="2703"/>
      <c r="U40" s="2703"/>
      <c r="V40" s="2703"/>
      <c r="W40" s="2147" t="s">
        <v>438</v>
      </c>
      <c r="X40" s="2596"/>
      <c r="Z40" s="2700"/>
      <c r="AA40" s="2700"/>
      <c r="AB40" s="2408"/>
      <c r="AC40" s="2408"/>
      <c r="AD40" s="2407"/>
      <c r="AE40" s="2407"/>
    </row>
    <row r="41" spans="1:31" ht="32.25" customHeight="1">
      <c r="A41" s="2605">
        <v>37</v>
      </c>
      <c r="B41" s="2147" t="s">
        <v>451</v>
      </c>
      <c r="C41" s="2148" t="s">
        <v>94</v>
      </c>
      <c r="D41" s="2663" t="s">
        <v>728</v>
      </c>
      <c r="E41" s="2665" t="s">
        <v>3557</v>
      </c>
      <c r="F41" s="2665" t="s">
        <v>3552</v>
      </c>
      <c r="G41" s="2346">
        <v>1</v>
      </c>
      <c r="H41" s="2346"/>
      <c r="I41" s="2346">
        <v>253</v>
      </c>
      <c r="J41" s="2726" t="s">
        <v>2267</v>
      </c>
      <c r="K41" s="2726" t="s">
        <v>409</v>
      </c>
      <c r="L41" s="2731">
        <v>98882</v>
      </c>
      <c r="M41" s="2702">
        <v>98882</v>
      </c>
      <c r="N41" s="2702">
        <v>98882</v>
      </c>
      <c r="O41" s="4372"/>
      <c r="P41" s="2682">
        <v>1</v>
      </c>
      <c r="Q41" s="2682">
        <v>1</v>
      </c>
      <c r="R41" s="2729">
        <v>1</v>
      </c>
      <c r="S41" s="2703"/>
      <c r="T41" s="2703"/>
      <c r="U41" s="2703"/>
      <c r="V41" s="2703"/>
      <c r="W41" s="2147" t="s">
        <v>438</v>
      </c>
      <c r="X41" s="2596"/>
      <c r="Z41" s="2700" t="s">
        <v>2266</v>
      </c>
      <c r="AA41" s="2700"/>
      <c r="AB41" s="2408"/>
      <c r="AC41" s="2408" t="s">
        <v>408</v>
      </c>
      <c r="AD41" s="2407"/>
      <c r="AE41" s="2407"/>
    </row>
    <row r="42" spans="1:31" ht="32.25" customHeight="1">
      <c r="A42" s="2605">
        <v>38</v>
      </c>
      <c r="B42" s="2147" t="s">
        <v>451</v>
      </c>
      <c r="C42" s="2148" t="s">
        <v>94</v>
      </c>
      <c r="D42" s="2663" t="s">
        <v>728</v>
      </c>
      <c r="E42" s="2665" t="s">
        <v>3558</v>
      </c>
      <c r="F42" s="2665" t="s">
        <v>3552</v>
      </c>
      <c r="G42" s="2346">
        <v>1</v>
      </c>
      <c r="H42" s="2346"/>
      <c r="I42" s="2346">
        <v>58</v>
      </c>
      <c r="J42" s="2726" t="s">
        <v>2267</v>
      </c>
      <c r="K42" s="2726" t="s">
        <v>409</v>
      </c>
      <c r="L42" s="2731">
        <v>98882</v>
      </c>
      <c r="M42" s="2702">
        <v>98882</v>
      </c>
      <c r="N42" s="2702">
        <v>98882</v>
      </c>
      <c r="O42" s="4372"/>
      <c r="P42" s="2682">
        <v>1</v>
      </c>
      <c r="Q42" s="2682">
        <v>1</v>
      </c>
      <c r="R42" s="2729">
        <v>1</v>
      </c>
      <c r="S42" s="2703"/>
      <c r="T42" s="2703"/>
      <c r="U42" s="2703"/>
      <c r="V42" s="2703"/>
      <c r="W42" s="2147" t="s">
        <v>438</v>
      </c>
      <c r="X42" s="2596"/>
      <c r="Z42" s="2700" t="s">
        <v>2267</v>
      </c>
      <c r="AA42" s="2700"/>
      <c r="AB42" s="2408"/>
      <c r="AC42" s="2408" t="s">
        <v>409</v>
      </c>
      <c r="AD42" s="2407"/>
      <c r="AE42" s="2407"/>
    </row>
    <row r="43" spans="1:31" ht="32.25" customHeight="1">
      <c r="A43" s="2605">
        <v>39</v>
      </c>
      <c r="B43" s="2147" t="s">
        <v>451</v>
      </c>
      <c r="C43" s="2148" t="s">
        <v>94</v>
      </c>
      <c r="D43" s="2663" t="s">
        <v>728</v>
      </c>
      <c r="E43" s="2665" t="s">
        <v>3559</v>
      </c>
      <c r="F43" s="2665" t="s">
        <v>3560</v>
      </c>
      <c r="G43" s="2685"/>
      <c r="H43" s="2345">
        <v>1</v>
      </c>
      <c r="I43" s="2345">
        <v>24</v>
      </c>
      <c r="J43" s="2726" t="s">
        <v>2267</v>
      </c>
      <c r="K43" s="2726" t="s">
        <v>409</v>
      </c>
      <c r="L43" s="2731">
        <v>40000</v>
      </c>
      <c r="M43" s="2702">
        <v>40000</v>
      </c>
      <c r="N43" s="2702">
        <v>40000</v>
      </c>
      <c r="O43" s="4372"/>
      <c r="P43" s="2682">
        <v>1</v>
      </c>
      <c r="Q43" s="2682">
        <v>1</v>
      </c>
      <c r="R43" s="2729">
        <v>1</v>
      </c>
      <c r="S43" s="2703"/>
      <c r="T43" s="2703"/>
      <c r="U43" s="2703"/>
      <c r="V43" s="2703"/>
      <c r="W43" s="2147" t="s">
        <v>438</v>
      </c>
      <c r="X43" s="2596"/>
      <c r="Z43" s="2700" t="s">
        <v>2268</v>
      </c>
      <c r="AA43" s="2700"/>
      <c r="AB43" s="2408"/>
      <c r="AC43" s="2408" t="s">
        <v>414</v>
      </c>
      <c r="AD43" s="2407"/>
      <c r="AE43" s="2407"/>
    </row>
    <row r="44" spans="1:31" ht="32.25" customHeight="1">
      <c r="A44" s="2605">
        <v>40</v>
      </c>
      <c r="B44" s="2147" t="s">
        <v>451</v>
      </c>
      <c r="C44" s="2148" t="s">
        <v>94</v>
      </c>
      <c r="D44" s="2663" t="s">
        <v>728</v>
      </c>
      <c r="E44" s="2665" t="s">
        <v>729</v>
      </c>
      <c r="F44" s="2665" t="s">
        <v>3552</v>
      </c>
      <c r="G44" s="2346">
        <v>1</v>
      </c>
      <c r="H44" s="2346"/>
      <c r="I44" s="2346">
        <v>62</v>
      </c>
      <c r="J44" s="2726" t="s">
        <v>2267</v>
      </c>
      <c r="K44" s="2726" t="s">
        <v>409</v>
      </c>
      <c r="L44" s="2731">
        <v>72244</v>
      </c>
      <c r="M44" s="2702">
        <v>72244</v>
      </c>
      <c r="N44" s="2702">
        <v>72244</v>
      </c>
      <c r="O44" s="4372"/>
      <c r="P44" s="2682">
        <v>1</v>
      </c>
      <c r="Q44" s="2682">
        <v>1</v>
      </c>
      <c r="R44" s="2729">
        <v>1</v>
      </c>
      <c r="S44" s="2703"/>
      <c r="T44" s="2703"/>
      <c r="U44" s="2703"/>
      <c r="V44" s="2703"/>
      <c r="W44" s="2147" t="s">
        <v>438</v>
      </c>
      <c r="X44" s="2596"/>
      <c r="Z44" s="2700" t="s">
        <v>2266</v>
      </c>
      <c r="AA44" s="2700"/>
      <c r="AB44" s="2408"/>
      <c r="AC44" s="2408" t="s">
        <v>408</v>
      </c>
      <c r="AD44" s="2407"/>
      <c r="AE44" s="2407"/>
    </row>
    <row r="45" spans="1:31" ht="32.25" customHeight="1">
      <c r="A45" s="2605">
        <v>41</v>
      </c>
      <c r="B45" s="2147" t="s">
        <v>451</v>
      </c>
      <c r="C45" s="2148" t="s">
        <v>94</v>
      </c>
      <c r="D45" s="2663" t="s">
        <v>728</v>
      </c>
      <c r="E45" s="2665" t="s">
        <v>3526</v>
      </c>
      <c r="F45" s="2665" t="s">
        <v>3561</v>
      </c>
      <c r="G45" s="2346"/>
      <c r="H45" s="2346">
        <v>2</v>
      </c>
      <c r="I45" s="2346">
        <v>92</v>
      </c>
      <c r="J45" s="2726" t="s">
        <v>2267</v>
      </c>
      <c r="K45" s="2726" t="s">
        <v>409</v>
      </c>
      <c r="L45" s="2731">
        <v>259744</v>
      </c>
      <c r="M45" s="2702">
        <v>259744</v>
      </c>
      <c r="N45" s="2702">
        <v>259744</v>
      </c>
      <c r="O45" s="2702">
        <v>0</v>
      </c>
      <c r="P45" s="2682">
        <v>1</v>
      </c>
      <c r="Q45" s="2682">
        <v>1</v>
      </c>
      <c r="R45" s="2729">
        <v>1</v>
      </c>
      <c r="S45" s="2703"/>
      <c r="T45" s="2703"/>
      <c r="U45" s="2703"/>
      <c r="V45" s="2703"/>
      <c r="W45" s="2147" t="s">
        <v>438</v>
      </c>
      <c r="X45" s="2596"/>
      <c r="Z45" s="2700" t="s">
        <v>2267</v>
      </c>
      <c r="AA45" s="2700"/>
      <c r="AB45" s="2408"/>
      <c r="AC45" s="2408" t="s">
        <v>409</v>
      </c>
      <c r="AD45" s="2407"/>
      <c r="AE45" s="2407"/>
    </row>
    <row r="46" spans="1:31" ht="32.25" customHeight="1">
      <c r="A46" s="2605">
        <v>42</v>
      </c>
      <c r="B46" s="2147" t="s">
        <v>451</v>
      </c>
      <c r="C46" s="2148" t="s">
        <v>94</v>
      </c>
      <c r="D46" s="2663" t="s">
        <v>728</v>
      </c>
      <c r="E46" s="2665" t="s">
        <v>3562</v>
      </c>
      <c r="F46" s="2665" t="s">
        <v>3552</v>
      </c>
      <c r="G46" s="2346">
        <v>1</v>
      </c>
      <c r="H46" s="2345"/>
      <c r="I46" s="2345">
        <v>278</v>
      </c>
      <c r="J46" s="2726" t="s">
        <v>2267</v>
      </c>
      <c r="K46" s="2726" t="s">
        <v>409</v>
      </c>
      <c r="L46" s="2731">
        <v>123000</v>
      </c>
      <c r="M46" s="2702">
        <v>123000</v>
      </c>
      <c r="N46" s="2702">
        <v>123000</v>
      </c>
      <c r="O46" s="2702">
        <v>0</v>
      </c>
      <c r="P46" s="2682">
        <v>1</v>
      </c>
      <c r="Q46" s="2682">
        <v>1</v>
      </c>
      <c r="R46" s="2729">
        <v>1</v>
      </c>
      <c r="S46" s="2703"/>
      <c r="T46" s="2703"/>
      <c r="U46" s="2703"/>
      <c r="V46" s="2703"/>
      <c r="W46" s="2147" t="s">
        <v>438</v>
      </c>
      <c r="X46" s="2596"/>
      <c r="Y46" s="2348"/>
      <c r="Z46" s="2701" t="s">
        <v>2268</v>
      </c>
      <c r="AA46" s="2701"/>
      <c r="AB46" s="2408"/>
      <c r="AC46" s="2408" t="s">
        <v>414</v>
      </c>
      <c r="AD46" s="2407"/>
      <c r="AE46" s="2407"/>
    </row>
    <row r="47" spans="1:31" ht="42.75" customHeight="1">
      <c r="A47" s="2605">
        <v>43</v>
      </c>
      <c r="B47" s="2383" t="s">
        <v>451</v>
      </c>
      <c r="C47" s="2383" t="s">
        <v>94</v>
      </c>
      <c r="D47" s="2663" t="s">
        <v>728</v>
      </c>
      <c r="E47" s="2665" t="s">
        <v>3563</v>
      </c>
      <c r="F47" s="2665" t="s">
        <v>3552</v>
      </c>
      <c r="G47" s="2346">
        <v>1</v>
      </c>
      <c r="H47" s="2346"/>
      <c r="I47" s="2346">
        <v>33</v>
      </c>
      <c r="J47" s="2726" t="s">
        <v>2267</v>
      </c>
      <c r="K47" s="2726" t="s">
        <v>409</v>
      </c>
      <c r="L47" s="2731">
        <v>100000</v>
      </c>
      <c r="M47" s="2702">
        <v>100000</v>
      </c>
      <c r="N47" s="2702">
        <v>100000</v>
      </c>
      <c r="O47" s="2702">
        <v>0</v>
      </c>
      <c r="P47" s="2682">
        <v>1</v>
      </c>
      <c r="Q47" s="2682">
        <v>1</v>
      </c>
      <c r="R47" s="2729">
        <v>1</v>
      </c>
      <c r="S47" s="2703"/>
      <c r="T47" s="2703"/>
      <c r="U47" s="2703"/>
      <c r="V47" s="2703"/>
      <c r="W47" s="2147" t="s">
        <v>438</v>
      </c>
      <c r="X47" s="2596"/>
      <c r="Y47" s="2348"/>
      <c r="Z47" s="2701" t="s">
        <v>2266</v>
      </c>
      <c r="AA47" s="2701"/>
      <c r="AB47" s="2408"/>
      <c r="AC47" s="2408" t="s">
        <v>408</v>
      </c>
      <c r="AD47" s="2407"/>
      <c r="AE47" s="2407"/>
    </row>
    <row r="48" spans="1:31" ht="42.75" customHeight="1">
      <c r="A48" s="2605">
        <v>44</v>
      </c>
      <c r="B48" s="2686" t="s">
        <v>415</v>
      </c>
      <c r="C48" s="2148" t="s">
        <v>94</v>
      </c>
      <c r="D48" s="2663" t="s">
        <v>728</v>
      </c>
      <c r="E48" s="2665" t="s">
        <v>3631</v>
      </c>
      <c r="F48" s="2665" t="s">
        <v>3631</v>
      </c>
      <c r="G48" s="2346">
        <v>1</v>
      </c>
      <c r="H48" s="2346"/>
      <c r="I48" s="2346"/>
      <c r="J48" s="2726" t="s">
        <v>2267</v>
      </c>
      <c r="K48" s="2726" t="s">
        <v>409</v>
      </c>
      <c r="L48" s="2731"/>
      <c r="M48" s="4372">
        <v>328937.28000000003</v>
      </c>
      <c r="N48" s="2702">
        <v>109645.75999999999</v>
      </c>
      <c r="O48" s="2702">
        <v>0</v>
      </c>
      <c r="P48" s="2682">
        <v>1</v>
      </c>
      <c r="Q48" s="2682">
        <v>1</v>
      </c>
      <c r="R48" s="2729">
        <v>1</v>
      </c>
      <c r="S48" s="2703"/>
      <c r="T48" s="2703"/>
      <c r="U48" s="2703"/>
      <c r="V48" s="2703"/>
      <c r="W48" s="2147" t="s">
        <v>438</v>
      </c>
      <c r="X48" s="2596"/>
      <c r="Y48" s="2348"/>
      <c r="Z48" s="2701"/>
      <c r="AA48" s="2701"/>
      <c r="AB48" s="2408"/>
      <c r="AC48" s="2408"/>
      <c r="AD48" s="2407"/>
      <c r="AE48" s="2407"/>
    </row>
    <row r="49" spans="1:31" ht="42.75" customHeight="1">
      <c r="A49" s="2605">
        <v>45</v>
      </c>
      <c r="B49" s="2686" t="s">
        <v>415</v>
      </c>
      <c r="C49" s="2148" t="s">
        <v>94</v>
      </c>
      <c r="D49" s="2663" t="s">
        <v>728</v>
      </c>
      <c r="E49" s="2665" t="s">
        <v>3632</v>
      </c>
      <c r="F49" s="2665" t="s">
        <v>3632</v>
      </c>
      <c r="G49" s="2346">
        <v>1</v>
      </c>
      <c r="H49" s="2346"/>
      <c r="I49" s="2346"/>
      <c r="J49" s="2726" t="s">
        <v>2267</v>
      </c>
      <c r="K49" s="2726" t="s">
        <v>409</v>
      </c>
      <c r="L49" s="2731"/>
      <c r="M49" s="4372"/>
      <c r="N49" s="2702">
        <v>109645.75999999999</v>
      </c>
      <c r="O49" s="2702">
        <v>0</v>
      </c>
      <c r="P49" s="2682">
        <v>1</v>
      </c>
      <c r="Q49" s="2682">
        <v>1</v>
      </c>
      <c r="R49" s="2729">
        <v>1</v>
      </c>
      <c r="S49" s="2703"/>
      <c r="T49" s="2703"/>
      <c r="U49" s="2703"/>
      <c r="V49" s="2703"/>
      <c r="W49" s="2147" t="s">
        <v>438</v>
      </c>
      <c r="X49" s="2596"/>
      <c r="Y49" s="2348"/>
      <c r="Z49" s="2408"/>
      <c r="AA49" s="2408"/>
      <c r="AB49" s="2408"/>
      <c r="AC49" s="2408"/>
      <c r="AD49" s="2407"/>
      <c r="AE49" s="2407"/>
    </row>
    <row r="50" spans="1:31" ht="42.75" customHeight="1">
      <c r="A50" s="2605">
        <v>46</v>
      </c>
      <c r="B50" s="2686" t="s">
        <v>415</v>
      </c>
      <c r="C50" s="2148" t="s">
        <v>94</v>
      </c>
      <c r="D50" s="2663" t="s">
        <v>728</v>
      </c>
      <c r="E50" s="2665" t="s">
        <v>3633</v>
      </c>
      <c r="F50" s="2665" t="s">
        <v>3633</v>
      </c>
      <c r="G50" s="2346">
        <v>1</v>
      </c>
      <c r="H50" s="2346"/>
      <c r="I50" s="2346"/>
      <c r="J50" s="2726" t="s">
        <v>2267</v>
      </c>
      <c r="K50" s="2726" t="s">
        <v>409</v>
      </c>
      <c r="L50" s="2731"/>
      <c r="M50" s="4372"/>
      <c r="N50" s="2702">
        <v>109645.75999999999</v>
      </c>
      <c r="O50" s="2702">
        <v>0</v>
      </c>
      <c r="P50" s="2682">
        <v>1</v>
      </c>
      <c r="Q50" s="2682">
        <v>1</v>
      </c>
      <c r="R50" s="2729">
        <v>1</v>
      </c>
      <c r="S50" s="2703"/>
      <c r="T50" s="2703"/>
      <c r="U50" s="2703"/>
      <c r="V50" s="2703"/>
      <c r="W50" s="2147" t="s">
        <v>438</v>
      </c>
      <c r="X50" s="2596"/>
      <c r="Y50" s="2348"/>
      <c r="Z50" s="2408"/>
      <c r="AA50" s="2408"/>
      <c r="AB50" s="2408"/>
      <c r="AC50" s="2408"/>
      <c r="AD50" s="2407"/>
      <c r="AE50" s="2407"/>
    </row>
    <row r="51" spans="1:31" ht="44.25" customHeight="1">
      <c r="A51" s="2605">
        <v>47</v>
      </c>
      <c r="B51" s="2147" t="s">
        <v>451</v>
      </c>
      <c r="C51" s="2148" t="s">
        <v>94</v>
      </c>
      <c r="D51" s="2663" t="s">
        <v>728</v>
      </c>
      <c r="E51" s="2665" t="s">
        <v>3628</v>
      </c>
      <c r="F51" s="2665" t="s">
        <v>3564</v>
      </c>
      <c r="G51" s="2346">
        <v>1</v>
      </c>
      <c r="H51" s="2346">
        <v>3</v>
      </c>
      <c r="I51" s="2346">
        <v>90</v>
      </c>
      <c r="J51" s="2726" t="s">
        <v>2267</v>
      </c>
      <c r="K51" s="2726" t="s">
        <v>409</v>
      </c>
      <c r="L51" s="2731">
        <v>600000</v>
      </c>
      <c r="M51" s="2702">
        <v>600000</v>
      </c>
      <c r="N51" s="2702">
        <v>600000</v>
      </c>
      <c r="O51" s="2702">
        <v>0</v>
      </c>
      <c r="P51" s="2682">
        <v>1</v>
      </c>
      <c r="Q51" s="2682">
        <v>1</v>
      </c>
      <c r="R51" s="2729">
        <v>1</v>
      </c>
      <c r="S51" s="2703"/>
      <c r="T51" s="2703"/>
      <c r="U51" s="2703"/>
      <c r="V51" s="2703"/>
      <c r="W51" s="2147" t="s">
        <v>438</v>
      </c>
      <c r="X51" s="2596"/>
      <c r="Y51" s="2348"/>
      <c r="Z51" s="2408" t="s">
        <v>2267</v>
      </c>
      <c r="AA51" s="2408"/>
      <c r="AB51" s="2408"/>
      <c r="AC51" s="2408" t="s">
        <v>409</v>
      </c>
      <c r="AD51" s="2407"/>
      <c r="AE51" s="2407"/>
    </row>
    <row r="52" spans="1:31" ht="129" customHeight="1">
      <c r="A52" s="2605">
        <v>48</v>
      </c>
      <c r="B52" s="2147" t="s">
        <v>451</v>
      </c>
      <c r="C52" s="2148" t="s">
        <v>94</v>
      </c>
      <c r="D52" s="2663" t="s">
        <v>740</v>
      </c>
      <c r="E52" s="2387" t="s">
        <v>3565</v>
      </c>
      <c r="F52" s="2387" t="s">
        <v>3566</v>
      </c>
      <c r="G52" s="2346"/>
      <c r="H52" s="2345">
        <v>1</v>
      </c>
      <c r="I52" s="2345">
        <v>14</v>
      </c>
      <c r="J52" s="2726" t="s">
        <v>2266</v>
      </c>
      <c r="K52" s="2726" t="s">
        <v>409</v>
      </c>
      <c r="L52" s="2731">
        <v>120000</v>
      </c>
      <c r="M52" s="2702">
        <v>145330</v>
      </c>
      <c r="N52" s="2702">
        <v>145330</v>
      </c>
      <c r="O52" s="2666">
        <v>0</v>
      </c>
      <c r="P52" s="2682">
        <v>1</v>
      </c>
      <c r="Q52" s="2682">
        <v>1</v>
      </c>
      <c r="R52" s="2729">
        <v>1</v>
      </c>
      <c r="S52" s="2703"/>
      <c r="T52" s="2703"/>
      <c r="U52" s="2703"/>
      <c r="V52" s="2703"/>
      <c r="W52" s="2665" t="s">
        <v>3643</v>
      </c>
      <c r="X52" s="2596"/>
      <c r="Y52" s="2348"/>
      <c r="Z52" s="2408" t="s">
        <v>2268</v>
      </c>
      <c r="AA52" s="2408"/>
      <c r="AB52" s="2408"/>
      <c r="AC52" s="2408" t="s">
        <v>414</v>
      </c>
      <c r="AD52" s="2407"/>
      <c r="AE52" s="2407"/>
    </row>
    <row r="53" spans="1:31" ht="56.25" customHeight="1">
      <c r="A53" s="2605">
        <v>49</v>
      </c>
      <c r="B53" s="2147" t="s">
        <v>451</v>
      </c>
      <c r="C53" s="2148" t="s">
        <v>94</v>
      </c>
      <c r="D53" s="2663" t="s">
        <v>740</v>
      </c>
      <c r="E53" s="2387" t="s">
        <v>3567</v>
      </c>
      <c r="F53" s="2387" t="s">
        <v>2721</v>
      </c>
      <c r="G53" s="2346">
        <v>1</v>
      </c>
      <c r="H53" s="2346"/>
      <c r="I53" s="2346">
        <v>48</v>
      </c>
      <c r="J53" s="2726" t="s">
        <v>2266</v>
      </c>
      <c r="K53" s="2726" t="s">
        <v>409</v>
      </c>
      <c r="L53" s="2731">
        <v>80000</v>
      </c>
      <c r="M53" s="2702">
        <v>76700</v>
      </c>
      <c r="N53" s="2702">
        <v>76700</v>
      </c>
      <c r="O53" s="2383">
        <v>0</v>
      </c>
      <c r="P53" s="2682">
        <v>1</v>
      </c>
      <c r="Q53" s="2682">
        <v>1</v>
      </c>
      <c r="R53" s="2729">
        <v>1</v>
      </c>
      <c r="S53" s="2703"/>
      <c r="T53" s="2703"/>
      <c r="U53" s="2703"/>
      <c r="V53" s="2703"/>
      <c r="W53" s="4374" t="s">
        <v>3626</v>
      </c>
      <c r="X53" s="2596"/>
      <c r="Y53" s="2348"/>
      <c r="Z53" s="2408" t="s">
        <v>2266</v>
      </c>
      <c r="AA53" s="2408"/>
      <c r="AB53" s="2408"/>
      <c r="AC53" s="2408" t="s">
        <v>408</v>
      </c>
      <c r="AD53" s="2407"/>
      <c r="AE53" s="2407"/>
    </row>
    <row r="54" spans="1:31" ht="42.75" customHeight="1">
      <c r="A54" s="2605">
        <v>50</v>
      </c>
      <c r="B54" s="2147" t="s">
        <v>451</v>
      </c>
      <c r="C54" s="2148" t="s">
        <v>94</v>
      </c>
      <c r="D54" s="2663" t="s">
        <v>740</v>
      </c>
      <c r="E54" s="2387" t="s">
        <v>3568</v>
      </c>
      <c r="F54" s="2387" t="s">
        <v>2861</v>
      </c>
      <c r="G54" s="2346">
        <v>1</v>
      </c>
      <c r="H54" s="2346"/>
      <c r="I54" s="2346">
        <v>129</v>
      </c>
      <c r="J54" s="2726" t="s">
        <v>2266</v>
      </c>
      <c r="K54" s="2726" t="s">
        <v>409</v>
      </c>
      <c r="L54" s="2731">
        <v>120000</v>
      </c>
      <c r="M54" s="2702">
        <v>97970</v>
      </c>
      <c r="N54" s="2702">
        <v>97970</v>
      </c>
      <c r="O54" s="2383">
        <v>0</v>
      </c>
      <c r="P54" s="2682">
        <v>1</v>
      </c>
      <c r="Q54" s="2682">
        <v>1</v>
      </c>
      <c r="R54" s="2729">
        <v>1</v>
      </c>
      <c r="S54" s="2703"/>
      <c r="T54" s="2703"/>
      <c r="U54" s="2703"/>
      <c r="V54" s="2703"/>
      <c r="W54" s="4374"/>
      <c r="X54" s="2596"/>
      <c r="Y54" s="2348"/>
      <c r="Z54" s="2408" t="s">
        <v>2267</v>
      </c>
      <c r="AA54" s="2408"/>
      <c r="AB54" s="2408"/>
      <c r="AC54" s="2408" t="s">
        <v>409</v>
      </c>
      <c r="AD54" s="2407"/>
      <c r="AE54" s="2407"/>
    </row>
    <row r="55" spans="1:31" ht="39.75" customHeight="1">
      <c r="A55" s="2605"/>
      <c r="B55" s="2669" t="s">
        <v>1926</v>
      </c>
      <c r="C55" s="2664" t="s">
        <v>94</v>
      </c>
      <c r="D55" s="2663" t="s">
        <v>740</v>
      </c>
      <c r="E55" s="2665" t="s">
        <v>3569</v>
      </c>
      <c r="F55" s="2383" t="s">
        <v>2723</v>
      </c>
      <c r="G55" s="2662">
        <v>1</v>
      </c>
      <c r="H55" s="2662"/>
      <c r="I55" s="2662">
        <v>69</v>
      </c>
      <c r="J55" s="2726"/>
      <c r="K55" s="2726"/>
      <c r="L55" s="2731"/>
      <c r="M55" s="2383"/>
      <c r="N55" s="2383"/>
      <c r="O55" s="2383"/>
      <c r="P55" s="2682"/>
      <c r="Q55" s="2682"/>
      <c r="R55" s="2730"/>
      <c r="S55" s="2383"/>
      <c r="T55" s="2383"/>
      <c r="U55" s="2383"/>
      <c r="V55" s="2383"/>
      <c r="W55" s="4374" t="s">
        <v>3625</v>
      </c>
      <c r="X55" s="2596"/>
      <c r="Y55" s="2348"/>
      <c r="Z55" s="2408" t="s">
        <v>2268</v>
      </c>
      <c r="AA55" s="2408"/>
      <c r="AB55" s="2408"/>
      <c r="AC55" s="2408" t="s">
        <v>414</v>
      </c>
      <c r="AD55" s="2407"/>
      <c r="AE55" s="2407"/>
    </row>
    <row r="56" spans="1:31" ht="52.5" customHeight="1">
      <c r="A56" s="2605"/>
      <c r="B56" s="2669" t="s">
        <v>1926</v>
      </c>
      <c r="C56" s="2664" t="s">
        <v>94</v>
      </c>
      <c r="D56" s="2663" t="s">
        <v>740</v>
      </c>
      <c r="E56" s="2383" t="s">
        <v>3570</v>
      </c>
      <c r="F56" s="2383" t="s">
        <v>3571</v>
      </c>
      <c r="G56" s="2383"/>
      <c r="H56" s="2383">
        <v>1</v>
      </c>
      <c r="I56" s="2383">
        <v>12</v>
      </c>
      <c r="J56" s="2726"/>
      <c r="K56" s="2726"/>
      <c r="L56" s="2731"/>
      <c r="M56" s="2383"/>
      <c r="N56" s="2383"/>
      <c r="O56" s="2383"/>
      <c r="P56" s="2682"/>
      <c r="Q56" s="2682"/>
      <c r="R56" s="2730"/>
      <c r="S56" s="2383"/>
      <c r="T56" s="2383"/>
      <c r="U56" s="2383"/>
      <c r="V56" s="2383"/>
      <c r="W56" s="4374"/>
      <c r="X56" s="2596"/>
      <c r="Y56" s="2348"/>
      <c r="Z56" s="2408" t="s">
        <v>2266</v>
      </c>
      <c r="AA56" s="2408"/>
      <c r="AB56" s="2408"/>
      <c r="AC56" s="2408" t="s">
        <v>408</v>
      </c>
      <c r="AD56" s="2407"/>
      <c r="AE56" s="2407"/>
    </row>
    <row r="57" spans="1:31" ht="99.75" customHeight="1">
      <c r="A57" s="2605">
        <v>51</v>
      </c>
      <c r="B57" s="2147" t="s">
        <v>451</v>
      </c>
      <c r="C57" s="2148" t="s">
        <v>94</v>
      </c>
      <c r="D57" s="2663" t="s">
        <v>740</v>
      </c>
      <c r="E57" s="2387" t="s">
        <v>3572</v>
      </c>
      <c r="F57" s="2387" t="s">
        <v>3574</v>
      </c>
      <c r="G57" s="2346">
        <v>1</v>
      </c>
      <c r="H57" s="2346"/>
      <c r="I57" s="2346">
        <v>140</v>
      </c>
      <c r="J57" s="2726" t="s">
        <v>2268</v>
      </c>
      <c r="K57" s="2726" t="s">
        <v>408</v>
      </c>
      <c r="L57" s="2731">
        <v>40000</v>
      </c>
      <c r="M57" s="2702">
        <v>39530</v>
      </c>
      <c r="N57" s="2702">
        <v>39530</v>
      </c>
      <c r="O57" s="2383">
        <v>0</v>
      </c>
      <c r="P57" s="2682">
        <v>1</v>
      </c>
      <c r="Q57" s="2682">
        <v>1</v>
      </c>
      <c r="R57" s="2729">
        <v>1</v>
      </c>
      <c r="S57" s="2703"/>
      <c r="T57" s="2703"/>
      <c r="U57" s="2703"/>
      <c r="V57" s="2703"/>
      <c r="W57" s="2665" t="s">
        <v>3641</v>
      </c>
      <c r="X57" s="2596"/>
      <c r="Y57" s="2348"/>
      <c r="Z57" s="2408" t="s">
        <v>2267</v>
      </c>
      <c r="AA57" s="2408"/>
      <c r="AB57" s="2408"/>
      <c r="AC57" s="2408" t="s">
        <v>409</v>
      </c>
      <c r="AD57" s="2407"/>
      <c r="AE57" s="2407"/>
    </row>
    <row r="58" spans="1:31" ht="135.75" customHeight="1">
      <c r="A58" s="2605">
        <v>52</v>
      </c>
      <c r="B58" s="2147" t="s">
        <v>451</v>
      </c>
      <c r="C58" s="2148" t="s">
        <v>94</v>
      </c>
      <c r="D58" s="2663" t="s">
        <v>740</v>
      </c>
      <c r="E58" s="2387" t="s">
        <v>3573</v>
      </c>
      <c r="F58" s="2387" t="s">
        <v>2712</v>
      </c>
      <c r="G58" s="2345">
        <v>1</v>
      </c>
      <c r="H58" s="2345"/>
      <c r="I58" s="2345">
        <v>139</v>
      </c>
      <c r="J58" s="2726" t="s">
        <v>2268</v>
      </c>
      <c r="K58" s="2726" t="s">
        <v>408</v>
      </c>
      <c r="L58" s="2731">
        <v>120000</v>
      </c>
      <c r="M58" s="2702">
        <v>76940</v>
      </c>
      <c r="N58" s="2702">
        <v>76940</v>
      </c>
      <c r="O58" s="2383">
        <v>0</v>
      </c>
      <c r="P58" s="2682">
        <v>1</v>
      </c>
      <c r="Q58" s="2682">
        <v>1</v>
      </c>
      <c r="R58" s="2729">
        <v>1</v>
      </c>
      <c r="S58" s="2703"/>
      <c r="T58" s="2703"/>
      <c r="U58" s="2703"/>
      <c r="V58" s="2703"/>
      <c r="W58" s="2665" t="s">
        <v>3640</v>
      </c>
      <c r="X58" s="2596"/>
      <c r="Y58" s="2348"/>
      <c r="Z58" s="2408" t="s">
        <v>2268</v>
      </c>
      <c r="AA58" s="2408"/>
      <c r="AB58" s="2408"/>
      <c r="AC58" s="2408" t="s">
        <v>414</v>
      </c>
      <c r="AD58" s="2407"/>
      <c r="AE58" s="2407"/>
    </row>
    <row r="59" spans="1:31" ht="52.5" customHeight="1">
      <c r="A59" s="2605">
        <v>53</v>
      </c>
      <c r="B59" s="2147" t="s">
        <v>451</v>
      </c>
      <c r="C59" s="2148" t="s">
        <v>94</v>
      </c>
      <c r="D59" s="2663" t="s">
        <v>157</v>
      </c>
      <c r="E59" s="2387" t="s">
        <v>3575</v>
      </c>
      <c r="F59" s="2387" t="s">
        <v>3442</v>
      </c>
      <c r="G59" s="2346">
        <v>1</v>
      </c>
      <c r="H59" s="2346"/>
      <c r="I59" s="2346">
        <v>61</v>
      </c>
      <c r="J59" s="2726" t="s">
        <v>2268</v>
      </c>
      <c r="K59" s="2726" t="s">
        <v>408</v>
      </c>
      <c r="L59" s="2731">
        <v>32000</v>
      </c>
      <c r="M59" s="2702">
        <v>32000</v>
      </c>
      <c r="N59" s="2702">
        <v>32000</v>
      </c>
      <c r="O59" s="2702">
        <v>0</v>
      </c>
      <c r="P59" s="2682">
        <v>1</v>
      </c>
      <c r="Q59" s="2682">
        <v>1</v>
      </c>
      <c r="R59" s="2729">
        <v>1</v>
      </c>
      <c r="S59" s="2703"/>
      <c r="T59" s="2703"/>
      <c r="U59" s="2703"/>
      <c r="V59" s="2704"/>
      <c r="W59" s="2147" t="s">
        <v>438</v>
      </c>
      <c r="X59" s="2596"/>
      <c r="Y59" s="2348"/>
      <c r="Z59" s="2408" t="s">
        <v>2266</v>
      </c>
      <c r="AA59" s="2408"/>
      <c r="AB59" s="2408"/>
      <c r="AC59" s="2408" t="s">
        <v>408</v>
      </c>
      <c r="AD59" s="2407"/>
      <c r="AE59" s="2407"/>
    </row>
    <row r="60" spans="1:31" ht="32.25" customHeight="1">
      <c r="A60" s="2605">
        <v>54</v>
      </c>
      <c r="B60" s="2147" t="s">
        <v>451</v>
      </c>
      <c r="C60" s="2148" t="s">
        <v>94</v>
      </c>
      <c r="D60" s="2663" t="s">
        <v>157</v>
      </c>
      <c r="E60" s="2387" t="s">
        <v>3575</v>
      </c>
      <c r="F60" s="2387" t="s">
        <v>3576</v>
      </c>
      <c r="G60" s="2346"/>
      <c r="H60" s="2346">
        <v>1</v>
      </c>
      <c r="I60" s="2346">
        <v>55</v>
      </c>
      <c r="J60" s="2726" t="s">
        <v>2268</v>
      </c>
      <c r="K60" s="2726" t="s">
        <v>408</v>
      </c>
      <c r="L60" s="2731">
        <v>31400</v>
      </c>
      <c r="M60" s="2702">
        <v>31400</v>
      </c>
      <c r="N60" s="2702">
        <v>31400</v>
      </c>
      <c r="O60" s="2702">
        <v>0</v>
      </c>
      <c r="P60" s="2682">
        <v>1</v>
      </c>
      <c r="Q60" s="2682">
        <v>1</v>
      </c>
      <c r="R60" s="2729">
        <v>1</v>
      </c>
      <c r="S60" s="2703"/>
      <c r="T60" s="2703"/>
      <c r="U60" s="2703"/>
      <c r="V60" s="2703"/>
      <c r="W60" s="2147" t="s">
        <v>438</v>
      </c>
      <c r="X60" s="2596"/>
      <c r="Y60" s="2348"/>
      <c r="Z60" s="2408" t="s">
        <v>2267</v>
      </c>
      <c r="AA60" s="2408"/>
      <c r="AB60" s="2408"/>
      <c r="AC60" s="2408" t="s">
        <v>409</v>
      </c>
      <c r="AD60" s="2407"/>
      <c r="AE60" s="2407"/>
    </row>
    <row r="61" spans="1:31" ht="32.25" customHeight="1">
      <c r="A61" s="2605">
        <v>55</v>
      </c>
      <c r="B61" s="2147" t="s">
        <v>451</v>
      </c>
      <c r="C61" s="2148" t="s">
        <v>94</v>
      </c>
      <c r="D61" s="2663" t="s">
        <v>157</v>
      </c>
      <c r="E61" s="2387" t="s">
        <v>3575</v>
      </c>
      <c r="F61" s="2387" t="s">
        <v>3577</v>
      </c>
      <c r="G61" s="2346"/>
      <c r="H61" s="2346">
        <v>1</v>
      </c>
      <c r="I61" s="2346">
        <v>40</v>
      </c>
      <c r="J61" s="2726" t="s">
        <v>2268</v>
      </c>
      <c r="K61" s="2726" t="s">
        <v>408</v>
      </c>
      <c r="L61" s="2731">
        <v>31000</v>
      </c>
      <c r="M61" s="2702">
        <v>31000</v>
      </c>
      <c r="N61" s="2702">
        <v>31000</v>
      </c>
      <c r="O61" s="2702">
        <v>0</v>
      </c>
      <c r="P61" s="2682">
        <v>1</v>
      </c>
      <c r="Q61" s="2682">
        <v>1</v>
      </c>
      <c r="R61" s="2729">
        <v>1</v>
      </c>
      <c r="S61" s="2703"/>
      <c r="T61" s="2703"/>
      <c r="U61" s="2703"/>
      <c r="V61" s="2703"/>
      <c r="W61" s="2147" t="s">
        <v>438</v>
      </c>
      <c r="X61" s="2596"/>
      <c r="Y61" s="2348"/>
      <c r="Z61" s="2408"/>
      <c r="AA61" s="2408"/>
      <c r="AB61" s="2408"/>
      <c r="AC61" s="2408"/>
      <c r="AD61" s="2407"/>
      <c r="AE61" s="2407"/>
    </row>
    <row r="62" spans="1:31" ht="32.25" customHeight="1">
      <c r="A62" s="2605">
        <v>56</v>
      </c>
      <c r="B62" s="2147" t="s">
        <v>451</v>
      </c>
      <c r="C62" s="2148" t="s">
        <v>94</v>
      </c>
      <c r="D62" s="2663" t="s">
        <v>157</v>
      </c>
      <c r="E62" s="2387" t="s">
        <v>3578</v>
      </c>
      <c r="F62" s="2387" t="s">
        <v>3579</v>
      </c>
      <c r="G62" s="2346"/>
      <c r="H62" s="2346">
        <v>1</v>
      </c>
      <c r="I62" s="2346">
        <v>81</v>
      </c>
      <c r="J62" s="2726" t="s">
        <v>2268</v>
      </c>
      <c r="K62" s="2726" t="s">
        <v>408</v>
      </c>
      <c r="L62" s="2731">
        <v>25960</v>
      </c>
      <c r="M62" s="2702">
        <v>25960</v>
      </c>
      <c r="N62" s="2702">
        <v>25960</v>
      </c>
      <c r="O62" s="2702">
        <v>0</v>
      </c>
      <c r="P62" s="2682">
        <v>1</v>
      </c>
      <c r="Q62" s="2682">
        <v>1</v>
      </c>
      <c r="R62" s="2729">
        <v>1</v>
      </c>
      <c r="S62" s="2703"/>
      <c r="T62" s="2703"/>
      <c r="U62" s="2703"/>
      <c r="V62" s="2703"/>
      <c r="W62" s="2147" t="s">
        <v>438</v>
      </c>
      <c r="X62" s="2596"/>
      <c r="Y62" s="2348"/>
      <c r="Z62" s="2408"/>
      <c r="AA62" s="2408"/>
      <c r="AB62" s="2408"/>
      <c r="AC62" s="2408"/>
      <c r="AD62" s="2407"/>
      <c r="AE62" s="2407"/>
    </row>
    <row r="63" spans="1:31" ht="32.25" customHeight="1">
      <c r="A63" s="2605">
        <v>57</v>
      </c>
      <c r="B63" s="2147" t="s">
        <v>451</v>
      </c>
      <c r="C63" s="2148" t="s">
        <v>94</v>
      </c>
      <c r="D63" s="2663" t="s">
        <v>157</v>
      </c>
      <c r="E63" s="2387" t="s">
        <v>3580</v>
      </c>
      <c r="F63" s="2387" t="s">
        <v>3579</v>
      </c>
      <c r="G63" s="2346"/>
      <c r="H63" s="2346">
        <v>1</v>
      </c>
      <c r="I63" s="2346">
        <v>81</v>
      </c>
      <c r="J63" s="2726" t="s">
        <v>2268</v>
      </c>
      <c r="K63" s="2726" t="s">
        <v>408</v>
      </c>
      <c r="L63" s="2731">
        <v>47200</v>
      </c>
      <c r="M63" s="2702">
        <v>47200</v>
      </c>
      <c r="N63" s="2702">
        <v>47200</v>
      </c>
      <c r="O63" s="2702">
        <v>0</v>
      </c>
      <c r="P63" s="2682">
        <v>1</v>
      </c>
      <c r="Q63" s="2682">
        <v>1</v>
      </c>
      <c r="R63" s="2729">
        <v>1</v>
      </c>
      <c r="S63" s="2703"/>
      <c r="T63" s="2703"/>
      <c r="U63" s="2703"/>
      <c r="V63" s="2703"/>
      <c r="W63" s="2147" t="s">
        <v>438</v>
      </c>
      <c r="X63" s="2596"/>
      <c r="Y63" s="2348"/>
      <c r="Z63" s="2408"/>
      <c r="AA63" s="2408"/>
      <c r="AB63" s="2408"/>
      <c r="AC63" s="2408"/>
      <c r="AD63" s="2407"/>
      <c r="AE63" s="2407"/>
    </row>
    <row r="64" spans="1:31" ht="32.25" customHeight="1">
      <c r="A64" s="2605">
        <v>58</v>
      </c>
      <c r="B64" s="2147" t="s">
        <v>451</v>
      </c>
      <c r="C64" s="2148" t="s">
        <v>94</v>
      </c>
      <c r="D64" s="2663" t="s">
        <v>157</v>
      </c>
      <c r="E64" s="2387" t="s">
        <v>3581</v>
      </c>
      <c r="F64" s="2387" t="s">
        <v>3582</v>
      </c>
      <c r="G64" s="2346">
        <v>1</v>
      </c>
      <c r="H64" s="2346"/>
      <c r="I64" s="2346">
        <v>107</v>
      </c>
      <c r="J64" s="2726" t="s">
        <v>2268</v>
      </c>
      <c r="K64" s="2726" t="s">
        <v>408</v>
      </c>
      <c r="L64" s="2731">
        <v>63720</v>
      </c>
      <c r="M64" s="2702">
        <v>63720</v>
      </c>
      <c r="N64" s="2702">
        <v>63720</v>
      </c>
      <c r="O64" s="2702">
        <v>0</v>
      </c>
      <c r="P64" s="2682">
        <v>1</v>
      </c>
      <c r="Q64" s="2682">
        <v>1</v>
      </c>
      <c r="R64" s="2729">
        <v>1</v>
      </c>
      <c r="S64" s="2703"/>
      <c r="T64" s="2703"/>
      <c r="U64" s="2703"/>
      <c r="V64" s="2703"/>
      <c r="W64" s="2147" t="s">
        <v>438</v>
      </c>
      <c r="X64" s="2596"/>
      <c r="Y64" s="2348"/>
      <c r="Z64" s="2408"/>
      <c r="AA64" s="2408"/>
      <c r="AB64" s="2408"/>
      <c r="AC64" s="2408"/>
      <c r="AD64" s="2407"/>
      <c r="AE64" s="2407"/>
    </row>
    <row r="65" spans="1:31" ht="32.25" customHeight="1">
      <c r="A65" s="2605">
        <v>59</v>
      </c>
      <c r="B65" s="2147" t="s">
        <v>451</v>
      </c>
      <c r="C65" s="2148" t="s">
        <v>94</v>
      </c>
      <c r="D65" s="2663" t="s">
        <v>157</v>
      </c>
      <c r="E65" s="2387" t="s">
        <v>3583</v>
      </c>
      <c r="F65" s="2387" t="s">
        <v>3584</v>
      </c>
      <c r="G65" s="2346">
        <v>1</v>
      </c>
      <c r="H65" s="2346"/>
      <c r="I65" s="2346">
        <v>59</v>
      </c>
      <c r="J65" s="2726" t="s">
        <v>2268</v>
      </c>
      <c r="K65" s="2726" t="s">
        <v>408</v>
      </c>
      <c r="L65" s="2731">
        <v>30680</v>
      </c>
      <c r="M65" s="2702">
        <v>30680</v>
      </c>
      <c r="N65" s="2702">
        <v>30680</v>
      </c>
      <c r="O65" s="2702">
        <v>0</v>
      </c>
      <c r="P65" s="2682">
        <v>1</v>
      </c>
      <c r="Q65" s="2682">
        <v>1</v>
      </c>
      <c r="R65" s="2729">
        <v>1</v>
      </c>
      <c r="S65" s="2703"/>
      <c r="T65" s="2703"/>
      <c r="U65" s="2703"/>
      <c r="V65" s="2703"/>
      <c r="W65" s="2147" t="s">
        <v>438</v>
      </c>
      <c r="X65" s="2596"/>
      <c r="Y65" s="2348"/>
      <c r="Z65" s="2408"/>
      <c r="AA65" s="2408"/>
      <c r="AB65" s="2408"/>
      <c r="AC65" s="2408"/>
      <c r="AD65" s="2407"/>
      <c r="AE65" s="2407"/>
    </row>
    <row r="66" spans="1:31" ht="32.25" customHeight="1">
      <c r="A66" s="2605">
        <v>60</v>
      </c>
      <c r="B66" s="2147" t="s">
        <v>451</v>
      </c>
      <c r="C66" s="2148" t="s">
        <v>94</v>
      </c>
      <c r="D66" s="2663" t="s">
        <v>157</v>
      </c>
      <c r="E66" s="2387" t="s">
        <v>3585</v>
      </c>
      <c r="F66" s="2387" t="s">
        <v>3586</v>
      </c>
      <c r="G66" s="2345">
        <v>2</v>
      </c>
      <c r="H66" s="2345"/>
      <c r="I66" s="2345">
        <v>89</v>
      </c>
      <c r="J66" s="2726" t="s">
        <v>2267</v>
      </c>
      <c r="K66" s="2726" t="s">
        <v>409</v>
      </c>
      <c r="L66" s="2731">
        <v>23600</v>
      </c>
      <c r="M66" s="2702">
        <v>23600</v>
      </c>
      <c r="N66" s="2702">
        <v>23600</v>
      </c>
      <c r="O66" s="2702">
        <v>0</v>
      </c>
      <c r="P66" s="2682">
        <v>1</v>
      </c>
      <c r="Q66" s="2682">
        <v>1</v>
      </c>
      <c r="R66" s="2729">
        <v>1</v>
      </c>
      <c r="S66" s="2703"/>
      <c r="T66" s="2703"/>
      <c r="U66" s="2703"/>
      <c r="V66" s="2703"/>
      <c r="W66" s="2147" t="s">
        <v>438</v>
      </c>
      <c r="X66" s="2596"/>
      <c r="Y66" s="2348"/>
      <c r="Z66" s="2408" t="s">
        <v>2268</v>
      </c>
      <c r="AA66" s="2408"/>
      <c r="AB66" s="2408"/>
      <c r="AC66" s="2408" t="s">
        <v>414</v>
      </c>
      <c r="AD66" s="2407"/>
      <c r="AE66" s="2407"/>
    </row>
    <row r="67" spans="1:31" ht="32.25" customHeight="1">
      <c r="A67" s="2605">
        <v>61</v>
      </c>
      <c r="B67" s="2147" t="s">
        <v>451</v>
      </c>
      <c r="C67" s="2148" t="s">
        <v>94</v>
      </c>
      <c r="D67" s="2663" t="s">
        <v>157</v>
      </c>
      <c r="E67" s="2387" t="s">
        <v>3587</v>
      </c>
      <c r="F67" s="2383" t="s">
        <v>3588</v>
      </c>
      <c r="G67" s="2346">
        <v>1</v>
      </c>
      <c r="H67" s="2346"/>
      <c r="I67" s="2346">
        <v>280</v>
      </c>
      <c r="J67" s="2726" t="s">
        <v>2267</v>
      </c>
      <c r="K67" s="2726" t="s">
        <v>409</v>
      </c>
      <c r="L67" s="2731">
        <v>61360</v>
      </c>
      <c r="M67" s="2702">
        <v>61360</v>
      </c>
      <c r="N67" s="2702">
        <v>61360</v>
      </c>
      <c r="O67" s="2702">
        <v>0</v>
      </c>
      <c r="P67" s="2682">
        <v>1</v>
      </c>
      <c r="Q67" s="2682">
        <v>1</v>
      </c>
      <c r="R67" s="2729">
        <v>1</v>
      </c>
      <c r="S67" s="2703"/>
      <c r="T67" s="2703"/>
      <c r="U67" s="2703"/>
      <c r="V67" s="2703"/>
      <c r="W67" s="2147" t="s">
        <v>438</v>
      </c>
      <c r="X67" s="2596"/>
      <c r="Y67" s="2348"/>
      <c r="Z67" s="2408" t="s">
        <v>2266</v>
      </c>
      <c r="AA67" s="2408"/>
      <c r="AB67" s="2408"/>
      <c r="AC67" s="2408" t="s">
        <v>408</v>
      </c>
      <c r="AD67" s="2407"/>
      <c r="AE67" s="2407"/>
    </row>
    <row r="68" spans="1:31" ht="32.25" customHeight="1">
      <c r="A68" s="2605">
        <v>62</v>
      </c>
      <c r="B68" s="2147" t="s">
        <v>451</v>
      </c>
      <c r="C68" s="2148" t="s">
        <v>94</v>
      </c>
      <c r="D68" s="2663" t="s">
        <v>157</v>
      </c>
      <c r="E68" s="2387" t="s">
        <v>3589</v>
      </c>
      <c r="F68" s="2387" t="s">
        <v>3590</v>
      </c>
      <c r="G68" s="2346"/>
      <c r="H68" s="2346">
        <v>1</v>
      </c>
      <c r="I68" s="2346">
        <v>203</v>
      </c>
      <c r="J68" s="2726" t="s">
        <v>2268</v>
      </c>
      <c r="K68" s="2726" t="s">
        <v>408</v>
      </c>
      <c r="L68" s="2731">
        <v>37760</v>
      </c>
      <c r="M68" s="2702">
        <v>37760</v>
      </c>
      <c r="N68" s="2702">
        <v>37760</v>
      </c>
      <c r="O68" s="2702">
        <v>0</v>
      </c>
      <c r="P68" s="2682">
        <v>1</v>
      </c>
      <c r="Q68" s="2682">
        <v>1</v>
      </c>
      <c r="R68" s="2729">
        <v>1</v>
      </c>
      <c r="S68" s="2703"/>
      <c r="T68" s="2703"/>
      <c r="U68" s="2703"/>
      <c r="V68" s="2703"/>
      <c r="W68" s="2147" t="s">
        <v>438</v>
      </c>
      <c r="X68" s="2596"/>
      <c r="Y68" s="2348"/>
      <c r="Z68" s="2408" t="s">
        <v>2267</v>
      </c>
      <c r="AA68" s="2408"/>
      <c r="AB68" s="2408"/>
      <c r="AC68" s="2408" t="s">
        <v>409</v>
      </c>
      <c r="AD68" s="2407"/>
      <c r="AE68" s="2407"/>
    </row>
    <row r="69" spans="1:31" ht="32.25" customHeight="1">
      <c r="A69" s="2605">
        <v>63</v>
      </c>
      <c r="B69" s="2147" t="s">
        <v>451</v>
      </c>
      <c r="C69" s="2148" t="s">
        <v>94</v>
      </c>
      <c r="D69" s="2663" t="s">
        <v>157</v>
      </c>
      <c r="E69" s="2387" t="s">
        <v>3591</v>
      </c>
      <c r="F69" s="2387" t="s">
        <v>3139</v>
      </c>
      <c r="G69" s="2345">
        <v>1</v>
      </c>
      <c r="H69" s="2345"/>
      <c r="I69" s="2345">
        <v>147</v>
      </c>
      <c r="J69" s="2726" t="s">
        <v>2268</v>
      </c>
      <c r="K69" s="2726" t="s">
        <v>408</v>
      </c>
      <c r="L69" s="2731">
        <v>42480</v>
      </c>
      <c r="M69" s="2702">
        <v>42480</v>
      </c>
      <c r="N69" s="2702">
        <v>42480</v>
      </c>
      <c r="O69" s="2702">
        <v>0</v>
      </c>
      <c r="P69" s="2682">
        <v>1</v>
      </c>
      <c r="Q69" s="2682">
        <v>1</v>
      </c>
      <c r="R69" s="2729">
        <v>1</v>
      </c>
      <c r="S69" s="2703"/>
      <c r="T69" s="2703"/>
      <c r="U69" s="2703"/>
      <c r="V69" s="2703"/>
      <c r="W69" s="2147" t="s">
        <v>438</v>
      </c>
      <c r="X69" s="2596"/>
      <c r="Y69" s="2348"/>
      <c r="Z69" s="2408" t="s">
        <v>2268</v>
      </c>
      <c r="AA69" s="2408"/>
      <c r="AB69" s="2408"/>
      <c r="AC69" s="2408" t="s">
        <v>414</v>
      </c>
      <c r="AD69" s="2407"/>
      <c r="AE69" s="2407"/>
    </row>
    <row r="70" spans="1:31" ht="38.25" customHeight="1">
      <c r="A70" s="2605">
        <v>64</v>
      </c>
      <c r="B70" s="2147" t="s">
        <v>451</v>
      </c>
      <c r="C70" s="2148" t="s">
        <v>94</v>
      </c>
      <c r="D70" s="2663" t="s">
        <v>157</v>
      </c>
      <c r="E70" s="2387" t="s">
        <v>3592</v>
      </c>
      <c r="F70" s="2665" t="s">
        <v>3593</v>
      </c>
      <c r="G70" s="2346"/>
      <c r="H70" s="2346">
        <v>3</v>
      </c>
      <c r="I70" s="2346">
        <v>30</v>
      </c>
      <c r="J70" s="2726" t="s">
        <v>2268</v>
      </c>
      <c r="K70" s="2726" t="s">
        <v>408</v>
      </c>
      <c r="L70" s="2731">
        <v>29500</v>
      </c>
      <c r="M70" s="2702">
        <v>29500</v>
      </c>
      <c r="N70" s="2702">
        <v>29500</v>
      </c>
      <c r="O70" s="2702">
        <v>0</v>
      </c>
      <c r="P70" s="2682">
        <v>1</v>
      </c>
      <c r="Q70" s="2682">
        <v>1</v>
      </c>
      <c r="R70" s="2729">
        <v>1</v>
      </c>
      <c r="S70" s="2703"/>
      <c r="T70" s="2703"/>
      <c r="U70" s="2703"/>
      <c r="V70" s="2703"/>
      <c r="W70" s="2147" t="s">
        <v>438</v>
      </c>
      <c r="X70" s="2596"/>
      <c r="Y70" s="2348"/>
      <c r="Z70" s="2408" t="s">
        <v>2266</v>
      </c>
      <c r="AA70" s="2408"/>
      <c r="AB70" s="2408"/>
      <c r="AC70" s="2408" t="s">
        <v>408</v>
      </c>
      <c r="AD70" s="2407"/>
      <c r="AE70" s="2407"/>
    </row>
    <row r="71" spans="1:31" ht="32.25" customHeight="1">
      <c r="A71" s="2605"/>
      <c r="B71" s="2147"/>
      <c r="C71" s="2148"/>
      <c r="D71" s="2663"/>
      <c r="E71" s="2351"/>
      <c r="F71" s="2351"/>
      <c r="G71" s="2707">
        <f>SUM(G4:G70)</f>
        <v>62</v>
      </c>
      <c r="H71" s="2707">
        <f>SUM(H4:H70)</f>
        <v>26</v>
      </c>
      <c r="I71" s="2708">
        <f>SUM(I4:I70)</f>
        <v>121273</v>
      </c>
      <c r="J71" s="2726"/>
      <c r="K71" s="2726"/>
      <c r="L71" s="2666">
        <f>SUM(L4:L70)</f>
        <v>7352676.6600000001</v>
      </c>
      <c r="M71" s="2734">
        <f>SUM(M4:M70)</f>
        <v>7562434.2500000009</v>
      </c>
      <c r="N71" s="2734">
        <f>SUM(N4:N70)</f>
        <v>7526543.8499999996</v>
      </c>
      <c r="O71" s="2666">
        <f>SUM(O4:O70)</f>
        <v>0</v>
      </c>
      <c r="P71" s="2666"/>
      <c r="Q71" s="2383"/>
      <c r="R71" s="2729">
        <f>SUM(R4:R70)</f>
        <v>64</v>
      </c>
      <c r="S71" s="2705">
        <f>SUM(S4:S70)</f>
        <v>0</v>
      </c>
      <c r="T71" s="2705">
        <f>SUM(T4:T70)</f>
        <v>0</v>
      </c>
      <c r="U71" s="2706">
        <f>SUM(U4:U70)</f>
        <v>0</v>
      </c>
      <c r="V71" s="2703"/>
      <c r="W71" s="2147"/>
      <c r="X71" s="2596"/>
      <c r="Y71" s="2348"/>
      <c r="Z71" s="2408"/>
      <c r="AA71" s="2408"/>
      <c r="AB71" s="2408"/>
      <c r="AC71" s="2408"/>
      <c r="AD71" s="2407"/>
      <c r="AE71" s="2407"/>
    </row>
    <row r="72" spans="1:31">
      <c r="O72" s="2233"/>
    </row>
    <row r="73" spans="1:31">
      <c r="M73" s="2233"/>
      <c r="N73" s="2233"/>
      <c r="O73" s="2233"/>
      <c r="P73" s="2233"/>
    </row>
    <row r="74" spans="1:31">
      <c r="O74" s="2233"/>
      <c r="P74" s="2233"/>
    </row>
    <row r="75" spans="1:31" ht="19.5" customHeight="1">
      <c r="M75" s="2233"/>
      <c r="O75" s="2233"/>
    </row>
    <row r="83" spans="14:14">
      <c r="N83" s="2233"/>
    </row>
  </sheetData>
  <mergeCells count="28">
    <mergeCell ref="W55:W56"/>
    <mergeCell ref="K2:K3"/>
    <mergeCell ref="P2:Q2"/>
    <mergeCell ref="R2:W2"/>
    <mergeCell ref="O23:O27"/>
    <mergeCell ref="W23:W27"/>
    <mergeCell ref="O14:O15"/>
    <mergeCell ref="N23:N27"/>
    <mergeCell ref="M48:M50"/>
    <mergeCell ref="O32:O44"/>
    <mergeCell ref="W53:W54"/>
    <mergeCell ref="M20:M21"/>
    <mergeCell ref="N20:N21"/>
    <mergeCell ref="W20:W21"/>
    <mergeCell ref="O20:O21"/>
    <mergeCell ref="W4:W12"/>
    <mergeCell ref="M23:M27"/>
    <mergeCell ref="W14:W15"/>
    <mergeCell ref="A1:W1"/>
    <mergeCell ref="A2:A3"/>
    <mergeCell ref="B2:B3"/>
    <mergeCell ref="C2:C3"/>
    <mergeCell ref="D2:D3"/>
    <mergeCell ref="E2:F2"/>
    <mergeCell ref="G2:G3"/>
    <mergeCell ref="H2:H3"/>
    <mergeCell ref="I2:I3"/>
    <mergeCell ref="J2:J3"/>
  </mergeCells>
  <dataValidations count="9">
    <dataValidation type="whole" allowBlank="1" showInputMessage="1" showErrorMessage="1" errorTitle="DİKKATT !!!!" error="BU BÖLÜME BİR İŞ SAYISINI GÖSTEREN BİR RAKAM GİRMELİSİNİZ_x000a_KÖYDES_x000a_" sqref="R4:V71 R2:V2">
      <formula1>0</formula1>
      <formula2>10</formula2>
    </dataValidation>
    <dataValidation allowBlank="1" showInputMessage="1" showErrorMessage="1" errorTitle="LÜTFEN DİKKAT !!!!" error="GİRİDİĞİNİZ DEĞER AŞAĞIDAKİLERDEN BİRİSİ OLMALIDIR &quot;Y&quot; , &quot;D.E&quot; ,&quot;EK&quot;" sqref="B32:B54 B4:B12 B14:B16 B19:B28 B57:B71"/>
    <dataValidation type="list" allowBlank="1" showInputMessage="1" showErrorMessage="1" errorTitle="LÜTFEN DİKKAT !!!!" error="GİRİDİĞİNİZ DEĞER AŞAĞIDAKİLERDEN BİRİSİ OLMALIDIR &quot;Y&quot; , &quot;D.E&quot; ,&quot;EK&quot;" sqref="B13 B17:B18 B29 B31">
      <formula1>$W$1:$W$4</formula1>
    </dataValidation>
    <dataValidation type="list" allowBlank="1" showInputMessage="1" showErrorMessage="1" sqref="B55:B56">
      <formula1>$AZ$3:$AZ$6</formula1>
    </dataValidation>
    <dataValidation type="list" allowBlank="1" showInputMessage="1" showErrorMessage="1" errorTitle="DİKKAT !!!" error="LÜTFEN YANDA AÇILAN OK ARACILIĞIYLA UYGUN SEÇENEĞİ GİRİN_x000a_KÖYDES" sqref="K4:K71">
      <formula1>$AC$4:$AC$6</formula1>
    </dataValidation>
    <dataValidation type="list" allowBlank="1" showInputMessage="1" showErrorMessage="1" errorTitle="DİKKAT !!!!" error="LÜTFEN YANDA AÇILAN OK ARACILIĞIYLA UYGUN SEÇENEĞİ GİRİN_x000a_KÖYDES" sqref="J4:J71">
      <formula1>$Z$4:$Z$7</formula1>
    </dataValidation>
    <dataValidation type="list" allowBlank="1" showInputMessage="1" showErrorMessage="1" errorTitle="DİKKAT !!!!" error="LÜTFEN YANDA AÇILAN OK ARACILIĞIYLA UYGUN SEÇENEĞİ GİRİN_x000a_KÖYDES" sqref="J2:J3">
      <formula1>$CO$4:$CO$6</formula1>
    </dataValidation>
    <dataValidation type="list" allowBlank="1" showInputMessage="1" showErrorMessage="1" errorTitle="LÜTFEN DİKKAT !!!!" error="GİRİDİĞİNİZ DEĞER AŞAĞIDAKİLERDEN BİRİSİ OLMALIDIR &quot;Y&quot; , &quot;D.E&quot; ,&quot;EK&quot;" sqref="B2">
      <formula1>$CQ$4:$CQ$6</formula1>
    </dataValidation>
    <dataValidation type="list" allowBlank="1" showInputMessage="1" showErrorMessage="1" errorTitle="DİKKAT !!!" error="LÜTFEN YANDA AÇILAN OK ARACILIĞIYLA UYGUN SEÇENEĞİ GİRİN_x000a_KÖYDES" sqref="K2:K3">
      <formula1>$CP$4:$CP$6</formula1>
    </dataValidation>
  </dataValidations>
  <printOptions horizontalCentered="1"/>
  <pageMargins left="0.31496062992125984" right="0.51181102362204722" top="0.74803149606299213" bottom="0.74803149606299213" header="0.31496062992125984" footer="0.31496062992125984"/>
  <pageSetup paperSize="9" scale="47" orientation="landscape"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7"/>
  <sheetViews>
    <sheetView zoomScale="96" zoomScaleNormal="96" workbookViewId="0">
      <selection sqref="A1:AL1"/>
    </sheetView>
  </sheetViews>
  <sheetFormatPr defaultRowHeight="12.75"/>
  <cols>
    <col min="1" max="1" width="6" customWidth="1"/>
    <col min="2" max="2" width="6.140625" customWidth="1"/>
    <col min="3" max="3" width="7.7109375" customWidth="1"/>
    <col min="4" max="4" width="12.85546875" customWidth="1"/>
    <col min="5" max="5" width="6.85546875" customWidth="1"/>
    <col min="6" max="6" width="29.42578125" customWidth="1"/>
    <col min="7" max="7" width="28.7109375" customWidth="1"/>
    <col min="8" max="8" width="7.5703125" customWidth="1"/>
    <col min="9" max="9" width="6" customWidth="1"/>
    <col min="10" max="10" width="7.28515625" customWidth="1"/>
    <col min="11" max="11" width="16.140625" customWidth="1"/>
    <col min="12" max="12" width="11" customWidth="1"/>
    <col min="13" max="13" width="12" customWidth="1"/>
    <col min="14" max="15" width="14.5703125" customWidth="1"/>
    <col min="16" max="16" width="15.28515625" customWidth="1"/>
    <col min="17" max="17" width="14.7109375" customWidth="1"/>
    <col min="18" max="18" width="7.85546875" customWidth="1"/>
    <col min="19" max="19" width="8.140625" customWidth="1"/>
    <col min="20" max="20" width="7.85546875" customWidth="1"/>
    <col min="21" max="21" width="6.140625" customWidth="1"/>
    <col min="22" max="22" width="7.7109375" customWidth="1"/>
    <col min="23" max="23" width="7.85546875" customWidth="1"/>
    <col min="24" max="24" width="7.7109375" customWidth="1"/>
    <col min="25" max="25" width="13" customWidth="1"/>
    <col min="26" max="26" width="7.85546875" customWidth="1"/>
    <col min="27" max="27" width="7.28515625" customWidth="1"/>
    <col min="28" max="28" width="7.5703125" customWidth="1"/>
    <col min="29" max="29" width="7" customWidth="1"/>
    <col min="30" max="30" width="8" customWidth="1"/>
    <col min="31" max="31" width="8.42578125" customWidth="1"/>
    <col min="32" max="32" width="8.140625" customWidth="1"/>
    <col min="33" max="33" width="7.85546875" customWidth="1"/>
    <col min="34" max="34" width="7" customWidth="1"/>
    <col min="35" max="35" width="8.7109375" customWidth="1"/>
    <col min="36" max="36" width="8.140625" customWidth="1"/>
    <col min="37" max="37" width="7.85546875" customWidth="1"/>
    <col min="38" max="38" width="23.85546875" customWidth="1"/>
    <col min="39" max="39" width="12" customWidth="1"/>
  </cols>
  <sheetData>
    <row r="1" spans="1:50" ht="42" customHeight="1" thickBot="1">
      <c r="A1" s="4377" t="s">
        <v>4020</v>
      </c>
      <c r="B1" s="4378"/>
      <c r="C1" s="4378"/>
      <c r="D1" s="4378"/>
      <c r="E1" s="4378"/>
      <c r="F1" s="4378"/>
      <c r="G1" s="4378"/>
      <c r="H1" s="4378"/>
      <c r="I1" s="4378"/>
      <c r="J1" s="4378"/>
      <c r="K1" s="4378"/>
      <c r="L1" s="4378"/>
      <c r="M1" s="4378"/>
      <c r="N1" s="4378"/>
      <c r="O1" s="4378"/>
      <c r="P1" s="4378"/>
      <c r="Q1" s="4378"/>
      <c r="R1" s="4378"/>
      <c r="S1" s="4378"/>
      <c r="T1" s="4378"/>
      <c r="U1" s="4378"/>
      <c r="V1" s="4378"/>
      <c r="W1" s="4378"/>
      <c r="X1" s="4378"/>
      <c r="Y1" s="4378"/>
      <c r="Z1" s="4378"/>
      <c r="AA1" s="4378"/>
      <c r="AB1" s="4378"/>
      <c r="AC1" s="4378"/>
      <c r="AD1" s="4378"/>
      <c r="AE1" s="4378"/>
      <c r="AF1" s="4378"/>
      <c r="AG1" s="4378"/>
      <c r="AH1" s="4378"/>
      <c r="AI1" s="4378"/>
      <c r="AJ1" s="4378"/>
      <c r="AK1" s="4378"/>
      <c r="AL1" s="4378"/>
      <c r="AM1" s="2197"/>
      <c r="AN1" s="2197"/>
      <c r="AO1" s="2197"/>
      <c r="AP1" s="2197"/>
      <c r="AQ1" s="2197"/>
      <c r="AR1" s="2197"/>
      <c r="AS1" s="2197"/>
      <c r="AT1" s="2197"/>
      <c r="AU1" s="2197"/>
      <c r="AV1" s="2197"/>
      <c r="AW1" s="2197"/>
      <c r="AX1" s="2197"/>
    </row>
    <row r="2" spans="1:50" ht="76.5" customHeight="1">
      <c r="A2" s="4334" t="s">
        <v>3335</v>
      </c>
      <c r="B2" s="4338" t="s">
        <v>445</v>
      </c>
      <c r="C2" s="4340" t="s">
        <v>13</v>
      </c>
      <c r="D2" s="4341" t="s">
        <v>2277</v>
      </c>
      <c r="E2" s="4342" t="s">
        <v>446</v>
      </c>
      <c r="F2" s="4324" t="s">
        <v>423</v>
      </c>
      <c r="G2" s="4324"/>
      <c r="H2" s="4134" t="s">
        <v>3040</v>
      </c>
      <c r="I2" s="4134" t="s">
        <v>3041</v>
      </c>
      <c r="J2" s="4134" t="s">
        <v>3042</v>
      </c>
      <c r="K2" s="4326" t="s">
        <v>3047</v>
      </c>
      <c r="L2" s="4345" t="s">
        <v>3048</v>
      </c>
      <c r="M2" s="4330" t="s">
        <v>1246</v>
      </c>
      <c r="N2" s="2131" t="s">
        <v>3045</v>
      </c>
      <c r="O2" s="2132" t="s">
        <v>1054</v>
      </c>
      <c r="P2" s="2132" t="s">
        <v>2358</v>
      </c>
      <c r="Q2" s="2133" t="s">
        <v>2359</v>
      </c>
      <c r="R2" s="2163" t="s">
        <v>425</v>
      </c>
      <c r="S2" s="2164" t="s">
        <v>2273</v>
      </c>
      <c r="T2" s="2164" t="s">
        <v>12</v>
      </c>
      <c r="U2" s="2164" t="s">
        <v>2274</v>
      </c>
      <c r="V2" s="2165" t="s">
        <v>3049</v>
      </c>
      <c r="W2" s="2165" t="s">
        <v>3050</v>
      </c>
      <c r="X2" s="2165" t="s">
        <v>2318</v>
      </c>
      <c r="Y2" s="2165" t="s">
        <v>2962</v>
      </c>
      <c r="Z2" s="2164" t="s">
        <v>426</v>
      </c>
      <c r="AA2" s="2164" t="s">
        <v>427</v>
      </c>
      <c r="AB2" s="2164" t="s">
        <v>1415</v>
      </c>
      <c r="AC2" s="4336" t="s">
        <v>428</v>
      </c>
      <c r="AD2" s="4337"/>
      <c r="AE2" s="4316" t="s">
        <v>429</v>
      </c>
      <c r="AF2" s="4317"/>
      <c r="AG2" s="3942" t="s">
        <v>16</v>
      </c>
      <c r="AH2" s="3943"/>
      <c r="AI2" s="3943"/>
      <c r="AJ2" s="3943"/>
      <c r="AK2" s="3943"/>
      <c r="AL2" s="3944"/>
      <c r="AM2" s="1749"/>
      <c r="AN2" s="1749"/>
      <c r="AO2" s="1749"/>
      <c r="AP2" s="1749"/>
      <c r="AQ2" s="1749"/>
      <c r="AR2" s="1749"/>
      <c r="AS2" s="1749"/>
      <c r="AT2" s="1749"/>
      <c r="AU2" s="1749"/>
      <c r="AV2" s="1749"/>
      <c r="AW2" s="1749"/>
    </row>
    <row r="3" spans="1:50" ht="32.25" customHeight="1">
      <c r="A3" s="4379"/>
      <c r="B3" s="4380"/>
      <c r="C3" s="4381"/>
      <c r="D3" s="4382"/>
      <c r="E3" s="4343"/>
      <c r="F3" s="2764" t="s">
        <v>430</v>
      </c>
      <c r="G3" s="2764" t="s">
        <v>431</v>
      </c>
      <c r="H3" s="4135"/>
      <c r="I3" s="4135"/>
      <c r="J3" s="4135"/>
      <c r="K3" s="4344"/>
      <c r="L3" s="4346"/>
      <c r="M3" s="4331"/>
      <c r="N3" s="2373" t="s">
        <v>1416</v>
      </c>
      <c r="O3" s="2374" t="s">
        <v>1417</v>
      </c>
      <c r="P3" s="2374" t="s">
        <v>1055</v>
      </c>
      <c r="Q3" s="2375" t="s">
        <v>3046</v>
      </c>
      <c r="R3" s="2765" t="s">
        <v>434</v>
      </c>
      <c r="S3" s="2766" t="s">
        <v>434</v>
      </c>
      <c r="T3" s="2766" t="s">
        <v>434</v>
      </c>
      <c r="U3" s="2767" t="s">
        <v>434</v>
      </c>
      <c r="V3" s="2767" t="s">
        <v>434</v>
      </c>
      <c r="W3" s="2767" t="s">
        <v>434</v>
      </c>
      <c r="X3" s="2768" t="s">
        <v>3051</v>
      </c>
      <c r="Y3" s="2767" t="s">
        <v>434</v>
      </c>
      <c r="Z3" s="2767" t="s">
        <v>434</v>
      </c>
      <c r="AA3" s="2767" t="s">
        <v>434</v>
      </c>
      <c r="AB3" s="2768" t="s">
        <v>2280</v>
      </c>
      <c r="AC3" s="2444" t="s">
        <v>449</v>
      </c>
      <c r="AD3" s="2445" t="s">
        <v>450</v>
      </c>
      <c r="AE3" s="2446" t="s">
        <v>436</v>
      </c>
      <c r="AF3" s="2447" t="s">
        <v>437</v>
      </c>
      <c r="AG3" s="1405" t="s">
        <v>438</v>
      </c>
      <c r="AH3" s="1406" t="s">
        <v>805</v>
      </c>
      <c r="AI3" s="1406" t="s">
        <v>441</v>
      </c>
      <c r="AJ3" s="1406" t="s">
        <v>442</v>
      </c>
      <c r="AK3" s="1406" t="s">
        <v>1926</v>
      </c>
      <c r="AL3" s="1239" t="s">
        <v>443</v>
      </c>
      <c r="AM3" s="1749"/>
      <c r="AN3" s="1749"/>
      <c r="AO3" s="1749"/>
      <c r="AP3" s="1749"/>
      <c r="AQ3" s="1749"/>
      <c r="AR3" s="1749"/>
      <c r="AS3" s="1749"/>
      <c r="AT3" s="1749"/>
      <c r="AU3" s="1749"/>
      <c r="AV3" s="1749"/>
      <c r="AW3" s="1749"/>
    </row>
    <row r="4" spans="1:50" ht="53.25" customHeight="1">
      <c r="A4" s="2693">
        <v>1</v>
      </c>
      <c r="B4" s="2147" t="s">
        <v>451</v>
      </c>
      <c r="C4" s="2398" t="s">
        <v>94</v>
      </c>
      <c r="D4" s="2769" t="s">
        <v>95</v>
      </c>
      <c r="E4" s="2572"/>
      <c r="F4" s="2387" t="s">
        <v>4021</v>
      </c>
      <c r="G4" s="2387" t="s">
        <v>4021</v>
      </c>
      <c r="H4" s="2387"/>
      <c r="I4" s="2346"/>
      <c r="J4" s="2387">
        <v>458</v>
      </c>
      <c r="K4" s="2723" t="s">
        <v>964</v>
      </c>
      <c r="L4" s="2726" t="s">
        <v>2962</v>
      </c>
      <c r="M4" s="2723" t="s">
        <v>1056</v>
      </c>
      <c r="N4" s="2369">
        <v>1048108.48</v>
      </c>
      <c r="O4" s="2392">
        <v>1048108.48</v>
      </c>
      <c r="P4" s="2392">
        <v>1048108.48</v>
      </c>
      <c r="Q4" s="2392">
        <v>0</v>
      </c>
      <c r="R4" s="2540"/>
      <c r="S4" s="2540"/>
      <c r="T4" s="2184"/>
      <c r="U4" s="2184"/>
      <c r="V4" s="2540"/>
      <c r="W4" s="2540"/>
      <c r="X4" s="2184"/>
      <c r="Y4" s="2184">
        <v>5.3</v>
      </c>
      <c r="Z4" s="2540"/>
      <c r="AA4" s="2540"/>
      <c r="AB4" s="2683"/>
      <c r="AC4" s="2187"/>
      <c r="AD4" s="2187"/>
      <c r="AE4" s="2745">
        <v>1</v>
      </c>
      <c r="AF4" s="2745">
        <v>1</v>
      </c>
      <c r="AG4" s="3215">
        <v>1</v>
      </c>
      <c r="AH4" s="2724"/>
      <c r="AI4" s="2724"/>
      <c r="AJ4" s="2724"/>
      <c r="AK4" s="2724"/>
      <c r="AL4" s="2724" t="s">
        <v>438</v>
      </c>
      <c r="AM4" s="2201">
        <f t="shared" ref="AM4:AM15" si="0">SUM(AF4:AL4)</f>
        <v>2</v>
      </c>
      <c r="AN4" s="2198"/>
      <c r="AO4" s="2198"/>
      <c r="AP4" s="2198"/>
      <c r="AQ4" s="2198"/>
      <c r="AR4" s="2198"/>
      <c r="AS4" s="2198"/>
      <c r="AT4" s="2198"/>
      <c r="AU4" s="2198" t="s">
        <v>451</v>
      </c>
      <c r="AV4" s="2198" t="s">
        <v>9</v>
      </c>
      <c r="AW4" s="2710" t="s">
        <v>425</v>
      </c>
      <c r="AX4" s="2198" t="s">
        <v>1056</v>
      </c>
    </row>
    <row r="5" spans="1:50" ht="42.75" customHeight="1">
      <c r="A5" s="2693">
        <v>2</v>
      </c>
      <c r="B5" s="2147" t="s">
        <v>451</v>
      </c>
      <c r="C5" s="2398" t="s">
        <v>94</v>
      </c>
      <c r="D5" s="2769" t="s">
        <v>95</v>
      </c>
      <c r="E5" s="2572"/>
      <c r="F5" s="2387" t="s">
        <v>4022</v>
      </c>
      <c r="G5" s="2387" t="s">
        <v>4022</v>
      </c>
      <c r="H5" s="2387"/>
      <c r="I5" s="2346"/>
      <c r="J5" s="2387">
        <v>167</v>
      </c>
      <c r="K5" s="2723" t="s">
        <v>964</v>
      </c>
      <c r="L5" s="2726" t="s">
        <v>2962</v>
      </c>
      <c r="M5" s="2723" t="s">
        <v>1056</v>
      </c>
      <c r="N5" s="2369">
        <v>602662.38</v>
      </c>
      <c r="O5" s="2392">
        <v>602662.38</v>
      </c>
      <c r="P5" s="2392">
        <v>602662.38</v>
      </c>
      <c r="Q5" s="2392">
        <v>0</v>
      </c>
      <c r="R5" s="2540"/>
      <c r="S5" s="2540"/>
      <c r="T5" s="2184"/>
      <c r="U5" s="2184"/>
      <c r="V5" s="2540"/>
      <c r="W5" s="2540"/>
      <c r="X5" s="2184"/>
      <c r="Y5" s="2184">
        <v>2.8</v>
      </c>
      <c r="Z5" s="2540"/>
      <c r="AA5" s="2540"/>
      <c r="AB5" s="2683"/>
      <c r="AC5" s="2187"/>
      <c r="AD5" s="2187"/>
      <c r="AE5" s="2745">
        <v>1</v>
      </c>
      <c r="AF5" s="2745">
        <v>1</v>
      </c>
      <c r="AG5" s="3215">
        <v>1</v>
      </c>
      <c r="AH5" s="2724"/>
      <c r="AI5" s="2724"/>
      <c r="AJ5" s="2724"/>
      <c r="AK5" s="2724"/>
      <c r="AL5" s="2724" t="s">
        <v>438</v>
      </c>
      <c r="AM5" s="2201">
        <f t="shared" si="0"/>
        <v>2</v>
      </c>
      <c r="AN5" s="2198"/>
      <c r="AO5" s="2198"/>
      <c r="AP5" s="2198"/>
      <c r="AQ5" s="2198"/>
      <c r="AR5" s="2198"/>
      <c r="AS5" s="2198"/>
      <c r="AT5" s="2198"/>
      <c r="AU5" s="2198" t="s">
        <v>10</v>
      </c>
      <c r="AV5" s="2198" t="s">
        <v>964</v>
      </c>
      <c r="AW5" s="2710" t="s">
        <v>2273</v>
      </c>
      <c r="AX5" s="2198" t="s">
        <v>1057</v>
      </c>
    </row>
    <row r="6" spans="1:50" ht="36.75" customHeight="1">
      <c r="A6" s="2693">
        <v>3</v>
      </c>
      <c r="B6" s="2147" t="s">
        <v>451</v>
      </c>
      <c r="C6" s="2398" t="s">
        <v>94</v>
      </c>
      <c r="D6" s="2769" t="s">
        <v>95</v>
      </c>
      <c r="E6" s="2572"/>
      <c r="F6" s="2387" t="s">
        <v>4023</v>
      </c>
      <c r="G6" s="2387" t="s">
        <v>3521</v>
      </c>
      <c r="H6" s="2387">
        <v>1</v>
      </c>
      <c r="I6" s="2346"/>
      <c r="J6" s="2387">
        <v>38</v>
      </c>
      <c r="K6" s="2672" t="s">
        <v>1240</v>
      </c>
      <c r="L6" s="2726" t="s">
        <v>448</v>
      </c>
      <c r="M6" s="2723" t="s">
        <v>1056</v>
      </c>
      <c r="N6" s="2369">
        <v>41272.86</v>
      </c>
      <c r="O6" s="2392">
        <v>18781.86</v>
      </c>
      <c r="P6" s="2392">
        <v>18781.86</v>
      </c>
      <c r="Q6" s="2795">
        <v>0</v>
      </c>
      <c r="R6" s="2540"/>
      <c r="S6" s="2540"/>
      <c r="T6" s="2184"/>
      <c r="U6" s="2184"/>
      <c r="V6" s="2540"/>
      <c r="W6" s="2540"/>
      <c r="X6" s="2184">
        <v>830</v>
      </c>
      <c r="Y6" s="2184"/>
      <c r="Z6" s="2540"/>
      <c r="AA6" s="2540"/>
      <c r="AB6" s="2683"/>
      <c r="AC6" s="2187"/>
      <c r="AD6" s="2187"/>
      <c r="AE6" s="2745">
        <v>1</v>
      </c>
      <c r="AF6" s="2745">
        <v>1</v>
      </c>
      <c r="AG6" s="3215">
        <v>1</v>
      </c>
      <c r="AH6" s="2724"/>
      <c r="AI6" s="2724"/>
      <c r="AJ6" s="2724"/>
      <c r="AK6" s="2724"/>
      <c r="AL6" s="4374" t="s">
        <v>4024</v>
      </c>
      <c r="AM6" s="2201">
        <f t="shared" si="0"/>
        <v>2</v>
      </c>
      <c r="AN6" s="2198"/>
      <c r="AO6" s="2198"/>
      <c r="AP6" s="2198"/>
      <c r="AQ6" s="2198"/>
      <c r="AR6" s="2198"/>
      <c r="AS6" s="2198"/>
      <c r="AT6" s="2198"/>
      <c r="AU6" s="2198" t="s">
        <v>415</v>
      </c>
      <c r="AV6" s="2198" t="s">
        <v>2268</v>
      </c>
      <c r="AW6" s="2710" t="s">
        <v>12</v>
      </c>
      <c r="AX6" s="2198"/>
    </row>
    <row r="7" spans="1:50" ht="36.75" customHeight="1">
      <c r="A7" s="2693">
        <v>4</v>
      </c>
      <c r="B7" s="2147" t="s">
        <v>451</v>
      </c>
      <c r="C7" s="2398" t="s">
        <v>94</v>
      </c>
      <c r="D7" s="2769" t="s">
        <v>95</v>
      </c>
      <c r="E7" s="2572"/>
      <c r="F7" s="2387" t="s">
        <v>4025</v>
      </c>
      <c r="G7" s="2387" t="s">
        <v>3071</v>
      </c>
      <c r="H7" s="2387">
        <v>1</v>
      </c>
      <c r="I7" s="2346"/>
      <c r="J7" s="2387">
        <v>476</v>
      </c>
      <c r="K7" s="2672" t="s">
        <v>1240</v>
      </c>
      <c r="L7" s="2726" t="s">
        <v>448</v>
      </c>
      <c r="M7" s="2723" t="s">
        <v>1056</v>
      </c>
      <c r="N7" s="2727">
        <v>70743.360000000001</v>
      </c>
      <c r="O7" s="2392">
        <v>48252.36</v>
      </c>
      <c r="P7" s="2392">
        <f>O7-R7</f>
        <v>48252.36</v>
      </c>
      <c r="Q7" s="2795">
        <v>0</v>
      </c>
      <c r="R7" s="2540"/>
      <c r="S7" s="2540"/>
      <c r="T7" s="2184"/>
      <c r="U7" s="2184"/>
      <c r="V7" s="2540"/>
      <c r="W7" s="2540"/>
      <c r="X7" s="2184">
        <v>1200</v>
      </c>
      <c r="Y7" s="2184"/>
      <c r="Z7" s="2540"/>
      <c r="AA7" s="2540"/>
      <c r="AB7" s="2683"/>
      <c r="AC7" s="2187"/>
      <c r="AD7" s="2187"/>
      <c r="AE7" s="2745">
        <v>1</v>
      </c>
      <c r="AF7" s="2745">
        <v>1</v>
      </c>
      <c r="AG7" s="3215">
        <v>1</v>
      </c>
      <c r="AH7" s="2724"/>
      <c r="AI7" s="2724"/>
      <c r="AJ7" s="2724"/>
      <c r="AK7" s="2724"/>
      <c r="AL7" s="4374"/>
      <c r="AM7" s="2201">
        <f t="shared" si="0"/>
        <v>2</v>
      </c>
      <c r="AN7" s="2198"/>
      <c r="AO7" s="2198"/>
      <c r="AP7" s="2198"/>
      <c r="AQ7" s="2198"/>
      <c r="AR7" s="2198"/>
      <c r="AS7" s="2198"/>
      <c r="AT7" s="2198"/>
      <c r="AU7" s="2198"/>
      <c r="AV7" s="2198"/>
      <c r="AW7" s="2710" t="s">
        <v>2274</v>
      </c>
      <c r="AX7" s="2198"/>
    </row>
    <row r="8" spans="1:50" ht="41.25" customHeight="1">
      <c r="A8" s="2693">
        <v>5</v>
      </c>
      <c r="B8" s="2147" t="s">
        <v>451</v>
      </c>
      <c r="C8" s="2398" t="s">
        <v>94</v>
      </c>
      <c r="D8" s="2769" t="s">
        <v>95</v>
      </c>
      <c r="E8" s="2572"/>
      <c r="F8" s="2387" t="s">
        <v>4026</v>
      </c>
      <c r="G8" s="2387" t="s">
        <v>2853</v>
      </c>
      <c r="H8" s="2387">
        <v>1</v>
      </c>
      <c r="I8" s="2346"/>
      <c r="J8" s="2387">
        <v>520</v>
      </c>
      <c r="K8" s="2672" t="s">
        <v>1240</v>
      </c>
      <c r="L8" s="2726" t="s">
        <v>448</v>
      </c>
      <c r="M8" s="2723" t="s">
        <v>1056</v>
      </c>
      <c r="N8" s="2727">
        <v>32990.44</v>
      </c>
      <c r="O8" s="2392">
        <v>10499.44</v>
      </c>
      <c r="P8" s="2392">
        <f>O8-R8</f>
        <v>10499.44</v>
      </c>
      <c r="Q8" s="2795">
        <v>0</v>
      </c>
      <c r="R8" s="2683"/>
      <c r="S8" s="2540"/>
      <c r="T8" s="2184"/>
      <c r="U8" s="2184"/>
      <c r="V8" s="2540"/>
      <c r="W8" s="2540"/>
      <c r="X8" s="2184">
        <v>700</v>
      </c>
      <c r="Y8" s="2184"/>
      <c r="Z8" s="2540"/>
      <c r="AA8" s="2540"/>
      <c r="AB8" s="2683"/>
      <c r="AC8" s="2187"/>
      <c r="AD8" s="2187"/>
      <c r="AE8" s="2745">
        <v>1</v>
      </c>
      <c r="AF8" s="2745">
        <v>1</v>
      </c>
      <c r="AG8" s="3215">
        <v>1</v>
      </c>
      <c r="AH8" s="2724"/>
      <c r="AI8" s="2724"/>
      <c r="AJ8" s="2724"/>
      <c r="AK8" s="2724"/>
      <c r="AL8" s="4374"/>
      <c r="AM8" s="2201">
        <f t="shared" si="0"/>
        <v>2</v>
      </c>
      <c r="AN8" s="2198"/>
      <c r="AO8" s="2198"/>
      <c r="AP8" s="2198"/>
      <c r="AQ8" s="2198"/>
      <c r="AR8" s="2198"/>
      <c r="AS8" s="2198"/>
      <c r="AT8" s="2198"/>
      <c r="AU8" s="2198"/>
      <c r="AV8" s="2198"/>
      <c r="AW8" s="2710"/>
      <c r="AX8" s="2198"/>
    </row>
    <row r="9" spans="1:50" ht="30.75" customHeight="1">
      <c r="A9" s="2693">
        <v>6</v>
      </c>
      <c r="B9" s="2147" t="s">
        <v>451</v>
      </c>
      <c r="C9" s="2398" t="s">
        <v>94</v>
      </c>
      <c r="D9" s="2769" t="s">
        <v>95</v>
      </c>
      <c r="E9" s="2572"/>
      <c r="F9" s="2387" t="s">
        <v>4027</v>
      </c>
      <c r="G9" s="2387" t="s">
        <v>4028</v>
      </c>
      <c r="H9" s="2387">
        <v>1</v>
      </c>
      <c r="I9" s="2346"/>
      <c r="J9" s="2387">
        <v>190</v>
      </c>
      <c r="K9" s="2672" t="s">
        <v>1240</v>
      </c>
      <c r="L9" s="2726" t="s">
        <v>448</v>
      </c>
      <c r="M9" s="2723" t="s">
        <v>1056</v>
      </c>
      <c r="N9" s="2727">
        <v>47162.239999999998</v>
      </c>
      <c r="O9" s="2392">
        <v>24671.24</v>
      </c>
      <c r="P9" s="2392">
        <f>O9-R9</f>
        <v>24671.24</v>
      </c>
      <c r="Q9" s="2795">
        <v>0</v>
      </c>
      <c r="R9" s="2540"/>
      <c r="S9" s="2540"/>
      <c r="T9" s="2184"/>
      <c r="U9" s="2184"/>
      <c r="V9" s="2540"/>
      <c r="W9" s="2540"/>
      <c r="X9" s="2184">
        <v>800</v>
      </c>
      <c r="Y9" s="2184"/>
      <c r="Z9" s="2540"/>
      <c r="AA9" s="2540"/>
      <c r="AB9" s="2683"/>
      <c r="AC9" s="2683"/>
      <c r="AD9" s="2683"/>
      <c r="AE9" s="2745">
        <v>1</v>
      </c>
      <c r="AF9" s="2745">
        <v>1</v>
      </c>
      <c r="AG9" s="3215">
        <v>1</v>
      </c>
      <c r="AH9" s="2724"/>
      <c r="AI9" s="2724"/>
      <c r="AJ9" s="2724"/>
      <c r="AK9" s="2683"/>
      <c r="AL9" s="4374"/>
      <c r="AM9" s="2201">
        <f t="shared" si="0"/>
        <v>2</v>
      </c>
      <c r="AN9" s="2198"/>
      <c r="AO9" s="2198"/>
      <c r="AP9" s="2198"/>
      <c r="AQ9" s="2198"/>
      <c r="AR9" s="2198"/>
      <c r="AS9" s="2198"/>
      <c r="AT9" s="2198"/>
      <c r="AU9" s="2198"/>
      <c r="AV9" s="2198"/>
      <c r="AW9" s="2710" t="s">
        <v>3049</v>
      </c>
      <c r="AX9" s="2198"/>
    </row>
    <row r="10" spans="1:50" ht="41.25" customHeight="1">
      <c r="A10" s="2693">
        <v>7</v>
      </c>
      <c r="B10" s="2147" t="s">
        <v>451</v>
      </c>
      <c r="C10" s="2398" t="s">
        <v>94</v>
      </c>
      <c r="D10" s="2769" t="s">
        <v>95</v>
      </c>
      <c r="E10" s="2572"/>
      <c r="F10" s="2387" t="s">
        <v>4029</v>
      </c>
      <c r="G10" s="2387" t="s">
        <v>4030</v>
      </c>
      <c r="H10" s="2387">
        <v>1</v>
      </c>
      <c r="I10" s="2346"/>
      <c r="J10" s="2387">
        <v>273</v>
      </c>
      <c r="K10" s="2369" t="s">
        <v>11</v>
      </c>
      <c r="L10" s="2726" t="s">
        <v>11</v>
      </c>
      <c r="M10" s="2723" t="s">
        <v>1056</v>
      </c>
      <c r="N10" s="2727">
        <v>29899.85</v>
      </c>
      <c r="O10" s="2711">
        <v>27539.85</v>
      </c>
      <c r="P10" s="2711">
        <f>O10-R10</f>
        <v>27539.85</v>
      </c>
      <c r="Q10" s="2711">
        <v>0</v>
      </c>
      <c r="R10" s="2540"/>
      <c r="S10" s="2540"/>
      <c r="T10" s="2184"/>
      <c r="U10" s="2184"/>
      <c r="V10" s="2540"/>
      <c r="W10" s="2540"/>
      <c r="X10" s="2184"/>
      <c r="Y10" s="2184"/>
      <c r="Z10" s="2540"/>
      <c r="AA10" s="2540"/>
      <c r="AB10" s="2683"/>
      <c r="AC10" s="2187">
        <v>1</v>
      </c>
      <c r="AD10" s="2187"/>
      <c r="AE10" s="2745">
        <v>1</v>
      </c>
      <c r="AF10" s="2745">
        <v>1</v>
      </c>
      <c r="AG10" s="3215">
        <v>1</v>
      </c>
      <c r="AH10" s="2724"/>
      <c r="AI10" s="2724"/>
      <c r="AJ10" s="2724"/>
      <c r="AK10" s="2724"/>
      <c r="AL10" s="2724" t="s">
        <v>438</v>
      </c>
      <c r="AM10" s="2201">
        <f t="shared" si="0"/>
        <v>2</v>
      </c>
      <c r="AN10" s="2198"/>
      <c r="AO10" s="2198"/>
      <c r="AP10" s="2198"/>
      <c r="AQ10" s="2198"/>
      <c r="AR10" s="2198"/>
      <c r="AS10" s="2198"/>
      <c r="AT10" s="2198"/>
      <c r="AU10" s="2198"/>
      <c r="AV10" s="2198"/>
      <c r="AW10" s="2710" t="s">
        <v>2274</v>
      </c>
      <c r="AX10" s="2198"/>
    </row>
    <row r="11" spans="1:50" ht="85.5" customHeight="1">
      <c r="A11" s="2693">
        <v>8</v>
      </c>
      <c r="B11" s="2440" t="s">
        <v>415</v>
      </c>
      <c r="C11" s="2712" t="s">
        <v>94</v>
      </c>
      <c r="D11" s="3017" t="s">
        <v>95</v>
      </c>
      <c r="E11" s="2713"/>
      <c r="F11" s="2716" t="s">
        <v>4031</v>
      </c>
      <c r="G11" s="2716" t="s">
        <v>4031</v>
      </c>
      <c r="H11" s="2716"/>
      <c r="I11" s="2725"/>
      <c r="J11" s="2716"/>
      <c r="K11" s="2672" t="s">
        <v>2268</v>
      </c>
      <c r="L11" s="2726" t="s">
        <v>2268</v>
      </c>
      <c r="M11" s="2672" t="s">
        <v>1056</v>
      </c>
      <c r="N11" s="2728"/>
      <c r="O11" s="2715">
        <v>400000</v>
      </c>
      <c r="P11" s="2715">
        <v>400000</v>
      </c>
      <c r="Q11" s="2715">
        <v>0</v>
      </c>
      <c r="R11" s="2683"/>
      <c r="S11" s="2683"/>
      <c r="T11" s="2683"/>
      <c r="U11" s="2683"/>
      <c r="V11" s="2683"/>
      <c r="W11" s="2683"/>
      <c r="X11" s="2683"/>
      <c r="Y11" s="2683">
        <v>3.1</v>
      </c>
      <c r="Z11" s="2683"/>
      <c r="AA11" s="2683"/>
      <c r="AB11" s="2189"/>
      <c r="AC11" s="2683"/>
      <c r="AD11" s="2683"/>
      <c r="AE11" s="2745">
        <v>1</v>
      </c>
      <c r="AF11" s="2745">
        <v>1</v>
      </c>
      <c r="AG11" s="3215">
        <v>1</v>
      </c>
      <c r="AH11" s="2683"/>
      <c r="AI11" s="2683"/>
      <c r="AJ11" s="2683"/>
      <c r="AK11" s="2683"/>
      <c r="AL11" s="2683" t="s">
        <v>4032</v>
      </c>
    </row>
    <row r="12" spans="1:50" ht="86.25" customHeight="1">
      <c r="A12" s="2693">
        <v>9</v>
      </c>
      <c r="B12" s="2147" t="s">
        <v>451</v>
      </c>
      <c r="C12" s="2398" t="s">
        <v>94</v>
      </c>
      <c r="D12" s="2769" t="s">
        <v>2081</v>
      </c>
      <c r="E12" s="2572"/>
      <c r="F12" s="2387" t="s">
        <v>3522</v>
      </c>
      <c r="G12" s="2387" t="s">
        <v>3522</v>
      </c>
      <c r="H12" s="2387">
        <v>2</v>
      </c>
      <c r="I12" s="2387"/>
      <c r="J12" s="2387">
        <v>739</v>
      </c>
      <c r="K12" s="2723" t="s">
        <v>964</v>
      </c>
      <c r="L12" s="2726" t="s">
        <v>2962</v>
      </c>
      <c r="M12" s="2723" t="s">
        <v>1056</v>
      </c>
      <c r="N12" s="2727">
        <v>690223.76</v>
      </c>
      <c r="O12" s="2711">
        <v>663378.30000000005</v>
      </c>
      <c r="P12" s="2711">
        <v>663378.30000000005</v>
      </c>
      <c r="Q12" s="2683">
        <v>0</v>
      </c>
      <c r="R12" s="2540"/>
      <c r="S12" s="2540"/>
      <c r="T12" s="2184"/>
      <c r="U12" s="2184"/>
      <c r="V12" s="2540"/>
      <c r="W12" s="2540"/>
      <c r="X12" s="2184"/>
      <c r="Y12" s="2184">
        <v>2.1</v>
      </c>
      <c r="Z12" s="2540"/>
      <c r="AA12" s="2540"/>
      <c r="AB12" s="2683"/>
      <c r="AC12" s="2683"/>
      <c r="AD12" s="2683"/>
      <c r="AE12" s="2745">
        <v>1</v>
      </c>
      <c r="AF12" s="2745">
        <v>1</v>
      </c>
      <c r="AG12" s="3215">
        <v>1</v>
      </c>
      <c r="AH12" s="2724"/>
      <c r="AI12" s="2724"/>
      <c r="AJ12" s="2724"/>
      <c r="AK12" s="2724"/>
      <c r="AL12" s="2683" t="s">
        <v>4033</v>
      </c>
      <c r="AM12" s="2201">
        <f t="shared" si="0"/>
        <v>2</v>
      </c>
      <c r="AN12" s="2198"/>
      <c r="AO12" s="2198"/>
      <c r="AP12" s="2198"/>
      <c r="AQ12" s="2198"/>
      <c r="AR12" s="2198"/>
      <c r="AS12" s="2198"/>
      <c r="AT12" s="2198"/>
      <c r="AU12" s="2198"/>
      <c r="AV12" s="2198"/>
      <c r="AW12" s="2710" t="s">
        <v>3049</v>
      </c>
      <c r="AX12" s="2198"/>
    </row>
    <row r="13" spans="1:50" ht="55.5" customHeight="1">
      <c r="A13" s="2693">
        <v>10</v>
      </c>
      <c r="B13" s="2147" t="s">
        <v>451</v>
      </c>
      <c r="C13" s="2398" t="s">
        <v>94</v>
      </c>
      <c r="D13" s="2769" t="s">
        <v>2374</v>
      </c>
      <c r="E13" s="2572"/>
      <c r="F13" s="2387" t="s">
        <v>4034</v>
      </c>
      <c r="G13" s="2387" t="s">
        <v>4034</v>
      </c>
      <c r="H13" s="2346">
        <v>6</v>
      </c>
      <c r="I13" s="2346">
        <v>5</v>
      </c>
      <c r="J13" s="2387">
        <v>600</v>
      </c>
      <c r="K13" s="2723" t="s">
        <v>964</v>
      </c>
      <c r="L13" s="2726" t="s">
        <v>2962</v>
      </c>
      <c r="M13" s="2723" t="s">
        <v>1056</v>
      </c>
      <c r="N13" s="2727">
        <v>910000</v>
      </c>
      <c r="O13" s="2711">
        <v>910000</v>
      </c>
      <c r="P13" s="2711">
        <v>910000</v>
      </c>
      <c r="Q13" s="2711">
        <v>0</v>
      </c>
      <c r="R13" s="2540"/>
      <c r="S13" s="2540"/>
      <c r="T13" s="2184"/>
      <c r="U13" s="2184"/>
      <c r="V13" s="2540"/>
      <c r="W13" s="2540"/>
      <c r="X13" s="2184"/>
      <c r="Y13" s="2184">
        <v>2</v>
      </c>
      <c r="Z13" s="2540"/>
      <c r="AA13" s="2540"/>
      <c r="AB13" s="2683"/>
      <c r="AC13" s="2187"/>
      <c r="AD13" s="2187"/>
      <c r="AE13" s="2745">
        <v>1</v>
      </c>
      <c r="AF13" s="2745">
        <v>1</v>
      </c>
      <c r="AG13" s="3215">
        <v>1</v>
      </c>
      <c r="AH13" s="2724"/>
      <c r="AI13" s="2724"/>
      <c r="AJ13" s="2724"/>
      <c r="AK13" s="2724"/>
      <c r="AL13" s="2718"/>
      <c r="AM13" s="2201">
        <f t="shared" si="0"/>
        <v>2</v>
      </c>
      <c r="AN13" s="2198"/>
      <c r="AO13" s="2198"/>
      <c r="AP13" s="2198"/>
      <c r="AQ13" s="2198"/>
      <c r="AR13" s="2198"/>
      <c r="AS13" s="2198"/>
      <c r="AT13" s="2198"/>
      <c r="AU13" s="2198"/>
      <c r="AV13" s="2198"/>
      <c r="AW13" s="2710" t="s">
        <v>2274</v>
      </c>
      <c r="AX13" s="2198"/>
    </row>
    <row r="14" spans="1:50" ht="50.25" customHeight="1">
      <c r="A14" s="2693">
        <v>11</v>
      </c>
      <c r="B14" s="2147" t="s">
        <v>451</v>
      </c>
      <c r="C14" s="2398" t="s">
        <v>94</v>
      </c>
      <c r="D14" s="2769" t="s">
        <v>2374</v>
      </c>
      <c r="E14" s="2572"/>
      <c r="F14" s="2387" t="s">
        <v>4035</v>
      </c>
      <c r="G14" s="2387" t="s">
        <v>4035</v>
      </c>
      <c r="H14" s="2346">
        <v>12</v>
      </c>
      <c r="I14" s="2346">
        <v>9</v>
      </c>
      <c r="J14" s="2387">
        <v>1400</v>
      </c>
      <c r="K14" s="2723" t="s">
        <v>964</v>
      </c>
      <c r="L14" s="2726" t="s">
        <v>2962</v>
      </c>
      <c r="M14" s="2723" t="s">
        <v>1056</v>
      </c>
      <c r="N14" s="2727">
        <v>1137500</v>
      </c>
      <c r="O14" s="2711">
        <v>1137500</v>
      </c>
      <c r="P14" s="2711">
        <v>1137500</v>
      </c>
      <c r="Q14" s="2711">
        <v>0</v>
      </c>
      <c r="R14" s="2540"/>
      <c r="S14" s="2540"/>
      <c r="T14" s="2184"/>
      <c r="U14" s="2184"/>
      <c r="V14" s="2540"/>
      <c r="W14" s="2540"/>
      <c r="X14" s="2184"/>
      <c r="Y14" s="2184">
        <v>2.5</v>
      </c>
      <c r="Z14" s="2540"/>
      <c r="AA14" s="2540"/>
      <c r="AB14" s="2683"/>
      <c r="AC14" s="2187"/>
      <c r="AD14" s="2187"/>
      <c r="AE14" s="2745">
        <v>1</v>
      </c>
      <c r="AF14" s="2745">
        <v>1</v>
      </c>
      <c r="AG14" s="3215">
        <v>1</v>
      </c>
      <c r="AH14" s="2724"/>
      <c r="AI14" s="2724"/>
      <c r="AJ14" s="2724"/>
      <c r="AK14" s="2724"/>
      <c r="AL14" s="2724" t="s">
        <v>438</v>
      </c>
      <c r="AM14" s="2201">
        <f t="shared" si="0"/>
        <v>2</v>
      </c>
      <c r="AN14" s="2198"/>
      <c r="AO14" s="2198"/>
      <c r="AP14" s="2198"/>
      <c r="AQ14" s="2198"/>
      <c r="AR14" s="2198"/>
      <c r="AS14" s="2198"/>
      <c r="AT14" s="2198"/>
      <c r="AU14" s="2198"/>
      <c r="AV14" s="2198"/>
      <c r="AW14" s="2710" t="s">
        <v>3049</v>
      </c>
      <c r="AX14" s="2198"/>
    </row>
    <row r="15" spans="1:50" ht="42.75" customHeight="1">
      <c r="A15" s="2693">
        <v>12</v>
      </c>
      <c r="B15" s="2440" t="s">
        <v>415</v>
      </c>
      <c r="C15" s="2712" t="s">
        <v>94</v>
      </c>
      <c r="D15" s="2665" t="s">
        <v>2374</v>
      </c>
      <c r="E15" s="2713"/>
      <c r="F15" s="2716" t="s">
        <v>4036</v>
      </c>
      <c r="G15" s="2716" t="s">
        <v>4036</v>
      </c>
      <c r="H15" s="2725">
        <v>1</v>
      </c>
      <c r="I15" s="2725"/>
      <c r="J15" s="2665">
        <v>68</v>
      </c>
      <c r="K15" s="2672" t="s">
        <v>1240</v>
      </c>
      <c r="L15" s="2726" t="s">
        <v>448</v>
      </c>
      <c r="M15" s="2672" t="s">
        <v>1056</v>
      </c>
      <c r="N15" s="2665"/>
      <c r="O15" s="4372">
        <v>94107.81</v>
      </c>
      <c r="P15" s="4372">
        <v>94107.81</v>
      </c>
      <c r="Q15" s="2714"/>
      <c r="R15" s="2683"/>
      <c r="S15" s="2683"/>
      <c r="T15" s="2683"/>
      <c r="U15" s="2683"/>
      <c r="V15" s="2683"/>
      <c r="W15" s="2683"/>
      <c r="X15" s="2683">
        <v>2000</v>
      </c>
      <c r="Y15" s="2683"/>
      <c r="Z15" s="2683"/>
      <c r="AA15" s="2683"/>
      <c r="AB15" s="2189"/>
      <c r="AC15" s="2683"/>
      <c r="AD15" s="2683"/>
      <c r="AE15" s="2745">
        <v>1</v>
      </c>
      <c r="AF15" s="2745">
        <v>1</v>
      </c>
      <c r="AG15" s="3215">
        <v>1</v>
      </c>
      <c r="AH15" s="2683"/>
      <c r="AI15" s="2683"/>
      <c r="AJ15" s="2683"/>
      <c r="AK15" s="2683"/>
      <c r="AL15" s="4374" t="s">
        <v>4037</v>
      </c>
      <c r="AM15">
        <f t="shared" si="0"/>
        <v>2</v>
      </c>
    </row>
    <row r="16" spans="1:50" ht="50.25" customHeight="1">
      <c r="A16" s="2693">
        <v>13</v>
      </c>
      <c r="B16" s="2440" t="s">
        <v>415</v>
      </c>
      <c r="C16" s="2712" t="s">
        <v>94</v>
      </c>
      <c r="D16" s="2665" t="s">
        <v>2374</v>
      </c>
      <c r="E16" s="2713"/>
      <c r="F16" s="2716" t="s">
        <v>4038</v>
      </c>
      <c r="G16" s="2716" t="s">
        <v>4038</v>
      </c>
      <c r="H16" s="2725">
        <v>1</v>
      </c>
      <c r="I16" s="2725"/>
      <c r="J16" s="2665">
        <v>36</v>
      </c>
      <c r="K16" s="2672" t="s">
        <v>1240</v>
      </c>
      <c r="L16" s="2726" t="s">
        <v>448</v>
      </c>
      <c r="M16" s="2672" t="s">
        <v>1056</v>
      </c>
      <c r="N16" s="2665"/>
      <c r="O16" s="4372"/>
      <c r="P16" s="4372"/>
      <c r="Q16" s="2714">
        <v>0</v>
      </c>
      <c r="R16" s="2683"/>
      <c r="S16" s="2683"/>
      <c r="T16" s="2683"/>
      <c r="U16" s="2683"/>
      <c r="V16" s="2683"/>
      <c r="W16" s="2683"/>
      <c r="X16" s="2683">
        <v>500</v>
      </c>
      <c r="Y16" s="2683"/>
      <c r="Z16" s="2683"/>
      <c r="AA16" s="2683"/>
      <c r="AB16" s="2189"/>
      <c r="AC16" s="2683"/>
      <c r="AD16" s="2683"/>
      <c r="AE16" s="2745">
        <v>1</v>
      </c>
      <c r="AF16" s="2745">
        <v>1</v>
      </c>
      <c r="AG16" s="3215">
        <v>1</v>
      </c>
      <c r="AH16" s="2683"/>
      <c r="AI16" s="2683"/>
      <c r="AJ16" s="2683"/>
      <c r="AK16" s="2683"/>
      <c r="AL16" s="4374"/>
    </row>
    <row r="17" spans="1:50" ht="42.75" customHeight="1">
      <c r="A17" s="2693">
        <v>14</v>
      </c>
      <c r="B17" s="2440" t="s">
        <v>415</v>
      </c>
      <c r="C17" s="2712" t="s">
        <v>94</v>
      </c>
      <c r="D17" s="2665" t="s">
        <v>2374</v>
      </c>
      <c r="E17" s="2713"/>
      <c r="F17" s="2716" t="s">
        <v>4039</v>
      </c>
      <c r="G17" s="2716" t="s">
        <v>4039</v>
      </c>
      <c r="H17" s="2725">
        <v>1</v>
      </c>
      <c r="I17" s="2725"/>
      <c r="J17" s="2665">
        <v>248</v>
      </c>
      <c r="K17" s="2672" t="s">
        <v>1240</v>
      </c>
      <c r="L17" s="2726" t="s">
        <v>448</v>
      </c>
      <c r="M17" s="2672" t="s">
        <v>1056</v>
      </c>
      <c r="N17" s="2665"/>
      <c r="O17" s="4372"/>
      <c r="P17" s="4372"/>
      <c r="Q17" s="2714"/>
      <c r="R17" s="2683"/>
      <c r="S17" s="2683"/>
      <c r="T17" s="2683"/>
      <c r="U17" s="2683"/>
      <c r="V17" s="2683"/>
      <c r="W17" s="2683"/>
      <c r="X17" s="2683">
        <v>500</v>
      </c>
      <c r="Y17" s="2683"/>
      <c r="Z17" s="2683"/>
      <c r="AA17" s="2683"/>
      <c r="AB17" s="2189"/>
      <c r="AC17" s="2683"/>
      <c r="AD17" s="2683"/>
      <c r="AE17" s="2745">
        <v>1</v>
      </c>
      <c r="AF17" s="2745">
        <v>1</v>
      </c>
      <c r="AG17" s="3215">
        <v>1</v>
      </c>
      <c r="AH17" s="2683"/>
      <c r="AI17" s="2683"/>
      <c r="AJ17" s="2683"/>
      <c r="AK17" s="2683"/>
      <c r="AL17" s="4374"/>
    </row>
    <row r="18" spans="1:50" ht="45.75" customHeight="1">
      <c r="A18" s="2693">
        <v>15</v>
      </c>
      <c r="B18" s="2440" t="s">
        <v>415</v>
      </c>
      <c r="C18" s="2712" t="s">
        <v>94</v>
      </c>
      <c r="D18" s="2665" t="s">
        <v>2374</v>
      </c>
      <c r="E18" s="2713"/>
      <c r="F18" s="2716" t="s">
        <v>4040</v>
      </c>
      <c r="G18" s="2716" t="s">
        <v>4040</v>
      </c>
      <c r="H18" s="2725">
        <v>1</v>
      </c>
      <c r="I18" s="2725"/>
      <c r="J18" s="2665">
        <v>52</v>
      </c>
      <c r="K18" s="2672" t="s">
        <v>1240</v>
      </c>
      <c r="L18" s="2726" t="s">
        <v>448</v>
      </c>
      <c r="M18" s="2672" t="s">
        <v>1056</v>
      </c>
      <c r="N18" s="2665"/>
      <c r="O18" s="4372"/>
      <c r="P18" s="4372"/>
      <c r="Q18" s="2714"/>
      <c r="R18" s="2683"/>
      <c r="S18" s="2683"/>
      <c r="T18" s="2683"/>
      <c r="U18" s="2683"/>
      <c r="V18" s="2683"/>
      <c r="W18" s="2683"/>
      <c r="X18" s="2683">
        <v>500</v>
      </c>
      <c r="Y18" s="2683"/>
      <c r="Z18" s="2683"/>
      <c r="AA18" s="2683"/>
      <c r="AB18" s="2189"/>
      <c r="AC18" s="2683"/>
      <c r="AD18" s="2683"/>
      <c r="AE18" s="2745">
        <v>1</v>
      </c>
      <c r="AF18" s="2745">
        <v>1</v>
      </c>
      <c r="AG18" s="3215">
        <v>1</v>
      </c>
      <c r="AH18" s="2683"/>
      <c r="AI18" s="2683"/>
      <c r="AJ18" s="2683"/>
      <c r="AK18" s="2683"/>
      <c r="AL18" s="4374"/>
    </row>
    <row r="19" spans="1:50" ht="48" customHeight="1">
      <c r="A19" s="2693">
        <v>16</v>
      </c>
      <c r="B19" s="2147" t="s">
        <v>451</v>
      </c>
      <c r="C19" s="2398" t="s">
        <v>94</v>
      </c>
      <c r="D19" s="2769" t="s">
        <v>2374</v>
      </c>
      <c r="E19" s="2572"/>
      <c r="F19" s="2387" t="s">
        <v>4041</v>
      </c>
      <c r="G19" s="2387" t="s">
        <v>4041</v>
      </c>
      <c r="H19" s="2346">
        <v>1</v>
      </c>
      <c r="I19" s="2346"/>
      <c r="J19" s="2387">
        <v>76</v>
      </c>
      <c r="K19" s="2672" t="s">
        <v>1240</v>
      </c>
      <c r="L19" s="2726" t="s">
        <v>448</v>
      </c>
      <c r="M19" s="2723" t="s">
        <v>1056</v>
      </c>
      <c r="N19" s="2369">
        <v>35000</v>
      </c>
      <c r="O19" s="4372">
        <v>1305892.19</v>
      </c>
      <c r="P19" s="4372">
        <v>1305892.19</v>
      </c>
      <c r="Q19" s="4372">
        <v>0</v>
      </c>
      <c r="R19" s="2540"/>
      <c r="S19" s="2540"/>
      <c r="T19" s="2184"/>
      <c r="U19" s="2184"/>
      <c r="V19" s="2540"/>
      <c r="W19" s="2540"/>
      <c r="X19" s="2184">
        <v>1000</v>
      </c>
      <c r="Y19" s="2184"/>
      <c r="Z19" s="2540"/>
      <c r="AA19" s="2540"/>
      <c r="AB19" s="2683"/>
      <c r="AC19" s="2187"/>
      <c r="AD19" s="2187"/>
      <c r="AE19" s="2745">
        <v>1</v>
      </c>
      <c r="AF19" s="2745">
        <v>1</v>
      </c>
      <c r="AG19" s="3215">
        <v>1</v>
      </c>
      <c r="AH19" s="2724"/>
      <c r="AI19" s="2724"/>
      <c r="AJ19" s="2724"/>
      <c r="AK19" s="2724"/>
      <c r="AL19" s="2724" t="s">
        <v>438</v>
      </c>
      <c r="AM19" s="2201">
        <f t="shared" ref="AM19:AM50" si="1">SUM(AF19:AL19)</f>
        <v>2</v>
      </c>
      <c r="AN19" s="2198"/>
      <c r="AO19" s="2198"/>
      <c r="AP19" s="2198"/>
      <c r="AQ19" s="2198"/>
      <c r="AR19" s="2198"/>
      <c r="AS19" s="2198"/>
      <c r="AT19" s="2198"/>
      <c r="AU19" s="2198"/>
      <c r="AV19" s="2198"/>
      <c r="AW19" s="2710" t="s">
        <v>2274</v>
      </c>
      <c r="AX19" s="2198"/>
    </row>
    <row r="20" spans="1:50" ht="49.5" customHeight="1">
      <c r="A20" s="2693">
        <v>17</v>
      </c>
      <c r="B20" s="2182" t="s">
        <v>451</v>
      </c>
      <c r="C20" s="2372" t="s">
        <v>94</v>
      </c>
      <c r="D20" s="2769" t="s">
        <v>2374</v>
      </c>
      <c r="E20" s="2192"/>
      <c r="F20" s="2387" t="s">
        <v>4042</v>
      </c>
      <c r="G20" s="2387" t="s">
        <v>4042</v>
      </c>
      <c r="H20" s="2346">
        <v>1</v>
      </c>
      <c r="I20" s="2346"/>
      <c r="J20" s="2387">
        <v>67</v>
      </c>
      <c r="K20" s="2672" t="s">
        <v>1240</v>
      </c>
      <c r="L20" s="2726" t="s">
        <v>448</v>
      </c>
      <c r="M20" s="2540" t="s">
        <v>1056</v>
      </c>
      <c r="N20" s="2369">
        <v>17500</v>
      </c>
      <c r="O20" s="4372"/>
      <c r="P20" s="4372"/>
      <c r="Q20" s="4372"/>
      <c r="R20" s="2540"/>
      <c r="S20" s="2540"/>
      <c r="T20" s="2184"/>
      <c r="U20" s="2184"/>
      <c r="V20" s="2540"/>
      <c r="W20" s="2540"/>
      <c r="X20" s="2184">
        <v>500</v>
      </c>
      <c r="Y20" s="2184"/>
      <c r="Z20" s="2540"/>
      <c r="AA20" s="2540"/>
      <c r="AB20" s="2683"/>
      <c r="AC20" s="2187"/>
      <c r="AD20" s="2187"/>
      <c r="AE20" s="2745">
        <v>1</v>
      </c>
      <c r="AF20" s="2745">
        <v>1</v>
      </c>
      <c r="AG20" s="3215">
        <v>1</v>
      </c>
      <c r="AH20" s="2724"/>
      <c r="AI20" s="2724"/>
      <c r="AJ20" s="2724"/>
      <c r="AK20" s="2724"/>
      <c r="AL20" s="2724" t="s">
        <v>438</v>
      </c>
      <c r="AM20" s="2201">
        <f t="shared" si="1"/>
        <v>2</v>
      </c>
      <c r="AN20" s="2198"/>
      <c r="AO20" s="2198"/>
      <c r="AP20" s="2198"/>
      <c r="AQ20" s="2198"/>
      <c r="AR20" s="2198"/>
      <c r="AS20" s="2198"/>
      <c r="AT20" s="2198"/>
      <c r="AU20" s="2198"/>
      <c r="AV20" s="2198"/>
      <c r="AW20" s="2710" t="s">
        <v>3049</v>
      </c>
      <c r="AX20" s="2198"/>
    </row>
    <row r="21" spans="1:50" ht="39.75" customHeight="1">
      <c r="A21" s="2693">
        <v>18</v>
      </c>
      <c r="B21" s="2182" t="s">
        <v>451</v>
      </c>
      <c r="C21" s="2372" t="s">
        <v>94</v>
      </c>
      <c r="D21" s="2769" t="s">
        <v>2374</v>
      </c>
      <c r="E21" s="2192"/>
      <c r="F21" s="2387" t="s">
        <v>4043</v>
      </c>
      <c r="G21" s="2387" t="s">
        <v>4043</v>
      </c>
      <c r="H21" s="2346">
        <v>1</v>
      </c>
      <c r="I21" s="2346"/>
      <c r="J21" s="2387">
        <v>129</v>
      </c>
      <c r="K21" s="2672" t="s">
        <v>1240</v>
      </c>
      <c r="L21" s="2726" t="s">
        <v>448</v>
      </c>
      <c r="M21" s="2540" t="s">
        <v>1056</v>
      </c>
      <c r="N21" s="2369">
        <v>35000</v>
      </c>
      <c r="O21" s="4372"/>
      <c r="P21" s="4372"/>
      <c r="Q21" s="4372"/>
      <c r="R21" s="2540"/>
      <c r="S21" s="2540"/>
      <c r="T21" s="2184"/>
      <c r="U21" s="2184"/>
      <c r="V21" s="2540"/>
      <c r="W21" s="2540"/>
      <c r="X21" s="2184">
        <v>1000</v>
      </c>
      <c r="Y21" s="2184"/>
      <c r="Z21" s="2540"/>
      <c r="AA21" s="2540"/>
      <c r="AB21" s="2683"/>
      <c r="AC21" s="2187"/>
      <c r="AD21" s="2187"/>
      <c r="AE21" s="2745">
        <v>1</v>
      </c>
      <c r="AF21" s="2745">
        <v>1</v>
      </c>
      <c r="AG21" s="3215">
        <v>1</v>
      </c>
      <c r="AH21" s="2724"/>
      <c r="AI21" s="2724"/>
      <c r="AJ21" s="2724"/>
      <c r="AK21" s="2724"/>
      <c r="AL21" s="2724" t="s">
        <v>438</v>
      </c>
      <c r="AM21" s="2201">
        <f t="shared" si="1"/>
        <v>2</v>
      </c>
      <c r="AN21" s="2198"/>
      <c r="AO21" s="2198"/>
      <c r="AP21" s="2198"/>
      <c r="AQ21" s="2198"/>
      <c r="AR21" s="2198"/>
      <c r="AS21" s="2198"/>
      <c r="AT21" s="2198"/>
      <c r="AU21" s="2198"/>
      <c r="AV21" s="2198"/>
      <c r="AW21" s="2710" t="s">
        <v>2274</v>
      </c>
      <c r="AX21" s="2198"/>
    </row>
    <row r="22" spans="1:50" ht="37.5" customHeight="1">
      <c r="A22" s="2693">
        <v>19</v>
      </c>
      <c r="B22" s="2182" t="s">
        <v>451</v>
      </c>
      <c r="C22" s="2372" t="s">
        <v>94</v>
      </c>
      <c r="D22" s="2769" t="s">
        <v>2374</v>
      </c>
      <c r="E22" s="2192"/>
      <c r="F22" s="2387" t="s">
        <v>4044</v>
      </c>
      <c r="G22" s="2387" t="s">
        <v>4044</v>
      </c>
      <c r="H22" s="2346">
        <v>1</v>
      </c>
      <c r="I22" s="2346"/>
      <c r="J22" s="2387">
        <v>153</v>
      </c>
      <c r="K22" s="2672" t="s">
        <v>1240</v>
      </c>
      <c r="L22" s="2726" t="s">
        <v>448</v>
      </c>
      <c r="M22" s="2540" t="s">
        <v>1056</v>
      </c>
      <c r="N22" s="2369">
        <v>35000</v>
      </c>
      <c r="O22" s="4372"/>
      <c r="P22" s="4372"/>
      <c r="Q22" s="4372"/>
      <c r="R22" s="2711"/>
      <c r="S22" s="2540"/>
      <c r="T22" s="2184"/>
      <c r="U22" s="2184"/>
      <c r="V22" s="2540"/>
      <c r="W22" s="2540"/>
      <c r="X22" s="2184">
        <v>1000</v>
      </c>
      <c r="Y22" s="2184"/>
      <c r="Z22" s="2540"/>
      <c r="AA22" s="2540"/>
      <c r="AB22" s="2683"/>
      <c r="AC22" s="2187"/>
      <c r="AD22" s="2187"/>
      <c r="AE22" s="2745">
        <v>1</v>
      </c>
      <c r="AF22" s="2745">
        <v>1</v>
      </c>
      <c r="AG22" s="3215">
        <v>1</v>
      </c>
      <c r="AH22" s="2724"/>
      <c r="AI22" s="2724"/>
      <c r="AJ22" s="2724"/>
      <c r="AK22" s="2724"/>
      <c r="AL22" s="2724" t="s">
        <v>438</v>
      </c>
      <c r="AM22" s="2201">
        <f t="shared" si="1"/>
        <v>2</v>
      </c>
      <c r="AN22" s="2198"/>
      <c r="AO22" s="2198"/>
      <c r="AP22" s="2198"/>
      <c r="AQ22" s="2198"/>
      <c r="AR22" s="2198"/>
      <c r="AS22" s="2198"/>
      <c r="AT22" s="2198"/>
      <c r="AU22" s="2198"/>
      <c r="AV22" s="2198"/>
      <c r="AW22" s="2710" t="s">
        <v>3049</v>
      </c>
      <c r="AX22" s="2198"/>
    </row>
    <row r="23" spans="1:50" ht="40.5" customHeight="1">
      <c r="A23" s="2693">
        <v>20</v>
      </c>
      <c r="B23" s="2182" t="s">
        <v>451</v>
      </c>
      <c r="C23" s="2372" t="s">
        <v>94</v>
      </c>
      <c r="D23" s="2769" t="s">
        <v>2374</v>
      </c>
      <c r="E23" s="2192"/>
      <c r="F23" s="2387" t="s">
        <v>4045</v>
      </c>
      <c r="G23" s="2387" t="s">
        <v>4045</v>
      </c>
      <c r="H23" s="2346">
        <v>1</v>
      </c>
      <c r="I23" s="2346"/>
      <c r="J23" s="2387">
        <v>53</v>
      </c>
      <c r="K23" s="2672" t="s">
        <v>1240</v>
      </c>
      <c r="L23" s="2726" t="s">
        <v>448</v>
      </c>
      <c r="M23" s="2540" t="s">
        <v>1056</v>
      </c>
      <c r="N23" s="2369">
        <v>35000</v>
      </c>
      <c r="O23" s="4372"/>
      <c r="P23" s="4372"/>
      <c r="Q23" s="4372"/>
      <c r="R23" s="2540"/>
      <c r="S23" s="2540"/>
      <c r="T23" s="2184"/>
      <c r="U23" s="2184"/>
      <c r="V23" s="2540"/>
      <c r="W23" s="2540"/>
      <c r="X23" s="2184">
        <v>1000</v>
      </c>
      <c r="Y23" s="2184"/>
      <c r="Z23" s="2540"/>
      <c r="AA23" s="2540"/>
      <c r="AB23" s="2683"/>
      <c r="AC23" s="2187"/>
      <c r="AD23" s="2187"/>
      <c r="AE23" s="2745">
        <v>1</v>
      </c>
      <c r="AF23" s="2745">
        <v>1</v>
      </c>
      <c r="AG23" s="3215">
        <v>1</v>
      </c>
      <c r="AH23" s="2724"/>
      <c r="AI23" s="2724"/>
      <c r="AJ23" s="2724"/>
      <c r="AK23" s="2724"/>
      <c r="AL23" s="2724" t="s">
        <v>438</v>
      </c>
      <c r="AM23" s="2201">
        <f t="shared" si="1"/>
        <v>2</v>
      </c>
      <c r="AN23" s="2198"/>
      <c r="AO23" s="2198"/>
      <c r="AP23" s="2198"/>
      <c r="AQ23" s="2198"/>
      <c r="AR23" s="2198"/>
      <c r="AS23" s="2198"/>
      <c r="AT23" s="2198"/>
      <c r="AU23" s="2198"/>
      <c r="AV23" s="2198"/>
      <c r="AW23" s="2710" t="s">
        <v>2274</v>
      </c>
      <c r="AX23" s="2198"/>
    </row>
    <row r="24" spans="1:50" ht="43.5" customHeight="1">
      <c r="A24" s="2693">
        <v>21</v>
      </c>
      <c r="B24" s="2182" t="s">
        <v>451</v>
      </c>
      <c r="C24" s="2372" t="s">
        <v>94</v>
      </c>
      <c r="D24" s="2769" t="s">
        <v>2374</v>
      </c>
      <c r="E24" s="2192"/>
      <c r="F24" s="2387" t="s">
        <v>4046</v>
      </c>
      <c r="G24" s="2387" t="s">
        <v>4046</v>
      </c>
      <c r="H24" s="2346">
        <v>1</v>
      </c>
      <c r="I24" s="2346"/>
      <c r="J24" s="2387">
        <v>67</v>
      </c>
      <c r="K24" s="2672" t="s">
        <v>1240</v>
      </c>
      <c r="L24" s="2726" t="s">
        <v>448</v>
      </c>
      <c r="M24" s="2540" t="s">
        <v>1056</v>
      </c>
      <c r="N24" s="2369">
        <v>35000</v>
      </c>
      <c r="O24" s="4372"/>
      <c r="P24" s="4372"/>
      <c r="Q24" s="4372"/>
      <c r="R24" s="2540"/>
      <c r="S24" s="2540"/>
      <c r="T24" s="2184"/>
      <c r="U24" s="2184"/>
      <c r="V24" s="2540"/>
      <c r="W24" s="2540"/>
      <c r="X24" s="2184">
        <v>1000</v>
      </c>
      <c r="Y24" s="2184"/>
      <c r="Z24" s="2540"/>
      <c r="AA24" s="2540"/>
      <c r="AB24" s="2683"/>
      <c r="AC24" s="2187"/>
      <c r="AD24" s="2187"/>
      <c r="AE24" s="2745">
        <v>1</v>
      </c>
      <c r="AF24" s="2745">
        <v>1</v>
      </c>
      <c r="AG24" s="3215">
        <v>1</v>
      </c>
      <c r="AH24" s="2724"/>
      <c r="AI24" s="2724"/>
      <c r="AJ24" s="2724"/>
      <c r="AK24" s="2724"/>
      <c r="AL24" s="2724" t="s">
        <v>438</v>
      </c>
      <c r="AM24" s="2201">
        <f t="shared" si="1"/>
        <v>2</v>
      </c>
      <c r="AN24" s="2198"/>
      <c r="AO24" s="2198"/>
      <c r="AP24" s="2198"/>
      <c r="AQ24" s="2198"/>
      <c r="AR24" s="2198"/>
      <c r="AS24" s="2198"/>
      <c r="AT24" s="2198"/>
      <c r="AU24" s="2198"/>
      <c r="AV24" s="2198"/>
      <c r="AW24" s="2710" t="s">
        <v>3049</v>
      </c>
      <c r="AX24" s="2198"/>
    </row>
    <row r="25" spans="1:50" ht="39" customHeight="1">
      <c r="A25" s="2693">
        <v>22</v>
      </c>
      <c r="B25" s="2182" t="s">
        <v>451</v>
      </c>
      <c r="C25" s="2372" t="s">
        <v>94</v>
      </c>
      <c r="D25" s="2769" t="s">
        <v>2374</v>
      </c>
      <c r="E25" s="2192"/>
      <c r="F25" s="2387" t="s">
        <v>4047</v>
      </c>
      <c r="G25" s="2387" t="s">
        <v>4047</v>
      </c>
      <c r="H25" s="2346">
        <v>1</v>
      </c>
      <c r="I25" s="2346"/>
      <c r="J25" s="2387">
        <v>33</v>
      </c>
      <c r="K25" s="2672" t="s">
        <v>1240</v>
      </c>
      <c r="L25" s="2726" t="s">
        <v>448</v>
      </c>
      <c r="M25" s="2540" t="s">
        <v>1056</v>
      </c>
      <c r="N25" s="2369">
        <v>17500</v>
      </c>
      <c r="O25" s="4372"/>
      <c r="P25" s="4372"/>
      <c r="Q25" s="4372"/>
      <c r="R25" s="2540"/>
      <c r="S25" s="2540"/>
      <c r="T25" s="2184"/>
      <c r="U25" s="2184"/>
      <c r="V25" s="2540"/>
      <c r="W25" s="2540"/>
      <c r="X25" s="2184">
        <v>500</v>
      </c>
      <c r="Y25" s="2184"/>
      <c r="Z25" s="2540"/>
      <c r="AA25" s="2540"/>
      <c r="AB25" s="2683"/>
      <c r="AC25" s="2187"/>
      <c r="AD25" s="2187"/>
      <c r="AE25" s="2745">
        <v>1</v>
      </c>
      <c r="AF25" s="2745">
        <v>1</v>
      </c>
      <c r="AG25" s="3215">
        <v>1</v>
      </c>
      <c r="AH25" s="2724"/>
      <c r="AI25" s="2724"/>
      <c r="AJ25" s="2724"/>
      <c r="AK25" s="2724"/>
      <c r="AL25" s="2724" t="s">
        <v>438</v>
      </c>
      <c r="AM25" s="2201">
        <f t="shared" si="1"/>
        <v>2</v>
      </c>
      <c r="AN25" s="2198"/>
      <c r="AO25" s="2198"/>
      <c r="AP25" s="2198"/>
      <c r="AQ25" s="2198"/>
      <c r="AR25" s="2198"/>
      <c r="AS25" s="2198"/>
      <c r="AT25" s="2198"/>
      <c r="AU25" s="2198"/>
      <c r="AV25" s="2198"/>
      <c r="AW25" s="2710" t="s">
        <v>2274</v>
      </c>
      <c r="AX25" s="2198"/>
    </row>
    <row r="26" spans="1:50" ht="36.75" customHeight="1">
      <c r="A26" s="2693">
        <v>23</v>
      </c>
      <c r="B26" s="2182" t="s">
        <v>451</v>
      </c>
      <c r="C26" s="2372" t="s">
        <v>94</v>
      </c>
      <c r="D26" s="2769" t="s">
        <v>2374</v>
      </c>
      <c r="E26" s="2192"/>
      <c r="F26" s="2387" t="s">
        <v>4048</v>
      </c>
      <c r="G26" s="2387" t="s">
        <v>4048</v>
      </c>
      <c r="H26" s="2346">
        <v>1</v>
      </c>
      <c r="I26" s="2346"/>
      <c r="J26" s="2387">
        <v>58</v>
      </c>
      <c r="K26" s="2672" t="s">
        <v>1240</v>
      </c>
      <c r="L26" s="2726" t="s">
        <v>448</v>
      </c>
      <c r="M26" s="2540" t="s">
        <v>1056</v>
      </c>
      <c r="N26" s="2369">
        <v>17500</v>
      </c>
      <c r="O26" s="4372"/>
      <c r="P26" s="4372"/>
      <c r="Q26" s="4372"/>
      <c r="R26" s="2540"/>
      <c r="S26" s="2540"/>
      <c r="T26" s="2184"/>
      <c r="U26" s="2184"/>
      <c r="V26" s="2540"/>
      <c r="W26" s="2540"/>
      <c r="X26" s="2184">
        <v>500</v>
      </c>
      <c r="Y26" s="2184"/>
      <c r="Z26" s="2540"/>
      <c r="AA26" s="2540"/>
      <c r="AB26" s="2683"/>
      <c r="AC26" s="2187"/>
      <c r="AD26" s="2187"/>
      <c r="AE26" s="2745">
        <v>1</v>
      </c>
      <c r="AF26" s="2745">
        <v>1</v>
      </c>
      <c r="AG26" s="3215">
        <v>1</v>
      </c>
      <c r="AH26" s="2724"/>
      <c r="AI26" s="2724"/>
      <c r="AJ26" s="2724"/>
      <c r="AK26" s="2724"/>
      <c r="AL26" s="2724" t="s">
        <v>438</v>
      </c>
      <c r="AM26" s="2201">
        <f t="shared" si="1"/>
        <v>2</v>
      </c>
      <c r="AN26" s="2198"/>
      <c r="AO26" s="2198"/>
      <c r="AP26" s="2198"/>
      <c r="AQ26" s="2198"/>
      <c r="AR26" s="2198"/>
      <c r="AS26" s="2198"/>
      <c r="AT26" s="2198"/>
      <c r="AU26" s="2198"/>
      <c r="AV26" s="2198"/>
      <c r="AW26" s="2710"/>
      <c r="AX26" s="2198"/>
    </row>
    <row r="27" spans="1:50" ht="30" customHeight="1">
      <c r="A27" s="2693">
        <v>24</v>
      </c>
      <c r="B27" s="2182" t="s">
        <v>451</v>
      </c>
      <c r="C27" s="2372" t="s">
        <v>94</v>
      </c>
      <c r="D27" s="2769" t="s">
        <v>2374</v>
      </c>
      <c r="E27" s="2192"/>
      <c r="F27" s="2387" t="s">
        <v>4049</v>
      </c>
      <c r="G27" s="2387" t="s">
        <v>4049</v>
      </c>
      <c r="H27" s="2346">
        <v>1</v>
      </c>
      <c r="I27" s="2346"/>
      <c r="J27" s="2387">
        <v>149</v>
      </c>
      <c r="K27" s="2672" t="s">
        <v>1240</v>
      </c>
      <c r="L27" s="2726" t="s">
        <v>448</v>
      </c>
      <c r="M27" s="2540" t="s">
        <v>1056</v>
      </c>
      <c r="N27" s="2369">
        <v>70000</v>
      </c>
      <c r="O27" s="4372"/>
      <c r="P27" s="4372"/>
      <c r="Q27" s="4372"/>
      <c r="R27" s="2540"/>
      <c r="S27" s="2540"/>
      <c r="T27" s="2184"/>
      <c r="U27" s="2184"/>
      <c r="V27" s="2540"/>
      <c r="W27" s="2540"/>
      <c r="X27" s="2184">
        <v>2000</v>
      </c>
      <c r="Y27" s="2184"/>
      <c r="Z27" s="2540"/>
      <c r="AA27" s="2540"/>
      <c r="AB27" s="2683"/>
      <c r="AC27" s="2187"/>
      <c r="AD27" s="2187"/>
      <c r="AE27" s="2745">
        <v>1</v>
      </c>
      <c r="AF27" s="2745">
        <v>1</v>
      </c>
      <c r="AG27" s="3215">
        <v>1</v>
      </c>
      <c r="AH27" s="2724"/>
      <c r="AI27" s="2724"/>
      <c r="AJ27" s="2724"/>
      <c r="AK27" s="2724"/>
      <c r="AL27" s="2724" t="s">
        <v>438</v>
      </c>
      <c r="AM27" s="2201">
        <f t="shared" si="1"/>
        <v>2</v>
      </c>
      <c r="AN27" s="2198"/>
      <c r="AO27" s="2198"/>
      <c r="AP27" s="2198"/>
      <c r="AQ27" s="2198"/>
      <c r="AR27" s="2198"/>
      <c r="AS27" s="2198"/>
      <c r="AT27" s="2198"/>
      <c r="AU27" s="2198"/>
      <c r="AV27" s="2198"/>
      <c r="AW27" s="2710"/>
      <c r="AX27" s="2198"/>
    </row>
    <row r="28" spans="1:50" ht="30.75" customHeight="1">
      <c r="A28" s="2693">
        <v>25</v>
      </c>
      <c r="B28" s="2182" t="s">
        <v>451</v>
      </c>
      <c r="C28" s="2372" t="s">
        <v>94</v>
      </c>
      <c r="D28" s="2769" t="s">
        <v>2374</v>
      </c>
      <c r="E28" s="2192"/>
      <c r="F28" s="2387" t="s">
        <v>4050</v>
      </c>
      <c r="G28" s="2387" t="s">
        <v>4050</v>
      </c>
      <c r="H28" s="2346">
        <v>1</v>
      </c>
      <c r="I28" s="2346"/>
      <c r="J28" s="2387">
        <v>111</v>
      </c>
      <c r="K28" s="2672" t="s">
        <v>1240</v>
      </c>
      <c r="L28" s="2726" t="s">
        <v>448</v>
      </c>
      <c r="M28" s="2540" t="s">
        <v>1056</v>
      </c>
      <c r="N28" s="2369">
        <v>35000</v>
      </c>
      <c r="O28" s="4372"/>
      <c r="P28" s="4372"/>
      <c r="Q28" s="4372"/>
      <c r="R28" s="2540"/>
      <c r="S28" s="2540"/>
      <c r="T28" s="2184"/>
      <c r="U28" s="2184"/>
      <c r="V28" s="2540"/>
      <c r="W28" s="2540"/>
      <c r="X28" s="2184">
        <v>1000</v>
      </c>
      <c r="Y28" s="2184"/>
      <c r="Z28" s="2540"/>
      <c r="AA28" s="2540"/>
      <c r="AB28" s="2683"/>
      <c r="AC28" s="2187"/>
      <c r="AD28" s="2187"/>
      <c r="AE28" s="2745">
        <v>1</v>
      </c>
      <c r="AF28" s="2745">
        <v>1</v>
      </c>
      <c r="AG28" s="3215">
        <v>1</v>
      </c>
      <c r="AH28" s="2724"/>
      <c r="AI28" s="2724"/>
      <c r="AJ28" s="2724"/>
      <c r="AK28" s="2724"/>
      <c r="AL28" s="2724" t="s">
        <v>438</v>
      </c>
      <c r="AM28" s="2201">
        <f t="shared" si="1"/>
        <v>2</v>
      </c>
      <c r="AN28" s="2198"/>
      <c r="AO28" s="2198"/>
      <c r="AP28" s="2198"/>
      <c r="AQ28" s="2198"/>
      <c r="AR28" s="2198"/>
      <c r="AS28" s="2198"/>
      <c r="AT28" s="2198"/>
      <c r="AU28" s="2198"/>
      <c r="AV28" s="2199"/>
      <c r="AW28" s="2200"/>
      <c r="AX28" s="2199"/>
    </row>
    <row r="29" spans="1:50" ht="30" customHeight="1">
      <c r="A29" s="2693">
        <v>26</v>
      </c>
      <c r="B29" s="2182" t="s">
        <v>451</v>
      </c>
      <c r="C29" s="2372" t="s">
        <v>94</v>
      </c>
      <c r="D29" s="2769" t="s">
        <v>2374</v>
      </c>
      <c r="E29" s="2192"/>
      <c r="F29" s="2387" t="s">
        <v>4051</v>
      </c>
      <c r="G29" s="2387" t="s">
        <v>4051</v>
      </c>
      <c r="H29" s="2346">
        <v>1</v>
      </c>
      <c r="I29" s="2346"/>
      <c r="J29" s="2387">
        <v>102</v>
      </c>
      <c r="K29" s="2672" t="s">
        <v>1240</v>
      </c>
      <c r="L29" s="2726" t="s">
        <v>448</v>
      </c>
      <c r="M29" s="2540" t="s">
        <v>1056</v>
      </c>
      <c r="N29" s="2369">
        <v>35000</v>
      </c>
      <c r="O29" s="4372"/>
      <c r="P29" s="4372"/>
      <c r="Q29" s="4372"/>
      <c r="R29" s="2540"/>
      <c r="S29" s="2540"/>
      <c r="T29" s="2184"/>
      <c r="U29" s="2184"/>
      <c r="V29" s="2540"/>
      <c r="W29" s="2540"/>
      <c r="X29" s="2184">
        <v>1000</v>
      </c>
      <c r="Y29" s="2184"/>
      <c r="Z29" s="2540"/>
      <c r="AA29" s="2540"/>
      <c r="AB29" s="2683"/>
      <c r="AC29" s="2187"/>
      <c r="AD29" s="2187"/>
      <c r="AE29" s="2745">
        <v>1</v>
      </c>
      <c r="AF29" s="2745">
        <v>1</v>
      </c>
      <c r="AG29" s="3215">
        <v>1</v>
      </c>
      <c r="AH29" s="2724"/>
      <c r="AI29" s="2724"/>
      <c r="AJ29" s="2724"/>
      <c r="AK29" s="2724"/>
      <c r="AL29" s="2724" t="s">
        <v>438</v>
      </c>
      <c r="AM29" s="2201">
        <f t="shared" si="1"/>
        <v>2</v>
      </c>
      <c r="AN29" s="2198"/>
      <c r="AO29" s="2198"/>
      <c r="AP29" s="2198"/>
      <c r="AQ29" s="2198"/>
      <c r="AR29" s="2198"/>
      <c r="AS29" s="2198"/>
      <c r="AT29" s="2198"/>
      <c r="AU29" s="2198"/>
      <c r="AV29" s="2199"/>
      <c r="AW29" s="2200"/>
      <c r="AX29" s="2199"/>
    </row>
    <row r="30" spans="1:50" ht="30.75" customHeight="1">
      <c r="A30" s="2693">
        <v>27</v>
      </c>
      <c r="B30" s="2182" t="s">
        <v>451</v>
      </c>
      <c r="C30" s="2372" t="s">
        <v>94</v>
      </c>
      <c r="D30" s="2769" t="s">
        <v>2374</v>
      </c>
      <c r="E30" s="2192"/>
      <c r="F30" s="2387" t="s">
        <v>4052</v>
      </c>
      <c r="G30" s="2387" t="s">
        <v>4052</v>
      </c>
      <c r="H30" s="2346">
        <v>1</v>
      </c>
      <c r="I30" s="2346"/>
      <c r="J30" s="2387">
        <v>51</v>
      </c>
      <c r="K30" s="2672" t="s">
        <v>1240</v>
      </c>
      <c r="L30" s="2726" t="s">
        <v>448</v>
      </c>
      <c r="M30" s="2540" t="s">
        <v>1056</v>
      </c>
      <c r="N30" s="2369">
        <v>35000</v>
      </c>
      <c r="O30" s="4372"/>
      <c r="P30" s="4372"/>
      <c r="Q30" s="4372"/>
      <c r="R30" s="2540"/>
      <c r="S30" s="2540"/>
      <c r="T30" s="2184"/>
      <c r="U30" s="2184"/>
      <c r="V30" s="2540"/>
      <c r="W30" s="2540"/>
      <c r="X30" s="2184">
        <v>1000</v>
      </c>
      <c r="Y30" s="2184"/>
      <c r="Z30" s="2540"/>
      <c r="AA30" s="2540"/>
      <c r="AB30" s="2683"/>
      <c r="AC30" s="2187"/>
      <c r="AD30" s="2187"/>
      <c r="AE30" s="2745">
        <v>1</v>
      </c>
      <c r="AF30" s="2745">
        <v>1</v>
      </c>
      <c r="AG30" s="3215">
        <v>1</v>
      </c>
      <c r="AH30" s="2724"/>
      <c r="AI30" s="2724"/>
      <c r="AJ30" s="2724"/>
      <c r="AK30" s="2724"/>
      <c r="AL30" s="2724" t="s">
        <v>438</v>
      </c>
      <c r="AM30" s="2201">
        <f t="shared" si="1"/>
        <v>2</v>
      </c>
      <c r="AN30" s="2198"/>
      <c r="AO30" s="2198"/>
      <c r="AP30" s="2198"/>
      <c r="AQ30" s="2198"/>
      <c r="AR30" s="2198"/>
      <c r="AS30" s="2198"/>
      <c r="AT30" s="2198"/>
      <c r="AU30" s="2198"/>
      <c r="AV30" s="2199"/>
      <c r="AW30" s="2200"/>
      <c r="AX30" s="2199"/>
    </row>
    <row r="31" spans="1:50" ht="30" customHeight="1">
      <c r="A31" s="2693">
        <v>28</v>
      </c>
      <c r="B31" s="2182" t="s">
        <v>451</v>
      </c>
      <c r="C31" s="2372" t="s">
        <v>94</v>
      </c>
      <c r="D31" s="2769" t="s">
        <v>2374</v>
      </c>
      <c r="E31" s="2192"/>
      <c r="F31" s="2387" t="s">
        <v>4053</v>
      </c>
      <c r="G31" s="2387" t="s">
        <v>4053</v>
      </c>
      <c r="H31" s="2346">
        <v>1</v>
      </c>
      <c r="I31" s="2346"/>
      <c r="J31" s="2387">
        <v>723</v>
      </c>
      <c r="K31" s="2672" t="s">
        <v>1240</v>
      </c>
      <c r="L31" s="2726" t="s">
        <v>448</v>
      </c>
      <c r="M31" s="2540" t="s">
        <v>1056</v>
      </c>
      <c r="N31" s="2369">
        <v>35000</v>
      </c>
      <c r="O31" s="4372"/>
      <c r="P31" s="4372"/>
      <c r="Q31" s="4372"/>
      <c r="R31" s="2540"/>
      <c r="S31" s="2540"/>
      <c r="T31" s="2184"/>
      <c r="U31" s="2184"/>
      <c r="V31" s="2540"/>
      <c r="W31" s="2540"/>
      <c r="X31" s="2184">
        <v>1000</v>
      </c>
      <c r="Y31" s="2184"/>
      <c r="Z31" s="2540"/>
      <c r="AA31" s="2540"/>
      <c r="AB31" s="2683"/>
      <c r="AC31" s="2187"/>
      <c r="AD31" s="2187"/>
      <c r="AE31" s="2745">
        <v>1</v>
      </c>
      <c r="AF31" s="2745">
        <v>1</v>
      </c>
      <c r="AG31" s="3215">
        <v>1</v>
      </c>
      <c r="AH31" s="2724"/>
      <c r="AI31" s="2724"/>
      <c r="AJ31" s="2724"/>
      <c r="AK31" s="2724"/>
      <c r="AL31" s="2724" t="s">
        <v>438</v>
      </c>
      <c r="AM31" s="2201">
        <f t="shared" si="1"/>
        <v>2</v>
      </c>
      <c r="AN31" s="2198"/>
      <c r="AO31" s="2198"/>
      <c r="AP31" s="2198"/>
      <c r="AQ31" s="2198"/>
      <c r="AR31" s="2198"/>
      <c r="AS31" s="2198"/>
      <c r="AT31" s="2198"/>
      <c r="AU31" s="2198"/>
      <c r="AV31" s="2199"/>
      <c r="AW31" s="2200"/>
      <c r="AX31" s="2199"/>
    </row>
    <row r="32" spans="1:50" ht="30.75" customHeight="1">
      <c r="A32" s="2693">
        <v>29</v>
      </c>
      <c r="B32" s="2182" t="s">
        <v>451</v>
      </c>
      <c r="C32" s="2372" t="s">
        <v>94</v>
      </c>
      <c r="D32" s="2769" t="s">
        <v>2374</v>
      </c>
      <c r="E32" s="2192"/>
      <c r="F32" s="2387" t="s">
        <v>4054</v>
      </c>
      <c r="G32" s="2387" t="s">
        <v>4054</v>
      </c>
      <c r="H32" s="2346">
        <v>1</v>
      </c>
      <c r="I32" s="2346"/>
      <c r="J32" s="2387">
        <v>102</v>
      </c>
      <c r="K32" s="2672" t="s">
        <v>1240</v>
      </c>
      <c r="L32" s="2726" t="s">
        <v>448</v>
      </c>
      <c r="M32" s="2540" t="s">
        <v>1056</v>
      </c>
      <c r="N32" s="2369">
        <v>35000</v>
      </c>
      <c r="O32" s="4372"/>
      <c r="P32" s="4372"/>
      <c r="Q32" s="4372"/>
      <c r="R32" s="2540"/>
      <c r="S32" s="2540"/>
      <c r="T32" s="2184"/>
      <c r="U32" s="2184"/>
      <c r="V32" s="2540"/>
      <c r="W32" s="2540"/>
      <c r="X32" s="2184">
        <v>1000</v>
      </c>
      <c r="Y32" s="2184"/>
      <c r="Z32" s="2540"/>
      <c r="AA32" s="2540"/>
      <c r="AB32" s="2683"/>
      <c r="AC32" s="2187"/>
      <c r="AD32" s="2187"/>
      <c r="AE32" s="2745">
        <v>1</v>
      </c>
      <c r="AF32" s="2745">
        <v>1</v>
      </c>
      <c r="AG32" s="3215">
        <v>1</v>
      </c>
      <c r="AH32" s="2724"/>
      <c r="AI32" s="2724"/>
      <c r="AJ32" s="2724"/>
      <c r="AK32" s="2724"/>
      <c r="AL32" s="2724" t="s">
        <v>438</v>
      </c>
      <c r="AM32" s="2201">
        <f t="shared" si="1"/>
        <v>2</v>
      </c>
      <c r="AN32" s="2198"/>
      <c r="AO32" s="2198"/>
      <c r="AP32" s="2198"/>
      <c r="AQ32" s="2198"/>
      <c r="AR32" s="2198"/>
      <c r="AS32" s="2198"/>
      <c r="AT32" s="2198"/>
      <c r="AU32" s="2198"/>
      <c r="AV32" s="2199"/>
      <c r="AW32" s="2200"/>
      <c r="AX32" s="2199"/>
    </row>
    <row r="33" spans="1:50" ht="30" customHeight="1">
      <c r="A33" s="2693">
        <v>30</v>
      </c>
      <c r="B33" s="2182" t="s">
        <v>451</v>
      </c>
      <c r="C33" s="2372" t="s">
        <v>94</v>
      </c>
      <c r="D33" s="2769" t="s">
        <v>2374</v>
      </c>
      <c r="E33" s="2192"/>
      <c r="F33" s="2387" t="s">
        <v>4055</v>
      </c>
      <c r="G33" s="2387" t="s">
        <v>4055</v>
      </c>
      <c r="H33" s="2346">
        <v>1</v>
      </c>
      <c r="I33" s="2346"/>
      <c r="J33" s="2387">
        <v>200</v>
      </c>
      <c r="K33" s="2672" t="s">
        <v>1240</v>
      </c>
      <c r="L33" s="2726" t="s">
        <v>448</v>
      </c>
      <c r="M33" s="2540" t="s">
        <v>1056</v>
      </c>
      <c r="N33" s="2369">
        <v>52500</v>
      </c>
      <c r="O33" s="4372"/>
      <c r="P33" s="4372"/>
      <c r="Q33" s="4372"/>
      <c r="R33" s="2540"/>
      <c r="S33" s="2540"/>
      <c r="T33" s="2184"/>
      <c r="U33" s="2184"/>
      <c r="V33" s="2540"/>
      <c r="W33" s="2540"/>
      <c r="X33" s="2184">
        <v>1500</v>
      </c>
      <c r="Y33" s="2184"/>
      <c r="Z33" s="2540"/>
      <c r="AA33" s="2540"/>
      <c r="AB33" s="2683"/>
      <c r="AC33" s="2187"/>
      <c r="AD33" s="2187"/>
      <c r="AE33" s="2745">
        <v>1</v>
      </c>
      <c r="AF33" s="2745">
        <v>1</v>
      </c>
      <c r="AG33" s="3215">
        <v>1</v>
      </c>
      <c r="AH33" s="2724"/>
      <c r="AI33" s="2724"/>
      <c r="AJ33" s="2724"/>
      <c r="AK33" s="2724"/>
      <c r="AL33" s="2724" t="s">
        <v>438</v>
      </c>
      <c r="AM33" s="2201">
        <f t="shared" si="1"/>
        <v>2</v>
      </c>
      <c r="AN33" s="2198"/>
      <c r="AO33" s="2198"/>
      <c r="AP33" s="2198"/>
      <c r="AQ33" s="2198"/>
      <c r="AR33" s="2198"/>
      <c r="AS33" s="2198"/>
      <c r="AT33" s="2198"/>
      <c r="AU33" s="2198"/>
      <c r="AV33" s="2199"/>
      <c r="AW33" s="2200"/>
      <c r="AX33" s="2199"/>
    </row>
    <row r="34" spans="1:50" ht="30.75" customHeight="1">
      <c r="A34" s="2693">
        <v>31</v>
      </c>
      <c r="B34" s="2182" t="s">
        <v>451</v>
      </c>
      <c r="C34" s="2372" t="s">
        <v>94</v>
      </c>
      <c r="D34" s="2769" t="s">
        <v>2374</v>
      </c>
      <c r="E34" s="2192"/>
      <c r="F34" s="2387" t="s">
        <v>4056</v>
      </c>
      <c r="G34" s="2387" t="s">
        <v>4056</v>
      </c>
      <c r="H34" s="2346">
        <v>1</v>
      </c>
      <c r="I34" s="2346"/>
      <c r="J34" s="2387">
        <v>222</v>
      </c>
      <c r="K34" s="2672" t="s">
        <v>1240</v>
      </c>
      <c r="L34" s="2726" t="s">
        <v>448</v>
      </c>
      <c r="M34" s="2540" t="s">
        <v>1056</v>
      </c>
      <c r="N34" s="2369">
        <v>35000</v>
      </c>
      <c r="O34" s="4372"/>
      <c r="P34" s="4372"/>
      <c r="Q34" s="4372"/>
      <c r="R34" s="2540"/>
      <c r="S34" s="2540"/>
      <c r="T34" s="2184"/>
      <c r="U34" s="2184"/>
      <c r="V34" s="2540"/>
      <c r="W34" s="2540"/>
      <c r="X34" s="2184">
        <v>1000</v>
      </c>
      <c r="Y34" s="2184"/>
      <c r="Z34" s="2540"/>
      <c r="AA34" s="2540"/>
      <c r="AB34" s="2683"/>
      <c r="AC34" s="2187"/>
      <c r="AD34" s="2187"/>
      <c r="AE34" s="2745">
        <v>1</v>
      </c>
      <c r="AF34" s="2745">
        <v>1</v>
      </c>
      <c r="AG34" s="3215">
        <v>1</v>
      </c>
      <c r="AH34" s="2724"/>
      <c r="AI34" s="2724"/>
      <c r="AJ34" s="2724"/>
      <c r="AK34" s="2724"/>
      <c r="AL34" s="2724" t="s">
        <v>438</v>
      </c>
      <c r="AM34" s="2201">
        <f t="shared" si="1"/>
        <v>2</v>
      </c>
      <c r="AN34" s="2198"/>
      <c r="AO34" s="2198"/>
      <c r="AP34" s="2198"/>
      <c r="AQ34" s="2198"/>
      <c r="AR34" s="2198"/>
      <c r="AS34" s="2198"/>
      <c r="AT34" s="2198"/>
      <c r="AU34" s="2198"/>
      <c r="AV34" s="2199"/>
      <c r="AW34" s="2200"/>
      <c r="AX34" s="2199"/>
    </row>
    <row r="35" spans="1:50" ht="30" customHeight="1">
      <c r="A35" s="2693">
        <v>32</v>
      </c>
      <c r="B35" s="2182" t="s">
        <v>451</v>
      </c>
      <c r="C35" s="2372" t="s">
        <v>94</v>
      </c>
      <c r="D35" s="2769" t="s">
        <v>2374</v>
      </c>
      <c r="E35" s="2192"/>
      <c r="F35" s="2387" t="s">
        <v>4057</v>
      </c>
      <c r="G35" s="2387" t="s">
        <v>4057</v>
      </c>
      <c r="H35" s="2346">
        <v>1</v>
      </c>
      <c r="I35" s="2346"/>
      <c r="J35" s="2387">
        <v>100</v>
      </c>
      <c r="K35" s="2672" t="s">
        <v>1240</v>
      </c>
      <c r="L35" s="2726" t="s">
        <v>448</v>
      </c>
      <c r="M35" s="2540" t="s">
        <v>1056</v>
      </c>
      <c r="N35" s="2369">
        <v>35000</v>
      </c>
      <c r="O35" s="4372"/>
      <c r="P35" s="4372"/>
      <c r="Q35" s="4372"/>
      <c r="R35" s="2540"/>
      <c r="S35" s="2540"/>
      <c r="T35" s="2184"/>
      <c r="U35" s="2184"/>
      <c r="V35" s="2540"/>
      <c r="W35" s="2540"/>
      <c r="X35" s="2184">
        <v>1000</v>
      </c>
      <c r="Y35" s="2184"/>
      <c r="Z35" s="2540"/>
      <c r="AA35" s="2540"/>
      <c r="AB35" s="2683"/>
      <c r="AC35" s="2187"/>
      <c r="AD35" s="2187"/>
      <c r="AE35" s="2745">
        <v>1</v>
      </c>
      <c r="AF35" s="2745">
        <v>1</v>
      </c>
      <c r="AG35" s="3215">
        <v>1</v>
      </c>
      <c r="AH35" s="2724"/>
      <c r="AI35" s="2724"/>
      <c r="AJ35" s="2724"/>
      <c r="AK35" s="2724"/>
      <c r="AL35" s="2724" t="s">
        <v>438</v>
      </c>
      <c r="AM35" s="2201">
        <f t="shared" si="1"/>
        <v>2</v>
      </c>
      <c r="AN35" s="2198"/>
      <c r="AO35" s="2198"/>
      <c r="AP35" s="2198"/>
      <c r="AQ35" s="2198"/>
      <c r="AR35" s="2198"/>
      <c r="AS35" s="2198"/>
      <c r="AT35" s="2198"/>
      <c r="AU35" s="2198"/>
      <c r="AV35" s="2199"/>
      <c r="AW35" s="2200"/>
      <c r="AX35" s="2199"/>
    </row>
    <row r="36" spans="1:50" ht="30.75" customHeight="1">
      <c r="A36" s="2693">
        <v>33</v>
      </c>
      <c r="B36" s="2182" t="s">
        <v>451</v>
      </c>
      <c r="C36" s="2372" t="s">
        <v>94</v>
      </c>
      <c r="D36" s="2769" t="s">
        <v>2374</v>
      </c>
      <c r="E36" s="2192"/>
      <c r="F36" s="2387" t="s">
        <v>4058</v>
      </c>
      <c r="G36" s="2387" t="s">
        <v>4058</v>
      </c>
      <c r="H36" s="2346">
        <v>1</v>
      </c>
      <c r="I36" s="2346"/>
      <c r="J36" s="2387">
        <v>136</v>
      </c>
      <c r="K36" s="2672" t="s">
        <v>1240</v>
      </c>
      <c r="L36" s="2726" t="s">
        <v>448</v>
      </c>
      <c r="M36" s="2540" t="s">
        <v>1056</v>
      </c>
      <c r="N36" s="2369">
        <v>17500</v>
      </c>
      <c r="O36" s="4372"/>
      <c r="P36" s="4372"/>
      <c r="Q36" s="4372"/>
      <c r="R36" s="2540"/>
      <c r="S36" s="2540"/>
      <c r="T36" s="2184"/>
      <c r="U36" s="2184"/>
      <c r="V36" s="2540"/>
      <c r="W36" s="2540"/>
      <c r="X36" s="2184">
        <v>500</v>
      </c>
      <c r="Y36" s="2184"/>
      <c r="Z36" s="2540"/>
      <c r="AA36" s="2540"/>
      <c r="AB36" s="2683"/>
      <c r="AC36" s="2187"/>
      <c r="AD36" s="2187"/>
      <c r="AE36" s="2745">
        <v>1</v>
      </c>
      <c r="AF36" s="2745">
        <v>1</v>
      </c>
      <c r="AG36" s="3215">
        <v>1</v>
      </c>
      <c r="AH36" s="2724"/>
      <c r="AI36" s="2724"/>
      <c r="AJ36" s="2724"/>
      <c r="AK36" s="2724"/>
      <c r="AL36" s="2724" t="s">
        <v>438</v>
      </c>
      <c r="AM36" s="2201">
        <f t="shared" si="1"/>
        <v>2</v>
      </c>
      <c r="AN36" s="2198"/>
      <c r="AO36" s="2198"/>
      <c r="AP36" s="2198"/>
      <c r="AQ36" s="2198"/>
      <c r="AR36" s="2198"/>
      <c r="AS36" s="2198"/>
      <c r="AT36" s="2198"/>
      <c r="AU36" s="2198"/>
      <c r="AV36" s="2199"/>
      <c r="AW36" s="2200"/>
      <c r="AX36" s="2199"/>
    </row>
    <row r="37" spans="1:50" ht="30" customHeight="1">
      <c r="A37" s="2693">
        <v>34</v>
      </c>
      <c r="B37" s="2182" t="s">
        <v>451</v>
      </c>
      <c r="C37" s="2372" t="s">
        <v>94</v>
      </c>
      <c r="D37" s="2769" t="s">
        <v>2374</v>
      </c>
      <c r="E37" s="2192"/>
      <c r="F37" s="2387" t="s">
        <v>4059</v>
      </c>
      <c r="G37" s="2387" t="s">
        <v>4059</v>
      </c>
      <c r="H37" s="2346">
        <v>1</v>
      </c>
      <c r="I37" s="2346"/>
      <c r="J37" s="2387">
        <v>83</v>
      </c>
      <c r="K37" s="2672" t="s">
        <v>1240</v>
      </c>
      <c r="L37" s="2726" t="s">
        <v>448</v>
      </c>
      <c r="M37" s="2540" t="s">
        <v>1056</v>
      </c>
      <c r="N37" s="2369">
        <v>35000</v>
      </c>
      <c r="O37" s="4372"/>
      <c r="P37" s="4372"/>
      <c r="Q37" s="4372"/>
      <c r="R37" s="2540"/>
      <c r="S37" s="2540"/>
      <c r="T37" s="2184"/>
      <c r="U37" s="2184"/>
      <c r="V37" s="2540"/>
      <c r="W37" s="2540"/>
      <c r="X37" s="2184">
        <v>1000</v>
      </c>
      <c r="Y37" s="2184"/>
      <c r="Z37" s="2540"/>
      <c r="AA37" s="2540"/>
      <c r="AB37" s="2683"/>
      <c r="AC37" s="2187"/>
      <c r="AD37" s="2187"/>
      <c r="AE37" s="2745">
        <v>1</v>
      </c>
      <c r="AF37" s="2745">
        <v>1</v>
      </c>
      <c r="AG37" s="3215">
        <v>1</v>
      </c>
      <c r="AH37" s="2724"/>
      <c r="AI37" s="2724"/>
      <c r="AJ37" s="2724"/>
      <c r="AK37" s="2724"/>
      <c r="AL37" s="2724" t="s">
        <v>438</v>
      </c>
      <c r="AM37" s="2201">
        <f t="shared" si="1"/>
        <v>2</v>
      </c>
      <c r="AN37" s="2198"/>
      <c r="AO37" s="2198"/>
      <c r="AP37" s="2198"/>
      <c r="AQ37" s="2198"/>
      <c r="AR37" s="2198"/>
      <c r="AS37" s="2198"/>
      <c r="AT37" s="2198"/>
      <c r="AU37" s="2198"/>
      <c r="AV37" s="2199"/>
      <c r="AW37" s="2200"/>
      <c r="AX37" s="2199"/>
    </row>
    <row r="38" spans="1:50" ht="30.75" customHeight="1">
      <c r="A38" s="2693">
        <v>35</v>
      </c>
      <c r="B38" s="2182" t="s">
        <v>451</v>
      </c>
      <c r="C38" s="2372" t="s">
        <v>94</v>
      </c>
      <c r="D38" s="2769" t="s">
        <v>2374</v>
      </c>
      <c r="E38" s="2192"/>
      <c r="F38" s="2387" t="s">
        <v>4060</v>
      </c>
      <c r="G38" s="2387" t="s">
        <v>4060</v>
      </c>
      <c r="H38" s="2346">
        <v>1</v>
      </c>
      <c r="I38" s="2346"/>
      <c r="J38" s="2387">
        <v>73</v>
      </c>
      <c r="K38" s="2672" t="s">
        <v>1240</v>
      </c>
      <c r="L38" s="2726" t="s">
        <v>448</v>
      </c>
      <c r="M38" s="2540" t="s">
        <v>1056</v>
      </c>
      <c r="N38" s="2369">
        <v>17500</v>
      </c>
      <c r="O38" s="4372"/>
      <c r="P38" s="4372"/>
      <c r="Q38" s="4372"/>
      <c r="R38" s="2540"/>
      <c r="S38" s="2540"/>
      <c r="T38" s="2184"/>
      <c r="U38" s="2184"/>
      <c r="V38" s="2540"/>
      <c r="W38" s="2540"/>
      <c r="X38" s="2184">
        <v>500</v>
      </c>
      <c r="Y38" s="2184"/>
      <c r="Z38" s="2540"/>
      <c r="AA38" s="2540"/>
      <c r="AB38" s="2683"/>
      <c r="AC38" s="2187"/>
      <c r="AD38" s="2187"/>
      <c r="AE38" s="2745">
        <v>1</v>
      </c>
      <c r="AF38" s="2745">
        <v>1</v>
      </c>
      <c r="AG38" s="3215">
        <v>1</v>
      </c>
      <c r="AH38" s="2724"/>
      <c r="AI38" s="2724"/>
      <c r="AJ38" s="2724"/>
      <c r="AK38" s="2724"/>
      <c r="AL38" s="2724" t="s">
        <v>438</v>
      </c>
      <c r="AM38" s="2201">
        <f t="shared" si="1"/>
        <v>2</v>
      </c>
      <c r="AN38" s="2198"/>
      <c r="AO38" s="2198"/>
      <c r="AP38" s="2198"/>
      <c r="AQ38" s="2198"/>
      <c r="AR38" s="2198"/>
      <c r="AS38" s="2198"/>
      <c r="AT38" s="2198"/>
      <c r="AU38" s="2198"/>
      <c r="AV38" s="2199"/>
      <c r="AW38" s="2200"/>
      <c r="AX38" s="2199"/>
    </row>
    <row r="39" spans="1:50" ht="30" customHeight="1">
      <c r="A39" s="2693">
        <v>36</v>
      </c>
      <c r="B39" s="2182" t="s">
        <v>451</v>
      </c>
      <c r="C39" s="2372" t="s">
        <v>94</v>
      </c>
      <c r="D39" s="2769" t="s">
        <v>2374</v>
      </c>
      <c r="E39" s="2192"/>
      <c r="F39" s="2387" t="s">
        <v>4061</v>
      </c>
      <c r="G39" s="2387" t="s">
        <v>4061</v>
      </c>
      <c r="H39" s="2346">
        <v>1</v>
      </c>
      <c r="I39" s="2346"/>
      <c r="J39" s="2387">
        <v>117</v>
      </c>
      <c r="K39" s="2672" t="s">
        <v>1240</v>
      </c>
      <c r="L39" s="2726" t="s">
        <v>448</v>
      </c>
      <c r="M39" s="2540" t="s">
        <v>1056</v>
      </c>
      <c r="N39" s="2369">
        <v>35000</v>
      </c>
      <c r="O39" s="4372"/>
      <c r="P39" s="4372"/>
      <c r="Q39" s="4372"/>
      <c r="R39" s="2540"/>
      <c r="S39" s="2540"/>
      <c r="T39" s="2184"/>
      <c r="U39" s="2184"/>
      <c r="V39" s="2540"/>
      <c r="W39" s="2540"/>
      <c r="X39" s="2184">
        <v>1000</v>
      </c>
      <c r="Y39" s="2184"/>
      <c r="Z39" s="2540"/>
      <c r="AA39" s="2540"/>
      <c r="AB39" s="2683"/>
      <c r="AC39" s="2187"/>
      <c r="AD39" s="2187"/>
      <c r="AE39" s="2745">
        <v>1</v>
      </c>
      <c r="AF39" s="2745">
        <v>1</v>
      </c>
      <c r="AG39" s="3215">
        <v>1</v>
      </c>
      <c r="AH39" s="2724"/>
      <c r="AI39" s="2724"/>
      <c r="AJ39" s="2724"/>
      <c r="AK39" s="2724"/>
      <c r="AL39" s="2724" t="s">
        <v>438</v>
      </c>
      <c r="AM39" s="2201">
        <f t="shared" si="1"/>
        <v>2</v>
      </c>
      <c r="AN39" s="2198"/>
      <c r="AO39" s="2198"/>
      <c r="AP39" s="2198"/>
      <c r="AQ39" s="2198"/>
      <c r="AR39" s="2198"/>
      <c r="AS39" s="2198"/>
      <c r="AT39" s="2198"/>
      <c r="AU39" s="2198"/>
      <c r="AV39" s="2199"/>
      <c r="AW39" s="2200"/>
      <c r="AX39" s="2199"/>
    </row>
    <row r="40" spans="1:50" ht="30.75" customHeight="1">
      <c r="A40" s="2693">
        <v>37</v>
      </c>
      <c r="B40" s="2182" t="s">
        <v>451</v>
      </c>
      <c r="C40" s="2372" t="s">
        <v>94</v>
      </c>
      <c r="D40" s="2769" t="s">
        <v>2374</v>
      </c>
      <c r="E40" s="2192"/>
      <c r="F40" s="2387" t="s">
        <v>4062</v>
      </c>
      <c r="G40" s="2387" t="s">
        <v>4062</v>
      </c>
      <c r="H40" s="2346">
        <v>1</v>
      </c>
      <c r="I40" s="2346"/>
      <c r="J40" s="2387">
        <v>39</v>
      </c>
      <c r="K40" s="2672" t="s">
        <v>1240</v>
      </c>
      <c r="L40" s="2726" t="s">
        <v>448</v>
      </c>
      <c r="M40" s="2540" t="s">
        <v>1056</v>
      </c>
      <c r="N40" s="2369">
        <v>17500</v>
      </c>
      <c r="O40" s="4372"/>
      <c r="P40" s="4372"/>
      <c r="Q40" s="4372"/>
      <c r="R40" s="2540"/>
      <c r="S40" s="2540"/>
      <c r="T40" s="2184"/>
      <c r="U40" s="2184"/>
      <c r="V40" s="2540"/>
      <c r="W40" s="2540"/>
      <c r="X40" s="2184">
        <v>500</v>
      </c>
      <c r="Y40" s="2184"/>
      <c r="Z40" s="2540"/>
      <c r="AA40" s="2540"/>
      <c r="AB40" s="2683"/>
      <c r="AC40" s="2187"/>
      <c r="AD40" s="2187"/>
      <c r="AE40" s="2745">
        <v>1</v>
      </c>
      <c r="AF40" s="2745">
        <v>1</v>
      </c>
      <c r="AG40" s="3215">
        <v>1</v>
      </c>
      <c r="AH40" s="2724"/>
      <c r="AI40" s="2724"/>
      <c r="AJ40" s="2724"/>
      <c r="AK40" s="2724"/>
      <c r="AL40" s="2724" t="s">
        <v>438</v>
      </c>
      <c r="AM40" s="2201">
        <f t="shared" si="1"/>
        <v>2</v>
      </c>
      <c r="AN40" s="2198"/>
      <c r="AO40" s="2198"/>
      <c r="AP40" s="2198"/>
      <c r="AQ40" s="2198"/>
      <c r="AR40" s="2198"/>
      <c r="AS40" s="2198"/>
      <c r="AT40" s="2198"/>
      <c r="AU40" s="2198"/>
      <c r="AV40" s="2199"/>
      <c r="AW40" s="2200"/>
      <c r="AX40" s="2199"/>
    </row>
    <row r="41" spans="1:50" ht="30" customHeight="1">
      <c r="A41" s="2693">
        <v>38</v>
      </c>
      <c r="B41" s="2182" t="s">
        <v>451</v>
      </c>
      <c r="C41" s="2372" t="s">
        <v>94</v>
      </c>
      <c r="D41" s="2769" t="s">
        <v>2374</v>
      </c>
      <c r="E41" s="2192"/>
      <c r="F41" s="2387" t="s">
        <v>4063</v>
      </c>
      <c r="G41" s="2387" t="s">
        <v>4063</v>
      </c>
      <c r="H41" s="2346">
        <v>1</v>
      </c>
      <c r="I41" s="2346"/>
      <c r="J41" s="2387">
        <v>125</v>
      </c>
      <c r="K41" s="2672" t="s">
        <v>1240</v>
      </c>
      <c r="L41" s="2726" t="s">
        <v>448</v>
      </c>
      <c r="M41" s="2540" t="s">
        <v>1056</v>
      </c>
      <c r="N41" s="2369">
        <v>52500</v>
      </c>
      <c r="O41" s="4372"/>
      <c r="P41" s="4372"/>
      <c r="Q41" s="4372"/>
      <c r="R41" s="2540"/>
      <c r="S41" s="2540"/>
      <c r="T41" s="2184"/>
      <c r="U41" s="2184"/>
      <c r="V41" s="2540"/>
      <c r="W41" s="2540"/>
      <c r="X41" s="2184">
        <v>1500</v>
      </c>
      <c r="Y41" s="2184"/>
      <c r="Z41" s="2540"/>
      <c r="AA41" s="2540"/>
      <c r="AB41" s="2683"/>
      <c r="AC41" s="2187"/>
      <c r="AD41" s="2187"/>
      <c r="AE41" s="2745">
        <v>1</v>
      </c>
      <c r="AF41" s="2745">
        <v>1</v>
      </c>
      <c r="AG41" s="3215">
        <v>1</v>
      </c>
      <c r="AH41" s="2724"/>
      <c r="AI41" s="2724"/>
      <c r="AJ41" s="2724"/>
      <c r="AK41" s="2724"/>
      <c r="AL41" s="2724" t="s">
        <v>438</v>
      </c>
      <c r="AM41" s="2201">
        <f t="shared" si="1"/>
        <v>2</v>
      </c>
      <c r="AN41" s="2198"/>
      <c r="AO41" s="2198"/>
      <c r="AP41" s="2198"/>
      <c r="AQ41" s="2198"/>
      <c r="AR41" s="2198"/>
      <c r="AS41" s="2198"/>
      <c r="AT41" s="2198"/>
      <c r="AU41" s="2198"/>
      <c r="AV41" s="2199"/>
      <c r="AW41" s="2200"/>
      <c r="AX41" s="2199"/>
    </row>
    <row r="42" spans="1:50" ht="30.75" customHeight="1">
      <c r="A42" s="2693">
        <v>39</v>
      </c>
      <c r="B42" s="2182" t="s">
        <v>451</v>
      </c>
      <c r="C42" s="2372" t="s">
        <v>94</v>
      </c>
      <c r="D42" s="2769" t="s">
        <v>2374</v>
      </c>
      <c r="E42" s="2192"/>
      <c r="F42" s="2387" t="s">
        <v>4064</v>
      </c>
      <c r="G42" s="2387" t="s">
        <v>4064</v>
      </c>
      <c r="H42" s="2346">
        <v>1</v>
      </c>
      <c r="I42" s="2346"/>
      <c r="J42" s="2387">
        <v>165</v>
      </c>
      <c r="K42" s="2672" t="s">
        <v>1240</v>
      </c>
      <c r="L42" s="2726" t="s">
        <v>448</v>
      </c>
      <c r="M42" s="2540" t="s">
        <v>1056</v>
      </c>
      <c r="N42" s="2369">
        <v>35000</v>
      </c>
      <c r="O42" s="4372"/>
      <c r="P42" s="4372"/>
      <c r="Q42" s="4372"/>
      <c r="R42" s="2540"/>
      <c r="S42" s="2540"/>
      <c r="T42" s="2184"/>
      <c r="U42" s="2184"/>
      <c r="V42" s="2540"/>
      <c r="W42" s="2540"/>
      <c r="X42" s="2184">
        <v>1000</v>
      </c>
      <c r="Y42" s="2184"/>
      <c r="Z42" s="2540"/>
      <c r="AA42" s="2540"/>
      <c r="AB42" s="2683"/>
      <c r="AC42" s="2187"/>
      <c r="AD42" s="2187"/>
      <c r="AE42" s="2745">
        <v>1</v>
      </c>
      <c r="AF42" s="2745">
        <v>1</v>
      </c>
      <c r="AG42" s="3215">
        <v>1</v>
      </c>
      <c r="AH42" s="2724"/>
      <c r="AI42" s="2724"/>
      <c r="AJ42" s="2724"/>
      <c r="AK42" s="2724"/>
      <c r="AL42" s="2724" t="s">
        <v>438</v>
      </c>
      <c r="AM42" s="2201">
        <f t="shared" si="1"/>
        <v>2</v>
      </c>
      <c r="AN42" s="2198"/>
      <c r="AO42" s="2198"/>
      <c r="AP42" s="2198"/>
      <c r="AQ42" s="2198"/>
      <c r="AR42" s="2198"/>
      <c r="AS42" s="2198"/>
      <c r="AT42" s="2198"/>
      <c r="AU42" s="2198"/>
      <c r="AV42" s="2199"/>
      <c r="AW42" s="2200"/>
      <c r="AX42" s="2199"/>
    </row>
    <row r="43" spans="1:50" ht="30" customHeight="1">
      <c r="A43" s="2693">
        <v>40</v>
      </c>
      <c r="B43" s="2182" t="s">
        <v>451</v>
      </c>
      <c r="C43" s="2372" t="s">
        <v>94</v>
      </c>
      <c r="D43" s="2769" t="s">
        <v>2374</v>
      </c>
      <c r="E43" s="2192"/>
      <c r="F43" s="2387" t="s">
        <v>4065</v>
      </c>
      <c r="G43" s="2387" t="s">
        <v>4065</v>
      </c>
      <c r="H43" s="2346">
        <v>1</v>
      </c>
      <c r="I43" s="2346"/>
      <c r="J43" s="2387">
        <v>61</v>
      </c>
      <c r="K43" s="2672" t="s">
        <v>1240</v>
      </c>
      <c r="L43" s="2726" t="s">
        <v>448</v>
      </c>
      <c r="M43" s="2540" t="s">
        <v>1056</v>
      </c>
      <c r="N43" s="2369">
        <v>35000</v>
      </c>
      <c r="O43" s="4372"/>
      <c r="P43" s="4372"/>
      <c r="Q43" s="4372"/>
      <c r="R43" s="2540"/>
      <c r="S43" s="2540"/>
      <c r="T43" s="2184"/>
      <c r="U43" s="2184"/>
      <c r="V43" s="2540"/>
      <c r="W43" s="2540"/>
      <c r="X43" s="2184">
        <v>1000</v>
      </c>
      <c r="Y43" s="2184"/>
      <c r="Z43" s="2540"/>
      <c r="AA43" s="2540"/>
      <c r="AB43" s="2683"/>
      <c r="AC43" s="2187"/>
      <c r="AD43" s="2187"/>
      <c r="AE43" s="2745">
        <v>1</v>
      </c>
      <c r="AF43" s="2745">
        <v>1</v>
      </c>
      <c r="AG43" s="3215">
        <v>1</v>
      </c>
      <c r="AH43" s="2724"/>
      <c r="AI43" s="2724"/>
      <c r="AJ43" s="2724"/>
      <c r="AK43" s="2724"/>
      <c r="AL43" s="2724" t="s">
        <v>438</v>
      </c>
      <c r="AM43" s="2201">
        <f t="shared" si="1"/>
        <v>2</v>
      </c>
      <c r="AN43" s="2198"/>
      <c r="AO43" s="2198"/>
      <c r="AP43" s="2198"/>
      <c r="AQ43" s="2198"/>
      <c r="AR43" s="2198"/>
      <c r="AS43" s="2198"/>
      <c r="AT43" s="2198"/>
      <c r="AU43" s="2198"/>
      <c r="AV43" s="2199"/>
      <c r="AW43" s="2200"/>
      <c r="AX43" s="2199"/>
    </row>
    <row r="44" spans="1:50" ht="30.75" customHeight="1">
      <c r="A44" s="2693">
        <v>41</v>
      </c>
      <c r="B44" s="2182" t="s">
        <v>451</v>
      </c>
      <c r="C44" s="2372" t="s">
        <v>94</v>
      </c>
      <c r="D44" s="2769" t="s">
        <v>2374</v>
      </c>
      <c r="E44" s="2192"/>
      <c r="F44" s="2387" t="s">
        <v>4066</v>
      </c>
      <c r="G44" s="2387" t="s">
        <v>4066</v>
      </c>
      <c r="H44" s="2346">
        <v>1</v>
      </c>
      <c r="I44" s="2346"/>
      <c r="J44" s="2387">
        <v>225</v>
      </c>
      <c r="K44" s="2672" t="s">
        <v>1240</v>
      </c>
      <c r="L44" s="2726" t="s">
        <v>448</v>
      </c>
      <c r="M44" s="2540" t="s">
        <v>1056</v>
      </c>
      <c r="N44" s="2369">
        <v>35000</v>
      </c>
      <c r="O44" s="4372"/>
      <c r="P44" s="4372"/>
      <c r="Q44" s="4372"/>
      <c r="R44" s="2540"/>
      <c r="S44" s="2540"/>
      <c r="T44" s="2184"/>
      <c r="U44" s="2184"/>
      <c r="V44" s="2540"/>
      <c r="W44" s="2540"/>
      <c r="X44" s="2184">
        <v>1000</v>
      </c>
      <c r="Y44" s="2184"/>
      <c r="Z44" s="2540"/>
      <c r="AA44" s="2540"/>
      <c r="AB44" s="2683"/>
      <c r="AC44" s="2187"/>
      <c r="AD44" s="2187"/>
      <c r="AE44" s="2745">
        <v>1</v>
      </c>
      <c r="AF44" s="2745">
        <v>1</v>
      </c>
      <c r="AG44" s="3215">
        <v>1</v>
      </c>
      <c r="AH44" s="2724"/>
      <c r="AI44" s="2724"/>
      <c r="AJ44" s="2724"/>
      <c r="AK44" s="2724"/>
      <c r="AL44" s="2724" t="s">
        <v>438</v>
      </c>
      <c r="AM44" s="2201">
        <f t="shared" si="1"/>
        <v>2</v>
      </c>
      <c r="AN44" s="2198"/>
      <c r="AO44" s="2198"/>
      <c r="AP44" s="2198"/>
      <c r="AQ44" s="2198"/>
      <c r="AR44" s="2198"/>
      <c r="AS44" s="2198"/>
      <c r="AT44" s="2198"/>
      <c r="AU44" s="2198"/>
      <c r="AV44" s="2199"/>
      <c r="AW44" s="2200"/>
      <c r="AX44" s="2199"/>
    </row>
    <row r="45" spans="1:50" ht="30" customHeight="1">
      <c r="A45" s="2693">
        <v>42</v>
      </c>
      <c r="B45" s="2182" t="s">
        <v>451</v>
      </c>
      <c r="C45" s="2372" t="s">
        <v>94</v>
      </c>
      <c r="D45" s="2769" t="s">
        <v>2374</v>
      </c>
      <c r="E45" s="2192"/>
      <c r="F45" s="2387" t="s">
        <v>4067</v>
      </c>
      <c r="G45" s="2387" t="s">
        <v>4067</v>
      </c>
      <c r="H45" s="2346">
        <v>1</v>
      </c>
      <c r="I45" s="2346"/>
      <c r="J45" s="2387">
        <v>482</v>
      </c>
      <c r="K45" s="2672" t="s">
        <v>1240</v>
      </c>
      <c r="L45" s="2726" t="s">
        <v>448</v>
      </c>
      <c r="M45" s="2540" t="s">
        <v>1056</v>
      </c>
      <c r="N45" s="2369">
        <v>35000</v>
      </c>
      <c r="O45" s="4372"/>
      <c r="P45" s="4372"/>
      <c r="Q45" s="4372"/>
      <c r="R45" s="2540"/>
      <c r="S45" s="2540"/>
      <c r="T45" s="2184"/>
      <c r="U45" s="2184"/>
      <c r="V45" s="2540"/>
      <c r="W45" s="2540"/>
      <c r="X45" s="2184">
        <v>1000</v>
      </c>
      <c r="Y45" s="2184"/>
      <c r="Z45" s="2540"/>
      <c r="AA45" s="2540"/>
      <c r="AB45" s="2683"/>
      <c r="AC45" s="2187"/>
      <c r="AD45" s="2187"/>
      <c r="AE45" s="2745">
        <v>1</v>
      </c>
      <c r="AF45" s="2745">
        <v>1</v>
      </c>
      <c r="AG45" s="3215">
        <v>1</v>
      </c>
      <c r="AH45" s="2724"/>
      <c r="AI45" s="2724"/>
      <c r="AJ45" s="2724"/>
      <c r="AK45" s="2724"/>
      <c r="AL45" s="2724" t="s">
        <v>438</v>
      </c>
      <c r="AM45" s="2201">
        <f t="shared" si="1"/>
        <v>2</v>
      </c>
      <c r="AN45" s="2198"/>
      <c r="AO45" s="2198"/>
      <c r="AP45" s="2198"/>
      <c r="AQ45" s="2198"/>
      <c r="AR45" s="2198"/>
      <c r="AS45" s="2198"/>
      <c r="AT45" s="2198"/>
      <c r="AU45" s="2198"/>
      <c r="AV45" s="2199"/>
      <c r="AW45" s="2200"/>
      <c r="AX45" s="2199"/>
    </row>
    <row r="46" spans="1:50" ht="30.75" customHeight="1">
      <c r="A46" s="2693">
        <v>43</v>
      </c>
      <c r="B46" s="2182" t="s">
        <v>451</v>
      </c>
      <c r="C46" s="2372" t="s">
        <v>94</v>
      </c>
      <c r="D46" s="2769" t="s">
        <v>2374</v>
      </c>
      <c r="E46" s="2192"/>
      <c r="F46" s="2387" t="s">
        <v>4068</v>
      </c>
      <c r="G46" s="2387" t="s">
        <v>4068</v>
      </c>
      <c r="H46" s="2346">
        <v>1</v>
      </c>
      <c r="I46" s="2346"/>
      <c r="J46" s="2387">
        <v>73</v>
      </c>
      <c r="K46" s="2672" t="s">
        <v>1240</v>
      </c>
      <c r="L46" s="2726" t="s">
        <v>448</v>
      </c>
      <c r="M46" s="2540" t="s">
        <v>1056</v>
      </c>
      <c r="N46" s="2369">
        <v>35000</v>
      </c>
      <c r="O46" s="4372"/>
      <c r="P46" s="4372"/>
      <c r="Q46" s="4372"/>
      <c r="R46" s="2540"/>
      <c r="S46" s="2540"/>
      <c r="T46" s="2184"/>
      <c r="U46" s="2184"/>
      <c r="V46" s="2540"/>
      <c r="W46" s="2540"/>
      <c r="X46" s="2184">
        <v>1000</v>
      </c>
      <c r="Y46" s="2184"/>
      <c r="Z46" s="2540"/>
      <c r="AA46" s="2540"/>
      <c r="AB46" s="2683"/>
      <c r="AC46" s="2187"/>
      <c r="AD46" s="2187"/>
      <c r="AE46" s="2745">
        <v>1</v>
      </c>
      <c r="AF46" s="2745">
        <v>1</v>
      </c>
      <c r="AG46" s="3215">
        <v>1</v>
      </c>
      <c r="AH46" s="2724"/>
      <c r="AI46" s="2724"/>
      <c r="AJ46" s="2724"/>
      <c r="AK46" s="2724"/>
      <c r="AL46" s="2724" t="s">
        <v>438</v>
      </c>
      <c r="AM46" s="2201">
        <f t="shared" si="1"/>
        <v>2</v>
      </c>
      <c r="AN46" s="2198"/>
      <c r="AO46" s="2198"/>
      <c r="AP46" s="2198"/>
      <c r="AQ46" s="2198"/>
      <c r="AR46" s="2198"/>
      <c r="AS46" s="2198"/>
      <c r="AT46" s="2198"/>
      <c r="AU46" s="2198"/>
      <c r="AV46" s="2199"/>
      <c r="AW46" s="2200"/>
      <c r="AX46" s="2199"/>
    </row>
    <row r="47" spans="1:50" ht="30" customHeight="1">
      <c r="A47" s="2693">
        <v>44</v>
      </c>
      <c r="B47" s="2182" t="s">
        <v>451</v>
      </c>
      <c r="C47" s="2372" t="s">
        <v>94</v>
      </c>
      <c r="D47" s="2769" t="s">
        <v>2374</v>
      </c>
      <c r="E47" s="2192"/>
      <c r="F47" s="2387" t="s">
        <v>4069</v>
      </c>
      <c r="G47" s="2387" t="s">
        <v>4069</v>
      </c>
      <c r="H47" s="2346">
        <v>1</v>
      </c>
      <c r="I47" s="2346"/>
      <c r="J47" s="2387">
        <v>49</v>
      </c>
      <c r="K47" s="2672" t="s">
        <v>1240</v>
      </c>
      <c r="L47" s="2726" t="s">
        <v>448</v>
      </c>
      <c r="M47" s="2540" t="s">
        <v>1056</v>
      </c>
      <c r="N47" s="2369">
        <v>17500</v>
      </c>
      <c r="O47" s="4372"/>
      <c r="P47" s="4372"/>
      <c r="Q47" s="4372"/>
      <c r="R47" s="2540"/>
      <c r="S47" s="2540"/>
      <c r="T47" s="2184"/>
      <c r="U47" s="2184"/>
      <c r="V47" s="2540"/>
      <c r="W47" s="2540"/>
      <c r="X47" s="2184">
        <v>500</v>
      </c>
      <c r="Y47" s="2184"/>
      <c r="Z47" s="2540"/>
      <c r="AA47" s="2540"/>
      <c r="AB47" s="2683"/>
      <c r="AC47" s="2187"/>
      <c r="AD47" s="2187"/>
      <c r="AE47" s="2745">
        <v>1</v>
      </c>
      <c r="AF47" s="2745">
        <v>1</v>
      </c>
      <c r="AG47" s="3215">
        <v>1</v>
      </c>
      <c r="AH47" s="2724"/>
      <c r="AI47" s="2724"/>
      <c r="AJ47" s="2724"/>
      <c r="AK47" s="2724"/>
      <c r="AL47" s="2724" t="s">
        <v>438</v>
      </c>
      <c r="AM47" s="2201">
        <f t="shared" si="1"/>
        <v>2</v>
      </c>
      <c r="AN47" s="2198"/>
      <c r="AO47" s="2198"/>
      <c r="AP47" s="2198"/>
      <c r="AQ47" s="2198"/>
      <c r="AR47" s="2198"/>
      <c r="AS47" s="2198"/>
      <c r="AT47" s="2198"/>
      <c r="AU47" s="2198"/>
      <c r="AV47" s="2199"/>
      <c r="AW47" s="2200"/>
      <c r="AX47" s="2199"/>
    </row>
    <row r="48" spans="1:50" ht="30.75" customHeight="1">
      <c r="A48" s="2693">
        <v>45</v>
      </c>
      <c r="B48" s="2182" t="s">
        <v>451</v>
      </c>
      <c r="C48" s="2372" t="s">
        <v>94</v>
      </c>
      <c r="D48" s="2769" t="s">
        <v>2374</v>
      </c>
      <c r="E48" s="2192"/>
      <c r="F48" s="2387" t="s">
        <v>4070</v>
      </c>
      <c r="G48" s="2387" t="s">
        <v>4070</v>
      </c>
      <c r="H48" s="2346">
        <v>1</v>
      </c>
      <c r="I48" s="2346"/>
      <c r="J48" s="2387">
        <v>65</v>
      </c>
      <c r="K48" s="2672" t="s">
        <v>1240</v>
      </c>
      <c r="L48" s="2726" t="s">
        <v>448</v>
      </c>
      <c r="M48" s="2540" t="s">
        <v>1056</v>
      </c>
      <c r="N48" s="2369">
        <v>17500</v>
      </c>
      <c r="O48" s="4372"/>
      <c r="P48" s="4372"/>
      <c r="Q48" s="4372"/>
      <c r="R48" s="2540"/>
      <c r="S48" s="2540"/>
      <c r="T48" s="2184"/>
      <c r="U48" s="2184"/>
      <c r="V48" s="2540"/>
      <c r="W48" s="2540"/>
      <c r="X48" s="2184">
        <v>500</v>
      </c>
      <c r="Y48" s="2184"/>
      <c r="Z48" s="2540"/>
      <c r="AA48" s="2540"/>
      <c r="AB48" s="2683"/>
      <c r="AC48" s="2187"/>
      <c r="AD48" s="2187"/>
      <c r="AE48" s="2745">
        <v>1</v>
      </c>
      <c r="AF48" s="2745">
        <v>1</v>
      </c>
      <c r="AG48" s="3215">
        <v>1</v>
      </c>
      <c r="AH48" s="2724"/>
      <c r="AI48" s="2724"/>
      <c r="AJ48" s="2724"/>
      <c r="AK48" s="2724"/>
      <c r="AL48" s="2724" t="s">
        <v>438</v>
      </c>
      <c r="AM48" s="2201">
        <f t="shared" si="1"/>
        <v>2</v>
      </c>
      <c r="AN48" s="2198"/>
      <c r="AO48" s="2198"/>
      <c r="AP48" s="2198"/>
      <c r="AQ48" s="2198"/>
      <c r="AR48" s="2198"/>
      <c r="AS48" s="2198"/>
      <c r="AT48" s="2198"/>
      <c r="AU48" s="2198"/>
      <c r="AV48" s="2199"/>
      <c r="AW48" s="2200"/>
      <c r="AX48" s="2199"/>
    </row>
    <row r="49" spans="1:50" ht="30" customHeight="1">
      <c r="A49" s="2693">
        <v>46</v>
      </c>
      <c r="B49" s="2182" t="s">
        <v>451</v>
      </c>
      <c r="C49" s="2372" t="s">
        <v>94</v>
      </c>
      <c r="D49" s="2769" t="s">
        <v>2374</v>
      </c>
      <c r="E49" s="2192"/>
      <c r="F49" s="2387" t="s">
        <v>4071</v>
      </c>
      <c r="G49" s="2387" t="s">
        <v>4071</v>
      </c>
      <c r="H49" s="2346">
        <v>1</v>
      </c>
      <c r="I49" s="2346"/>
      <c r="J49" s="2387">
        <v>190</v>
      </c>
      <c r="K49" s="2672" t="s">
        <v>1240</v>
      </c>
      <c r="L49" s="2726" t="s">
        <v>448</v>
      </c>
      <c r="M49" s="2540" t="s">
        <v>1056</v>
      </c>
      <c r="N49" s="2369">
        <v>35000</v>
      </c>
      <c r="O49" s="4372"/>
      <c r="P49" s="4372"/>
      <c r="Q49" s="4372"/>
      <c r="R49" s="2540"/>
      <c r="S49" s="2540"/>
      <c r="T49" s="2184"/>
      <c r="U49" s="2184"/>
      <c r="V49" s="2540"/>
      <c r="W49" s="2540"/>
      <c r="X49" s="2184">
        <v>1000</v>
      </c>
      <c r="Y49" s="2184"/>
      <c r="Z49" s="2540"/>
      <c r="AA49" s="2540"/>
      <c r="AB49" s="2683"/>
      <c r="AC49" s="2187"/>
      <c r="AD49" s="2187"/>
      <c r="AE49" s="2745">
        <v>1</v>
      </c>
      <c r="AF49" s="2745">
        <v>1</v>
      </c>
      <c r="AG49" s="3215">
        <v>1</v>
      </c>
      <c r="AH49" s="2724"/>
      <c r="AI49" s="2724"/>
      <c r="AJ49" s="2724"/>
      <c r="AK49" s="2724"/>
      <c r="AL49" s="2724" t="s">
        <v>438</v>
      </c>
      <c r="AM49" s="2201">
        <f t="shared" si="1"/>
        <v>2</v>
      </c>
      <c r="AN49" s="2198"/>
      <c r="AO49" s="2198"/>
      <c r="AP49" s="2198"/>
      <c r="AQ49" s="2198"/>
      <c r="AR49" s="2198"/>
      <c r="AS49" s="2198"/>
      <c r="AT49" s="2198"/>
      <c r="AU49" s="2198"/>
      <c r="AV49" s="2199"/>
      <c r="AW49" s="2200"/>
      <c r="AX49" s="2199"/>
    </row>
    <row r="50" spans="1:50" ht="30.75" customHeight="1">
      <c r="A50" s="2693">
        <v>47</v>
      </c>
      <c r="B50" s="2182" t="s">
        <v>451</v>
      </c>
      <c r="C50" s="2372" t="s">
        <v>94</v>
      </c>
      <c r="D50" s="2769" t="s">
        <v>2374</v>
      </c>
      <c r="E50" s="2192"/>
      <c r="F50" s="2387" t="s">
        <v>4072</v>
      </c>
      <c r="G50" s="2387" t="s">
        <v>4072</v>
      </c>
      <c r="H50" s="2346">
        <v>1</v>
      </c>
      <c r="I50" s="2346"/>
      <c r="J50" s="2387">
        <v>62</v>
      </c>
      <c r="K50" s="2672" t="s">
        <v>1240</v>
      </c>
      <c r="L50" s="2726" t="s">
        <v>448</v>
      </c>
      <c r="M50" s="2540" t="s">
        <v>1056</v>
      </c>
      <c r="N50" s="2369">
        <v>35000</v>
      </c>
      <c r="O50" s="4372"/>
      <c r="P50" s="4372"/>
      <c r="Q50" s="4372"/>
      <c r="R50" s="2540"/>
      <c r="S50" s="2540"/>
      <c r="T50" s="2184"/>
      <c r="U50" s="2184"/>
      <c r="V50" s="2540"/>
      <c r="W50" s="2540"/>
      <c r="X50" s="2184">
        <v>1000</v>
      </c>
      <c r="Y50" s="2184"/>
      <c r="Z50" s="2540"/>
      <c r="AA50" s="2540"/>
      <c r="AB50" s="2683"/>
      <c r="AC50" s="2187"/>
      <c r="AD50" s="2187"/>
      <c r="AE50" s="2745">
        <v>1</v>
      </c>
      <c r="AF50" s="2745">
        <v>1</v>
      </c>
      <c r="AG50" s="3215">
        <v>1</v>
      </c>
      <c r="AH50" s="2724"/>
      <c r="AI50" s="2724"/>
      <c r="AJ50" s="2724"/>
      <c r="AK50" s="2724"/>
      <c r="AL50" s="2724" t="s">
        <v>438</v>
      </c>
      <c r="AM50" s="2201">
        <f t="shared" si="1"/>
        <v>2</v>
      </c>
      <c r="AN50" s="2198"/>
      <c r="AO50" s="2198"/>
      <c r="AP50" s="2198"/>
      <c r="AQ50" s="2198"/>
      <c r="AR50" s="2198"/>
      <c r="AS50" s="2198"/>
      <c r="AT50" s="2198"/>
      <c r="AU50" s="2198"/>
      <c r="AV50" s="2199"/>
      <c r="AW50" s="2200"/>
      <c r="AX50" s="2199"/>
    </row>
    <row r="51" spans="1:50" ht="30" customHeight="1">
      <c r="A51" s="2693">
        <v>48</v>
      </c>
      <c r="B51" s="2182" t="s">
        <v>451</v>
      </c>
      <c r="C51" s="2372" t="s">
        <v>94</v>
      </c>
      <c r="D51" s="2769" t="s">
        <v>2374</v>
      </c>
      <c r="E51" s="2192"/>
      <c r="F51" s="2387" t="s">
        <v>4073</v>
      </c>
      <c r="G51" s="2387" t="s">
        <v>4073</v>
      </c>
      <c r="H51" s="2346">
        <v>1</v>
      </c>
      <c r="I51" s="2346"/>
      <c r="J51" s="2387">
        <v>64</v>
      </c>
      <c r="K51" s="2672" t="s">
        <v>1240</v>
      </c>
      <c r="L51" s="2726" t="s">
        <v>448</v>
      </c>
      <c r="M51" s="2540" t="s">
        <v>1056</v>
      </c>
      <c r="N51" s="2369">
        <v>17500</v>
      </c>
      <c r="O51" s="4372"/>
      <c r="P51" s="4372"/>
      <c r="Q51" s="4372"/>
      <c r="R51" s="2540"/>
      <c r="S51" s="2540"/>
      <c r="T51" s="2184"/>
      <c r="U51" s="2184"/>
      <c r="V51" s="2540"/>
      <c r="W51" s="2540"/>
      <c r="X51" s="2184">
        <v>500</v>
      </c>
      <c r="Y51" s="2184"/>
      <c r="Z51" s="2540"/>
      <c r="AA51" s="2540"/>
      <c r="AB51" s="2683"/>
      <c r="AC51" s="2187"/>
      <c r="AD51" s="2187"/>
      <c r="AE51" s="2745">
        <v>1</v>
      </c>
      <c r="AF51" s="2745">
        <v>1</v>
      </c>
      <c r="AG51" s="3215">
        <v>1</v>
      </c>
      <c r="AH51" s="2724"/>
      <c r="AI51" s="2724"/>
      <c r="AJ51" s="2724"/>
      <c r="AK51" s="2724"/>
      <c r="AL51" s="2724" t="s">
        <v>438</v>
      </c>
      <c r="AM51" s="2201">
        <f t="shared" ref="AM51:AM73" si="2">SUM(AF51:AL51)</f>
        <v>2</v>
      </c>
      <c r="AN51" s="2198"/>
      <c r="AO51" s="2198"/>
      <c r="AP51" s="2198"/>
      <c r="AQ51" s="2198"/>
      <c r="AR51" s="2198"/>
      <c r="AS51" s="2198"/>
      <c r="AT51" s="2198"/>
      <c r="AU51" s="2198"/>
      <c r="AV51" s="2199"/>
      <c r="AW51" s="2200"/>
      <c r="AX51" s="2199"/>
    </row>
    <row r="52" spans="1:50" ht="36" customHeight="1">
      <c r="A52" s="2693">
        <v>49</v>
      </c>
      <c r="B52" s="2182" t="s">
        <v>451</v>
      </c>
      <c r="C52" s="2372" t="s">
        <v>94</v>
      </c>
      <c r="D52" s="2769" t="s">
        <v>2374</v>
      </c>
      <c r="E52" s="2192"/>
      <c r="F52" s="2387" t="s">
        <v>4074</v>
      </c>
      <c r="G52" s="2387" t="s">
        <v>4074</v>
      </c>
      <c r="H52" s="2346">
        <v>1</v>
      </c>
      <c r="I52" s="2346"/>
      <c r="J52" s="2387">
        <v>42</v>
      </c>
      <c r="K52" s="2672" t="s">
        <v>1240</v>
      </c>
      <c r="L52" s="2726" t="s">
        <v>448</v>
      </c>
      <c r="M52" s="2540" t="s">
        <v>1056</v>
      </c>
      <c r="N52" s="2369">
        <v>35000</v>
      </c>
      <c r="O52" s="4372"/>
      <c r="P52" s="4372"/>
      <c r="Q52" s="4372"/>
      <c r="R52" s="2540"/>
      <c r="S52" s="2540"/>
      <c r="T52" s="2184"/>
      <c r="U52" s="2184"/>
      <c r="V52" s="2540"/>
      <c r="W52" s="2540"/>
      <c r="X52" s="2184">
        <v>1000</v>
      </c>
      <c r="Y52" s="2184"/>
      <c r="Z52" s="2540"/>
      <c r="AA52" s="2540"/>
      <c r="AB52" s="2683"/>
      <c r="AC52" s="2187"/>
      <c r="AD52" s="2187"/>
      <c r="AE52" s="2745">
        <v>1</v>
      </c>
      <c r="AF52" s="2745">
        <v>1</v>
      </c>
      <c r="AG52" s="3215">
        <v>1</v>
      </c>
      <c r="AH52" s="2724"/>
      <c r="AI52" s="2724"/>
      <c r="AJ52" s="2724"/>
      <c r="AK52" s="2724"/>
      <c r="AL52" s="2724" t="s">
        <v>438</v>
      </c>
      <c r="AM52" s="2201">
        <f t="shared" si="2"/>
        <v>2</v>
      </c>
      <c r="AN52" s="2198"/>
      <c r="AO52" s="2198"/>
      <c r="AP52" s="2198"/>
      <c r="AQ52" s="2198"/>
      <c r="AR52" s="2198"/>
      <c r="AS52" s="2198"/>
      <c r="AT52" s="2198"/>
      <c r="AU52" s="2198"/>
      <c r="AV52" s="2199"/>
      <c r="AW52" s="2200"/>
      <c r="AX52" s="2199"/>
    </row>
    <row r="53" spans="1:50" ht="30" customHeight="1">
      <c r="A53" s="2693">
        <v>50</v>
      </c>
      <c r="B53" s="2182" t="s">
        <v>451</v>
      </c>
      <c r="C53" s="2372" t="s">
        <v>94</v>
      </c>
      <c r="D53" s="2769" t="s">
        <v>2374</v>
      </c>
      <c r="E53" s="2192"/>
      <c r="F53" s="2387" t="s">
        <v>4075</v>
      </c>
      <c r="G53" s="2387" t="s">
        <v>4075</v>
      </c>
      <c r="H53" s="2346">
        <v>1</v>
      </c>
      <c r="I53" s="2346"/>
      <c r="J53" s="2387">
        <v>95</v>
      </c>
      <c r="K53" s="2672" t="s">
        <v>1240</v>
      </c>
      <c r="L53" s="2726" t="s">
        <v>448</v>
      </c>
      <c r="M53" s="2540" t="s">
        <v>1056</v>
      </c>
      <c r="N53" s="2369">
        <v>17500</v>
      </c>
      <c r="O53" s="4372"/>
      <c r="P53" s="4372"/>
      <c r="Q53" s="4372"/>
      <c r="R53" s="2540"/>
      <c r="S53" s="2540"/>
      <c r="T53" s="2184"/>
      <c r="U53" s="2184"/>
      <c r="V53" s="2540"/>
      <c r="W53" s="2540"/>
      <c r="X53" s="2184">
        <v>500</v>
      </c>
      <c r="Y53" s="2184"/>
      <c r="Z53" s="2540"/>
      <c r="AA53" s="2540"/>
      <c r="AB53" s="2683"/>
      <c r="AC53" s="2187"/>
      <c r="AD53" s="2187"/>
      <c r="AE53" s="2745">
        <v>1</v>
      </c>
      <c r="AF53" s="2745">
        <v>1</v>
      </c>
      <c r="AG53" s="3215">
        <v>1</v>
      </c>
      <c r="AH53" s="2724"/>
      <c r="AI53" s="2724"/>
      <c r="AJ53" s="2724"/>
      <c r="AK53" s="2724"/>
      <c r="AL53" s="2724" t="s">
        <v>438</v>
      </c>
      <c r="AM53" s="2201">
        <f t="shared" si="2"/>
        <v>2</v>
      </c>
      <c r="AN53" s="2198"/>
      <c r="AO53" s="2198"/>
      <c r="AP53" s="2198"/>
      <c r="AQ53" s="2198"/>
      <c r="AR53" s="2198"/>
      <c r="AS53" s="2198"/>
      <c r="AT53" s="2198"/>
      <c r="AU53" s="2198"/>
      <c r="AV53" s="2199"/>
      <c r="AW53" s="2200"/>
      <c r="AX53" s="2199"/>
    </row>
    <row r="54" spans="1:50" ht="30.75" customHeight="1">
      <c r="A54" s="2693">
        <v>51</v>
      </c>
      <c r="B54" s="2182" t="s">
        <v>451</v>
      </c>
      <c r="C54" s="2372" t="s">
        <v>94</v>
      </c>
      <c r="D54" s="2769" t="s">
        <v>2374</v>
      </c>
      <c r="E54" s="2192"/>
      <c r="F54" s="2387" t="s">
        <v>4076</v>
      </c>
      <c r="G54" s="2387" t="s">
        <v>4076</v>
      </c>
      <c r="H54" s="2346">
        <v>1</v>
      </c>
      <c r="I54" s="2346"/>
      <c r="J54" s="2387">
        <v>45</v>
      </c>
      <c r="K54" s="2672" t="s">
        <v>1240</v>
      </c>
      <c r="L54" s="2726" t="s">
        <v>448</v>
      </c>
      <c r="M54" s="2540" t="s">
        <v>1056</v>
      </c>
      <c r="N54" s="2369">
        <v>35000</v>
      </c>
      <c r="O54" s="4372"/>
      <c r="P54" s="4372"/>
      <c r="Q54" s="4372"/>
      <c r="R54" s="2540"/>
      <c r="S54" s="2540"/>
      <c r="T54" s="2184"/>
      <c r="U54" s="2184"/>
      <c r="V54" s="2540"/>
      <c r="W54" s="2540"/>
      <c r="X54" s="2184">
        <v>1000</v>
      </c>
      <c r="Y54" s="2184"/>
      <c r="Z54" s="2540"/>
      <c r="AA54" s="2540"/>
      <c r="AB54" s="2683"/>
      <c r="AC54" s="2187"/>
      <c r="AD54" s="2187"/>
      <c r="AE54" s="2745">
        <v>1</v>
      </c>
      <c r="AF54" s="2745">
        <v>1</v>
      </c>
      <c r="AG54" s="3215">
        <v>1</v>
      </c>
      <c r="AH54" s="2724"/>
      <c r="AI54" s="2724"/>
      <c r="AJ54" s="2724"/>
      <c r="AK54" s="2724"/>
      <c r="AL54" s="2724" t="s">
        <v>438</v>
      </c>
      <c r="AM54" s="2201">
        <f t="shared" si="2"/>
        <v>2</v>
      </c>
      <c r="AN54" s="2198"/>
      <c r="AO54" s="2198"/>
      <c r="AP54" s="2198"/>
      <c r="AQ54" s="2198"/>
      <c r="AR54" s="2198"/>
      <c r="AS54" s="2198"/>
      <c r="AT54" s="2198"/>
      <c r="AU54" s="2198"/>
      <c r="AV54" s="2199"/>
      <c r="AW54" s="2200"/>
      <c r="AX54" s="2199"/>
    </row>
    <row r="55" spans="1:50" ht="30" customHeight="1">
      <c r="A55" s="2693">
        <v>52</v>
      </c>
      <c r="B55" s="2182" t="s">
        <v>451</v>
      </c>
      <c r="C55" s="2372" t="s">
        <v>94</v>
      </c>
      <c r="D55" s="2769" t="s">
        <v>2374</v>
      </c>
      <c r="E55" s="2192"/>
      <c r="F55" s="2387" t="s">
        <v>4077</v>
      </c>
      <c r="G55" s="2387" t="s">
        <v>4077</v>
      </c>
      <c r="H55" s="2346">
        <v>1</v>
      </c>
      <c r="I55" s="2346"/>
      <c r="J55" s="2387">
        <v>107</v>
      </c>
      <c r="K55" s="2672" t="s">
        <v>1240</v>
      </c>
      <c r="L55" s="2726" t="s">
        <v>448</v>
      </c>
      <c r="M55" s="2540" t="s">
        <v>1056</v>
      </c>
      <c r="N55" s="2369">
        <v>35000</v>
      </c>
      <c r="O55" s="4372"/>
      <c r="P55" s="4372"/>
      <c r="Q55" s="4372"/>
      <c r="R55" s="2540"/>
      <c r="S55" s="2540"/>
      <c r="T55" s="2184"/>
      <c r="U55" s="2184"/>
      <c r="V55" s="2540"/>
      <c r="W55" s="2540"/>
      <c r="X55" s="2184">
        <v>1000</v>
      </c>
      <c r="Y55" s="2184"/>
      <c r="Z55" s="2540"/>
      <c r="AA55" s="2540"/>
      <c r="AB55" s="2683"/>
      <c r="AC55" s="2187"/>
      <c r="AD55" s="2187"/>
      <c r="AE55" s="2745">
        <v>1</v>
      </c>
      <c r="AF55" s="2745">
        <v>1</v>
      </c>
      <c r="AG55" s="3215">
        <v>1</v>
      </c>
      <c r="AH55" s="2724"/>
      <c r="AI55" s="2724"/>
      <c r="AJ55" s="2724"/>
      <c r="AK55" s="2724"/>
      <c r="AL55" s="2724" t="s">
        <v>438</v>
      </c>
      <c r="AM55" s="2201">
        <f t="shared" si="2"/>
        <v>2</v>
      </c>
      <c r="AN55" s="2198"/>
      <c r="AO55" s="2198"/>
      <c r="AP55" s="2198"/>
      <c r="AQ55" s="2198"/>
      <c r="AR55" s="2198"/>
      <c r="AS55" s="2198"/>
      <c r="AT55" s="2198"/>
      <c r="AU55" s="2198"/>
      <c r="AV55" s="2199"/>
      <c r="AW55" s="2200"/>
      <c r="AX55" s="2199"/>
    </row>
    <row r="56" spans="1:50" ht="30.75" customHeight="1">
      <c r="A56" s="2693">
        <v>53</v>
      </c>
      <c r="B56" s="2182" t="s">
        <v>451</v>
      </c>
      <c r="C56" s="2372" t="s">
        <v>94</v>
      </c>
      <c r="D56" s="2769" t="s">
        <v>2374</v>
      </c>
      <c r="E56" s="2192"/>
      <c r="F56" s="2387" t="s">
        <v>4078</v>
      </c>
      <c r="G56" s="2387" t="s">
        <v>4078</v>
      </c>
      <c r="H56" s="2346">
        <v>1</v>
      </c>
      <c r="I56" s="2346"/>
      <c r="J56" s="2387">
        <v>132</v>
      </c>
      <c r="K56" s="2672" t="s">
        <v>1240</v>
      </c>
      <c r="L56" s="2726" t="s">
        <v>448</v>
      </c>
      <c r="M56" s="2540" t="s">
        <v>1056</v>
      </c>
      <c r="N56" s="2369">
        <v>35000</v>
      </c>
      <c r="O56" s="4372"/>
      <c r="P56" s="4372"/>
      <c r="Q56" s="4372"/>
      <c r="R56" s="2540"/>
      <c r="S56" s="2540"/>
      <c r="T56" s="2184"/>
      <c r="U56" s="2184"/>
      <c r="V56" s="2540"/>
      <c r="W56" s="2540"/>
      <c r="X56" s="2184">
        <v>1000</v>
      </c>
      <c r="Y56" s="2184"/>
      <c r="Z56" s="2540"/>
      <c r="AA56" s="2540"/>
      <c r="AB56" s="2683"/>
      <c r="AC56" s="2187"/>
      <c r="AD56" s="2187"/>
      <c r="AE56" s="2745">
        <v>1</v>
      </c>
      <c r="AF56" s="2745">
        <v>1</v>
      </c>
      <c r="AG56" s="3215">
        <v>1</v>
      </c>
      <c r="AH56" s="2724"/>
      <c r="AI56" s="2724"/>
      <c r="AJ56" s="2724"/>
      <c r="AK56" s="2724"/>
      <c r="AL56" s="2724" t="s">
        <v>438</v>
      </c>
      <c r="AM56" s="2201">
        <f t="shared" si="2"/>
        <v>2</v>
      </c>
      <c r="AN56" s="2198"/>
      <c r="AO56" s="2198"/>
      <c r="AP56" s="2198"/>
      <c r="AQ56" s="2198"/>
      <c r="AR56" s="2198"/>
      <c r="AS56" s="2198"/>
      <c r="AT56" s="2198"/>
      <c r="AU56" s="2198"/>
      <c r="AV56" s="2199"/>
      <c r="AW56" s="2200"/>
      <c r="AX56" s="2199"/>
    </row>
    <row r="57" spans="1:50" ht="30" customHeight="1">
      <c r="A57" s="2693">
        <v>54</v>
      </c>
      <c r="B57" s="2182" t="s">
        <v>451</v>
      </c>
      <c r="C57" s="2372" t="s">
        <v>94</v>
      </c>
      <c r="D57" s="2769" t="s">
        <v>2374</v>
      </c>
      <c r="E57" s="2192"/>
      <c r="F57" s="2387" t="s">
        <v>4079</v>
      </c>
      <c r="G57" s="2387" t="s">
        <v>4079</v>
      </c>
      <c r="H57" s="2346">
        <v>1</v>
      </c>
      <c r="I57" s="2346"/>
      <c r="J57" s="2387">
        <v>110</v>
      </c>
      <c r="K57" s="2672" t="s">
        <v>1240</v>
      </c>
      <c r="L57" s="2726" t="s">
        <v>448</v>
      </c>
      <c r="M57" s="2540" t="s">
        <v>1056</v>
      </c>
      <c r="N57" s="2369">
        <v>52500</v>
      </c>
      <c r="O57" s="4372"/>
      <c r="P57" s="4372"/>
      <c r="Q57" s="4372"/>
      <c r="R57" s="2540"/>
      <c r="S57" s="2540"/>
      <c r="T57" s="2184"/>
      <c r="U57" s="2184"/>
      <c r="V57" s="2540"/>
      <c r="W57" s="2540"/>
      <c r="X57" s="2184">
        <v>1500</v>
      </c>
      <c r="Y57" s="2184"/>
      <c r="Z57" s="2540"/>
      <c r="AA57" s="2540"/>
      <c r="AB57" s="2683"/>
      <c r="AC57" s="2187"/>
      <c r="AD57" s="2187"/>
      <c r="AE57" s="2745">
        <v>1</v>
      </c>
      <c r="AF57" s="2745">
        <v>1</v>
      </c>
      <c r="AG57" s="3215">
        <v>1</v>
      </c>
      <c r="AH57" s="2724"/>
      <c r="AI57" s="2724"/>
      <c r="AJ57" s="2724"/>
      <c r="AK57" s="2724"/>
      <c r="AL57" s="2724" t="s">
        <v>438</v>
      </c>
      <c r="AM57" s="2201">
        <f t="shared" si="2"/>
        <v>2</v>
      </c>
      <c r="AN57" s="2198"/>
      <c r="AO57" s="2198"/>
      <c r="AP57" s="2198"/>
      <c r="AQ57" s="2198"/>
      <c r="AR57" s="2198"/>
      <c r="AS57" s="2198"/>
      <c r="AT57" s="2198"/>
      <c r="AU57" s="2198"/>
      <c r="AV57" s="2199"/>
      <c r="AW57" s="2200"/>
      <c r="AX57" s="2199"/>
    </row>
    <row r="58" spans="1:50" ht="30.75" customHeight="1">
      <c r="A58" s="2693">
        <v>55</v>
      </c>
      <c r="B58" s="2182" t="s">
        <v>451</v>
      </c>
      <c r="C58" s="2372" t="s">
        <v>94</v>
      </c>
      <c r="D58" s="2769" t="s">
        <v>2374</v>
      </c>
      <c r="E58" s="2192"/>
      <c r="F58" s="2387" t="s">
        <v>4080</v>
      </c>
      <c r="G58" s="2387" t="s">
        <v>4080</v>
      </c>
      <c r="H58" s="2346">
        <v>1</v>
      </c>
      <c r="I58" s="2346"/>
      <c r="J58" s="2387">
        <v>118</v>
      </c>
      <c r="K58" s="2672" t="s">
        <v>1240</v>
      </c>
      <c r="L58" s="2726" t="s">
        <v>448</v>
      </c>
      <c r="M58" s="2540" t="s">
        <v>1056</v>
      </c>
      <c r="N58" s="2369">
        <v>17500</v>
      </c>
      <c r="O58" s="4372"/>
      <c r="P58" s="4372"/>
      <c r="Q58" s="4372"/>
      <c r="R58" s="2540"/>
      <c r="S58" s="2540"/>
      <c r="T58" s="2184"/>
      <c r="U58" s="2184"/>
      <c r="V58" s="2540"/>
      <c r="W58" s="2540"/>
      <c r="X58" s="2184">
        <v>500</v>
      </c>
      <c r="Y58" s="2184"/>
      <c r="Z58" s="2540"/>
      <c r="AA58" s="2540"/>
      <c r="AB58" s="2683"/>
      <c r="AC58" s="2187"/>
      <c r="AD58" s="2187"/>
      <c r="AE58" s="2745">
        <v>1</v>
      </c>
      <c r="AF58" s="2745">
        <v>1</v>
      </c>
      <c r="AG58" s="3215">
        <v>1</v>
      </c>
      <c r="AH58" s="2724"/>
      <c r="AI58" s="2724"/>
      <c r="AJ58" s="2724"/>
      <c r="AK58" s="2724"/>
      <c r="AL58" s="2724" t="s">
        <v>438</v>
      </c>
      <c r="AM58" s="2201">
        <f t="shared" si="2"/>
        <v>2</v>
      </c>
      <c r="AN58" s="2198"/>
      <c r="AO58" s="2198"/>
      <c r="AP58" s="2198"/>
      <c r="AQ58" s="2198"/>
      <c r="AR58" s="2198"/>
      <c r="AS58" s="2198"/>
      <c r="AT58" s="2198"/>
      <c r="AU58" s="2198"/>
      <c r="AV58" s="2199"/>
      <c r="AW58" s="2200"/>
      <c r="AX58" s="2199"/>
    </row>
    <row r="59" spans="1:50" ht="30" customHeight="1">
      <c r="A59" s="2693">
        <v>56</v>
      </c>
      <c r="B59" s="2182" t="s">
        <v>451</v>
      </c>
      <c r="C59" s="2372" t="s">
        <v>94</v>
      </c>
      <c r="D59" s="2769" t="s">
        <v>2374</v>
      </c>
      <c r="E59" s="2192"/>
      <c r="F59" s="2387" t="s">
        <v>4081</v>
      </c>
      <c r="G59" s="2387" t="s">
        <v>4081</v>
      </c>
      <c r="H59" s="2346">
        <v>1</v>
      </c>
      <c r="I59" s="2346"/>
      <c r="J59" s="2387">
        <v>33</v>
      </c>
      <c r="K59" s="2672" t="s">
        <v>1240</v>
      </c>
      <c r="L59" s="2726" t="s">
        <v>448</v>
      </c>
      <c r="M59" s="2540" t="s">
        <v>1056</v>
      </c>
      <c r="N59" s="2369">
        <v>17500</v>
      </c>
      <c r="O59" s="4372"/>
      <c r="P59" s="4372"/>
      <c r="Q59" s="4372"/>
      <c r="R59" s="2540"/>
      <c r="S59" s="2540"/>
      <c r="T59" s="2184"/>
      <c r="U59" s="2184"/>
      <c r="V59" s="2540"/>
      <c r="W59" s="2540"/>
      <c r="X59" s="2184">
        <v>500</v>
      </c>
      <c r="Y59" s="2184"/>
      <c r="Z59" s="2540"/>
      <c r="AA59" s="2540"/>
      <c r="AB59" s="2683"/>
      <c r="AC59" s="2187"/>
      <c r="AD59" s="2187"/>
      <c r="AE59" s="2745">
        <v>1</v>
      </c>
      <c r="AF59" s="2745">
        <v>1</v>
      </c>
      <c r="AG59" s="3215">
        <v>1</v>
      </c>
      <c r="AH59" s="2724"/>
      <c r="AI59" s="2724"/>
      <c r="AJ59" s="2724"/>
      <c r="AK59" s="2724"/>
      <c r="AL59" s="2724" t="s">
        <v>438</v>
      </c>
      <c r="AM59" s="2201">
        <f t="shared" si="2"/>
        <v>2</v>
      </c>
      <c r="AN59" s="2198"/>
      <c r="AO59" s="2198"/>
      <c r="AP59" s="2198"/>
      <c r="AQ59" s="2198"/>
      <c r="AR59" s="2198"/>
      <c r="AS59" s="2198"/>
      <c r="AT59" s="2198"/>
      <c r="AU59" s="2198"/>
      <c r="AV59" s="2199"/>
      <c r="AW59" s="2200"/>
      <c r="AX59" s="2199"/>
    </row>
    <row r="60" spans="1:50" ht="30.75" customHeight="1">
      <c r="A60" s="2693">
        <v>57</v>
      </c>
      <c r="B60" s="2182" t="s">
        <v>451</v>
      </c>
      <c r="C60" s="2372" t="s">
        <v>94</v>
      </c>
      <c r="D60" s="2769" t="s">
        <v>2374</v>
      </c>
      <c r="E60" s="2192"/>
      <c r="F60" s="2387" t="s">
        <v>4082</v>
      </c>
      <c r="G60" s="2387" t="s">
        <v>4082</v>
      </c>
      <c r="H60" s="2346">
        <v>1</v>
      </c>
      <c r="I60" s="2346"/>
      <c r="J60" s="2387">
        <v>36</v>
      </c>
      <c r="K60" s="2672" t="s">
        <v>1240</v>
      </c>
      <c r="L60" s="2726" t="s">
        <v>448</v>
      </c>
      <c r="M60" s="2540" t="s">
        <v>1056</v>
      </c>
      <c r="N60" s="2369">
        <v>17500</v>
      </c>
      <c r="O60" s="4372"/>
      <c r="P60" s="4372"/>
      <c r="Q60" s="4372"/>
      <c r="R60" s="2540"/>
      <c r="S60" s="2540"/>
      <c r="T60" s="2184"/>
      <c r="U60" s="2184"/>
      <c r="V60" s="2540"/>
      <c r="W60" s="2540"/>
      <c r="X60" s="2184">
        <v>500</v>
      </c>
      <c r="Y60" s="2184"/>
      <c r="Z60" s="2540"/>
      <c r="AA60" s="2540"/>
      <c r="AB60" s="2683"/>
      <c r="AC60" s="2187"/>
      <c r="AD60" s="2187"/>
      <c r="AE60" s="2745">
        <v>1</v>
      </c>
      <c r="AF60" s="2745">
        <v>1</v>
      </c>
      <c r="AG60" s="3215">
        <v>1</v>
      </c>
      <c r="AH60" s="2724"/>
      <c r="AI60" s="2724"/>
      <c r="AJ60" s="2724"/>
      <c r="AK60" s="2724"/>
      <c r="AL60" s="2724" t="s">
        <v>438</v>
      </c>
      <c r="AM60" s="2201">
        <f t="shared" si="2"/>
        <v>2</v>
      </c>
      <c r="AN60" s="2198"/>
      <c r="AO60" s="2198"/>
      <c r="AP60" s="2198"/>
      <c r="AQ60" s="2198"/>
      <c r="AR60" s="2198"/>
      <c r="AS60" s="2198"/>
      <c r="AT60" s="2198"/>
      <c r="AU60" s="2198"/>
      <c r="AV60" s="2199"/>
      <c r="AW60" s="2200"/>
      <c r="AX60" s="2199"/>
    </row>
    <row r="61" spans="1:50" ht="30" customHeight="1">
      <c r="A61" s="2693">
        <v>58</v>
      </c>
      <c r="B61" s="2182" t="s">
        <v>451</v>
      </c>
      <c r="C61" s="2372" t="s">
        <v>94</v>
      </c>
      <c r="D61" s="2769" t="s">
        <v>2374</v>
      </c>
      <c r="E61" s="2192"/>
      <c r="F61" s="2387" t="s">
        <v>4083</v>
      </c>
      <c r="G61" s="2387" t="s">
        <v>4083</v>
      </c>
      <c r="H61" s="2346">
        <v>1</v>
      </c>
      <c r="I61" s="2346"/>
      <c r="J61" s="2387">
        <v>75</v>
      </c>
      <c r="K61" s="2672" t="s">
        <v>1240</v>
      </c>
      <c r="L61" s="2726" t="s">
        <v>448</v>
      </c>
      <c r="M61" s="2540" t="s">
        <v>1056</v>
      </c>
      <c r="N61" s="2369">
        <v>35000</v>
      </c>
      <c r="O61" s="4372"/>
      <c r="P61" s="4372"/>
      <c r="Q61" s="4372"/>
      <c r="R61" s="2540"/>
      <c r="S61" s="2540"/>
      <c r="T61" s="2184"/>
      <c r="U61" s="2184"/>
      <c r="V61" s="2540"/>
      <c r="W61" s="2540"/>
      <c r="X61" s="2184">
        <v>1000</v>
      </c>
      <c r="Y61" s="2184"/>
      <c r="Z61" s="2540"/>
      <c r="AA61" s="2540"/>
      <c r="AB61" s="2683"/>
      <c r="AC61" s="2187"/>
      <c r="AD61" s="2187"/>
      <c r="AE61" s="2745">
        <v>1</v>
      </c>
      <c r="AF61" s="2745">
        <v>1</v>
      </c>
      <c r="AG61" s="3215">
        <v>1</v>
      </c>
      <c r="AH61" s="2724"/>
      <c r="AI61" s="2724"/>
      <c r="AJ61" s="2724"/>
      <c r="AK61" s="2724"/>
      <c r="AL61" s="2724" t="s">
        <v>438</v>
      </c>
      <c r="AM61" s="2201">
        <f t="shared" si="2"/>
        <v>2</v>
      </c>
      <c r="AN61" s="2198"/>
      <c r="AO61" s="2198"/>
      <c r="AP61" s="2198"/>
      <c r="AQ61" s="2198"/>
      <c r="AR61" s="2198"/>
      <c r="AS61" s="2198"/>
      <c r="AT61" s="2198"/>
      <c r="AU61" s="2198"/>
      <c r="AV61" s="2199"/>
      <c r="AW61" s="2200"/>
      <c r="AX61" s="2199"/>
    </row>
    <row r="62" spans="1:50" ht="30.75" customHeight="1">
      <c r="A62" s="2693">
        <v>59</v>
      </c>
      <c r="B62" s="2182" t="s">
        <v>451</v>
      </c>
      <c r="C62" s="2372" t="s">
        <v>94</v>
      </c>
      <c r="D62" s="2769" t="s">
        <v>2374</v>
      </c>
      <c r="E62" s="2192"/>
      <c r="F62" s="2387" t="s">
        <v>4084</v>
      </c>
      <c r="G62" s="2387" t="s">
        <v>4084</v>
      </c>
      <c r="H62" s="2346">
        <v>1</v>
      </c>
      <c r="I62" s="2346"/>
      <c r="J62" s="2387">
        <v>40</v>
      </c>
      <c r="K62" s="2672" t="s">
        <v>1240</v>
      </c>
      <c r="L62" s="2726" t="s">
        <v>448</v>
      </c>
      <c r="M62" s="2540" t="s">
        <v>1056</v>
      </c>
      <c r="N62" s="2369">
        <v>35000</v>
      </c>
      <c r="O62" s="4372"/>
      <c r="P62" s="4372"/>
      <c r="Q62" s="4372"/>
      <c r="R62" s="2540"/>
      <c r="S62" s="2540"/>
      <c r="T62" s="2184"/>
      <c r="U62" s="2184"/>
      <c r="V62" s="2540"/>
      <c r="W62" s="2540"/>
      <c r="X62" s="2184">
        <v>1000</v>
      </c>
      <c r="Y62" s="2184"/>
      <c r="Z62" s="2540"/>
      <c r="AA62" s="2540"/>
      <c r="AB62" s="2683"/>
      <c r="AC62" s="2187"/>
      <c r="AD62" s="2187"/>
      <c r="AE62" s="2745">
        <v>1</v>
      </c>
      <c r="AF62" s="2745">
        <v>1</v>
      </c>
      <c r="AG62" s="3215">
        <v>1</v>
      </c>
      <c r="AH62" s="2724"/>
      <c r="AI62" s="2724"/>
      <c r="AJ62" s="2724"/>
      <c r="AK62" s="2724"/>
      <c r="AL62" s="2724" t="s">
        <v>438</v>
      </c>
      <c r="AM62" s="2201">
        <f t="shared" si="2"/>
        <v>2</v>
      </c>
      <c r="AN62" s="2198"/>
      <c r="AO62" s="2198"/>
      <c r="AP62" s="2198"/>
      <c r="AQ62" s="2198"/>
      <c r="AR62" s="2198"/>
      <c r="AS62" s="2198"/>
      <c r="AT62" s="2198"/>
      <c r="AU62" s="2198"/>
      <c r="AV62" s="2199"/>
      <c r="AW62" s="2200"/>
      <c r="AX62" s="2199"/>
    </row>
    <row r="63" spans="1:50" ht="42" customHeight="1">
      <c r="A63" s="2693">
        <v>60</v>
      </c>
      <c r="B63" s="2182" t="s">
        <v>451</v>
      </c>
      <c r="C63" s="2372" t="s">
        <v>94</v>
      </c>
      <c r="D63" s="2769" t="s">
        <v>2381</v>
      </c>
      <c r="E63" s="2192"/>
      <c r="F63" s="2665" t="s">
        <v>3342</v>
      </c>
      <c r="G63" s="2387" t="s">
        <v>4085</v>
      </c>
      <c r="H63" s="2346">
        <v>3</v>
      </c>
      <c r="I63" s="2717">
        <v>1</v>
      </c>
      <c r="J63" s="2665">
        <v>609</v>
      </c>
      <c r="K63" s="2723" t="s">
        <v>964</v>
      </c>
      <c r="L63" s="2726" t="s">
        <v>2962</v>
      </c>
      <c r="M63" s="2540" t="s">
        <v>1056</v>
      </c>
      <c r="N63" s="2683">
        <v>801250</v>
      </c>
      <c r="O63" s="2683">
        <v>801250</v>
      </c>
      <c r="P63" s="2683">
        <v>801250</v>
      </c>
      <c r="Q63" s="2683">
        <v>0</v>
      </c>
      <c r="R63" s="2540"/>
      <c r="S63" s="2540"/>
      <c r="T63" s="2189"/>
      <c r="U63" s="2189"/>
      <c r="V63" s="2540"/>
      <c r="W63" s="2540"/>
      <c r="X63" s="2189"/>
      <c r="Y63" s="2189">
        <v>2.1</v>
      </c>
      <c r="Z63" s="2540"/>
      <c r="AA63" s="2540"/>
      <c r="AB63" s="2184"/>
      <c r="AC63" s="2184"/>
      <c r="AD63" s="2683"/>
      <c r="AE63" s="2745">
        <v>1</v>
      </c>
      <c r="AF63" s="2745">
        <v>1</v>
      </c>
      <c r="AG63" s="3215">
        <v>1</v>
      </c>
      <c r="AH63" s="2724"/>
      <c r="AI63" s="2724"/>
      <c r="AJ63" s="2724"/>
      <c r="AK63" s="2724"/>
      <c r="AL63" s="2724" t="s">
        <v>438</v>
      </c>
      <c r="AM63" s="2201">
        <f t="shared" si="2"/>
        <v>2</v>
      </c>
      <c r="AN63" s="2198"/>
      <c r="AO63" s="2198"/>
      <c r="AP63" s="2198"/>
      <c r="AQ63" s="2198"/>
      <c r="AR63" s="2198"/>
      <c r="AS63" s="2198"/>
      <c r="AT63" s="2198"/>
      <c r="AU63" s="2198"/>
      <c r="AV63" s="2198"/>
      <c r="AW63" s="2198"/>
      <c r="AX63" s="2198"/>
    </row>
    <row r="64" spans="1:50" ht="43.5" customHeight="1">
      <c r="A64" s="2693">
        <v>61</v>
      </c>
      <c r="B64" s="2182" t="s">
        <v>451</v>
      </c>
      <c r="C64" s="2372" t="s">
        <v>94</v>
      </c>
      <c r="D64" s="2769" t="s">
        <v>2381</v>
      </c>
      <c r="E64" s="2192"/>
      <c r="F64" s="2665" t="s">
        <v>4086</v>
      </c>
      <c r="G64" s="2665" t="s">
        <v>4087</v>
      </c>
      <c r="H64" s="2346">
        <v>4</v>
      </c>
      <c r="I64" s="2717"/>
      <c r="J64" s="2665">
        <v>397</v>
      </c>
      <c r="K64" s="2723" t="s">
        <v>964</v>
      </c>
      <c r="L64" s="2726" t="s">
        <v>2962</v>
      </c>
      <c r="M64" s="2540" t="s">
        <v>1056</v>
      </c>
      <c r="N64" s="2683">
        <v>735141</v>
      </c>
      <c r="O64" s="2683">
        <v>735141</v>
      </c>
      <c r="P64" s="2683">
        <v>735141</v>
      </c>
      <c r="Q64" s="2683">
        <v>0</v>
      </c>
      <c r="R64" s="2540"/>
      <c r="S64" s="2540"/>
      <c r="T64" s="2189"/>
      <c r="U64" s="2189"/>
      <c r="V64" s="2540"/>
      <c r="W64" s="2540"/>
      <c r="X64" s="2189"/>
      <c r="Y64" s="2189">
        <v>2.4</v>
      </c>
      <c r="Z64" s="2540"/>
      <c r="AA64" s="2540"/>
      <c r="AB64" s="2184"/>
      <c r="AC64" s="2184"/>
      <c r="AD64" s="2683"/>
      <c r="AE64" s="2745">
        <v>1</v>
      </c>
      <c r="AF64" s="2745">
        <v>1</v>
      </c>
      <c r="AG64" s="3215">
        <v>1</v>
      </c>
      <c r="AH64" s="2724"/>
      <c r="AI64" s="2724"/>
      <c r="AJ64" s="2724"/>
      <c r="AK64" s="2724"/>
      <c r="AL64" s="2724" t="s">
        <v>438</v>
      </c>
      <c r="AM64" s="2201">
        <f t="shared" si="2"/>
        <v>2</v>
      </c>
      <c r="AN64" s="2201">
        <f>SUM(O4:O64)+713836.83</f>
        <v>8541621.7400000002</v>
      </c>
      <c r="AO64" s="2198"/>
      <c r="AP64" s="2198"/>
      <c r="AQ64" s="2198"/>
      <c r="AR64" s="2198"/>
      <c r="AS64" s="2198"/>
      <c r="AT64" s="2198"/>
      <c r="AU64" s="2198"/>
      <c r="AV64" s="2198"/>
      <c r="AW64" s="2198"/>
      <c r="AX64" s="2198"/>
    </row>
    <row r="65" spans="1:50" ht="54.75" customHeight="1">
      <c r="A65" s="2693">
        <v>62</v>
      </c>
      <c r="B65" s="2182" t="s">
        <v>451</v>
      </c>
      <c r="C65" s="2372" t="s">
        <v>94</v>
      </c>
      <c r="D65" s="2769" t="s">
        <v>2381</v>
      </c>
      <c r="E65" s="2192"/>
      <c r="F65" s="2665" t="s">
        <v>3340</v>
      </c>
      <c r="G65" s="2665" t="s">
        <v>4088</v>
      </c>
      <c r="H65" s="2346">
        <v>4</v>
      </c>
      <c r="I65" s="2717"/>
      <c r="J65" s="2665">
        <v>798</v>
      </c>
      <c r="K65" s="2723" t="s">
        <v>964</v>
      </c>
      <c r="L65" s="2726" t="s">
        <v>2962</v>
      </c>
      <c r="M65" s="2540" t="s">
        <v>1056</v>
      </c>
      <c r="N65" s="2683">
        <v>1259108</v>
      </c>
      <c r="O65" s="2683">
        <v>1259108</v>
      </c>
      <c r="P65" s="2683">
        <v>1259108</v>
      </c>
      <c r="Q65" s="2683">
        <v>0</v>
      </c>
      <c r="R65" s="2540"/>
      <c r="S65" s="2540"/>
      <c r="T65" s="2189"/>
      <c r="U65" s="2189"/>
      <c r="V65" s="2540"/>
      <c r="W65" s="2540"/>
      <c r="X65" s="2189"/>
      <c r="Y65" s="2189">
        <v>3.3</v>
      </c>
      <c r="Z65" s="2540"/>
      <c r="AA65" s="2540"/>
      <c r="AB65" s="2184"/>
      <c r="AC65" s="2184"/>
      <c r="AD65" s="2683"/>
      <c r="AE65" s="2745">
        <v>1</v>
      </c>
      <c r="AF65" s="2745">
        <v>1</v>
      </c>
      <c r="AG65" s="3215">
        <v>1</v>
      </c>
      <c r="AH65" s="2724"/>
      <c r="AI65" s="2724"/>
      <c r="AJ65" s="2724"/>
      <c r="AK65" s="2724"/>
      <c r="AL65" s="2724" t="s">
        <v>438</v>
      </c>
      <c r="AM65" s="2201">
        <f t="shared" si="2"/>
        <v>2</v>
      </c>
      <c r="AN65" s="2198"/>
      <c r="AO65" s="2198"/>
      <c r="AP65" s="2198"/>
      <c r="AQ65" s="2198"/>
      <c r="AR65" s="2198"/>
      <c r="AS65" s="2198"/>
      <c r="AT65" s="2198"/>
      <c r="AU65" s="2198"/>
      <c r="AV65" s="2198"/>
      <c r="AW65" s="2198"/>
      <c r="AX65" s="2198"/>
    </row>
    <row r="66" spans="1:50" ht="78" customHeight="1">
      <c r="A66" s="2693">
        <v>63</v>
      </c>
      <c r="B66" s="2182" t="s">
        <v>451</v>
      </c>
      <c r="C66" s="2372" t="s">
        <v>94</v>
      </c>
      <c r="D66" s="2769" t="s">
        <v>2381</v>
      </c>
      <c r="E66" s="2192"/>
      <c r="F66" s="2665" t="s">
        <v>3338</v>
      </c>
      <c r="G66" s="2665" t="s">
        <v>4089</v>
      </c>
      <c r="H66" s="2346">
        <v>2</v>
      </c>
      <c r="I66" s="2717">
        <v>1</v>
      </c>
      <c r="J66" s="2665">
        <v>97</v>
      </c>
      <c r="K66" s="2723" t="s">
        <v>964</v>
      </c>
      <c r="L66" s="2726" t="s">
        <v>426</v>
      </c>
      <c r="M66" s="2540" t="s">
        <v>1056</v>
      </c>
      <c r="N66" s="2683">
        <v>258000</v>
      </c>
      <c r="O66" s="2683">
        <v>258000</v>
      </c>
      <c r="P66" s="2683">
        <v>258000</v>
      </c>
      <c r="Q66" s="2683">
        <v>0</v>
      </c>
      <c r="R66" s="2540"/>
      <c r="S66" s="2540"/>
      <c r="T66" s="2189"/>
      <c r="U66" s="2189"/>
      <c r="V66" s="2540"/>
      <c r="W66" s="2540"/>
      <c r="X66" s="2189"/>
      <c r="Y66" s="2189"/>
      <c r="Z66" s="2189">
        <v>5.8</v>
      </c>
      <c r="AA66" s="2540"/>
      <c r="AB66" s="2184"/>
      <c r="AC66" s="2184"/>
      <c r="AD66" s="2683"/>
      <c r="AE66" s="2745">
        <v>1</v>
      </c>
      <c r="AF66" s="2745">
        <v>1</v>
      </c>
      <c r="AG66" s="3215">
        <v>1</v>
      </c>
      <c r="AH66" s="2724"/>
      <c r="AI66" s="2724"/>
      <c r="AJ66" s="2724"/>
      <c r="AK66" s="2724"/>
      <c r="AL66" s="2724" t="s">
        <v>438</v>
      </c>
      <c r="AM66" s="2201">
        <f t="shared" si="2"/>
        <v>2</v>
      </c>
      <c r="AN66" s="2201">
        <f>SUM(O6:O66)+713836.83</f>
        <v>8407958.879999999</v>
      </c>
      <c r="AO66" s="2198"/>
      <c r="AP66" s="2198"/>
      <c r="AQ66" s="2198"/>
      <c r="AR66" s="2198"/>
      <c r="AS66" s="2198"/>
      <c r="AT66" s="2198"/>
      <c r="AU66" s="2198"/>
      <c r="AV66" s="2198"/>
      <c r="AW66" s="2198"/>
      <c r="AX66" s="2198"/>
    </row>
    <row r="67" spans="1:50" ht="53.25" customHeight="1">
      <c r="A67" s="2693">
        <v>64</v>
      </c>
      <c r="B67" s="2182" t="s">
        <v>451</v>
      </c>
      <c r="C67" s="2372" t="s">
        <v>94</v>
      </c>
      <c r="D67" s="2769" t="s">
        <v>2381</v>
      </c>
      <c r="E67" s="2192"/>
      <c r="F67" s="2665" t="s">
        <v>3523</v>
      </c>
      <c r="G67" s="2665" t="s">
        <v>4090</v>
      </c>
      <c r="H67" s="2346"/>
      <c r="I67" s="2717"/>
      <c r="J67" s="2665">
        <v>467</v>
      </c>
      <c r="K67" s="2723" t="s">
        <v>964</v>
      </c>
      <c r="L67" s="2726" t="s">
        <v>426</v>
      </c>
      <c r="M67" s="2540" t="s">
        <v>1056</v>
      </c>
      <c r="N67" s="2683">
        <v>324428.3</v>
      </c>
      <c r="O67" s="2683">
        <v>324428.3</v>
      </c>
      <c r="P67" s="2683">
        <v>324428.3</v>
      </c>
      <c r="Q67" s="2683">
        <v>0</v>
      </c>
      <c r="R67" s="2540"/>
      <c r="S67" s="2540"/>
      <c r="T67" s="2189"/>
      <c r="U67" s="2189"/>
      <c r="V67" s="2540"/>
      <c r="W67" s="2540"/>
      <c r="X67" s="2189"/>
      <c r="Y67" s="2189"/>
      <c r="Z67" s="2189">
        <v>6.5</v>
      </c>
      <c r="AA67" s="2540"/>
      <c r="AB67" s="2184"/>
      <c r="AC67" s="2184"/>
      <c r="AD67" s="2683"/>
      <c r="AE67" s="2745">
        <v>1</v>
      </c>
      <c r="AF67" s="2745">
        <v>1</v>
      </c>
      <c r="AG67" s="3215">
        <v>1</v>
      </c>
      <c r="AH67" s="2724"/>
      <c r="AI67" s="2724"/>
      <c r="AJ67" s="2724"/>
      <c r="AK67" s="2724"/>
      <c r="AL67" s="2724" t="s">
        <v>438</v>
      </c>
      <c r="AM67" s="2201">
        <f t="shared" si="2"/>
        <v>2</v>
      </c>
      <c r="AN67" s="2198"/>
      <c r="AO67" s="2198"/>
      <c r="AP67" s="2198"/>
      <c r="AQ67" s="2198"/>
      <c r="AR67" s="2198"/>
      <c r="AS67" s="2198"/>
      <c r="AT67" s="2198"/>
      <c r="AU67" s="2198"/>
      <c r="AV67" s="2198"/>
      <c r="AW67" s="2198"/>
      <c r="AX67" s="2198"/>
    </row>
    <row r="68" spans="1:50" ht="76.5" customHeight="1">
      <c r="A68" s="2693">
        <v>65</v>
      </c>
      <c r="B68" s="2182" t="s">
        <v>451</v>
      </c>
      <c r="C68" s="2372" t="s">
        <v>94</v>
      </c>
      <c r="D68" s="2769" t="s">
        <v>2381</v>
      </c>
      <c r="E68" s="2192"/>
      <c r="F68" s="2665" t="s">
        <v>3338</v>
      </c>
      <c r="G68" s="2665" t="s">
        <v>4091</v>
      </c>
      <c r="H68" s="2346">
        <v>1</v>
      </c>
      <c r="I68" s="2717"/>
      <c r="J68" s="2665">
        <v>52</v>
      </c>
      <c r="K68" s="2723" t="s">
        <v>964</v>
      </c>
      <c r="L68" s="2726" t="s">
        <v>426</v>
      </c>
      <c r="M68" s="2540" t="s">
        <v>1056</v>
      </c>
      <c r="N68" s="2683">
        <v>148815</v>
      </c>
      <c r="O68" s="2683">
        <v>148815</v>
      </c>
      <c r="P68" s="2683">
        <v>148815</v>
      </c>
      <c r="Q68" s="2683">
        <v>0</v>
      </c>
      <c r="R68" s="2540"/>
      <c r="S68" s="2540"/>
      <c r="T68" s="2189"/>
      <c r="U68" s="2189"/>
      <c r="V68" s="2540"/>
      <c r="W68" s="2540"/>
      <c r="X68" s="2189"/>
      <c r="Y68" s="2189"/>
      <c r="Z68" s="2189">
        <v>3.6</v>
      </c>
      <c r="AA68" s="2540"/>
      <c r="AB68" s="2184"/>
      <c r="AC68" s="2184"/>
      <c r="AD68" s="2683"/>
      <c r="AE68" s="2745">
        <v>1</v>
      </c>
      <c r="AF68" s="2745">
        <v>1</v>
      </c>
      <c r="AG68" s="3215">
        <v>1</v>
      </c>
      <c r="AH68" s="2724"/>
      <c r="AI68" s="2724"/>
      <c r="AJ68" s="2724"/>
      <c r="AK68" s="2724"/>
      <c r="AL68" s="2724" t="s">
        <v>438</v>
      </c>
      <c r="AM68" s="2201">
        <f t="shared" si="2"/>
        <v>2</v>
      </c>
      <c r="AN68" s="2201">
        <f>SUM(O9:O68)+713836.83</f>
        <v>8803668.5199999996</v>
      </c>
      <c r="AO68" s="2198"/>
      <c r="AP68" s="2198"/>
      <c r="AQ68" s="2198"/>
      <c r="AR68" s="2198"/>
      <c r="AS68" s="2198"/>
      <c r="AT68" s="2198"/>
      <c r="AU68" s="2198"/>
      <c r="AV68" s="2198"/>
      <c r="AW68" s="2198"/>
      <c r="AX68" s="2198"/>
    </row>
    <row r="69" spans="1:50" ht="72.75" customHeight="1">
      <c r="A69" s="2693">
        <v>66</v>
      </c>
      <c r="B69" s="2182" t="s">
        <v>451</v>
      </c>
      <c r="C69" s="2372" t="s">
        <v>94</v>
      </c>
      <c r="D69" s="2769" t="s">
        <v>2381</v>
      </c>
      <c r="E69" s="2192"/>
      <c r="F69" s="2665" t="s">
        <v>3338</v>
      </c>
      <c r="G69" s="2665" t="s">
        <v>4092</v>
      </c>
      <c r="H69" s="2346">
        <v>1</v>
      </c>
      <c r="I69" s="2717">
        <v>1</v>
      </c>
      <c r="J69" s="2665">
        <v>43</v>
      </c>
      <c r="K69" s="2723" t="s">
        <v>964</v>
      </c>
      <c r="L69" s="2726" t="s">
        <v>426</v>
      </c>
      <c r="M69" s="2540" t="s">
        <v>1056</v>
      </c>
      <c r="N69" s="2683">
        <v>148815</v>
      </c>
      <c r="O69" s="2683">
        <v>148815</v>
      </c>
      <c r="P69" s="2683">
        <v>148815</v>
      </c>
      <c r="Q69" s="2683">
        <v>0</v>
      </c>
      <c r="R69" s="2540"/>
      <c r="S69" s="2540"/>
      <c r="T69" s="2189"/>
      <c r="U69" s="2189"/>
      <c r="V69" s="2540"/>
      <c r="W69" s="2540"/>
      <c r="X69" s="2189"/>
      <c r="Y69" s="2189"/>
      <c r="Z69" s="2189">
        <v>3.3</v>
      </c>
      <c r="AA69" s="2540"/>
      <c r="AB69" s="2184"/>
      <c r="AC69" s="2184"/>
      <c r="AD69" s="2683"/>
      <c r="AE69" s="2745">
        <v>1</v>
      </c>
      <c r="AF69" s="2745">
        <v>1</v>
      </c>
      <c r="AG69" s="3215">
        <v>1</v>
      </c>
      <c r="AH69" s="2724"/>
      <c r="AI69" s="2724"/>
      <c r="AJ69" s="2724"/>
      <c r="AK69" s="2724"/>
      <c r="AL69" s="2724" t="s">
        <v>438</v>
      </c>
      <c r="AM69" s="2201">
        <f t="shared" si="2"/>
        <v>2</v>
      </c>
      <c r="AN69" s="2198"/>
      <c r="AO69" s="2198"/>
      <c r="AP69" s="2198"/>
      <c r="AQ69" s="2198"/>
      <c r="AR69" s="2198"/>
      <c r="AS69" s="2198"/>
      <c r="AT69" s="2198"/>
      <c r="AU69" s="2198"/>
      <c r="AV69" s="2198"/>
      <c r="AW69" s="2198"/>
      <c r="AX69" s="2198"/>
    </row>
    <row r="70" spans="1:50" ht="30" customHeight="1">
      <c r="A70" s="2693">
        <v>67</v>
      </c>
      <c r="B70" s="2182" t="s">
        <v>451</v>
      </c>
      <c r="C70" s="2372" t="s">
        <v>94</v>
      </c>
      <c r="D70" s="2769" t="s">
        <v>1021</v>
      </c>
      <c r="E70" s="2192"/>
      <c r="F70" s="2694" t="s">
        <v>4093</v>
      </c>
      <c r="G70" s="2665" t="s">
        <v>4094</v>
      </c>
      <c r="H70" s="2665">
        <v>1</v>
      </c>
      <c r="I70" s="2665"/>
      <c r="J70" s="2665">
        <v>221</v>
      </c>
      <c r="K70" s="2672" t="s">
        <v>1240</v>
      </c>
      <c r="L70" s="2726" t="s">
        <v>448</v>
      </c>
      <c r="M70" s="2672" t="s">
        <v>1056</v>
      </c>
      <c r="N70" s="2683">
        <v>138926</v>
      </c>
      <c r="O70" s="4383">
        <v>164852</v>
      </c>
      <c r="P70" s="4383">
        <v>164852</v>
      </c>
      <c r="Q70" s="4383">
        <v>0</v>
      </c>
      <c r="R70" s="2540"/>
      <c r="S70" s="2540"/>
      <c r="T70" s="2189"/>
      <c r="U70" s="2189"/>
      <c r="V70" s="2540"/>
      <c r="W70" s="2540"/>
      <c r="X70" s="2683">
        <v>3000</v>
      </c>
      <c r="Y70" s="2189"/>
      <c r="Z70" s="2540"/>
      <c r="AA70" s="2540"/>
      <c r="AB70" s="2184"/>
      <c r="AC70" s="2184"/>
      <c r="AD70" s="2683"/>
      <c r="AE70" s="2745">
        <v>1</v>
      </c>
      <c r="AF70" s="2745">
        <v>1</v>
      </c>
      <c r="AG70" s="3215">
        <v>1</v>
      </c>
      <c r="AH70" s="2724"/>
      <c r="AI70" s="2724"/>
      <c r="AJ70" s="2724"/>
      <c r="AK70" s="2724"/>
      <c r="AL70" s="4374" t="s">
        <v>4095</v>
      </c>
      <c r="AM70" s="2201">
        <f t="shared" si="2"/>
        <v>2</v>
      </c>
      <c r="AN70" s="2201">
        <f>SUM(O12:O70)+713836.83</f>
        <v>8665124.4299999997</v>
      </c>
      <c r="AO70" s="2198"/>
      <c r="AP70" s="2198"/>
      <c r="AQ70" s="2198"/>
      <c r="AR70" s="2198"/>
      <c r="AS70" s="2198"/>
      <c r="AT70" s="2198"/>
      <c r="AU70" s="2198"/>
      <c r="AV70" s="2198"/>
      <c r="AW70" s="2198"/>
      <c r="AX70" s="2198"/>
    </row>
    <row r="71" spans="1:50" ht="30" customHeight="1">
      <c r="A71" s="2693">
        <v>68</v>
      </c>
      <c r="B71" s="2182" t="s">
        <v>451</v>
      </c>
      <c r="C71" s="2372" t="s">
        <v>94</v>
      </c>
      <c r="D71" s="2769" t="s">
        <v>1021</v>
      </c>
      <c r="E71" s="2192"/>
      <c r="F71" s="2665" t="s">
        <v>4096</v>
      </c>
      <c r="G71" s="2665" t="s">
        <v>4097</v>
      </c>
      <c r="H71" s="2665">
        <v>1</v>
      </c>
      <c r="I71" s="2665"/>
      <c r="J71" s="2665">
        <v>99</v>
      </c>
      <c r="K71" s="2672" t="s">
        <v>1240</v>
      </c>
      <c r="L71" s="2726" t="s">
        <v>448</v>
      </c>
      <c r="M71" s="2672" t="s">
        <v>1056</v>
      </c>
      <c r="N71" s="2683">
        <v>30000</v>
      </c>
      <c r="O71" s="4383"/>
      <c r="P71" s="4383"/>
      <c r="Q71" s="4383"/>
      <c r="R71" s="2540"/>
      <c r="S71" s="2540"/>
      <c r="T71" s="2189"/>
      <c r="U71" s="2189"/>
      <c r="V71" s="2540"/>
      <c r="W71" s="2540"/>
      <c r="X71" s="2683">
        <v>600</v>
      </c>
      <c r="Y71" s="2189"/>
      <c r="Z71" s="2540"/>
      <c r="AA71" s="2540"/>
      <c r="AB71" s="2184"/>
      <c r="AC71" s="2184"/>
      <c r="AD71" s="2683"/>
      <c r="AE71" s="2745">
        <v>1</v>
      </c>
      <c r="AF71" s="2745">
        <v>1</v>
      </c>
      <c r="AG71" s="3215">
        <v>1</v>
      </c>
      <c r="AH71" s="2724"/>
      <c r="AI71" s="2724"/>
      <c r="AJ71" s="2724"/>
      <c r="AK71" s="2724"/>
      <c r="AL71" s="4374"/>
      <c r="AM71" s="2201">
        <f t="shared" si="2"/>
        <v>2</v>
      </c>
      <c r="AN71" s="2198"/>
      <c r="AO71" s="2198"/>
      <c r="AP71" s="2198"/>
      <c r="AQ71" s="2198"/>
      <c r="AR71" s="2198"/>
      <c r="AS71" s="2198"/>
      <c r="AT71" s="2198"/>
      <c r="AU71" s="2198"/>
      <c r="AV71" s="2198"/>
      <c r="AW71" s="2198"/>
      <c r="AX71" s="2198"/>
    </row>
    <row r="72" spans="1:50" ht="30" customHeight="1">
      <c r="A72" s="2693">
        <v>69</v>
      </c>
      <c r="B72" s="2182" t="s">
        <v>451</v>
      </c>
      <c r="C72" s="2372" t="s">
        <v>94</v>
      </c>
      <c r="D72" s="2769" t="s">
        <v>1021</v>
      </c>
      <c r="E72" s="2192"/>
      <c r="F72" s="2694" t="s">
        <v>4098</v>
      </c>
      <c r="G72" s="2665" t="s">
        <v>4099</v>
      </c>
      <c r="H72" s="2665">
        <v>1</v>
      </c>
      <c r="I72" s="2665"/>
      <c r="J72" s="2665">
        <v>138</v>
      </c>
      <c r="K72" s="2672" t="s">
        <v>1240</v>
      </c>
      <c r="L72" s="2726" t="s">
        <v>448</v>
      </c>
      <c r="M72" s="2672" t="s">
        <v>1056</v>
      </c>
      <c r="N72" s="2683">
        <v>100000</v>
      </c>
      <c r="O72" s="4383"/>
      <c r="P72" s="4383"/>
      <c r="Q72" s="4383"/>
      <c r="R72" s="2540"/>
      <c r="S72" s="2540"/>
      <c r="T72" s="2189"/>
      <c r="U72" s="2189"/>
      <c r="V72" s="2540"/>
      <c r="W72" s="2540"/>
      <c r="X72" s="2683">
        <v>2000</v>
      </c>
      <c r="Y72" s="2189"/>
      <c r="Z72" s="2540"/>
      <c r="AA72" s="2540"/>
      <c r="AB72" s="2184"/>
      <c r="AC72" s="2184"/>
      <c r="AD72" s="2683"/>
      <c r="AE72" s="2745">
        <v>1</v>
      </c>
      <c r="AF72" s="2745">
        <v>1</v>
      </c>
      <c r="AG72" s="3215">
        <v>1</v>
      </c>
      <c r="AH72" s="2724"/>
      <c r="AI72" s="2724"/>
      <c r="AJ72" s="2724"/>
      <c r="AK72" s="2724"/>
      <c r="AL72" s="4374"/>
      <c r="AM72" s="2201">
        <f t="shared" si="2"/>
        <v>2</v>
      </c>
      <c r="AN72" s="2201">
        <f>SUM(O19:O72)+713836.83</f>
        <v>5860138.3199999994</v>
      </c>
      <c r="AO72" s="2198"/>
      <c r="AP72" s="2198"/>
      <c r="AQ72" s="2198"/>
      <c r="AR72" s="2198"/>
      <c r="AS72" s="2198"/>
      <c r="AT72" s="2198"/>
      <c r="AU72" s="2198"/>
      <c r="AV72" s="2198"/>
      <c r="AW72" s="2198"/>
      <c r="AX72" s="2198"/>
    </row>
    <row r="73" spans="1:50" ht="30" customHeight="1">
      <c r="A73" s="2693">
        <v>70</v>
      </c>
      <c r="B73" s="2182" t="s">
        <v>451</v>
      </c>
      <c r="C73" s="2372" t="s">
        <v>94</v>
      </c>
      <c r="D73" s="2769" t="s">
        <v>1021</v>
      </c>
      <c r="E73" s="2192"/>
      <c r="F73" s="2694" t="s">
        <v>4100</v>
      </c>
      <c r="G73" s="2665" t="s">
        <v>4101</v>
      </c>
      <c r="H73" s="2665"/>
      <c r="I73" s="2665">
        <v>1</v>
      </c>
      <c r="J73" s="2665">
        <v>138</v>
      </c>
      <c r="K73" s="2672" t="s">
        <v>1240</v>
      </c>
      <c r="L73" s="2726" t="s">
        <v>448</v>
      </c>
      <c r="M73" s="2672" t="s">
        <v>1056</v>
      </c>
      <c r="N73" s="2683">
        <v>45000</v>
      </c>
      <c r="O73" s="4383"/>
      <c r="P73" s="4383"/>
      <c r="Q73" s="4383"/>
      <c r="R73" s="2540"/>
      <c r="S73" s="2540"/>
      <c r="T73" s="2189"/>
      <c r="U73" s="2189"/>
      <c r="V73" s="2540"/>
      <c r="W73" s="2540"/>
      <c r="X73" s="2683">
        <v>800</v>
      </c>
      <c r="Y73" s="2189"/>
      <c r="Z73" s="2540"/>
      <c r="AA73" s="2540"/>
      <c r="AB73" s="2184"/>
      <c r="AC73" s="2184"/>
      <c r="AD73" s="2683"/>
      <c r="AE73" s="2745">
        <v>1</v>
      </c>
      <c r="AF73" s="2745">
        <v>1</v>
      </c>
      <c r="AG73" s="3215">
        <v>1</v>
      </c>
      <c r="AH73" s="2724"/>
      <c r="AI73" s="2724"/>
      <c r="AJ73" s="2724"/>
      <c r="AK73" s="2724"/>
      <c r="AL73" s="4374"/>
      <c r="AM73" s="2201">
        <f t="shared" si="2"/>
        <v>2</v>
      </c>
      <c r="AN73" s="2198"/>
      <c r="AO73" s="2198"/>
      <c r="AP73" s="2198"/>
      <c r="AQ73" s="2198"/>
      <c r="AR73" s="2198"/>
      <c r="AS73" s="2198"/>
      <c r="AT73" s="2198"/>
      <c r="AU73" s="2198"/>
      <c r="AV73" s="2198"/>
      <c r="AW73" s="2198"/>
      <c r="AX73" s="2198"/>
    </row>
    <row r="74" spans="1:50" ht="30" customHeight="1">
      <c r="A74" s="2693">
        <v>71</v>
      </c>
      <c r="B74" s="2665" t="s">
        <v>415</v>
      </c>
      <c r="C74" s="2372" t="s">
        <v>94</v>
      </c>
      <c r="D74" s="2769" t="s">
        <v>1021</v>
      </c>
      <c r="E74" s="2192"/>
      <c r="F74" s="2665" t="s">
        <v>4102</v>
      </c>
      <c r="G74" s="2665" t="s">
        <v>4103</v>
      </c>
      <c r="H74" s="2665">
        <v>1</v>
      </c>
      <c r="I74" s="2665"/>
      <c r="J74" s="2665">
        <v>79</v>
      </c>
      <c r="K74" s="2672" t="s">
        <v>1240</v>
      </c>
      <c r="L74" s="2726" t="s">
        <v>448</v>
      </c>
      <c r="M74" s="2672" t="s">
        <v>1056</v>
      </c>
      <c r="N74" s="2683"/>
      <c r="O74" s="2683">
        <v>67260</v>
      </c>
      <c r="P74" s="2683">
        <v>67260</v>
      </c>
      <c r="Q74" s="2683">
        <v>0</v>
      </c>
      <c r="R74" s="2540"/>
      <c r="S74" s="2540"/>
      <c r="T74" s="2189"/>
      <c r="U74" s="2189"/>
      <c r="V74" s="2540"/>
      <c r="W74" s="2540"/>
      <c r="X74" s="2683"/>
      <c r="Y74" s="2189"/>
      <c r="Z74" s="2540"/>
      <c r="AA74" s="2540"/>
      <c r="AB74" s="2184"/>
      <c r="AC74" s="2184"/>
      <c r="AD74" s="2683"/>
      <c r="AE74" s="2745">
        <v>1</v>
      </c>
      <c r="AF74" s="2745">
        <v>1</v>
      </c>
      <c r="AG74" s="3215">
        <v>1</v>
      </c>
      <c r="AH74" s="2724"/>
      <c r="AI74" s="2724"/>
      <c r="AJ74" s="2724"/>
      <c r="AK74" s="2724"/>
      <c r="AL74" s="2724" t="s">
        <v>438</v>
      </c>
      <c r="AM74" s="2201"/>
      <c r="AN74" s="2198"/>
      <c r="AO74" s="2198"/>
      <c r="AP74" s="2198"/>
      <c r="AQ74" s="2198"/>
      <c r="AR74" s="2198"/>
      <c r="AS74" s="2198"/>
      <c r="AT74" s="2198"/>
      <c r="AU74" s="2198"/>
      <c r="AV74" s="2198"/>
      <c r="AW74" s="2198"/>
      <c r="AX74" s="2198"/>
    </row>
    <row r="75" spans="1:50" ht="30" customHeight="1">
      <c r="A75" s="2693">
        <v>72</v>
      </c>
      <c r="B75" s="2665" t="s">
        <v>415</v>
      </c>
      <c r="C75" s="2372" t="s">
        <v>94</v>
      </c>
      <c r="D75" s="2769" t="s">
        <v>1021</v>
      </c>
      <c r="E75" s="2192"/>
      <c r="F75" s="2665" t="s">
        <v>4104</v>
      </c>
      <c r="G75" s="2665" t="s">
        <v>4105</v>
      </c>
      <c r="H75" s="2665">
        <v>1</v>
      </c>
      <c r="I75" s="2665"/>
      <c r="J75" s="2665">
        <v>43</v>
      </c>
      <c r="K75" s="2672" t="s">
        <v>1240</v>
      </c>
      <c r="L75" s="2726" t="s">
        <v>448</v>
      </c>
      <c r="M75" s="2672" t="s">
        <v>1056</v>
      </c>
      <c r="N75" s="2683"/>
      <c r="O75" s="2683">
        <v>50445</v>
      </c>
      <c r="P75" s="2683">
        <v>50445</v>
      </c>
      <c r="Q75" s="2683">
        <v>0</v>
      </c>
      <c r="R75" s="2540"/>
      <c r="S75" s="2540"/>
      <c r="T75" s="2189"/>
      <c r="U75" s="2189"/>
      <c r="V75" s="2540"/>
      <c r="W75" s="2540"/>
      <c r="X75" s="2683"/>
      <c r="Y75" s="2189"/>
      <c r="Z75" s="2540"/>
      <c r="AA75" s="2540"/>
      <c r="AB75" s="2184"/>
      <c r="AC75" s="2184"/>
      <c r="AD75" s="2683"/>
      <c r="AE75" s="2745">
        <v>1</v>
      </c>
      <c r="AF75" s="2745">
        <v>1</v>
      </c>
      <c r="AG75" s="3215">
        <v>1</v>
      </c>
      <c r="AH75" s="2724"/>
      <c r="AI75" s="2724"/>
      <c r="AJ75" s="2724"/>
      <c r="AK75" s="2724"/>
      <c r="AL75" s="2724" t="s">
        <v>438</v>
      </c>
      <c r="AM75" s="2201"/>
      <c r="AN75" s="2198"/>
      <c r="AO75" s="2198"/>
      <c r="AP75" s="2198"/>
      <c r="AQ75" s="2198"/>
      <c r="AR75" s="2198"/>
      <c r="AS75" s="2198"/>
      <c r="AT75" s="2198"/>
      <c r="AU75" s="2198"/>
      <c r="AV75" s="2198"/>
      <c r="AW75" s="2198"/>
      <c r="AX75" s="2198"/>
    </row>
    <row r="76" spans="1:50" ht="30" customHeight="1">
      <c r="A76" s="2693">
        <v>73</v>
      </c>
      <c r="B76" s="2665" t="s">
        <v>415</v>
      </c>
      <c r="C76" s="2372" t="s">
        <v>94</v>
      </c>
      <c r="D76" s="2769" t="s">
        <v>1021</v>
      </c>
      <c r="E76" s="2192"/>
      <c r="F76" s="2665" t="s">
        <v>4106</v>
      </c>
      <c r="G76" s="2665" t="s">
        <v>4097</v>
      </c>
      <c r="H76" s="2665">
        <v>1</v>
      </c>
      <c r="I76" s="2665"/>
      <c r="J76" s="2665">
        <v>99</v>
      </c>
      <c r="K76" s="2672" t="s">
        <v>1240</v>
      </c>
      <c r="L76" s="2726" t="s">
        <v>448</v>
      </c>
      <c r="M76" s="2672" t="s">
        <v>1056</v>
      </c>
      <c r="N76" s="2683"/>
      <c r="O76" s="2683">
        <v>31369</v>
      </c>
      <c r="P76" s="2683">
        <v>31369</v>
      </c>
      <c r="Q76" s="2683">
        <v>0</v>
      </c>
      <c r="R76" s="2540"/>
      <c r="S76" s="2540"/>
      <c r="T76" s="2189"/>
      <c r="U76" s="2189"/>
      <c r="V76" s="2540"/>
      <c r="W76" s="2540"/>
      <c r="X76" s="2683"/>
      <c r="Y76" s="2189"/>
      <c r="Z76" s="2540"/>
      <c r="AA76" s="2540"/>
      <c r="AB76" s="2184"/>
      <c r="AC76" s="2184"/>
      <c r="AD76" s="2683"/>
      <c r="AE76" s="2745">
        <v>1</v>
      </c>
      <c r="AF76" s="2745">
        <v>1</v>
      </c>
      <c r="AG76" s="3215">
        <v>1</v>
      </c>
      <c r="AH76" s="2724"/>
      <c r="AI76" s="2724"/>
      <c r="AJ76" s="2724"/>
      <c r="AK76" s="2724"/>
      <c r="AL76" s="2724" t="s">
        <v>438</v>
      </c>
      <c r="AM76" s="2201"/>
      <c r="AN76" s="2198"/>
      <c r="AO76" s="2198"/>
      <c r="AP76" s="2198"/>
      <c r="AQ76" s="2198"/>
      <c r="AR76" s="2198"/>
      <c r="AS76" s="2198"/>
      <c r="AT76" s="2198"/>
      <c r="AU76" s="2198"/>
      <c r="AV76" s="2198"/>
      <c r="AW76" s="2198"/>
      <c r="AX76" s="2198"/>
    </row>
    <row r="77" spans="1:50" ht="30" customHeight="1">
      <c r="A77" s="2693">
        <v>74</v>
      </c>
      <c r="B77" s="2182" t="s">
        <v>451</v>
      </c>
      <c r="C77" s="2372" t="s">
        <v>94</v>
      </c>
      <c r="D77" s="2769" t="s">
        <v>1021</v>
      </c>
      <c r="E77" s="2192"/>
      <c r="F77" s="2694" t="s">
        <v>4107</v>
      </c>
      <c r="G77" s="2665" t="s">
        <v>4108</v>
      </c>
      <c r="H77" s="2665">
        <v>1</v>
      </c>
      <c r="I77" s="2665"/>
      <c r="J77" s="2665">
        <v>62</v>
      </c>
      <c r="K77" s="2672" t="s">
        <v>1240</v>
      </c>
      <c r="L77" s="2726" t="s">
        <v>448</v>
      </c>
      <c r="M77" s="2672" t="s">
        <v>1056</v>
      </c>
      <c r="N77" s="2683">
        <v>80000</v>
      </c>
      <c r="O77" s="2683">
        <v>80000</v>
      </c>
      <c r="P77" s="2683">
        <v>80000</v>
      </c>
      <c r="Q77" s="2683">
        <v>0</v>
      </c>
      <c r="R77" s="2540"/>
      <c r="S77" s="2540"/>
      <c r="T77" s="2189"/>
      <c r="U77" s="2189"/>
      <c r="V77" s="2540"/>
      <c r="W77" s="2540"/>
      <c r="X77" s="2683">
        <v>2000</v>
      </c>
      <c r="Y77" s="2189"/>
      <c r="Z77" s="2540"/>
      <c r="AA77" s="2540"/>
      <c r="AB77" s="2184"/>
      <c r="AC77" s="2184"/>
      <c r="AD77" s="2683"/>
      <c r="AE77" s="2745">
        <v>1</v>
      </c>
      <c r="AF77" s="2745">
        <v>1</v>
      </c>
      <c r="AG77" s="3215">
        <v>1</v>
      </c>
      <c r="AH77" s="2724"/>
      <c r="AI77" s="2724"/>
      <c r="AJ77" s="2724"/>
      <c r="AK77" s="2724"/>
      <c r="AL77" s="2724" t="s">
        <v>438</v>
      </c>
      <c r="AM77" s="2201">
        <f t="shared" ref="AM77:AM89" si="3">SUM(AF77:AL77)</f>
        <v>2</v>
      </c>
      <c r="AN77" s="2201">
        <f>SUM(O20:O77)+713836.83</f>
        <v>4783320.13</v>
      </c>
      <c r="AO77" s="2198"/>
      <c r="AP77" s="2198"/>
      <c r="AQ77" s="2198"/>
      <c r="AR77" s="2198"/>
      <c r="AS77" s="2198"/>
      <c r="AT77" s="2198"/>
      <c r="AU77" s="2198"/>
      <c r="AV77" s="2198"/>
      <c r="AW77" s="2198"/>
      <c r="AX77" s="2198"/>
    </row>
    <row r="78" spans="1:50" ht="99.75" customHeight="1">
      <c r="A78" s="2693">
        <v>75</v>
      </c>
      <c r="B78" s="2182" t="s">
        <v>451</v>
      </c>
      <c r="C78" s="2372" t="s">
        <v>94</v>
      </c>
      <c r="D78" s="2769" t="s">
        <v>1021</v>
      </c>
      <c r="E78" s="2192"/>
      <c r="F78" s="2665" t="s">
        <v>4109</v>
      </c>
      <c r="G78" s="2716" t="s">
        <v>4110</v>
      </c>
      <c r="H78" s="2346">
        <v>7</v>
      </c>
      <c r="I78" s="2717"/>
      <c r="J78" s="2716">
        <v>406</v>
      </c>
      <c r="K78" s="2723" t="s">
        <v>964</v>
      </c>
      <c r="L78" s="2726" t="s">
        <v>2274</v>
      </c>
      <c r="M78" s="2540" t="s">
        <v>1056</v>
      </c>
      <c r="N78" s="2683">
        <v>40000</v>
      </c>
      <c r="O78" s="2390">
        <v>40000</v>
      </c>
      <c r="P78" s="2390">
        <v>40000</v>
      </c>
      <c r="Q78" s="2390">
        <v>0</v>
      </c>
      <c r="R78" s="2540"/>
      <c r="S78" s="2540"/>
      <c r="T78" s="2189"/>
      <c r="U78" s="2189">
        <v>1</v>
      </c>
      <c r="V78" s="2540"/>
      <c r="W78" s="2540"/>
      <c r="X78" s="2189"/>
      <c r="Y78" s="2189"/>
      <c r="Z78" s="2540"/>
      <c r="AA78" s="2540"/>
      <c r="AB78" s="2184"/>
      <c r="AC78" s="2184"/>
      <c r="AD78" s="2683"/>
      <c r="AE78" s="2745">
        <v>1</v>
      </c>
      <c r="AF78" s="2745">
        <v>1</v>
      </c>
      <c r="AG78" s="3215">
        <v>1</v>
      </c>
      <c r="AH78" s="2724"/>
      <c r="AI78" s="2724"/>
      <c r="AJ78" s="2724"/>
      <c r="AK78" s="2724"/>
      <c r="AL78" s="2724" t="s">
        <v>438</v>
      </c>
      <c r="AM78" s="2201">
        <f t="shared" si="3"/>
        <v>2</v>
      </c>
      <c r="AN78" s="2198"/>
      <c r="AO78" s="2198"/>
      <c r="AP78" s="2198"/>
      <c r="AQ78" s="2198"/>
      <c r="AR78" s="2198"/>
      <c r="AS78" s="2198"/>
      <c r="AT78" s="2198"/>
      <c r="AU78" s="2198"/>
      <c r="AV78" s="2198"/>
      <c r="AW78" s="2198"/>
      <c r="AX78" s="2198"/>
    </row>
    <row r="79" spans="1:50" ht="30" customHeight="1">
      <c r="A79" s="2693">
        <v>76</v>
      </c>
      <c r="B79" s="2182" t="s">
        <v>451</v>
      </c>
      <c r="C79" s="2372" t="s">
        <v>94</v>
      </c>
      <c r="D79" s="2769" t="s">
        <v>1030</v>
      </c>
      <c r="E79" s="2192"/>
      <c r="F79" s="2387" t="s">
        <v>2696</v>
      </c>
      <c r="G79" s="2387" t="s">
        <v>3102</v>
      </c>
      <c r="H79" s="2346">
        <v>1</v>
      </c>
      <c r="I79" s="2717"/>
      <c r="J79" s="2387">
        <v>470</v>
      </c>
      <c r="K79" s="2672" t="s">
        <v>1240</v>
      </c>
      <c r="L79" s="2726" t="s">
        <v>448</v>
      </c>
      <c r="M79" s="2540" t="s">
        <v>1056</v>
      </c>
      <c r="N79" s="2683">
        <v>49032</v>
      </c>
      <c r="O79" s="4383">
        <v>286740</v>
      </c>
      <c r="P79" s="4383">
        <v>286740</v>
      </c>
      <c r="Q79" s="4383">
        <v>0</v>
      </c>
      <c r="R79" s="2540"/>
      <c r="S79" s="2540"/>
      <c r="T79" s="2189"/>
      <c r="U79" s="2189"/>
      <c r="V79" s="2540"/>
      <c r="W79" s="2540"/>
      <c r="X79" s="2189">
        <v>800</v>
      </c>
      <c r="Y79" s="2189"/>
      <c r="Z79" s="2540"/>
      <c r="AA79" s="2540"/>
      <c r="AB79" s="2184"/>
      <c r="AC79" s="2184"/>
      <c r="AD79" s="2683"/>
      <c r="AE79" s="2745">
        <v>1</v>
      </c>
      <c r="AF79" s="2745">
        <v>1</v>
      </c>
      <c r="AG79" s="3215">
        <v>1</v>
      </c>
      <c r="AH79" s="2724"/>
      <c r="AI79" s="2724"/>
      <c r="AJ79" s="2724"/>
      <c r="AK79" s="2724"/>
      <c r="AL79" s="4374" t="s">
        <v>4111</v>
      </c>
      <c r="AM79" s="2201">
        <f t="shared" si="3"/>
        <v>2</v>
      </c>
      <c r="AN79" s="2201">
        <f>SUM(O22:O79)+713836.83</f>
        <v>5110060.13</v>
      </c>
      <c r="AO79" s="2198"/>
      <c r="AP79" s="2198"/>
      <c r="AQ79" s="2198"/>
      <c r="AR79" s="2198"/>
      <c r="AS79" s="2198"/>
      <c r="AT79" s="2198"/>
      <c r="AU79" s="2198"/>
      <c r="AV79" s="2198"/>
      <c r="AW79" s="2198"/>
      <c r="AX79" s="2198"/>
    </row>
    <row r="80" spans="1:50" ht="30" customHeight="1">
      <c r="A80" s="2693">
        <v>77</v>
      </c>
      <c r="B80" s="2182" t="s">
        <v>451</v>
      </c>
      <c r="C80" s="2372" t="s">
        <v>94</v>
      </c>
      <c r="D80" s="2769" t="s">
        <v>1030</v>
      </c>
      <c r="E80" s="2192"/>
      <c r="F80" s="2387" t="s">
        <v>4112</v>
      </c>
      <c r="G80" s="2387" t="s">
        <v>249</v>
      </c>
      <c r="H80" s="2346">
        <v>1</v>
      </c>
      <c r="I80" s="2717"/>
      <c r="J80" s="2387">
        <v>119</v>
      </c>
      <c r="K80" s="2672" t="s">
        <v>1240</v>
      </c>
      <c r="L80" s="2726" t="s">
        <v>448</v>
      </c>
      <c r="M80" s="2540" t="s">
        <v>1056</v>
      </c>
      <c r="N80" s="2683">
        <v>117900</v>
      </c>
      <c r="O80" s="4383"/>
      <c r="P80" s="4383"/>
      <c r="Q80" s="4383"/>
      <c r="R80" s="2540"/>
      <c r="S80" s="2540"/>
      <c r="T80" s="2189"/>
      <c r="U80" s="2189"/>
      <c r="V80" s="2540"/>
      <c r="W80" s="2540"/>
      <c r="X80" s="2189">
        <v>2000</v>
      </c>
      <c r="Y80" s="2189"/>
      <c r="Z80" s="2540"/>
      <c r="AA80" s="2540"/>
      <c r="AB80" s="2184"/>
      <c r="AC80" s="2184"/>
      <c r="AD80" s="2683"/>
      <c r="AE80" s="2745">
        <v>1</v>
      </c>
      <c r="AF80" s="2745">
        <v>1</v>
      </c>
      <c r="AG80" s="3215">
        <v>1</v>
      </c>
      <c r="AH80" s="2724"/>
      <c r="AI80" s="2724"/>
      <c r="AJ80" s="2724"/>
      <c r="AK80" s="2724"/>
      <c r="AL80" s="4374"/>
      <c r="AM80" s="2201">
        <f t="shared" si="3"/>
        <v>2</v>
      </c>
      <c r="AN80" s="2198"/>
      <c r="AO80" s="2198"/>
      <c r="AP80" s="2198"/>
      <c r="AQ80" s="2198"/>
      <c r="AR80" s="2198"/>
      <c r="AS80" s="2198"/>
      <c r="AT80" s="2198"/>
      <c r="AU80" s="2198"/>
      <c r="AV80" s="2198"/>
      <c r="AW80" s="2198"/>
      <c r="AX80" s="2198"/>
    </row>
    <row r="81" spans="1:50" ht="30" customHeight="1">
      <c r="A81" s="2693">
        <v>78</v>
      </c>
      <c r="B81" s="2182" t="s">
        <v>451</v>
      </c>
      <c r="C81" s="2372" t="s">
        <v>94</v>
      </c>
      <c r="D81" s="2769" t="s">
        <v>1030</v>
      </c>
      <c r="E81" s="2192"/>
      <c r="F81" s="2387" t="s">
        <v>2938</v>
      </c>
      <c r="G81" s="2387" t="s">
        <v>4113</v>
      </c>
      <c r="H81" s="2346">
        <v>1</v>
      </c>
      <c r="I81" s="2717"/>
      <c r="J81" s="2387">
        <v>85</v>
      </c>
      <c r="K81" s="2672" t="s">
        <v>1240</v>
      </c>
      <c r="L81" s="2726" t="s">
        <v>448</v>
      </c>
      <c r="M81" s="2540" t="s">
        <v>1056</v>
      </c>
      <c r="N81" s="2683">
        <v>76950</v>
      </c>
      <c r="O81" s="4383"/>
      <c r="P81" s="4383"/>
      <c r="Q81" s="4383"/>
      <c r="R81" s="2540"/>
      <c r="S81" s="2540"/>
      <c r="T81" s="2189"/>
      <c r="U81" s="2189"/>
      <c r="V81" s="2540"/>
      <c r="W81" s="2540"/>
      <c r="X81" s="2189">
        <v>1300</v>
      </c>
      <c r="Y81" s="2189"/>
      <c r="Z81" s="2540"/>
      <c r="AA81" s="2540"/>
      <c r="AB81" s="2184"/>
      <c r="AC81" s="2184"/>
      <c r="AD81" s="2683"/>
      <c r="AE81" s="2745">
        <v>1</v>
      </c>
      <c r="AF81" s="2745">
        <v>1</v>
      </c>
      <c r="AG81" s="3215">
        <v>1</v>
      </c>
      <c r="AH81" s="2724"/>
      <c r="AI81" s="2724"/>
      <c r="AJ81" s="2724"/>
      <c r="AK81" s="2724"/>
      <c r="AL81" s="4374"/>
      <c r="AM81" s="2201">
        <f t="shared" si="3"/>
        <v>2</v>
      </c>
      <c r="AN81" s="2201">
        <f>SUM(O24:O81)+713836.83</f>
        <v>5110060.13</v>
      </c>
      <c r="AO81" s="2198"/>
      <c r="AP81" s="2198"/>
      <c r="AQ81" s="2198"/>
      <c r="AR81" s="2198"/>
      <c r="AS81" s="2198"/>
      <c r="AT81" s="2198"/>
      <c r="AU81" s="2198"/>
      <c r="AV81" s="2198"/>
      <c r="AW81" s="2198"/>
      <c r="AX81" s="2198"/>
    </row>
    <row r="82" spans="1:50" ht="30" customHeight="1">
      <c r="A82" s="2693">
        <v>79</v>
      </c>
      <c r="B82" s="2182" t="s">
        <v>451</v>
      </c>
      <c r="C82" s="2372" t="s">
        <v>94</v>
      </c>
      <c r="D82" s="2769" t="s">
        <v>1030</v>
      </c>
      <c r="E82" s="2192"/>
      <c r="F82" s="2387" t="s">
        <v>4114</v>
      </c>
      <c r="G82" s="2387" t="s">
        <v>4115</v>
      </c>
      <c r="H82" s="2346">
        <v>1</v>
      </c>
      <c r="I82" s="2717"/>
      <c r="J82" s="2387">
        <v>202</v>
      </c>
      <c r="K82" s="2672" t="s">
        <v>1240</v>
      </c>
      <c r="L82" s="2726" t="s">
        <v>448</v>
      </c>
      <c r="M82" s="2540" t="s">
        <v>1056</v>
      </c>
      <c r="N82" s="2683">
        <v>117900</v>
      </c>
      <c r="O82" s="4383"/>
      <c r="P82" s="4383"/>
      <c r="Q82" s="4383"/>
      <c r="R82" s="2540"/>
      <c r="S82" s="2540"/>
      <c r="T82" s="2189"/>
      <c r="U82" s="2189"/>
      <c r="V82" s="2540"/>
      <c r="W82" s="2540"/>
      <c r="X82" s="2189">
        <v>2000</v>
      </c>
      <c r="Y82" s="2189"/>
      <c r="Z82" s="2540"/>
      <c r="AA82" s="2540"/>
      <c r="AB82" s="2184"/>
      <c r="AC82" s="2184"/>
      <c r="AD82" s="2683"/>
      <c r="AE82" s="2745">
        <v>1</v>
      </c>
      <c r="AF82" s="2745">
        <v>1</v>
      </c>
      <c r="AG82" s="3215">
        <v>1</v>
      </c>
      <c r="AH82" s="2724"/>
      <c r="AI82" s="2724"/>
      <c r="AJ82" s="2724"/>
      <c r="AK82" s="2724"/>
      <c r="AL82" s="4374"/>
      <c r="AM82" s="2201">
        <f t="shared" si="3"/>
        <v>2</v>
      </c>
      <c r="AN82" s="2198"/>
      <c r="AO82" s="2198"/>
      <c r="AP82" s="2198"/>
      <c r="AQ82" s="2198"/>
      <c r="AR82" s="2198"/>
      <c r="AS82" s="2198"/>
      <c r="AT82" s="2198"/>
      <c r="AU82" s="2198"/>
      <c r="AV82" s="2198"/>
      <c r="AW82" s="2198"/>
      <c r="AX82" s="2198"/>
    </row>
    <row r="83" spans="1:50" ht="30" customHeight="1">
      <c r="A83" s="2693">
        <v>80</v>
      </c>
      <c r="B83" s="2182" t="s">
        <v>451</v>
      </c>
      <c r="C83" s="2372" t="s">
        <v>94</v>
      </c>
      <c r="D83" s="2769" t="s">
        <v>1030</v>
      </c>
      <c r="E83" s="2192"/>
      <c r="F83" s="2665" t="s">
        <v>4116</v>
      </c>
      <c r="G83" s="2665" t="s">
        <v>4117</v>
      </c>
      <c r="H83" s="2346">
        <v>1</v>
      </c>
      <c r="I83" s="2717"/>
      <c r="J83" s="2387">
        <v>161</v>
      </c>
      <c r="K83" s="2672" t="s">
        <v>1240</v>
      </c>
      <c r="L83" s="2726" t="s">
        <v>448</v>
      </c>
      <c r="M83" s="2540" t="s">
        <v>1056</v>
      </c>
      <c r="N83" s="2683">
        <v>76635</v>
      </c>
      <c r="O83" s="4383"/>
      <c r="P83" s="4383"/>
      <c r="Q83" s="4383"/>
      <c r="R83" s="2540"/>
      <c r="S83" s="2540"/>
      <c r="T83" s="2189"/>
      <c r="U83" s="2189"/>
      <c r="V83" s="2540"/>
      <c r="W83" s="2540"/>
      <c r="X83" s="2189">
        <v>1300</v>
      </c>
      <c r="Y83" s="2189"/>
      <c r="Z83" s="2540"/>
      <c r="AA83" s="2540"/>
      <c r="AB83" s="2184"/>
      <c r="AC83" s="2184"/>
      <c r="AD83" s="2683"/>
      <c r="AE83" s="2745">
        <v>1</v>
      </c>
      <c r="AF83" s="2745">
        <v>1</v>
      </c>
      <c r="AG83" s="3215">
        <v>1</v>
      </c>
      <c r="AH83" s="2724"/>
      <c r="AI83" s="2724"/>
      <c r="AJ83" s="2724"/>
      <c r="AK83" s="2724"/>
      <c r="AL83" s="4374"/>
      <c r="AM83" s="2201">
        <f t="shared" si="3"/>
        <v>2</v>
      </c>
      <c r="AN83" s="2201">
        <f>SUM(O27:O83)+713836.83</f>
        <v>5110060.13</v>
      </c>
      <c r="AO83" s="2198"/>
      <c r="AP83" s="2198"/>
      <c r="AQ83" s="2198"/>
      <c r="AR83" s="2198"/>
      <c r="AS83" s="2198"/>
      <c r="AT83" s="2198"/>
      <c r="AU83" s="2198"/>
      <c r="AV83" s="2198"/>
      <c r="AW83" s="2198"/>
      <c r="AX83" s="2198"/>
    </row>
    <row r="84" spans="1:50" ht="30" customHeight="1">
      <c r="A84" s="2693">
        <v>81</v>
      </c>
      <c r="B84" s="2182" t="s">
        <v>451</v>
      </c>
      <c r="C84" s="2372" t="s">
        <v>94</v>
      </c>
      <c r="D84" s="2769" t="s">
        <v>1030</v>
      </c>
      <c r="E84" s="2192"/>
      <c r="F84" s="2665" t="s">
        <v>2857</v>
      </c>
      <c r="G84" s="2665" t="s">
        <v>3351</v>
      </c>
      <c r="H84" s="2346">
        <v>1</v>
      </c>
      <c r="I84" s="2717"/>
      <c r="J84" s="2387">
        <v>229</v>
      </c>
      <c r="K84" s="2672" t="s">
        <v>1240</v>
      </c>
      <c r="L84" s="2726" t="s">
        <v>448</v>
      </c>
      <c r="M84" s="2540" t="s">
        <v>1056</v>
      </c>
      <c r="N84" s="2683">
        <v>117900</v>
      </c>
      <c r="O84" s="4383"/>
      <c r="P84" s="4383"/>
      <c r="Q84" s="4383"/>
      <c r="R84" s="2540"/>
      <c r="S84" s="2540"/>
      <c r="T84" s="2189"/>
      <c r="U84" s="2189"/>
      <c r="V84" s="2540"/>
      <c r="W84" s="2540"/>
      <c r="X84" s="2189">
        <v>2000</v>
      </c>
      <c r="Y84" s="2189"/>
      <c r="Z84" s="2540"/>
      <c r="AA84" s="2540"/>
      <c r="AB84" s="2184"/>
      <c r="AC84" s="2184"/>
      <c r="AD84" s="2683"/>
      <c r="AE84" s="2745">
        <v>1</v>
      </c>
      <c r="AF84" s="2745">
        <v>1</v>
      </c>
      <c r="AG84" s="3215">
        <v>1</v>
      </c>
      <c r="AH84" s="2724"/>
      <c r="AI84" s="2724"/>
      <c r="AJ84" s="2724"/>
      <c r="AK84" s="2724"/>
      <c r="AL84" s="4374"/>
      <c r="AM84" s="2201">
        <f t="shared" si="3"/>
        <v>2</v>
      </c>
      <c r="AN84" s="2198"/>
      <c r="AO84" s="2198"/>
      <c r="AP84" s="2198"/>
      <c r="AQ84" s="2198"/>
      <c r="AR84" s="2198"/>
      <c r="AS84" s="2198"/>
      <c r="AT84" s="2198"/>
      <c r="AU84" s="2198"/>
      <c r="AV84" s="2198"/>
      <c r="AW84" s="2198"/>
      <c r="AX84" s="2198"/>
    </row>
    <row r="85" spans="1:50" ht="30" customHeight="1">
      <c r="A85" s="2693">
        <v>82</v>
      </c>
      <c r="B85" s="2182" t="s">
        <v>451</v>
      </c>
      <c r="C85" s="2372" t="s">
        <v>94</v>
      </c>
      <c r="D85" s="2769" t="s">
        <v>1030</v>
      </c>
      <c r="E85" s="2192"/>
      <c r="F85" s="2665" t="s">
        <v>3525</v>
      </c>
      <c r="G85" s="2665" t="s">
        <v>4118</v>
      </c>
      <c r="H85" s="2346">
        <v>1</v>
      </c>
      <c r="I85" s="2717"/>
      <c r="J85" s="2387">
        <v>148</v>
      </c>
      <c r="K85" s="2672" t="s">
        <v>1240</v>
      </c>
      <c r="L85" s="2726" t="s">
        <v>448</v>
      </c>
      <c r="M85" s="2540" t="s">
        <v>1056</v>
      </c>
      <c r="N85" s="2683">
        <v>58950</v>
      </c>
      <c r="O85" s="4383"/>
      <c r="P85" s="4383"/>
      <c r="Q85" s="4383"/>
      <c r="R85" s="2540"/>
      <c r="S85" s="2540"/>
      <c r="T85" s="2189"/>
      <c r="U85" s="2189"/>
      <c r="V85" s="2540"/>
      <c r="W85" s="2540"/>
      <c r="X85" s="2189">
        <v>1000</v>
      </c>
      <c r="Y85" s="2189"/>
      <c r="Z85" s="2540"/>
      <c r="AA85" s="2540"/>
      <c r="AB85" s="2184"/>
      <c r="AC85" s="2184"/>
      <c r="AD85" s="2683"/>
      <c r="AE85" s="2745">
        <v>1</v>
      </c>
      <c r="AF85" s="2745">
        <v>1</v>
      </c>
      <c r="AG85" s="3215">
        <v>1</v>
      </c>
      <c r="AH85" s="2724"/>
      <c r="AI85" s="2724"/>
      <c r="AJ85" s="2724"/>
      <c r="AK85" s="2724"/>
      <c r="AL85" s="4374"/>
      <c r="AM85" s="2201">
        <f t="shared" si="3"/>
        <v>2</v>
      </c>
      <c r="AN85" s="2201">
        <f>SUM(O29:O85)+713836.83</f>
        <v>5110060.13</v>
      </c>
      <c r="AO85" s="2198"/>
      <c r="AP85" s="2198"/>
      <c r="AQ85" s="2198"/>
      <c r="AR85" s="2198"/>
      <c r="AS85" s="2198"/>
      <c r="AT85" s="2198"/>
      <c r="AU85" s="2198"/>
      <c r="AV85" s="2198"/>
      <c r="AW85" s="2198"/>
      <c r="AX85" s="2198"/>
    </row>
    <row r="86" spans="1:50" ht="30" customHeight="1">
      <c r="A86" s="2693">
        <v>83</v>
      </c>
      <c r="B86" s="2182" t="s">
        <v>451</v>
      </c>
      <c r="C86" s="2372" t="s">
        <v>94</v>
      </c>
      <c r="D86" s="2769" t="s">
        <v>1030</v>
      </c>
      <c r="E86" s="2192"/>
      <c r="F86" s="2665" t="s">
        <v>4119</v>
      </c>
      <c r="G86" s="2665" t="s">
        <v>4120</v>
      </c>
      <c r="H86" s="2346">
        <v>1</v>
      </c>
      <c r="I86" s="2717"/>
      <c r="J86" s="2387">
        <v>176</v>
      </c>
      <c r="K86" s="2672" t="s">
        <v>1240</v>
      </c>
      <c r="L86" s="2726" t="s">
        <v>448</v>
      </c>
      <c r="M86" s="2540" t="s">
        <v>1056</v>
      </c>
      <c r="N86" s="2683">
        <v>23580</v>
      </c>
      <c r="O86" s="4383"/>
      <c r="P86" s="4383"/>
      <c r="Q86" s="4383"/>
      <c r="R86" s="2540"/>
      <c r="S86" s="2540"/>
      <c r="T86" s="2189"/>
      <c r="U86" s="2189"/>
      <c r="V86" s="2540"/>
      <c r="W86" s="2540"/>
      <c r="X86" s="2189">
        <v>400</v>
      </c>
      <c r="Y86" s="2189"/>
      <c r="Z86" s="2540"/>
      <c r="AA86" s="2540"/>
      <c r="AB86" s="2184"/>
      <c r="AC86" s="2184"/>
      <c r="AD86" s="2683"/>
      <c r="AE86" s="2745">
        <v>1</v>
      </c>
      <c r="AF86" s="2745">
        <v>1</v>
      </c>
      <c r="AG86" s="3215">
        <v>1</v>
      </c>
      <c r="AH86" s="2724"/>
      <c r="AI86" s="2724"/>
      <c r="AJ86" s="2724"/>
      <c r="AK86" s="2724"/>
      <c r="AL86" s="4374"/>
      <c r="AM86" s="2201">
        <f t="shared" si="3"/>
        <v>2</v>
      </c>
      <c r="AN86" s="2198"/>
      <c r="AO86" s="2198"/>
      <c r="AP86" s="2198"/>
      <c r="AQ86" s="2198"/>
      <c r="AR86" s="2198"/>
      <c r="AS86" s="2198"/>
      <c r="AT86" s="2198"/>
      <c r="AU86" s="2198"/>
      <c r="AV86" s="2198"/>
      <c r="AW86" s="2198"/>
      <c r="AX86" s="2198"/>
    </row>
    <row r="87" spans="1:50" ht="49.5" customHeight="1">
      <c r="A87" s="2693">
        <v>84</v>
      </c>
      <c r="B87" s="2182" t="s">
        <v>451</v>
      </c>
      <c r="C87" s="2372" t="s">
        <v>94</v>
      </c>
      <c r="D87" s="2769" t="s">
        <v>1030</v>
      </c>
      <c r="E87" s="2192"/>
      <c r="F87" s="2665" t="s">
        <v>4121</v>
      </c>
      <c r="G87" s="2665" t="s">
        <v>4122</v>
      </c>
      <c r="H87" s="2346">
        <v>1</v>
      </c>
      <c r="I87" s="2717"/>
      <c r="J87" s="2387">
        <v>105</v>
      </c>
      <c r="K87" s="2723" t="s">
        <v>964</v>
      </c>
      <c r="L87" s="2726" t="s">
        <v>426</v>
      </c>
      <c r="M87" s="2540" t="s">
        <v>1056</v>
      </c>
      <c r="N87" s="2683">
        <v>140000</v>
      </c>
      <c r="O87" s="4383">
        <v>1636970.36</v>
      </c>
      <c r="P87" s="4383">
        <v>1636970.36</v>
      </c>
      <c r="Q87" s="4383">
        <v>0</v>
      </c>
      <c r="R87" s="2540"/>
      <c r="S87" s="2540"/>
      <c r="T87" s="2189"/>
      <c r="U87" s="2189"/>
      <c r="V87" s="2540"/>
      <c r="W87" s="2540"/>
      <c r="X87" s="2189"/>
      <c r="Y87" s="2540"/>
      <c r="Z87" s="2540">
        <v>1</v>
      </c>
      <c r="AA87" s="2540"/>
      <c r="AB87" s="2184"/>
      <c r="AC87" s="2184"/>
      <c r="AD87" s="2683"/>
      <c r="AE87" s="2745">
        <v>1</v>
      </c>
      <c r="AF87" s="2745">
        <v>1</v>
      </c>
      <c r="AG87" s="3215">
        <v>1</v>
      </c>
      <c r="AH87" s="2724"/>
      <c r="AI87" s="2724"/>
      <c r="AJ87" s="2724"/>
      <c r="AK87" s="2724"/>
      <c r="AL87" s="4374" t="s">
        <v>4123</v>
      </c>
      <c r="AM87" s="2201">
        <f t="shared" si="3"/>
        <v>2</v>
      </c>
      <c r="AN87" s="2201">
        <f>SUM(O31:O87)+713836.83</f>
        <v>6747030.4900000002</v>
      </c>
      <c r="AO87" s="2198"/>
      <c r="AP87" s="2198"/>
      <c r="AQ87" s="2198"/>
      <c r="AR87" s="2198"/>
      <c r="AS87" s="2198"/>
      <c r="AT87" s="2198"/>
      <c r="AU87" s="2198"/>
      <c r="AV87" s="2198"/>
      <c r="AW87" s="2198"/>
      <c r="AX87" s="2198"/>
    </row>
    <row r="88" spans="1:50" ht="38.25" customHeight="1">
      <c r="A88" s="2693">
        <v>85</v>
      </c>
      <c r="B88" s="2182" t="s">
        <v>451</v>
      </c>
      <c r="C88" s="2372" t="s">
        <v>94</v>
      </c>
      <c r="D88" s="2769" t="s">
        <v>1030</v>
      </c>
      <c r="E88" s="2192"/>
      <c r="F88" s="2665" t="s">
        <v>1122</v>
      </c>
      <c r="G88" s="2665" t="s">
        <v>4124</v>
      </c>
      <c r="H88" s="2346">
        <v>2</v>
      </c>
      <c r="I88" s="2717"/>
      <c r="J88" s="2387">
        <v>101</v>
      </c>
      <c r="K88" s="2723" t="s">
        <v>964</v>
      </c>
      <c r="L88" s="2726" t="s">
        <v>426</v>
      </c>
      <c r="M88" s="2540" t="s">
        <v>1056</v>
      </c>
      <c r="N88" s="2683">
        <v>280000</v>
      </c>
      <c r="O88" s="4383"/>
      <c r="P88" s="4383"/>
      <c r="Q88" s="4383"/>
      <c r="R88" s="2540"/>
      <c r="S88" s="2540"/>
      <c r="T88" s="2189"/>
      <c r="U88" s="2189"/>
      <c r="V88" s="2540"/>
      <c r="W88" s="2540"/>
      <c r="X88" s="2189"/>
      <c r="Y88" s="2540"/>
      <c r="Z88" s="2540">
        <v>2</v>
      </c>
      <c r="AA88" s="2540"/>
      <c r="AB88" s="2184"/>
      <c r="AC88" s="2184"/>
      <c r="AD88" s="2683"/>
      <c r="AE88" s="2745">
        <v>1</v>
      </c>
      <c r="AF88" s="2745">
        <v>1</v>
      </c>
      <c r="AG88" s="3215">
        <v>1</v>
      </c>
      <c r="AH88" s="2724"/>
      <c r="AI88" s="2724"/>
      <c r="AJ88" s="2724"/>
      <c r="AK88" s="2724"/>
      <c r="AL88" s="4374"/>
      <c r="AM88" s="2201">
        <f t="shared" si="3"/>
        <v>2</v>
      </c>
      <c r="AN88" s="2198"/>
      <c r="AO88" s="2198"/>
      <c r="AP88" s="2198"/>
      <c r="AQ88" s="2198"/>
      <c r="AR88" s="2198"/>
      <c r="AS88" s="2198"/>
      <c r="AT88" s="2198"/>
      <c r="AU88" s="2198"/>
      <c r="AV88" s="2198"/>
      <c r="AW88" s="2198"/>
      <c r="AX88" s="2198"/>
    </row>
    <row r="89" spans="1:50" ht="45" customHeight="1">
      <c r="A89" s="2693">
        <v>86</v>
      </c>
      <c r="B89" s="2665" t="s">
        <v>451</v>
      </c>
      <c r="C89" s="2665" t="s">
        <v>94</v>
      </c>
      <c r="D89" s="2665" t="s">
        <v>1030</v>
      </c>
      <c r="E89" s="2665"/>
      <c r="F89" s="2665" t="s">
        <v>4125</v>
      </c>
      <c r="G89" s="2665" t="s">
        <v>4126</v>
      </c>
      <c r="H89" s="2665">
        <v>4</v>
      </c>
      <c r="I89" s="2665"/>
      <c r="J89" s="2665">
        <v>393</v>
      </c>
      <c r="K89" s="2672" t="s">
        <v>964</v>
      </c>
      <c r="L89" s="2726" t="s">
        <v>426</v>
      </c>
      <c r="M89" s="2672" t="s">
        <v>1056</v>
      </c>
      <c r="N89" s="2683">
        <v>1330000</v>
      </c>
      <c r="O89" s="4383"/>
      <c r="P89" s="4383"/>
      <c r="Q89" s="4383"/>
      <c r="R89" s="2683"/>
      <c r="S89" s="2683"/>
      <c r="T89" s="2683"/>
      <c r="U89" s="2683"/>
      <c r="V89" s="2683"/>
      <c r="W89" s="2683"/>
      <c r="X89" s="2683"/>
      <c r="Y89" s="2683"/>
      <c r="Z89" s="2683">
        <v>9.5</v>
      </c>
      <c r="AA89" s="2683"/>
      <c r="AB89" s="2683"/>
      <c r="AC89" s="2184"/>
      <c r="AD89" s="2683"/>
      <c r="AE89" s="2745">
        <v>1</v>
      </c>
      <c r="AF89" s="2745">
        <v>1</v>
      </c>
      <c r="AG89" s="3215">
        <v>1</v>
      </c>
      <c r="AH89" s="2724"/>
      <c r="AI89" s="2724"/>
      <c r="AJ89" s="2724"/>
      <c r="AK89" s="2724"/>
      <c r="AL89" s="4374"/>
      <c r="AM89" s="2201">
        <f t="shared" si="3"/>
        <v>2</v>
      </c>
      <c r="AN89" s="2201">
        <f>SUM(O33:O89)+713836.83</f>
        <v>6747030.4900000002</v>
      </c>
      <c r="AO89" s="2198"/>
      <c r="AP89" s="2198"/>
      <c r="AQ89" s="2198"/>
      <c r="AR89" s="2198"/>
      <c r="AS89" s="2198"/>
      <c r="AT89" s="2198"/>
      <c r="AU89" s="2198"/>
      <c r="AV89" s="2198"/>
      <c r="AW89" s="2198"/>
      <c r="AX89" s="2198"/>
    </row>
    <row r="90" spans="1:50" ht="45" customHeight="1">
      <c r="A90" s="2693">
        <v>87</v>
      </c>
      <c r="B90" s="2440" t="s">
        <v>415</v>
      </c>
      <c r="C90" s="3016" t="s">
        <v>94</v>
      </c>
      <c r="D90" s="3018" t="s">
        <v>1030</v>
      </c>
      <c r="E90" s="3016"/>
      <c r="F90" s="3016" t="s">
        <v>4127</v>
      </c>
      <c r="G90" s="2665" t="s">
        <v>4127</v>
      </c>
      <c r="H90" s="2665">
        <v>1</v>
      </c>
      <c r="I90" s="2665"/>
      <c r="J90" s="2665">
        <v>120</v>
      </c>
      <c r="K90" s="2672" t="s">
        <v>1240</v>
      </c>
      <c r="L90" s="2726" t="s">
        <v>448</v>
      </c>
      <c r="M90" s="2672" t="s">
        <v>1056</v>
      </c>
      <c r="N90" s="2683"/>
      <c r="O90" s="2683">
        <v>21048</v>
      </c>
      <c r="P90" s="2683">
        <v>21048</v>
      </c>
      <c r="Q90" s="4383">
        <v>0</v>
      </c>
      <c r="R90" s="2683"/>
      <c r="S90" s="2683"/>
      <c r="T90" s="2683"/>
      <c r="U90" s="2683"/>
      <c r="V90" s="2683"/>
      <c r="W90" s="2683"/>
      <c r="X90" s="2683">
        <v>800</v>
      </c>
      <c r="Y90" s="2683"/>
      <c r="Z90" s="2683"/>
      <c r="AA90" s="2683"/>
      <c r="AB90" s="2683"/>
      <c r="AC90" s="2683"/>
      <c r="AD90" s="2683"/>
      <c r="AE90" s="2745">
        <v>1</v>
      </c>
      <c r="AF90" s="2745">
        <v>1</v>
      </c>
      <c r="AG90" s="3215">
        <v>1</v>
      </c>
      <c r="AH90" s="2683"/>
      <c r="AI90" s="2683"/>
      <c r="AJ90" s="2683"/>
      <c r="AK90" s="2683"/>
      <c r="AL90" s="2683" t="s">
        <v>438</v>
      </c>
    </row>
    <row r="91" spans="1:50" ht="45" customHeight="1">
      <c r="A91" s="2693">
        <v>88</v>
      </c>
      <c r="B91" s="2440" t="s">
        <v>415</v>
      </c>
      <c r="C91" s="3016" t="s">
        <v>94</v>
      </c>
      <c r="D91" s="3018" t="s">
        <v>1030</v>
      </c>
      <c r="E91" s="3016"/>
      <c r="F91" s="3016" t="s">
        <v>4128</v>
      </c>
      <c r="G91" s="2665" t="s">
        <v>4128</v>
      </c>
      <c r="H91" s="2665">
        <v>1</v>
      </c>
      <c r="I91" s="2665"/>
      <c r="J91" s="2665">
        <v>138</v>
      </c>
      <c r="K91" s="2672" t="s">
        <v>1240</v>
      </c>
      <c r="L91" s="2726" t="s">
        <v>448</v>
      </c>
      <c r="M91" s="2672" t="s">
        <v>1056</v>
      </c>
      <c r="N91" s="2683"/>
      <c r="O91" s="2683">
        <v>21048</v>
      </c>
      <c r="P91" s="2683">
        <v>21048</v>
      </c>
      <c r="Q91" s="4383"/>
      <c r="R91" s="2683"/>
      <c r="S91" s="2683"/>
      <c r="T91" s="2683"/>
      <c r="U91" s="2683"/>
      <c r="V91" s="2683"/>
      <c r="W91" s="2683"/>
      <c r="X91" s="2683">
        <v>800</v>
      </c>
      <c r="Y91" s="2683"/>
      <c r="Z91" s="2683"/>
      <c r="AA91" s="2683"/>
      <c r="AB91" s="2683"/>
      <c r="AC91" s="2683"/>
      <c r="AD91" s="2683"/>
      <c r="AE91" s="2745">
        <v>1</v>
      </c>
      <c r="AF91" s="2745">
        <v>1</v>
      </c>
      <c r="AG91" s="3215">
        <v>1</v>
      </c>
      <c r="AH91" s="2683"/>
      <c r="AI91" s="2683"/>
      <c r="AJ91" s="2683"/>
      <c r="AK91" s="2683"/>
      <c r="AL91" s="2683" t="s">
        <v>438</v>
      </c>
    </row>
    <row r="92" spans="1:50" ht="45" customHeight="1">
      <c r="A92" s="2693">
        <v>89</v>
      </c>
      <c r="B92" s="2440" t="s">
        <v>415</v>
      </c>
      <c r="C92" s="3016" t="s">
        <v>94</v>
      </c>
      <c r="D92" s="3018" t="s">
        <v>1030</v>
      </c>
      <c r="E92" s="3016"/>
      <c r="F92" s="3016" t="s">
        <v>4129</v>
      </c>
      <c r="G92" s="2665" t="s">
        <v>4129</v>
      </c>
      <c r="H92" s="2665">
        <v>1</v>
      </c>
      <c r="I92" s="2665"/>
      <c r="J92" s="2665">
        <v>16</v>
      </c>
      <c r="K92" s="2672" t="s">
        <v>1240</v>
      </c>
      <c r="L92" s="2726" t="s">
        <v>448</v>
      </c>
      <c r="M92" s="2672" t="s">
        <v>1056</v>
      </c>
      <c r="N92" s="2683"/>
      <c r="O92" s="2683">
        <v>39465</v>
      </c>
      <c r="P92" s="2683">
        <v>39465</v>
      </c>
      <c r="Q92" s="4383"/>
      <c r="R92" s="2683"/>
      <c r="S92" s="2683"/>
      <c r="T92" s="2683"/>
      <c r="U92" s="2683"/>
      <c r="V92" s="2683"/>
      <c r="W92" s="2683"/>
      <c r="X92" s="2683">
        <v>1500</v>
      </c>
      <c r="Y92" s="2683"/>
      <c r="Z92" s="2683"/>
      <c r="AA92" s="2683"/>
      <c r="AB92" s="2683"/>
      <c r="AC92" s="2683"/>
      <c r="AD92" s="2683"/>
      <c r="AE92" s="2745">
        <v>1</v>
      </c>
      <c r="AF92" s="2745">
        <v>1</v>
      </c>
      <c r="AG92" s="3215">
        <v>1</v>
      </c>
      <c r="AH92" s="2683"/>
      <c r="AI92" s="2683"/>
      <c r="AJ92" s="2683"/>
      <c r="AK92" s="2683"/>
      <c r="AL92" s="2683" t="s">
        <v>438</v>
      </c>
    </row>
    <row r="93" spans="1:50" ht="45" customHeight="1">
      <c r="A93" s="2693">
        <v>90</v>
      </c>
      <c r="B93" s="2440" t="s">
        <v>415</v>
      </c>
      <c r="C93" s="3016" t="s">
        <v>94</v>
      </c>
      <c r="D93" s="3018" t="s">
        <v>1030</v>
      </c>
      <c r="E93" s="3016"/>
      <c r="F93" s="3016" t="s">
        <v>4130</v>
      </c>
      <c r="G93" s="2665" t="s">
        <v>4130</v>
      </c>
      <c r="H93" s="2665">
        <v>1</v>
      </c>
      <c r="I93" s="2665"/>
      <c r="J93" s="2665">
        <v>38</v>
      </c>
      <c r="K93" s="2672" t="s">
        <v>1240</v>
      </c>
      <c r="L93" s="2726" t="s">
        <v>448</v>
      </c>
      <c r="M93" s="2672" t="s">
        <v>1056</v>
      </c>
      <c r="N93" s="2683"/>
      <c r="O93" s="2683">
        <v>39465</v>
      </c>
      <c r="P93" s="2683">
        <v>39465</v>
      </c>
      <c r="Q93" s="4383"/>
      <c r="R93" s="2683"/>
      <c r="S93" s="2683"/>
      <c r="T93" s="2683"/>
      <c r="U93" s="2683"/>
      <c r="V93" s="2683"/>
      <c r="W93" s="2683"/>
      <c r="X93" s="2683">
        <v>1500</v>
      </c>
      <c r="Y93" s="2683"/>
      <c r="Z93" s="2683"/>
      <c r="AA93" s="2683"/>
      <c r="AB93" s="2683"/>
      <c r="AC93" s="2683"/>
      <c r="AD93" s="2683"/>
      <c r="AE93" s="2745">
        <v>1</v>
      </c>
      <c r="AF93" s="2745">
        <v>1</v>
      </c>
      <c r="AG93" s="3215">
        <v>1</v>
      </c>
      <c r="AH93" s="2683"/>
      <c r="AI93" s="2683"/>
      <c r="AJ93" s="2683"/>
      <c r="AK93" s="2683"/>
      <c r="AL93" s="2683" t="s">
        <v>438</v>
      </c>
    </row>
    <row r="94" spans="1:50" ht="45" customHeight="1">
      <c r="A94" s="2693">
        <v>91</v>
      </c>
      <c r="B94" s="2440" t="s">
        <v>415</v>
      </c>
      <c r="C94" s="3016" t="s">
        <v>94</v>
      </c>
      <c r="D94" s="3018" t="s">
        <v>1030</v>
      </c>
      <c r="E94" s="3016"/>
      <c r="F94" s="3016" t="s">
        <v>4131</v>
      </c>
      <c r="G94" s="2665" t="s">
        <v>4131</v>
      </c>
      <c r="H94" s="2665">
        <v>1</v>
      </c>
      <c r="I94" s="2665"/>
      <c r="J94" s="2665">
        <v>35</v>
      </c>
      <c r="K94" s="2672" t="s">
        <v>1240</v>
      </c>
      <c r="L94" s="2726" t="s">
        <v>448</v>
      </c>
      <c r="M94" s="2672" t="s">
        <v>1056</v>
      </c>
      <c r="N94" s="2683"/>
      <c r="O94" s="2683">
        <v>19732.5</v>
      </c>
      <c r="P94" s="2683">
        <v>19732.5</v>
      </c>
      <c r="Q94" s="4383"/>
      <c r="R94" s="2683"/>
      <c r="S94" s="2683"/>
      <c r="T94" s="2683"/>
      <c r="U94" s="2683"/>
      <c r="V94" s="2683"/>
      <c r="W94" s="2683"/>
      <c r="X94" s="2683">
        <v>750</v>
      </c>
      <c r="Y94" s="2683"/>
      <c r="Z94" s="2683"/>
      <c r="AA94" s="2683"/>
      <c r="AB94" s="2683"/>
      <c r="AC94" s="2683"/>
      <c r="AD94" s="2683"/>
      <c r="AE94" s="2745">
        <v>1</v>
      </c>
      <c r="AF94" s="2745">
        <v>1</v>
      </c>
      <c r="AG94" s="3215">
        <v>1</v>
      </c>
      <c r="AH94" s="2683"/>
      <c r="AI94" s="2683"/>
      <c r="AJ94" s="2683"/>
      <c r="AK94" s="2683"/>
      <c r="AL94" s="2683" t="s">
        <v>438</v>
      </c>
    </row>
    <row r="95" spans="1:50" ht="45" customHeight="1">
      <c r="A95" s="2693">
        <v>92</v>
      </c>
      <c r="B95" s="2440" t="s">
        <v>415</v>
      </c>
      <c r="C95" s="3016" t="s">
        <v>94</v>
      </c>
      <c r="D95" s="3018" t="s">
        <v>1030</v>
      </c>
      <c r="E95" s="3016"/>
      <c r="F95" s="3016" t="s">
        <v>4132</v>
      </c>
      <c r="G95" s="2665" t="s">
        <v>4132</v>
      </c>
      <c r="H95" s="2665">
        <v>1</v>
      </c>
      <c r="I95" s="2665"/>
      <c r="J95" s="2665">
        <v>72</v>
      </c>
      <c r="K95" s="2672" t="s">
        <v>1240</v>
      </c>
      <c r="L95" s="2726" t="s">
        <v>448</v>
      </c>
      <c r="M95" s="2672" t="s">
        <v>1056</v>
      </c>
      <c r="N95" s="2683"/>
      <c r="O95" s="2683">
        <v>13155</v>
      </c>
      <c r="P95" s="2683">
        <v>13155</v>
      </c>
      <c r="Q95" s="4383"/>
      <c r="R95" s="2683"/>
      <c r="S95" s="2683"/>
      <c r="T95" s="2683"/>
      <c r="U95" s="2683"/>
      <c r="V95" s="2683"/>
      <c r="W95" s="2683"/>
      <c r="X95" s="2683">
        <v>500</v>
      </c>
      <c r="Y95" s="2683"/>
      <c r="Z95" s="2683"/>
      <c r="AA95" s="2683"/>
      <c r="AB95" s="2683"/>
      <c r="AC95" s="2683"/>
      <c r="AD95" s="2683"/>
      <c r="AE95" s="2745">
        <v>1</v>
      </c>
      <c r="AF95" s="2745">
        <v>1</v>
      </c>
      <c r="AG95" s="3215">
        <v>1</v>
      </c>
      <c r="AH95" s="2683"/>
      <c r="AI95" s="2683"/>
      <c r="AJ95" s="2683"/>
      <c r="AK95" s="2683"/>
      <c r="AL95" s="2683" t="s">
        <v>438</v>
      </c>
    </row>
    <row r="96" spans="1:50" ht="45" customHeight="1">
      <c r="A96" s="2693">
        <v>93</v>
      </c>
      <c r="B96" s="2440" t="s">
        <v>415</v>
      </c>
      <c r="C96" s="3016" t="s">
        <v>94</v>
      </c>
      <c r="D96" s="3018" t="s">
        <v>1030</v>
      </c>
      <c r="E96" s="3016"/>
      <c r="F96" s="3016" t="s">
        <v>4133</v>
      </c>
      <c r="G96" s="2665" t="s">
        <v>4133</v>
      </c>
      <c r="H96" s="2665">
        <v>1</v>
      </c>
      <c r="I96" s="2665"/>
      <c r="J96" s="2665">
        <v>42</v>
      </c>
      <c r="K96" s="2672" t="s">
        <v>1240</v>
      </c>
      <c r="L96" s="2726" t="s">
        <v>448</v>
      </c>
      <c r="M96" s="2672" t="s">
        <v>1056</v>
      </c>
      <c r="N96" s="2683"/>
      <c r="O96" s="2683">
        <v>15786</v>
      </c>
      <c r="P96" s="2683">
        <v>15786</v>
      </c>
      <c r="Q96" s="4383"/>
      <c r="R96" s="2683"/>
      <c r="S96" s="2683"/>
      <c r="T96" s="2683"/>
      <c r="U96" s="2683"/>
      <c r="V96" s="2683"/>
      <c r="W96" s="2683"/>
      <c r="X96" s="2683">
        <v>600</v>
      </c>
      <c r="Y96" s="2683"/>
      <c r="Z96" s="2683"/>
      <c r="AA96" s="2683"/>
      <c r="AB96" s="2683"/>
      <c r="AC96" s="2683"/>
      <c r="AD96" s="2683"/>
      <c r="AE96" s="2745">
        <v>1</v>
      </c>
      <c r="AF96" s="2745">
        <v>1</v>
      </c>
      <c r="AG96" s="3215">
        <v>1</v>
      </c>
      <c r="AH96" s="2683"/>
      <c r="AI96" s="2683"/>
      <c r="AJ96" s="2683"/>
      <c r="AK96" s="2683"/>
      <c r="AL96" s="2683" t="s">
        <v>438</v>
      </c>
    </row>
    <row r="97" spans="1:50" ht="45" customHeight="1">
      <c r="A97" s="2693">
        <v>94</v>
      </c>
      <c r="B97" s="2440" t="s">
        <v>415</v>
      </c>
      <c r="C97" s="3016" t="s">
        <v>94</v>
      </c>
      <c r="D97" s="3018" t="s">
        <v>1030</v>
      </c>
      <c r="E97" s="3016"/>
      <c r="F97" s="3016" t="s">
        <v>4134</v>
      </c>
      <c r="G97" s="2665" t="s">
        <v>4134</v>
      </c>
      <c r="H97" s="2665">
        <v>1</v>
      </c>
      <c r="I97" s="2665"/>
      <c r="J97" s="2665">
        <v>62</v>
      </c>
      <c r="K97" s="2672" t="s">
        <v>1240</v>
      </c>
      <c r="L97" s="2726" t="s">
        <v>448</v>
      </c>
      <c r="M97" s="2672" t="s">
        <v>1056</v>
      </c>
      <c r="N97" s="2683"/>
      <c r="O97" s="2683">
        <v>13155</v>
      </c>
      <c r="P97" s="2683">
        <v>13155</v>
      </c>
      <c r="Q97" s="4383"/>
      <c r="R97" s="2683"/>
      <c r="S97" s="2683"/>
      <c r="T97" s="2683"/>
      <c r="U97" s="2683"/>
      <c r="V97" s="2683"/>
      <c r="W97" s="2683"/>
      <c r="X97" s="2683">
        <v>500</v>
      </c>
      <c r="Y97" s="2683"/>
      <c r="Z97" s="2683"/>
      <c r="AA97" s="2683"/>
      <c r="AB97" s="2683"/>
      <c r="AC97" s="2683"/>
      <c r="AD97" s="2683"/>
      <c r="AE97" s="2745">
        <v>1</v>
      </c>
      <c r="AF97" s="2745">
        <v>1</v>
      </c>
      <c r="AG97" s="3215">
        <v>1</v>
      </c>
      <c r="AH97" s="2683"/>
      <c r="AI97" s="2683"/>
      <c r="AJ97" s="2683"/>
      <c r="AK97" s="2683"/>
      <c r="AL97" s="2683" t="s">
        <v>438</v>
      </c>
    </row>
    <row r="98" spans="1:50" ht="45" customHeight="1">
      <c r="A98" s="2693">
        <v>95</v>
      </c>
      <c r="B98" s="2440" t="s">
        <v>415</v>
      </c>
      <c r="C98" s="3016" t="s">
        <v>94</v>
      </c>
      <c r="D98" s="3018" t="s">
        <v>1030</v>
      </c>
      <c r="E98" s="3016"/>
      <c r="F98" s="3016" t="s">
        <v>4135</v>
      </c>
      <c r="G98" s="2665" t="s">
        <v>4135</v>
      </c>
      <c r="H98" s="2665">
        <v>1</v>
      </c>
      <c r="I98" s="2665"/>
      <c r="J98" s="2665">
        <v>20</v>
      </c>
      <c r="K98" s="2672" t="s">
        <v>1240</v>
      </c>
      <c r="L98" s="2726" t="s">
        <v>448</v>
      </c>
      <c r="M98" s="2672" t="s">
        <v>1056</v>
      </c>
      <c r="N98" s="2683"/>
      <c r="O98" s="2683">
        <v>26310</v>
      </c>
      <c r="P98" s="2683">
        <v>26310</v>
      </c>
      <c r="Q98" s="4383"/>
      <c r="R98" s="2683"/>
      <c r="S98" s="2683"/>
      <c r="T98" s="2683"/>
      <c r="U98" s="2683"/>
      <c r="V98" s="2683"/>
      <c r="W98" s="2683"/>
      <c r="X98" s="2683">
        <v>1000</v>
      </c>
      <c r="Y98" s="2683"/>
      <c r="Z98" s="2683"/>
      <c r="AA98" s="2683"/>
      <c r="AB98" s="2683"/>
      <c r="AC98" s="2683"/>
      <c r="AD98" s="2683"/>
      <c r="AE98" s="2745">
        <v>1</v>
      </c>
      <c r="AF98" s="2745">
        <v>1</v>
      </c>
      <c r="AG98" s="3215">
        <v>1</v>
      </c>
      <c r="AH98" s="2683"/>
      <c r="AI98" s="2683"/>
      <c r="AJ98" s="2683"/>
      <c r="AK98" s="2683"/>
      <c r="AL98" s="2683" t="s">
        <v>438</v>
      </c>
    </row>
    <row r="99" spans="1:50" ht="45" customHeight="1">
      <c r="A99" s="2693">
        <v>96</v>
      </c>
      <c r="B99" s="2440" t="s">
        <v>415</v>
      </c>
      <c r="C99" s="3016" t="s">
        <v>94</v>
      </c>
      <c r="D99" s="3018" t="s">
        <v>1030</v>
      </c>
      <c r="E99" s="3016"/>
      <c r="F99" s="3016" t="s">
        <v>4136</v>
      </c>
      <c r="G99" s="2665" t="s">
        <v>4136</v>
      </c>
      <c r="H99" s="2665">
        <v>1</v>
      </c>
      <c r="I99" s="2665"/>
      <c r="J99" s="2665">
        <v>47</v>
      </c>
      <c r="K99" s="2672" t="s">
        <v>1240</v>
      </c>
      <c r="L99" s="2726" t="s">
        <v>448</v>
      </c>
      <c r="M99" s="2672" t="s">
        <v>1056</v>
      </c>
      <c r="N99" s="2683"/>
      <c r="O99" s="2683">
        <v>21048</v>
      </c>
      <c r="P99" s="2683">
        <v>21048</v>
      </c>
      <c r="Q99" s="4383"/>
      <c r="R99" s="2683"/>
      <c r="S99" s="2683"/>
      <c r="T99" s="2683"/>
      <c r="U99" s="2683"/>
      <c r="V99" s="2683"/>
      <c r="W99" s="2683"/>
      <c r="X99" s="2683">
        <v>800</v>
      </c>
      <c r="Y99" s="2683"/>
      <c r="Z99" s="2683"/>
      <c r="AA99" s="2683"/>
      <c r="AB99" s="2683"/>
      <c r="AC99" s="2683"/>
      <c r="AD99" s="2683"/>
      <c r="AE99" s="2745">
        <v>1</v>
      </c>
      <c r="AF99" s="2745">
        <v>1</v>
      </c>
      <c r="AG99" s="3215">
        <v>1</v>
      </c>
      <c r="AH99" s="2683"/>
      <c r="AI99" s="2683"/>
      <c r="AJ99" s="2683"/>
      <c r="AK99" s="2683"/>
      <c r="AL99" s="2683" t="s">
        <v>438</v>
      </c>
    </row>
    <row r="100" spans="1:50" ht="45" customHeight="1">
      <c r="A100" s="2693">
        <v>97</v>
      </c>
      <c r="B100" s="2440" t="s">
        <v>415</v>
      </c>
      <c r="C100" s="3016" t="s">
        <v>94</v>
      </c>
      <c r="D100" s="3018" t="s">
        <v>1030</v>
      </c>
      <c r="E100" s="3016"/>
      <c r="F100" s="3016" t="s">
        <v>4137</v>
      </c>
      <c r="G100" s="2665" t="s">
        <v>4137</v>
      </c>
      <c r="H100" s="2665">
        <v>1</v>
      </c>
      <c r="I100" s="2665"/>
      <c r="J100" s="2665">
        <v>137</v>
      </c>
      <c r="K100" s="2672" t="s">
        <v>1240</v>
      </c>
      <c r="L100" s="2726" t="s">
        <v>448</v>
      </c>
      <c r="M100" s="2672" t="s">
        <v>1056</v>
      </c>
      <c r="N100" s="2683"/>
      <c r="O100" s="2683">
        <v>21848</v>
      </c>
      <c r="P100" s="2683">
        <v>21848</v>
      </c>
      <c r="Q100" s="4383"/>
      <c r="R100" s="2683"/>
      <c r="S100" s="2683"/>
      <c r="T100" s="2683"/>
      <c r="U100" s="2683"/>
      <c r="V100" s="2683"/>
      <c r="W100" s="2683"/>
      <c r="X100" s="2683">
        <v>800</v>
      </c>
      <c r="Y100" s="2683"/>
      <c r="Z100" s="2683"/>
      <c r="AA100" s="2683"/>
      <c r="AB100" s="2683"/>
      <c r="AC100" s="2683"/>
      <c r="AD100" s="2683"/>
      <c r="AE100" s="2745">
        <v>1</v>
      </c>
      <c r="AF100" s="2745">
        <v>1</v>
      </c>
      <c r="AG100" s="3215">
        <v>1</v>
      </c>
      <c r="AH100" s="2683"/>
      <c r="AI100" s="2683"/>
      <c r="AJ100" s="2683"/>
      <c r="AK100" s="2683"/>
      <c r="AL100" s="2683" t="s">
        <v>438</v>
      </c>
    </row>
    <row r="101" spans="1:50" ht="45" customHeight="1">
      <c r="A101" s="2693">
        <v>98</v>
      </c>
      <c r="B101" s="2440" t="s">
        <v>415</v>
      </c>
      <c r="C101" s="3016" t="s">
        <v>94</v>
      </c>
      <c r="D101" s="3018" t="s">
        <v>1030</v>
      </c>
      <c r="E101" s="3016"/>
      <c r="F101" s="3016" t="s">
        <v>4138</v>
      </c>
      <c r="G101" s="2665" t="s">
        <v>4138</v>
      </c>
      <c r="H101" s="2665">
        <v>1</v>
      </c>
      <c r="I101" s="2665"/>
      <c r="J101" s="2665">
        <v>42</v>
      </c>
      <c r="K101" s="2672" t="s">
        <v>1240</v>
      </c>
      <c r="L101" s="2726" t="s">
        <v>448</v>
      </c>
      <c r="M101" s="2672" t="s">
        <v>1056</v>
      </c>
      <c r="N101" s="2683"/>
      <c r="O101" s="2683">
        <v>13155</v>
      </c>
      <c r="P101" s="2683">
        <v>13155</v>
      </c>
      <c r="Q101" s="4383"/>
      <c r="R101" s="2683"/>
      <c r="S101" s="2683"/>
      <c r="T101" s="2683"/>
      <c r="U101" s="2683"/>
      <c r="V101" s="2683"/>
      <c r="W101" s="2683"/>
      <c r="X101" s="2683">
        <v>500</v>
      </c>
      <c r="Y101" s="2683"/>
      <c r="Z101" s="2683"/>
      <c r="AA101" s="2683"/>
      <c r="AB101" s="2683"/>
      <c r="AC101" s="2683"/>
      <c r="AD101" s="2683"/>
      <c r="AE101" s="2745">
        <v>1</v>
      </c>
      <c r="AF101" s="2745">
        <v>1</v>
      </c>
      <c r="AG101" s="3215">
        <v>1</v>
      </c>
      <c r="AH101" s="2683"/>
      <c r="AI101" s="2683"/>
      <c r="AJ101" s="2683"/>
      <c r="AK101" s="2683"/>
      <c r="AL101" s="2683" t="s">
        <v>438</v>
      </c>
    </row>
    <row r="102" spans="1:50" ht="45" customHeight="1">
      <c r="A102" s="2693">
        <v>99</v>
      </c>
      <c r="B102" s="2440" t="s">
        <v>415</v>
      </c>
      <c r="C102" s="3016" t="s">
        <v>94</v>
      </c>
      <c r="D102" s="3018" t="s">
        <v>1030</v>
      </c>
      <c r="E102" s="3016"/>
      <c r="F102" s="3016" t="s">
        <v>4139</v>
      </c>
      <c r="G102" s="2665" t="s">
        <v>4139</v>
      </c>
      <c r="H102" s="2665">
        <v>1</v>
      </c>
      <c r="I102" s="2665"/>
      <c r="J102" s="2665">
        <v>26</v>
      </c>
      <c r="K102" s="2672" t="s">
        <v>1240</v>
      </c>
      <c r="L102" s="2726" t="s">
        <v>448</v>
      </c>
      <c r="M102" s="2672" t="s">
        <v>1056</v>
      </c>
      <c r="N102" s="2683"/>
      <c r="O102" s="2683">
        <v>21048</v>
      </c>
      <c r="P102" s="2683">
        <v>21048</v>
      </c>
      <c r="Q102" s="4383"/>
      <c r="R102" s="2683"/>
      <c r="S102" s="2683"/>
      <c r="T102" s="2683"/>
      <c r="U102" s="2683"/>
      <c r="V102" s="2683"/>
      <c r="W102" s="2683"/>
      <c r="X102" s="2683">
        <v>800</v>
      </c>
      <c r="Y102" s="2683"/>
      <c r="Z102" s="2683"/>
      <c r="AA102" s="2683"/>
      <c r="AB102" s="2683"/>
      <c r="AC102" s="2683"/>
      <c r="AD102" s="2683"/>
      <c r="AE102" s="2745">
        <v>1</v>
      </c>
      <c r="AF102" s="2745">
        <v>1</v>
      </c>
      <c r="AG102" s="3215">
        <v>1</v>
      </c>
      <c r="AH102" s="2683"/>
      <c r="AI102" s="2683"/>
      <c r="AJ102" s="2683"/>
      <c r="AK102" s="2683"/>
      <c r="AL102" s="2683" t="s">
        <v>438</v>
      </c>
    </row>
    <row r="103" spans="1:50" ht="45" customHeight="1">
      <c r="A103" s="2693">
        <v>100</v>
      </c>
      <c r="B103" s="2440" t="s">
        <v>415</v>
      </c>
      <c r="C103" s="3016" t="s">
        <v>94</v>
      </c>
      <c r="D103" s="3018" t="s">
        <v>1030</v>
      </c>
      <c r="E103" s="3016"/>
      <c r="F103" s="3016" t="s">
        <v>4140</v>
      </c>
      <c r="G103" s="2665" t="s">
        <v>4140</v>
      </c>
      <c r="H103" s="2665">
        <v>1</v>
      </c>
      <c r="I103" s="2665"/>
      <c r="J103" s="2665">
        <v>23</v>
      </c>
      <c r="K103" s="2672" t="s">
        <v>1240</v>
      </c>
      <c r="L103" s="2726" t="s">
        <v>448</v>
      </c>
      <c r="M103" s="2672" t="s">
        <v>1056</v>
      </c>
      <c r="N103" s="2683"/>
      <c r="O103" s="2683">
        <v>13155</v>
      </c>
      <c r="P103" s="2683">
        <v>13155</v>
      </c>
      <c r="Q103" s="4383"/>
      <c r="R103" s="2683"/>
      <c r="S103" s="2683"/>
      <c r="T103" s="2683"/>
      <c r="U103" s="2683"/>
      <c r="V103" s="2683"/>
      <c r="W103" s="2683"/>
      <c r="X103" s="2683">
        <v>500</v>
      </c>
      <c r="Y103" s="2683"/>
      <c r="Z103" s="2683"/>
      <c r="AA103" s="2683"/>
      <c r="AB103" s="2683"/>
      <c r="AC103" s="2683"/>
      <c r="AD103" s="2683"/>
      <c r="AE103" s="2745">
        <v>1</v>
      </c>
      <c r="AF103" s="2745">
        <v>1</v>
      </c>
      <c r="AG103" s="3215">
        <v>1</v>
      </c>
      <c r="AH103" s="2683"/>
      <c r="AI103" s="2683"/>
      <c r="AJ103" s="2683"/>
      <c r="AK103" s="2683"/>
      <c r="AL103" s="2683" t="s">
        <v>438</v>
      </c>
    </row>
    <row r="104" spans="1:50" ht="45" customHeight="1">
      <c r="A104" s="2693">
        <v>101</v>
      </c>
      <c r="B104" s="2440" t="s">
        <v>415</v>
      </c>
      <c r="C104" s="3016" t="s">
        <v>94</v>
      </c>
      <c r="D104" s="3018" t="s">
        <v>1030</v>
      </c>
      <c r="E104" s="3016"/>
      <c r="F104" s="3016" t="s">
        <v>4141</v>
      </c>
      <c r="G104" s="2665" t="s">
        <v>4141</v>
      </c>
      <c r="H104" s="2665">
        <v>1</v>
      </c>
      <c r="I104" s="2665"/>
      <c r="J104" s="2665">
        <v>33</v>
      </c>
      <c r="K104" s="2672" t="s">
        <v>1240</v>
      </c>
      <c r="L104" s="2726" t="s">
        <v>448</v>
      </c>
      <c r="M104" s="2672" t="s">
        <v>1056</v>
      </c>
      <c r="N104" s="2683"/>
      <c r="O104" s="2683">
        <v>26310</v>
      </c>
      <c r="P104" s="2683">
        <v>26310</v>
      </c>
      <c r="Q104" s="4383"/>
      <c r="R104" s="2683"/>
      <c r="S104" s="2683"/>
      <c r="T104" s="2683"/>
      <c r="U104" s="2683"/>
      <c r="V104" s="2683"/>
      <c r="W104" s="2683"/>
      <c r="X104" s="2683">
        <v>1000</v>
      </c>
      <c r="Y104" s="2683"/>
      <c r="Z104" s="2683"/>
      <c r="AA104" s="2683"/>
      <c r="AB104" s="2683"/>
      <c r="AC104" s="2683"/>
      <c r="AD104" s="2683"/>
      <c r="AE104" s="2745">
        <v>1</v>
      </c>
      <c r="AF104" s="2745">
        <v>1</v>
      </c>
      <c r="AG104" s="3215">
        <v>1</v>
      </c>
      <c r="AH104" s="2683"/>
      <c r="AI104" s="2683"/>
      <c r="AJ104" s="2683"/>
      <c r="AK104" s="2683"/>
      <c r="AL104" s="2683" t="s">
        <v>438</v>
      </c>
    </row>
    <row r="105" spans="1:50" ht="45" customHeight="1">
      <c r="A105" s="2693">
        <v>102</v>
      </c>
      <c r="B105" s="2440" t="s">
        <v>415</v>
      </c>
      <c r="C105" s="3016" t="s">
        <v>94</v>
      </c>
      <c r="D105" s="3018" t="s">
        <v>1030</v>
      </c>
      <c r="E105" s="3016"/>
      <c r="F105" s="3016" t="s">
        <v>4142</v>
      </c>
      <c r="G105" s="2665" t="s">
        <v>4142</v>
      </c>
      <c r="H105" s="2665">
        <v>1</v>
      </c>
      <c r="I105" s="2665"/>
      <c r="J105" s="2665">
        <v>40</v>
      </c>
      <c r="K105" s="2672" t="s">
        <v>1240</v>
      </c>
      <c r="L105" s="2726" t="s">
        <v>448</v>
      </c>
      <c r="M105" s="2672" t="s">
        <v>1056</v>
      </c>
      <c r="N105" s="2683"/>
      <c r="O105" s="2683">
        <v>26310</v>
      </c>
      <c r="P105" s="2683">
        <v>26310</v>
      </c>
      <c r="Q105" s="4383"/>
      <c r="R105" s="2683"/>
      <c r="S105" s="2683"/>
      <c r="T105" s="2683"/>
      <c r="U105" s="2683"/>
      <c r="V105" s="2683"/>
      <c r="W105" s="2683"/>
      <c r="X105" s="2683">
        <v>1000</v>
      </c>
      <c r="Y105" s="2683"/>
      <c r="Z105" s="2683"/>
      <c r="AA105" s="2683"/>
      <c r="AB105" s="2683"/>
      <c r="AC105" s="2683"/>
      <c r="AD105" s="2683"/>
      <c r="AE105" s="2745">
        <v>1</v>
      </c>
      <c r="AF105" s="2745">
        <v>1</v>
      </c>
      <c r="AG105" s="3215">
        <v>1</v>
      </c>
      <c r="AH105" s="2683"/>
      <c r="AI105" s="2683"/>
      <c r="AJ105" s="2683"/>
      <c r="AK105" s="2683"/>
      <c r="AL105" s="2683" t="s">
        <v>438</v>
      </c>
    </row>
    <row r="106" spans="1:50" ht="45" customHeight="1">
      <c r="A106" s="2693">
        <v>103</v>
      </c>
      <c r="B106" s="2182" t="s">
        <v>451</v>
      </c>
      <c r="C106" s="2372" t="s">
        <v>94</v>
      </c>
      <c r="D106" s="2769" t="s">
        <v>728</v>
      </c>
      <c r="E106" s="2192"/>
      <c r="F106" s="3016" t="s">
        <v>4143</v>
      </c>
      <c r="G106" s="2665" t="s">
        <v>4143</v>
      </c>
      <c r="H106" s="2665">
        <v>3</v>
      </c>
      <c r="I106" s="2665"/>
      <c r="J106" s="2665">
        <v>119</v>
      </c>
      <c r="K106" s="2672" t="s">
        <v>964</v>
      </c>
      <c r="L106" s="2726" t="s">
        <v>426</v>
      </c>
      <c r="M106" s="2540" t="s">
        <v>1056</v>
      </c>
      <c r="N106" s="2683">
        <v>80000</v>
      </c>
      <c r="O106" s="2683">
        <v>80000</v>
      </c>
      <c r="P106" s="2683">
        <v>80000</v>
      </c>
      <c r="Q106" s="2683">
        <v>0</v>
      </c>
      <c r="R106" s="2540"/>
      <c r="S106" s="2540"/>
      <c r="T106" s="2683"/>
      <c r="U106" s="2683"/>
      <c r="V106" s="2540"/>
      <c r="W106" s="2540"/>
      <c r="X106" s="2683"/>
      <c r="Y106" s="2540"/>
      <c r="Z106" s="2540">
        <v>2.8</v>
      </c>
      <c r="AA106" s="2540"/>
      <c r="AB106" s="2184"/>
      <c r="AC106" s="2184"/>
      <c r="AD106" s="2683"/>
      <c r="AE106" s="2745">
        <v>1</v>
      </c>
      <c r="AF106" s="2745">
        <v>1</v>
      </c>
      <c r="AG106" s="3215">
        <v>1</v>
      </c>
      <c r="AH106" s="2724"/>
      <c r="AI106" s="2724"/>
      <c r="AJ106" s="2724"/>
      <c r="AK106" s="2724"/>
      <c r="AL106" s="2724" t="s">
        <v>438</v>
      </c>
      <c r="AM106" s="2201"/>
      <c r="AN106" s="2201"/>
      <c r="AO106" s="2198"/>
      <c r="AP106" s="2198"/>
      <c r="AQ106" s="2198"/>
      <c r="AR106" s="2198"/>
      <c r="AS106" s="2198"/>
      <c r="AT106" s="2198"/>
      <c r="AU106" s="2198"/>
      <c r="AV106" s="2198"/>
      <c r="AW106" s="2198"/>
      <c r="AX106" s="2198"/>
    </row>
    <row r="107" spans="1:50" ht="37.5" customHeight="1">
      <c r="A107" s="2693">
        <v>104</v>
      </c>
      <c r="B107" s="3015" t="s">
        <v>451</v>
      </c>
      <c r="C107" s="2398" t="s">
        <v>94</v>
      </c>
      <c r="D107" s="2769" t="s">
        <v>728</v>
      </c>
      <c r="E107" s="2572"/>
      <c r="F107" s="3016" t="s">
        <v>4144</v>
      </c>
      <c r="G107" s="2665" t="s">
        <v>4144</v>
      </c>
      <c r="H107" s="2346">
        <v>2</v>
      </c>
      <c r="I107" s="2665"/>
      <c r="J107" s="2387">
        <v>139</v>
      </c>
      <c r="K107" s="2672" t="s">
        <v>964</v>
      </c>
      <c r="L107" s="2726" t="s">
        <v>426</v>
      </c>
      <c r="M107" s="2540" t="s">
        <v>1056</v>
      </c>
      <c r="N107" s="2369">
        <v>120000</v>
      </c>
      <c r="O107" s="2392">
        <v>120000</v>
      </c>
      <c r="P107" s="2392">
        <v>120000</v>
      </c>
      <c r="Q107" s="2392">
        <v>0</v>
      </c>
      <c r="R107" s="2540"/>
      <c r="S107" s="2540"/>
      <c r="T107" s="2189"/>
      <c r="U107" s="2189"/>
      <c r="V107" s="2540"/>
      <c r="W107" s="2540"/>
      <c r="X107" s="2189"/>
      <c r="Y107" s="2540"/>
      <c r="Z107" s="2540">
        <v>2.6</v>
      </c>
      <c r="AA107" s="2540"/>
      <c r="AB107" s="2184"/>
      <c r="AC107" s="2184"/>
      <c r="AD107" s="2683"/>
      <c r="AE107" s="2745">
        <v>1</v>
      </c>
      <c r="AF107" s="2745">
        <v>1</v>
      </c>
      <c r="AG107" s="3215">
        <v>1</v>
      </c>
      <c r="AH107" s="2724"/>
      <c r="AI107" s="2724"/>
      <c r="AJ107" s="2724"/>
      <c r="AK107" s="2724"/>
      <c r="AL107" s="2724" t="s">
        <v>438</v>
      </c>
      <c r="AM107" s="2201"/>
      <c r="AN107" s="2198"/>
      <c r="AO107" s="2198"/>
      <c r="AP107" s="2198"/>
      <c r="AQ107" s="2198"/>
      <c r="AR107" s="2198"/>
      <c r="AS107" s="2198"/>
      <c r="AT107" s="2198"/>
      <c r="AU107" s="2198"/>
      <c r="AV107" s="2198"/>
      <c r="AW107" s="2198"/>
      <c r="AX107" s="2198"/>
    </row>
    <row r="108" spans="1:50" ht="39.75" customHeight="1">
      <c r="A108" s="2693">
        <v>105</v>
      </c>
      <c r="B108" s="3015" t="s">
        <v>451</v>
      </c>
      <c r="C108" s="2398" t="s">
        <v>94</v>
      </c>
      <c r="D108" s="2769" t="s">
        <v>728</v>
      </c>
      <c r="E108" s="2572"/>
      <c r="F108" s="3016" t="s">
        <v>4145</v>
      </c>
      <c r="G108" s="2665" t="s">
        <v>4146</v>
      </c>
      <c r="H108" s="2346">
        <v>3</v>
      </c>
      <c r="I108" s="2717"/>
      <c r="J108" s="2387">
        <v>600</v>
      </c>
      <c r="K108" s="2672" t="s">
        <v>964</v>
      </c>
      <c r="L108" s="2726" t="s">
        <v>426</v>
      </c>
      <c r="M108" s="2540" t="s">
        <v>1056</v>
      </c>
      <c r="N108" s="2369">
        <v>60000</v>
      </c>
      <c r="O108" s="2392">
        <v>60000</v>
      </c>
      <c r="P108" s="2392">
        <v>60000</v>
      </c>
      <c r="Q108" s="2392">
        <v>0</v>
      </c>
      <c r="R108" s="2540"/>
      <c r="S108" s="2540"/>
      <c r="T108" s="2189"/>
      <c r="U108" s="2189"/>
      <c r="V108" s="2540"/>
      <c r="W108" s="2540"/>
      <c r="X108" s="2189"/>
      <c r="Y108" s="2540"/>
      <c r="Z108" s="2540">
        <v>3.8</v>
      </c>
      <c r="AA108" s="2540"/>
      <c r="AB108" s="2184"/>
      <c r="AC108" s="2184"/>
      <c r="AD108" s="2683"/>
      <c r="AE108" s="2745">
        <v>1</v>
      </c>
      <c r="AF108" s="2745">
        <v>1</v>
      </c>
      <c r="AG108" s="3215">
        <v>1</v>
      </c>
      <c r="AH108" s="2724"/>
      <c r="AI108" s="2724"/>
      <c r="AJ108" s="2724"/>
      <c r="AK108" s="2724"/>
      <c r="AL108" s="2724" t="s">
        <v>438</v>
      </c>
      <c r="AM108" s="2201"/>
      <c r="AN108" s="2201"/>
      <c r="AO108" s="2198"/>
      <c r="AP108" s="2198"/>
      <c r="AQ108" s="2198"/>
      <c r="AR108" s="2198"/>
      <c r="AS108" s="2198"/>
      <c r="AT108" s="2198"/>
      <c r="AU108" s="2198"/>
      <c r="AV108" s="2198"/>
      <c r="AW108" s="2198"/>
      <c r="AX108" s="2198"/>
    </row>
    <row r="109" spans="1:50" ht="86.25" customHeight="1">
      <c r="A109" s="2693">
        <v>106</v>
      </c>
      <c r="B109" s="2147" t="s">
        <v>451</v>
      </c>
      <c r="C109" s="2398" t="s">
        <v>94</v>
      </c>
      <c r="D109" s="2769" t="s">
        <v>728</v>
      </c>
      <c r="E109" s="2572"/>
      <c r="F109" s="2665" t="s">
        <v>3468</v>
      </c>
      <c r="G109" s="2665" t="s">
        <v>2850</v>
      </c>
      <c r="H109" s="2346"/>
      <c r="I109" s="2717">
        <v>1</v>
      </c>
      <c r="J109" s="2387">
        <v>212</v>
      </c>
      <c r="K109" s="2672" t="s">
        <v>1240</v>
      </c>
      <c r="L109" s="2726" t="s">
        <v>448</v>
      </c>
      <c r="M109" s="2540" t="s">
        <v>1056</v>
      </c>
      <c r="N109" s="2369">
        <v>180000</v>
      </c>
      <c r="O109" s="4383">
        <v>1849597.61</v>
      </c>
      <c r="P109" s="4383">
        <v>1849597.61</v>
      </c>
      <c r="Q109" s="4383">
        <v>0</v>
      </c>
      <c r="R109" s="2540"/>
      <c r="S109" s="2540"/>
      <c r="T109" s="2189"/>
      <c r="U109" s="2189"/>
      <c r="V109" s="2540"/>
      <c r="W109" s="2540"/>
      <c r="X109" s="2189">
        <v>4000</v>
      </c>
      <c r="Y109" s="2189"/>
      <c r="Z109" s="2540"/>
      <c r="AA109" s="2540"/>
      <c r="AB109" s="2184"/>
      <c r="AC109" s="2184"/>
      <c r="AD109" s="2683"/>
      <c r="AE109" s="2745">
        <v>1</v>
      </c>
      <c r="AF109" s="2745">
        <v>1</v>
      </c>
      <c r="AG109" s="3215">
        <v>1</v>
      </c>
      <c r="AH109" s="2724"/>
      <c r="AI109" s="2724"/>
      <c r="AJ109" s="2724"/>
      <c r="AK109" s="2724"/>
      <c r="AL109" s="2683" t="s">
        <v>4147</v>
      </c>
      <c r="AM109" s="2201"/>
      <c r="AN109" s="2198"/>
      <c r="AO109" s="2198"/>
      <c r="AP109" s="2198"/>
      <c r="AQ109" s="2198"/>
      <c r="AR109" s="2198"/>
      <c r="AS109" s="2198"/>
      <c r="AT109" s="2198"/>
      <c r="AU109" s="2198"/>
      <c r="AV109" s="2198"/>
      <c r="AW109" s="2198"/>
      <c r="AX109" s="2198"/>
    </row>
    <row r="110" spans="1:50" ht="30" customHeight="1">
      <c r="A110" s="2693">
        <v>107</v>
      </c>
      <c r="B110" s="2147" t="s">
        <v>451</v>
      </c>
      <c r="C110" s="2398" t="s">
        <v>94</v>
      </c>
      <c r="D110" s="2769" t="s">
        <v>728</v>
      </c>
      <c r="E110" s="2572"/>
      <c r="F110" s="2665" t="s">
        <v>4148</v>
      </c>
      <c r="G110" s="2665" t="s">
        <v>4149</v>
      </c>
      <c r="H110" s="2346"/>
      <c r="I110" s="2717">
        <v>1</v>
      </c>
      <c r="J110" s="2387">
        <v>345</v>
      </c>
      <c r="K110" s="2672" t="s">
        <v>1240</v>
      </c>
      <c r="L110" s="2726" t="s">
        <v>448</v>
      </c>
      <c r="M110" s="2540" t="s">
        <v>1056</v>
      </c>
      <c r="N110" s="2369">
        <v>250000</v>
      </c>
      <c r="O110" s="4383"/>
      <c r="P110" s="4383"/>
      <c r="Q110" s="4383"/>
      <c r="R110" s="2540"/>
      <c r="S110" s="2540"/>
      <c r="T110" s="2189"/>
      <c r="U110" s="2189"/>
      <c r="V110" s="2540"/>
      <c r="W110" s="2540"/>
      <c r="X110" s="2189">
        <v>5000</v>
      </c>
      <c r="Y110" s="2189"/>
      <c r="Z110" s="2540"/>
      <c r="AA110" s="2540"/>
      <c r="AB110" s="2184"/>
      <c r="AC110" s="2184"/>
      <c r="AD110" s="2683"/>
      <c r="AE110" s="2745">
        <v>1</v>
      </c>
      <c r="AF110" s="2745">
        <v>1</v>
      </c>
      <c r="AG110" s="3215">
        <v>1</v>
      </c>
      <c r="AH110" s="2724"/>
      <c r="AI110" s="2724"/>
      <c r="AJ110" s="2724"/>
      <c r="AK110" s="2724"/>
      <c r="AL110" s="2724" t="s">
        <v>438</v>
      </c>
      <c r="AM110" s="2201">
        <f t="shared" ref="AM110:AM119" si="4">SUM(AF110:AL110)</f>
        <v>2</v>
      </c>
      <c r="AN110" s="2201">
        <f>SUM(O37:O109)+713836.83</f>
        <v>9208666.5999999996</v>
      </c>
      <c r="AO110" s="2198"/>
      <c r="AP110" s="2198"/>
      <c r="AQ110" s="2198"/>
      <c r="AR110" s="2198"/>
      <c r="AS110" s="2198"/>
      <c r="AT110" s="2198"/>
      <c r="AU110" s="2198"/>
      <c r="AV110" s="2198"/>
      <c r="AW110" s="2198"/>
      <c r="AX110" s="2198"/>
    </row>
    <row r="111" spans="1:50" ht="30" customHeight="1">
      <c r="A111" s="2693">
        <v>108</v>
      </c>
      <c r="B111" s="2147" t="s">
        <v>451</v>
      </c>
      <c r="C111" s="2398" t="s">
        <v>94</v>
      </c>
      <c r="D111" s="2769" t="s">
        <v>728</v>
      </c>
      <c r="E111" s="2572"/>
      <c r="F111" s="2665" t="s">
        <v>2906</v>
      </c>
      <c r="G111" s="2665" t="s">
        <v>4150</v>
      </c>
      <c r="H111" s="2346"/>
      <c r="I111" s="2717">
        <v>1</v>
      </c>
      <c r="J111" s="2387">
        <v>386</v>
      </c>
      <c r="K111" s="2672" t="s">
        <v>1240</v>
      </c>
      <c r="L111" s="2726" t="s">
        <v>448</v>
      </c>
      <c r="M111" s="2540" t="s">
        <v>1056</v>
      </c>
      <c r="N111" s="2369">
        <v>330000</v>
      </c>
      <c r="O111" s="4383"/>
      <c r="P111" s="4383"/>
      <c r="Q111" s="4383"/>
      <c r="R111" s="2540"/>
      <c r="S111" s="2540"/>
      <c r="T111" s="2189"/>
      <c r="U111" s="2189"/>
      <c r="V111" s="2540"/>
      <c r="W111" s="2540"/>
      <c r="X111" s="2189">
        <v>10200</v>
      </c>
      <c r="Y111" s="2189"/>
      <c r="Z111" s="2540"/>
      <c r="AA111" s="2540"/>
      <c r="AB111" s="2184"/>
      <c r="AC111" s="2184"/>
      <c r="AD111" s="2184"/>
      <c r="AE111" s="2745">
        <v>1</v>
      </c>
      <c r="AF111" s="2745">
        <v>1</v>
      </c>
      <c r="AG111" s="3215">
        <v>1</v>
      </c>
      <c r="AH111" s="2724"/>
      <c r="AI111" s="2724"/>
      <c r="AJ111" s="2724"/>
      <c r="AK111" s="2724"/>
      <c r="AL111" s="2724" t="s">
        <v>438</v>
      </c>
      <c r="AM111" s="2201">
        <f t="shared" si="4"/>
        <v>2</v>
      </c>
      <c r="AN111" s="2198"/>
      <c r="AO111" s="2198"/>
      <c r="AP111" s="2198"/>
      <c r="AQ111" s="2198"/>
      <c r="AR111" s="2198"/>
      <c r="AS111" s="2198"/>
      <c r="AT111" s="2198"/>
      <c r="AU111" s="2198"/>
      <c r="AV111" s="2198"/>
      <c r="AW111" s="2198"/>
      <c r="AX111" s="2198"/>
    </row>
    <row r="112" spans="1:50" ht="30" customHeight="1">
      <c r="A112" s="2693">
        <v>109</v>
      </c>
      <c r="B112" s="2147" t="s">
        <v>451</v>
      </c>
      <c r="C112" s="2398" t="s">
        <v>94</v>
      </c>
      <c r="D112" s="2769" t="s">
        <v>728</v>
      </c>
      <c r="E112" s="2572"/>
      <c r="F112" s="2665" t="s">
        <v>3467</v>
      </c>
      <c r="G112" s="2665" t="s">
        <v>4151</v>
      </c>
      <c r="H112" s="2346">
        <v>1</v>
      </c>
      <c r="I112" s="2717"/>
      <c r="J112" s="2387">
        <v>236</v>
      </c>
      <c r="K112" s="2672" t="s">
        <v>1240</v>
      </c>
      <c r="L112" s="2726" t="s">
        <v>448</v>
      </c>
      <c r="M112" s="2540" t="s">
        <v>1056</v>
      </c>
      <c r="N112" s="2369">
        <v>220000</v>
      </c>
      <c r="O112" s="4383"/>
      <c r="P112" s="4383"/>
      <c r="Q112" s="4383"/>
      <c r="R112" s="2540"/>
      <c r="S112" s="2540"/>
      <c r="T112" s="2189"/>
      <c r="U112" s="2189"/>
      <c r="V112" s="2540"/>
      <c r="W112" s="2540"/>
      <c r="X112" s="2189">
        <v>5000</v>
      </c>
      <c r="Y112" s="2189"/>
      <c r="Z112" s="2540"/>
      <c r="AA112" s="2540"/>
      <c r="AB112" s="2184"/>
      <c r="AC112" s="2184"/>
      <c r="AD112" s="2184"/>
      <c r="AE112" s="2745">
        <v>1</v>
      </c>
      <c r="AF112" s="2745">
        <v>1</v>
      </c>
      <c r="AG112" s="3215">
        <v>1</v>
      </c>
      <c r="AH112" s="2724"/>
      <c r="AI112" s="2724"/>
      <c r="AJ112" s="2724"/>
      <c r="AK112" s="2724"/>
      <c r="AL112" s="2724" t="s">
        <v>438</v>
      </c>
      <c r="AM112" s="2201">
        <f t="shared" si="4"/>
        <v>2</v>
      </c>
      <c r="AN112" s="2201">
        <f>SUM(O39:O112)+713836.83</f>
        <v>9208666.5999999996</v>
      </c>
      <c r="AO112" s="2198"/>
      <c r="AP112" s="2198"/>
      <c r="AQ112" s="2198"/>
      <c r="AR112" s="2198"/>
      <c r="AS112" s="2198"/>
      <c r="AT112" s="2198"/>
      <c r="AU112" s="2198"/>
      <c r="AV112" s="2198"/>
      <c r="AW112" s="2198"/>
      <c r="AX112" s="2198"/>
    </row>
    <row r="113" spans="1:50" ht="30" customHeight="1">
      <c r="A113" s="2693">
        <v>110</v>
      </c>
      <c r="B113" s="2147" t="s">
        <v>451</v>
      </c>
      <c r="C113" s="2398" t="s">
        <v>94</v>
      </c>
      <c r="D113" s="2769" t="s">
        <v>728</v>
      </c>
      <c r="E113" s="2572"/>
      <c r="F113" s="2665" t="s">
        <v>4152</v>
      </c>
      <c r="G113" s="2665" t="s">
        <v>4151</v>
      </c>
      <c r="H113" s="2346">
        <v>1</v>
      </c>
      <c r="I113" s="2717"/>
      <c r="J113" s="2387">
        <v>173</v>
      </c>
      <c r="K113" s="2672" t="s">
        <v>1240</v>
      </c>
      <c r="L113" s="2726" t="s">
        <v>448</v>
      </c>
      <c r="M113" s="2540" t="s">
        <v>1056</v>
      </c>
      <c r="N113" s="2369">
        <v>250000</v>
      </c>
      <c r="O113" s="4383"/>
      <c r="P113" s="4383"/>
      <c r="Q113" s="4383"/>
      <c r="R113" s="2540"/>
      <c r="S113" s="2540"/>
      <c r="T113" s="2189"/>
      <c r="U113" s="2189"/>
      <c r="V113" s="2540"/>
      <c r="W113" s="2540"/>
      <c r="X113" s="2189">
        <v>4000</v>
      </c>
      <c r="Y113" s="2189"/>
      <c r="Z113" s="2540"/>
      <c r="AA113" s="2540"/>
      <c r="AB113" s="2184"/>
      <c r="AC113" s="2184"/>
      <c r="AD113" s="2683"/>
      <c r="AE113" s="2745">
        <v>1</v>
      </c>
      <c r="AF113" s="2745">
        <v>1</v>
      </c>
      <c r="AG113" s="3215">
        <v>1</v>
      </c>
      <c r="AH113" s="2724"/>
      <c r="AI113" s="2724"/>
      <c r="AJ113" s="2724"/>
      <c r="AK113" s="2724"/>
      <c r="AL113" s="2724" t="s">
        <v>438</v>
      </c>
      <c r="AM113" s="2201">
        <f t="shared" si="4"/>
        <v>2</v>
      </c>
      <c r="AN113" s="2198"/>
      <c r="AO113" s="2198"/>
      <c r="AP113" s="2198"/>
      <c r="AQ113" s="2198"/>
      <c r="AR113" s="2198"/>
      <c r="AS113" s="2198"/>
      <c r="AT113" s="2198"/>
      <c r="AU113" s="2198"/>
      <c r="AV113" s="2198"/>
      <c r="AW113" s="2198"/>
      <c r="AX113" s="2198"/>
    </row>
    <row r="114" spans="1:50" ht="30" customHeight="1">
      <c r="A114" s="2693">
        <v>111</v>
      </c>
      <c r="B114" s="2147" t="s">
        <v>451</v>
      </c>
      <c r="C114" s="2398" t="s">
        <v>94</v>
      </c>
      <c r="D114" s="2769" t="s">
        <v>728</v>
      </c>
      <c r="E114" s="2572"/>
      <c r="F114" s="2665" t="s">
        <v>4153</v>
      </c>
      <c r="G114" s="2665" t="s">
        <v>4151</v>
      </c>
      <c r="H114" s="2346">
        <v>1</v>
      </c>
      <c r="I114" s="2717"/>
      <c r="J114" s="2387">
        <v>117</v>
      </c>
      <c r="K114" s="2672" t="s">
        <v>1240</v>
      </c>
      <c r="L114" s="2726" t="s">
        <v>448</v>
      </c>
      <c r="M114" s="2540" t="s">
        <v>1056</v>
      </c>
      <c r="N114" s="2369">
        <v>170000</v>
      </c>
      <c r="O114" s="4383"/>
      <c r="P114" s="4383"/>
      <c r="Q114" s="4383"/>
      <c r="R114" s="2540"/>
      <c r="S114" s="2540"/>
      <c r="T114" s="2189"/>
      <c r="U114" s="2189"/>
      <c r="V114" s="2540"/>
      <c r="W114" s="2540"/>
      <c r="X114" s="2189">
        <v>6500</v>
      </c>
      <c r="Y114" s="2189"/>
      <c r="Z114" s="2540"/>
      <c r="AA114" s="2540"/>
      <c r="AB114" s="2184"/>
      <c r="AC114" s="2184"/>
      <c r="AD114" s="2683"/>
      <c r="AE114" s="2745">
        <v>1</v>
      </c>
      <c r="AF114" s="2745">
        <v>1</v>
      </c>
      <c r="AG114" s="3215">
        <v>1</v>
      </c>
      <c r="AH114" s="2724"/>
      <c r="AI114" s="2724"/>
      <c r="AJ114" s="2724"/>
      <c r="AK114" s="2724"/>
      <c r="AL114" s="2724" t="s">
        <v>438</v>
      </c>
      <c r="AM114" s="2201">
        <f t="shared" si="4"/>
        <v>2</v>
      </c>
      <c r="AN114" s="2201">
        <f>SUM(O41:O113)+713836.83</f>
        <v>9208666.5999999996</v>
      </c>
      <c r="AO114" s="2198"/>
      <c r="AP114" s="2198"/>
      <c r="AQ114" s="2198"/>
      <c r="AR114" s="2198"/>
      <c r="AS114" s="2198"/>
      <c r="AT114" s="2198"/>
      <c r="AU114" s="2198"/>
      <c r="AV114" s="2198"/>
      <c r="AW114" s="2198"/>
      <c r="AX114" s="2198"/>
    </row>
    <row r="115" spans="1:50" ht="30" customHeight="1">
      <c r="A115" s="2693">
        <v>112</v>
      </c>
      <c r="B115" s="2147" t="s">
        <v>451</v>
      </c>
      <c r="C115" s="2398" t="s">
        <v>94</v>
      </c>
      <c r="D115" s="2769" t="s">
        <v>728</v>
      </c>
      <c r="E115" s="2572"/>
      <c r="F115" s="2665" t="s">
        <v>4154</v>
      </c>
      <c r="G115" s="2665" t="s">
        <v>2850</v>
      </c>
      <c r="H115" s="2346"/>
      <c r="I115" s="2717">
        <v>1</v>
      </c>
      <c r="J115" s="2387">
        <v>301</v>
      </c>
      <c r="K115" s="2672" t="s">
        <v>1240</v>
      </c>
      <c r="L115" s="2726" t="s">
        <v>448</v>
      </c>
      <c r="M115" s="2540" t="s">
        <v>1056</v>
      </c>
      <c r="N115" s="2369">
        <v>220000</v>
      </c>
      <c r="O115" s="4383"/>
      <c r="P115" s="4383"/>
      <c r="Q115" s="4383"/>
      <c r="R115" s="2540"/>
      <c r="S115" s="2540"/>
      <c r="T115" s="2189"/>
      <c r="U115" s="2189"/>
      <c r="V115" s="2540"/>
      <c r="W115" s="2540"/>
      <c r="X115" s="2189">
        <v>3000</v>
      </c>
      <c r="Y115" s="2189"/>
      <c r="Z115" s="2540"/>
      <c r="AA115" s="2540"/>
      <c r="AB115" s="2184"/>
      <c r="AC115" s="2184"/>
      <c r="AD115" s="2683"/>
      <c r="AE115" s="2745">
        <v>1</v>
      </c>
      <c r="AF115" s="2745">
        <v>1</v>
      </c>
      <c r="AG115" s="3215">
        <v>1</v>
      </c>
      <c r="AH115" s="2724"/>
      <c r="AI115" s="2724"/>
      <c r="AJ115" s="2724"/>
      <c r="AK115" s="2724"/>
      <c r="AL115" s="2724" t="s">
        <v>438</v>
      </c>
      <c r="AM115" s="2201">
        <f t="shared" si="4"/>
        <v>2</v>
      </c>
      <c r="AN115" s="2198"/>
      <c r="AO115" s="2198"/>
      <c r="AP115" s="2198"/>
      <c r="AQ115" s="2198"/>
      <c r="AR115" s="2198"/>
      <c r="AS115" s="2198"/>
      <c r="AT115" s="2198"/>
      <c r="AU115" s="2198"/>
      <c r="AV115" s="2198"/>
      <c r="AW115" s="2198"/>
      <c r="AX115" s="2198"/>
    </row>
    <row r="116" spans="1:50" ht="30" customHeight="1">
      <c r="A116" s="2693">
        <v>113</v>
      </c>
      <c r="B116" s="2147" t="s">
        <v>451</v>
      </c>
      <c r="C116" s="2398" t="s">
        <v>94</v>
      </c>
      <c r="D116" s="2769" t="s">
        <v>728</v>
      </c>
      <c r="E116" s="2572"/>
      <c r="F116" s="2665" t="s">
        <v>3115</v>
      </c>
      <c r="G116" s="2665" t="s">
        <v>4151</v>
      </c>
      <c r="H116" s="2346">
        <v>1</v>
      </c>
      <c r="I116" s="2717"/>
      <c r="J116" s="2387">
        <v>104</v>
      </c>
      <c r="K116" s="2672" t="s">
        <v>1240</v>
      </c>
      <c r="L116" s="2726" t="s">
        <v>448</v>
      </c>
      <c r="M116" s="2540" t="s">
        <v>1056</v>
      </c>
      <c r="N116" s="2369">
        <v>120000</v>
      </c>
      <c r="O116" s="4383"/>
      <c r="P116" s="4383"/>
      <c r="Q116" s="4383"/>
      <c r="R116" s="2540"/>
      <c r="S116" s="2540"/>
      <c r="T116" s="2189"/>
      <c r="U116" s="2189"/>
      <c r="V116" s="2540"/>
      <c r="W116" s="2540"/>
      <c r="X116" s="2189">
        <v>3000</v>
      </c>
      <c r="Y116" s="2189"/>
      <c r="Z116" s="2540"/>
      <c r="AA116" s="2540"/>
      <c r="AB116" s="2184"/>
      <c r="AC116" s="2184"/>
      <c r="AD116" s="2683"/>
      <c r="AE116" s="2745">
        <v>1</v>
      </c>
      <c r="AF116" s="2745">
        <v>1</v>
      </c>
      <c r="AG116" s="3215">
        <v>1</v>
      </c>
      <c r="AH116" s="2724"/>
      <c r="AI116" s="2724"/>
      <c r="AJ116" s="2724"/>
      <c r="AK116" s="2724"/>
      <c r="AL116" s="2724" t="s">
        <v>438</v>
      </c>
      <c r="AM116" s="2201">
        <f t="shared" si="4"/>
        <v>2</v>
      </c>
      <c r="AN116" s="2201">
        <f>SUM(O43:O116)+713836.83</f>
        <v>9208666.5999999996</v>
      </c>
      <c r="AO116" s="2198"/>
      <c r="AP116" s="2198"/>
      <c r="AQ116" s="2198"/>
      <c r="AR116" s="2198"/>
      <c r="AS116" s="2198"/>
      <c r="AT116" s="2198"/>
      <c r="AU116" s="2198"/>
      <c r="AV116" s="2198"/>
      <c r="AW116" s="2198"/>
      <c r="AX116" s="2198"/>
    </row>
    <row r="117" spans="1:50" ht="30" customHeight="1">
      <c r="A117" s="2693">
        <v>114</v>
      </c>
      <c r="B117" s="2147" t="s">
        <v>451</v>
      </c>
      <c r="C117" s="2398" t="s">
        <v>94</v>
      </c>
      <c r="D117" s="2769" t="s">
        <v>728</v>
      </c>
      <c r="E117" s="2572"/>
      <c r="F117" s="2387" t="s">
        <v>3526</v>
      </c>
      <c r="G117" s="2387" t="s">
        <v>4155</v>
      </c>
      <c r="H117" s="2346"/>
      <c r="I117" s="2717">
        <v>1</v>
      </c>
      <c r="J117" s="2387">
        <v>253</v>
      </c>
      <c r="K117" s="2672" t="s">
        <v>1240</v>
      </c>
      <c r="L117" s="2726" t="s">
        <v>448</v>
      </c>
      <c r="M117" s="2540" t="s">
        <v>1056</v>
      </c>
      <c r="N117" s="2369">
        <v>280000</v>
      </c>
      <c r="O117" s="4383"/>
      <c r="P117" s="4383"/>
      <c r="Q117" s="4383"/>
      <c r="R117" s="2540"/>
      <c r="S117" s="2540"/>
      <c r="T117" s="2189"/>
      <c r="U117" s="2189"/>
      <c r="V117" s="2540"/>
      <c r="W117" s="2540"/>
      <c r="X117" s="2189">
        <v>9300</v>
      </c>
      <c r="Y117" s="2189"/>
      <c r="Z117" s="2540"/>
      <c r="AA117" s="2540"/>
      <c r="AB117" s="2184"/>
      <c r="AC117" s="2184"/>
      <c r="AD117" s="2683"/>
      <c r="AE117" s="2745">
        <v>1</v>
      </c>
      <c r="AF117" s="2745">
        <v>1</v>
      </c>
      <c r="AG117" s="3215">
        <v>1</v>
      </c>
      <c r="AH117" s="2724"/>
      <c r="AI117" s="2724"/>
      <c r="AJ117" s="2724"/>
      <c r="AK117" s="2724"/>
      <c r="AL117" s="2724" t="s">
        <v>438</v>
      </c>
      <c r="AM117" s="2201">
        <f t="shared" si="4"/>
        <v>2</v>
      </c>
      <c r="AN117" s="2198"/>
      <c r="AO117" s="2198"/>
      <c r="AP117" s="2198"/>
      <c r="AQ117" s="2198"/>
      <c r="AR117" s="2198"/>
      <c r="AS117" s="2198"/>
      <c r="AT117" s="2198"/>
      <c r="AU117" s="2198"/>
      <c r="AV117" s="2198"/>
      <c r="AW117" s="2198"/>
      <c r="AX117" s="2198"/>
    </row>
    <row r="118" spans="1:50" ht="30" customHeight="1">
      <c r="A118" s="2693">
        <v>115</v>
      </c>
      <c r="B118" s="2147" t="s">
        <v>451</v>
      </c>
      <c r="C118" s="2398" t="s">
        <v>94</v>
      </c>
      <c r="D118" s="2769" t="s">
        <v>728</v>
      </c>
      <c r="E118" s="2572"/>
      <c r="F118" s="2387" t="s">
        <v>3527</v>
      </c>
      <c r="G118" s="2387" t="s">
        <v>4156</v>
      </c>
      <c r="H118" s="2346"/>
      <c r="I118" s="2378">
        <v>2</v>
      </c>
      <c r="J118" s="2387">
        <v>258</v>
      </c>
      <c r="K118" s="2672" t="s">
        <v>1240</v>
      </c>
      <c r="L118" s="2726" t="s">
        <v>448</v>
      </c>
      <c r="M118" s="2540" t="s">
        <v>1056</v>
      </c>
      <c r="N118" s="2369">
        <v>200000</v>
      </c>
      <c r="O118" s="4383"/>
      <c r="P118" s="4383"/>
      <c r="Q118" s="4383"/>
      <c r="R118" s="2540"/>
      <c r="S118" s="2540"/>
      <c r="T118" s="2189"/>
      <c r="U118" s="2189"/>
      <c r="V118" s="2540"/>
      <c r="W118" s="2540"/>
      <c r="X118" s="2189">
        <v>4000</v>
      </c>
      <c r="Y118" s="2189"/>
      <c r="Z118" s="2540"/>
      <c r="AA118" s="2540"/>
      <c r="AB118" s="2184"/>
      <c r="AC118" s="2184"/>
      <c r="AD118" s="2683"/>
      <c r="AE118" s="2745">
        <v>1</v>
      </c>
      <c r="AF118" s="2745">
        <v>1</v>
      </c>
      <c r="AG118" s="3215">
        <v>1</v>
      </c>
      <c r="AH118" s="2724"/>
      <c r="AI118" s="2724"/>
      <c r="AJ118" s="2724"/>
      <c r="AK118" s="2724"/>
      <c r="AL118" s="2724" t="s">
        <v>438</v>
      </c>
      <c r="AM118" s="2201">
        <f t="shared" si="4"/>
        <v>2</v>
      </c>
      <c r="AN118" s="2198"/>
      <c r="AO118" s="2198"/>
      <c r="AP118" s="2198"/>
      <c r="AQ118" s="2198"/>
      <c r="AR118" s="2198"/>
      <c r="AS118" s="2198"/>
      <c r="AT118" s="2198"/>
      <c r="AU118" s="2198"/>
      <c r="AV118" s="2198"/>
      <c r="AW118" s="2198"/>
      <c r="AX118" s="2198"/>
    </row>
    <row r="119" spans="1:50" ht="29.25" customHeight="1">
      <c r="A119" s="2693">
        <v>116</v>
      </c>
      <c r="B119" s="2147" t="s">
        <v>451</v>
      </c>
      <c r="C119" s="2398" t="s">
        <v>94</v>
      </c>
      <c r="D119" s="2769" t="s">
        <v>728</v>
      </c>
      <c r="E119" s="2572"/>
      <c r="F119" s="2387" t="s">
        <v>1766</v>
      </c>
      <c r="G119" s="2387" t="s">
        <v>4151</v>
      </c>
      <c r="H119" s="2346">
        <v>1</v>
      </c>
      <c r="I119" s="2378"/>
      <c r="J119" s="2387">
        <v>97</v>
      </c>
      <c r="K119" s="2672" t="s">
        <v>1240</v>
      </c>
      <c r="L119" s="2726" t="s">
        <v>448</v>
      </c>
      <c r="M119" s="2540" t="s">
        <v>1056</v>
      </c>
      <c r="N119" s="2369">
        <v>100000</v>
      </c>
      <c r="O119" s="4383"/>
      <c r="P119" s="4383"/>
      <c r="Q119" s="4383"/>
      <c r="R119" s="2540"/>
      <c r="S119" s="2540"/>
      <c r="T119" s="2189"/>
      <c r="U119" s="2189"/>
      <c r="V119" s="2540"/>
      <c r="W119" s="2540"/>
      <c r="X119" s="2189">
        <v>2000</v>
      </c>
      <c r="Y119" s="2189"/>
      <c r="Z119" s="2540"/>
      <c r="AA119" s="2540"/>
      <c r="AB119" s="2184"/>
      <c r="AC119" s="2184"/>
      <c r="AD119" s="2683"/>
      <c r="AE119" s="2745">
        <v>1</v>
      </c>
      <c r="AF119" s="2745">
        <v>1</v>
      </c>
      <c r="AG119" s="3215">
        <v>1</v>
      </c>
      <c r="AH119" s="2724"/>
      <c r="AI119" s="2724"/>
      <c r="AJ119" s="2724"/>
      <c r="AK119" s="2724"/>
      <c r="AL119" s="2724" t="s">
        <v>438</v>
      </c>
      <c r="AM119" s="2201">
        <f t="shared" si="4"/>
        <v>2</v>
      </c>
      <c r="AN119" s="2198"/>
      <c r="AO119" s="2198"/>
      <c r="AP119" s="2198"/>
      <c r="AQ119" s="2198"/>
      <c r="AR119" s="2198"/>
      <c r="AS119" s="2198"/>
      <c r="AT119" s="2198"/>
      <c r="AU119" s="2198"/>
      <c r="AV119" s="2198"/>
      <c r="AW119" s="2198"/>
      <c r="AX119" s="2198"/>
    </row>
    <row r="120" spans="1:50" ht="29.25" customHeight="1">
      <c r="A120" s="2693">
        <v>117</v>
      </c>
      <c r="B120" s="2665" t="s">
        <v>415</v>
      </c>
      <c r="C120" s="2398" t="s">
        <v>94</v>
      </c>
      <c r="D120" s="2769" t="s">
        <v>728</v>
      </c>
      <c r="E120" s="2572"/>
      <c r="F120" s="2387" t="s">
        <v>4157</v>
      </c>
      <c r="G120" s="2387" t="s">
        <v>4158</v>
      </c>
      <c r="H120" s="2346">
        <v>1</v>
      </c>
      <c r="I120" s="2378"/>
      <c r="J120" s="2387">
        <v>48</v>
      </c>
      <c r="K120" s="2672" t="s">
        <v>1240</v>
      </c>
      <c r="L120" s="2726" t="s">
        <v>448</v>
      </c>
      <c r="M120" s="2540" t="s">
        <v>1056</v>
      </c>
      <c r="N120" s="2369"/>
      <c r="O120" s="4383">
        <v>290401.39</v>
      </c>
      <c r="P120" s="4383">
        <v>290401.39</v>
      </c>
      <c r="Q120" s="2392">
        <v>0</v>
      </c>
      <c r="R120" s="2540"/>
      <c r="S120" s="2540"/>
      <c r="T120" s="2189"/>
      <c r="U120" s="2189"/>
      <c r="V120" s="2540"/>
      <c r="W120" s="2540"/>
      <c r="X120" s="2189">
        <v>500</v>
      </c>
      <c r="Y120" s="2189"/>
      <c r="Z120" s="2540"/>
      <c r="AA120" s="2540"/>
      <c r="AB120" s="2184"/>
      <c r="AC120" s="2184"/>
      <c r="AD120" s="2683"/>
      <c r="AE120" s="2745">
        <v>1</v>
      </c>
      <c r="AF120" s="2745">
        <v>1</v>
      </c>
      <c r="AG120" s="3215">
        <v>1</v>
      </c>
      <c r="AH120" s="2724"/>
      <c r="AI120" s="2724"/>
      <c r="AJ120" s="2724"/>
      <c r="AK120" s="2724"/>
      <c r="AL120" s="2724" t="s">
        <v>438</v>
      </c>
      <c r="AM120" s="2201"/>
      <c r="AN120" s="2198"/>
      <c r="AO120" s="2198"/>
      <c r="AP120" s="2198"/>
      <c r="AQ120" s="2198"/>
      <c r="AR120" s="2198"/>
      <c r="AS120" s="2198"/>
      <c r="AT120" s="2198"/>
      <c r="AU120" s="2198"/>
      <c r="AV120" s="2198"/>
      <c r="AW120" s="2198"/>
      <c r="AX120" s="2198"/>
    </row>
    <row r="121" spans="1:50" ht="29.25" customHeight="1">
      <c r="A121" s="2693">
        <v>118</v>
      </c>
      <c r="B121" s="2665" t="s">
        <v>415</v>
      </c>
      <c r="C121" s="2398" t="s">
        <v>94</v>
      </c>
      <c r="D121" s="2769" t="s">
        <v>728</v>
      </c>
      <c r="E121" s="2572"/>
      <c r="F121" s="2387" t="s">
        <v>4159</v>
      </c>
      <c r="G121" s="2387" t="s">
        <v>4160</v>
      </c>
      <c r="H121" s="2346">
        <v>1</v>
      </c>
      <c r="I121" s="2378"/>
      <c r="J121" s="2387">
        <v>47</v>
      </c>
      <c r="K121" s="2672" t="s">
        <v>1240</v>
      </c>
      <c r="L121" s="2726" t="s">
        <v>448</v>
      </c>
      <c r="M121" s="2540" t="s">
        <v>1056</v>
      </c>
      <c r="N121" s="2369"/>
      <c r="O121" s="4383"/>
      <c r="P121" s="4383"/>
      <c r="Q121" s="2392">
        <v>0</v>
      </c>
      <c r="R121" s="2540"/>
      <c r="S121" s="2540"/>
      <c r="T121" s="2189"/>
      <c r="U121" s="2189"/>
      <c r="V121" s="2540"/>
      <c r="W121" s="2540"/>
      <c r="X121" s="2189">
        <v>2000</v>
      </c>
      <c r="Y121" s="2189"/>
      <c r="Z121" s="2540"/>
      <c r="AA121" s="2540"/>
      <c r="AB121" s="2184"/>
      <c r="AC121" s="2184"/>
      <c r="AD121" s="2683"/>
      <c r="AE121" s="2745">
        <v>1</v>
      </c>
      <c r="AF121" s="2745">
        <v>1</v>
      </c>
      <c r="AG121" s="3215">
        <v>1</v>
      </c>
      <c r="AH121" s="2724"/>
      <c r="AI121" s="2724"/>
      <c r="AJ121" s="2724"/>
      <c r="AK121" s="2724"/>
      <c r="AL121" s="2724" t="s">
        <v>438</v>
      </c>
      <c r="AM121" s="2201"/>
      <c r="AN121" s="2198"/>
      <c r="AO121" s="2198"/>
      <c r="AP121" s="2198"/>
      <c r="AQ121" s="2198"/>
      <c r="AR121" s="2198"/>
      <c r="AS121" s="2198"/>
      <c r="AT121" s="2198"/>
      <c r="AU121" s="2198"/>
      <c r="AV121" s="2198"/>
      <c r="AW121" s="2198"/>
      <c r="AX121" s="2198"/>
    </row>
    <row r="122" spans="1:50" ht="29.25" customHeight="1">
      <c r="A122" s="2693">
        <v>119</v>
      </c>
      <c r="B122" s="2665" t="s">
        <v>415</v>
      </c>
      <c r="C122" s="2398" t="s">
        <v>94</v>
      </c>
      <c r="D122" s="2769" t="s">
        <v>728</v>
      </c>
      <c r="E122" s="2572"/>
      <c r="F122" s="2387" t="s">
        <v>4161</v>
      </c>
      <c r="G122" s="2387" t="s">
        <v>4162</v>
      </c>
      <c r="H122" s="2346">
        <v>1</v>
      </c>
      <c r="I122" s="2378"/>
      <c r="J122" s="2387">
        <v>56</v>
      </c>
      <c r="K122" s="2672" t="s">
        <v>1240</v>
      </c>
      <c r="L122" s="2726" t="s">
        <v>448</v>
      </c>
      <c r="M122" s="2540" t="s">
        <v>1056</v>
      </c>
      <c r="N122" s="2369"/>
      <c r="O122" s="4383"/>
      <c r="P122" s="4383"/>
      <c r="Q122" s="2392">
        <v>0</v>
      </c>
      <c r="R122" s="2540"/>
      <c r="S122" s="2540"/>
      <c r="T122" s="2189"/>
      <c r="U122" s="2189"/>
      <c r="V122" s="2540"/>
      <c r="W122" s="2540"/>
      <c r="X122" s="2189">
        <v>2500</v>
      </c>
      <c r="Y122" s="2189"/>
      <c r="Z122" s="2540"/>
      <c r="AA122" s="2540"/>
      <c r="AB122" s="2184"/>
      <c r="AC122" s="2184"/>
      <c r="AD122" s="2683"/>
      <c r="AE122" s="2745">
        <v>1</v>
      </c>
      <c r="AF122" s="2745">
        <v>1</v>
      </c>
      <c r="AG122" s="3215">
        <v>1</v>
      </c>
      <c r="AH122" s="2724"/>
      <c r="AI122" s="2724"/>
      <c r="AJ122" s="2724"/>
      <c r="AK122" s="2724"/>
      <c r="AL122" s="2724" t="s">
        <v>438</v>
      </c>
      <c r="AM122" s="2201"/>
      <c r="AN122" s="2198"/>
      <c r="AO122" s="2198"/>
      <c r="AP122" s="2198"/>
      <c r="AQ122" s="2198"/>
      <c r="AR122" s="2198"/>
      <c r="AS122" s="2198"/>
      <c r="AT122" s="2198"/>
      <c r="AU122" s="2198"/>
      <c r="AV122" s="2198"/>
      <c r="AW122" s="2198"/>
      <c r="AX122" s="2198"/>
    </row>
    <row r="123" spans="1:50" ht="29.25" customHeight="1">
      <c r="A123" s="2693">
        <v>120</v>
      </c>
      <c r="B123" s="2665" t="s">
        <v>415</v>
      </c>
      <c r="C123" s="2398" t="s">
        <v>94</v>
      </c>
      <c r="D123" s="2769" t="s">
        <v>728</v>
      </c>
      <c r="E123" s="2572"/>
      <c r="F123" s="2387" t="s">
        <v>4163</v>
      </c>
      <c r="G123" s="2387" t="s">
        <v>4164</v>
      </c>
      <c r="H123" s="2346">
        <v>1</v>
      </c>
      <c r="I123" s="2378"/>
      <c r="J123" s="2387">
        <v>50</v>
      </c>
      <c r="K123" s="2672" t="s">
        <v>1240</v>
      </c>
      <c r="L123" s="2726" t="s">
        <v>448</v>
      </c>
      <c r="M123" s="2540" t="s">
        <v>1056</v>
      </c>
      <c r="N123" s="2369"/>
      <c r="O123" s="4383"/>
      <c r="P123" s="4383"/>
      <c r="Q123" s="2392">
        <v>0</v>
      </c>
      <c r="R123" s="2540"/>
      <c r="S123" s="2540"/>
      <c r="T123" s="2189"/>
      <c r="U123" s="2189"/>
      <c r="V123" s="2540"/>
      <c r="W123" s="2540"/>
      <c r="X123" s="2189">
        <v>2000</v>
      </c>
      <c r="Y123" s="2189"/>
      <c r="Z123" s="2540"/>
      <c r="AA123" s="2540"/>
      <c r="AB123" s="2184"/>
      <c r="AC123" s="2184"/>
      <c r="AD123" s="2683"/>
      <c r="AE123" s="2745">
        <v>1</v>
      </c>
      <c r="AF123" s="2745">
        <v>1</v>
      </c>
      <c r="AG123" s="3215">
        <v>1</v>
      </c>
      <c r="AH123" s="2724"/>
      <c r="AI123" s="2724"/>
      <c r="AJ123" s="2724"/>
      <c r="AK123" s="2724"/>
      <c r="AL123" s="2724" t="s">
        <v>438</v>
      </c>
      <c r="AM123" s="2201"/>
      <c r="AN123" s="2198"/>
      <c r="AO123" s="2198"/>
      <c r="AP123" s="2198"/>
      <c r="AQ123" s="2198"/>
      <c r="AR123" s="2198"/>
      <c r="AS123" s="2198"/>
      <c r="AT123" s="2198"/>
      <c r="AU123" s="2198"/>
      <c r="AV123" s="2198"/>
      <c r="AW123" s="2198"/>
      <c r="AX123" s="2198"/>
    </row>
    <row r="124" spans="1:50" ht="29.25" customHeight="1">
      <c r="A124" s="2693">
        <v>121</v>
      </c>
      <c r="B124" s="2665" t="s">
        <v>415</v>
      </c>
      <c r="C124" s="2398" t="s">
        <v>94</v>
      </c>
      <c r="D124" s="2769" t="s">
        <v>728</v>
      </c>
      <c r="E124" s="2572"/>
      <c r="F124" s="2387" t="s">
        <v>4165</v>
      </c>
      <c r="G124" s="2387" t="s">
        <v>4166</v>
      </c>
      <c r="H124" s="2346">
        <v>1</v>
      </c>
      <c r="I124" s="2378"/>
      <c r="J124" s="2387">
        <v>72</v>
      </c>
      <c r="K124" s="2672" t="s">
        <v>1240</v>
      </c>
      <c r="L124" s="2726" t="s">
        <v>448</v>
      </c>
      <c r="M124" s="2540" t="s">
        <v>1056</v>
      </c>
      <c r="N124" s="2369"/>
      <c r="O124" s="4383"/>
      <c r="P124" s="4383"/>
      <c r="Q124" s="2392">
        <v>0</v>
      </c>
      <c r="R124" s="2540"/>
      <c r="S124" s="2540"/>
      <c r="T124" s="2189"/>
      <c r="U124" s="2189"/>
      <c r="V124" s="2540"/>
      <c r="W124" s="2540"/>
      <c r="X124" s="2189">
        <v>1600</v>
      </c>
      <c r="Y124" s="2189"/>
      <c r="Z124" s="2540"/>
      <c r="AA124" s="2540"/>
      <c r="AB124" s="2184"/>
      <c r="AC124" s="2184"/>
      <c r="AD124" s="2683"/>
      <c r="AE124" s="2745">
        <v>1</v>
      </c>
      <c r="AF124" s="2745">
        <v>1</v>
      </c>
      <c r="AG124" s="3215">
        <v>1</v>
      </c>
      <c r="AH124" s="2724"/>
      <c r="AI124" s="2724"/>
      <c r="AJ124" s="2724"/>
      <c r="AK124" s="2724"/>
      <c r="AL124" s="2724" t="s">
        <v>438</v>
      </c>
      <c r="AM124" s="2201"/>
      <c r="AN124" s="2198"/>
      <c r="AO124" s="2198"/>
      <c r="AP124" s="2198"/>
      <c r="AQ124" s="2198"/>
      <c r="AR124" s="2198"/>
      <c r="AS124" s="2198"/>
      <c r="AT124" s="2198"/>
      <c r="AU124" s="2198"/>
      <c r="AV124" s="2198"/>
      <c r="AW124" s="2198"/>
      <c r="AX124" s="2198"/>
    </row>
    <row r="125" spans="1:50" ht="29.25" customHeight="1">
      <c r="A125" s="2693">
        <v>122</v>
      </c>
      <c r="B125" s="2665" t="s">
        <v>415</v>
      </c>
      <c r="C125" s="2398" t="s">
        <v>94</v>
      </c>
      <c r="D125" s="2769" t="s">
        <v>728</v>
      </c>
      <c r="E125" s="2572"/>
      <c r="F125" s="2387" t="s">
        <v>4167</v>
      </c>
      <c r="G125" s="2387" t="s">
        <v>4168</v>
      </c>
      <c r="H125" s="2346">
        <v>1</v>
      </c>
      <c r="I125" s="2378"/>
      <c r="J125" s="2387">
        <v>137</v>
      </c>
      <c r="K125" s="2672" t="s">
        <v>1240</v>
      </c>
      <c r="L125" s="2726" t="s">
        <v>448</v>
      </c>
      <c r="M125" s="2540" t="s">
        <v>1056</v>
      </c>
      <c r="N125" s="2369"/>
      <c r="O125" s="4383"/>
      <c r="P125" s="4383"/>
      <c r="Q125" s="2392">
        <v>0</v>
      </c>
      <c r="R125" s="2540"/>
      <c r="S125" s="2540"/>
      <c r="T125" s="2189"/>
      <c r="U125" s="2189"/>
      <c r="V125" s="2540"/>
      <c r="W125" s="2540"/>
      <c r="X125" s="2189">
        <v>300</v>
      </c>
      <c r="Y125" s="2189"/>
      <c r="Z125" s="2540"/>
      <c r="AA125" s="2540"/>
      <c r="AB125" s="2184"/>
      <c r="AC125" s="2184"/>
      <c r="AD125" s="2683"/>
      <c r="AE125" s="2745">
        <v>1</v>
      </c>
      <c r="AF125" s="2745">
        <v>1</v>
      </c>
      <c r="AG125" s="3215">
        <v>1</v>
      </c>
      <c r="AH125" s="2724"/>
      <c r="AI125" s="2724"/>
      <c r="AJ125" s="2724"/>
      <c r="AK125" s="2724"/>
      <c r="AL125" s="2724" t="s">
        <v>438</v>
      </c>
      <c r="AM125" s="2201"/>
      <c r="AN125" s="2198"/>
      <c r="AO125" s="2198"/>
      <c r="AP125" s="2198"/>
      <c r="AQ125" s="2198"/>
      <c r="AR125" s="2198"/>
      <c r="AS125" s="2198"/>
      <c r="AT125" s="2198"/>
      <c r="AU125" s="2198"/>
      <c r="AV125" s="2198"/>
      <c r="AW125" s="2198"/>
      <c r="AX125" s="2198"/>
    </row>
    <row r="126" spans="1:50" ht="29.25" customHeight="1">
      <c r="A126" s="2693">
        <v>123</v>
      </c>
      <c r="B126" s="2665" t="s">
        <v>415</v>
      </c>
      <c r="C126" s="2398" t="s">
        <v>94</v>
      </c>
      <c r="D126" s="2769" t="s">
        <v>728</v>
      </c>
      <c r="E126" s="2572"/>
      <c r="F126" s="2387" t="s">
        <v>4169</v>
      </c>
      <c r="G126" s="2387" t="s">
        <v>4170</v>
      </c>
      <c r="H126" s="2346">
        <v>1</v>
      </c>
      <c r="I126" s="2378"/>
      <c r="J126" s="2387">
        <v>20</v>
      </c>
      <c r="K126" s="2672" t="s">
        <v>1240</v>
      </c>
      <c r="L126" s="2726" t="s">
        <v>448</v>
      </c>
      <c r="M126" s="2540" t="s">
        <v>1056</v>
      </c>
      <c r="N126" s="2369"/>
      <c r="O126" s="4383"/>
      <c r="P126" s="4383"/>
      <c r="Q126" s="2392">
        <v>0</v>
      </c>
      <c r="R126" s="2540"/>
      <c r="S126" s="2540"/>
      <c r="T126" s="2189"/>
      <c r="U126" s="2189"/>
      <c r="V126" s="2540"/>
      <c r="W126" s="2540"/>
      <c r="X126" s="2189">
        <v>600</v>
      </c>
      <c r="Y126" s="2189"/>
      <c r="Z126" s="2540"/>
      <c r="AA126" s="2540"/>
      <c r="AB126" s="2184"/>
      <c r="AC126" s="2184"/>
      <c r="AD126" s="2683"/>
      <c r="AE126" s="2745">
        <v>1</v>
      </c>
      <c r="AF126" s="2745">
        <v>1</v>
      </c>
      <c r="AG126" s="3215">
        <v>1</v>
      </c>
      <c r="AH126" s="2724"/>
      <c r="AI126" s="2724"/>
      <c r="AJ126" s="2724"/>
      <c r="AK126" s="2724"/>
      <c r="AL126" s="2724" t="s">
        <v>438</v>
      </c>
      <c r="AM126" s="2201"/>
      <c r="AN126" s="2198"/>
      <c r="AO126" s="2198"/>
      <c r="AP126" s="2198"/>
      <c r="AQ126" s="2198"/>
      <c r="AR126" s="2198"/>
      <c r="AS126" s="2198"/>
      <c r="AT126" s="2198"/>
      <c r="AU126" s="2198"/>
      <c r="AV126" s="2198"/>
      <c r="AW126" s="2198"/>
      <c r="AX126" s="2198"/>
    </row>
    <row r="127" spans="1:50" ht="29.25" customHeight="1">
      <c r="A127" s="2693">
        <v>124</v>
      </c>
      <c r="B127" s="2665" t="s">
        <v>415</v>
      </c>
      <c r="C127" s="2398" t="s">
        <v>94</v>
      </c>
      <c r="D127" s="2769" t="s">
        <v>728</v>
      </c>
      <c r="E127" s="2572"/>
      <c r="F127" s="2387" t="s">
        <v>4171</v>
      </c>
      <c r="G127" s="2387" t="s">
        <v>4172</v>
      </c>
      <c r="H127" s="2346">
        <v>1</v>
      </c>
      <c r="I127" s="2378"/>
      <c r="J127" s="2387">
        <v>77</v>
      </c>
      <c r="K127" s="2672" t="s">
        <v>1240</v>
      </c>
      <c r="L127" s="2726" t="s">
        <v>448</v>
      </c>
      <c r="M127" s="2540" t="s">
        <v>1056</v>
      </c>
      <c r="N127" s="2369"/>
      <c r="O127" s="4383"/>
      <c r="P127" s="4383"/>
      <c r="Q127" s="2392">
        <v>0</v>
      </c>
      <c r="R127" s="2540"/>
      <c r="S127" s="2540"/>
      <c r="T127" s="2189"/>
      <c r="U127" s="2189"/>
      <c r="V127" s="2540"/>
      <c r="W127" s="2540"/>
      <c r="X127" s="2189">
        <v>2000</v>
      </c>
      <c r="Y127" s="2189"/>
      <c r="Z127" s="2540"/>
      <c r="AA127" s="2540"/>
      <c r="AB127" s="2184"/>
      <c r="AC127" s="2184"/>
      <c r="AD127" s="2683"/>
      <c r="AE127" s="2745">
        <v>1</v>
      </c>
      <c r="AF127" s="2745">
        <v>1</v>
      </c>
      <c r="AG127" s="3215">
        <v>1</v>
      </c>
      <c r="AH127" s="2724"/>
      <c r="AI127" s="2724"/>
      <c r="AJ127" s="2724"/>
      <c r="AK127" s="2724"/>
      <c r="AL127" s="2724" t="s">
        <v>438</v>
      </c>
      <c r="AM127" s="2201"/>
      <c r="AN127" s="2198"/>
      <c r="AO127" s="2198"/>
      <c r="AP127" s="2198"/>
      <c r="AQ127" s="2198"/>
      <c r="AR127" s="2198"/>
      <c r="AS127" s="2198"/>
      <c r="AT127" s="2198"/>
      <c r="AU127" s="2198"/>
      <c r="AV127" s="2198"/>
      <c r="AW127" s="2198"/>
      <c r="AX127" s="2198"/>
    </row>
    <row r="128" spans="1:50" ht="29.25" customHeight="1">
      <c r="A128" s="2693">
        <v>125</v>
      </c>
      <c r="B128" s="2665" t="s">
        <v>415</v>
      </c>
      <c r="C128" s="2398" t="s">
        <v>94</v>
      </c>
      <c r="D128" s="2769" t="s">
        <v>728</v>
      </c>
      <c r="E128" s="2572"/>
      <c r="F128" s="2387" t="s">
        <v>4173</v>
      </c>
      <c r="G128" s="2387" t="s">
        <v>4174</v>
      </c>
      <c r="H128" s="2346">
        <v>1</v>
      </c>
      <c r="I128" s="2378"/>
      <c r="J128" s="2387">
        <v>70</v>
      </c>
      <c r="K128" s="2672" t="s">
        <v>1240</v>
      </c>
      <c r="L128" s="2726" t="s">
        <v>448</v>
      </c>
      <c r="M128" s="2540" t="s">
        <v>1056</v>
      </c>
      <c r="N128" s="2369"/>
      <c r="O128" s="4383"/>
      <c r="P128" s="4383"/>
      <c r="Q128" s="2392">
        <v>0</v>
      </c>
      <c r="R128" s="2540"/>
      <c r="S128" s="2540"/>
      <c r="T128" s="2189"/>
      <c r="U128" s="2189"/>
      <c r="V128" s="2540"/>
      <c r="W128" s="2540"/>
      <c r="X128" s="2189">
        <v>1500</v>
      </c>
      <c r="Y128" s="2189"/>
      <c r="Z128" s="2540"/>
      <c r="AA128" s="2540"/>
      <c r="AB128" s="2184"/>
      <c r="AC128" s="2184"/>
      <c r="AD128" s="2683"/>
      <c r="AE128" s="2745">
        <v>1</v>
      </c>
      <c r="AF128" s="2745">
        <v>1</v>
      </c>
      <c r="AG128" s="3215">
        <v>1</v>
      </c>
      <c r="AH128" s="2724"/>
      <c r="AI128" s="2724"/>
      <c r="AJ128" s="2724"/>
      <c r="AK128" s="2724"/>
      <c r="AL128" s="2724" t="s">
        <v>438</v>
      </c>
      <c r="AM128" s="2201"/>
      <c r="AN128" s="2198"/>
      <c r="AO128" s="2198"/>
      <c r="AP128" s="2198"/>
      <c r="AQ128" s="2198"/>
      <c r="AR128" s="2198"/>
      <c r="AS128" s="2198"/>
      <c r="AT128" s="2198"/>
      <c r="AU128" s="2198"/>
      <c r="AV128" s="2198"/>
      <c r="AW128" s="2198"/>
      <c r="AX128" s="2198"/>
    </row>
    <row r="129" spans="1:50" ht="29.25" customHeight="1">
      <c r="A129" s="2693">
        <v>126</v>
      </c>
      <c r="B129" s="2665" t="s">
        <v>415</v>
      </c>
      <c r="C129" s="2398" t="s">
        <v>94</v>
      </c>
      <c r="D129" s="2769" t="s">
        <v>728</v>
      </c>
      <c r="E129" s="2572"/>
      <c r="F129" s="2387" t="s">
        <v>4175</v>
      </c>
      <c r="G129" s="2387" t="s">
        <v>4176</v>
      </c>
      <c r="H129" s="2346">
        <v>1</v>
      </c>
      <c r="I129" s="2378"/>
      <c r="J129" s="2387">
        <v>165</v>
      </c>
      <c r="K129" s="2672" t="s">
        <v>1240</v>
      </c>
      <c r="L129" s="2726" t="s">
        <v>448</v>
      </c>
      <c r="M129" s="2540" t="s">
        <v>1056</v>
      </c>
      <c r="N129" s="2369"/>
      <c r="O129" s="4383"/>
      <c r="P129" s="4383"/>
      <c r="Q129" s="2392">
        <v>0</v>
      </c>
      <c r="R129" s="2540"/>
      <c r="S129" s="2540"/>
      <c r="T129" s="2189"/>
      <c r="U129" s="2189"/>
      <c r="V129" s="2540"/>
      <c r="W129" s="2540"/>
      <c r="X129" s="2189">
        <v>500</v>
      </c>
      <c r="Y129" s="2189"/>
      <c r="Z129" s="2540"/>
      <c r="AA129" s="2540"/>
      <c r="AB129" s="2184"/>
      <c r="AC129" s="2184"/>
      <c r="AD129" s="2683"/>
      <c r="AE129" s="2745">
        <v>1</v>
      </c>
      <c r="AF129" s="2745">
        <v>1</v>
      </c>
      <c r="AG129" s="3215">
        <v>1</v>
      </c>
      <c r="AH129" s="2724"/>
      <c r="AI129" s="2724"/>
      <c r="AJ129" s="2724"/>
      <c r="AK129" s="2724"/>
      <c r="AL129" s="2724" t="s">
        <v>438</v>
      </c>
      <c r="AM129" s="2201"/>
      <c r="AN129" s="2198"/>
      <c r="AO129" s="2198"/>
      <c r="AP129" s="2198"/>
      <c r="AQ129" s="2198"/>
      <c r="AR129" s="2198"/>
      <c r="AS129" s="2198"/>
      <c r="AT129" s="2198"/>
      <c r="AU129" s="2198"/>
      <c r="AV129" s="2198"/>
      <c r="AW129" s="2198"/>
      <c r="AX129" s="2198"/>
    </row>
    <row r="130" spans="1:50" ht="97.5" customHeight="1">
      <c r="A130" s="2693">
        <v>127</v>
      </c>
      <c r="B130" s="2182" t="s">
        <v>451</v>
      </c>
      <c r="C130" s="2372" t="s">
        <v>94</v>
      </c>
      <c r="D130" s="2769" t="s">
        <v>740</v>
      </c>
      <c r="E130" s="2192"/>
      <c r="F130" s="2665" t="s">
        <v>3377</v>
      </c>
      <c r="G130" s="2390" t="s">
        <v>3378</v>
      </c>
      <c r="H130" s="2752">
        <v>6</v>
      </c>
      <c r="I130" s="2752"/>
      <c r="J130" s="2683">
        <v>696</v>
      </c>
      <c r="K130" s="2753" t="s">
        <v>964</v>
      </c>
      <c r="L130" s="2751" t="s">
        <v>2962</v>
      </c>
      <c r="M130" s="2540" t="s">
        <v>1056</v>
      </c>
      <c r="N130" s="2683">
        <v>837628.96</v>
      </c>
      <c r="O130" s="2683">
        <v>825450</v>
      </c>
      <c r="P130" s="2683">
        <v>825450</v>
      </c>
      <c r="Q130" s="2683">
        <v>0</v>
      </c>
      <c r="R130" s="2540"/>
      <c r="S130" s="2540"/>
      <c r="T130" s="2189"/>
      <c r="U130" s="2189"/>
      <c r="V130" s="2540"/>
      <c r="W130" s="2540"/>
      <c r="X130" s="2189"/>
      <c r="Y130" s="2189">
        <v>2.5</v>
      </c>
      <c r="Z130" s="2540"/>
      <c r="AA130" s="2540"/>
      <c r="AB130" s="2184"/>
      <c r="AC130" s="2184"/>
      <c r="AD130" s="2683"/>
      <c r="AE130" s="2745">
        <v>1</v>
      </c>
      <c r="AF130" s="2745">
        <v>1</v>
      </c>
      <c r="AG130" s="3215">
        <v>1</v>
      </c>
      <c r="AH130" s="2724"/>
      <c r="AI130" s="2724"/>
      <c r="AJ130" s="2724"/>
      <c r="AK130" s="2724"/>
      <c r="AL130" s="2724" t="s">
        <v>4177</v>
      </c>
      <c r="AM130" s="2201">
        <f>SUM(AF130:AL130)</f>
        <v>2</v>
      </c>
      <c r="AN130" s="2198"/>
      <c r="AO130" s="2198"/>
      <c r="AP130" s="2198"/>
      <c r="AQ130" s="2198"/>
      <c r="AR130" s="2198"/>
      <c r="AS130" s="2198"/>
      <c r="AT130" s="2198"/>
      <c r="AU130" s="2198"/>
      <c r="AV130" s="2198"/>
      <c r="AW130" s="2198"/>
      <c r="AX130" s="2198"/>
    </row>
    <row r="131" spans="1:50" ht="97.5" customHeight="1">
      <c r="A131" s="2665">
        <v>128</v>
      </c>
      <c r="B131" s="2665" t="s">
        <v>415</v>
      </c>
      <c r="C131" s="2665" t="s">
        <v>94</v>
      </c>
      <c r="D131" s="2665" t="s">
        <v>740</v>
      </c>
      <c r="E131" s="2665"/>
      <c r="F131" s="2665" t="s">
        <v>4178</v>
      </c>
      <c r="G131" s="2683" t="s">
        <v>4178</v>
      </c>
      <c r="H131" s="2683">
        <v>1</v>
      </c>
      <c r="I131" s="2683"/>
      <c r="J131" s="2683"/>
      <c r="K131" s="2683" t="s">
        <v>1240</v>
      </c>
      <c r="L131" s="2753" t="s">
        <v>448</v>
      </c>
      <c r="M131" s="2540" t="s">
        <v>1056</v>
      </c>
      <c r="N131" s="2683"/>
      <c r="O131" s="2683">
        <v>57078.96</v>
      </c>
      <c r="P131" s="2683">
        <v>57078.96</v>
      </c>
      <c r="Q131" s="2683">
        <v>0</v>
      </c>
      <c r="R131" s="2540"/>
      <c r="S131" s="2540"/>
      <c r="T131" s="2189"/>
      <c r="U131" s="2189"/>
      <c r="V131" s="2540"/>
      <c r="W131" s="2540"/>
      <c r="X131" s="2189"/>
      <c r="Y131" s="2189"/>
      <c r="Z131" s="2540"/>
      <c r="AA131" s="2540"/>
      <c r="AB131" s="2184"/>
      <c r="AC131" s="2184"/>
      <c r="AD131" s="2683"/>
      <c r="AE131" s="2745">
        <v>1</v>
      </c>
      <c r="AF131" s="2745">
        <v>1</v>
      </c>
      <c r="AG131" s="3215">
        <v>1</v>
      </c>
      <c r="AH131" s="2724"/>
      <c r="AI131" s="2724"/>
      <c r="AJ131" s="2724"/>
      <c r="AK131" s="2724"/>
      <c r="AL131" s="2724" t="s">
        <v>438</v>
      </c>
      <c r="AM131" s="2201"/>
      <c r="AN131" s="2198"/>
      <c r="AO131" s="2198"/>
      <c r="AP131" s="2198"/>
      <c r="AQ131" s="2198"/>
      <c r="AR131" s="2198"/>
      <c r="AS131" s="2198"/>
      <c r="AT131" s="2198"/>
      <c r="AU131" s="2198"/>
      <c r="AV131" s="2198"/>
      <c r="AW131" s="2198"/>
      <c r="AX131" s="2198"/>
    </row>
    <row r="132" spans="1:50" ht="45" customHeight="1">
      <c r="A132" s="2665">
        <v>129</v>
      </c>
      <c r="B132" s="2665" t="s">
        <v>451</v>
      </c>
      <c r="C132" s="2665" t="s">
        <v>94</v>
      </c>
      <c r="D132" s="2665" t="s">
        <v>740</v>
      </c>
      <c r="E132" s="2665"/>
      <c r="F132" s="2665" t="s">
        <v>4179</v>
      </c>
      <c r="G132" s="2683" t="s">
        <v>2716</v>
      </c>
      <c r="H132" s="2683">
        <v>1</v>
      </c>
      <c r="I132" s="2683"/>
      <c r="J132" s="2683">
        <v>85</v>
      </c>
      <c r="K132" s="2683" t="s">
        <v>964</v>
      </c>
      <c r="L132" s="2753" t="s">
        <v>426</v>
      </c>
      <c r="M132" s="2540" t="s">
        <v>1056</v>
      </c>
      <c r="N132" s="2683">
        <v>75000</v>
      </c>
      <c r="O132" s="2683">
        <v>75000</v>
      </c>
      <c r="P132" s="2683">
        <v>75000</v>
      </c>
      <c r="Q132" s="2369">
        <v>0</v>
      </c>
      <c r="R132" s="2540"/>
      <c r="S132" s="2540"/>
      <c r="T132" s="2189"/>
      <c r="U132" s="2189"/>
      <c r="V132" s="2540"/>
      <c r="W132" s="2540"/>
      <c r="X132" s="2189"/>
      <c r="Y132" s="2189"/>
      <c r="Z132" s="2540">
        <v>1</v>
      </c>
      <c r="AA132" s="2540"/>
      <c r="AB132" s="2184"/>
      <c r="AC132" s="2184"/>
      <c r="AD132" s="2683"/>
      <c r="AE132" s="2745">
        <v>1</v>
      </c>
      <c r="AF132" s="2745">
        <v>1</v>
      </c>
      <c r="AG132" s="3215">
        <v>1</v>
      </c>
      <c r="AH132" s="2724"/>
      <c r="AI132" s="2724"/>
      <c r="AJ132" s="2724"/>
      <c r="AK132" s="2724"/>
      <c r="AL132" s="2724" t="s">
        <v>438</v>
      </c>
      <c r="AM132" s="2201">
        <f>SUM(AF132:AL132)</f>
        <v>2</v>
      </c>
      <c r="AN132" s="2198"/>
      <c r="AO132" s="2198"/>
      <c r="AP132" s="2198"/>
      <c r="AQ132" s="2198"/>
      <c r="AR132" s="2198"/>
      <c r="AS132" s="2198"/>
      <c r="AT132" s="2198"/>
      <c r="AU132" s="2198"/>
      <c r="AV132" s="2198"/>
      <c r="AW132" s="2198"/>
      <c r="AX132" s="2198"/>
    </row>
    <row r="133" spans="1:50" ht="141.75" customHeight="1">
      <c r="A133" s="2693">
        <v>130</v>
      </c>
      <c r="B133" s="2665" t="s">
        <v>451</v>
      </c>
      <c r="C133" s="2665" t="s">
        <v>94</v>
      </c>
      <c r="D133" s="2665" t="s">
        <v>157</v>
      </c>
      <c r="E133" s="2665"/>
      <c r="F133" s="2665" t="s">
        <v>4180</v>
      </c>
      <c r="G133" s="2683" t="s">
        <v>4181</v>
      </c>
      <c r="H133" s="2683">
        <v>5</v>
      </c>
      <c r="I133" s="2752">
        <v>14</v>
      </c>
      <c r="J133" s="2752">
        <v>653</v>
      </c>
      <c r="K133" s="2753" t="s">
        <v>964</v>
      </c>
      <c r="L133" s="2751" t="s">
        <v>427</v>
      </c>
      <c r="M133" s="2753" t="s">
        <v>1056</v>
      </c>
      <c r="N133" s="2683">
        <v>109386</v>
      </c>
      <c r="O133" s="2683">
        <v>109386</v>
      </c>
      <c r="P133" s="2683">
        <v>109386</v>
      </c>
      <c r="Q133" s="2683">
        <v>0</v>
      </c>
      <c r="R133" s="2683"/>
      <c r="S133" s="2683"/>
      <c r="T133" s="2683"/>
      <c r="U133" s="2683"/>
      <c r="V133" s="2683"/>
      <c r="W133" s="2683"/>
      <c r="X133" s="2683"/>
      <c r="Y133" s="2683"/>
      <c r="Z133" s="2683"/>
      <c r="AA133" s="2683">
        <v>8.4</v>
      </c>
      <c r="AB133" s="2683"/>
      <c r="AC133" s="2184"/>
      <c r="AD133" s="2683"/>
      <c r="AE133" s="2745">
        <v>1</v>
      </c>
      <c r="AF133" s="2745">
        <v>1</v>
      </c>
      <c r="AG133" s="3215">
        <v>1</v>
      </c>
      <c r="AH133" s="2683"/>
      <c r="AI133" s="2683"/>
      <c r="AJ133" s="2683"/>
      <c r="AK133" s="2683"/>
      <c r="AL133" s="2683" t="s">
        <v>438</v>
      </c>
      <c r="AM133" s="2201">
        <f>SUM(AF133:AL133)</f>
        <v>2</v>
      </c>
      <c r="AN133" s="2198"/>
      <c r="AO133" s="2198"/>
      <c r="AP133" s="2198"/>
      <c r="AQ133" s="2198"/>
      <c r="AR133" s="2198"/>
      <c r="AS133" s="2198"/>
      <c r="AT133" s="2198"/>
      <c r="AU133" s="2198"/>
      <c r="AV133" s="2198"/>
      <c r="AW133" s="2198"/>
      <c r="AX133" s="2198"/>
    </row>
    <row r="134" spans="1:50" ht="30.75" customHeight="1">
      <c r="A134" s="2665"/>
      <c r="B134" s="2665"/>
      <c r="C134" s="2665"/>
      <c r="D134" s="2665"/>
      <c r="E134" s="2665"/>
      <c r="F134" s="2665"/>
      <c r="G134" s="2683"/>
      <c r="H134" s="2683"/>
      <c r="I134" s="2683"/>
      <c r="J134" s="2683"/>
      <c r="K134" s="2753"/>
      <c r="L134" s="2753"/>
      <c r="M134" s="2753"/>
      <c r="N134" s="2697">
        <f>SUM(N4:N133)</f>
        <v>16110908.630000003</v>
      </c>
      <c r="O134" s="2798">
        <f>SUM(O4:O133)</f>
        <v>16143540.030000001</v>
      </c>
      <c r="P134" s="2798">
        <f>SUM(P4:P133)</f>
        <v>16143540.030000001</v>
      </c>
      <c r="Q134" s="2683">
        <f>SUM(Q4:Q133)</f>
        <v>0</v>
      </c>
      <c r="R134" s="2683"/>
      <c r="S134" s="2683"/>
      <c r="T134" s="2683"/>
      <c r="U134" s="2683">
        <f>SUM(U4:U133)</f>
        <v>1</v>
      </c>
      <c r="V134" s="2683"/>
      <c r="W134" s="2683"/>
      <c r="X134" s="2665">
        <f>SUM(X4:X133)</f>
        <v>149080</v>
      </c>
      <c r="Y134" s="2683">
        <f>SUM(Y4:Y133)</f>
        <v>28.099999999999998</v>
      </c>
      <c r="Z134" s="2683">
        <f>SUM(Z4:Z133)</f>
        <v>41.9</v>
      </c>
      <c r="AA134" s="2683">
        <f>SUM(AA4:AA133)</f>
        <v>8.4</v>
      </c>
      <c r="AB134" s="2683"/>
      <c r="AC134" s="2683">
        <f>SUM(AC4:AC133)</f>
        <v>1</v>
      </c>
      <c r="AD134" s="2683"/>
      <c r="AE134" s="2683"/>
      <c r="AF134" s="2683"/>
      <c r="AG134" s="3215">
        <f>SUM(AG4:AG133)</f>
        <v>130</v>
      </c>
      <c r="AH134" s="2683"/>
      <c r="AI134" s="2683"/>
      <c r="AJ134" s="2683"/>
      <c r="AK134" s="2683"/>
      <c r="AL134" s="2683"/>
      <c r="AM134" s="2201">
        <f>SUM(AF134:AL134)</f>
        <v>130</v>
      </c>
      <c r="AN134" s="2198"/>
      <c r="AO134" s="2198"/>
      <c r="AP134" s="2198"/>
      <c r="AQ134" s="2198"/>
      <c r="AR134" s="2198"/>
      <c r="AS134" s="2198"/>
      <c r="AT134" s="2198"/>
      <c r="AU134" s="2198"/>
      <c r="AV134" s="2198"/>
      <c r="AW134" s="2198"/>
      <c r="AX134" s="2198"/>
    </row>
    <row r="135" spans="1:50">
      <c r="N135" s="2233"/>
      <c r="O135" s="2233"/>
      <c r="P135" s="2233"/>
      <c r="Q135" s="2233"/>
      <c r="U135" s="2233"/>
      <c r="X135" s="2233"/>
      <c r="Y135" s="2554"/>
      <c r="Z135" s="2233"/>
      <c r="AD135" s="2233"/>
    </row>
    <row r="136" spans="1:50">
      <c r="Q136" s="2233"/>
    </row>
    <row r="137" spans="1:50">
      <c r="Q137" s="2233"/>
    </row>
  </sheetData>
  <mergeCells count="41">
    <mergeCell ref="AL6:AL9"/>
    <mergeCell ref="AL15:AL18"/>
    <mergeCell ref="AC2:AD2"/>
    <mergeCell ref="AG2:AL2"/>
    <mergeCell ref="AL87:AL89"/>
    <mergeCell ref="AL70:AL73"/>
    <mergeCell ref="AL79:AL86"/>
    <mergeCell ref="Q109:Q119"/>
    <mergeCell ref="O15:O18"/>
    <mergeCell ref="Q90:Q105"/>
    <mergeCell ref="Q19:Q62"/>
    <mergeCell ref="O79:O86"/>
    <mergeCell ref="P79:P86"/>
    <mergeCell ref="Q79:Q86"/>
    <mergeCell ref="Q87:Q89"/>
    <mergeCell ref="P19:P62"/>
    <mergeCell ref="O70:O73"/>
    <mergeCell ref="P70:P73"/>
    <mergeCell ref="Q70:Q73"/>
    <mergeCell ref="O19:O62"/>
    <mergeCell ref="P15:P18"/>
    <mergeCell ref="O120:O129"/>
    <mergeCell ref="P120:P129"/>
    <mergeCell ref="O87:O89"/>
    <mergeCell ref="P87:P89"/>
    <mergeCell ref="O109:O119"/>
    <mergeCell ref="P109:P119"/>
    <mergeCell ref="A1:AL1"/>
    <mergeCell ref="A2:A3"/>
    <mergeCell ref="B2:B3"/>
    <mergeCell ref="C2:C3"/>
    <mergeCell ref="D2:D3"/>
    <mergeCell ref="E2:E3"/>
    <mergeCell ref="F2:G2"/>
    <mergeCell ref="I2:I3"/>
    <mergeCell ref="J2:J3"/>
    <mergeCell ref="H2:H3"/>
    <mergeCell ref="AE2:AF2"/>
    <mergeCell ref="K2:K3"/>
    <mergeCell ref="L2:L3"/>
    <mergeCell ref="M2:M3"/>
  </mergeCells>
  <dataValidations count="8">
    <dataValidation type="list" allowBlank="1" showInputMessage="1" showErrorMessage="1" sqref="B19:B89 B106:B134 B4:B10 B12:B14">
      <formula1>$AU$4:$AU$6</formula1>
    </dataValidation>
    <dataValidation type="list" allowBlank="1" showInputMessage="1" showErrorMessage="1" errorTitle="YANLIŞ DEĞER" error="LÜTFEN TANIMLANAN BİR PARAMETRE GİRİN!!!!!!!!!!!!!!_x000a_(YENİ, STND. GEL. YADA ONARIM SEÇENEKLERİNDEN BİRİSİ" sqref="K6:K9 K131 K109:K129 K15:K62 K134 K70:K77 K79:K86 K90:K105">
      <formula1>$BB$4:$BB$7</formula1>
    </dataValidation>
    <dataValidation type="list" allowBlank="1" showInputMessage="1" showErrorMessage="1" sqref="L134 L131 L109:L129 L90:L105 L6:L9 L15:L62 L79:L86 L70:L77">
      <formula1>$BC$4:$BC$20</formula1>
    </dataValidation>
    <dataValidation type="list" allowBlank="1" showInputMessage="1" showErrorMessage="1" sqref="K4:K5 K132:K133 K130 K87:K89 L11 K11:K14 K78:L78 F26:G26 K106:K108 K63:K69">
      <formula1>$AV$4:$AV$6</formula1>
    </dataValidation>
    <dataValidation type="list" allowBlank="1" showInputMessage="1" showErrorMessage="1" sqref="L12:L14 L130 L63:L65 L4:L5">
      <formula1>$AW$4:$AW$23</formula1>
    </dataValidation>
    <dataValidation type="list" allowBlank="1" showInputMessage="1" showErrorMessage="1" sqref="L66:L69 L106:L108 L87:L89 L132:L133">
      <formula1>$AY$4:$AY$19</formula1>
    </dataValidation>
    <dataValidation type="list" allowBlank="1" showInputMessage="1" showErrorMessage="1" errorTitle="LÜTFEN DİKKAT !!!!" error="GİRİDİĞİNİZ DEĞER AŞAĞIDAKİLERDEN BİRİSİ OLMALIDIR &quot;Y&quot; , &quot;D.E&quot; ,&quot;EK&quot;" sqref="B11 B90:B105 B15:B18">
      <formula1>$W$1:$W$4</formula1>
    </dataValidation>
    <dataValidation type="list" allowBlank="1" showInputMessage="1" showErrorMessage="1" sqref="M4:M134">
      <formula1>$AX$4:$AX$5</formula1>
    </dataValidation>
  </dataValidations>
  <printOptions horizontalCentered="1"/>
  <pageMargins left="0.31496062992125984" right="0.31496062992125984" top="0.55118110236220474" bottom="0.74803149606299213" header="0.31496062992125984" footer="0.31496062992125984"/>
  <pageSetup paperSize="9" scale="35" orientation="landscape"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4"/>
  <sheetViews>
    <sheetView workbookViewId="0">
      <selection sqref="A1:Z1"/>
    </sheetView>
  </sheetViews>
  <sheetFormatPr defaultRowHeight="12.75"/>
  <cols>
    <col min="1" max="1" width="5.7109375" customWidth="1"/>
    <col min="2" max="2" width="6.7109375" customWidth="1"/>
    <col min="3" max="3" width="10.5703125" customWidth="1"/>
    <col min="4" max="4" width="14.7109375" customWidth="1"/>
    <col min="5" max="5" width="22.5703125" customWidth="1"/>
    <col min="6" max="6" width="23.5703125" customWidth="1"/>
    <col min="7" max="7" width="7.42578125" customWidth="1"/>
    <col min="8" max="8" width="6.7109375" customWidth="1"/>
    <col min="9" max="9" width="9" customWidth="1"/>
    <col min="10" max="10" width="17.42578125" customWidth="1"/>
    <col min="11" max="11" width="17.140625" customWidth="1"/>
    <col min="12" max="12" width="14" customWidth="1"/>
    <col min="13" max="13" width="13.5703125" customWidth="1"/>
    <col min="14" max="14" width="14.140625" customWidth="1"/>
    <col min="15" max="15" width="14" customWidth="1"/>
    <col min="16" max="16" width="13.5703125" customWidth="1"/>
    <col min="17" max="17" width="8.7109375" customWidth="1"/>
    <col min="18" max="18" width="10" customWidth="1"/>
    <col min="19" max="19" width="8.5703125" customWidth="1"/>
    <col min="20" max="20" width="8.85546875" customWidth="1"/>
    <col min="21" max="21" width="8.140625" customWidth="1"/>
    <col min="23" max="23" width="7.7109375" customWidth="1"/>
    <col min="24" max="24" width="8.42578125" customWidth="1"/>
    <col min="25" max="25" width="9.28515625" customWidth="1"/>
    <col min="26" max="26" width="21.28515625" customWidth="1"/>
    <col min="27" max="27" width="9.140625" customWidth="1"/>
  </cols>
  <sheetData>
    <row r="1" spans="1:31" ht="48" customHeight="1">
      <c r="A1" s="4350" t="s">
        <v>3596</v>
      </c>
      <c r="B1" s="4102"/>
      <c r="C1" s="4102"/>
      <c r="D1" s="4102"/>
      <c r="E1" s="4102"/>
      <c r="F1" s="4102"/>
      <c r="G1" s="4102"/>
      <c r="H1" s="4102"/>
      <c r="I1" s="4102"/>
      <c r="J1" s="4102"/>
      <c r="K1" s="4102"/>
      <c r="L1" s="4102"/>
      <c r="M1" s="4102"/>
      <c r="N1" s="4102"/>
      <c r="O1" s="4102"/>
      <c r="P1" s="4102"/>
      <c r="Q1" s="4102"/>
      <c r="R1" s="4102"/>
      <c r="S1" s="4102"/>
      <c r="T1" s="4102"/>
      <c r="U1" s="4102"/>
      <c r="V1" s="4102"/>
      <c r="W1" s="4102"/>
      <c r="X1" s="4102"/>
      <c r="Y1" s="4102"/>
      <c r="Z1" s="4102"/>
      <c r="AA1" s="277"/>
      <c r="AB1" s="277"/>
      <c r="AC1" s="277"/>
      <c r="AD1" s="277"/>
    </row>
    <row r="2" spans="1:31" ht="25.5" customHeight="1" thickBot="1">
      <c r="B2" s="277"/>
      <c r="C2" s="277"/>
      <c r="D2" s="277"/>
      <c r="E2" s="277"/>
      <c r="F2" s="277"/>
      <c r="G2" s="277"/>
      <c r="H2" s="277"/>
      <c r="I2" s="277"/>
      <c r="J2" s="277"/>
      <c r="K2" s="277"/>
      <c r="L2" s="277"/>
      <c r="M2" s="277"/>
      <c r="N2" s="278"/>
      <c r="O2" s="277"/>
      <c r="P2" s="277"/>
      <c r="Q2" s="277"/>
      <c r="R2" s="277"/>
      <c r="S2" s="277"/>
      <c r="T2" s="277"/>
      <c r="U2" s="277"/>
      <c r="V2" s="277"/>
      <c r="W2" s="277"/>
      <c r="X2" s="277"/>
      <c r="Y2" s="277"/>
      <c r="Z2" s="277"/>
      <c r="AA2" s="277"/>
      <c r="AB2" s="277"/>
      <c r="AC2" s="277"/>
      <c r="AD2" s="277"/>
    </row>
    <row r="3" spans="1:31" ht="37.5" customHeight="1">
      <c r="A3" s="4351" t="s">
        <v>3335</v>
      </c>
      <c r="B3" s="4091" t="s">
        <v>445</v>
      </c>
      <c r="C3" s="3948" t="s">
        <v>13</v>
      </c>
      <c r="D3" s="3950" t="s">
        <v>2277</v>
      </c>
      <c r="E3" s="3950" t="s">
        <v>423</v>
      </c>
      <c r="F3" s="3950"/>
      <c r="G3" s="4348" t="s">
        <v>3040</v>
      </c>
      <c r="H3" s="4348" t="s">
        <v>3041</v>
      </c>
      <c r="I3" s="4348" t="s">
        <v>3042</v>
      </c>
      <c r="J3" s="3958" t="s">
        <v>411</v>
      </c>
      <c r="K3" s="3966" t="s">
        <v>204</v>
      </c>
      <c r="L3" s="604" t="s">
        <v>3045</v>
      </c>
      <c r="M3" s="391" t="s">
        <v>1054</v>
      </c>
      <c r="N3" s="391" t="s">
        <v>2358</v>
      </c>
      <c r="O3" s="605" t="s">
        <v>2359</v>
      </c>
      <c r="P3" s="3987" t="s">
        <v>1067</v>
      </c>
      <c r="Q3" s="3940" t="s">
        <v>1068</v>
      </c>
      <c r="R3" s="3941"/>
      <c r="S3" s="3940" t="s">
        <v>429</v>
      </c>
      <c r="T3" s="3941"/>
      <c r="U3" s="3942" t="s">
        <v>16</v>
      </c>
      <c r="V3" s="3943"/>
      <c r="W3" s="3943"/>
      <c r="X3" s="3943"/>
      <c r="Y3" s="3943"/>
      <c r="Z3" s="3944"/>
      <c r="AA3" s="277"/>
      <c r="AB3" s="277"/>
      <c r="AC3" s="277"/>
      <c r="AD3" s="277" t="s">
        <v>737</v>
      </c>
    </row>
    <row r="4" spans="1:31" ht="58.5" customHeight="1">
      <c r="A4" s="4352"/>
      <c r="B4" s="4092"/>
      <c r="C4" s="4053"/>
      <c r="D4" s="4054"/>
      <c r="E4" s="1432" t="s">
        <v>430</v>
      </c>
      <c r="F4" s="1238" t="s">
        <v>410</v>
      </c>
      <c r="G4" s="4349"/>
      <c r="H4" s="4349"/>
      <c r="I4" s="4349"/>
      <c r="J4" s="4056"/>
      <c r="K4" s="4057"/>
      <c r="L4" s="1241" t="s">
        <v>1416</v>
      </c>
      <c r="M4" s="1242" t="s">
        <v>1417</v>
      </c>
      <c r="N4" s="1242" t="s">
        <v>1055</v>
      </c>
      <c r="O4" s="1429" t="s">
        <v>3046</v>
      </c>
      <c r="P4" s="4060"/>
      <c r="Q4" s="1916" t="s">
        <v>1069</v>
      </c>
      <c r="R4" s="1917" t="s">
        <v>1070</v>
      </c>
      <c r="S4" s="1430" t="s">
        <v>436</v>
      </c>
      <c r="T4" s="1431" t="s">
        <v>437</v>
      </c>
      <c r="U4" s="1405" t="s">
        <v>438</v>
      </c>
      <c r="V4" s="1406" t="s">
        <v>805</v>
      </c>
      <c r="W4" s="1406" t="s">
        <v>441</v>
      </c>
      <c r="X4" s="1406" t="s">
        <v>442</v>
      </c>
      <c r="Y4" s="1406" t="s">
        <v>1926</v>
      </c>
      <c r="Z4" s="1239" t="s">
        <v>443</v>
      </c>
      <c r="AA4" s="277"/>
      <c r="AB4" s="277"/>
      <c r="AC4" s="277"/>
      <c r="AD4" s="277"/>
    </row>
    <row r="5" spans="1:31" ht="46.5" customHeight="1">
      <c r="A5" s="2383">
        <v>1</v>
      </c>
      <c r="B5" s="1369" t="s">
        <v>451</v>
      </c>
      <c r="C5" s="688" t="s">
        <v>94</v>
      </c>
      <c r="D5" s="689" t="s">
        <v>95</v>
      </c>
      <c r="E5" s="2579" t="s">
        <v>3598</v>
      </c>
      <c r="F5" s="2579" t="s">
        <v>3599</v>
      </c>
      <c r="G5" s="689">
        <v>3</v>
      </c>
      <c r="H5" s="689"/>
      <c r="I5" s="689">
        <v>481</v>
      </c>
      <c r="J5" s="689" t="s">
        <v>965</v>
      </c>
      <c r="K5" s="689" t="s">
        <v>1075</v>
      </c>
      <c r="L5" s="2573">
        <v>1030169.5</v>
      </c>
      <c r="M5" s="2573">
        <f t="shared" ref="M5:N11" si="0">L5-O5</f>
        <v>676144.5</v>
      </c>
      <c r="N5" s="2573">
        <f t="shared" si="0"/>
        <v>676144.5</v>
      </c>
      <c r="O5" s="2645">
        <v>354025</v>
      </c>
      <c r="P5" s="711"/>
      <c r="Q5" s="711"/>
      <c r="R5" s="711"/>
      <c r="S5" s="2530">
        <v>1</v>
      </c>
      <c r="T5" s="2530">
        <v>1</v>
      </c>
      <c r="U5" s="658">
        <v>1</v>
      </c>
      <c r="V5" s="658"/>
      <c r="W5" s="658"/>
      <c r="X5" s="658"/>
      <c r="Y5" s="1413"/>
      <c r="Z5" s="4374" t="s">
        <v>3624</v>
      </c>
      <c r="AA5" s="2410" t="s">
        <v>451</v>
      </c>
      <c r="AB5" s="2410" t="s">
        <v>2266</v>
      </c>
      <c r="AC5" s="2410" t="s">
        <v>484</v>
      </c>
      <c r="AD5" s="2410" t="s">
        <v>688</v>
      </c>
      <c r="AE5" s="2407">
        <f t="shared" ref="AE5:AE12" si="1">SUM(W5:Z5)</f>
        <v>0</v>
      </c>
    </row>
    <row r="6" spans="1:31" ht="48" customHeight="1">
      <c r="A6" s="2383">
        <v>2</v>
      </c>
      <c r="B6" s="1369" t="s">
        <v>451</v>
      </c>
      <c r="C6" s="688" t="s">
        <v>94</v>
      </c>
      <c r="D6" s="689" t="s">
        <v>95</v>
      </c>
      <c r="E6" s="2580" t="s">
        <v>3600</v>
      </c>
      <c r="F6" s="2580" t="s">
        <v>3601</v>
      </c>
      <c r="G6" s="689">
        <v>1</v>
      </c>
      <c r="H6" s="689"/>
      <c r="I6" s="689">
        <v>74</v>
      </c>
      <c r="J6" s="689" t="s">
        <v>965</v>
      </c>
      <c r="K6" s="689" t="s">
        <v>1075</v>
      </c>
      <c r="L6" s="2391">
        <v>73076.03</v>
      </c>
      <c r="M6" s="2391">
        <f t="shared" si="0"/>
        <v>56947.67</v>
      </c>
      <c r="N6" s="2391">
        <f t="shared" si="0"/>
        <v>56947.67</v>
      </c>
      <c r="O6" s="2646">
        <v>16128.36</v>
      </c>
      <c r="P6" s="711"/>
      <c r="Q6" s="711"/>
      <c r="R6" s="711"/>
      <c r="S6" s="2530">
        <v>1</v>
      </c>
      <c r="T6" s="2530">
        <v>1</v>
      </c>
      <c r="U6" s="658">
        <v>1</v>
      </c>
      <c r="V6" s="658"/>
      <c r="W6" s="658"/>
      <c r="X6" s="658"/>
      <c r="Y6" s="1413"/>
      <c r="Z6" s="4374"/>
      <c r="AA6" s="2410" t="s">
        <v>10</v>
      </c>
      <c r="AB6" s="2410" t="s">
        <v>965</v>
      </c>
      <c r="AC6" s="2410" t="s">
        <v>1071</v>
      </c>
      <c r="AD6" s="2410" t="s">
        <v>1042</v>
      </c>
      <c r="AE6" s="2407">
        <f t="shared" si="1"/>
        <v>0</v>
      </c>
    </row>
    <row r="7" spans="1:31" ht="39" customHeight="1">
      <c r="A7" s="2383">
        <v>3</v>
      </c>
      <c r="B7" s="1369" t="s">
        <v>451</v>
      </c>
      <c r="C7" s="688" t="s">
        <v>94</v>
      </c>
      <c r="D7" s="689" t="s">
        <v>95</v>
      </c>
      <c r="E7" s="2580" t="s">
        <v>3602</v>
      </c>
      <c r="F7" s="2580" t="s">
        <v>3603</v>
      </c>
      <c r="G7" s="689">
        <v>1</v>
      </c>
      <c r="H7" s="689"/>
      <c r="I7" s="689">
        <v>65</v>
      </c>
      <c r="J7" s="689" t="s">
        <v>2268</v>
      </c>
      <c r="K7" s="689" t="s">
        <v>1078</v>
      </c>
      <c r="L7" s="2391">
        <v>85754.71</v>
      </c>
      <c r="M7" s="2391">
        <f t="shared" si="0"/>
        <v>77073.210000000006</v>
      </c>
      <c r="N7" s="2391">
        <f t="shared" si="0"/>
        <v>77073.210000000006</v>
      </c>
      <c r="O7" s="2646">
        <v>8681.5</v>
      </c>
      <c r="P7" s="711"/>
      <c r="Q7" s="711"/>
      <c r="R7" s="711"/>
      <c r="S7" s="2530">
        <v>1</v>
      </c>
      <c r="T7" s="2530">
        <v>1</v>
      </c>
      <c r="U7" s="658">
        <v>1</v>
      </c>
      <c r="V7" s="658"/>
      <c r="W7" s="658"/>
      <c r="X7" s="658"/>
      <c r="Y7" s="1413"/>
      <c r="Z7" s="4374"/>
      <c r="AA7" s="2410" t="s">
        <v>415</v>
      </c>
      <c r="AB7" s="2410" t="s">
        <v>2268</v>
      </c>
      <c r="AC7" s="2410" t="s">
        <v>1072</v>
      </c>
      <c r="AD7" s="2410" t="s">
        <v>1043</v>
      </c>
      <c r="AE7" s="2407">
        <f t="shared" si="1"/>
        <v>0</v>
      </c>
    </row>
    <row r="8" spans="1:31" ht="41.25" customHeight="1">
      <c r="A8" s="2383">
        <v>4</v>
      </c>
      <c r="B8" s="1369" t="s">
        <v>451</v>
      </c>
      <c r="C8" s="688" t="s">
        <v>94</v>
      </c>
      <c r="D8" s="689" t="s">
        <v>95</v>
      </c>
      <c r="E8" s="2580" t="s">
        <v>3604</v>
      </c>
      <c r="F8" s="2580" t="s">
        <v>3605</v>
      </c>
      <c r="G8" s="689">
        <v>1</v>
      </c>
      <c r="H8" s="689"/>
      <c r="I8" s="689">
        <v>75</v>
      </c>
      <c r="J8" s="689" t="s">
        <v>965</v>
      </c>
      <c r="K8" s="689" t="s">
        <v>1078</v>
      </c>
      <c r="L8" s="2391">
        <v>27708.62</v>
      </c>
      <c r="M8" s="2391">
        <f t="shared" si="0"/>
        <v>11580.259999999998</v>
      </c>
      <c r="N8" s="2391">
        <f t="shared" si="0"/>
        <v>11580.259999999998</v>
      </c>
      <c r="O8" s="2646">
        <v>16128.36</v>
      </c>
      <c r="P8" s="711"/>
      <c r="Q8" s="711"/>
      <c r="R8" s="711"/>
      <c r="S8" s="2530">
        <v>1</v>
      </c>
      <c r="T8" s="2530">
        <v>1</v>
      </c>
      <c r="U8" s="658">
        <v>1</v>
      </c>
      <c r="V8" s="658"/>
      <c r="W8" s="658"/>
      <c r="X8" s="658"/>
      <c r="Y8" s="1413"/>
      <c r="Z8" s="4374"/>
      <c r="AA8" s="2410"/>
      <c r="AB8" s="2410"/>
      <c r="AC8" s="2410" t="s">
        <v>1073</v>
      </c>
      <c r="AD8" s="2410" t="s">
        <v>1074</v>
      </c>
      <c r="AE8" s="2407">
        <f t="shared" si="1"/>
        <v>0</v>
      </c>
    </row>
    <row r="9" spans="1:31" ht="42" customHeight="1">
      <c r="A9" s="2383">
        <v>5</v>
      </c>
      <c r="B9" s="1369" t="s">
        <v>451</v>
      </c>
      <c r="C9" s="688" t="s">
        <v>94</v>
      </c>
      <c r="D9" s="689" t="s">
        <v>95</v>
      </c>
      <c r="E9" s="2580" t="s">
        <v>3606</v>
      </c>
      <c r="F9" s="2580" t="s">
        <v>3404</v>
      </c>
      <c r="G9" s="689">
        <v>1</v>
      </c>
      <c r="H9" s="689"/>
      <c r="I9" s="689">
        <v>350</v>
      </c>
      <c r="J9" s="689" t="s">
        <v>965</v>
      </c>
      <c r="K9" s="689" t="s">
        <v>1078</v>
      </c>
      <c r="L9" s="2391">
        <v>34323.29</v>
      </c>
      <c r="M9" s="2391">
        <f t="shared" si="0"/>
        <v>25641.79</v>
      </c>
      <c r="N9" s="2391">
        <f t="shared" si="0"/>
        <v>25641.79</v>
      </c>
      <c r="O9" s="2646">
        <v>8681.5</v>
      </c>
      <c r="P9" s="711"/>
      <c r="Q9" s="711"/>
      <c r="R9" s="711"/>
      <c r="S9" s="2530">
        <v>1</v>
      </c>
      <c r="T9" s="2530">
        <v>1</v>
      </c>
      <c r="U9" s="658">
        <v>1</v>
      </c>
      <c r="V9" s="658"/>
      <c r="W9" s="658"/>
      <c r="X9" s="658"/>
      <c r="Y9" s="1413"/>
      <c r="Z9" s="4374"/>
      <c r="AA9" s="2410"/>
      <c r="AB9" s="2410"/>
      <c r="AC9" s="2410" t="s">
        <v>1075</v>
      </c>
      <c r="AD9" s="2410"/>
      <c r="AE9" s="2407">
        <f t="shared" si="1"/>
        <v>0</v>
      </c>
    </row>
    <row r="10" spans="1:31" ht="45" customHeight="1">
      <c r="A10" s="2383">
        <v>6</v>
      </c>
      <c r="B10" s="1369" t="s">
        <v>451</v>
      </c>
      <c r="C10" s="688" t="s">
        <v>94</v>
      </c>
      <c r="D10" s="689" t="s">
        <v>95</v>
      </c>
      <c r="E10" s="2580" t="s">
        <v>3607</v>
      </c>
      <c r="F10" s="2580" t="s">
        <v>3608</v>
      </c>
      <c r="G10" s="689">
        <v>1</v>
      </c>
      <c r="H10" s="689"/>
      <c r="I10" s="689">
        <v>337</v>
      </c>
      <c r="J10" s="689" t="s">
        <v>965</v>
      </c>
      <c r="K10" s="689" t="s">
        <v>1078</v>
      </c>
      <c r="L10" s="2391">
        <v>28421.759999999998</v>
      </c>
      <c r="M10" s="2391">
        <f t="shared" si="0"/>
        <v>20422.649999999998</v>
      </c>
      <c r="N10" s="2391">
        <f t="shared" si="0"/>
        <v>20422.649999999998</v>
      </c>
      <c r="O10" s="2646">
        <v>7999.11</v>
      </c>
      <c r="P10" s="711"/>
      <c r="Q10" s="711"/>
      <c r="R10" s="711"/>
      <c r="S10" s="2530">
        <v>1</v>
      </c>
      <c r="T10" s="2530">
        <v>1</v>
      </c>
      <c r="U10" s="658">
        <v>1</v>
      </c>
      <c r="V10" s="658"/>
      <c r="W10" s="658"/>
      <c r="X10" s="658"/>
      <c r="Y10" s="1413"/>
      <c r="Z10" s="4374"/>
      <c r="AA10" s="2410"/>
      <c r="AB10" s="2410"/>
      <c r="AC10" s="2410" t="s">
        <v>1076</v>
      </c>
      <c r="AD10" s="2410"/>
      <c r="AE10" s="2407">
        <f t="shared" si="1"/>
        <v>0</v>
      </c>
    </row>
    <row r="11" spans="1:31" ht="38.25" customHeight="1">
      <c r="A11" s="2383">
        <v>7</v>
      </c>
      <c r="B11" s="1369" t="s">
        <v>451</v>
      </c>
      <c r="C11" s="688" t="s">
        <v>94</v>
      </c>
      <c r="D11" s="689" t="s">
        <v>95</v>
      </c>
      <c r="E11" s="2580" t="s">
        <v>3609</v>
      </c>
      <c r="F11" s="2580" t="s">
        <v>3610</v>
      </c>
      <c r="G11" s="689">
        <v>1</v>
      </c>
      <c r="H11" s="689"/>
      <c r="I11" s="689">
        <v>171</v>
      </c>
      <c r="J11" s="689" t="s">
        <v>965</v>
      </c>
      <c r="K11" s="689" t="s">
        <v>1075</v>
      </c>
      <c r="L11" s="2391">
        <v>158016.12</v>
      </c>
      <c r="M11" s="2391">
        <f t="shared" si="0"/>
        <v>150017.01</v>
      </c>
      <c r="N11" s="2391">
        <f t="shared" si="0"/>
        <v>150017.01</v>
      </c>
      <c r="O11" s="2646">
        <v>7999.11</v>
      </c>
      <c r="P11" s="711"/>
      <c r="Q11" s="711"/>
      <c r="R11" s="711"/>
      <c r="S11" s="2530">
        <v>1</v>
      </c>
      <c r="T11" s="2530">
        <v>1</v>
      </c>
      <c r="U11" s="658">
        <v>1</v>
      </c>
      <c r="V11" s="658"/>
      <c r="W11" s="658"/>
      <c r="X11" s="658"/>
      <c r="Y11" s="1413"/>
      <c r="Z11" s="4374"/>
      <c r="AA11" s="2410"/>
      <c r="AB11" s="2410"/>
      <c r="AC11" s="2410" t="s">
        <v>1077</v>
      </c>
      <c r="AD11" s="2410"/>
      <c r="AE11" s="2407">
        <f t="shared" si="1"/>
        <v>0</v>
      </c>
    </row>
    <row r="12" spans="1:31" ht="54" customHeight="1">
      <c r="A12" s="2383">
        <v>8</v>
      </c>
      <c r="B12" s="1840" t="s">
        <v>415</v>
      </c>
      <c r="C12" s="688" t="s">
        <v>94</v>
      </c>
      <c r="D12" s="689" t="s">
        <v>95</v>
      </c>
      <c r="E12" s="2514" t="s">
        <v>3621</v>
      </c>
      <c r="F12" s="2514" t="s">
        <v>3621</v>
      </c>
      <c r="G12" s="2383">
        <v>1</v>
      </c>
      <c r="H12" s="722"/>
      <c r="I12" s="2383">
        <v>105</v>
      </c>
      <c r="J12" s="2383" t="s">
        <v>2268</v>
      </c>
      <c r="K12" s="689" t="s">
        <v>1078</v>
      </c>
      <c r="L12" s="2643"/>
      <c r="M12" s="2643">
        <v>544302.18000000005</v>
      </c>
      <c r="N12" s="2643">
        <v>544302.18000000005</v>
      </c>
      <c r="O12" s="2643">
        <v>0</v>
      </c>
      <c r="P12" s="722"/>
      <c r="Q12" s="722"/>
      <c r="R12" s="722"/>
      <c r="S12" s="2530">
        <v>1</v>
      </c>
      <c r="T12" s="2530">
        <v>1</v>
      </c>
      <c r="U12" s="2383">
        <v>1</v>
      </c>
      <c r="V12" s="2794"/>
      <c r="W12" s="2698"/>
      <c r="X12" s="2794"/>
      <c r="Y12" s="2794"/>
      <c r="Z12" s="2647" t="s">
        <v>438</v>
      </c>
      <c r="AE12" s="2407">
        <f t="shared" si="1"/>
        <v>0</v>
      </c>
    </row>
    <row r="13" spans="1:31" ht="44.25" customHeight="1">
      <c r="A13" s="2666"/>
      <c r="B13" s="2666"/>
      <c r="C13" s="2666"/>
      <c r="D13" s="2666"/>
      <c r="E13" s="2666"/>
      <c r="F13" s="2666"/>
      <c r="G13" s="2666">
        <f>SUM(G5:G12)</f>
        <v>10</v>
      </c>
      <c r="H13" s="2666"/>
      <c r="I13" s="2666">
        <f>SUM(I5:I12)</f>
        <v>1658</v>
      </c>
      <c r="J13" s="2666"/>
      <c r="K13" s="2735"/>
      <c r="L13" s="2644">
        <f>SUM(L5:L12)</f>
        <v>1437470.0300000003</v>
      </c>
      <c r="M13" s="2737">
        <f>SUM(M5:M12)</f>
        <v>1562129.27</v>
      </c>
      <c r="N13" s="2737">
        <f>SUM(N5:N12)</f>
        <v>1562129.27</v>
      </c>
      <c r="O13" s="2644">
        <v>0</v>
      </c>
      <c r="P13" s="2736"/>
      <c r="Q13" s="2736"/>
      <c r="R13" s="2736"/>
      <c r="S13" s="2736"/>
      <c r="T13" s="2736"/>
      <c r="U13" s="2736">
        <f>SUM(U5:U12)</f>
        <v>8</v>
      </c>
      <c r="V13" s="2756">
        <f>SUM(V5:V12)</f>
        <v>0</v>
      </c>
      <c r="W13" s="2683"/>
      <c r="X13" s="2683"/>
      <c r="Y13" s="2683"/>
      <c r="Z13" s="2718"/>
    </row>
    <row r="14" spans="1:31" ht="15" customHeight="1"/>
    <row r="15" spans="1:31" ht="24.75" customHeight="1">
      <c r="O15" s="2233"/>
    </row>
    <row r="16" spans="1:31" ht="19.5" customHeight="1"/>
    <row r="17" spans="13:24" ht="18.75" customHeight="1">
      <c r="M17" s="2233"/>
      <c r="N17" s="2233"/>
      <c r="O17" s="2233"/>
    </row>
    <row r="18" spans="13:24" ht="11.25" customHeight="1"/>
    <row r="19" spans="13:24" ht="12" customHeight="1"/>
    <row r="20" spans="13:24" ht="14.25" customHeight="1"/>
    <row r="21" spans="13:24" ht="12.75" customHeight="1"/>
    <row r="22" spans="13:24" ht="11.25" customHeight="1"/>
    <row r="23" spans="13:24" ht="18" customHeight="1"/>
    <row r="24" spans="13:24" ht="17.25" customHeight="1"/>
    <row r="25" spans="13:24" ht="12" customHeight="1"/>
    <row r="26" spans="13:24" ht="24" customHeight="1"/>
    <row r="29" spans="13:24">
      <c r="N29" s="2233"/>
    </row>
    <row r="31" spans="13:24">
      <c r="X31" s="2515"/>
    </row>
    <row r="32" spans="13:24">
      <c r="O32" s="2565"/>
    </row>
    <row r="37" spans="13:14">
      <c r="M37" s="2233"/>
      <c r="N37" s="2233"/>
    </row>
    <row r="38" spans="13:14">
      <c r="M38" s="2233"/>
      <c r="N38" s="2233"/>
    </row>
    <row r="39" spans="13:14">
      <c r="M39" s="2233"/>
      <c r="N39" s="2233"/>
    </row>
    <row r="40" spans="13:14">
      <c r="M40" s="2233"/>
      <c r="N40" s="2233"/>
    </row>
    <row r="41" spans="13:14">
      <c r="M41" s="2233"/>
      <c r="N41" s="2233"/>
    </row>
    <row r="42" spans="13:14">
      <c r="M42" s="2233"/>
      <c r="N42" s="2233"/>
    </row>
    <row r="43" spans="13:14">
      <c r="M43" s="2233"/>
      <c r="N43" s="2233"/>
    </row>
    <row r="44" spans="13:14">
      <c r="M44" s="2233"/>
      <c r="N44" s="2233"/>
    </row>
  </sheetData>
  <mergeCells count="16">
    <mergeCell ref="Z5:Z11"/>
    <mergeCell ref="P3:P4"/>
    <mergeCell ref="Q3:R3"/>
    <mergeCell ref="S3:T3"/>
    <mergeCell ref="U3:Z3"/>
    <mergeCell ref="A1:Z1"/>
    <mergeCell ref="A3:A4"/>
    <mergeCell ref="B3:B4"/>
    <mergeCell ref="C3:C4"/>
    <mergeCell ref="D3:D4"/>
    <mergeCell ref="K3:K4"/>
    <mergeCell ref="E3:F3"/>
    <mergeCell ref="G3:G4"/>
    <mergeCell ref="H3:H4"/>
    <mergeCell ref="I3:I4"/>
    <mergeCell ref="J3:J4"/>
  </mergeCells>
  <dataValidations count="7">
    <dataValidation type="list" allowBlank="1" showInputMessage="1" showErrorMessage="1" sqref="J2:J4 J7:J11">
      <formula1>$AB$5:$AB$8</formula1>
    </dataValidation>
    <dataValidation type="list" allowBlank="1" showInputMessage="1" showErrorMessage="1" sqref="B2:B4">
      <formula1>$AA$5:$AA$8</formula1>
    </dataValidation>
    <dataValidation type="list" allowBlank="1" showInputMessage="1" showErrorMessage="1" sqref="B5:B11">
      <formula1>$AA$5:$AA$7</formula1>
    </dataValidation>
    <dataValidation type="list" allowBlank="1" showInputMessage="1" showErrorMessage="1" sqref="J5:J6">
      <formula1>$AB$5:$AB$7</formula1>
    </dataValidation>
    <dataValidation type="list" allowBlank="1" showInputMessage="1" showErrorMessage="1" sqref="Q2:Q11">
      <formula1>$AD$5:$AD$8</formula1>
    </dataValidation>
    <dataValidation type="list" allowBlank="1" showInputMessage="1" showErrorMessage="1" sqref="K2:K12">
      <formula1>$AC$5:$AC$11</formula1>
    </dataValidation>
    <dataValidation type="list" allowBlank="1" showInputMessage="1" showErrorMessage="1" errorTitle="LÜTFEN DİKKAT !!!!" error="GİRİDİĞİNİZ DEĞER AŞAĞIDAKİLERDEN BİRİSİ OLMALIDIR &quot;Y&quot; , &quot;D.E&quot; ,&quot;EK&quot;" sqref="B12">
      <formula1>$W$1:$W$4</formula1>
    </dataValidation>
  </dataValidations>
  <printOptions horizontalCentered="1"/>
  <pageMargins left="0.51181102362204722" right="0.51181102362204722" top="0.74803149606299213" bottom="0.74803149606299213" header="0.31496062992125984" footer="0.31496062992125984"/>
  <pageSetup paperSize="9" scale="45" orientation="landscape"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workbookViewId="0">
      <selection sqref="A1:J1"/>
    </sheetView>
  </sheetViews>
  <sheetFormatPr defaultRowHeight="12.75"/>
  <cols>
    <col min="3" max="3" width="28" customWidth="1"/>
    <col min="4" max="4" width="15.85546875" customWidth="1"/>
    <col min="5" max="5" width="15.42578125" customWidth="1"/>
    <col min="6" max="6" width="17.85546875" customWidth="1"/>
    <col min="7" max="7" width="14.28515625" customWidth="1"/>
    <col min="8" max="8" width="15.7109375" customWidth="1"/>
    <col min="9" max="9" width="17.7109375" customWidth="1"/>
    <col min="10" max="10" width="18.42578125" customWidth="1"/>
    <col min="11" max="11" width="23.140625" customWidth="1"/>
  </cols>
  <sheetData>
    <row r="1" spans="1:11" ht="44.25" customHeight="1" thickBot="1">
      <c r="A1" s="3418" t="s">
        <v>3597</v>
      </c>
      <c r="B1" s="3418"/>
      <c r="C1" s="3418"/>
      <c r="D1" s="3418"/>
      <c r="E1" s="3418"/>
      <c r="F1" s="3418"/>
      <c r="G1" s="3418"/>
      <c r="H1" s="3418"/>
      <c r="I1" s="3418"/>
      <c r="J1" s="3418"/>
    </row>
    <row r="2" spans="1:11" ht="51.75" thickBot="1">
      <c r="A2" s="4144" t="s">
        <v>2615</v>
      </c>
      <c r="B2" s="4147" t="s">
        <v>26</v>
      </c>
      <c r="C2" s="4148"/>
      <c r="D2" s="2115" t="s">
        <v>1418</v>
      </c>
      <c r="E2" s="2116" t="s">
        <v>1419</v>
      </c>
      <c r="F2" s="371" t="s">
        <v>1420</v>
      </c>
      <c r="G2" s="856" t="s">
        <v>1600</v>
      </c>
      <c r="H2" s="366" t="s">
        <v>1046</v>
      </c>
      <c r="I2" s="2117" t="s">
        <v>1421</v>
      </c>
      <c r="J2" s="859" t="s">
        <v>93</v>
      </c>
    </row>
    <row r="3" spans="1:11" ht="21.75" customHeight="1" thickBot="1">
      <c r="A3" s="4145"/>
      <c r="B3" s="4149"/>
      <c r="C3" s="4150"/>
      <c r="D3" s="2115" t="s">
        <v>1861</v>
      </c>
      <c r="E3" s="2116" t="s">
        <v>1862</v>
      </c>
      <c r="F3" s="371" t="s">
        <v>1866</v>
      </c>
      <c r="G3" s="856" t="s">
        <v>1863</v>
      </c>
      <c r="H3" s="366" t="s">
        <v>1602</v>
      </c>
      <c r="I3" s="2117" t="s">
        <v>472</v>
      </c>
      <c r="J3" s="2690" t="s">
        <v>3024</v>
      </c>
    </row>
    <row r="4" spans="1:11" ht="22.5" customHeight="1" thickBot="1">
      <c r="A4" s="4145"/>
      <c r="B4" s="4151" t="s">
        <v>1853</v>
      </c>
      <c r="C4" s="4152"/>
      <c r="D4" s="2597">
        <v>7432676.6600000001</v>
      </c>
      <c r="E4" s="2627"/>
      <c r="F4" s="2628"/>
      <c r="G4" s="2629"/>
      <c r="H4" s="2627"/>
      <c r="I4" s="2630">
        <v>7432676.6600000001</v>
      </c>
      <c r="J4" s="2687">
        <v>0</v>
      </c>
      <c r="K4" s="2233"/>
    </row>
    <row r="5" spans="1:11" ht="22.5" customHeight="1" thickBot="1">
      <c r="A5" s="4145"/>
      <c r="B5" s="4153" t="s">
        <v>18</v>
      </c>
      <c r="C5" s="4154"/>
      <c r="D5" s="2597">
        <v>16110908.630000001</v>
      </c>
      <c r="E5" s="2627"/>
      <c r="F5" s="2628"/>
      <c r="G5" s="2629"/>
      <c r="H5" s="2627"/>
      <c r="I5" s="2630">
        <v>16110908.630000001</v>
      </c>
      <c r="J5" s="2687">
        <f>D5-I5</f>
        <v>0</v>
      </c>
      <c r="K5" s="2233"/>
    </row>
    <row r="6" spans="1:11" ht="22.5" customHeight="1" thickBot="1">
      <c r="A6" s="4145"/>
      <c r="B6" s="4153" t="s">
        <v>2271</v>
      </c>
      <c r="C6" s="4154"/>
      <c r="D6" s="2597"/>
      <c r="E6" s="2627"/>
      <c r="F6" s="2628"/>
      <c r="G6" s="2629"/>
      <c r="H6" s="2627"/>
      <c r="I6" s="2630">
        <v>0</v>
      </c>
      <c r="J6" s="2687">
        <f>D6+E6+F6+G6+H6</f>
        <v>0</v>
      </c>
    </row>
    <row r="7" spans="1:11" ht="22.5" customHeight="1" thickBot="1">
      <c r="A7" s="4145"/>
      <c r="B7" s="4155" t="s">
        <v>470</v>
      </c>
      <c r="C7" s="4156"/>
      <c r="D7" s="2597">
        <v>1437470.03</v>
      </c>
      <c r="E7" s="2627"/>
      <c r="F7" s="2628"/>
      <c r="G7" s="2629"/>
      <c r="H7" s="2627"/>
      <c r="I7" s="2630">
        <v>1437470.03</v>
      </c>
      <c r="J7" s="2687">
        <f>D7-I7</f>
        <v>0</v>
      </c>
      <c r="K7" s="2233"/>
    </row>
    <row r="8" spans="1:11" ht="19.5" customHeight="1" thickBot="1">
      <c r="A8" s="4146"/>
      <c r="B8" s="4157" t="s">
        <v>1855</v>
      </c>
      <c r="C8" s="2118" t="s">
        <v>1048</v>
      </c>
      <c r="D8" s="2598">
        <v>560982.07999999996</v>
      </c>
      <c r="E8" s="2627"/>
      <c r="F8" s="2628"/>
      <c r="G8" s="2629"/>
      <c r="H8" s="2627"/>
      <c r="I8" s="2630">
        <v>560982.07999999996</v>
      </c>
      <c r="J8" s="2687">
        <f>D8-I8</f>
        <v>0</v>
      </c>
    </row>
    <row r="9" spans="1:11" ht="19.5" customHeight="1" thickBot="1">
      <c r="A9" s="4146"/>
      <c r="B9" s="4158"/>
      <c r="C9" s="2119" t="s">
        <v>253</v>
      </c>
      <c r="D9" s="2658"/>
      <c r="E9" s="2627"/>
      <c r="F9" s="2628"/>
      <c r="G9" s="2629"/>
      <c r="H9" s="2627"/>
      <c r="I9" s="2630">
        <v>0</v>
      </c>
      <c r="J9" s="2688">
        <f>D9+E9+F9+G9+H9</f>
        <v>0</v>
      </c>
    </row>
    <row r="10" spans="1:11" ht="19.5" customHeight="1" thickBot="1">
      <c r="A10" s="4146"/>
      <c r="B10" s="4158"/>
      <c r="C10" s="2654" t="s">
        <v>1857</v>
      </c>
      <c r="D10" s="2660">
        <v>3171587.8</v>
      </c>
      <c r="E10" s="2627"/>
      <c r="F10" s="2628"/>
      <c r="G10" s="2629"/>
      <c r="H10" s="2627"/>
      <c r="I10" s="2630">
        <v>3171587.8</v>
      </c>
      <c r="J10" s="2689">
        <f>D10-I10</f>
        <v>0</v>
      </c>
      <c r="K10" s="2233"/>
    </row>
    <row r="11" spans="1:11" ht="19.5" customHeight="1" thickBot="1">
      <c r="A11" s="4146"/>
      <c r="B11" s="4158"/>
      <c r="C11" s="2654" t="s">
        <v>1856</v>
      </c>
      <c r="D11" s="2661">
        <v>418729.69</v>
      </c>
      <c r="E11" s="2627"/>
      <c r="F11" s="2628"/>
      <c r="G11" s="2629"/>
      <c r="H11" s="2627"/>
      <c r="I11" s="2630">
        <v>418729.69</v>
      </c>
      <c r="J11" s="2689">
        <f t="shared" ref="J11:J20" si="0">D11-I11</f>
        <v>0</v>
      </c>
      <c r="K11" s="2233"/>
    </row>
    <row r="12" spans="1:11" ht="19.5" customHeight="1" thickBot="1">
      <c r="A12" s="4146"/>
      <c r="B12" s="4158"/>
      <c r="C12" s="2656" t="s">
        <v>1859</v>
      </c>
      <c r="D12" s="2661"/>
      <c r="E12" s="2631"/>
      <c r="F12" s="2628"/>
      <c r="G12" s="2629"/>
      <c r="H12" s="2627"/>
      <c r="I12" s="2630">
        <v>0</v>
      </c>
      <c r="J12" s="2689">
        <f t="shared" si="0"/>
        <v>0</v>
      </c>
      <c r="K12" s="2233"/>
    </row>
    <row r="13" spans="1:11" ht="19.5" customHeight="1" thickBot="1">
      <c r="A13" s="4146"/>
      <c r="B13" s="4158"/>
      <c r="C13" s="2656" t="s">
        <v>1860</v>
      </c>
      <c r="D13" s="2661">
        <v>1000000</v>
      </c>
      <c r="E13" s="2627"/>
      <c r="F13" s="2628"/>
      <c r="G13" s="2629"/>
      <c r="H13" s="2627"/>
      <c r="I13" s="2630">
        <v>1000000</v>
      </c>
      <c r="J13" s="2689">
        <f>D13-I13</f>
        <v>0</v>
      </c>
      <c r="K13" s="2233"/>
    </row>
    <row r="14" spans="1:11" ht="19.5" customHeight="1" thickBot="1">
      <c r="A14" s="4146"/>
      <c r="B14" s="4158"/>
      <c r="C14" s="2656" t="s">
        <v>352</v>
      </c>
      <c r="D14" s="2661">
        <v>176473.82</v>
      </c>
      <c r="E14" s="2627"/>
      <c r="F14" s="2628"/>
      <c r="G14" s="2629"/>
      <c r="H14" s="2627"/>
      <c r="I14" s="2630">
        <v>176473.82</v>
      </c>
      <c r="J14" s="2689">
        <f t="shared" si="0"/>
        <v>0</v>
      </c>
      <c r="K14" s="2233"/>
    </row>
    <row r="15" spans="1:11" ht="19.5" customHeight="1" thickBot="1">
      <c r="A15" s="4146"/>
      <c r="B15" s="4158"/>
      <c r="C15" s="2656" t="s">
        <v>351</v>
      </c>
      <c r="D15" s="2661">
        <v>1595199.29</v>
      </c>
      <c r="E15" s="2627"/>
      <c r="F15" s="2628"/>
      <c r="G15" s="2629"/>
      <c r="H15" s="2627"/>
      <c r="I15" s="2630">
        <v>1595199.29</v>
      </c>
      <c r="J15" s="2689">
        <f t="shared" si="0"/>
        <v>0</v>
      </c>
      <c r="K15" s="2233"/>
    </row>
    <row r="16" spans="1:11" ht="19.5" customHeight="1" thickBot="1">
      <c r="A16" s="4146"/>
      <c r="B16" s="4158"/>
      <c r="C16" s="2656" t="s">
        <v>1049</v>
      </c>
      <c r="D16" s="2661"/>
      <c r="E16" s="2627"/>
      <c r="F16" s="2628"/>
      <c r="G16" s="2629"/>
      <c r="H16" s="2627"/>
      <c r="I16" s="2630">
        <v>0</v>
      </c>
      <c r="J16" s="2689">
        <f t="shared" si="0"/>
        <v>0</v>
      </c>
      <c r="K16" s="2233"/>
    </row>
    <row r="17" spans="1:11" ht="16.5" thickBot="1">
      <c r="A17" s="4146"/>
      <c r="B17" s="4158"/>
      <c r="C17" s="2656" t="s">
        <v>3025</v>
      </c>
      <c r="D17" s="2661"/>
      <c r="E17" s="2627"/>
      <c r="F17" s="2628"/>
      <c r="G17" s="2629"/>
      <c r="H17" s="2627"/>
      <c r="I17" s="2630">
        <v>0</v>
      </c>
      <c r="J17" s="2689">
        <f t="shared" si="0"/>
        <v>0</v>
      </c>
    </row>
    <row r="18" spans="1:11" ht="16.5" thickBot="1">
      <c r="A18" s="4146"/>
      <c r="B18" s="4158"/>
      <c r="C18" s="2656" t="s">
        <v>1051</v>
      </c>
      <c r="D18" s="2661"/>
      <c r="E18" s="2627"/>
      <c r="F18" s="2628"/>
      <c r="G18" s="2629"/>
      <c r="H18" s="2627"/>
      <c r="I18" s="2630">
        <v>0</v>
      </c>
      <c r="J18" s="2689">
        <f t="shared" si="0"/>
        <v>0</v>
      </c>
    </row>
    <row r="19" spans="1:11" ht="16.5" thickBot="1">
      <c r="A19" s="2121"/>
      <c r="B19" s="4158"/>
      <c r="C19" s="2656" t="s">
        <v>3026</v>
      </c>
      <c r="D19" s="2661"/>
      <c r="E19" s="2631"/>
      <c r="F19" s="2632"/>
      <c r="G19" s="2633"/>
      <c r="H19" s="2631"/>
      <c r="I19" s="2634">
        <v>0</v>
      </c>
      <c r="J19" s="2689">
        <f t="shared" si="0"/>
        <v>0</v>
      </c>
    </row>
    <row r="20" spans="1:11" ht="16.5" thickBot="1">
      <c r="A20" s="2121"/>
      <c r="B20" s="4159"/>
      <c r="C20" s="2657" t="s">
        <v>2946</v>
      </c>
      <c r="D20" s="2661"/>
      <c r="E20" s="2631"/>
      <c r="F20" s="2632"/>
      <c r="G20" s="2633"/>
      <c r="H20" s="2631"/>
      <c r="I20" s="2634">
        <v>0</v>
      </c>
      <c r="J20" s="2689">
        <f t="shared" si="0"/>
        <v>0</v>
      </c>
    </row>
    <row r="21" spans="1:11" ht="30.75" customHeight="1" thickBot="1">
      <c r="A21" s="4160" t="s">
        <v>19</v>
      </c>
      <c r="B21" s="4161"/>
      <c r="C21" s="4162"/>
      <c r="D21" s="2659">
        <f>D4+D5+D6+D7+D8+D9+D10+D11+D12+D13+D14+D15</f>
        <v>31904028</v>
      </c>
      <c r="E21" s="2597"/>
      <c r="F21" s="2597"/>
      <c r="G21" s="2597"/>
      <c r="H21" s="2597"/>
      <c r="I21" s="2597">
        <f>I4+I5+I6+I7+I8+I9+I10+I11+I12+I13+I14+I15+I16+I17+I18+I19+I20</f>
        <v>31904028</v>
      </c>
      <c r="J21" s="2691">
        <f>J4+J5+J6+J7+J8+J9+J10+J11+J12+J13+J14+J15+J16+J17+J18+J19+J20</f>
        <v>0</v>
      </c>
      <c r="K21" s="2233"/>
    </row>
    <row r="22" spans="1:11">
      <c r="A22" s="2123"/>
      <c r="B22" s="2123"/>
      <c r="C22" s="3"/>
      <c r="D22" s="2544"/>
      <c r="E22" s="2124"/>
      <c r="F22" s="2123"/>
      <c r="G22" s="2123"/>
      <c r="H22" s="2123"/>
      <c r="I22" s="2123"/>
      <c r="J22" s="2"/>
    </row>
    <row r="23" spans="1:11">
      <c r="A23" s="3660" t="s">
        <v>1867</v>
      </c>
      <c r="B23" s="3660"/>
      <c r="C23" s="3660"/>
      <c r="D23" s="3660"/>
      <c r="E23" s="3660"/>
      <c r="F23" s="3660"/>
      <c r="G23" s="3660"/>
      <c r="H23" s="3660"/>
      <c r="I23" s="3660"/>
      <c r="J23" s="3660"/>
    </row>
    <row r="24" spans="1:11">
      <c r="A24" s="3663" t="s">
        <v>1411</v>
      </c>
      <c r="B24" s="3663"/>
      <c r="C24" s="3663"/>
      <c r="D24" s="3663"/>
      <c r="E24" s="3663"/>
      <c r="F24" s="3663"/>
      <c r="G24" s="3663"/>
      <c r="H24" s="3663"/>
      <c r="I24" s="3663"/>
      <c r="J24" s="3663"/>
    </row>
    <row r="25" spans="1:11">
      <c r="A25" s="3664" t="s">
        <v>1605</v>
      </c>
      <c r="B25" s="3664"/>
      <c r="C25" s="3664"/>
      <c r="D25" s="3664"/>
      <c r="E25" s="3664"/>
      <c r="F25" s="3664"/>
      <c r="G25" s="3664"/>
      <c r="H25" s="3664"/>
      <c r="I25" s="3664"/>
      <c r="J25" s="3664"/>
    </row>
    <row r="26" spans="1:11">
      <c r="A26" s="3661" t="s">
        <v>3027</v>
      </c>
      <c r="B26" s="3662"/>
      <c r="C26" s="3662"/>
      <c r="D26" s="3662"/>
      <c r="E26" s="3662"/>
      <c r="F26" s="3662"/>
      <c r="G26" s="3662"/>
      <c r="H26" s="3662"/>
      <c r="I26" s="3662"/>
      <c r="J26" s="3662"/>
    </row>
    <row r="27" spans="1:11">
      <c r="A27" s="3668" t="s">
        <v>1052</v>
      </c>
      <c r="B27" s="3669"/>
      <c r="C27" s="3669"/>
      <c r="D27" s="3669"/>
      <c r="E27" s="3669"/>
      <c r="F27" s="3669"/>
      <c r="G27" s="3669"/>
      <c r="H27" s="3669"/>
      <c r="I27" s="3669"/>
      <c r="J27" s="3670"/>
    </row>
    <row r="28" spans="1:11">
      <c r="A28" s="3671" t="s">
        <v>1607</v>
      </c>
      <c r="B28" s="3672"/>
      <c r="C28" s="3672"/>
      <c r="D28" s="3672"/>
      <c r="E28" s="3672"/>
      <c r="F28" s="3672"/>
      <c r="G28" s="3672"/>
      <c r="H28" s="3672"/>
      <c r="I28" s="3672"/>
      <c r="J28" s="3672"/>
    </row>
    <row r="29" spans="1:11">
      <c r="A29" s="3667" t="s">
        <v>77</v>
      </c>
      <c r="B29" s="3667"/>
      <c r="C29" s="3667"/>
      <c r="D29" s="3667"/>
      <c r="E29" s="3667"/>
      <c r="F29" s="3667"/>
      <c r="G29" s="3667"/>
      <c r="H29" s="3667"/>
      <c r="I29" s="3667"/>
      <c r="J29" s="3667"/>
    </row>
    <row r="30" spans="1:11">
      <c r="A30" s="3666" t="s">
        <v>1554</v>
      </c>
      <c r="B30" s="3666"/>
      <c r="C30" s="3666"/>
      <c r="D30" s="3666"/>
      <c r="E30" s="3666"/>
      <c r="F30" s="3666"/>
      <c r="G30" s="3666"/>
      <c r="H30" s="3666"/>
      <c r="I30" s="3666"/>
      <c r="J30" s="3666"/>
    </row>
    <row r="31" spans="1:11">
      <c r="A31" s="3665" t="s">
        <v>777</v>
      </c>
      <c r="B31" s="3666"/>
      <c r="C31" s="3666"/>
      <c r="D31" s="3666"/>
      <c r="E31" s="3666"/>
      <c r="F31" s="3666"/>
      <c r="G31" s="3666"/>
      <c r="H31" s="3666"/>
      <c r="I31" s="3666"/>
      <c r="J31" s="3666"/>
    </row>
    <row r="36" spans="5:5">
      <c r="E36" s="2233"/>
    </row>
  </sheetData>
  <mergeCells count="18">
    <mergeCell ref="A1:J1"/>
    <mergeCell ref="A2:A18"/>
    <mergeCell ref="B2:C3"/>
    <mergeCell ref="B4:C4"/>
    <mergeCell ref="B5:C5"/>
    <mergeCell ref="B6:C6"/>
    <mergeCell ref="B7:C7"/>
    <mergeCell ref="B8:B20"/>
    <mergeCell ref="A28:J28"/>
    <mergeCell ref="A29:J29"/>
    <mergeCell ref="A30:J30"/>
    <mergeCell ref="A31:J31"/>
    <mergeCell ref="A21:C21"/>
    <mergeCell ref="A23:J23"/>
    <mergeCell ref="A24:J24"/>
    <mergeCell ref="A25:J25"/>
    <mergeCell ref="A26:J26"/>
    <mergeCell ref="A27:J27"/>
  </mergeCells>
  <pageMargins left="0.51181102362204722" right="0.51181102362204722" top="0.74803149606299213" bottom="0.74803149606299213" header="0.31496062992125984" footer="0.31496062992125984"/>
  <pageSetup paperSize="9" scale="58"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
  <sheetViews>
    <sheetView workbookViewId="0">
      <selection sqref="A1:R1"/>
    </sheetView>
  </sheetViews>
  <sheetFormatPr defaultRowHeight="12.75"/>
  <cols>
    <col min="2" max="2" width="11.28515625" customWidth="1"/>
    <col min="3" max="3" width="12.42578125" customWidth="1"/>
    <col min="4" max="4" width="11.140625" customWidth="1"/>
    <col min="5" max="5" width="9.85546875" customWidth="1"/>
    <col min="6" max="6" width="8.42578125" customWidth="1"/>
    <col min="7" max="7" width="10.42578125" customWidth="1"/>
    <col min="8" max="8" width="9.28515625" bestFit="1" customWidth="1"/>
    <col min="9" max="9" width="12.140625" customWidth="1"/>
    <col min="10" max="10" width="12" customWidth="1"/>
    <col min="11" max="11" width="8.85546875" customWidth="1"/>
    <col min="12" max="12" width="10.5703125" customWidth="1"/>
    <col min="13" max="13" width="14.140625" customWidth="1"/>
    <col min="16" max="16" width="10.7109375" customWidth="1"/>
    <col min="19" max="19" width="8.85546875" customWidth="1"/>
    <col min="20" max="20" width="9.85546875" customWidth="1"/>
  </cols>
  <sheetData>
    <row r="1" spans="1:20" ht="49.5" customHeight="1" thickBot="1">
      <c r="A1" s="3464" t="s">
        <v>4848</v>
      </c>
      <c r="B1" s="3464"/>
      <c r="C1" s="3464"/>
      <c r="D1" s="3464"/>
      <c r="E1" s="3464"/>
      <c r="F1" s="3464"/>
      <c r="G1" s="3464"/>
      <c r="H1" s="3464"/>
      <c r="I1" s="3464"/>
      <c r="J1" s="3464"/>
      <c r="K1" s="3464"/>
      <c r="L1" s="3464"/>
      <c r="M1" s="3464"/>
      <c r="N1" s="3464"/>
      <c r="O1" s="3464"/>
      <c r="P1" s="3464"/>
      <c r="Q1" s="3464"/>
      <c r="R1" s="3464"/>
      <c r="S1" s="1"/>
      <c r="T1" s="2"/>
    </row>
    <row r="2" spans="1:20" ht="18.75" customHeight="1">
      <c r="A2" s="4291" t="s">
        <v>2615</v>
      </c>
      <c r="B2" s="4247" t="s">
        <v>16</v>
      </c>
      <c r="C2" s="4248"/>
      <c r="D2" s="2238" t="s">
        <v>17</v>
      </c>
      <c r="E2" s="2238"/>
      <c r="F2" s="2238"/>
      <c r="G2" s="2599" t="s">
        <v>18</v>
      </c>
      <c r="H2" s="2599"/>
      <c r="I2" s="2599"/>
      <c r="J2" s="2240" t="s">
        <v>2271</v>
      </c>
      <c r="K2" s="2240"/>
      <c r="L2" s="2240"/>
      <c r="M2" s="2240" t="s">
        <v>470</v>
      </c>
      <c r="N2" s="2240"/>
      <c r="O2" s="2240"/>
      <c r="P2" s="2240" t="s">
        <v>416</v>
      </c>
      <c r="Q2" s="2240"/>
      <c r="R2" s="2240"/>
      <c r="S2" s="7"/>
      <c r="T2" s="6"/>
    </row>
    <row r="3" spans="1:20" ht="48">
      <c r="A3" s="4292"/>
      <c r="B3" s="4249"/>
      <c r="C3" s="4250"/>
      <c r="D3" s="2238" t="s">
        <v>2260</v>
      </c>
      <c r="E3" s="2238" t="s">
        <v>415</v>
      </c>
      <c r="F3" s="2239" t="s">
        <v>19</v>
      </c>
      <c r="G3" s="2599" t="s">
        <v>2260</v>
      </c>
      <c r="H3" s="2241" t="s">
        <v>415</v>
      </c>
      <c r="I3" s="2242" t="s">
        <v>19</v>
      </c>
      <c r="J3" s="2240" t="s">
        <v>2260</v>
      </c>
      <c r="K3" s="2243" t="s">
        <v>415</v>
      </c>
      <c r="L3" s="2244" t="s">
        <v>19</v>
      </c>
      <c r="M3" s="2240" t="s">
        <v>2260</v>
      </c>
      <c r="N3" s="2245" t="s">
        <v>415</v>
      </c>
      <c r="O3" s="2246" t="s">
        <v>19</v>
      </c>
      <c r="P3" s="2240" t="s">
        <v>2260</v>
      </c>
      <c r="Q3" s="2247" t="s">
        <v>415</v>
      </c>
      <c r="R3" s="2248" t="s">
        <v>19</v>
      </c>
      <c r="S3" s="7"/>
      <c r="T3" s="6"/>
    </row>
    <row r="4" spans="1:20" ht="24.75" thickBot="1">
      <c r="A4" s="4292"/>
      <c r="B4" s="4251"/>
      <c r="C4" s="4252"/>
      <c r="D4" s="2249" t="s">
        <v>1861</v>
      </c>
      <c r="E4" s="2249" t="s">
        <v>1862</v>
      </c>
      <c r="F4" s="2250" t="s">
        <v>1866</v>
      </c>
      <c r="G4" s="2600" t="s">
        <v>1863</v>
      </c>
      <c r="H4" s="2252" t="s">
        <v>471</v>
      </c>
      <c r="I4" s="2253" t="s">
        <v>472</v>
      </c>
      <c r="J4" s="2251" t="s">
        <v>473</v>
      </c>
      <c r="K4" s="2254" t="s">
        <v>474</v>
      </c>
      <c r="L4" s="2255" t="s">
        <v>475</v>
      </c>
      <c r="M4" s="2251" t="s">
        <v>476</v>
      </c>
      <c r="N4" s="2256" t="s">
        <v>477</v>
      </c>
      <c r="O4" s="2257" t="s">
        <v>478</v>
      </c>
      <c r="P4" s="2251" t="s">
        <v>479</v>
      </c>
      <c r="Q4" s="2258" t="s">
        <v>480</v>
      </c>
      <c r="R4" s="2259" t="s">
        <v>481</v>
      </c>
      <c r="S4" s="7"/>
      <c r="T4" s="6"/>
    </row>
    <row r="5" spans="1:20" ht="24" customHeight="1">
      <c r="A5" s="4292"/>
      <c r="B5" s="4234" t="s">
        <v>20</v>
      </c>
      <c r="C5" s="4235"/>
      <c r="D5" s="2322">
        <v>64</v>
      </c>
      <c r="E5" s="2322"/>
      <c r="F5" s="2323">
        <f>D5+E5</f>
        <v>64</v>
      </c>
      <c r="G5" s="2601">
        <v>129</v>
      </c>
      <c r="H5" s="2601"/>
      <c r="I5" s="2601">
        <f>G5+H5</f>
        <v>129</v>
      </c>
      <c r="J5" s="2260"/>
      <c r="K5" s="2326"/>
      <c r="L5" s="2327"/>
      <c r="M5" s="2260">
        <v>8</v>
      </c>
      <c r="N5" s="2328"/>
      <c r="O5" s="2329">
        <v>8</v>
      </c>
      <c r="P5" s="2260"/>
      <c r="Q5" s="2648"/>
      <c r="R5" s="2649">
        <f>F5+I5+O5</f>
        <v>201</v>
      </c>
      <c r="S5" s="10"/>
      <c r="T5" s="6"/>
    </row>
    <row r="6" spans="1:20" ht="17.25" customHeight="1">
      <c r="A6" s="4292"/>
      <c r="B6" s="4236" t="s">
        <v>22</v>
      </c>
      <c r="C6" s="4237"/>
      <c r="D6" s="2322">
        <v>0</v>
      </c>
      <c r="E6" s="2322">
        <v>0</v>
      </c>
      <c r="F6" s="2323">
        <f>D6+E6</f>
        <v>0</v>
      </c>
      <c r="G6" s="2601">
        <v>0</v>
      </c>
      <c r="H6" s="2601">
        <v>0</v>
      </c>
      <c r="I6" s="2601">
        <f>G6+H6</f>
        <v>0</v>
      </c>
      <c r="J6" s="2260"/>
      <c r="K6" s="2326"/>
      <c r="L6" s="2327"/>
      <c r="M6" s="2260">
        <v>0</v>
      </c>
      <c r="N6" s="2328">
        <v>0</v>
      </c>
      <c r="O6" s="2329">
        <v>0</v>
      </c>
      <c r="P6" s="2260"/>
      <c r="Q6" s="2648"/>
      <c r="R6" s="2649">
        <f>F6+I6+O6</f>
        <v>0</v>
      </c>
      <c r="S6" s="10"/>
      <c r="T6" s="6"/>
    </row>
    <row r="7" spans="1:20" ht="18" customHeight="1">
      <c r="A7" s="4292"/>
      <c r="B7" s="4236" t="s">
        <v>23</v>
      </c>
      <c r="C7" s="4237"/>
      <c r="D7" s="2322">
        <v>0</v>
      </c>
      <c r="E7" s="2322"/>
      <c r="F7" s="2322">
        <f>D7+E7</f>
        <v>0</v>
      </c>
      <c r="G7" s="2602">
        <v>0</v>
      </c>
      <c r="H7" s="2602">
        <v>0</v>
      </c>
      <c r="I7" s="2602">
        <f>G7+H7</f>
        <v>0</v>
      </c>
      <c r="J7" s="2262"/>
      <c r="K7" s="2326"/>
      <c r="L7" s="2327"/>
      <c r="M7" s="2262"/>
      <c r="N7" s="2328"/>
      <c r="O7" s="2329"/>
      <c r="P7" s="2262"/>
      <c r="Q7" s="2648"/>
      <c r="R7" s="2649">
        <f>F7+I7+L7+O7</f>
        <v>0</v>
      </c>
      <c r="S7" s="10"/>
      <c r="T7" s="6"/>
    </row>
    <row r="8" spans="1:20" ht="16.5" customHeight="1">
      <c r="A8" s="4292"/>
      <c r="B8" s="4236" t="s">
        <v>24</v>
      </c>
      <c r="C8" s="4237"/>
      <c r="D8" s="2322"/>
      <c r="E8" s="2322"/>
      <c r="F8" s="2332"/>
      <c r="G8" s="2601"/>
      <c r="H8" s="2601"/>
      <c r="I8" s="2601"/>
      <c r="J8" s="2260"/>
      <c r="K8" s="2326"/>
      <c r="L8" s="2327"/>
      <c r="M8" s="2260"/>
      <c r="N8" s="2328"/>
      <c r="O8" s="2329"/>
      <c r="P8" s="2260"/>
      <c r="Q8" s="2648"/>
      <c r="R8" s="2649">
        <f>F8+I8+L8+O8</f>
        <v>0</v>
      </c>
      <c r="S8" s="10"/>
      <c r="T8" s="6"/>
    </row>
    <row r="9" spans="1:20" ht="15" customHeight="1">
      <c r="A9" s="4292"/>
      <c r="B9" s="4236" t="s">
        <v>1926</v>
      </c>
      <c r="C9" s="4237"/>
      <c r="D9" s="2333">
        <v>2</v>
      </c>
      <c r="E9" s="2333"/>
      <c r="F9" s="2334"/>
      <c r="G9" s="2601"/>
      <c r="H9" s="2601"/>
      <c r="I9" s="2601"/>
      <c r="J9" s="2260"/>
      <c r="K9" s="2337"/>
      <c r="L9" s="2338"/>
      <c r="M9" s="2260"/>
      <c r="N9" s="2339"/>
      <c r="O9" s="2340"/>
      <c r="P9" s="2260"/>
      <c r="Q9" s="2650"/>
      <c r="R9" s="2651">
        <v>2</v>
      </c>
      <c r="S9" s="10"/>
      <c r="T9" s="6"/>
    </row>
    <row r="10" spans="1:20" ht="21.75" customHeight="1" thickBot="1">
      <c r="A10" s="4293"/>
      <c r="B10" s="4238" t="s">
        <v>19</v>
      </c>
      <c r="C10" s="4309"/>
      <c r="D10" s="2264">
        <f>SUM(D5:D9)</f>
        <v>66</v>
      </c>
      <c r="E10" s="2264">
        <f>SUM(E5:E9)</f>
        <v>0</v>
      </c>
      <c r="F10" s="2265">
        <f>SUM(F5:F9)</f>
        <v>64</v>
      </c>
      <c r="G10" s="2603">
        <f>G5+G6+G7+G8+G9</f>
        <v>129</v>
      </c>
      <c r="H10" s="2603">
        <f>SUM(H6:H9)</f>
        <v>0</v>
      </c>
      <c r="I10" s="2603">
        <f>G10+H10</f>
        <v>129</v>
      </c>
      <c r="J10" s="2266"/>
      <c r="K10" s="2269"/>
      <c r="L10" s="2270"/>
      <c r="M10" s="2266">
        <v>8</v>
      </c>
      <c r="N10" s="2271">
        <f>SUM(N6:N9)</f>
        <v>0</v>
      </c>
      <c r="O10" s="2272">
        <v>8</v>
      </c>
      <c r="P10" s="2266"/>
      <c r="Q10" s="2652"/>
      <c r="R10" s="2653">
        <f>F10+I10+O10</f>
        <v>201</v>
      </c>
      <c r="S10" s="10"/>
      <c r="T10" s="6"/>
    </row>
    <row r="11" spans="1:20">
      <c r="A11" s="17"/>
      <c r="B11" s="355"/>
      <c r="C11" s="2"/>
      <c r="D11" s="2"/>
      <c r="E11" s="6"/>
      <c r="F11" s="6"/>
      <c r="G11" s="6"/>
      <c r="H11" s="6"/>
      <c r="I11" s="6"/>
      <c r="J11" s="6"/>
      <c r="K11" s="6"/>
      <c r="L11" s="6"/>
      <c r="M11" s="6"/>
      <c r="N11" s="6"/>
      <c r="O11" s="2"/>
      <c r="P11" s="2"/>
      <c r="Q11" s="2"/>
      <c r="R11" s="2"/>
      <c r="S11" s="2"/>
      <c r="T11" s="2"/>
    </row>
    <row r="12" spans="1:20" ht="12.75" customHeight="1" thickBot="1">
      <c r="A12" s="3"/>
      <c r="B12" s="3"/>
      <c r="C12" s="2"/>
      <c r="D12" s="2"/>
      <c r="E12" s="6"/>
      <c r="F12" s="6"/>
      <c r="G12" s="6"/>
      <c r="H12" s="6"/>
      <c r="I12" s="6"/>
      <c r="J12" s="6"/>
      <c r="K12" s="6"/>
      <c r="L12" s="6"/>
      <c r="M12" s="6"/>
      <c r="N12" s="6"/>
      <c r="O12" s="2"/>
      <c r="P12" s="2"/>
      <c r="Q12" s="2"/>
      <c r="R12" s="2"/>
      <c r="S12" s="2"/>
      <c r="T12" s="2"/>
    </row>
    <row r="13" spans="1:20" ht="30.75" customHeight="1" thickBot="1">
      <c r="A13" s="4272" t="s">
        <v>3028</v>
      </c>
      <c r="B13" s="4273"/>
      <c r="C13" s="4273"/>
      <c r="D13" s="4273"/>
      <c r="E13" s="4273"/>
      <c r="F13" s="4273"/>
      <c r="G13" s="4273"/>
      <c r="H13" s="4273"/>
      <c r="I13" s="4273"/>
      <c r="J13" s="4273"/>
      <c r="K13" s="4273"/>
      <c r="L13" s="4273"/>
      <c r="M13" s="4273"/>
      <c r="N13" s="4273"/>
      <c r="O13" s="4273"/>
      <c r="P13" s="4273"/>
      <c r="Q13" s="4273"/>
      <c r="R13" s="4273"/>
      <c r="S13" s="4273"/>
      <c r="T13" s="4274"/>
    </row>
    <row r="14" spans="1:20" ht="27.75" customHeight="1">
      <c r="A14" s="4275" t="s">
        <v>26</v>
      </c>
      <c r="B14" s="4276"/>
      <c r="C14" s="4277"/>
      <c r="D14" s="4281" t="s">
        <v>28</v>
      </c>
      <c r="E14" s="4281" t="s">
        <v>29</v>
      </c>
      <c r="F14" s="4281" t="s">
        <v>30</v>
      </c>
      <c r="G14" s="4283" t="s">
        <v>1857</v>
      </c>
      <c r="H14" s="4284"/>
      <c r="I14" s="4285"/>
      <c r="J14" s="4283" t="s">
        <v>688</v>
      </c>
      <c r="K14" s="4285"/>
      <c r="L14" s="4281" t="s">
        <v>419</v>
      </c>
      <c r="M14" s="4281" t="s">
        <v>420</v>
      </c>
      <c r="N14" s="4286" t="s">
        <v>2278</v>
      </c>
      <c r="O14" s="4288" t="s">
        <v>428</v>
      </c>
      <c r="P14" s="4289"/>
      <c r="Q14" s="4290"/>
      <c r="R14" s="4288" t="s">
        <v>3029</v>
      </c>
      <c r="S14" s="4289"/>
      <c r="T14" s="4290"/>
    </row>
    <row r="15" spans="1:20" ht="24">
      <c r="A15" s="4278"/>
      <c r="B15" s="4279"/>
      <c r="C15" s="4280"/>
      <c r="D15" s="4282"/>
      <c r="E15" s="4282"/>
      <c r="F15" s="4282"/>
      <c r="G15" s="2234" t="s">
        <v>3030</v>
      </c>
      <c r="H15" s="2234" t="s">
        <v>3031</v>
      </c>
      <c r="I15" s="2234" t="s">
        <v>3032</v>
      </c>
      <c r="J15" s="2234" t="s">
        <v>3033</v>
      </c>
      <c r="K15" s="2234" t="s">
        <v>3034</v>
      </c>
      <c r="L15" s="4282"/>
      <c r="M15" s="4282"/>
      <c r="N15" s="4287"/>
      <c r="O15" s="2235" t="s">
        <v>34</v>
      </c>
      <c r="P15" s="2236" t="s">
        <v>35</v>
      </c>
      <c r="Q15" s="2237" t="s">
        <v>36</v>
      </c>
      <c r="R15" s="2235" t="s">
        <v>3035</v>
      </c>
      <c r="S15" s="2236" t="s">
        <v>3036</v>
      </c>
      <c r="T15" s="2237" t="s">
        <v>3037</v>
      </c>
    </row>
    <row r="16" spans="1:20" ht="32.25" customHeight="1">
      <c r="A16" s="4240" t="s">
        <v>27</v>
      </c>
      <c r="B16" s="4241"/>
      <c r="C16" s="4241"/>
      <c r="D16" s="2125"/>
      <c r="E16" s="2125"/>
      <c r="F16" s="2125"/>
      <c r="G16" s="2604">
        <v>24.6</v>
      </c>
      <c r="H16" s="2604">
        <v>41.9</v>
      </c>
      <c r="I16" s="2604">
        <v>8.4</v>
      </c>
      <c r="J16" s="2604"/>
      <c r="K16" s="2604"/>
      <c r="L16" s="2635">
        <v>149080</v>
      </c>
      <c r="M16" s="2621"/>
      <c r="N16" s="2622"/>
      <c r="O16" s="2623"/>
      <c r="P16" s="2604">
        <v>1</v>
      </c>
      <c r="Q16" s="2624"/>
      <c r="R16" s="2623"/>
      <c r="S16" s="2439"/>
      <c r="T16" s="2625">
        <v>20623</v>
      </c>
    </row>
    <row r="17" spans="1:20" ht="33.75" customHeight="1" thickBot="1">
      <c r="A17" s="4242" t="s">
        <v>20</v>
      </c>
      <c r="B17" s="4243"/>
      <c r="C17" s="4243"/>
      <c r="D17" s="2126"/>
      <c r="E17" s="2126"/>
      <c r="F17" s="2126"/>
      <c r="G17" s="2636">
        <v>28.1</v>
      </c>
      <c r="H17" s="2655">
        <v>41.9</v>
      </c>
      <c r="I17" s="2655">
        <v>8.4</v>
      </c>
      <c r="J17" s="2126"/>
      <c r="K17" s="2126"/>
      <c r="L17" s="2637">
        <v>149080</v>
      </c>
      <c r="M17" s="2126"/>
      <c r="N17" s="2127"/>
      <c r="O17" s="2553"/>
      <c r="P17" s="2636">
        <v>1</v>
      </c>
      <c r="Q17" s="2127"/>
      <c r="R17" s="2128"/>
      <c r="S17" s="2126"/>
      <c r="T17" s="2127">
        <v>20623</v>
      </c>
    </row>
    <row r="18" spans="1:20">
      <c r="A18" s="6"/>
      <c r="B18" s="2"/>
      <c r="C18" s="6"/>
      <c r="D18" s="3"/>
      <c r="E18" s="3"/>
      <c r="F18" s="3"/>
      <c r="G18" s="6"/>
      <c r="H18" s="6"/>
      <c r="I18" s="6"/>
      <c r="J18" s="6"/>
      <c r="K18" s="6"/>
      <c r="L18" s="6"/>
      <c r="M18" s="6"/>
      <c r="N18" s="6"/>
      <c r="O18" s="2"/>
      <c r="P18" s="2"/>
      <c r="Q18" s="2"/>
      <c r="R18" s="2"/>
      <c r="S18" s="2"/>
      <c r="T18" s="2"/>
    </row>
    <row r="19" spans="1:20" ht="18.75" thickBot="1">
      <c r="A19" s="1532"/>
      <c r="B19" s="1532"/>
      <c r="C19" s="1532"/>
      <c r="D19" s="1532"/>
      <c r="E19" s="1532"/>
      <c r="F19" s="1078"/>
      <c r="G19" s="1078"/>
      <c r="H19" s="1079"/>
      <c r="I19" s="1080"/>
      <c r="J19" s="1080"/>
      <c r="K19" s="1080"/>
      <c r="L19" s="1080"/>
      <c r="M19" s="1080"/>
      <c r="N19" s="1080"/>
      <c r="O19" s="2"/>
      <c r="P19" s="48"/>
      <c r="Q19" s="48"/>
      <c r="R19" s="48"/>
      <c r="S19" s="2"/>
      <c r="T19" s="2"/>
    </row>
    <row r="20" spans="1:20" ht="27.75" customHeight="1" thickBot="1">
      <c r="A20" s="4188" t="s">
        <v>2259</v>
      </c>
      <c r="B20" s="4189"/>
      <c r="C20" s="4189"/>
      <c r="D20" s="4189"/>
      <c r="E20" s="4189"/>
      <c r="F20" s="4189"/>
      <c r="G20" s="4189"/>
      <c r="H20" s="4189"/>
      <c r="I20" s="4189"/>
      <c r="J20" s="4189"/>
      <c r="K20" s="4189"/>
      <c r="L20" s="4189"/>
      <c r="M20" s="4189"/>
      <c r="N20" s="4189"/>
      <c r="O20" s="4190"/>
      <c r="P20" s="38"/>
      <c r="Q20" s="38"/>
      <c r="R20" s="38"/>
      <c r="S20" s="48"/>
      <c r="T20" s="2"/>
    </row>
    <row r="21" spans="1:20" ht="18" customHeight="1">
      <c r="A21" s="4244"/>
      <c r="B21" s="4247" t="s">
        <v>26</v>
      </c>
      <c r="C21" s="4248"/>
      <c r="D21" s="4253" t="s">
        <v>2260</v>
      </c>
      <c r="E21" s="4254"/>
      <c r="F21" s="4254"/>
      <c r="G21" s="4254"/>
      <c r="H21" s="4254"/>
      <c r="I21" s="4255"/>
      <c r="J21" s="4256" t="s">
        <v>20</v>
      </c>
      <c r="K21" s="4257"/>
      <c r="L21" s="4257"/>
      <c r="M21" s="4257"/>
      <c r="N21" s="4257"/>
      <c r="O21" s="4258"/>
      <c r="P21" s="3"/>
      <c r="Q21" s="3"/>
      <c r="R21" s="3"/>
      <c r="S21" s="38"/>
      <c r="T21" s="6"/>
    </row>
    <row r="22" spans="1:20" ht="16.5" customHeight="1">
      <c r="A22" s="4245"/>
      <c r="B22" s="4249"/>
      <c r="C22" s="4250"/>
      <c r="D22" s="4259" t="s">
        <v>2261</v>
      </c>
      <c r="E22" s="4260"/>
      <c r="F22" s="4261" t="s">
        <v>2262</v>
      </c>
      <c r="G22" s="4261"/>
      <c r="H22" s="4175" t="s">
        <v>19</v>
      </c>
      <c r="I22" s="4263" t="s">
        <v>2263</v>
      </c>
      <c r="J22" s="4265" t="s">
        <v>2261</v>
      </c>
      <c r="K22" s="4266"/>
      <c r="L22" s="4267" t="s">
        <v>2262</v>
      </c>
      <c r="M22" s="4267"/>
      <c r="N22" s="4268" t="s">
        <v>19</v>
      </c>
      <c r="O22" s="4270" t="s">
        <v>2272</v>
      </c>
      <c r="P22" s="3"/>
      <c r="Q22" s="3"/>
      <c r="R22" s="3"/>
      <c r="S22" s="3"/>
      <c r="T22" s="2"/>
    </row>
    <row r="23" spans="1:20" ht="36.75" thickBot="1">
      <c r="A23" s="4246"/>
      <c r="B23" s="4251"/>
      <c r="C23" s="4252"/>
      <c r="D23" s="2266" t="s">
        <v>2264</v>
      </c>
      <c r="E23" s="2276" t="s">
        <v>2265</v>
      </c>
      <c r="F23" s="2276" t="s">
        <v>2264</v>
      </c>
      <c r="G23" s="2276" t="s">
        <v>2265</v>
      </c>
      <c r="H23" s="4262"/>
      <c r="I23" s="4264"/>
      <c r="J23" s="2277" t="s">
        <v>2264</v>
      </c>
      <c r="K23" s="2278" t="s">
        <v>2265</v>
      </c>
      <c r="L23" s="2278" t="s">
        <v>2264</v>
      </c>
      <c r="M23" s="2278" t="s">
        <v>2265</v>
      </c>
      <c r="N23" s="4269"/>
      <c r="O23" s="4271"/>
      <c r="P23" s="3"/>
      <c r="Q23" s="3"/>
      <c r="R23" s="3"/>
      <c r="S23" s="3"/>
      <c r="T23" s="2"/>
    </row>
    <row r="24" spans="1:20">
      <c r="A24" s="4231" t="s">
        <v>963</v>
      </c>
      <c r="B24" s="4234" t="s">
        <v>2266</v>
      </c>
      <c r="C24" s="4235"/>
      <c r="D24" s="2357"/>
      <c r="E24" s="2358">
        <v>2</v>
      </c>
      <c r="F24" s="2358"/>
      <c r="G24" s="2358">
        <v>1</v>
      </c>
      <c r="H24" s="2358">
        <v>3</v>
      </c>
      <c r="I24" s="2359">
        <v>191</v>
      </c>
      <c r="J24" s="2287"/>
      <c r="K24" s="2288">
        <v>2</v>
      </c>
      <c r="L24" s="2288"/>
      <c r="M24" s="2288">
        <v>1</v>
      </c>
      <c r="N24" s="2288">
        <v>3</v>
      </c>
      <c r="O24" s="2566">
        <v>191</v>
      </c>
      <c r="P24" s="3"/>
      <c r="Q24" s="3"/>
      <c r="R24" s="3"/>
      <c r="S24" s="3"/>
      <c r="T24" s="2"/>
    </row>
    <row r="25" spans="1:20">
      <c r="A25" s="4232"/>
      <c r="B25" s="4236" t="s">
        <v>2267</v>
      </c>
      <c r="C25" s="4237"/>
      <c r="D25" s="2360"/>
      <c r="E25" s="2361">
        <v>16</v>
      </c>
      <c r="F25" s="2361"/>
      <c r="G25" s="2361">
        <v>12</v>
      </c>
      <c r="H25" s="2362">
        <f>E25+G25</f>
        <v>28</v>
      </c>
      <c r="I25" s="2363">
        <v>2147</v>
      </c>
      <c r="J25" s="2293"/>
      <c r="K25" s="2294">
        <v>16</v>
      </c>
      <c r="L25" s="2294"/>
      <c r="M25" s="2294">
        <v>12</v>
      </c>
      <c r="N25" s="2567">
        <v>28</v>
      </c>
      <c r="O25" s="2338">
        <v>2147</v>
      </c>
      <c r="P25" s="3"/>
      <c r="Q25" s="3"/>
      <c r="R25" s="3"/>
      <c r="S25" s="3"/>
      <c r="T25" s="2"/>
    </row>
    <row r="26" spans="1:20">
      <c r="A26" s="4232"/>
      <c r="B26" s="4236" t="s">
        <v>2268</v>
      </c>
      <c r="C26" s="4237"/>
      <c r="D26" s="2360"/>
      <c r="E26" s="2361">
        <v>25</v>
      </c>
      <c r="F26" s="2361"/>
      <c r="G26" s="2361">
        <v>13</v>
      </c>
      <c r="H26" s="2361">
        <f>E26+G26</f>
        <v>38</v>
      </c>
      <c r="I26" s="2239">
        <v>5994</v>
      </c>
      <c r="J26" s="2293"/>
      <c r="K26" s="2294">
        <v>25</v>
      </c>
      <c r="L26" s="2294"/>
      <c r="M26" s="2294">
        <v>13</v>
      </c>
      <c r="N26" s="2294">
        <v>38</v>
      </c>
      <c r="O26" s="2244">
        <v>5994</v>
      </c>
      <c r="P26" s="3"/>
      <c r="Q26" s="3"/>
      <c r="R26" s="3"/>
      <c r="S26" s="3"/>
      <c r="T26" s="2"/>
    </row>
    <row r="27" spans="1:20" ht="13.5" thickBot="1">
      <c r="A27" s="4233"/>
      <c r="B27" s="4238" t="s">
        <v>19</v>
      </c>
      <c r="C27" s="4239"/>
      <c r="D27" s="2364"/>
      <c r="E27" s="2365">
        <f>SUM(E24:E26)</f>
        <v>43</v>
      </c>
      <c r="F27" s="2365"/>
      <c r="G27" s="2365">
        <f>SUM(G24:G26)</f>
        <v>26</v>
      </c>
      <c r="H27" s="2365">
        <f>SUM(H24:H26)</f>
        <v>69</v>
      </c>
      <c r="I27" s="2250">
        <f>SUM(I24:I26)</f>
        <v>8332</v>
      </c>
      <c r="J27" s="2568"/>
      <c r="K27" s="2317">
        <v>43</v>
      </c>
      <c r="L27" s="2317"/>
      <c r="M27" s="2317">
        <v>26</v>
      </c>
      <c r="N27" s="2317">
        <v>69</v>
      </c>
      <c r="O27" s="2255">
        <v>8332</v>
      </c>
      <c r="P27" s="2"/>
      <c r="Q27" s="2"/>
      <c r="R27" s="2"/>
      <c r="S27" s="3"/>
      <c r="T27" s="2"/>
    </row>
    <row r="28" spans="1:20">
      <c r="A28" s="33"/>
      <c r="B28" s="33"/>
      <c r="C28" s="34"/>
      <c r="D28" s="34"/>
      <c r="E28" s="298"/>
      <c r="F28" s="298"/>
      <c r="G28" s="298"/>
      <c r="H28" s="298"/>
      <c r="I28" s="298"/>
      <c r="J28" s="6"/>
      <c r="K28" s="6"/>
      <c r="L28" s="6"/>
      <c r="M28" s="6"/>
      <c r="N28" s="6"/>
      <c r="O28" s="2"/>
      <c r="P28" s="2"/>
      <c r="Q28" s="2"/>
      <c r="R28" s="2"/>
      <c r="S28" s="2"/>
      <c r="T28" s="2"/>
    </row>
    <row r="29" spans="1:20" ht="13.5" thickBot="1">
      <c r="A29" s="3"/>
      <c r="B29" s="3"/>
      <c r="C29" s="2"/>
      <c r="D29" s="2"/>
      <c r="E29" s="6"/>
      <c r="F29" s="6"/>
      <c r="G29" s="2"/>
      <c r="H29" s="2"/>
      <c r="I29" s="2"/>
      <c r="J29" s="2"/>
      <c r="K29" s="2"/>
      <c r="L29" s="2"/>
      <c r="M29" s="2"/>
      <c r="N29" s="2"/>
      <c r="O29" s="2"/>
      <c r="P29" s="2"/>
      <c r="Q29" s="2"/>
      <c r="R29" s="2"/>
      <c r="S29" s="3"/>
      <c r="T29" s="3"/>
    </row>
    <row r="30" spans="1:20" ht="16.5" thickBot="1">
      <c r="A30" s="4203" t="s">
        <v>3647</v>
      </c>
      <c r="B30" s="4204"/>
      <c r="C30" s="4204"/>
      <c r="D30" s="4204"/>
      <c r="E30" s="4204"/>
      <c r="F30" s="4204"/>
      <c r="G30" s="4204"/>
      <c r="H30" s="4204"/>
      <c r="I30" s="4204"/>
      <c r="J30" s="4204"/>
      <c r="K30" s="4204"/>
      <c r="L30" s="4204"/>
      <c r="M30" s="4204"/>
      <c r="N30" s="4204"/>
      <c r="O30" s="4205"/>
      <c r="P30" s="2"/>
      <c r="Q30" s="2"/>
      <c r="R30" s="2"/>
      <c r="S30" s="3"/>
      <c r="T30" s="3"/>
    </row>
    <row r="31" spans="1:20">
      <c r="A31" s="4206" t="s">
        <v>2615</v>
      </c>
      <c r="B31" s="4209" t="s">
        <v>26</v>
      </c>
      <c r="C31" s="4210"/>
      <c r="D31" s="4213" t="s">
        <v>2260</v>
      </c>
      <c r="E31" s="4214"/>
      <c r="F31" s="4214"/>
      <c r="G31" s="4214"/>
      <c r="H31" s="4214"/>
      <c r="I31" s="4215"/>
      <c r="J31" s="4216" t="s">
        <v>20</v>
      </c>
      <c r="K31" s="4217"/>
      <c r="L31" s="4217"/>
      <c r="M31" s="4217"/>
      <c r="N31" s="4217"/>
      <c r="O31" s="4218"/>
      <c r="P31" s="2"/>
      <c r="Q31" s="2"/>
      <c r="R31" s="2"/>
      <c r="S31" s="2"/>
      <c r="T31" s="3"/>
    </row>
    <row r="32" spans="1:20" ht="41.25" customHeight="1" thickBot="1">
      <c r="A32" s="4207"/>
      <c r="B32" s="4211"/>
      <c r="C32" s="4212"/>
      <c r="D32" s="2279" t="s">
        <v>968</v>
      </c>
      <c r="E32" s="2279" t="s">
        <v>969</v>
      </c>
      <c r="F32" s="2279" t="s">
        <v>970</v>
      </c>
      <c r="G32" s="2279" t="s">
        <v>971</v>
      </c>
      <c r="H32" s="2280" t="s">
        <v>346</v>
      </c>
      <c r="I32" s="2280" t="s">
        <v>19</v>
      </c>
      <c r="J32" s="2281" t="s">
        <v>968</v>
      </c>
      <c r="K32" s="2282" t="s">
        <v>969</v>
      </c>
      <c r="L32" s="2282" t="s">
        <v>970</v>
      </c>
      <c r="M32" s="2282" t="s">
        <v>971</v>
      </c>
      <c r="N32" s="2282" t="s">
        <v>346</v>
      </c>
      <c r="O32" s="2283" t="s">
        <v>19</v>
      </c>
      <c r="P32" s="2"/>
      <c r="Q32" s="2"/>
      <c r="R32" s="2"/>
      <c r="S32" s="2"/>
      <c r="T32" s="3"/>
    </row>
    <row r="33" spans="1:20" ht="17.25" customHeight="1">
      <c r="A33" s="4207"/>
      <c r="B33" s="4219" t="s">
        <v>2266</v>
      </c>
      <c r="C33" s="4220"/>
      <c r="D33" s="2284"/>
      <c r="E33" s="2284"/>
      <c r="F33" s="2284"/>
      <c r="G33" s="2285"/>
      <c r="H33" s="2285">
        <v>0</v>
      </c>
      <c r="I33" s="2286">
        <f>SUM(D33:H33)</f>
        <v>0</v>
      </c>
      <c r="J33" s="2287"/>
      <c r="K33" s="2288"/>
      <c r="L33" s="2288"/>
      <c r="M33" s="2288"/>
      <c r="N33" s="2288"/>
      <c r="O33" s="2289">
        <f>SUM(J33:N33)</f>
        <v>0</v>
      </c>
      <c r="P33" s="2"/>
      <c r="Q33" s="2"/>
      <c r="R33" s="2"/>
      <c r="S33" s="2"/>
      <c r="T33" s="3"/>
    </row>
    <row r="34" spans="1:20" ht="20.25" customHeight="1">
      <c r="A34" s="4207"/>
      <c r="B34" s="4221" t="s">
        <v>2267</v>
      </c>
      <c r="C34" s="4222"/>
      <c r="D34" s="2290"/>
      <c r="E34" s="2290"/>
      <c r="F34" s="2290"/>
      <c r="G34" s="2291"/>
      <c r="H34" s="2291"/>
      <c r="I34" s="2292">
        <f>SUM(D34:H34)</f>
        <v>0</v>
      </c>
      <c r="J34" s="2293"/>
      <c r="K34" s="2294"/>
      <c r="L34" s="2294"/>
      <c r="M34" s="2294"/>
      <c r="N34" s="2294"/>
      <c r="O34" s="2295">
        <f>SUM(J34:N34)</f>
        <v>0</v>
      </c>
      <c r="P34" s="2"/>
      <c r="Q34" s="2"/>
      <c r="R34" s="2"/>
      <c r="S34" s="2"/>
      <c r="T34" s="3"/>
    </row>
    <row r="35" spans="1:20" ht="19.5" customHeight="1">
      <c r="A35" s="4207"/>
      <c r="B35" s="4221" t="s">
        <v>2268</v>
      </c>
      <c r="C35" s="4222"/>
      <c r="D35" s="2290"/>
      <c r="E35" s="2290"/>
      <c r="F35" s="2290"/>
      <c r="G35" s="2291"/>
      <c r="H35" s="2291"/>
      <c r="I35" s="2292">
        <f>SUM(D35:H35)</f>
        <v>0</v>
      </c>
      <c r="J35" s="2293"/>
      <c r="K35" s="2294"/>
      <c r="L35" s="2294"/>
      <c r="M35" s="2294"/>
      <c r="N35" s="2294"/>
      <c r="O35" s="2295">
        <f>SUM(J35:N35)</f>
        <v>0</v>
      </c>
      <c r="P35" s="2"/>
      <c r="Q35" s="2"/>
      <c r="R35" s="2"/>
      <c r="S35" s="2"/>
      <c r="T35" s="3"/>
    </row>
    <row r="36" spans="1:20" ht="20.25" customHeight="1" thickBot="1">
      <c r="A36" s="4207"/>
      <c r="B36" s="4223" t="s">
        <v>19</v>
      </c>
      <c r="C36" s="4224"/>
      <c r="D36" s="2296">
        <f t="shared" ref="D36:O36" si="0">SUM(D33:D35)</f>
        <v>0</v>
      </c>
      <c r="E36" s="2296">
        <f t="shared" si="0"/>
        <v>0</v>
      </c>
      <c r="F36" s="2296">
        <f t="shared" si="0"/>
        <v>0</v>
      </c>
      <c r="G36" s="2297">
        <f t="shared" si="0"/>
        <v>0</v>
      </c>
      <c r="H36" s="2297">
        <f t="shared" si="0"/>
        <v>0</v>
      </c>
      <c r="I36" s="2298">
        <f t="shared" si="0"/>
        <v>0</v>
      </c>
      <c r="J36" s="2299">
        <f t="shared" si="0"/>
        <v>0</v>
      </c>
      <c r="K36" s="2300">
        <f t="shared" si="0"/>
        <v>0</v>
      </c>
      <c r="L36" s="2300">
        <f t="shared" si="0"/>
        <v>0</v>
      </c>
      <c r="M36" s="2300">
        <f t="shared" si="0"/>
        <v>0</v>
      </c>
      <c r="N36" s="2300">
        <f t="shared" si="0"/>
        <v>0</v>
      </c>
      <c r="O36" s="2301">
        <f t="shared" si="0"/>
        <v>0</v>
      </c>
      <c r="P36" s="2"/>
      <c r="Q36" s="2"/>
      <c r="R36" s="2"/>
      <c r="S36" s="2"/>
      <c r="T36" s="3"/>
    </row>
    <row r="37" spans="1:20" ht="27" customHeight="1" thickBot="1">
      <c r="A37" s="4207"/>
      <c r="B37" s="4225" t="s">
        <v>3038</v>
      </c>
      <c r="C37" s="4226"/>
      <c r="D37" s="2302">
        <v>0</v>
      </c>
      <c r="E37" s="2284"/>
      <c r="F37" s="2284"/>
      <c r="G37" s="2284"/>
      <c r="H37" s="2284"/>
      <c r="I37" s="2286">
        <v>0</v>
      </c>
      <c r="J37" s="2287"/>
      <c r="K37" s="2288"/>
      <c r="L37" s="2288"/>
      <c r="M37" s="2288"/>
      <c r="N37" s="2288"/>
      <c r="O37" s="2289">
        <f>SUM(J37:N37)</f>
        <v>0</v>
      </c>
      <c r="P37" s="2"/>
      <c r="Q37" s="2"/>
      <c r="R37" s="2"/>
      <c r="S37" s="2"/>
      <c r="T37" s="2"/>
    </row>
    <row r="38" spans="1:20" ht="29.25" customHeight="1">
      <c r="A38" s="4207"/>
      <c r="B38" s="4225" t="s">
        <v>1865</v>
      </c>
      <c r="C38" s="4226"/>
      <c r="D38" s="2303"/>
      <c r="E38" s="2304"/>
      <c r="F38" s="2304"/>
      <c r="G38" s="2304"/>
      <c r="H38" s="2304"/>
      <c r="I38" s="2305"/>
      <c r="J38" s="2306"/>
      <c r="K38" s="2307"/>
      <c r="L38" s="2307"/>
      <c r="M38" s="2307"/>
      <c r="N38" s="2307"/>
      <c r="O38" s="2308"/>
      <c r="P38" s="2"/>
      <c r="Q38" s="2"/>
      <c r="R38" s="2"/>
      <c r="S38" s="2"/>
      <c r="T38" s="2"/>
    </row>
    <row r="39" spans="1:20" ht="27.75" customHeight="1">
      <c r="A39" s="4207"/>
      <c r="B39" s="4227" t="s">
        <v>972</v>
      </c>
      <c r="C39" s="4228"/>
      <c r="D39" s="2309"/>
      <c r="E39" s="2290"/>
      <c r="F39" s="2290"/>
      <c r="G39" s="2290"/>
      <c r="H39" s="2290"/>
      <c r="I39" s="2292">
        <f>SUM(D39:H39)</f>
        <v>0</v>
      </c>
      <c r="J39" s="2293"/>
      <c r="K39" s="2294"/>
      <c r="L39" s="2294"/>
      <c r="M39" s="2294"/>
      <c r="N39" s="2294"/>
      <c r="O39" s="2295">
        <f>SUM(J39:N39)</f>
        <v>0</v>
      </c>
      <c r="P39" s="2"/>
      <c r="Q39" s="2"/>
      <c r="R39" s="2"/>
      <c r="S39" s="2"/>
      <c r="T39" s="2"/>
    </row>
    <row r="40" spans="1:20" ht="24">
      <c r="A40" s="4207"/>
      <c r="B40" s="4229" t="s">
        <v>347</v>
      </c>
      <c r="C40" s="2129" t="s">
        <v>348</v>
      </c>
      <c r="D40" s="2309"/>
      <c r="E40" s="2290"/>
      <c r="F40" s="2290"/>
      <c r="G40" s="2290"/>
      <c r="H40" s="2290">
        <v>0</v>
      </c>
      <c r="I40" s="2292">
        <f>SUM(D40:H40)</f>
        <v>0</v>
      </c>
      <c r="J40" s="2293"/>
      <c r="K40" s="2294"/>
      <c r="L40" s="2294"/>
      <c r="M40" s="2294"/>
      <c r="N40" s="2294"/>
      <c r="O40" s="2295">
        <f>SUM(J40:N40)</f>
        <v>0</v>
      </c>
      <c r="P40" s="2"/>
      <c r="Q40" s="2"/>
      <c r="R40" s="2"/>
      <c r="S40" s="2"/>
      <c r="T40" s="2"/>
    </row>
    <row r="41" spans="1:20" ht="24.75" thickBot="1">
      <c r="A41" s="4208"/>
      <c r="B41" s="4230"/>
      <c r="C41" s="2130" t="s">
        <v>349</v>
      </c>
      <c r="D41" s="2310"/>
      <c r="E41" s="2296"/>
      <c r="F41" s="2296"/>
      <c r="G41" s="2296"/>
      <c r="H41" s="2296"/>
      <c r="I41" s="2298">
        <f>SUM(D41:H41)</f>
        <v>0</v>
      </c>
      <c r="J41" s="2299"/>
      <c r="K41" s="2300"/>
      <c r="L41" s="2300"/>
      <c r="M41" s="2300"/>
      <c r="N41" s="2300"/>
      <c r="O41" s="2301">
        <f>SUM(J41:N41)</f>
        <v>0</v>
      </c>
      <c r="P41" s="2"/>
      <c r="Q41" s="2"/>
      <c r="R41" s="2"/>
      <c r="S41" s="2"/>
      <c r="T41" s="2"/>
    </row>
    <row r="42" spans="1:20" ht="21.75" customHeight="1" thickBot="1">
      <c r="A42" s="2311"/>
      <c r="B42" s="2311"/>
      <c r="C42" s="2312"/>
      <c r="D42" s="2312"/>
      <c r="E42" s="2313"/>
      <c r="F42" s="2313"/>
      <c r="G42" s="2313"/>
      <c r="H42" s="2313"/>
      <c r="I42" s="2313"/>
      <c r="J42" s="2313"/>
      <c r="K42" s="2313"/>
      <c r="L42" s="2313"/>
      <c r="M42" s="2313"/>
      <c r="N42" s="2313"/>
      <c r="O42" s="2312"/>
      <c r="P42" s="2"/>
      <c r="Q42" s="2"/>
      <c r="R42" s="2"/>
      <c r="S42" s="2"/>
      <c r="T42" s="2"/>
    </row>
    <row r="43" spans="1:20" ht="30" customHeight="1" thickBot="1">
      <c r="A43" s="4188" t="s">
        <v>482</v>
      </c>
      <c r="B43" s="4189"/>
      <c r="C43" s="4189"/>
      <c r="D43" s="4189"/>
      <c r="E43" s="4189"/>
      <c r="F43" s="4189"/>
      <c r="G43" s="4189"/>
      <c r="H43" s="4189"/>
      <c r="I43" s="4189"/>
      <c r="J43" s="4189"/>
      <c r="K43" s="4189"/>
      <c r="L43" s="4189"/>
      <c r="M43" s="4190"/>
      <c r="N43" s="2313"/>
      <c r="O43" s="2312"/>
      <c r="P43" s="2"/>
      <c r="Q43" s="2"/>
      <c r="R43" s="2"/>
      <c r="S43" s="2"/>
      <c r="T43" s="2"/>
    </row>
    <row r="44" spans="1:20" ht="29.25" customHeight="1">
      <c r="A44" s="4191" t="s">
        <v>26</v>
      </c>
      <c r="B44" s="4192"/>
      <c r="C44" s="4195" t="s">
        <v>27</v>
      </c>
      <c r="D44" s="4198" t="s">
        <v>1031</v>
      </c>
      <c r="E44" s="4198"/>
      <c r="F44" s="4198"/>
      <c r="G44" s="4198"/>
      <c r="H44" s="4198"/>
      <c r="I44" s="4198"/>
      <c r="J44" s="4198"/>
      <c r="K44" s="4198"/>
      <c r="L44" s="4198"/>
      <c r="M44" s="4199"/>
      <c r="N44" s="2313"/>
      <c r="O44" s="2312"/>
      <c r="P44" s="2"/>
      <c r="Q44" s="2"/>
      <c r="R44" s="2"/>
      <c r="S44" s="2"/>
      <c r="T44" s="2"/>
    </row>
    <row r="45" spans="1:20" ht="20.25" customHeight="1">
      <c r="A45" s="4193"/>
      <c r="B45" s="4194"/>
      <c r="C45" s="4196"/>
      <c r="D45" s="4200" t="s">
        <v>2261</v>
      </c>
      <c r="E45" s="4200"/>
      <c r="F45" s="4200" t="s">
        <v>1032</v>
      </c>
      <c r="G45" s="4200"/>
      <c r="H45" s="4201" t="s">
        <v>484</v>
      </c>
      <c r="I45" s="4200" t="s">
        <v>485</v>
      </c>
      <c r="J45" s="4200" t="s">
        <v>486</v>
      </c>
      <c r="K45" s="4200" t="s">
        <v>487</v>
      </c>
      <c r="L45" s="4200" t="s">
        <v>1597</v>
      </c>
      <c r="M45" s="4202" t="s">
        <v>1240</v>
      </c>
      <c r="N45" s="2313"/>
      <c r="O45" s="2312"/>
      <c r="P45" s="2"/>
      <c r="Q45" s="2"/>
      <c r="R45" s="2"/>
      <c r="S45" s="2"/>
      <c r="T45" s="2"/>
    </row>
    <row r="46" spans="1:20" ht="17.25" customHeight="1">
      <c r="A46" s="4193"/>
      <c r="B46" s="4194"/>
      <c r="C46" s="4197"/>
      <c r="D46" s="2314" t="s">
        <v>1033</v>
      </c>
      <c r="E46" s="2314" t="s">
        <v>2276</v>
      </c>
      <c r="F46" s="2314" t="s">
        <v>1033</v>
      </c>
      <c r="G46" s="2314" t="s">
        <v>2276</v>
      </c>
      <c r="H46" s="4201"/>
      <c r="I46" s="4200"/>
      <c r="J46" s="4200"/>
      <c r="K46" s="4200"/>
      <c r="L46" s="4200"/>
      <c r="M46" s="4202"/>
      <c r="N46" s="2313"/>
      <c r="O46" s="2312"/>
      <c r="P46" s="2"/>
      <c r="Q46" s="2"/>
      <c r="R46" s="2"/>
      <c r="S46" s="2"/>
      <c r="T46" s="2"/>
    </row>
    <row r="47" spans="1:20" ht="25.5" customHeight="1">
      <c r="A47" s="4184" t="s">
        <v>1034</v>
      </c>
      <c r="B47" s="4185"/>
      <c r="C47" s="2463"/>
      <c r="D47" s="2464"/>
      <c r="E47" s="2464"/>
      <c r="F47" s="2464"/>
      <c r="G47" s="2464"/>
      <c r="H47" s="2464"/>
      <c r="I47" s="2464"/>
      <c r="J47" s="2464"/>
      <c r="K47" s="2464"/>
      <c r="L47" s="2464"/>
      <c r="M47" s="2465"/>
      <c r="N47" s="2313"/>
      <c r="O47" s="2312"/>
      <c r="P47" s="2"/>
      <c r="Q47" s="2"/>
      <c r="R47" s="2"/>
      <c r="S47" s="2"/>
      <c r="T47" s="2"/>
    </row>
    <row r="48" spans="1:20" ht="26.25" customHeight="1">
      <c r="A48" s="4184" t="s">
        <v>1035</v>
      </c>
      <c r="B48" s="4185"/>
      <c r="C48" s="2463"/>
      <c r="D48" s="2464"/>
      <c r="E48" s="2464"/>
      <c r="F48" s="2464"/>
      <c r="G48" s="2464"/>
      <c r="H48" s="2464"/>
      <c r="I48" s="2464"/>
      <c r="J48" s="2464"/>
      <c r="K48" s="2464"/>
      <c r="L48" s="2464"/>
      <c r="M48" s="2465"/>
      <c r="N48" s="2313"/>
      <c r="O48" s="2312"/>
      <c r="P48" s="2"/>
      <c r="Q48" s="2"/>
      <c r="R48" s="2"/>
      <c r="S48" s="2"/>
      <c r="T48" s="2"/>
    </row>
    <row r="49" spans="1:20" ht="24.75" customHeight="1">
      <c r="A49" s="4184" t="s">
        <v>1036</v>
      </c>
      <c r="B49" s="4185"/>
      <c r="C49" s="2463"/>
      <c r="D49" s="2464"/>
      <c r="E49" s="2464"/>
      <c r="F49" s="2464"/>
      <c r="G49" s="2464"/>
      <c r="H49" s="2464"/>
      <c r="I49" s="2464"/>
      <c r="J49" s="2464"/>
      <c r="K49" s="2464"/>
      <c r="L49" s="2464"/>
      <c r="M49" s="2465"/>
      <c r="N49" s="2313"/>
      <c r="O49" s="2312"/>
      <c r="P49" s="2"/>
      <c r="Q49" s="2"/>
      <c r="R49" s="2"/>
      <c r="S49" s="2"/>
      <c r="T49" s="2"/>
    </row>
    <row r="50" spans="1:20" ht="22.5" customHeight="1">
      <c r="A50" s="4184" t="s">
        <v>1037</v>
      </c>
      <c r="B50" s="4185"/>
      <c r="C50" s="2463"/>
      <c r="D50" s="2464">
        <v>5</v>
      </c>
      <c r="E50" s="2464">
        <v>932</v>
      </c>
      <c r="F50" s="2464"/>
      <c r="G50" s="2464"/>
      <c r="H50" s="2464"/>
      <c r="I50" s="2464"/>
      <c r="J50" s="2464"/>
      <c r="K50" s="2464"/>
      <c r="L50" s="2464"/>
      <c r="M50" s="2465"/>
      <c r="N50" s="2313"/>
      <c r="O50" s="2312"/>
      <c r="P50" s="2"/>
      <c r="Q50" s="2"/>
      <c r="R50" s="2"/>
      <c r="S50" s="2"/>
      <c r="T50" s="2"/>
    </row>
    <row r="51" spans="1:20" ht="23.25" customHeight="1">
      <c r="A51" s="4184" t="s">
        <v>1038</v>
      </c>
      <c r="B51" s="4185"/>
      <c r="C51" s="2463"/>
      <c r="D51" s="2464">
        <v>5</v>
      </c>
      <c r="E51" s="2464">
        <v>726</v>
      </c>
      <c r="F51" s="2464"/>
      <c r="G51" s="2464"/>
      <c r="H51" s="2464"/>
      <c r="I51" s="2464"/>
      <c r="J51" s="2464"/>
      <c r="K51" s="2464"/>
      <c r="L51" s="2464"/>
      <c r="M51" s="2465"/>
      <c r="N51" s="2313"/>
      <c r="O51" s="2312"/>
      <c r="P51" s="2"/>
      <c r="Q51" s="2"/>
      <c r="R51" s="2"/>
      <c r="S51" s="2"/>
      <c r="T51" s="2"/>
    </row>
    <row r="52" spans="1:20" ht="29.25" customHeight="1">
      <c r="A52" s="4184" t="s">
        <v>1039</v>
      </c>
      <c r="B52" s="4185"/>
      <c r="C52" s="2463"/>
      <c r="D52" s="2464"/>
      <c r="E52" s="2464"/>
      <c r="F52" s="2464"/>
      <c r="G52" s="2464"/>
      <c r="H52" s="2464"/>
      <c r="I52" s="2464"/>
      <c r="J52" s="2464"/>
      <c r="K52" s="2464"/>
      <c r="L52" s="2464"/>
      <c r="M52" s="2465"/>
      <c r="N52" s="2313"/>
      <c r="O52" s="2312"/>
      <c r="P52" s="2"/>
      <c r="Q52" s="2"/>
      <c r="R52" s="2"/>
      <c r="S52" s="2"/>
      <c r="T52" s="2"/>
    </row>
    <row r="53" spans="1:20" ht="30.75" customHeight="1" thickBot="1">
      <c r="A53" s="4186" t="s">
        <v>1040</v>
      </c>
      <c r="B53" s="4187"/>
      <c r="C53" s="2466"/>
      <c r="D53" s="2467"/>
      <c r="E53" s="2468"/>
      <c r="F53" s="2467"/>
      <c r="G53" s="2467"/>
      <c r="H53" s="2468"/>
      <c r="I53" s="2468"/>
      <c r="J53" s="2468"/>
      <c r="K53" s="2468"/>
      <c r="L53" s="2468"/>
      <c r="M53" s="2469"/>
      <c r="N53" s="2313"/>
      <c r="O53" s="2312"/>
      <c r="P53" s="2"/>
      <c r="Q53" s="2"/>
      <c r="R53" s="2"/>
      <c r="S53" s="2"/>
      <c r="T53" s="2"/>
    </row>
    <row r="54" spans="1:20" ht="24.75" customHeight="1">
      <c r="A54" s="4170" t="s">
        <v>26</v>
      </c>
      <c r="B54" s="4171"/>
      <c r="C54" s="4174" t="s">
        <v>27</v>
      </c>
      <c r="D54" s="4176"/>
      <c r="E54" s="4176"/>
      <c r="F54" s="4177"/>
      <c r="G54" s="4177"/>
      <c r="H54" s="4177"/>
      <c r="I54" s="4178"/>
      <c r="J54" s="2315"/>
      <c r="K54" s="2461"/>
      <c r="L54" s="2461"/>
      <c r="M54" s="2461"/>
      <c r="N54" s="2313"/>
      <c r="O54" s="2312"/>
      <c r="P54" s="2"/>
      <c r="Q54" s="2"/>
      <c r="R54" s="2"/>
      <c r="S54" s="2"/>
      <c r="T54" s="2"/>
    </row>
    <row r="55" spans="1:20" ht="21.75" customHeight="1">
      <c r="A55" s="4172"/>
      <c r="B55" s="4173"/>
      <c r="C55" s="4175"/>
      <c r="D55" s="2316">
        <f>D47+D48+D49+D50+D51+D52+D53</f>
        <v>10</v>
      </c>
      <c r="E55" s="2316">
        <f>E47+E48+E49+E50+E51+E52+E53</f>
        <v>1658</v>
      </c>
      <c r="F55" s="4163"/>
      <c r="G55" s="4164"/>
      <c r="H55" s="2316"/>
      <c r="I55" s="2316"/>
      <c r="J55" s="2316"/>
      <c r="K55" s="2244"/>
      <c r="O55" s="2312"/>
      <c r="P55" s="2"/>
      <c r="Q55" s="2"/>
      <c r="R55" s="2"/>
      <c r="S55" s="2"/>
      <c r="T55" s="2"/>
    </row>
    <row r="56" spans="1:20" ht="36.75" customHeight="1" thickBot="1">
      <c r="A56" s="4179" t="s">
        <v>1044</v>
      </c>
      <c r="B56" s="4180"/>
      <c r="C56" s="2276"/>
      <c r="D56" s="2317"/>
      <c r="E56" s="2317"/>
      <c r="F56" s="2462"/>
      <c r="G56" s="2626"/>
      <c r="H56" s="2317"/>
      <c r="I56" s="2317"/>
      <c r="J56" s="2317"/>
      <c r="K56" s="2255"/>
      <c r="O56" s="2312"/>
      <c r="P56" s="2"/>
      <c r="Q56" s="2"/>
      <c r="R56" s="2"/>
      <c r="S56" s="2"/>
      <c r="T56" s="2"/>
    </row>
    <row r="57" spans="1:20">
      <c r="A57" s="2311"/>
      <c r="B57" s="2311"/>
      <c r="C57" s="2312"/>
      <c r="D57" s="2312"/>
      <c r="E57" s="2313"/>
      <c r="F57" s="2313"/>
      <c r="G57" s="2313"/>
      <c r="H57" s="2313"/>
      <c r="I57" s="2313"/>
      <c r="J57" s="2313"/>
      <c r="K57" s="2313"/>
      <c r="L57" s="2313"/>
      <c r="M57" s="2313"/>
      <c r="N57" s="2313"/>
      <c r="O57" s="2312"/>
      <c r="P57" s="2"/>
      <c r="Q57" s="2"/>
      <c r="R57" s="2"/>
      <c r="S57" s="2"/>
      <c r="T57" s="2"/>
    </row>
    <row r="58" spans="1:20" ht="9.75" customHeight="1" thickBot="1">
      <c r="A58" s="2311"/>
      <c r="B58" s="2311"/>
      <c r="C58" s="2312"/>
      <c r="D58" s="2312"/>
      <c r="E58" s="2313"/>
      <c r="F58" s="2313"/>
      <c r="G58" s="2313"/>
      <c r="H58" s="2313"/>
      <c r="I58" s="2313"/>
      <c r="J58" s="2313"/>
      <c r="K58" s="2313"/>
      <c r="L58" s="2313"/>
      <c r="M58" s="2313"/>
      <c r="N58" s="2313"/>
      <c r="O58" s="2312"/>
      <c r="P58" s="2"/>
      <c r="Q58" s="2"/>
      <c r="R58" s="2"/>
      <c r="S58" s="2"/>
      <c r="T58" s="2"/>
    </row>
    <row r="59" spans="1:20" ht="21" customHeight="1">
      <c r="A59" s="4181" t="s">
        <v>957</v>
      </c>
      <c r="B59" s="4182"/>
      <c r="C59" s="4182"/>
      <c r="D59" s="4183"/>
      <c r="E59" s="2318"/>
      <c r="F59" s="2318"/>
      <c r="G59" s="2318"/>
      <c r="H59" s="2318"/>
      <c r="I59" s="2318"/>
      <c r="J59" s="2313"/>
      <c r="K59" s="2313"/>
      <c r="L59" s="2313"/>
      <c r="M59" s="2313"/>
      <c r="N59" s="2313"/>
      <c r="O59" s="2312"/>
      <c r="P59" s="2"/>
      <c r="Q59" s="2"/>
      <c r="R59" s="2"/>
      <c r="S59" s="2"/>
      <c r="T59" s="2"/>
    </row>
    <row r="60" spans="1:20" ht="24">
      <c r="A60" s="2319" t="s">
        <v>958</v>
      </c>
      <c r="B60" s="4165" t="s">
        <v>2934</v>
      </c>
      <c r="C60" s="4166"/>
      <c r="D60" s="4167"/>
      <c r="E60" s="2318"/>
      <c r="F60" s="2318"/>
      <c r="G60" s="2318"/>
      <c r="H60" s="2318"/>
      <c r="I60" s="2318"/>
      <c r="J60" s="2313"/>
      <c r="K60" s="2313"/>
      <c r="L60" s="2313"/>
      <c r="M60" s="2313"/>
      <c r="N60" s="2313"/>
      <c r="O60" s="2312"/>
      <c r="P60" s="2"/>
      <c r="Q60" s="2"/>
      <c r="R60" s="2"/>
      <c r="S60" s="2"/>
      <c r="T60" s="2"/>
    </row>
    <row r="61" spans="1:20" ht="20.25" customHeight="1">
      <c r="A61" s="2319" t="s">
        <v>962</v>
      </c>
      <c r="B61" s="4165" t="s">
        <v>2935</v>
      </c>
      <c r="C61" s="4166"/>
      <c r="D61" s="4167"/>
      <c r="E61" s="2313"/>
      <c r="F61" s="2313"/>
      <c r="G61" s="2313"/>
      <c r="H61" s="2313"/>
      <c r="I61" s="2313"/>
      <c r="J61" s="2313"/>
      <c r="K61" s="2313"/>
      <c r="L61" s="2313"/>
      <c r="M61" s="2313"/>
      <c r="N61" s="2313"/>
      <c r="O61" s="2312"/>
      <c r="P61" s="2"/>
      <c r="Q61" s="2"/>
      <c r="R61" s="2"/>
      <c r="S61" s="2"/>
      <c r="T61" s="2"/>
    </row>
    <row r="62" spans="1:20" ht="26.25" customHeight="1">
      <c r="A62" s="2319" t="s">
        <v>959</v>
      </c>
      <c r="B62" s="4165" t="s">
        <v>1964</v>
      </c>
      <c r="C62" s="4166"/>
      <c r="D62" s="4167"/>
      <c r="E62" s="2313"/>
      <c r="F62" s="2313"/>
      <c r="G62" s="2313"/>
      <c r="H62" s="2313"/>
      <c r="I62" s="2313"/>
      <c r="J62" s="2313"/>
      <c r="K62" s="2313"/>
      <c r="L62" s="2313"/>
      <c r="M62" s="2313"/>
      <c r="N62" s="2313"/>
      <c r="O62" s="2312"/>
      <c r="P62" s="2"/>
      <c r="Q62" s="2"/>
      <c r="R62" s="2"/>
      <c r="S62" s="2"/>
      <c r="T62" s="2"/>
    </row>
    <row r="63" spans="1:20" ht="23.25" customHeight="1">
      <c r="A63" s="2320" t="s">
        <v>960</v>
      </c>
      <c r="B63" s="4165" t="s">
        <v>2957</v>
      </c>
      <c r="C63" s="4166"/>
      <c r="D63" s="4167"/>
      <c r="E63" s="2313"/>
      <c r="F63" s="2313"/>
      <c r="G63" s="2313"/>
      <c r="H63" s="2313"/>
      <c r="I63" s="2313"/>
      <c r="J63" s="2313"/>
      <c r="K63" s="2313"/>
      <c r="L63" s="2313"/>
      <c r="M63" s="2313"/>
      <c r="N63" s="2313"/>
      <c r="O63" s="2312"/>
      <c r="P63" s="2"/>
      <c r="Q63" s="2"/>
      <c r="R63" s="2"/>
      <c r="S63" s="2"/>
      <c r="T63" s="2"/>
    </row>
    <row r="64" spans="1:20" ht="24.75" thickBot="1">
      <c r="A64" s="2321" t="s">
        <v>961</v>
      </c>
      <c r="B64" s="3570" t="s">
        <v>2958</v>
      </c>
      <c r="C64" s="4168"/>
      <c r="D64" s="4169"/>
      <c r="E64" s="2313"/>
      <c r="F64" s="2313"/>
      <c r="G64" s="2312"/>
      <c r="H64" s="2312"/>
      <c r="I64" s="2312"/>
      <c r="J64" s="2312"/>
      <c r="K64" s="2312"/>
      <c r="L64" s="2312"/>
      <c r="M64" s="2312"/>
      <c r="N64" s="2312"/>
      <c r="O64" s="2312"/>
      <c r="P64" s="2"/>
      <c r="Q64" s="2"/>
      <c r="R64" s="2"/>
      <c r="S64" s="3"/>
      <c r="T64" s="3"/>
    </row>
  </sheetData>
  <protectedRanges>
    <protectedRange sqref="C45 H19 A54 F19 A48:A49 A50:B53 B55 C47:C49" name="Aralık1"/>
    <protectedRange sqref="H24:H25 N24:N25" name="Aralık1_1"/>
  </protectedRanges>
  <mergeCells count="84">
    <mergeCell ref="A1:R1"/>
    <mergeCell ref="A2:A10"/>
    <mergeCell ref="B2:C4"/>
    <mergeCell ref="B5:C5"/>
    <mergeCell ref="B6:C6"/>
    <mergeCell ref="B7:C7"/>
    <mergeCell ref="B8:C8"/>
    <mergeCell ref="B9:C9"/>
    <mergeCell ref="B10:C10"/>
    <mergeCell ref="A13:T13"/>
    <mergeCell ref="A14:C15"/>
    <mergeCell ref="D14:D15"/>
    <mergeCell ref="E14:E15"/>
    <mergeCell ref="F14:F15"/>
    <mergeCell ref="G14:I14"/>
    <mergeCell ref="J14:K14"/>
    <mergeCell ref="L14:L15"/>
    <mergeCell ref="M14:M15"/>
    <mergeCell ref="N14:N15"/>
    <mergeCell ref="O14:Q14"/>
    <mergeCell ref="R14:T14"/>
    <mergeCell ref="A16:C16"/>
    <mergeCell ref="A17:C17"/>
    <mergeCell ref="A20:O20"/>
    <mergeCell ref="A21:A23"/>
    <mergeCell ref="B21:C23"/>
    <mergeCell ref="D21:I21"/>
    <mergeCell ref="J21:O21"/>
    <mergeCell ref="D22:E22"/>
    <mergeCell ref="F22:G22"/>
    <mergeCell ref="H22:H23"/>
    <mergeCell ref="I22:I23"/>
    <mergeCell ref="J22:K22"/>
    <mergeCell ref="L22:M22"/>
    <mergeCell ref="N22:N23"/>
    <mergeCell ref="O22:O23"/>
    <mergeCell ref="A24:A27"/>
    <mergeCell ref="B24:C24"/>
    <mergeCell ref="B25:C25"/>
    <mergeCell ref="B26:C26"/>
    <mergeCell ref="B27:C27"/>
    <mergeCell ref="A30:O30"/>
    <mergeCell ref="A31:A41"/>
    <mergeCell ref="B31:C32"/>
    <mergeCell ref="D31:I31"/>
    <mergeCell ref="J31:O31"/>
    <mergeCell ref="B33:C33"/>
    <mergeCell ref="B34:C34"/>
    <mergeCell ref="B35:C35"/>
    <mergeCell ref="B36:C36"/>
    <mergeCell ref="B37:C37"/>
    <mergeCell ref="B38:C38"/>
    <mergeCell ref="B39:C39"/>
    <mergeCell ref="B40:B41"/>
    <mergeCell ref="A43:M43"/>
    <mergeCell ref="A44:B46"/>
    <mergeCell ref="C44:C46"/>
    <mergeCell ref="D44:M44"/>
    <mergeCell ref="D45:E45"/>
    <mergeCell ref="F45:G45"/>
    <mergeCell ref="H45:H46"/>
    <mergeCell ref="I45:I46"/>
    <mergeCell ref="J45:J46"/>
    <mergeCell ref="K45:K46"/>
    <mergeCell ref="L45:L46"/>
    <mergeCell ref="M45:M46"/>
    <mergeCell ref="A47:B47"/>
    <mergeCell ref="A59:D59"/>
    <mergeCell ref="A48:B48"/>
    <mergeCell ref="A49:B49"/>
    <mergeCell ref="A50:B50"/>
    <mergeCell ref="A51:B51"/>
    <mergeCell ref="A52:B52"/>
    <mergeCell ref="A53:B53"/>
    <mergeCell ref="A54:B55"/>
    <mergeCell ref="C54:C55"/>
    <mergeCell ref="D54:I54"/>
    <mergeCell ref="F55:G55"/>
    <mergeCell ref="A56:B56"/>
    <mergeCell ref="B60:D60"/>
    <mergeCell ref="B61:D61"/>
    <mergeCell ref="B62:D62"/>
    <mergeCell ref="B63:D63"/>
    <mergeCell ref="B64:D64"/>
  </mergeCells>
  <dataValidations count="3">
    <dataValidation type="custom" allowBlank="1" showInputMessage="1" showErrorMessage="1" errorTitle="LÜTFEN DÜZETİN" error="PLANLANAN İÇME SUYU İŞ SAYISI, İÇME SUYU HİZMETİ GÖTÜRÜLECEK ÜNİTE SAYISINDAN AZ OLAMAZ " sqref="D10">
      <formula1>D10&lt;I5=H27</formula1>
    </dataValidation>
    <dataValidation type="custom" allowBlank="1" showInputMessage="1" showErrorMessage="1" errorTitle="LÜTFEN DÜZELTİN" error="PLANLANAN İÇME SUYU İŞ SAYISI, İÇME SUYU HİZMETİ GÖTÜRÜLECEK ÜNİTE SAYISINDAN AZ OLAMAZ " sqref="H27 N27">
      <formula1>D10&lt;=H27</formula1>
    </dataValidation>
    <dataValidation type="custom" allowBlank="1" showInputMessage="1" showErrorMessage="1" errorTitle="LÜTFEN DÜZELTİN" error="BİTEN ÜNİTE SAYISI BİTEN İÇME SUYU SAYISINDAN AZ OLAMAZ" sqref="F5">
      <formula1>F5&lt;=N27</formula1>
    </dataValidation>
  </dataValidations>
  <hyperlinks>
    <hyperlink ref="B64" r:id="rId1"/>
  </hyperlinks>
  <pageMargins left="0.70866141732283472" right="0.70866141732283472" top="0.35433070866141736" bottom="0.35433070866141736" header="0.31496062992125984" footer="0.31496062992125984"/>
  <pageSetup paperSize="9" scale="60" orientation="landscape" verticalDpi="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73"/>
  <sheetViews>
    <sheetView zoomScale="96" zoomScaleNormal="96" workbookViewId="0">
      <selection sqref="A1:AM1"/>
    </sheetView>
  </sheetViews>
  <sheetFormatPr defaultRowHeight="12.75"/>
  <cols>
    <col min="1" max="1" width="6" customWidth="1"/>
    <col min="2" max="2" width="6.140625" customWidth="1"/>
    <col min="3" max="3" width="7.7109375" customWidth="1"/>
    <col min="4" max="4" width="12.85546875" customWidth="1"/>
    <col min="5" max="5" width="6.85546875" customWidth="1"/>
    <col min="6" max="7" width="29.42578125" customWidth="1"/>
    <col min="8" max="8" width="7.5703125" customWidth="1"/>
    <col min="9" max="9" width="6" customWidth="1"/>
    <col min="10" max="10" width="7.28515625" customWidth="1"/>
    <col min="11" max="11" width="16.140625" customWidth="1"/>
    <col min="12" max="13" width="12" customWidth="1"/>
    <col min="14" max="15" width="14.5703125" customWidth="1"/>
    <col min="16" max="16" width="15.28515625" customWidth="1"/>
    <col min="17" max="17" width="14.7109375" customWidth="1"/>
    <col min="18" max="18" width="7.5703125" customWidth="1"/>
    <col min="19" max="19" width="6.7109375" customWidth="1"/>
    <col min="20" max="20" width="7.85546875" customWidth="1"/>
    <col min="21" max="21" width="6.140625" customWidth="1"/>
    <col min="22" max="22" width="7.7109375" customWidth="1"/>
    <col min="23" max="23" width="7.85546875" customWidth="1"/>
    <col min="24" max="24" width="8.140625" customWidth="1"/>
    <col min="25" max="25" width="7.7109375" customWidth="1"/>
    <col min="26" max="26" width="7.85546875" customWidth="1"/>
    <col min="27" max="27" width="7.28515625" customWidth="1"/>
    <col min="28" max="28" width="7.5703125" customWidth="1"/>
    <col min="29" max="29" width="7" customWidth="1"/>
    <col min="30" max="30" width="7.28515625" customWidth="1"/>
    <col min="31" max="31" width="7.42578125" customWidth="1"/>
    <col min="32" max="33" width="7.85546875" customWidth="1"/>
    <col min="34" max="34" width="7" customWidth="1"/>
    <col min="35" max="35" width="7.42578125" customWidth="1"/>
    <col min="36" max="37" width="8" customWidth="1"/>
    <col min="38" max="38" width="7.42578125" customWidth="1"/>
    <col min="39" max="39" width="22.85546875" customWidth="1"/>
    <col min="40" max="40" width="12" customWidth="1"/>
    <col min="42" max="42" width="9.7109375" customWidth="1"/>
  </cols>
  <sheetData>
    <row r="1" spans="1:51" ht="50.25" customHeight="1">
      <c r="A1" s="4384" t="s">
        <v>4019</v>
      </c>
      <c r="B1" s="4385"/>
      <c r="C1" s="4385"/>
      <c r="D1" s="4385"/>
      <c r="E1" s="4385"/>
      <c r="F1" s="4385"/>
      <c r="G1" s="4385"/>
      <c r="H1" s="4385"/>
      <c r="I1" s="4385"/>
      <c r="J1" s="4385"/>
      <c r="K1" s="4385"/>
      <c r="L1" s="4385"/>
      <c r="M1" s="4385"/>
      <c r="N1" s="4385"/>
      <c r="O1" s="4385"/>
      <c r="P1" s="4385"/>
      <c r="Q1" s="4385"/>
      <c r="R1" s="4385"/>
      <c r="S1" s="4385"/>
      <c r="T1" s="4385"/>
      <c r="U1" s="4385"/>
      <c r="V1" s="4385"/>
      <c r="W1" s="4385"/>
      <c r="X1" s="4385"/>
      <c r="Y1" s="4385"/>
      <c r="Z1" s="4385"/>
      <c r="AA1" s="4385"/>
      <c r="AB1" s="4385"/>
      <c r="AC1" s="4385"/>
      <c r="AD1" s="4385"/>
      <c r="AE1" s="4385"/>
      <c r="AF1" s="4385"/>
      <c r="AG1" s="4385"/>
      <c r="AH1" s="4385"/>
      <c r="AI1" s="4385"/>
      <c r="AJ1" s="4385"/>
      <c r="AK1" s="4385"/>
      <c r="AL1" s="4385"/>
      <c r="AM1" s="4386"/>
      <c r="AN1" s="2197"/>
      <c r="AO1" s="2197"/>
      <c r="AP1" s="2197"/>
      <c r="AQ1" s="2197"/>
      <c r="AR1" s="2197"/>
      <c r="AS1" s="2197"/>
      <c r="AT1" s="2197"/>
      <c r="AU1" s="2197"/>
      <c r="AV1" s="2197"/>
      <c r="AW1" s="2197"/>
      <c r="AX1" s="2197"/>
      <c r="AY1" s="2197"/>
    </row>
    <row r="2" spans="1:51" ht="89.25" customHeight="1">
      <c r="A2" s="4334" t="s">
        <v>3335</v>
      </c>
      <c r="B2" s="4387" t="s">
        <v>445</v>
      </c>
      <c r="C2" s="4387" t="s">
        <v>13</v>
      </c>
      <c r="D2" s="4387" t="s">
        <v>2277</v>
      </c>
      <c r="E2" s="4343" t="s">
        <v>446</v>
      </c>
      <c r="F2" s="4398" t="s">
        <v>423</v>
      </c>
      <c r="G2" s="4399"/>
      <c r="H2" s="4135" t="s">
        <v>3040</v>
      </c>
      <c r="I2" s="4135" t="s">
        <v>3041</v>
      </c>
      <c r="J2" s="4135" t="s">
        <v>3042</v>
      </c>
      <c r="K2" s="4392" t="s">
        <v>202</v>
      </c>
      <c r="L2" s="4394" t="s">
        <v>3048</v>
      </c>
      <c r="M2" s="4396" t="s">
        <v>1246</v>
      </c>
      <c r="N2" s="2674" t="s">
        <v>3045</v>
      </c>
      <c r="O2" s="2674" t="s">
        <v>1054</v>
      </c>
      <c r="P2" s="2674" t="s">
        <v>2358</v>
      </c>
      <c r="Q2" s="2674" t="s">
        <v>2359</v>
      </c>
      <c r="R2" s="2674" t="s">
        <v>425</v>
      </c>
      <c r="S2" s="2674" t="s">
        <v>2273</v>
      </c>
      <c r="T2" s="2674" t="s">
        <v>12</v>
      </c>
      <c r="U2" s="2674" t="s">
        <v>2274</v>
      </c>
      <c r="V2" s="2674" t="s">
        <v>3049</v>
      </c>
      <c r="W2" s="2674" t="s">
        <v>3050</v>
      </c>
      <c r="X2" s="2674" t="s">
        <v>3524</v>
      </c>
      <c r="Y2" s="2674" t="s">
        <v>2318</v>
      </c>
      <c r="Z2" s="2674" t="s">
        <v>2962</v>
      </c>
      <c r="AA2" s="2674" t="s">
        <v>426</v>
      </c>
      <c r="AB2" s="2674" t="s">
        <v>427</v>
      </c>
      <c r="AC2" s="2674" t="s">
        <v>1415</v>
      </c>
      <c r="AD2" s="2674" t="s">
        <v>428</v>
      </c>
      <c r="AE2" s="2674"/>
      <c r="AF2" s="2796" t="s">
        <v>429</v>
      </c>
      <c r="AG2" s="2796"/>
      <c r="AH2" s="4391" t="s">
        <v>16</v>
      </c>
      <c r="AI2" s="4391"/>
      <c r="AJ2" s="4391"/>
      <c r="AK2" s="4391"/>
      <c r="AL2" s="4391"/>
      <c r="AM2" s="4391"/>
      <c r="AN2" s="1749"/>
      <c r="AO2" s="1749"/>
      <c r="AP2" s="1749"/>
      <c r="AQ2" s="1749"/>
      <c r="AR2" s="1749"/>
      <c r="AS2" s="1749"/>
      <c r="AT2" s="1749"/>
      <c r="AU2" s="1749"/>
      <c r="AV2" s="1749"/>
      <c r="AW2" s="1749"/>
      <c r="AX2" s="1749"/>
      <c r="AY2" s="1749"/>
    </row>
    <row r="3" spans="1:51" ht="45" customHeight="1">
      <c r="A3" s="4335"/>
      <c r="B3" s="4388"/>
      <c r="C3" s="4388"/>
      <c r="D3" s="4388"/>
      <c r="E3" s="4389"/>
      <c r="F3" s="2787" t="s">
        <v>430</v>
      </c>
      <c r="G3" s="2787" t="s">
        <v>431</v>
      </c>
      <c r="H3" s="4390"/>
      <c r="I3" s="4390"/>
      <c r="J3" s="4390"/>
      <c r="K3" s="4393"/>
      <c r="L3" s="4395"/>
      <c r="M3" s="4397"/>
      <c r="N3" s="2674" t="s">
        <v>1416</v>
      </c>
      <c r="O3" s="2674" t="s">
        <v>1417</v>
      </c>
      <c r="P3" s="2674" t="s">
        <v>1055</v>
      </c>
      <c r="Q3" s="2674" t="s">
        <v>3046</v>
      </c>
      <c r="R3" s="2674" t="s">
        <v>434</v>
      </c>
      <c r="S3" s="2674" t="s">
        <v>434</v>
      </c>
      <c r="T3" s="2674" t="s">
        <v>434</v>
      </c>
      <c r="U3" s="2674" t="s">
        <v>434</v>
      </c>
      <c r="V3" s="2674" t="s">
        <v>434</v>
      </c>
      <c r="W3" s="2674" t="s">
        <v>434</v>
      </c>
      <c r="X3" s="2674" t="s">
        <v>434</v>
      </c>
      <c r="Y3" s="2674" t="s">
        <v>3051</v>
      </c>
      <c r="Z3" s="2674" t="s">
        <v>434</v>
      </c>
      <c r="AA3" s="2674" t="s">
        <v>434</v>
      </c>
      <c r="AB3" s="2674" t="s">
        <v>434</v>
      </c>
      <c r="AC3" s="2674" t="s">
        <v>2280</v>
      </c>
      <c r="AD3" s="2674" t="s">
        <v>449</v>
      </c>
      <c r="AE3" s="2674" t="s">
        <v>450</v>
      </c>
      <c r="AF3" s="2796" t="s">
        <v>436</v>
      </c>
      <c r="AG3" s="2796" t="s">
        <v>437</v>
      </c>
      <c r="AH3" s="2797" t="s">
        <v>438</v>
      </c>
      <c r="AI3" s="2797" t="s">
        <v>805</v>
      </c>
      <c r="AJ3" s="2797" t="s">
        <v>441</v>
      </c>
      <c r="AK3" s="2797" t="s">
        <v>442</v>
      </c>
      <c r="AL3" s="2797" t="s">
        <v>1926</v>
      </c>
      <c r="AM3" s="2797" t="s">
        <v>443</v>
      </c>
      <c r="AN3" s="1749"/>
      <c r="AO3" s="1749"/>
      <c r="AP3" s="1749"/>
      <c r="AQ3" s="1749"/>
      <c r="AR3" s="1749"/>
      <c r="AS3" s="1749"/>
      <c r="AT3" s="1749"/>
      <c r="AU3" s="1749"/>
      <c r="AV3" s="1749"/>
      <c r="AW3" s="1749"/>
      <c r="AX3" s="1749"/>
      <c r="AY3" s="1749"/>
    </row>
    <row r="4" spans="1:51" ht="100.5" customHeight="1">
      <c r="A4" s="2792">
        <v>1</v>
      </c>
      <c r="B4" s="2789" t="s">
        <v>451</v>
      </c>
      <c r="C4" s="2792" t="s">
        <v>94</v>
      </c>
      <c r="D4" s="2792" t="s">
        <v>95</v>
      </c>
      <c r="E4" s="2792"/>
      <c r="F4" s="2726" t="s">
        <v>3648</v>
      </c>
      <c r="G4" s="2672" t="s">
        <v>3653</v>
      </c>
      <c r="H4" s="2792">
        <v>9</v>
      </c>
      <c r="I4" s="2792"/>
      <c r="J4" s="2792">
        <v>1780</v>
      </c>
      <c r="K4" s="2789" t="s">
        <v>964</v>
      </c>
      <c r="L4" s="2788" t="s">
        <v>2962</v>
      </c>
      <c r="M4" s="2788" t="s">
        <v>1056</v>
      </c>
      <c r="N4" s="2683">
        <v>2500000</v>
      </c>
      <c r="O4" s="2683">
        <v>2500000</v>
      </c>
      <c r="P4" s="2683">
        <v>2500000</v>
      </c>
      <c r="Q4" s="2683">
        <v>0</v>
      </c>
      <c r="R4" s="2183"/>
      <c r="S4" s="2514"/>
      <c r="T4" s="722"/>
      <c r="U4" s="722"/>
      <c r="V4" s="722"/>
      <c r="W4" s="722"/>
      <c r="X4" s="722"/>
      <c r="Y4" s="722"/>
      <c r="Z4" s="2792">
        <v>8</v>
      </c>
      <c r="AA4" s="2792"/>
      <c r="AB4" s="2792"/>
      <c r="AC4" s="2186"/>
      <c r="AD4" s="2792"/>
      <c r="AE4" s="2792"/>
      <c r="AF4" s="2682">
        <v>1</v>
      </c>
      <c r="AG4" s="2682">
        <v>1</v>
      </c>
      <c r="AH4" s="2672">
        <v>1</v>
      </c>
      <c r="AI4" s="2672"/>
      <c r="AJ4" s="2672"/>
      <c r="AK4" s="2672"/>
      <c r="AL4" s="2672"/>
      <c r="AM4" s="2672" t="s">
        <v>2996</v>
      </c>
      <c r="AN4" s="2790"/>
      <c r="AO4" s="2198"/>
      <c r="AP4" s="2198"/>
      <c r="AQ4" s="2198"/>
      <c r="AR4" s="2198"/>
      <c r="AS4" s="2198"/>
      <c r="AT4" s="2198"/>
      <c r="AU4" s="2404"/>
      <c r="AV4" s="2404" t="s">
        <v>451</v>
      </c>
      <c r="AW4" s="2404" t="s">
        <v>9</v>
      </c>
      <c r="AX4" s="2405" t="s">
        <v>425</v>
      </c>
      <c r="AY4" s="2404" t="s">
        <v>1056</v>
      </c>
    </row>
    <row r="5" spans="1:51" ht="41.25" customHeight="1">
      <c r="A5" s="2693">
        <v>2</v>
      </c>
      <c r="B5" s="2147" t="s">
        <v>451</v>
      </c>
      <c r="C5" s="2564" t="s">
        <v>94</v>
      </c>
      <c r="D5" s="2383" t="s">
        <v>95</v>
      </c>
      <c r="E5" s="2572"/>
      <c r="F5" s="2726" t="s">
        <v>3060</v>
      </c>
      <c r="G5" s="2683" t="s">
        <v>3654</v>
      </c>
      <c r="H5" s="2392">
        <v>1</v>
      </c>
      <c r="I5" s="2346"/>
      <c r="J5" s="2387">
        <v>41</v>
      </c>
      <c r="K5" s="2147" t="s">
        <v>964</v>
      </c>
      <c r="L5" s="1569" t="s">
        <v>426</v>
      </c>
      <c r="M5" s="2564" t="s">
        <v>1056</v>
      </c>
      <c r="N5" s="2392">
        <v>93840</v>
      </c>
      <c r="O5" s="2392">
        <v>93840</v>
      </c>
      <c r="P5" s="2392">
        <v>93840</v>
      </c>
      <c r="Q5" s="2392">
        <v>0</v>
      </c>
      <c r="R5" s="2183"/>
      <c r="S5" s="2514"/>
      <c r="T5" s="722"/>
      <c r="U5" s="722"/>
      <c r="V5" s="2692"/>
      <c r="W5" s="2692"/>
      <c r="X5" s="2692"/>
      <c r="Y5" s="722"/>
      <c r="Z5" s="2383"/>
      <c r="AA5" s="2383">
        <v>1.5</v>
      </c>
      <c r="AB5" s="2383"/>
      <c r="AC5" s="2186"/>
      <c r="AD5" s="2383"/>
      <c r="AE5" s="2383"/>
      <c r="AF5" s="2682">
        <v>1</v>
      </c>
      <c r="AG5" s="2682">
        <v>1</v>
      </c>
      <c r="AH5" s="2672">
        <v>1</v>
      </c>
      <c r="AI5" s="2672"/>
      <c r="AJ5" s="2672"/>
      <c r="AK5" s="2672"/>
      <c r="AL5" s="2672"/>
      <c r="AM5" s="2672" t="s">
        <v>2996</v>
      </c>
      <c r="AO5" s="2198"/>
      <c r="AP5" s="2198"/>
      <c r="AQ5" s="2198"/>
      <c r="AR5" s="2198"/>
      <c r="AS5" s="2198"/>
      <c r="AT5" s="2198"/>
      <c r="AU5" s="2404"/>
      <c r="AV5" s="2404" t="s">
        <v>10</v>
      </c>
      <c r="AW5" s="2404" t="s">
        <v>964</v>
      </c>
      <c r="AX5" s="2405" t="s">
        <v>2273</v>
      </c>
      <c r="AY5" s="2404" t="s">
        <v>1057</v>
      </c>
    </row>
    <row r="6" spans="1:51" ht="42.75" customHeight="1">
      <c r="A6" s="2693">
        <v>3</v>
      </c>
      <c r="B6" s="2147" t="s">
        <v>451</v>
      </c>
      <c r="C6" s="2564" t="s">
        <v>94</v>
      </c>
      <c r="D6" s="2383" t="s">
        <v>95</v>
      </c>
      <c r="E6" s="2572"/>
      <c r="F6" s="2726" t="s">
        <v>3525</v>
      </c>
      <c r="G6" s="2683" t="s">
        <v>3655</v>
      </c>
      <c r="H6" s="2392"/>
      <c r="I6" s="2346">
        <v>2</v>
      </c>
      <c r="J6" s="2387">
        <v>141</v>
      </c>
      <c r="K6" s="2147" t="s">
        <v>964</v>
      </c>
      <c r="L6" s="2672" t="s">
        <v>427</v>
      </c>
      <c r="M6" s="2564" t="s">
        <v>1056</v>
      </c>
      <c r="N6" s="2392">
        <v>32991.32</v>
      </c>
      <c r="O6" s="2392">
        <v>32991.32</v>
      </c>
      <c r="P6" s="2392">
        <v>32991.32</v>
      </c>
      <c r="Q6" s="2392">
        <v>0</v>
      </c>
      <c r="R6" s="2183"/>
      <c r="S6" s="2514"/>
      <c r="T6" s="722"/>
      <c r="U6" s="722"/>
      <c r="V6" s="2692"/>
      <c r="W6" s="2692"/>
      <c r="X6" s="2692"/>
      <c r="Y6" s="722"/>
      <c r="Z6" s="2383"/>
      <c r="AA6" s="2383"/>
      <c r="AB6" s="2383">
        <v>1.3</v>
      </c>
      <c r="AC6" s="2186"/>
      <c r="AD6" s="2383"/>
      <c r="AE6" s="2383"/>
      <c r="AF6" s="2682">
        <v>1</v>
      </c>
      <c r="AG6" s="2682">
        <v>1</v>
      </c>
      <c r="AH6" s="2672">
        <v>1</v>
      </c>
      <c r="AI6" s="2672"/>
      <c r="AJ6" s="2672"/>
      <c r="AK6" s="2672"/>
      <c r="AL6" s="2672"/>
      <c r="AM6" s="2672" t="s">
        <v>2996</v>
      </c>
      <c r="AO6" s="2198"/>
      <c r="AP6" s="2198"/>
      <c r="AQ6" s="2198"/>
      <c r="AR6" s="2198"/>
      <c r="AS6" s="2198"/>
      <c r="AT6" s="2198"/>
      <c r="AU6" s="2404"/>
      <c r="AV6" s="2404" t="s">
        <v>415</v>
      </c>
      <c r="AW6" s="2404" t="s">
        <v>2268</v>
      </c>
      <c r="AX6" s="2405" t="s">
        <v>12</v>
      </c>
      <c r="AY6" s="2404"/>
    </row>
    <row r="7" spans="1:51" ht="90" customHeight="1">
      <c r="A7" s="2693">
        <v>4</v>
      </c>
      <c r="B7" s="2147" t="s">
        <v>451</v>
      </c>
      <c r="C7" s="2564" t="s">
        <v>94</v>
      </c>
      <c r="D7" s="2383" t="s">
        <v>95</v>
      </c>
      <c r="E7" s="2572"/>
      <c r="F7" s="2726" t="s">
        <v>3649</v>
      </c>
      <c r="G7" s="2683" t="s">
        <v>3656</v>
      </c>
      <c r="H7" s="2392">
        <v>4</v>
      </c>
      <c r="I7" s="2346"/>
      <c r="J7" s="2387">
        <v>502</v>
      </c>
      <c r="K7" s="2147" t="s">
        <v>964</v>
      </c>
      <c r="L7" s="2672" t="s">
        <v>427</v>
      </c>
      <c r="M7" s="2564" t="s">
        <v>1056</v>
      </c>
      <c r="N7" s="2392">
        <v>101511.76</v>
      </c>
      <c r="O7" s="2392">
        <v>101511.76</v>
      </c>
      <c r="P7" s="2392">
        <v>101511.76</v>
      </c>
      <c r="Q7" s="2392">
        <v>0</v>
      </c>
      <c r="R7" s="2183"/>
      <c r="S7" s="2514"/>
      <c r="T7" s="722"/>
      <c r="U7" s="722"/>
      <c r="V7" s="2692"/>
      <c r="W7" s="2692"/>
      <c r="X7" s="2692"/>
      <c r="Y7" s="722"/>
      <c r="Z7" s="2383"/>
      <c r="AA7" s="2383"/>
      <c r="AB7" s="2383">
        <v>4</v>
      </c>
      <c r="AC7" s="2186"/>
      <c r="AD7" s="2383"/>
      <c r="AE7" s="2383"/>
      <c r="AF7" s="2682">
        <v>1</v>
      </c>
      <c r="AG7" s="2682">
        <v>1</v>
      </c>
      <c r="AH7" s="2672">
        <v>1</v>
      </c>
      <c r="AI7" s="2672"/>
      <c r="AJ7" s="2672"/>
      <c r="AK7" s="2672"/>
      <c r="AL7" s="2672"/>
      <c r="AM7" s="2672" t="s">
        <v>2996</v>
      </c>
      <c r="AO7" s="2198"/>
      <c r="AP7" s="2198"/>
      <c r="AQ7" s="2198"/>
      <c r="AR7" s="2198"/>
      <c r="AS7" s="2198"/>
      <c r="AT7" s="2198"/>
      <c r="AU7" s="2404"/>
      <c r="AV7" s="2404"/>
      <c r="AW7" s="2404"/>
      <c r="AX7" s="2405" t="s">
        <v>2274</v>
      </c>
      <c r="AY7" s="2404"/>
    </row>
    <row r="8" spans="1:51" ht="98.25" customHeight="1">
      <c r="A8" s="2693">
        <v>5</v>
      </c>
      <c r="B8" s="2147" t="s">
        <v>451</v>
      </c>
      <c r="C8" s="2564" t="s">
        <v>94</v>
      </c>
      <c r="D8" s="2383" t="s">
        <v>95</v>
      </c>
      <c r="E8" s="2572"/>
      <c r="F8" s="2726" t="s">
        <v>3187</v>
      </c>
      <c r="G8" s="2683" t="s">
        <v>3064</v>
      </c>
      <c r="H8" s="2392">
        <v>1</v>
      </c>
      <c r="I8" s="2346"/>
      <c r="J8" s="2387">
        <v>50</v>
      </c>
      <c r="K8" s="2147" t="s">
        <v>964</v>
      </c>
      <c r="L8" s="2672" t="s">
        <v>427</v>
      </c>
      <c r="M8" s="2564" t="s">
        <v>1056</v>
      </c>
      <c r="N8" s="2392">
        <v>139578.67000000001</v>
      </c>
      <c r="O8" s="2392">
        <v>139578.67000000001</v>
      </c>
      <c r="P8" s="2392">
        <v>139578.67000000001</v>
      </c>
      <c r="Q8" s="2392">
        <v>0</v>
      </c>
      <c r="R8" s="2665"/>
      <c r="S8" s="2514"/>
      <c r="T8" s="722"/>
      <c r="U8" s="722"/>
      <c r="V8" s="2692"/>
      <c r="W8" s="2692"/>
      <c r="X8" s="2692"/>
      <c r="Y8" s="722"/>
      <c r="Z8" s="2383"/>
      <c r="AA8" s="2383"/>
      <c r="AB8" s="2383">
        <v>5.5</v>
      </c>
      <c r="AC8" s="2186"/>
      <c r="AD8" s="2383"/>
      <c r="AE8" s="2383"/>
      <c r="AF8" s="2682">
        <v>1</v>
      </c>
      <c r="AG8" s="2682">
        <v>1</v>
      </c>
      <c r="AH8" s="2672">
        <v>1</v>
      </c>
      <c r="AI8" s="2672"/>
      <c r="AJ8" s="2672"/>
      <c r="AK8" s="2672"/>
      <c r="AL8" s="2672"/>
      <c r="AM8" s="2672" t="s">
        <v>2996</v>
      </c>
      <c r="AO8" s="2198"/>
      <c r="AP8" s="2198"/>
      <c r="AQ8" s="2198"/>
      <c r="AR8" s="2198"/>
      <c r="AS8" s="2198"/>
      <c r="AT8" s="2198"/>
      <c r="AU8" s="2404"/>
      <c r="AV8" s="2404"/>
      <c r="AW8" s="2404"/>
      <c r="AX8" s="2405"/>
      <c r="AY8" s="2404"/>
    </row>
    <row r="9" spans="1:51" ht="94.5" customHeight="1">
      <c r="A9" s="2383">
        <v>6</v>
      </c>
      <c r="B9" s="2147" t="s">
        <v>451</v>
      </c>
      <c r="C9" s="2564" t="s">
        <v>94</v>
      </c>
      <c r="D9" s="2383" t="s">
        <v>95</v>
      </c>
      <c r="E9" s="2572"/>
      <c r="F9" s="2726" t="s">
        <v>3187</v>
      </c>
      <c r="G9" s="2683" t="s">
        <v>2070</v>
      </c>
      <c r="H9" s="2392">
        <v>1</v>
      </c>
      <c r="I9" s="2346"/>
      <c r="J9" s="2387">
        <v>76</v>
      </c>
      <c r="K9" s="2147" t="s">
        <v>964</v>
      </c>
      <c r="L9" s="2672" t="s">
        <v>427</v>
      </c>
      <c r="M9" s="2564" t="s">
        <v>1056</v>
      </c>
      <c r="N9" s="2392">
        <v>144654.25</v>
      </c>
      <c r="O9" s="2392">
        <v>144654.25</v>
      </c>
      <c r="P9" s="2392">
        <v>144654.25</v>
      </c>
      <c r="Q9" s="2392">
        <v>0</v>
      </c>
      <c r="R9" s="2183"/>
      <c r="S9" s="2514"/>
      <c r="T9" s="722"/>
      <c r="U9" s="722"/>
      <c r="V9" s="2692"/>
      <c r="W9" s="2692"/>
      <c r="X9" s="2692"/>
      <c r="Y9" s="722"/>
      <c r="Z9" s="2383"/>
      <c r="AA9" s="2383"/>
      <c r="AB9" s="2383">
        <v>5.7</v>
      </c>
      <c r="AC9" s="2186"/>
      <c r="AD9" s="2383"/>
      <c r="AE9" s="2383"/>
      <c r="AF9" s="2682">
        <v>1</v>
      </c>
      <c r="AG9" s="2682">
        <v>1</v>
      </c>
      <c r="AH9" s="2672">
        <v>1</v>
      </c>
      <c r="AI9" s="2672"/>
      <c r="AJ9" s="2672"/>
      <c r="AK9" s="2672"/>
      <c r="AL9" s="2383"/>
      <c r="AM9" s="2672" t="s">
        <v>2996</v>
      </c>
      <c r="AO9" s="2198"/>
      <c r="AP9" s="2198"/>
      <c r="AQ9" s="2198"/>
      <c r="AR9" s="2198"/>
      <c r="AS9" s="2198"/>
      <c r="AT9" s="2198"/>
      <c r="AU9" s="2404"/>
      <c r="AV9" s="2404"/>
      <c r="AW9" s="2404"/>
      <c r="AX9" s="2405" t="s">
        <v>3049</v>
      </c>
      <c r="AY9" s="2404"/>
    </row>
    <row r="10" spans="1:51" ht="103.5" customHeight="1">
      <c r="A10" s="2693">
        <v>7</v>
      </c>
      <c r="B10" s="2147" t="s">
        <v>451</v>
      </c>
      <c r="C10" s="2564" t="s">
        <v>94</v>
      </c>
      <c r="D10" s="2383" t="s">
        <v>95</v>
      </c>
      <c r="E10" s="2572"/>
      <c r="F10" s="2726" t="s">
        <v>3187</v>
      </c>
      <c r="G10" s="2683" t="s">
        <v>3657</v>
      </c>
      <c r="H10" s="2392">
        <v>6</v>
      </c>
      <c r="I10" s="2346"/>
      <c r="J10" s="2387">
        <v>480</v>
      </c>
      <c r="K10" s="2147" t="s">
        <v>964</v>
      </c>
      <c r="L10" s="2672" t="s">
        <v>427</v>
      </c>
      <c r="M10" s="2564" t="s">
        <v>1056</v>
      </c>
      <c r="N10" s="2392">
        <v>72544.13</v>
      </c>
      <c r="O10" s="2392">
        <v>72544.13</v>
      </c>
      <c r="P10" s="2392">
        <v>72544.13</v>
      </c>
      <c r="Q10" s="2392">
        <v>0</v>
      </c>
      <c r="R10" s="2183"/>
      <c r="S10" s="2514"/>
      <c r="T10" s="722"/>
      <c r="U10" s="722"/>
      <c r="V10" s="2692"/>
      <c r="W10" s="2692"/>
      <c r="X10" s="2692"/>
      <c r="Y10" s="722"/>
      <c r="Z10" s="2383"/>
      <c r="AA10" s="2383"/>
      <c r="AB10" s="2383">
        <v>2.9</v>
      </c>
      <c r="AC10" s="2186"/>
      <c r="AD10" s="2383"/>
      <c r="AE10" s="2383"/>
      <c r="AF10" s="2682">
        <v>1</v>
      </c>
      <c r="AG10" s="2682">
        <v>1</v>
      </c>
      <c r="AH10" s="2672">
        <v>1</v>
      </c>
      <c r="AI10" s="2672"/>
      <c r="AJ10" s="2672"/>
      <c r="AK10" s="2672"/>
      <c r="AL10" s="2672"/>
      <c r="AM10" s="2672" t="s">
        <v>2996</v>
      </c>
      <c r="AO10" s="2198"/>
      <c r="AP10" s="2198"/>
      <c r="AQ10" s="2198"/>
      <c r="AR10" s="2198"/>
      <c r="AS10" s="2198"/>
      <c r="AT10" s="2198"/>
      <c r="AU10" s="2404"/>
      <c r="AV10" s="2404"/>
      <c r="AW10" s="2404"/>
      <c r="AX10" s="2405" t="s">
        <v>2274</v>
      </c>
      <c r="AY10" s="2404"/>
    </row>
    <row r="11" spans="1:51" ht="54.75" customHeight="1">
      <c r="A11" s="2693">
        <v>8</v>
      </c>
      <c r="B11" s="2147" t="s">
        <v>451</v>
      </c>
      <c r="C11" s="2564" t="s">
        <v>94</v>
      </c>
      <c r="D11" s="2383" t="s">
        <v>95</v>
      </c>
      <c r="E11" s="2572"/>
      <c r="F11" s="2726" t="s">
        <v>3650</v>
      </c>
      <c r="G11" s="2683" t="s">
        <v>3658</v>
      </c>
      <c r="H11" s="2392">
        <v>2</v>
      </c>
      <c r="I11" s="2387"/>
      <c r="J11" s="2387">
        <v>142</v>
      </c>
      <c r="K11" s="2147" t="s">
        <v>964</v>
      </c>
      <c r="L11" s="2672" t="s">
        <v>427</v>
      </c>
      <c r="M11" s="2564" t="s">
        <v>1056</v>
      </c>
      <c r="N11" s="2392">
        <v>50755.88</v>
      </c>
      <c r="O11" s="2392">
        <v>50755.88</v>
      </c>
      <c r="P11" s="2392">
        <v>50755.88</v>
      </c>
      <c r="Q11" s="2392">
        <v>0</v>
      </c>
      <c r="R11" s="2183"/>
      <c r="S11" s="2514"/>
      <c r="T11" s="722"/>
      <c r="U11" s="722"/>
      <c r="V11" s="2692"/>
      <c r="W11" s="2692"/>
      <c r="X11" s="2692"/>
      <c r="Y11" s="722"/>
      <c r="Z11" s="2383"/>
      <c r="AA11" s="2383"/>
      <c r="AB11" s="2383">
        <v>2</v>
      </c>
      <c r="AC11" s="2186"/>
      <c r="AD11" s="2383"/>
      <c r="AE11" s="2383"/>
      <c r="AF11" s="2682">
        <v>1</v>
      </c>
      <c r="AG11" s="2682">
        <v>1</v>
      </c>
      <c r="AH11" s="2672">
        <v>1</v>
      </c>
      <c r="AI11" s="2672"/>
      <c r="AJ11" s="2672"/>
      <c r="AK11" s="2672"/>
      <c r="AL11" s="2672"/>
      <c r="AM11" s="2672" t="s">
        <v>2996</v>
      </c>
      <c r="AO11" s="2198"/>
      <c r="AP11" s="2198"/>
      <c r="AQ11" s="2198"/>
      <c r="AR11" s="2198"/>
      <c r="AS11" s="2198"/>
      <c r="AT11" s="2198"/>
      <c r="AU11" s="2404"/>
      <c r="AV11" s="2404"/>
      <c r="AW11" s="2404"/>
      <c r="AX11" s="2405" t="s">
        <v>3049</v>
      </c>
      <c r="AY11" s="2404"/>
    </row>
    <row r="12" spans="1:51" ht="39" customHeight="1">
      <c r="A12" s="2693">
        <v>9</v>
      </c>
      <c r="B12" s="2147" t="s">
        <v>451</v>
      </c>
      <c r="C12" s="2564" t="s">
        <v>94</v>
      </c>
      <c r="D12" s="2383" t="s">
        <v>95</v>
      </c>
      <c r="E12" s="2572"/>
      <c r="F12" s="2751" t="s">
        <v>3651</v>
      </c>
      <c r="G12" s="2392" t="s">
        <v>3659</v>
      </c>
      <c r="H12" s="2409">
        <v>1</v>
      </c>
      <c r="I12" s="2346"/>
      <c r="J12" s="2387">
        <v>56</v>
      </c>
      <c r="K12" s="2147" t="s">
        <v>964</v>
      </c>
      <c r="L12" s="2672" t="s">
        <v>427</v>
      </c>
      <c r="M12" s="2564" t="s">
        <v>1056</v>
      </c>
      <c r="N12" s="2392">
        <v>48218.080000000002</v>
      </c>
      <c r="O12" s="2392">
        <v>48218.080000000002</v>
      </c>
      <c r="P12" s="2392">
        <v>48218.080000000002</v>
      </c>
      <c r="Q12" s="2392">
        <v>0</v>
      </c>
      <c r="R12" s="2183"/>
      <c r="S12" s="2514"/>
      <c r="T12" s="722"/>
      <c r="U12" s="722"/>
      <c r="V12" s="2692"/>
      <c r="W12" s="2692"/>
      <c r="X12" s="2692"/>
      <c r="Y12" s="722"/>
      <c r="Z12" s="2383"/>
      <c r="AA12" s="2383"/>
      <c r="AB12" s="2383">
        <v>1.9</v>
      </c>
      <c r="AC12" s="2186"/>
      <c r="AD12" s="2383"/>
      <c r="AE12" s="2383"/>
      <c r="AF12" s="2682">
        <v>1</v>
      </c>
      <c r="AG12" s="2682">
        <v>1</v>
      </c>
      <c r="AH12" s="2672">
        <v>1</v>
      </c>
      <c r="AI12" s="2672"/>
      <c r="AJ12" s="2672"/>
      <c r="AK12" s="2672"/>
      <c r="AL12" s="2672"/>
      <c r="AM12" s="2672" t="s">
        <v>2996</v>
      </c>
      <c r="AO12" s="2198"/>
      <c r="AP12" s="2198"/>
      <c r="AQ12" s="2198"/>
      <c r="AR12" s="2198"/>
      <c r="AS12" s="2198"/>
      <c r="AT12" s="2198"/>
      <c r="AU12" s="2404"/>
      <c r="AV12" s="2404"/>
      <c r="AW12" s="2404"/>
      <c r="AX12" s="2405" t="s">
        <v>2274</v>
      </c>
      <c r="AY12" s="2404"/>
    </row>
    <row r="13" spans="1:51" ht="48" customHeight="1">
      <c r="A13" s="2693">
        <v>10</v>
      </c>
      <c r="B13" s="2147" t="s">
        <v>451</v>
      </c>
      <c r="C13" s="2564" t="s">
        <v>94</v>
      </c>
      <c r="D13" s="2383" t="s">
        <v>95</v>
      </c>
      <c r="E13" s="2572"/>
      <c r="F13" t="s">
        <v>3652</v>
      </c>
      <c r="G13" s="2392" t="s">
        <v>3660</v>
      </c>
      <c r="H13" s="2409">
        <v>1</v>
      </c>
      <c r="I13" s="2346"/>
      <c r="J13" s="2387">
        <v>61</v>
      </c>
      <c r="K13" s="2147" t="s">
        <v>964</v>
      </c>
      <c r="L13" s="2672" t="s">
        <v>427</v>
      </c>
      <c r="M13" s="2564" t="s">
        <v>1056</v>
      </c>
      <c r="N13" s="2392">
        <v>76133.820000000007</v>
      </c>
      <c r="O13" s="2392">
        <v>76133.820000000007</v>
      </c>
      <c r="P13" s="2392">
        <v>76133.820000000007</v>
      </c>
      <c r="Q13" s="2392">
        <v>0</v>
      </c>
      <c r="R13" s="2183"/>
      <c r="S13" s="2514"/>
      <c r="T13" s="722"/>
      <c r="U13" s="722"/>
      <c r="V13" s="2692"/>
      <c r="W13" s="2692"/>
      <c r="X13" s="2692"/>
      <c r="Y13" s="722"/>
      <c r="Z13" s="2383"/>
      <c r="AA13" s="2383"/>
      <c r="AB13" s="2383">
        <v>3</v>
      </c>
      <c r="AC13" s="2186"/>
      <c r="AD13" s="2383"/>
      <c r="AE13" s="2383"/>
      <c r="AF13" s="2682">
        <v>1</v>
      </c>
      <c r="AG13" s="2682">
        <v>1</v>
      </c>
      <c r="AH13" s="2672">
        <v>1</v>
      </c>
      <c r="AI13" s="2672"/>
      <c r="AJ13" s="2672"/>
      <c r="AK13" s="2672"/>
      <c r="AL13" s="2672"/>
      <c r="AM13" s="2672" t="s">
        <v>2996</v>
      </c>
      <c r="AO13" s="2198"/>
      <c r="AP13" s="2198"/>
      <c r="AQ13" s="2198"/>
      <c r="AR13" s="2198"/>
      <c r="AS13" s="2198"/>
      <c r="AT13" s="2198"/>
      <c r="AU13" s="2404"/>
      <c r="AV13" s="2404"/>
      <c r="AW13" s="2404"/>
      <c r="AX13" s="2405" t="s">
        <v>3049</v>
      </c>
      <c r="AY13" s="2404"/>
    </row>
    <row r="14" spans="1:51" ht="72.75" customHeight="1">
      <c r="A14" s="2383">
        <v>11</v>
      </c>
      <c r="B14" s="2742" t="s">
        <v>415</v>
      </c>
      <c r="C14" s="2383" t="s">
        <v>94</v>
      </c>
      <c r="D14" s="2678" t="s">
        <v>95</v>
      </c>
      <c r="E14" s="2572"/>
      <c r="F14" s="2392" t="s">
        <v>4189</v>
      </c>
      <c r="G14" s="2392" t="s">
        <v>4189</v>
      </c>
      <c r="H14" s="2409">
        <v>1</v>
      </c>
      <c r="I14" s="2346"/>
      <c r="J14" s="2387"/>
      <c r="K14" s="2147" t="s">
        <v>964</v>
      </c>
      <c r="L14" s="2383" t="s">
        <v>489</v>
      </c>
      <c r="M14" s="2564" t="s">
        <v>1056</v>
      </c>
      <c r="N14" s="2392"/>
      <c r="O14" s="2392">
        <v>147585.63</v>
      </c>
      <c r="P14" s="2392">
        <v>147585.63</v>
      </c>
      <c r="Q14" s="2392">
        <v>0</v>
      </c>
      <c r="R14" s="2183"/>
      <c r="S14" s="2514"/>
      <c r="T14" s="722"/>
      <c r="U14" s="722"/>
      <c r="V14" s="2692"/>
      <c r="W14" s="2692"/>
      <c r="X14" s="2692"/>
      <c r="Y14" s="722"/>
      <c r="Z14" s="2383"/>
      <c r="AA14" s="2383"/>
      <c r="AB14" s="2383"/>
      <c r="AC14" s="2186"/>
      <c r="AD14" s="2383"/>
      <c r="AE14" s="2383"/>
      <c r="AF14" s="2682">
        <v>1</v>
      </c>
      <c r="AG14" s="2682">
        <v>1</v>
      </c>
      <c r="AH14" s="2672">
        <v>1</v>
      </c>
      <c r="AI14" s="2672"/>
      <c r="AJ14" s="2672"/>
      <c r="AK14" s="2672"/>
      <c r="AL14" s="2672"/>
      <c r="AM14" s="2726" t="s">
        <v>4241</v>
      </c>
      <c r="AO14" s="2198"/>
      <c r="AP14" s="2198"/>
      <c r="AQ14" s="2198"/>
      <c r="AR14" s="2198"/>
      <c r="AS14" s="2198"/>
      <c r="AT14" s="2198"/>
      <c r="AU14" s="2404"/>
      <c r="AV14" s="2404"/>
      <c r="AW14" s="2404"/>
      <c r="AX14" s="2405"/>
      <c r="AY14" s="2404"/>
    </row>
    <row r="15" spans="1:51" ht="89.25" customHeight="1">
      <c r="A15" s="2693">
        <v>12</v>
      </c>
      <c r="B15" s="2147" t="s">
        <v>451</v>
      </c>
      <c r="C15" s="2564" t="s">
        <v>94</v>
      </c>
      <c r="D15" s="2678" t="s">
        <v>2081</v>
      </c>
      <c r="E15" s="2572"/>
      <c r="F15" s="2665" t="s">
        <v>3661</v>
      </c>
      <c r="G15" s="2694" t="s">
        <v>3522</v>
      </c>
      <c r="H15" s="2346">
        <v>2</v>
      </c>
      <c r="I15" s="2346"/>
      <c r="J15" s="2387">
        <v>740</v>
      </c>
      <c r="K15" s="2147" t="s">
        <v>964</v>
      </c>
      <c r="L15" s="2564" t="s">
        <v>2962</v>
      </c>
      <c r="M15" s="2564" t="s">
        <v>1056</v>
      </c>
      <c r="N15" s="2683">
        <v>845197.58</v>
      </c>
      <c r="O15" s="2683">
        <v>789445.96</v>
      </c>
      <c r="P15" s="2683">
        <v>789445.96</v>
      </c>
      <c r="Q15" s="2392">
        <v>0</v>
      </c>
      <c r="R15" s="2665"/>
      <c r="S15" s="2514"/>
      <c r="T15" s="722"/>
      <c r="U15" s="722"/>
      <c r="V15" s="2692"/>
      <c r="W15" s="2692"/>
      <c r="X15" s="2692"/>
      <c r="Y15" s="722"/>
      <c r="Z15" s="2383">
        <v>2.1</v>
      </c>
      <c r="AA15" s="2383"/>
      <c r="AB15" s="2383"/>
      <c r="AC15" s="2186"/>
      <c r="AD15" s="2383"/>
      <c r="AE15" s="2383"/>
      <c r="AF15" s="2682">
        <v>1</v>
      </c>
      <c r="AG15" s="2682">
        <v>1</v>
      </c>
      <c r="AH15" s="2383">
        <v>1</v>
      </c>
      <c r="AI15" s="2383"/>
      <c r="AJ15" s="2383"/>
      <c r="AK15" s="2383"/>
      <c r="AL15" s="2383"/>
      <c r="AM15" s="2726" t="s">
        <v>4202</v>
      </c>
      <c r="AP15" s="2743"/>
      <c r="AQ15" s="2743"/>
      <c r="AR15" s="2744"/>
      <c r="AS15" s="2198" t="s">
        <v>4200</v>
      </c>
      <c r="AT15" s="2198"/>
      <c r="AU15" s="2404"/>
      <c r="AV15" s="2404"/>
      <c r="AW15" s="2404"/>
      <c r="AX15" s="2405" t="s">
        <v>2274</v>
      </c>
      <c r="AY15" s="2404"/>
    </row>
    <row r="16" spans="1:51" ht="106.5" customHeight="1">
      <c r="A16" s="2693">
        <v>13</v>
      </c>
      <c r="B16" s="2182" t="s">
        <v>451</v>
      </c>
      <c r="C16" s="2183" t="s">
        <v>94</v>
      </c>
      <c r="D16" s="2383" t="s">
        <v>2374</v>
      </c>
      <c r="E16" s="2192"/>
      <c r="F16" s="2695" t="s">
        <v>3662</v>
      </c>
      <c r="G16" s="2695" t="s">
        <v>3663</v>
      </c>
      <c r="H16" s="2346">
        <v>1</v>
      </c>
      <c r="I16" s="2346"/>
      <c r="J16" s="2694">
        <v>52</v>
      </c>
      <c r="K16" s="2376" t="s">
        <v>1240</v>
      </c>
      <c r="L16" s="2571" t="s">
        <v>448</v>
      </c>
      <c r="M16" s="2183" t="s">
        <v>1056</v>
      </c>
      <c r="N16" s="2683">
        <f>500*33</f>
        <v>16500</v>
      </c>
      <c r="O16" s="2683">
        <f>500*33</f>
        <v>16500</v>
      </c>
      <c r="P16" s="2683">
        <f>500*33</f>
        <v>16500</v>
      </c>
      <c r="Q16" s="2683">
        <v>0</v>
      </c>
      <c r="R16" s="2665"/>
      <c r="S16" s="2514"/>
      <c r="T16" s="722"/>
      <c r="U16" s="722"/>
      <c r="V16" s="2692"/>
      <c r="W16" s="2692"/>
      <c r="X16" s="2692"/>
      <c r="Y16" s="2383">
        <v>500</v>
      </c>
      <c r="Z16" s="2383"/>
      <c r="AA16" s="2383"/>
      <c r="AB16" s="2383"/>
      <c r="AC16" s="2186"/>
      <c r="AD16" s="2383"/>
      <c r="AE16" s="2383"/>
      <c r="AF16" s="2682">
        <v>1</v>
      </c>
      <c r="AG16" s="2682">
        <v>1</v>
      </c>
      <c r="AH16" s="2672">
        <v>1</v>
      </c>
      <c r="AI16" s="2672"/>
      <c r="AJ16" s="2672"/>
      <c r="AK16" s="2672"/>
      <c r="AL16" s="2672"/>
      <c r="AM16" s="2726" t="s">
        <v>4242</v>
      </c>
      <c r="AO16" s="2198"/>
      <c r="AP16" s="2198"/>
      <c r="AQ16" s="2198"/>
      <c r="AR16" s="2198"/>
      <c r="AS16" s="2198"/>
      <c r="AT16" s="2198"/>
      <c r="AU16" s="2404"/>
      <c r="AV16" s="2404"/>
      <c r="AW16" s="2404"/>
      <c r="AX16" s="2405" t="s">
        <v>3049</v>
      </c>
      <c r="AY16" s="2404"/>
    </row>
    <row r="17" spans="1:51" ht="30" customHeight="1">
      <c r="A17" s="2693">
        <v>14</v>
      </c>
      <c r="B17" s="2182" t="s">
        <v>451</v>
      </c>
      <c r="C17" s="2183" t="s">
        <v>94</v>
      </c>
      <c r="D17" s="2383" t="s">
        <v>2374</v>
      </c>
      <c r="E17" s="2192"/>
      <c r="F17" s="2695" t="s">
        <v>3664</v>
      </c>
      <c r="G17" s="2695" t="s">
        <v>3665</v>
      </c>
      <c r="H17" s="2346">
        <v>1</v>
      </c>
      <c r="I17" s="2346"/>
      <c r="J17" s="2694">
        <v>62</v>
      </c>
      <c r="K17" s="2376" t="s">
        <v>1240</v>
      </c>
      <c r="L17" s="2571" t="s">
        <v>448</v>
      </c>
      <c r="M17" s="2183" t="s">
        <v>1056</v>
      </c>
      <c r="N17" s="2683">
        <f>1000*33</f>
        <v>33000</v>
      </c>
      <c r="O17" s="2683">
        <f>1000*33</f>
        <v>33000</v>
      </c>
      <c r="P17" s="2683">
        <f>1000*33</f>
        <v>33000</v>
      </c>
      <c r="Q17" s="2683">
        <v>0</v>
      </c>
      <c r="R17" s="2665"/>
      <c r="S17" s="2514"/>
      <c r="T17" s="722"/>
      <c r="U17" s="722"/>
      <c r="V17" s="2692"/>
      <c r="W17" s="2692"/>
      <c r="X17" s="2692"/>
      <c r="Y17" s="2383">
        <v>1000</v>
      </c>
      <c r="Z17" s="2383"/>
      <c r="AA17" s="2383"/>
      <c r="AB17" s="2383"/>
      <c r="AC17" s="2186"/>
      <c r="AD17" s="2383"/>
      <c r="AE17" s="2383"/>
      <c r="AF17" s="2682">
        <v>1</v>
      </c>
      <c r="AG17" s="2682">
        <v>1</v>
      </c>
      <c r="AH17" s="2672">
        <v>1</v>
      </c>
      <c r="AI17" s="2672"/>
      <c r="AJ17" s="2672"/>
      <c r="AK17" s="2672"/>
      <c r="AL17" s="2672"/>
      <c r="AM17" s="2672" t="s">
        <v>2996</v>
      </c>
      <c r="AO17" s="2198"/>
      <c r="AP17" s="2198"/>
      <c r="AQ17" s="2198"/>
      <c r="AR17" s="2198"/>
      <c r="AS17" s="2198"/>
      <c r="AT17" s="2198"/>
      <c r="AU17" s="2404"/>
      <c r="AV17" s="2404"/>
      <c r="AW17" s="2404"/>
      <c r="AX17" s="2405" t="s">
        <v>2274</v>
      </c>
      <c r="AY17" s="2404"/>
    </row>
    <row r="18" spans="1:51" ht="30" customHeight="1">
      <c r="A18" s="2693">
        <v>15</v>
      </c>
      <c r="B18" s="2182" t="s">
        <v>451</v>
      </c>
      <c r="C18" s="2183" t="s">
        <v>94</v>
      </c>
      <c r="D18" s="2383" t="s">
        <v>2374</v>
      </c>
      <c r="E18" s="2192"/>
      <c r="F18" s="2695" t="s">
        <v>3666</v>
      </c>
      <c r="G18" s="2695" t="s">
        <v>3667</v>
      </c>
      <c r="H18" s="2346">
        <v>1</v>
      </c>
      <c r="I18" s="2346"/>
      <c r="J18" s="2694">
        <v>189</v>
      </c>
      <c r="K18" s="2376" t="s">
        <v>1240</v>
      </c>
      <c r="L18" s="2571" t="s">
        <v>448</v>
      </c>
      <c r="M18" s="2183" t="s">
        <v>1056</v>
      </c>
      <c r="N18" s="2683">
        <f>750*33</f>
        <v>24750</v>
      </c>
      <c r="O18" s="2683">
        <f>750*33</f>
        <v>24750</v>
      </c>
      <c r="P18" s="2683">
        <f>750*33</f>
        <v>24750</v>
      </c>
      <c r="Q18" s="2683">
        <v>0</v>
      </c>
      <c r="R18" s="2665"/>
      <c r="S18" s="2514"/>
      <c r="T18" s="722"/>
      <c r="U18" s="722"/>
      <c r="V18" s="2692"/>
      <c r="W18" s="2692"/>
      <c r="X18" s="2692"/>
      <c r="Y18" s="2383">
        <v>750</v>
      </c>
      <c r="Z18" s="2383"/>
      <c r="AA18" s="2383"/>
      <c r="AB18" s="2383"/>
      <c r="AC18" s="2186"/>
      <c r="AD18" s="2383"/>
      <c r="AE18" s="2383"/>
      <c r="AF18" s="2682">
        <v>1</v>
      </c>
      <c r="AG18" s="2682">
        <v>1</v>
      </c>
      <c r="AH18" s="2672">
        <v>1</v>
      </c>
      <c r="AI18" s="2672"/>
      <c r="AJ18" s="2672"/>
      <c r="AK18" s="2672"/>
      <c r="AL18" s="2672"/>
      <c r="AM18" s="2672" t="s">
        <v>2996</v>
      </c>
      <c r="AO18" s="2198"/>
      <c r="AP18" s="2198"/>
      <c r="AQ18" s="2198"/>
      <c r="AR18" s="2198"/>
      <c r="AS18" s="2198"/>
      <c r="AT18" s="2198"/>
      <c r="AU18" s="2404"/>
      <c r="AV18" s="2404"/>
      <c r="AW18" s="2404"/>
      <c r="AX18" s="2405" t="s">
        <v>3049</v>
      </c>
      <c r="AY18" s="2404"/>
    </row>
    <row r="19" spans="1:51" ht="30.75" customHeight="1">
      <c r="A19" s="2383">
        <v>16</v>
      </c>
      <c r="B19" s="2182" t="s">
        <v>451</v>
      </c>
      <c r="C19" s="2183" t="s">
        <v>94</v>
      </c>
      <c r="D19" s="2383" t="s">
        <v>2374</v>
      </c>
      <c r="E19" s="2192"/>
      <c r="F19" s="2695" t="s">
        <v>3668</v>
      </c>
      <c r="G19" s="2695" t="s">
        <v>3669</v>
      </c>
      <c r="H19" s="2346">
        <v>1</v>
      </c>
      <c r="I19" s="2346"/>
      <c r="J19" s="2694">
        <v>94</v>
      </c>
      <c r="K19" s="2376" t="s">
        <v>1240</v>
      </c>
      <c r="L19" s="2571" t="s">
        <v>448</v>
      </c>
      <c r="M19" s="2183" t="s">
        <v>1056</v>
      </c>
      <c r="N19" s="2683">
        <f>500*33</f>
        <v>16500</v>
      </c>
      <c r="O19" s="2683">
        <f>500*33</f>
        <v>16500</v>
      </c>
      <c r="P19" s="2683">
        <f>500*33</f>
        <v>16500</v>
      </c>
      <c r="Q19" s="2683">
        <v>0</v>
      </c>
      <c r="R19" s="2665"/>
      <c r="S19" s="2514"/>
      <c r="T19" s="722"/>
      <c r="U19" s="722"/>
      <c r="V19" s="2692"/>
      <c r="W19" s="2692"/>
      <c r="X19" s="2692"/>
      <c r="Y19" s="2383">
        <v>500</v>
      </c>
      <c r="Z19" s="2383"/>
      <c r="AA19" s="2383"/>
      <c r="AB19" s="2383"/>
      <c r="AC19" s="2186"/>
      <c r="AD19" s="2383"/>
      <c r="AE19" s="2383"/>
      <c r="AF19" s="2682">
        <v>1</v>
      </c>
      <c r="AG19" s="2682">
        <v>1</v>
      </c>
      <c r="AH19" s="2672">
        <v>1</v>
      </c>
      <c r="AI19" s="2672"/>
      <c r="AJ19" s="2672"/>
      <c r="AK19" s="2672"/>
      <c r="AL19" s="2672"/>
      <c r="AM19" s="2672" t="s">
        <v>2996</v>
      </c>
      <c r="AO19" s="2198"/>
      <c r="AP19" s="2198"/>
      <c r="AQ19" s="2198"/>
      <c r="AR19" s="2198"/>
      <c r="AS19" s="2198"/>
      <c r="AT19" s="2198"/>
      <c r="AU19" s="2404"/>
      <c r="AV19" s="2404"/>
      <c r="AW19" s="2404"/>
      <c r="AX19" s="2405" t="s">
        <v>2274</v>
      </c>
      <c r="AY19" s="2404"/>
    </row>
    <row r="20" spans="1:51" ht="30" customHeight="1">
      <c r="A20" s="2693">
        <v>17</v>
      </c>
      <c r="B20" s="2182" t="s">
        <v>451</v>
      </c>
      <c r="C20" s="2183" t="s">
        <v>94</v>
      </c>
      <c r="D20" s="2383" t="s">
        <v>2374</v>
      </c>
      <c r="E20" s="2192"/>
      <c r="F20" s="2695" t="s">
        <v>3670</v>
      </c>
      <c r="G20" s="2695" t="s">
        <v>3671</v>
      </c>
      <c r="H20" s="2346">
        <v>1</v>
      </c>
      <c r="I20" s="2346"/>
      <c r="J20" s="2694">
        <v>67</v>
      </c>
      <c r="K20" s="2376" t="s">
        <v>1240</v>
      </c>
      <c r="L20" s="2571" t="s">
        <v>448</v>
      </c>
      <c r="M20" s="2183" t="s">
        <v>1056</v>
      </c>
      <c r="N20" s="2683">
        <f>750*33</f>
        <v>24750</v>
      </c>
      <c r="O20" s="2683">
        <f>750*33</f>
        <v>24750</v>
      </c>
      <c r="P20" s="2683">
        <f>750*33</f>
        <v>24750</v>
      </c>
      <c r="Q20" s="2683">
        <v>0</v>
      </c>
      <c r="R20" s="2665"/>
      <c r="S20" s="2514"/>
      <c r="T20" s="722"/>
      <c r="U20" s="722"/>
      <c r="V20" s="2692"/>
      <c r="W20" s="2692"/>
      <c r="X20" s="2692"/>
      <c r="Y20" s="2383">
        <v>750</v>
      </c>
      <c r="Z20" s="2383"/>
      <c r="AA20" s="2383"/>
      <c r="AB20" s="2383"/>
      <c r="AC20" s="2186"/>
      <c r="AD20" s="2383"/>
      <c r="AE20" s="2383"/>
      <c r="AF20" s="2682">
        <v>1</v>
      </c>
      <c r="AG20" s="2682">
        <v>1</v>
      </c>
      <c r="AH20" s="2672">
        <v>1</v>
      </c>
      <c r="AI20" s="2672"/>
      <c r="AJ20" s="2672"/>
      <c r="AK20" s="2672"/>
      <c r="AL20" s="2672"/>
      <c r="AM20" s="2672" t="s">
        <v>2996</v>
      </c>
      <c r="AO20" s="2198"/>
      <c r="AP20" s="2198"/>
      <c r="AQ20" s="2198"/>
      <c r="AR20" s="2198"/>
      <c r="AS20" s="2198"/>
      <c r="AT20" s="2198"/>
      <c r="AU20" s="2404"/>
      <c r="AV20" s="2404"/>
      <c r="AW20" s="2404"/>
      <c r="AX20" s="2405" t="s">
        <v>3049</v>
      </c>
      <c r="AY20" s="2404"/>
    </row>
    <row r="21" spans="1:51" ht="29.25" customHeight="1">
      <c r="A21" s="2693">
        <v>18</v>
      </c>
      <c r="B21" s="2182" t="s">
        <v>451</v>
      </c>
      <c r="C21" s="2183" t="s">
        <v>94</v>
      </c>
      <c r="D21" s="2383" t="s">
        <v>2374</v>
      </c>
      <c r="E21" s="2192"/>
      <c r="F21" s="2695" t="s">
        <v>3672</v>
      </c>
      <c r="G21" s="2695" t="s">
        <v>3673</v>
      </c>
      <c r="H21" s="2346">
        <v>1</v>
      </c>
      <c r="I21" s="2346"/>
      <c r="J21" s="2694">
        <v>81</v>
      </c>
      <c r="K21" s="2376" t="s">
        <v>1240</v>
      </c>
      <c r="L21" s="2571" t="s">
        <v>448</v>
      </c>
      <c r="M21" s="2183" t="s">
        <v>1056</v>
      </c>
      <c r="N21" s="2683">
        <f>500*33</f>
        <v>16500</v>
      </c>
      <c r="O21" s="2683">
        <f t="shared" ref="O21:P23" si="0">500*33</f>
        <v>16500</v>
      </c>
      <c r="P21" s="2683">
        <f t="shared" si="0"/>
        <v>16500</v>
      </c>
      <c r="Q21" s="2683">
        <v>0</v>
      </c>
      <c r="R21" s="2665"/>
      <c r="S21" s="2514"/>
      <c r="T21" s="722"/>
      <c r="U21" s="722"/>
      <c r="V21" s="2692"/>
      <c r="W21" s="2692"/>
      <c r="X21" s="2692"/>
      <c r="Y21" s="2383">
        <v>500</v>
      </c>
      <c r="Z21" s="2383"/>
      <c r="AA21" s="2383"/>
      <c r="AB21" s="2383"/>
      <c r="AC21" s="2186"/>
      <c r="AD21" s="2383"/>
      <c r="AE21" s="2383"/>
      <c r="AF21" s="2682">
        <v>1</v>
      </c>
      <c r="AG21" s="2682">
        <v>1</v>
      </c>
      <c r="AH21" s="2672">
        <v>1</v>
      </c>
      <c r="AI21" s="2672"/>
      <c r="AJ21" s="2672"/>
      <c r="AK21" s="2672"/>
      <c r="AL21" s="2672"/>
      <c r="AM21" s="2672" t="s">
        <v>2996</v>
      </c>
      <c r="AO21" s="2198"/>
      <c r="AP21" s="2198"/>
      <c r="AQ21" s="2198"/>
      <c r="AR21" s="2198"/>
      <c r="AS21" s="2198"/>
      <c r="AT21" s="2198"/>
      <c r="AU21" s="2404"/>
      <c r="AV21" s="2404"/>
      <c r="AW21" s="2404"/>
      <c r="AX21" s="2405" t="s">
        <v>2274</v>
      </c>
      <c r="AY21" s="2404"/>
    </row>
    <row r="22" spans="1:51" ht="36.75" customHeight="1">
      <c r="A22" s="2693">
        <v>19</v>
      </c>
      <c r="B22" s="2182" t="s">
        <v>451</v>
      </c>
      <c r="C22" s="2183" t="s">
        <v>94</v>
      </c>
      <c r="D22" s="2383" t="s">
        <v>2374</v>
      </c>
      <c r="E22" s="2192"/>
      <c r="F22" s="2695" t="s">
        <v>3674</v>
      </c>
      <c r="G22" s="2695" t="s">
        <v>3675</v>
      </c>
      <c r="H22" s="2346">
        <v>1</v>
      </c>
      <c r="I22" s="2346"/>
      <c r="J22" s="2694">
        <v>74</v>
      </c>
      <c r="K22" s="2376" t="s">
        <v>1240</v>
      </c>
      <c r="L22" s="2571" t="s">
        <v>448</v>
      </c>
      <c r="M22" s="2183" t="s">
        <v>1056</v>
      </c>
      <c r="N22" s="2683">
        <f>500*33</f>
        <v>16500</v>
      </c>
      <c r="O22" s="2683">
        <f t="shared" si="0"/>
        <v>16500</v>
      </c>
      <c r="P22" s="2683">
        <f t="shared" si="0"/>
        <v>16500</v>
      </c>
      <c r="Q22" s="2683">
        <v>0</v>
      </c>
      <c r="R22" s="2665"/>
      <c r="S22" s="2514"/>
      <c r="T22" s="722"/>
      <c r="U22" s="722"/>
      <c r="V22" s="2692"/>
      <c r="W22" s="2692"/>
      <c r="X22" s="2692"/>
      <c r="Y22" s="2383">
        <v>500</v>
      </c>
      <c r="Z22" s="2383"/>
      <c r="AA22" s="2383"/>
      <c r="AB22" s="2383"/>
      <c r="AC22" s="2186"/>
      <c r="AD22" s="2383"/>
      <c r="AE22" s="2383"/>
      <c r="AF22" s="2682">
        <v>1</v>
      </c>
      <c r="AG22" s="2682">
        <v>1</v>
      </c>
      <c r="AH22" s="2672">
        <v>1</v>
      </c>
      <c r="AI22" s="2672"/>
      <c r="AJ22" s="2672"/>
      <c r="AK22" s="2672"/>
      <c r="AL22" s="2672"/>
      <c r="AM22" s="2672" t="s">
        <v>2996</v>
      </c>
      <c r="AO22" s="2198"/>
      <c r="AP22" s="2198"/>
      <c r="AQ22" s="2198"/>
      <c r="AR22" s="2198"/>
      <c r="AS22" s="2198"/>
      <c r="AT22" s="2198"/>
      <c r="AU22" s="2404"/>
      <c r="AV22" s="2404"/>
      <c r="AW22" s="2404"/>
      <c r="AX22" s="2405"/>
      <c r="AY22" s="2404"/>
    </row>
    <row r="23" spans="1:51" ht="30" customHeight="1">
      <c r="A23" s="2693">
        <v>20</v>
      </c>
      <c r="B23" s="2182" t="s">
        <v>451</v>
      </c>
      <c r="C23" s="2183" t="s">
        <v>94</v>
      </c>
      <c r="D23" s="2383" t="s">
        <v>2374</v>
      </c>
      <c r="E23" s="2192"/>
      <c r="F23" s="2695" t="s">
        <v>3676</v>
      </c>
      <c r="G23" s="2695" t="s">
        <v>3677</v>
      </c>
      <c r="H23" s="2346">
        <v>1</v>
      </c>
      <c r="I23" s="2346"/>
      <c r="J23" s="2694">
        <v>114</v>
      </c>
      <c r="K23" s="2376" t="s">
        <v>1240</v>
      </c>
      <c r="L23" s="2571" t="s">
        <v>448</v>
      </c>
      <c r="M23" s="2183" t="s">
        <v>1056</v>
      </c>
      <c r="N23" s="2683">
        <f>500*33</f>
        <v>16500</v>
      </c>
      <c r="O23" s="2683">
        <f t="shared" si="0"/>
        <v>16500</v>
      </c>
      <c r="P23" s="2683">
        <f t="shared" si="0"/>
        <v>16500</v>
      </c>
      <c r="Q23" s="2683">
        <v>0</v>
      </c>
      <c r="R23" s="2665"/>
      <c r="S23" s="2514"/>
      <c r="T23" s="722"/>
      <c r="U23" s="722"/>
      <c r="V23" s="2692"/>
      <c r="W23" s="2692"/>
      <c r="X23" s="2692"/>
      <c r="Y23" s="2383">
        <v>1000</v>
      </c>
      <c r="Z23" s="2383"/>
      <c r="AA23" s="2383"/>
      <c r="AB23" s="2383"/>
      <c r="AC23" s="2186"/>
      <c r="AD23" s="2383"/>
      <c r="AE23" s="2383"/>
      <c r="AF23" s="2682">
        <v>1</v>
      </c>
      <c r="AG23" s="2682">
        <v>1</v>
      </c>
      <c r="AH23" s="2672">
        <v>1</v>
      </c>
      <c r="AI23" s="2672"/>
      <c r="AJ23" s="2672"/>
      <c r="AK23" s="2672"/>
      <c r="AL23" s="2672"/>
      <c r="AM23" s="2672" t="s">
        <v>2996</v>
      </c>
      <c r="AO23" s="2198"/>
      <c r="AP23" s="2198"/>
      <c r="AQ23" s="2198"/>
      <c r="AR23" s="2198"/>
      <c r="AS23" s="2198"/>
      <c r="AT23" s="2198"/>
      <c r="AU23" s="2404"/>
      <c r="AV23" s="2404"/>
      <c r="AW23" s="2404"/>
      <c r="AX23" s="2405"/>
      <c r="AY23" s="2404"/>
    </row>
    <row r="24" spans="1:51" ht="30.75" customHeight="1">
      <c r="A24" s="2383">
        <v>21</v>
      </c>
      <c r="B24" s="2182" t="s">
        <v>451</v>
      </c>
      <c r="C24" s="2183" t="s">
        <v>94</v>
      </c>
      <c r="D24" s="2383" t="s">
        <v>2374</v>
      </c>
      <c r="E24" s="2192"/>
      <c r="F24" s="2695" t="s">
        <v>3678</v>
      </c>
      <c r="G24" s="2695" t="s">
        <v>3679</v>
      </c>
      <c r="H24" s="2346">
        <v>1</v>
      </c>
      <c r="I24" s="2346"/>
      <c r="J24" s="2694">
        <v>112</v>
      </c>
      <c r="K24" s="2376" t="s">
        <v>1240</v>
      </c>
      <c r="L24" s="2571" t="s">
        <v>448</v>
      </c>
      <c r="M24" s="2183" t="s">
        <v>1056</v>
      </c>
      <c r="N24" s="2683">
        <f>1000*33</f>
        <v>33000</v>
      </c>
      <c r="O24" s="2683">
        <f>1000*33</f>
        <v>33000</v>
      </c>
      <c r="P24" s="2683">
        <f>1000*33</f>
        <v>33000</v>
      </c>
      <c r="Q24" s="2683">
        <v>0</v>
      </c>
      <c r="R24" s="2665"/>
      <c r="S24" s="2514"/>
      <c r="T24" s="722"/>
      <c r="U24" s="722"/>
      <c r="V24" s="2692"/>
      <c r="W24" s="2692"/>
      <c r="X24" s="2692"/>
      <c r="Y24" s="2383">
        <v>1250</v>
      </c>
      <c r="Z24" s="2383"/>
      <c r="AA24" s="2383"/>
      <c r="AB24" s="2383"/>
      <c r="AC24" s="2186"/>
      <c r="AD24" s="2383"/>
      <c r="AE24" s="2383"/>
      <c r="AF24" s="2682">
        <v>1</v>
      </c>
      <c r="AG24" s="2682">
        <v>1</v>
      </c>
      <c r="AH24" s="2672">
        <v>1</v>
      </c>
      <c r="AI24" s="2672"/>
      <c r="AJ24" s="2672"/>
      <c r="AK24" s="2672"/>
      <c r="AL24" s="2672"/>
      <c r="AM24" s="2672" t="s">
        <v>2996</v>
      </c>
      <c r="AO24" s="2198"/>
      <c r="AP24" s="2198"/>
      <c r="AQ24" s="2198"/>
      <c r="AR24" s="2198"/>
      <c r="AS24" s="2198"/>
      <c r="AT24" s="2198"/>
      <c r="AU24" s="2198"/>
      <c r="AV24" s="2198"/>
      <c r="AW24" s="2199"/>
      <c r="AX24" s="2200"/>
      <c r="AY24" s="2199"/>
    </row>
    <row r="25" spans="1:51" ht="30" customHeight="1">
      <c r="A25" s="2693">
        <v>22</v>
      </c>
      <c r="B25" s="2182" t="s">
        <v>451</v>
      </c>
      <c r="C25" s="2183" t="s">
        <v>94</v>
      </c>
      <c r="D25" s="2383" t="s">
        <v>2374</v>
      </c>
      <c r="E25" s="2192"/>
      <c r="F25" s="2695" t="s">
        <v>3680</v>
      </c>
      <c r="G25" s="2695" t="s">
        <v>3681</v>
      </c>
      <c r="H25" s="2346">
        <v>1</v>
      </c>
      <c r="I25" s="2346"/>
      <c r="J25" s="2694">
        <v>75</v>
      </c>
      <c r="K25" s="2376" t="s">
        <v>1240</v>
      </c>
      <c r="L25" s="2571" t="s">
        <v>448</v>
      </c>
      <c r="M25" s="2183" t="s">
        <v>1056</v>
      </c>
      <c r="N25" s="2683">
        <f t="shared" ref="N25:P26" si="1">500*33</f>
        <v>16500</v>
      </c>
      <c r="O25" s="2683">
        <f t="shared" si="1"/>
        <v>16500</v>
      </c>
      <c r="P25" s="2683">
        <f t="shared" si="1"/>
        <v>16500</v>
      </c>
      <c r="Q25" s="2683">
        <v>0</v>
      </c>
      <c r="R25" s="2665"/>
      <c r="S25" s="2514"/>
      <c r="T25" s="722"/>
      <c r="U25" s="722"/>
      <c r="V25" s="2692"/>
      <c r="W25" s="2692"/>
      <c r="X25" s="2692"/>
      <c r="Y25" s="2383">
        <v>500</v>
      </c>
      <c r="Z25" s="2383"/>
      <c r="AA25" s="2383"/>
      <c r="AB25" s="2383"/>
      <c r="AC25" s="2186"/>
      <c r="AD25" s="2383"/>
      <c r="AE25" s="2383"/>
      <c r="AF25" s="2682">
        <v>1</v>
      </c>
      <c r="AG25" s="2682">
        <v>1</v>
      </c>
      <c r="AH25" s="2672">
        <v>1</v>
      </c>
      <c r="AI25" s="2672"/>
      <c r="AJ25" s="2672"/>
      <c r="AK25" s="2672"/>
      <c r="AL25" s="2672"/>
      <c r="AM25" s="2672" t="s">
        <v>2996</v>
      </c>
      <c r="AO25" s="2198"/>
      <c r="AP25" s="2198"/>
      <c r="AQ25" s="2198"/>
      <c r="AR25" s="2198"/>
      <c r="AS25" s="2198"/>
      <c r="AT25" s="2198"/>
      <c r="AU25" s="2198"/>
      <c r="AV25" s="2198"/>
      <c r="AW25" s="2199"/>
      <c r="AX25" s="2200"/>
      <c r="AY25" s="2199"/>
    </row>
    <row r="26" spans="1:51" ht="30.75" customHeight="1">
      <c r="A26" s="2693">
        <v>23</v>
      </c>
      <c r="B26" s="2182" t="s">
        <v>451</v>
      </c>
      <c r="C26" s="2183" t="s">
        <v>94</v>
      </c>
      <c r="D26" s="2383" t="s">
        <v>2374</v>
      </c>
      <c r="E26" s="2192"/>
      <c r="F26" s="2695" t="s">
        <v>3682</v>
      </c>
      <c r="G26" s="2695" t="s">
        <v>3683</v>
      </c>
      <c r="H26" s="2346">
        <v>1</v>
      </c>
      <c r="I26" s="2346"/>
      <c r="J26" s="2694">
        <v>64</v>
      </c>
      <c r="K26" s="2376" t="s">
        <v>1240</v>
      </c>
      <c r="L26" s="2571" t="s">
        <v>448</v>
      </c>
      <c r="M26" s="2183" t="s">
        <v>1056</v>
      </c>
      <c r="N26" s="2683">
        <f t="shared" si="1"/>
        <v>16500</v>
      </c>
      <c r="O26" s="2683">
        <f t="shared" si="1"/>
        <v>16500</v>
      </c>
      <c r="P26" s="2683">
        <f t="shared" si="1"/>
        <v>16500</v>
      </c>
      <c r="Q26" s="2683">
        <v>0</v>
      </c>
      <c r="R26" s="2665"/>
      <c r="S26" s="2514"/>
      <c r="T26" s="722"/>
      <c r="U26" s="722"/>
      <c r="V26" s="2692"/>
      <c r="W26" s="2692"/>
      <c r="X26" s="2692"/>
      <c r="Y26" s="2383">
        <v>750</v>
      </c>
      <c r="Z26" s="2383"/>
      <c r="AA26" s="2383"/>
      <c r="AB26" s="2383"/>
      <c r="AC26" s="2186"/>
      <c r="AD26" s="2383"/>
      <c r="AE26" s="2383"/>
      <c r="AF26" s="2682">
        <v>1</v>
      </c>
      <c r="AG26" s="2682">
        <v>1</v>
      </c>
      <c r="AH26" s="2672">
        <v>1</v>
      </c>
      <c r="AI26" s="2672"/>
      <c r="AJ26" s="2672"/>
      <c r="AK26" s="2672"/>
      <c r="AL26" s="2672"/>
      <c r="AM26" s="2672" t="s">
        <v>2996</v>
      </c>
      <c r="AO26" s="2198"/>
      <c r="AP26" s="2198"/>
      <c r="AQ26" s="2198"/>
      <c r="AR26" s="2198"/>
      <c r="AS26" s="2198"/>
      <c r="AT26" s="2198"/>
      <c r="AU26" s="2198"/>
      <c r="AV26" s="2198"/>
      <c r="AW26" s="2199"/>
      <c r="AX26" s="2200"/>
      <c r="AY26" s="2199"/>
    </row>
    <row r="27" spans="1:51" ht="30" customHeight="1">
      <c r="A27" s="2693">
        <v>24</v>
      </c>
      <c r="B27" s="2182" t="s">
        <v>451</v>
      </c>
      <c r="C27" s="2183" t="s">
        <v>94</v>
      </c>
      <c r="D27" s="2383" t="s">
        <v>2374</v>
      </c>
      <c r="E27" s="2192"/>
      <c r="F27" s="2695" t="s">
        <v>3684</v>
      </c>
      <c r="G27" s="2695" t="s">
        <v>3685</v>
      </c>
      <c r="H27" s="2346">
        <v>1</v>
      </c>
      <c r="I27" s="2346"/>
      <c r="J27" s="2694">
        <v>102</v>
      </c>
      <c r="K27" s="2376" t="s">
        <v>1240</v>
      </c>
      <c r="L27" s="2571" t="s">
        <v>448</v>
      </c>
      <c r="M27" s="2183" t="s">
        <v>1056</v>
      </c>
      <c r="N27" s="2683">
        <f>750*33</f>
        <v>24750</v>
      </c>
      <c r="O27" s="2683">
        <f t="shared" ref="O27:P29" si="2">750*33</f>
        <v>24750</v>
      </c>
      <c r="P27" s="2683">
        <f t="shared" si="2"/>
        <v>24750</v>
      </c>
      <c r="Q27" s="2683">
        <v>0</v>
      </c>
      <c r="R27" s="2665"/>
      <c r="S27" s="2514"/>
      <c r="T27" s="722"/>
      <c r="U27" s="722"/>
      <c r="V27" s="2692"/>
      <c r="W27" s="2692"/>
      <c r="X27" s="2692"/>
      <c r="Y27" s="2383">
        <v>1000</v>
      </c>
      <c r="Z27" s="2383"/>
      <c r="AA27" s="2383"/>
      <c r="AB27" s="2383"/>
      <c r="AC27" s="2186"/>
      <c r="AD27" s="2383"/>
      <c r="AE27" s="2383"/>
      <c r="AF27" s="2682">
        <v>1</v>
      </c>
      <c r="AG27" s="2682">
        <v>1</v>
      </c>
      <c r="AH27" s="2672">
        <v>1</v>
      </c>
      <c r="AI27" s="2672"/>
      <c r="AJ27" s="2672"/>
      <c r="AK27" s="2672"/>
      <c r="AL27" s="2672"/>
      <c r="AM27" s="2672" t="s">
        <v>2996</v>
      </c>
      <c r="AO27" s="2198"/>
      <c r="AP27" s="2198"/>
      <c r="AQ27" s="2198"/>
      <c r="AR27" s="2198"/>
      <c r="AS27" s="2198"/>
      <c r="AT27" s="2198"/>
      <c r="AU27" s="2198"/>
      <c r="AV27" s="2198"/>
      <c r="AW27" s="2199"/>
      <c r="AX27" s="2200"/>
      <c r="AY27" s="2199"/>
    </row>
    <row r="28" spans="1:51" ht="30.75" customHeight="1">
      <c r="A28" s="2693">
        <v>25</v>
      </c>
      <c r="B28" s="2182" t="s">
        <v>451</v>
      </c>
      <c r="C28" s="2183" t="s">
        <v>94</v>
      </c>
      <c r="D28" s="2383" t="s">
        <v>2374</v>
      </c>
      <c r="E28" s="2192"/>
      <c r="F28" s="2695" t="s">
        <v>3686</v>
      </c>
      <c r="G28" s="2695" t="s">
        <v>3687</v>
      </c>
      <c r="H28" s="2346">
        <v>1</v>
      </c>
      <c r="I28" s="2346"/>
      <c r="J28" s="2694">
        <v>66</v>
      </c>
      <c r="K28" s="2376" t="s">
        <v>1240</v>
      </c>
      <c r="L28" s="2571" t="s">
        <v>448</v>
      </c>
      <c r="M28" s="2183" t="s">
        <v>1056</v>
      </c>
      <c r="N28" s="2683">
        <f>750*33</f>
        <v>24750</v>
      </c>
      <c r="O28" s="2683">
        <f t="shared" si="2"/>
        <v>24750</v>
      </c>
      <c r="P28" s="2683">
        <f t="shared" si="2"/>
        <v>24750</v>
      </c>
      <c r="Q28" s="2683">
        <v>0</v>
      </c>
      <c r="R28" s="2665"/>
      <c r="S28" s="2514"/>
      <c r="T28" s="722"/>
      <c r="U28" s="722"/>
      <c r="V28" s="2692"/>
      <c r="W28" s="2692"/>
      <c r="X28" s="2692"/>
      <c r="Y28" s="2383">
        <v>1000</v>
      </c>
      <c r="Z28" s="2383"/>
      <c r="AA28" s="2383"/>
      <c r="AB28" s="2383"/>
      <c r="AC28" s="2186"/>
      <c r="AD28" s="2383"/>
      <c r="AE28" s="2383"/>
      <c r="AF28" s="2682">
        <v>1</v>
      </c>
      <c r="AG28" s="2682">
        <v>1</v>
      </c>
      <c r="AH28" s="2672">
        <v>1</v>
      </c>
      <c r="AI28" s="2672"/>
      <c r="AJ28" s="2672"/>
      <c r="AK28" s="2672"/>
      <c r="AL28" s="2672"/>
      <c r="AM28" s="2672" t="s">
        <v>2996</v>
      </c>
      <c r="AO28" s="2198"/>
      <c r="AP28" s="2198"/>
      <c r="AQ28" s="2198"/>
      <c r="AR28" s="2198"/>
      <c r="AS28" s="2198"/>
      <c r="AT28" s="2198"/>
      <c r="AU28" s="2198"/>
      <c r="AV28" s="2198"/>
      <c r="AW28" s="2199"/>
      <c r="AX28" s="2200"/>
      <c r="AY28" s="2199"/>
    </row>
    <row r="29" spans="1:51" ht="30" customHeight="1">
      <c r="A29" s="2383">
        <v>26</v>
      </c>
      <c r="B29" s="2182" t="s">
        <v>451</v>
      </c>
      <c r="C29" s="2183" t="s">
        <v>94</v>
      </c>
      <c r="D29" s="2383" t="s">
        <v>2374</v>
      </c>
      <c r="E29" s="2192"/>
      <c r="F29" s="2695" t="s">
        <v>3688</v>
      </c>
      <c r="G29" s="2695" t="s">
        <v>3689</v>
      </c>
      <c r="H29" s="2346">
        <v>1</v>
      </c>
      <c r="I29" s="2346"/>
      <c r="J29" s="2694">
        <v>87</v>
      </c>
      <c r="K29" s="2376" t="s">
        <v>1240</v>
      </c>
      <c r="L29" s="2571" t="s">
        <v>448</v>
      </c>
      <c r="M29" s="2183" t="s">
        <v>1056</v>
      </c>
      <c r="N29" s="2683">
        <f>750*33</f>
        <v>24750</v>
      </c>
      <c r="O29" s="2683">
        <f t="shared" si="2"/>
        <v>24750</v>
      </c>
      <c r="P29" s="2683">
        <f t="shared" si="2"/>
        <v>24750</v>
      </c>
      <c r="Q29" s="2683">
        <v>0</v>
      </c>
      <c r="R29" s="2665"/>
      <c r="S29" s="2514"/>
      <c r="T29" s="722"/>
      <c r="U29" s="722"/>
      <c r="V29" s="2692"/>
      <c r="W29" s="2692"/>
      <c r="X29" s="2692"/>
      <c r="Y29" s="2383">
        <v>1000</v>
      </c>
      <c r="Z29" s="2383"/>
      <c r="AA29" s="2383"/>
      <c r="AB29" s="2383"/>
      <c r="AC29" s="2186"/>
      <c r="AD29" s="2383"/>
      <c r="AE29" s="2383"/>
      <c r="AF29" s="2682">
        <v>1</v>
      </c>
      <c r="AG29" s="2682">
        <v>1</v>
      </c>
      <c r="AH29" s="2672">
        <v>1</v>
      </c>
      <c r="AI29" s="2672"/>
      <c r="AJ29" s="2672"/>
      <c r="AK29" s="2672"/>
      <c r="AL29" s="2672"/>
      <c r="AM29" s="2672" t="s">
        <v>2996</v>
      </c>
      <c r="AO29" s="2198"/>
      <c r="AP29" s="2198"/>
      <c r="AQ29" s="2198"/>
      <c r="AR29" s="2198"/>
      <c r="AS29" s="2198"/>
      <c r="AT29" s="2198"/>
      <c r="AU29" s="2198"/>
      <c r="AV29" s="2198"/>
      <c r="AW29" s="2199"/>
      <c r="AX29" s="2200"/>
      <c r="AY29" s="2199"/>
    </row>
    <row r="30" spans="1:51" ht="30.75" customHeight="1">
      <c r="A30" s="2693">
        <v>27</v>
      </c>
      <c r="B30" s="2182" t="s">
        <v>451</v>
      </c>
      <c r="C30" s="2183" t="s">
        <v>94</v>
      </c>
      <c r="D30" s="2383" t="s">
        <v>2374</v>
      </c>
      <c r="E30" s="2192"/>
      <c r="F30" s="2695" t="s">
        <v>3690</v>
      </c>
      <c r="G30" s="2695" t="s">
        <v>3691</v>
      </c>
      <c r="H30" s="2346">
        <v>1</v>
      </c>
      <c r="I30" s="2346"/>
      <c r="J30" s="2694">
        <v>117</v>
      </c>
      <c r="K30" s="2376" t="s">
        <v>1240</v>
      </c>
      <c r="L30" s="2571" t="s">
        <v>448</v>
      </c>
      <c r="M30" s="2183" t="s">
        <v>1056</v>
      </c>
      <c r="N30" s="2683">
        <f t="shared" ref="N30:P35" si="3">500*33</f>
        <v>16500</v>
      </c>
      <c r="O30" s="2683">
        <f t="shared" si="3"/>
        <v>16500</v>
      </c>
      <c r="P30" s="2683">
        <f t="shared" si="3"/>
        <v>16500</v>
      </c>
      <c r="Q30" s="2683">
        <v>0</v>
      </c>
      <c r="R30" s="2665"/>
      <c r="S30" s="2514"/>
      <c r="T30" s="722"/>
      <c r="U30" s="722"/>
      <c r="V30" s="2692"/>
      <c r="W30" s="2692"/>
      <c r="X30" s="2692"/>
      <c r="Y30" s="2383">
        <v>500</v>
      </c>
      <c r="Z30" s="2383"/>
      <c r="AA30" s="2383"/>
      <c r="AB30" s="2383"/>
      <c r="AC30" s="2186"/>
      <c r="AD30" s="2383"/>
      <c r="AE30" s="2383"/>
      <c r="AF30" s="2682">
        <v>1</v>
      </c>
      <c r="AG30" s="2682">
        <v>1</v>
      </c>
      <c r="AH30" s="2672">
        <v>1</v>
      </c>
      <c r="AI30" s="2672"/>
      <c r="AJ30" s="2672"/>
      <c r="AK30" s="2672"/>
      <c r="AL30" s="2672"/>
      <c r="AM30" s="2672" t="s">
        <v>2996</v>
      </c>
      <c r="AO30" s="2198"/>
      <c r="AP30" s="2198"/>
      <c r="AQ30" s="2198"/>
      <c r="AR30" s="2198"/>
      <c r="AS30" s="2198"/>
      <c r="AT30" s="2198"/>
      <c r="AU30" s="2198"/>
      <c r="AV30" s="2198"/>
      <c r="AW30" s="2199"/>
      <c r="AX30" s="2200"/>
      <c r="AY30" s="2199"/>
    </row>
    <row r="31" spans="1:51" ht="30" customHeight="1">
      <c r="A31" s="2693">
        <v>28</v>
      </c>
      <c r="B31" s="2182" t="s">
        <v>451</v>
      </c>
      <c r="C31" s="2183" t="s">
        <v>94</v>
      </c>
      <c r="D31" s="2383" t="s">
        <v>2374</v>
      </c>
      <c r="E31" s="2192"/>
      <c r="F31" s="2695" t="s">
        <v>3692</v>
      </c>
      <c r="G31" s="2695" t="s">
        <v>3693</v>
      </c>
      <c r="H31" s="2346">
        <v>1</v>
      </c>
      <c r="I31" s="2346"/>
      <c r="J31" s="2694">
        <v>108</v>
      </c>
      <c r="K31" s="2376" t="s">
        <v>1240</v>
      </c>
      <c r="L31" s="2571" t="s">
        <v>448</v>
      </c>
      <c r="M31" s="2183" t="s">
        <v>1056</v>
      </c>
      <c r="N31" s="2683">
        <f t="shared" si="3"/>
        <v>16500</v>
      </c>
      <c r="O31" s="2683">
        <f t="shared" si="3"/>
        <v>16500</v>
      </c>
      <c r="P31" s="2683">
        <f t="shared" si="3"/>
        <v>16500</v>
      </c>
      <c r="Q31" s="2683">
        <v>0</v>
      </c>
      <c r="R31" s="2665"/>
      <c r="S31" s="2514"/>
      <c r="T31" s="722"/>
      <c r="U31" s="722"/>
      <c r="V31" s="2692"/>
      <c r="W31" s="2692"/>
      <c r="X31" s="2692"/>
      <c r="Y31" s="2383">
        <v>500</v>
      </c>
      <c r="Z31" s="2383"/>
      <c r="AA31" s="2383"/>
      <c r="AB31" s="2383"/>
      <c r="AC31" s="2186"/>
      <c r="AD31" s="2383"/>
      <c r="AE31" s="2383"/>
      <c r="AF31" s="2682">
        <v>1</v>
      </c>
      <c r="AG31" s="2682">
        <v>1</v>
      </c>
      <c r="AH31" s="2672">
        <v>1</v>
      </c>
      <c r="AI31" s="2672"/>
      <c r="AJ31" s="2672"/>
      <c r="AK31" s="2672"/>
      <c r="AL31" s="2672"/>
      <c r="AM31" s="2672" t="s">
        <v>2996</v>
      </c>
      <c r="AO31" s="2198"/>
      <c r="AP31" s="2198"/>
      <c r="AQ31" s="2198"/>
      <c r="AR31" s="2198"/>
      <c r="AS31" s="2198"/>
      <c r="AT31" s="2198"/>
      <c r="AU31" s="2198"/>
      <c r="AV31" s="2198"/>
      <c r="AW31" s="2199"/>
      <c r="AX31" s="2200"/>
      <c r="AY31" s="2199"/>
    </row>
    <row r="32" spans="1:51" ht="30.75" customHeight="1">
      <c r="A32" s="2693">
        <v>29</v>
      </c>
      <c r="B32" s="2182" t="s">
        <v>451</v>
      </c>
      <c r="C32" s="2183" t="s">
        <v>94</v>
      </c>
      <c r="D32" s="2383" t="s">
        <v>2374</v>
      </c>
      <c r="E32" s="2192"/>
      <c r="F32" s="2695" t="s">
        <v>3694</v>
      </c>
      <c r="G32" s="2695" t="s">
        <v>3695</v>
      </c>
      <c r="H32" s="2346">
        <v>1</v>
      </c>
      <c r="I32" s="2346"/>
      <c r="J32" s="2694">
        <v>48</v>
      </c>
      <c r="K32" s="2376" t="s">
        <v>1240</v>
      </c>
      <c r="L32" s="2571" t="s">
        <v>448</v>
      </c>
      <c r="M32" s="2183" t="s">
        <v>1056</v>
      </c>
      <c r="N32" s="2683">
        <f t="shared" si="3"/>
        <v>16500</v>
      </c>
      <c r="O32" s="2683">
        <f t="shared" si="3"/>
        <v>16500</v>
      </c>
      <c r="P32" s="2683">
        <f t="shared" si="3"/>
        <v>16500</v>
      </c>
      <c r="Q32" s="2683">
        <v>0</v>
      </c>
      <c r="R32" s="2665"/>
      <c r="S32" s="2514"/>
      <c r="T32" s="722"/>
      <c r="U32" s="722"/>
      <c r="V32" s="2692"/>
      <c r="W32" s="2692"/>
      <c r="X32" s="2692"/>
      <c r="Y32" s="2383">
        <v>500</v>
      </c>
      <c r="Z32" s="2383"/>
      <c r="AA32" s="2383"/>
      <c r="AB32" s="2383"/>
      <c r="AC32" s="2186"/>
      <c r="AD32" s="2383"/>
      <c r="AE32" s="2383"/>
      <c r="AF32" s="2682">
        <v>1</v>
      </c>
      <c r="AG32" s="2682">
        <v>1</v>
      </c>
      <c r="AH32" s="2672">
        <v>1</v>
      </c>
      <c r="AI32" s="2672"/>
      <c r="AJ32" s="2672"/>
      <c r="AK32" s="2672"/>
      <c r="AL32" s="2672"/>
      <c r="AM32" s="2672" t="s">
        <v>2996</v>
      </c>
      <c r="AO32" s="2198"/>
      <c r="AP32" s="2198"/>
      <c r="AQ32" s="2198"/>
      <c r="AR32" s="2198"/>
      <c r="AS32" s="2198"/>
      <c r="AT32" s="2198"/>
      <c r="AU32" s="2198"/>
      <c r="AV32" s="2198"/>
      <c r="AW32" s="2199"/>
      <c r="AX32" s="2200"/>
      <c r="AY32" s="2199"/>
    </row>
    <row r="33" spans="1:51" ht="30" customHeight="1">
      <c r="A33" s="2693">
        <v>30</v>
      </c>
      <c r="B33" s="2182" t="s">
        <v>451</v>
      </c>
      <c r="C33" s="2183" t="s">
        <v>94</v>
      </c>
      <c r="D33" s="2383" t="s">
        <v>2374</v>
      </c>
      <c r="E33" s="2192"/>
      <c r="F33" s="2695" t="s">
        <v>3696</v>
      </c>
      <c r="G33" s="2695" t="s">
        <v>3697</v>
      </c>
      <c r="H33" s="2346">
        <v>1</v>
      </c>
      <c r="I33" s="2346"/>
      <c r="J33" s="2694">
        <v>120</v>
      </c>
      <c r="K33" s="2376" t="s">
        <v>1240</v>
      </c>
      <c r="L33" s="2571" t="s">
        <v>448</v>
      </c>
      <c r="M33" s="2183" t="s">
        <v>1056</v>
      </c>
      <c r="N33" s="2683">
        <f t="shared" si="3"/>
        <v>16500</v>
      </c>
      <c r="O33" s="2683">
        <f t="shared" si="3"/>
        <v>16500</v>
      </c>
      <c r="P33" s="2683">
        <f t="shared" si="3"/>
        <v>16500</v>
      </c>
      <c r="Q33" s="2683">
        <v>0</v>
      </c>
      <c r="R33" s="2665"/>
      <c r="S33" s="2514"/>
      <c r="T33" s="722"/>
      <c r="U33" s="722"/>
      <c r="V33" s="2692"/>
      <c r="W33" s="2692"/>
      <c r="X33" s="2692"/>
      <c r="Y33" s="2383">
        <v>500</v>
      </c>
      <c r="Z33" s="2383"/>
      <c r="AA33" s="2383"/>
      <c r="AB33" s="2383"/>
      <c r="AC33" s="2186"/>
      <c r="AD33" s="2383"/>
      <c r="AE33" s="2383"/>
      <c r="AF33" s="2682">
        <v>1</v>
      </c>
      <c r="AG33" s="2682">
        <v>1</v>
      </c>
      <c r="AH33" s="2672">
        <v>1</v>
      </c>
      <c r="AI33" s="2672"/>
      <c r="AJ33" s="2672"/>
      <c r="AK33" s="2672"/>
      <c r="AL33" s="2672"/>
      <c r="AM33" s="2672" t="s">
        <v>2996</v>
      </c>
      <c r="AO33" s="2198"/>
      <c r="AP33" s="2198"/>
      <c r="AQ33" s="2198"/>
      <c r="AR33" s="2198"/>
      <c r="AS33" s="2198"/>
      <c r="AT33" s="2198"/>
      <c r="AU33" s="2198"/>
      <c r="AV33" s="2198"/>
      <c r="AW33" s="2199"/>
      <c r="AX33" s="2200"/>
      <c r="AY33" s="2199"/>
    </row>
    <row r="34" spans="1:51" ht="30.75" customHeight="1">
      <c r="A34" s="2383">
        <v>31</v>
      </c>
      <c r="B34" s="2182" t="s">
        <v>451</v>
      </c>
      <c r="C34" s="2183" t="s">
        <v>94</v>
      </c>
      <c r="D34" s="2383" t="s">
        <v>2374</v>
      </c>
      <c r="E34" s="2192"/>
      <c r="F34" s="2695" t="s">
        <v>3698</v>
      </c>
      <c r="G34" s="2695" t="s">
        <v>3699</v>
      </c>
      <c r="H34" s="2346">
        <v>1</v>
      </c>
      <c r="I34" s="2346"/>
      <c r="J34" s="2694">
        <v>82</v>
      </c>
      <c r="K34" s="2376" t="s">
        <v>1240</v>
      </c>
      <c r="L34" s="2571" t="s">
        <v>448</v>
      </c>
      <c r="M34" s="2183" t="s">
        <v>1056</v>
      </c>
      <c r="N34" s="2683">
        <f t="shared" si="3"/>
        <v>16500</v>
      </c>
      <c r="O34" s="2683">
        <f t="shared" si="3"/>
        <v>16500</v>
      </c>
      <c r="P34" s="2683">
        <f t="shared" si="3"/>
        <v>16500</v>
      </c>
      <c r="Q34" s="2683">
        <v>0</v>
      </c>
      <c r="R34" s="2665"/>
      <c r="S34" s="2514"/>
      <c r="T34" s="722"/>
      <c r="U34" s="722"/>
      <c r="V34" s="2692"/>
      <c r="W34" s="2692"/>
      <c r="X34" s="2692"/>
      <c r="Y34" s="2383">
        <v>1000</v>
      </c>
      <c r="Z34" s="2383"/>
      <c r="AA34" s="2383"/>
      <c r="AB34" s="2383"/>
      <c r="AC34" s="2186"/>
      <c r="AD34" s="2383"/>
      <c r="AE34" s="2383"/>
      <c r="AF34" s="2682">
        <v>1</v>
      </c>
      <c r="AG34" s="2682">
        <v>1</v>
      </c>
      <c r="AH34" s="2672">
        <v>1</v>
      </c>
      <c r="AI34" s="2672"/>
      <c r="AJ34" s="2672"/>
      <c r="AK34" s="2672"/>
      <c r="AL34" s="2672"/>
      <c r="AM34" s="2672" t="s">
        <v>2996</v>
      </c>
      <c r="AO34" s="2198"/>
      <c r="AP34" s="2198"/>
      <c r="AQ34" s="2198"/>
      <c r="AR34" s="2198"/>
      <c r="AS34" s="2198"/>
      <c r="AT34" s="2198"/>
      <c r="AU34" s="2198"/>
      <c r="AV34" s="2198"/>
      <c r="AW34" s="2199"/>
      <c r="AX34" s="2200"/>
      <c r="AY34" s="2199"/>
    </row>
    <row r="35" spans="1:51" ht="30" customHeight="1">
      <c r="A35" s="2693">
        <v>32</v>
      </c>
      <c r="B35" s="2182" t="s">
        <v>451</v>
      </c>
      <c r="C35" s="2183" t="s">
        <v>94</v>
      </c>
      <c r="D35" s="2383" t="s">
        <v>2374</v>
      </c>
      <c r="E35" s="2192"/>
      <c r="F35" s="2695" t="s">
        <v>3700</v>
      </c>
      <c r="G35" s="2695" t="s">
        <v>3701</v>
      </c>
      <c r="H35" s="2346">
        <v>1</v>
      </c>
      <c r="I35" s="2346"/>
      <c r="J35" s="2694">
        <v>76</v>
      </c>
      <c r="K35" s="2376" t="s">
        <v>1240</v>
      </c>
      <c r="L35" s="2571" t="s">
        <v>448</v>
      </c>
      <c r="M35" s="2183" t="s">
        <v>1056</v>
      </c>
      <c r="N35" s="2683">
        <f t="shared" si="3"/>
        <v>16500</v>
      </c>
      <c r="O35" s="2683">
        <f t="shared" si="3"/>
        <v>16500</v>
      </c>
      <c r="P35" s="2683">
        <f t="shared" si="3"/>
        <v>16500</v>
      </c>
      <c r="Q35" s="2683">
        <v>0</v>
      </c>
      <c r="R35" s="2665"/>
      <c r="S35" s="2514"/>
      <c r="T35" s="722"/>
      <c r="U35" s="722"/>
      <c r="V35" s="2692"/>
      <c r="W35" s="2692"/>
      <c r="X35" s="2692"/>
      <c r="Y35" s="2383">
        <v>1000</v>
      </c>
      <c r="Z35" s="2383"/>
      <c r="AA35" s="2383"/>
      <c r="AB35" s="2383"/>
      <c r="AC35" s="2186"/>
      <c r="AD35" s="2383"/>
      <c r="AE35" s="2383"/>
      <c r="AF35" s="2682">
        <v>1</v>
      </c>
      <c r="AG35" s="2682">
        <v>1</v>
      </c>
      <c r="AH35" s="2672">
        <v>1</v>
      </c>
      <c r="AI35" s="2672"/>
      <c r="AJ35" s="2672"/>
      <c r="AK35" s="2672"/>
      <c r="AL35" s="2672"/>
      <c r="AM35" s="2672" t="s">
        <v>2996</v>
      </c>
      <c r="AO35" s="2198"/>
      <c r="AP35" s="2198"/>
      <c r="AQ35" s="2198"/>
      <c r="AR35" s="2198"/>
      <c r="AS35" s="2198"/>
      <c r="AT35" s="2198"/>
      <c r="AU35" s="2198"/>
      <c r="AV35" s="2198"/>
      <c r="AW35" s="2199"/>
      <c r="AX35" s="2200"/>
      <c r="AY35" s="2199"/>
    </row>
    <row r="36" spans="1:51" ht="30.75" customHeight="1">
      <c r="A36" s="2693">
        <v>33</v>
      </c>
      <c r="B36" s="2182" t="s">
        <v>451</v>
      </c>
      <c r="C36" s="2183" t="s">
        <v>94</v>
      </c>
      <c r="D36" s="2383" t="s">
        <v>2374</v>
      </c>
      <c r="E36" s="2192"/>
      <c r="F36" s="2695" t="s">
        <v>3702</v>
      </c>
      <c r="G36" s="2695" t="s">
        <v>3703</v>
      </c>
      <c r="H36" s="2346">
        <v>1</v>
      </c>
      <c r="I36" s="2346"/>
      <c r="J36" s="2694">
        <v>206</v>
      </c>
      <c r="K36" s="2376" t="s">
        <v>1240</v>
      </c>
      <c r="L36" s="2571" t="s">
        <v>448</v>
      </c>
      <c r="M36" s="2183" t="s">
        <v>1056</v>
      </c>
      <c r="N36" s="2683">
        <f>1000*33</f>
        <v>33000</v>
      </c>
      <c r="O36" s="2683">
        <f>1000*33</f>
        <v>33000</v>
      </c>
      <c r="P36" s="2683">
        <f>1000*33</f>
        <v>33000</v>
      </c>
      <c r="Q36" s="2683">
        <v>0</v>
      </c>
      <c r="R36" s="2665"/>
      <c r="S36" s="2514"/>
      <c r="T36" s="722"/>
      <c r="U36" s="722"/>
      <c r="V36" s="2692"/>
      <c r="W36" s="2692"/>
      <c r="X36" s="2692"/>
      <c r="Y36" s="2383">
        <v>1000</v>
      </c>
      <c r="Z36" s="2383"/>
      <c r="AA36" s="2383"/>
      <c r="AB36" s="2383"/>
      <c r="AC36" s="2186"/>
      <c r="AD36" s="2383"/>
      <c r="AE36" s="2383"/>
      <c r="AF36" s="2682">
        <v>1</v>
      </c>
      <c r="AG36" s="2682">
        <v>1</v>
      </c>
      <c r="AH36" s="2672">
        <v>1</v>
      </c>
      <c r="AI36" s="2672"/>
      <c r="AJ36" s="2672"/>
      <c r="AK36" s="2672"/>
      <c r="AL36" s="2672"/>
      <c r="AM36" s="2672" t="s">
        <v>2996</v>
      </c>
      <c r="AO36" s="2198"/>
      <c r="AP36" s="2198"/>
      <c r="AQ36" s="2198"/>
      <c r="AR36" s="2198"/>
      <c r="AS36" s="2198"/>
      <c r="AT36" s="2198"/>
      <c r="AU36" s="2198"/>
      <c r="AV36" s="2198"/>
      <c r="AW36" s="2199"/>
      <c r="AX36" s="2200"/>
      <c r="AY36" s="2199"/>
    </row>
    <row r="37" spans="1:51" ht="30" customHeight="1">
      <c r="A37" s="2693">
        <v>34</v>
      </c>
      <c r="B37" s="2182" t="s">
        <v>451</v>
      </c>
      <c r="C37" s="2183" t="s">
        <v>94</v>
      </c>
      <c r="D37" s="2383" t="s">
        <v>2374</v>
      </c>
      <c r="E37" s="2192"/>
      <c r="F37" s="2695" t="s">
        <v>3704</v>
      </c>
      <c r="G37" s="2695" t="s">
        <v>3705</v>
      </c>
      <c r="H37" s="2346">
        <v>1</v>
      </c>
      <c r="I37" s="2346"/>
      <c r="J37" s="2694">
        <v>143</v>
      </c>
      <c r="K37" s="2376" t="s">
        <v>1240</v>
      </c>
      <c r="L37" s="2571" t="s">
        <v>448</v>
      </c>
      <c r="M37" s="2183" t="s">
        <v>1056</v>
      </c>
      <c r="N37" s="2683">
        <f>750*33</f>
        <v>24750</v>
      </c>
      <c r="O37" s="2683">
        <f>750*33</f>
        <v>24750</v>
      </c>
      <c r="P37" s="2683">
        <f>750*33</f>
        <v>24750</v>
      </c>
      <c r="Q37" s="2683">
        <v>0</v>
      </c>
      <c r="R37" s="2665"/>
      <c r="S37" s="2514"/>
      <c r="T37" s="722"/>
      <c r="U37" s="722"/>
      <c r="V37" s="2692"/>
      <c r="W37" s="2692"/>
      <c r="X37" s="2692"/>
      <c r="Y37" s="2383">
        <v>1189</v>
      </c>
      <c r="Z37" s="2383"/>
      <c r="AA37" s="2383"/>
      <c r="AB37" s="2383"/>
      <c r="AC37" s="2186"/>
      <c r="AD37" s="2383"/>
      <c r="AE37" s="2383"/>
      <c r="AF37" s="2682">
        <v>1</v>
      </c>
      <c r="AG37" s="2682">
        <v>1</v>
      </c>
      <c r="AH37" s="2672">
        <v>1</v>
      </c>
      <c r="AI37" s="2672"/>
      <c r="AJ37" s="2672"/>
      <c r="AK37" s="2672"/>
      <c r="AL37" s="2672"/>
      <c r="AM37" s="2672" t="s">
        <v>2996</v>
      </c>
      <c r="AO37" s="2198"/>
      <c r="AP37" s="2198"/>
      <c r="AQ37" s="2198"/>
      <c r="AR37" s="2198"/>
      <c r="AS37" s="2198"/>
      <c r="AT37" s="2198"/>
      <c r="AU37" s="2198"/>
      <c r="AV37" s="2198"/>
      <c r="AW37" s="2199"/>
      <c r="AX37" s="2200"/>
      <c r="AY37" s="2199"/>
    </row>
    <row r="38" spans="1:51" ht="30.75" customHeight="1">
      <c r="A38" s="2693">
        <v>35</v>
      </c>
      <c r="B38" s="2182" t="s">
        <v>451</v>
      </c>
      <c r="C38" s="2183" t="s">
        <v>94</v>
      </c>
      <c r="D38" s="2383" t="s">
        <v>2374</v>
      </c>
      <c r="E38" s="2192"/>
      <c r="F38" s="2695" t="s">
        <v>3706</v>
      </c>
      <c r="G38" s="2695" t="s">
        <v>3707</v>
      </c>
      <c r="H38" s="2346">
        <v>1</v>
      </c>
      <c r="I38" s="2346"/>
      <c r="J38" s="2694">
        <v>146</v>
      </c>
      <c r="K38" s="2376" t="s">
        <v>1240</v>
      </c>
      <c r="L38" s="2571" t="s">
        <v>448</v>
      </c>
      <c r="M38" s="2183" t="s">
        <v>1056</v>
      </c>
      <c r="N38" s="2683">
        <f>1000*33</f>
        <v>33000</v>
      </c>
      <c r="O38" s="2683">
        <f>1000*33</f>
        <v>33000</v>
      </c>
      <c r="P38" s="2683">
        <f>1000*33</f>
        <v>33000</v>
      </c>
      <c r="Q38" s="2683">
        <v>0</v>
      </c>
      <c r="R38" s="2665"/>
      <c r="S38" s="2514"/>
      <c r="T38" s="722"/>
      <c r="U38" s="722"/>
      <c r="V38" s="2692"/>
      <c r="W38" s="2692"/>
      <c r="X38" s="2692"/>
      <c r="Y38" s="2383">
        <v>1000</v>
      </c>
      <c r="Z38" s="2383"/>
      <c r="AA38" s="2383"/>
      <c r="AB38" s="2383"/>
      <c r="AC38" s="2186"/>
      <c r="AD38" s="2383"/>
      <c r="AE38" s="2383"/>
      <c r="AF38" s="2682">
        <v>1</v>
      </c>
      <c r="AG38" s="2682">
        <v>1</v>
      </c>
      <c r="AH38" s="2672">
        <v>1</v>
      </c>
      <c r="AI38" s="2672"/>
      <c r="AJ38" s="2672"/>
      <c r="AK38" s="2672"/>
      <c r="AL38" s="2672"/>
      <c r="AM38" s="2672" t="s">
        <v>2996</v>
      </c>
      <c r="AO38" s="2198"/>
      <c r="AP38" s="2198"/>
      <c r="AQ38" s="2198"/>
      <c r="AR38" s="2198"/>
      <c r="AS38" s="2198"/>
      <c r="AT38" s="2198"/>
      <c r="AU38" s="2198"/>
      <c r="AV38" s="2198"/>
      <c r="AW38" s="2199"/>
      <c r="AX38" s="2200"/>
      <c r="AY38" s="2199"/>
    </row>
    <row r="39" spans="1:51" ht="30" customHeight="1">
      <c r="A39" s="2383">
        <v>36</v>
      </c>
      <c r="B39" s="2182" t="s">
        <v>451</v>
      </c>
      <c r="C39" s="2183" t="s">
        <v>94</v>
      </c>
      <c r="D39" s="2383" t="s">
        <v>2374</v>
      </c>
      <c r="E39" s="2192"/>
      <c r="F39" s="2695" t="s">
        <v>3708</v>
      </c>
      <c r="G39" s="2695" t="s">
        <v>3709</v>
      </c>
      <c r="H39" s="2346">
        <v>1</v>
      </c>
      <c r="I39" s="2346"/>
      <c r="J39" s="2694">
        <v>81</v>
      </c>
      <c r="K39" s="2376" t="s">
        <v>1240</v>
      </c>
      <c r="L39" s="2571" t="s">
        <v>448</v>
      </c>
      <c r="M39" s="2183" t="s">
        <v>1056</v>
      </c>
      <c r="N39" s="2683">
        <f>500*33</f>
        <v>16500</v>
      </c>
      <c r="O39" s="2683">
        <f t="shared" ref="O39:P42" si="4">500*33</f>
        <v>16500</v>
      </c>
      <c r="P39" s="2683">
        <f t="shared" si="4"/>
        <v>16500</v>
      </c>
      <c r="Q39" s="2683">
        <v>0</v>
      </c>
      <c r="R39" s="2665"/>
      <c r="S39" s="2514"/>
      <c r="T39" s="722"/>
      <c r="U39" s="722"/>
      <c r="V39" s="2692"/>
      <c r="W39" s="2692"/>
      <c r="X39" s="2692"/>
      <c r="Y39" s="2383">
        <v>500</v>
      </c>
      <c r="Z39" s="2383"/>
      <c r="AA39" s="2383"/>
      <c r="AB39" s="2383"/>
      <c r="AC39" s="2186"/>
      <c r="AD39" s="2383"/>
      <c r="AE39" s="2383"/>
      <c r="AF39" s="2682">
        <v>1</v>
      </c>
      <c r="AG39" s="2682">
        <v>1</v>
      </c>
      <c r="AH39" s="2672">
        <v>1</v>
      </c>
      <c r="AI39" s="2672"/>
      <c r="AJ39" s="2672"/>
      <c r="AK39" s="2672"/>
      <c r="AL39" s="2672"/>
      <c r="AM39" s="2672" t="s">
        <v>2996</v>
      </c>
      <c r="AO39" s="2198"/>
      <c r="AP39" s="2198"/>
      <c r="AQ39" s="2198"/>
      <c r="AR39" s="2198"/>
      <c r="AS39" s="2198"/>
      <c r="AT39" s="2198"/>
      <c r="AU39" s="2198"/>
      <c r="AV39" s="2198"/>
      <c r="AW39" s="2199"/>
      <c r="AX39" s="2200"/>
      <c r="AY39" s="2199"/>
    </row>
    <row r="40" spans="1:51" ht="30.75" customHeight="1">
      <c r="A40" s="2693">
        <v>37</v>
      </c>
      <c r="B40" s="2182" t="s">
        <v>451</v>
      </c>
      <c r="C40" s="2183" t="s">
        <v>94</v>
      </c>
      <c r="D40" s="2383" t="s">
        <v>2374</v>
      </c>
      <c r="E40" s="2192"/>
      <c r="F40" s="2695" t="s">
        <v>3710</v>
      </c>
      <c r="G40" s="2695" t="s">
        <v>3711</v>
      </c>
      <c r="H40" s="2346">
        <v>1</v>
      </c>
      <c r="I40" s="2346"/>
      <c r="J40" s="2694">
        <v>118</v>
      </c>
      <c r="K40" s="2376" t="s">
        <v>1240</v>
      </c>
      <c r="L40" s="2571" t="s">
        <v>448</v>
      </c>
      <c r="M40" s="2183" t="s">
        <v>1056</v>
      </c>
      <c r="N40" s="2683">
        <f>500*33</f>
        <v>16500</v>
      </c>
      <c r="O40" s="2683">
        <f t="shared" si="4"/>
        <v>16500</v>
      </c>
      <c r="P40" s="2683">
        <f t="shared" si="4"/>
        <v>16500</v>
      </c>
      <c r="Q40" s="2683">
        <v>0</v>
      </c>
      <c r="R40" s="2665"/>
      <c r="S40" s="2514"/>
      <c r="T40" s="722"/>
      <c r="U40" s="722"/>
      <c r="V40" s="2692"/>
      <c r="W40" s="2692"/>
      <c r="X40" s="2692"/>
      <c r="Y40" s="2383">
        <v>500</v>
      </c>
      <c r="Z40" s="2383"/>
      <c r="AA40" s="2383"/>
      <c r="AB40" s="2383"/>
      <c r="AC40" s="2186"/>
      <c r="AD40" s="2383"/>
      <c r="AE40" s="2383"/>
      <c r="AF40" s="2682">
        <v>1</v>
      </c>
      <c r="AG40" s="2682">
        <v>1</v>
      </c>
      <c r="AH40" s="2672">
        <v>1</v>
      </c>
      <c r="AI40" s="2672"/>
      <c r="AJ40" s="2672"/>
      <c r="AK40" s="2672"/>
      <c r="AL40" s="2672"/>
      <c r="AM40" s="2672" t="s">
        <v>2996</v>
      </c>
      <c r="AO40" s="2198"/>
      <c r="AP40" s="2198"/>
      <c r="AQ40" s="2198"/>
      <c r="AR40" s="2198"/>
      <c r="AS40" s="2198"/>
      <c r="AT40" s="2198"/>
      <c r="AU40" s="2198"/>
      <c r="AV40" s="2198"/>
      <c r="AW40" s="2199"/>
      <c r="AX40" s="2200"/>
      <c r="AY40" s="2199"/>
    </row>
    <row r="41" spans="1:51" ht="30" customHeight="1">
      <c r="A41" s="2693">
        <v>38</v>
      </c>
      <c r="B41" s="2182" t="s">
        <v>451</v>
      </c>
      <c r="C41" s="2183" t="s">
        <v>94</v>
      </c>
      <c r="D41" s="2383" t="s">
        <v>2374</v>
      </c>
      <c r="E41" s="2192"/>
      <c r="F41" s="2695" t="s">
        <v>3712</v>
      </c>
      <c r="G41" s="2695" t="s">
        <v>3713</v>
      </c>
      <c r="H41" s="2346">
        <v>1</v>
      </c>
      <c r="I41" s="2346"/>
      <c r="J41" s="2694">
        <v>53</v>
      </c>
      <c r="K41" s="2376" t="s">
        <v>1240</v>
      </c>
      <c r="L41" s="2571" t="s">
        <v>448</v>
      </c>
      <c r="M41" s="2183" t="s">
        <v>1056</v>
      </c>
      <c r="N41" s="2683">
        <f>500*33</f>
        <v>16500</v>
      </c>
      <c r="O41" s="2683">
        <f t="shared" si="4"/>
        <v>16500</v>
      </c>
      <c r="P41" s="2683">
        <f t="shared" si="4"/>
        <v>16500</v>
      </c>
      <c r="Q41" s="2683">
        <v>0</v>
      </c>
      <c r="R41" s="2665"/>
      <c r="S41" s="2514"/>
      <c r="T41" s="722"/>
      <c r="U41" s="722"/>
      <c r="V41" s="2692"/>
      <c r="W41" s="2692"/>
      <c r="X41" s="2692"/>
      <c r="Y41" s="2383">
        <v>500</v>
      </c>
      <c r="Z41" s="2383"/>
      <c r="AA41" s="2383"/>
      <c r="AB41" s="2383"/>
      <c r="AC41" s="2186"/>
      <c r="AD41" s="2383"/>
      <c r="AE41" s="2383"/>
      <c r="AF41" s="2682">
        <v>1</v>
      </c>
      <c r="AG41" s="2682">
        <v>1</v>
      </c>
      <c r="AH41" s="2672">
        <v>1</v>
      </c>
      <c r="AI41" s="2672"/>
      <c r="AJ41" s="2672"/>
      <c r="AK41" s="2672"/>
      <c r="AL41" s="2672"/>
      <c r="AM41" s="2672" t="s">
        <v>2996</v>
      </c>
      <c r="AO41" s="2198"/>
      <c r="AP41" s="2198"/>
      <c r="AQ41" s="2198"/>
      <c r="AR41" s="2198"/>
      <c r="AS41" s="2198"/>
      <c r="AT41" s="2198"/>
      <c r="AU41" s="2198"/>
      <c r="AV41" s="2198"/>
      <c r="AW41" s="2199"/>
      <c r="AX41" s="2200"/>
      <c r="AY41" s="2199"/>
    </row>
    <row r="42" spans="1:51" ht="30.75" customHeight="1">
      <c r="A42" s="2693">
        <v>39</v>
      </c>
      <c r="B42" s="2182" t="s">
        <v>451</v>
      </c>
      <c r="C42" s="2183" t="s">
        <v>94</v>
      </c>
      <c r="D42" s="2383" t="s">
        <v>2374</v>
      </c>
      <c r="E42" s="2192"/>
      <c r="F42" s="2695" t="s">
        <v>3714</v>
      </c>
      <c r="G42" s="2695" t="s">
        <v>3715</v>
      </c>
      <c r="H42" s="2346">
        <v>1</v>
      </c>
      <c r="I42" s="2346"/>
      <c r="J42" s="2694">
        <v>53</v>
      </c>
      <c r="K42" s="2376" t="s">
        <v>1240</v>
      </c>
      <c r="L42" s="2571" t="s">
        <v>448</v>
      </c>
      <c r="M42" s="2183" t="s">
        <v>1056</v>
      </c>
      <c r="N42" s="2683">
        <f>500*33</f>
        <v>16500</v>
      </c>
      <c r="O42" s="2683">
        <f t="shared" si="4"/>
        <v>16500</v>
      </c>
      <c r="P42" s="2683">
        <f t="shared" si="4"/>
        <v>16500</v>
      </c>
      <c r="Q42" s="2683">
        <v>0</v>
      </c>
      <c r="R42" s="2665"/>
      <c r="S42" s="2514"/>
      <c r="T42" s="722"/>
      <c r="U42" s="722"/>
      <c r="V42" s="2692"/>
      <c r="W42" s="2692"/>
      <c r="X42" s="2692"/>
      <c r="Y42" s="2383">
        <v>500</v>
      </c>
      <c r="Z42" s="2383"/>
      <c r="AA42" s="2383"/>
      <c r="AB42" s="2383"/>
      <c r="AC42" s="2186"/>
      <c r="AD42" s="2383"/>
      <c r="AE42" s="2383"/>
      <c r="AF42" s="2682">
        <v>1</v>
      </c>
      <c r="AG42" s="2682">
        <v>1</v>
      </c>
      <c r="AH42" s="2672">
        <v>1</v>
      </c>
      <c r="AI42" s="2672"/>
      <c r="AJ42" s="2672"/>
      <c r="AK42" s="2672"/>
      <c r="AL42" s="2672"/>
      <c r="AM42" s="2672" t="s">
        <v>2996</v>
      </c>
      <c r="AO42" s="2198"/>
      <c r="AP42" s="2198"/>
      <c r="AQ42" s="2198"/>
      <c r="AR42" s="2198"/>
      <c r="AS42" s="2198"/>
      <c r="AT42" s="2198"/>
      <c r="AU42" s="2198"/>
      <c r="AV42" s="2198"/>
      <c r="AW42" s="2199"/>
      <c r="AX42" s="2200"/>
      <c r="AY42" s="2199"/>
    </row>
    <row r="43" spans="1:51" ht="30" customHeight="1">
      <c r="A43" s="2693">
        <v>40</v>
      </c>
      <c r="B43" s="2182" t="s">
        <v>451</v>
      </c>
      <c r="C43" s="2183" t="s">
        <v>94</v>
      </c>
      <c r="D43" s="2383" t="s">
        <v>2374</v>
      </c>
      <c r="E43" s="2192"/>
      <c r="F43" s="2695" t="s">
        <v>3716</v>
      </c>
      <c r="G43" s="2695" t="s">
        <v>3717</v>
      </c>
      <c r="H43" s="2346">
        <v>1</v>
      </c>
      <c r="I43" s="2346"/>
      <c r="J43" s="2694">
        <v>118</v>
      </c>
      <c r="K43" s="2376" t="s">
        <v>1240</v>
      </c>
      <c r="L43" s="2571" t="s">
        <v>448</v>
      </c>
      <c r="M43" s="2183" t="s">
        <v>1056</v>
      </c>
      <c r="N43" s="2683">
        <f>1000*33</f>
        <v>33000</v>
      </c>
      <c r="O43" s="2683">
        <f>1000*33</f>
        <v>33000</v>
      </c>
      <c r="P43" s="2683">
        <f>1000*33</f>
        <v>33000</v>
      </c>
      <c r="Q43" s="2683">
        <v>0</v>
      </c>
      <c r="R43" s="2665"/>
      <c r="S43" s="2514"/>
      <c r="T43" s="722"/>
      <c r="U43" s="722"/>
      <c r="V43" s="2692"/>
      <c r="W43" s="2692"/>
      <c r="X43" s="2692"/>
      <c r="Y43" s="2383">
        <v>1000</v>
      </c>
      <c r="Z43" s="2383"/>
      <c r="AA43" s="2383"/>
      <c r="AB43" s="2383"/>
      <c r="AC43" s="2186"/>
      <c r="AD43" s="2383"/>
      <c r="AE43" s="2383"/>
      <c r="AF43" s="2682">
        <v>1</v>
      </c>
      <c r="AG43" s="2682">
        <v>1</v>
      </c>
      <c r="AH43" s="2672">
        <v>1</v>
      </c>
      <c r="AI43" s="2672"/>
      <c r="AJ43" s="2672"/>
      <c r="AK43" s="2672"/>
      <c r="AL43" s="2672"/>
      <c r="AM43" s="2672" t="s">
        <v>2996</v>
      </c>
      <c r="AO43" s="2198"/>
      <c r="AP43" s="2198"/>
      <c r="AQ43" s="2198"/>
      <c r="AR43" s="2198"/>
      <c r="AS43" s="2198"/>
      <c r="AT43" s="2198"/>
      <c r="AU43" s="2198"/>
      <c r="AV43" s="2198"/>
      <c r="AW43" s="2199"/>
      <c r="AX43" s="2200"/>
      <c r="AY43" s="2199"/>
    </row>
    <row r="44" spans="1:51" ht="30.75" customHeight="1">
      <c r="A44" s="2383">
        <v>41</v>
      </c>
      <c r="B44" s="2182" t="s">
        <v>451</v>
      </c>
      <c r="C44" s="2183" t="s">
        <v>94</v>
      </c>
      <c r="D44" s="2383" t="s">
        <v>2374</v>
      </c>
      <c r="E44" s="2192"/>
      <c r="F44" s="2695" t="s">
        <v>3718</v>
      </c>
      <c r="G44" s="2695" t="s">
        <v>3474</v>
      </c>
      <c r="H44" s="2346">
        <v>1</v>
      </c>
      <c r="I44" s="2346"/>
      <c r="J44" s="2694">
        <v>77</v>
      </c>
      <c r="K44" s="2376" t="s">
        <v>1240</v>
      </c>
      <c r="L44" s="2571" t="s">
        <v>448</v>
      </c>
      <c r="M44" s="2183" t="s">
        <v>1056</v>
      </c>
      <c r="N44" s="2683">
        <f>500*33</f>
        <v>16500</v>
      </c>
      <c r="O44" s="2683">
        <f>500*33</f>
        <v>16500</v>
      </c>
      <c r="P44" s="2683">
        <f>500*33</f>
        <v>16500</v>
      </c>
      <c r="Q44" s="2683">
        <v>0</v>
      </c>
      <c r="R44" s="2665"/>
      <c r="S44" s="2514"/>
      <c r="T44" s="722"/>
      <c r="U44" s="722"/>
      <c r="V44" s="2692"/>
      <c r="W44" s="2692"/>
      <c r="X44" s="2692"/>
      <c r="Y44" s="2383">
        <v>500</v>
      </c>
      <c r="Z44" s="2383"/>
      <c r="AA44" s="2383"/>
      <c r="AB44" s="2383"/>
      <c r="AC44" s="2186"/>
      <c r="AD44" s="2383"/>
      <c r="AE44" s="2383"/>
      <c r="AF44" s="2682">
        <v>1</v>
      </c>
      <c r="AG44" s="2682">
        <v>1</v>
      </c>
      <c r="AH44" s="2672">
        <v>1</v>
      </c>
      <c r="AI44" s="2672"/>
      <c r="AJ44" s="2672"/>
      <c r="AK44" s="2672"/>
      <c r="AL44" s="2672"/>
      <c r="AM44" s="2672" t="s">
        <v>2996</v>
      </c>
      <c r="AO44" s="2198"/>
      <c r="AP44" s="2198"/>
      <c r="AQ44" s="2198"/>
      <c r="AR44" s="2198"/>
      <c r="AS44" s="2198"/>
      <c r="AT44" s="2198"/>
      <c r="AU44" s="2198"/>
      <c r="AV44" s="2198"/>
      <c r="AW44" s="2199"/>
      <c r="AX44" s="2200"/>
      <c r="AY44" s="2199"/>
    </row>
    <row r="45" spans="1:51" ht="30" customHeight="1">
      <c r="A45" s="2693">
        <v>42</v>
      </c>
      <c r="B45" s="2182" t="s">
        <v>451</v>
      </c>
      <c r="C45" s="2183" t="s">
        <v>94</v>
      </c>
      <c r="D45" s="2383" t="s">
        <v>2374</v>
      </c>
      <c r="E45" s="2192"/>
      <c r="F45" s="2695" t="s">
        <v>3719</v>
      </c>
      <c r="G45" s="2695" t="s">
        <v>3720</v>
      </c>
      <c r="H45" s="2346">
        <v>1</v>
      </c>
      <c r="I45" s="2346"/>
      <c r="J45" s="2694">
        <v>107</v>
      </c>
      <c r="K45" s="2376" t="s">
        <v>1240</v>
      </c>
      <c r="L45" s="2571" t="s">
        <v>448</v>
      </c>
      <c r="M45" s="2183" t="s">
        <v>1056</v>
      </c>
      <c r="N45" s="2683">
        <f>1000*33</f>
        <v>33000</v>
      </c>
      <c r="O45" s="2683">
        <f>1000*33</f>
        <v>33000</v>
      </c>
      <c r="P45" s="2683">
        <f>1000*33</f>
        <v>33000</v>
      </c>
      <c r="Q45" s="2683">
        <v>0</v>
      </c>
      <c r="R45" s="2665"/>
      <c r="S45" s="2514"/>
      <c r="T45" s="722"/>
      <c r="U45" s="722"/>
      <c r="V45" s="2692"/>
      <c r="W45" s="2692"/>
      <c r="X45" s="2692"/>
      <c r="Y45" s="2383">
        <v>1000</v>
      </c>
      <c r="Z45" s="2383"/>
      <c r="AA45" s="2383"/>
      <c r="AB45" s="2383"/>
      <c r="AC45" s="2186"/>
      <c r="AD45" s="2383"/>
      <c r="AE45" s="2383"/>
      <c r="AF45" s="2682">
        <v>1</v>
      </c>
      <c r="AG45" s="2682">
        <v>1</v>
      </c>
      <c r="AH45" s="2672">
        <v>1</v>
      </c>
      <c r="AI45" s="2672"/>
      <c r="AJ45" s="2672"/>
      <c r="AK45" s="2672"/>
      <c r="AL45" s="2672"/>
      <c r="AM45" s="2672" t="s">
        <v>2996</v>
      </c>
      <c r="AO45" s="2198"/>
      <c r="AP45" s="2198"/>
      <c r="AQ45" s="2198"/>
      <c r="AR45" s="2198"/>
      <c r="AS45" s="2198"/>
      <c r="AT45" s="2198"/>
      <c r="AU45" s="2198"/>
      <c r="AV45" s="2198"/>
      <c r="AW45" s="2199"/>
      <c r="AX45" s="2200"/>
      <c r="AY45" s="2199"/>
    </row>
    <row r="46" spans="1:51" ht="30.75" customHeight="1">
      <c r="A46" s="2693">
        <v>43</v>
      </c>
      <c r="B46" s="2182" t="s">
        <v>451</v>
      </c>
      <c r="C46" s="2183" t="s">
        <v>94</v>
      </c>
      <c r="D46" s="2383" t="s">
        <v>2374</v>
      </c>
      <c r="E46" s="2192"/>
      <c r="F46" s="2695" t="s">
        <v>3721</v>
      </c>
      <c r="G46" s="2695" t="s">
        <v>3722</v>
      </c>
      <c r="H46" s="2346">
        <v>1</v>
      </c>
      <c r="I46" s="2346"/>
      <c r="J46" s="2694">
        <v>67</v>
      </c>
      <c r="K46" s="2376" t="s">
        <v>1240</v>
      </c>
      <c r="L46" s="2571" t="s">
        <v>448</v>
      </c>
      <c r="M46" s="2183" t="s">
        <v>1056</v>
      </c>
      <c r="N46" s="2683">
        <f t="shared" ref="N46:P47" si="5">500*33</f>
        <v>16500</v>
      </c>
      <c r="O46" s="2683">
        <f t="shared" si="5"/>
        <v>16500</v>
      </c>
      <c r="P46" s="2683">
        <f t="shared" si="5"/>
        <v>16500</v>
      </c>
      <c r="Q46" s="2683">
        <v>0</v>
      </c>
      <c r="R46" s="2665"/>
      <c r="S46" s="2514"/>
      <c r="T46" s="722"/>
      <c r="U46" s="722"/>
      <c r="V46" s="2692"/>
      <c r="W46" s="2692"/>
      <c r="X46" s="2692"/>
      <c r="Y46" s="2383">
        <v>750</v>
      </c>
      <c r="Z46" s="2383"/>
      <c r="AA46" s="2383"/>
      <c r="AB46" s="2383"/>
      <c r="AC46" s="2186"/>
      <c r="AD46" s="2383"/>
      <c r="AE46" s="2383"/>
      <c r="AF46" s="2682">
        <v>1</v>
      </c>
      <c r="AG46" s="2682">
        <v>1</v>
      </c>
      <c r="AH46" s="2672">
        <v>1</v>
      </c>
      <c r="AI46" s="2672"/>
      <c r="AJ46" s="2672"/>
      <c r="AK46" s="2672"/>
      <c r="AL46" s="2672"/>
      <c r="AM46" s="2672" t="s">
        <v>2996</v>
      </c>
      <c r="AO46" s="2198"/>
      <c r="AP46" s="2198"/>
      <c r="AQ46" s="2198"/>
      <c r="AR46" s="2198"/>
      <c r="AS46" s="2198"/>
      <c r="AT46" s="2198"/>
      <c r="AU46" s="2198"/>
      <c r="AV46" s="2198"/>
      <c r="AW46" s="2199"/>
      <c r="AX46" s="2200"/>
      <c r="AY46" s="2199"/>
    </row>
    <row r="47" spans="1:51" ht="30" customHeight="1">
      <c r="A47" s="2693">
        <v>44</v>
      </c>
      <c r="B47" s="2182" t="s">
        <v>451</v>
      </c>
      <c r="C47" s="2183" t="s">
        <v>94</v>
      </c>
      <c r="D47" s="2383" t="s">
        <v>2374</v>
      </c>
      <c r="E47" s="2192"/>
      <c r="F47" s="2695" t="s">
        <v>3723</v>
      </c>
      <c r="G47" s="2695" t="s">
        <v>3724</v>
      </c>
      <c r="H47" s="2346">
        <v>1</v>
      </c>
      <c r="I47" s="2346"/>
      <c r="J47" s="2694">
        <v>64</v>
      </c>
      <c r="K47" s="2376" t="s">
        <v>1240</v>
      </c>
      <c r="L47" s="2571" t="s">
        <v>448</v>
      </c>
      <c r="M47" s="2183" t="s">
        <v>1056</v>
      </c>
      <c r="N47" s="2683">
        <f t="shared" si="5"/>
        <v>16500</v>
      </c>
      <c r="O47" s="2683">
        <f t="shared" si="5"/>
        <v>16500</v>
      </c>
      <c r="P47" s="2683">
        <f t="shared" si="5"/>
        <v>16500</v>
      </c>
      <c r="Q47" s="2683">
        <v>0</v>
      </c>
      <c r="R47" s="2665"/>
      <c r="S47" s="2514"/>
      <c r="T47" s="722"/>
      <c r="U47" s="722"/>
      <c r="V47" s="2692"/>
      <c r="W47" s="2692"/>
      <c r="X47" s="2692"/>
      <c r="Y47" s="2383">
        <v>500</v>
      </c>
      <c r="Z47" s="2383"/>
      <c r="AA47" s="2383"/>
      <c r="AB47" s="2383"/>
      <c r="AC47" s="2186"/>
      <c r="AD47" s="2383"/>
      <c r="AE47" s="2383"/>
      <c r="AF47" s="2682">
        <v>1</v>
      </c>
      <c r="AG47" s="2682">
        <v>1</v>
      </c>
      <c r="AH47" s="2672">
        <v>1</v>
      </c>
      <c r="AI47" s="2672"/>
      <c r="AJ47" s="2672"/>
      <c r="AK47" s="2672"/>
      <c r="AL47" s="2672"/>
      <c r="AM47" s="2672" t="s">
        <v>2996</v>
      </c>
      <c r="AO47" s="2198"/>
      <c r="AP47" s="2198"/>
      <c r="AQ47" s="2198"/>
      <c r="AR47" s="2198"/>
      <c r="AS47" s="2198"/>
      <c r="AT47" s="2198"/>
      <c r="AU47" s="2198"/>
      <c r="AV47" s="2198"/>
      <c r="AW47" s="2199"/>
      <c r="AX47" s="2200"/>
      <c r="AY47" s="2199"/>
    </row>
    <row r="48" spans="1:51" ht="36" customHeight="1">
      <c r="A48" s="2693">
        <v>45</v>
      </c>
      <c r="B48" s="2182" t="s">
        <v>451</v>
      </c>
      <c r="C48" s="2183" t="s">
        <v>94</v>
      </c>
      <c r="D48" s="2383" t="s">
        <v>2374</v>
      </c>
      <c r="E48" s="2192"/>
      <c r="F48" s="2695" t="s">
        <v>3725</v>
      </c>
      <c r="G48" s="2695" t="s">
        <v>3726</v>
      </c>
      <c r="H48" s="2346">
        <v>1</v>
      </c>
      <c r="I48" s="2346"/>
      <c r="J48" s="2694">
        <v>44</v>
      </c>
      <c r="K48" s="2376" t="s">
        <v>1240</v>
      </c>
      <c r="L48" s="2571" t="s">
        <v>448</v>
      </c>
      <c r="M48" s="2183" t="s">
        <v>1056</v>
      </c>
      <c r="N48" s="2683">
        <f>750*33</f>
        <v>24750</v>
      </c>
      <c r="O48" s="2683">
        <f t="shared" ref="O48:P50" si="6">750*33</f>
        <v>24750</v>
      </c>
      <c r="P48" s="2683">
        <f t="shared" si="6"/>
        <v>24750</v>
      </c>
      <c r="Q48" s="2683">
        <v>0</v>
      </c>
      <c r="R48" s="2665"/>
      <c r="S48" s="2514"/>
      <c r="T48" s="722"/>
      <c r="U48" s="722"/>
      <c r="V48" s="2692"/>
      <c r="W48" s="2692"/>
      <c r="X48" s="2692"/>
      <c r="Y48" s="2383">
        <v>1000</v>
      </c>
      <c r="Z48" s="2383"/>
      <c r="AA48" s="2383"/>
      <c r="AB48" s="2383"/>
      <c r="AC48" s="2186"/>
      <c r="AD48" s="2383"/>
      <c r="AE48" s="2383"/>
      <c r="AF48" s="2682">
        <v>1</v>
      </c>
      <c r="AG48" s="2682">
        <v>1</v>
      </c>
      <c r="AH48" s="2672">
        <v>1</v>
      </c>
      <c r="AI48" s="2672"/>
      <c r="AJ48" s="2672"/>
      <c r="AK48" s="2672"/>
      <c r="AL48" s="2672"/>
      <c r="AM48" s="2672" t="s">
        <v>2996</v>
      </c>
      <c r="AO48" s="2198"/>
      <c r="AP48" s="2198"/>
      <c r="AQ48" s="2198"/>
      <c r="AR48" s="2198"/>
      <c r="AS48" s="2198"/>
      <c r="AT48" s="2198"/>
      <c r="AU48" s="2198"/>
      <c r="AV48" s="2198"/>
      <c r="AW48" s="2199"/>
      <c r="AX48" s="2200"/>
      <c r="AY48" s="2199"/>
    </row>
    <row r="49" spans="1:51" ht="30" customHeight="1">
      <c r="A49" s="2383">
        <v>46</v>
      </c>
      <c r="B49" s="2182" t="s">
        <v>451</v>
      </c>
      <c r="C49" s="2183" t="s">
        <v>94</v>
      </c>
      <c r="D49" s="2383" t="s">
        <v>2374</v>
      </c>
      <c r="E49" s="2192"/>
      <c r="F49" s="2695" t="s">
        <v>3727</v>
      </c>
      <c r="G49" s="2695" t="s">
        <v>3728</v>
      </c>
      <c r="H49" s="2346">
        <v>1</v>
      </c>
      <c r="I49" s="2346"/>
      <c r="J49" s="2694">
        <v>108</v>
      </c>
      <c r="K49" s="2376" t="s">
        <v>1240</v>
      </c>
      <c r="L49" s="2571" t="s">
        <v>448</v>
      </c>
      <c r="M49" s="2183" t="s">
        <v>1056</v>
      </c>
      <c r="N49" s="2683">
        <f>750*33</f>
        <v>24750</v>
      </c>
      <c r="O49" s="2683">
        <f t="shared" si="6"/>
        <v>24750</v>
      </c>
      <c r="P49" s="2683">
        <f t="shared" si="6"/>
        <v>24750</v>
      </c>
      <c r="Q49" s="2683">
        <v>0</v>
      </c>
      <c r="R49" s="2665"/>
      <c r="S49" s="2514"/>
      <c r="T49" s="722"/>
      <c r="U49" s="722"/>
      <c r="V49" s="2692"/>
      <c r="W49" s="2692"/>
      <c r="X49" s="2692"/>
      <c r="Y49" s="2383">
        <v>1000</v>
      </c>
      <c r="Z49" s="2383"/>
      <c r="AA49" s="2383"/>
      <c r="AB49" s="2383"/>
      <c r="AC49" s="2186"/>
      <c r="AD49" s="2383"/>
      <c r="AE49" s="2383"/>
      <c r="AF49" s="2682">
        <v>1</v>
      </c>
      <c r="AG49" s="2682">
        <v>1</v>
      </c>
      <c r="AH49" s="2672">
        <v>1</v>
      </c>
      <c r="AI49" s="2672"/>
      <c r="AJ49" s="2672"/>
      <c r="AK49" s="2672"/>
      <c r="AL49" s="2672"/>
      <c r="AM49" s="2672" t="s">
        <v>2996</v>
      </c>
      <c r="AO49" s="2198"/>
      <c r="AP49" s="2198"/>
      <c r="AQ49" s="2198"/>
      <c r="AR49" s="2198"/>
      <c r="AS49" s="2198"/>
      <c r="AT49" s="2198"/>
      <c r="AU49" s="2198"/>
      <c r="AV49" s="2198"/>
      <c r="AW49" s="2199"/>
      <c r="AX49" s="2200"/>
      <c r="AY49" s="2199"/>
    </row>
    <row r="50" spans="1:51" ht="30.75" customHeight="1">
      <c r="A50" s="2693">
        <v>47</v>
      </c>
      <c r="B50" s="2182" t="s">
        <v>451</v>
      </c>
      <c r="C50" s="2183" t="s">
        <v>94</v>
      </c>
      <c r="D50" s="2383" t="s">
        <v>2374</v>
      </c>
      <c r="E50" s="2192"/>
      <c r="F50" s="2695" t="s">
        <v>3729</v>
      </c>
      <c r="G50" s="2695" t="s">
        <v>3730</v>
      </c>
      <c r="H50" s="2346">
        <v>1</v>
      </c>
      <c r="I50" s="2346"/>
      <c r="J50" s="2694">
        <v>67</v>
      </c>
      <c r="K50" s="2376" t="s">
        <v>1240</v>
      </c>
      <c r="L50" s="2571" t="s">
        <v>448</v>
      </c>
      <c r="M50" s="2183" t="s">
        <v>1056</v>
      </c>
      <c r="N50" s="2683">
        <f>750*33</f>
        <v>24750</v>
      </c>
      <c r="O50" s="2683">
        <f t="shared" si="6"/>
        <v>24750</v>
      </c>
      <c r="P50" s="2683">
        <f t="shared" si="6"/>
        <v>24750</v>
      </c>
      <c r="Q50" s="2683">
        <v>0</v>
      </c>
      <c r="R50" s="2665"/>
      <c r="S50" s="2514"/>
      <c r="T50" s="722"/>
      <c r="U50" s="722"/>
      <c r="V50" s="2692"/>
      <c r="W50" s="2692"/>
      <c r="X50" s="2692"/>
      <c r="Y50" s="2383">
        <v>750</v>
      </c>
      <c r="Z50" s="2383"/>
      <c r="AA50" s="2383"/>
      <c r="AB50" s="2383"/>
      <c r="AC50" s="2186"/>
      <c r="AD50" s="2383"/>
      <c r="AE50" s="2383"/>
      <c r="AF50" s="2682">
        <v>1</v>
      </c>
      <c r="AG50" s="2682">
        <v>1</v>
      </c>
      <c r="AH50" s="2672">
        <v>1</v>
      </c>
      <c r="AI50" s="2672"/>
      <c r="AJ50" s="2672"/>
      <c r="AK50" s="2672"/>
      <c r="AL50" s="2672"/>
      <c r="AM50" s="2672" t="s">
        <v>2996</v>
      </c>
      <c r="AO50" s="2198"/>
      <c r="AP50" s="2198"/>
      <c r="AQ50" s="2198"/>
      <c r="AR50" s="2198"/>
      <c r="AS50" s="2198"/>
      <c r="AT50" s="2198"/>
      <c r="AU50" s="2198"/>
      <c r="AV50" s="2198"/>
      <c r="AW50" s="2199"/>
      <c r="AX50" s="2200"/>
      <c r="AY50" s="2199"/>
    </row>
    <row r="51" spans="1:51" ht="30" customHeight="1">
      <c r="A51" s="2693">
        <v>48</v>
      </c>
      <c r="B51" s="2182" t="s">
        <v>451</v>
      </c>
      <c r="C51" s="2183" t="s">
        <v>94</v>
      </c>
      <c r="D51" s="2383" t="s">
        <v>2374</v>
      </c>
      <c r="E51" s="2192"/>
      <c r="F51" s="2695" t="s">
        <v>3731</v>
      </c>
      <c r="G51" s="2695" t="s">
        <v>3732</v>
      </c>
      <c r="H51" s="2346">
        <v>1</v>
      </c>
      <c r="I51" s="2346"/>
      <c r="J51" s="2694">
        <v>126</v>
      </c>
      <c r="K51" s="2376" t="s">
        <v>1240</v>
      </c>
      <c r="L51" s="2571" t="s">
        <v>448</v>
      </c>
      <c r="M51" s="2183" t="s">
        <v>1056</v>
      </c>
      <c r="N51" s="2683">
        <f>500*33</f>
        <v>16500</v>
      </c>
      <c r="O51" s="2683">
        <f>500*33</f>
        <v>16500</v>
      </c>
      <c r="P51" s="2683">
        <f>500*33</f>
        <v>16500</v>
      </c>
      <c r="Q51" s="2683">
        <v>0</v>
      </c>
      <c r="R51" s="2665"/>
      <c r="S51" s="2514"/>
      <c r="T51" s="722"/>
      <c r="U51" s="722"/>
      <c r="V51" s="2692"/>
      <c r="W51" s="2692"/>
      <c r="X51" s="2692"/>
      <c r="Y51" s="2383">
        <v>500</v>
      </c>
      <c r="Z51" s="2383"/>
      <c r="AA51" s="2383"/>
      <c r="AB51" s="2383"/>
      <c r="AC51" s="2186"/>
      <c r="AD51" s="2383"/>
      <c r="AE51" s="2383"/>
      <c r="AF51" s="2682">
        <v>1</v>
      </c>
      <c r="AG51" s="2682">
        <v>1</v>
      </c>
      <c r="AH51" s="2672">
        <v>1</v>
      </c>
      <c r="AI51" s="2672"/>
      <c r="AJ51" s="2672"/>
      <c r="AK51" s="2672"/>
      <c r="AL51" s="2672"/>
      <c r="AM51" s="2672" t="s">
        <v>2996</v>
      </c>
      <c r="AO51" s="2198"/>
      <c r="AP51" s="2198"/>
      <c r="AQ51" s="2198"/>
      <c r="AR51" s="2198"/>
      <c r="AS51" s="2198"/>
      <c r="AT51" s="2198"/>
      <c r="AU51" s="2198"/>
      <c r="AV51" s="2198"/>
      <c r="AW51" s="2199"/>
      <c r="AX51" s="2200"/>
      <c r="AY51" s="2199"/>
    </row>
    <row r="52" spans="1:51" ht="30.75" customHeight="1">
      <c r="A52" s="2693">
        <v>49</v>
      </c>
      <c r="B52" s="2182" t="s">
        <v>451</v>
      </c>
      <c r="C52" s="2183" t="s">
        <v>94</v>
      </c>
      <c r="D52" s="2383" t="s">
        <v>2374</v>
      </c>
      <c r="E52" s="2192"/>
      <c r="F52" s="2695" t="s">
        <v>3733</v>
      </c>
      <c r="G52" s="2695" t="s">
        <v>3734</v>
      </c>
      <c r="H52" s="2346">
        <v>1</v>
      </c>
      <c r="I52" s="2346"/>
      <c r="J52" s="2694">
        <v>720</v>
      </c>
      <c r="K52" s="2376" t="s">
        <v>1240</v>
      </c>
      <c r="L52" s="2571" t="s">
        <v>448</v>
      </c>
      <c r="M52" s="2183" t="s">
        <v>1056</v>
      </c>
      <c r="N52" s="2683">
        <f t="shared" ref="N52:P53" si="7">1000*33</f>
        <v>33000</v>
      </c>
      <c r="O52" s="2683">
        <f t="shared" si="7"/>
        <v>33000</v>
      </c>
      <c r="P52" s="2683">
        <f t="shared" si="7"/>
        <v>33000</v>
      </c>
      <c r="Q52" s="2683">
        <v>0</v>
      </c>
      <c r="R52" s="2665"/>
      <c r="S52" s="2514"/>
      <c r="T52" s="722"/>
      <c r="U52" s="722"/>
      <c r="V52" s="2692"/>
      <c r="W52" s="2692"/>
      <c r="X52" s="2692"/>
      <c r="Y52" s="2383">
        <v>1250</v>
      </c>
      <c r="Z52" s="2383"/>
      <c r="AA52" s="2383"/>
      <c r="AB52" s="2383"/>
      <c r="AC52" s="2186"/>
      <c r="AD52" s="2383"/>
      <c r="AE52" s="2383"/>
      <c r="AF52" s="2682">
        <v>1</v>
      </c>
      <c r="AG52" s="2682">
        <v>1</v>
      </c>
      <c r="AH52" s="2672">
        <v>1</v>
      </c>
      <c r="AI52" s="2672"/>
      <c r="AJ52" s="2672"/>
      <c r="AK52" s="2672"/>
      <c r="AL52" s="2672"/>
      <c r="AM52" s="2672" t="s">
        <v>2996</v>
      </c>
      <c r="AO52" s="2198"/>
      <c r="AP52" s="2198"/>
      <c r="AQ52" s="2198"/>
      <c r="AR52" s="2198"/>
      <c r="AS52" s="2198"/>
      <c r="AT52" s="2198"/>
      <c r="AU52" s="2198"/>
      <c r="AV52" s="2198"/>
      <c r="AW52" s="2199"/>
      <c r="AX52" s="2200"/>
      <c r="AY52" s="2199"/>
    </row>
    <row r="53" spans="1:51" ht="30" customHeight="1">
      <c r="A53" s="2693">
        <v>50</v>
      </c>
      <c r="B53" s="2182" t="s">
        <v>451</v>
      </c>
      <c r="C53" s="2183" t="s">
        <v>94</v>
      </c>
      <c r="D53" s="2383" t="s">
        <v>2374</v>
      </c>
      <c r="E53" s="2192"/>
      <c r="F53" s="2695" t="s">
        <v>3735</v>
      </c>
      <c r="G53" s="2695" t="s">
        <v>3736</v>
      </c>
      <c r="H53" s="2346">
        <v>1</v>
      </c>
      <c r="I53" s="2346"/>
      <c r="J53" s="2694">
        <v>292</v>
      </c>
      <c r="K53" s="2376" t="s">
        <v>1240</v>
      </c>
      <c r="L53" s="2571" t="s">
        <v>448</v>
      </c>
      <c r="M53" s="2183" t="s">
        <v>1056</v>
      </c>
      <c r="N53" s="2683">
        <f t="shared" si="7"/>
        <v>33000</v>
      </c>
      <c r="O53" s="2683">
        <f t="shared" si="7"/>
        <v>33000</v>
      </c>
      <c r="P53" s="2683">
        <f t="shared" si="7"/>
        <v>33000</v>
      </c>
      <c r="Q53" s="2683">
        <v>0</v>
      </c>
      <c r="R53" s="2665"/>
      <c r="S53" s="2514"/>
      <c r="T53" s="722"/>
      <c r="U53" s="722"/>
      <c r="V53" s="2692"/>
      <c r="W53" s="2692"/>
      <c r="X53" s="2692"/>
      <c r="Y53" s="2383">
        <v>1000</v>
      </c>
      <c r="Z53" s="2383"/>
      <c r="AA53" s="2383"/>
      <c r="AB53" s="2383"/>
      <c r="AC53" s="2186"/>
      <c r="AD53" s="2383"/>
      <c r="AE53" s="2383"/>
      <c r="AF53" s="2682">
        <v>1</v>
      </c>
      <c r="AG53" s="2682">
        <v>1</v>
      </c>
      <c r="AH53" s="2672">
        <v>1</v>
      </c>
      <c r="AI53" s="2672"/>
      <c r="AJ53" s="2672"/>
      <c r="AK53" s="2672"/>
      <c r="AL53" s="2672"/>
      <c r="AM53" s="2672" t="s">
        <v>2996</v>
      </c>
      <c r="AO53" s="2198"/>
      <c r="AP53" s="2198"/>
      <c r="AQ53" s="2198"/>
      <c r="AR53" s="2198"/>
      <c r="AS53" s="2198"/>
      <c r="AT53" s="2198"/>
      <c r="AU53" s="2198"/>
      <c r="AV53" s="2198"/>
      <c r="AW53" s="2199"/>
      <c r="AX53" s="2200"/>
      <c r="AY53" s="2199"/>
    </row>
    <row r="54" spans="1:51" ht="30.75" customHeight="1">
      <c r="A54" s="2383">
        <v>51</v>
      </c>
      <c r="B54" s="2182" t="s">
        <v>451</v>
      </c>
      <c r="C54" s="2183" t="s">
        <v>94</v>
      </c>
      <c r="D54" s="2383" t="s">
        <v>2374</v>
      </c>
      <c r="E54" s="2192"/>
      <c r="F54" s="2695" t="s">
        <v>3737</v>
      </c>
      <c r="G54" s="2695" t="s">
        <v>3738</v>
      </c>
      <c r="H54" s="2346">
        <v>1</v>
      </c>
      <c r="I54" s="2346"/>
      <c r="J54" s="2694">
        <v>42</v>
      </c>
      <c r="K54" s="2376" t="s">
        <v>1240</v>
      </c>
      <c r="L54" s="2571" t="s">
        <v>448</v>
      </c>
      <c r="M54" s="2183" t="s">
        <v>1056</v>
      </c>
      <c r="N54" s="2683">
        <f>500*33</f>
        <v>16500</v>
      </c>
      <c r="O54" s="2683">
        <f>500*33</f>
        <v>16500</v>
      </c>
      <c r="P54" s="2683">
        <f>500*33</f>
        <v>16500</v>
      </c>
      <c r="Q54" s="2683">
        <v>0</v>
      </c>
      <c r="R54" s="2665"/>
      <c r="S54" s="2514"/>
      <c r="T54" s="722"/>
      <c r="U54" s="722"/>
      <c r="V54" s="2692"/>
      <c r="W54" s="2692"/>
      <c r="X54" s="2692"/>
      <c r="Y54" s="2383">
        <v>500</v>
      </c>
      <c r="Z54" s="2383"/>
      <c r="AA54" s="2383"/>
      <c r="AB54" s="2383"/>
      <c r="AC54" s="2186"/>
      <c r="AD54" s="2383"/>
      <c r="AE54" s="2383"/>
      <c r="AF54" s="2682">
        <v>1</v>
      </c>
      <c r="AG54" s="2682">
        <v>1</v>
      </c>
      <c r="AH54" s="2672">
        <v>1</v>
      </c>
      <c r="AI54" s="2672"/>
      <c r="AJ54" s="2672"/>
      <c r="AK54" s="2672"/>
      <c r="AL54" s="2672"/>
      <c r="AM54" s="2672" t="s">
        <v>2996</v>
      </c>
      <c r="AO54" s="2198"/>
      <c r="AP54" s="2198"/>
      <c r="AQ54" s="2198"/>
      <c r="AR54" s="2198"/>
      <c r="AS54" s="2198"/>
      <c r="AT54" s="2198"/>
      <c r="AU54" s="2198"/>
      <c r="AV54" s="2198"/>
      <c r="AW54" s="2199"/>
      <c r="AX54" s="2200"/>
      <c r="AY54" s="2199"/>
    </row>
    <row r="55" spans="1:51" ht="30" customHeight="1">
      <c r="A55" s="2693">
        <v>52</v>
      </c>
      <c r="B55" s="2182" t="s">
        <v>451</v>
      </c>
      <c r="C55" s="2183" t="s">
        <v>94</v>
      </c>
      <c r="D55" s="2383" t="s">
        <v>2374</v>
      </c>
      <c r="E55" s="2192"/>
      <c r="F55" s="2695" t="s">
        <v>3739</v>
      </c>
      <c r="G55" s="2695" t="s">
        <v>3740</v>
      </c>
      <c r="H55" s="2346">
        <v>1</v>
      </c>
      <c r="I55" s="2346"/>
      <c r="J55" s="2694">
        <v>108</v>
      </c>
      <c r="K55" s="2376" t="s">
        <v>1240</v>
      </c>
      <c r="L55" s="2571" t="s">
        <v>448</v>
      </c>
      <c r="M55" s="2183" t="s">
        <v>1056</v>
      </c>
      <c r="N55" s="2683">
        <f>750*33</f>
        <v>24750</v>
      </c>
      <c r="O55" s="2683">
        <f>750*33</f>
        <v>24750</v>
      </c>
      <c r="P55" s="2683">
        <f>750*33</f>
        <v>24750</v>
      </c>
      <c r="Q55" s="2683">
        <v>0</v>
      </c>
      <c r="R55" s="2665"/>
      <c r="S55" s="2514"/>
      <c r="T55" s="722"/>
      <c r="U55" s="722"/>
      <c r="V55" s="2692"/>
      <c r="W55" s="2692"/>
      <c r="X55" s="2692"/>
      <c r="Y55" s="2383">
        <v>750</v>
      </c>
      <c r="Z55" s="2383"/>
      <c r="AA55" s="2383"/>
      <c r="AB55" s="2383"/>
      <c r="AC55" s="2186"/>
      <c r="AD55" s="2383"/>
      <c r="AE55" s="2383"/>
      <c r="AF55" s="2682">
        <v>1</v>
      </c>
      <c r="AG55" s="2682">
        <v>1</v>
      </c>
      <c r="AH55" s="2672">
        <v>1</v>
      </c>
      <c r="AI55" s="2672"/>
      <c r="AJ55" s="2672"/>
      <c r="AK55" s="2672"/>
      <c r="AL55" s="2672"/>
      <c r="AM55" s="2672" t="s">
        <v>2996</v>
      </c>
      <c r="AO55" s="2198"/>
      <c r="AP55" s="2198"/>
      <c r="AQ55" s="2198"/>
      <c r="AR55" s="2198"/>
      <c r="AS55" s="2198"/>
      <c r="AT55" s="2198"/>
      <c r="AU55" s="2198"/>
      <c r="AV55" s="2198"/>
      <c r="AW55" s="2199"/>
      <c r="AX55" s="2200"/>
      <c r="AY55" s="2199"/>
    </row>
    <row r="56" spans="1:51" ht="30.75" customHeight="1">
      <c r="A56" s="2693">
        <v>53</v>
      </c>
      <c r="B56" s="2182" t="s">
        <v>451</v>
      </c>
      <c r="C56" s="2183" t="s">
        <v>94</v>
      </c>
      <c r="D56" s="2383" t="s">
        <v>2374</v>
      </c>
      <c r="E56" s="2192"/>
      <c r="F56" s="2695" t="s">
        <v>3741</v>
      </c>
      <c r="G56" s="2695" t="s">
        <v>3742</v>
      </c>
      <c r="H56" s="2346">
        <v>1</v>
      </c>
      <c r="I56" s="2346"/>
      <c r="J56" s="2694">
        <v>64</v>
      </c>
      <c r="K56" s="2376" t="s">
        <v>1240</v>
      </c>
      <c r="L56" s="2571" t="s">
        <v>448</v>
      </c>
      <c r="M56" s="2183" t="s">
        <v>1056</v>
      </c>
      <c r="N56" s="2683">
        <f>500*33</f>
        <v>16500</v>
      </c>
      <c r="O56" s="2683">
        <f>500*33</f>
        <v>16500</v>
      </c>
      <c r="P56" s="2683">
        <f>500*33</f>
        <v>16500</v>
      </c>
      <c r="Q56" s="2683">
        <v>0</v>
      </c>
      <c r="R56" s="2665"/>
      <c r="S56" s="2514"/>
      <c r="T56" s="722"/>
      <c r="U56" s="722"/>
      <c r="V56" s="2692"/>
      <c r="W56" s="2692"/>
      <c r="X56" s="2692"/>
      <c r="Y56" s="2383">
        <v>500</v>
      </c>
      <c r="Z56" s="2383"/>
      <c r="AA56" s="2383"/>
      <c r="AB56" s="2383"/>
      <c r="AC56" s="2186"/>
      <c r="AD56" s="2383"/>
      <c r="AE56" s="2383"/>
      <c r="AF56" s="2682">
        <v>1</v>
      </c>
      <c r="AG56" s="2682">
        <v>1</v>
      </c>
      <c r="AH56" s="2672">
        <v>1</v>
      </c>
      <c r="AI56" s="2672"/>
      <c r="AJ56" s="2672"/>
      <c r="AK56" s="2672"/>
      <c r="AL56" s="2672"/>
      <c r="AM56" s="2672" t="s">
        <v>2996</v>
      </c>
      <c r="AO56" s="2198"/>
      <c r="AP56" s="2198"/>
      <c r="AQ56" s="2198"/>
      <c r="AR56" s="2198"/>
      <c r="AS56" s="2198"/>
      <c r="AT56" s="2198"/>
      <c r="AU56" s="2198"/>
      <c r="AV56" s="2198"/>
      <c r="AW56" s="2199"/>
      <c r="AX56" s="2200"/>
      <c r="AY56" s="2199"/>
    </row>
    <row r="57" spans="1:51" ht="30" customHeight="1">
      <c r="A57" s="2693">
        <v>54</v>
      </c>
      <c r="B57" s="2182" t="s">
        <v>451</v>
      </c>
      <c r="C57" s="2183" t="s">
        <v>94</v>
      </c>
      <c r="D57" s="2383" t="s">
        <v>2374</v>
      </c>
      <c r="E57" s="2192"/>
      <c r="F57" s="2695" t="s">
        <v>3743</v>
      </c>
      <c r="G57" s="2695" t="s">
        <v>3744</v>
      </c>
      <c r="H57" s="2346">
        <v>1</v>
      </c>
      <c r="I57" s="2346"/>
      <c r="J57" s="2694">
        <v>252</v>
      </c>
      <c r="K57" s="2376" t="s">
        <v>1240</v>
      </c>
      <c r="L57" s="2571" t="s">
        <v>448</v>
      </c>
      <c r="M57" s="2183" t="s">
        <v>1056</v>
      </c>
      <c r="N57" s="2683">
        <f t="shared" ref="N57:P58" si="8">1000*33</f>
        <v>33000</v>
      </c>
      <c r="O57" s="2683">
        <f t="shared" si="8"/>
        <v>33000</v>
      </c>
      <c r="P57" s="2683">
        <f t="shared" si="8"/>
        <v>33000</v>
      </c>
      <c r="Q57" s="2683">
        <v>0</v>
      </c>
      <c r="R57" s="2665"/>
      <c r="S57" s="2514"/>
      <c r="T57" s="722"/>
      <c r="U57" s="722"/>
      <c r="V57" s="2692"/>
      <c r="W57" s="2692"/>
      <c r="X57" s="2692"/>
      <c r="Y57" s="2383">
        <v>1000</v>
      </c>
      <c r="Z57" s="2383"/>
      <c r="AA57" s="2383"/>
      <c r="AB57" s="2383"/>
      <c r="AC57" s="2186"/>
      <c r="AD57" s="2383"/>
      <c r="AE57" s="2383"/>
      <c r="AF57" s="2682">
        <v>1</v>
      </c>
      <c r="AG57" s="2682">
        <v>1</v>
      </c>
      <c r="AH57" s="2672">
        <v>1</v>
      </c>
      <c r="AI57" s="2672"/>
      <c r="AJ57" s="2672"/>
      <c r="AK57" s="2672"/>
      <c r="AL57" s="2672"/>
      <c r="AM57" s="2672" t="s">
        <v>2996</v>
      </c>
      <c r="AO57" s="2198"/>
      <c r="AP57" s="2198"/>
      <c r="AQ57" s="2198"/>
      <c r="AR57" s="2198"/>
      <c r="AS57" s="2198"/>
      <c r="AT57" s="2198"/>
      <c r="AU57" s="2198"/>
      <c r="AV57" s="2198"/>
      <c r="AW57" s="2199"/>
      <c r="AX57" s="2200"/>
      <c r="AY57" s="2199"/>
    </row>
    <row r="58" spans="1:51" ht="30.75" customHeight="1">
      <c r="A58" s="2693">
        <v>55</v>
      </c>
      <c r="B58" s="2182" t="s">
        <v>451</v>
      </c>
      <c r="C58" s="2183" t="s">
        <v>94</v>
      </c>
      <c r="D58" s="2383" t="s">
        <v>2374</v>
      </c>
      <c r="E58" s="2192"/>
      <c r="F58" s="2695" t="s">
        <v>3745</v>
      </c>
      <c r="G58" s="2695" t="s">
        <v>873</v>
      </c>
      <c r="H58" s="2346">
        <v>1</v>
      </c>
      <c r="I58" s="2346"/>
      <c r="J58" s="2694">
        <v>366</v>
      </c>
      <c r="K58" s="2376" t="s">
        <v>1240</v>
      </c>
      <c r="L58" s="2571" t="s">
        <v>448</v>
      </c>
      <c r="M58" s="2183" t="s">
        <v>1056</v>
      </c>
      <c r="N58" s="2683">
        <f t="shared" si="8"/>
        <v>33000</v>
      </c>
      <c r="O58" s="2683">
        <f t="shared" si="8"/>
        <v>33000</v>
      </c>
      <c r="P58" s="2683">
        <f t="shared" si="8"/>
        <v>33000</v>
      </c>
      <c r="Q58" s="2683">
        <v>0</v>
      </c>
      <c r="R58" s="2665"/>
      <c r="S58" s="2514"/>
      <c r="T58" s="722"/>
      <c r="U58" s="722"/>
      <c r="V58" s="2692"/>
      <c r="W58" s="2692"/>
      <c r="X58" s="2692"/>
      <c r="Y58" s="2383">
        <v>1000</v>
      </c>
      <c r="Z58" s="2383"/>
      <c r="AA58" s="2383"/>
      <c r="AB58" s="2383"/>
      <c r="AC58" s="2186"/>
      <c r="AD58" s="2383"/>
      <c r="AE58" s="2383"/>
      <c r="AF58" s="2682">
        <v>1</v>
      </c>
      <c r="AG58" s="2682">
        <v>1</v>
      </c>
      <c r="AH58" s="2672">
        <v>1</v>
      </c>
      <c r="AI58" s="2672"/>
      <c r="AJ58" s="2672"/>
      <c r="AK58" s="2672"/>
      <c r="AL58" s="2672"/>
      <c r="AM58" s="2672" t="s">
        <v>2996</v>
      </c>
      <c r="AO58" s="2198"/>
      <c r="AP58" s="2198"/>
      <c r="AQ58" s="2198"/>
      <c r="AR58" s="2198"/>
      <c r="AS58" s="2198"/>
      <c r="AT58" s="2198"/>
      <c r="AU58" s="2198"/>
      <c r="AV58" s="2198"/>
      <c r="AW58" s="2199"/>
      <c r="AX58" s="2200"/>
      <c r="AY58" s="2199"/>
    </row>
    <row r="59" spans="1:51" ht="42" customHeight="1">
      <c r="A59" s="2383">
        <v>56</v>
      </c>
      <c r="B59" s="2182" t="s">
        <v>451</v>
      </c>
      <c r="C59" s="2183" t="s">
        <v>94</v>
      </c>
      <c r="D59" s="2383" t="s">
        <v>2374</v>
      </c>
      <c r="E59" s="2192"/>
      <c r="F59" s="2695" t="s">
        <v>3746</v>
      </c>
      <c r="G59" s="2695" t="s">
        <v>3747</v>
      </c>
      <c r="H59" s="2346">
        <v>1</v>
      </c>
      <c r="I59" s="2383"/>
      <c r="J59" s="2694">
        <v>80</v>
      </c>
      <c r="K59" s="2376" t="s">
        <v>1240</v>
      </c>
      <c r="L59" s="2571" t="s">
        <v>448</v>
      </c>
      <c r="M59" s="2183" t="s">
        <v>1056</v>
      </c>
      <c r="N59" s="2683">
        <f>500*33</f>
        <v>16500</v>
      </c>
      <c r="O59" s="2683">
        <f>500*33</f>
        <v>16500</v>
      </c>
      <c r="P59" s="2683">
        <f>500*33</f>
        <v>16500</v>
      </c>
      <c r="Q59" s="2683">
        <v>0</v>
      </c>
      <c r="R59" s="2183"/>
      <c r="S59" s="2514"/>
      <c r="T59" s="2671"/>
      <c r="U59" s="2671"/>
      <c r="V59" s="2692"/>
      <c r="W59" s="2692"/>
      <c r="X59" s="2692"/>
      <c r="Y59" s="2383">
        <v>500</v>
      </c>
      <c r="Z59" s="2671"/>
      <c r="AA59" s="2383"/>
      <c r="AB59" s="2383"/>
      <c r="AC59" s="2383"/>
      <c r="AD59" s="2383"/>
      <c r="AE59" s="2383"/>
      <c r="AF59" s="2682">
        <v>1</v>
      </c>
      <c r="AG59" s="2682">
        <v>1</v>
      </c>
      <c r="AH59" s="2672">
        <v>1</v>
      </c>
      <c r="AI59" s="2672"/>
      <c r="AJ59" s="2672"/>
      <c r="AK59" s="2672"/>
      <c r="AL59" s="2672"/>
      <c r="AM59" s="2672" t="s">
        <v>2996</v>
      </c>
      <c r="AO59" s="2198"/>
      <c r="AP59" s="2198"/>
      <c r="AQ59" s="2198"/>
      <c r="AR59" s="2198"/>
      <c r="AS59" s="2198"/>
      <c r="AT59" s="2198"/>
      <c r="AU59" s="2198"/>
      <c r="AV59" s="2198"/>
      <c r="AW59" s="2198"/>
      <c r="AX59" s="2198"/>
      <c r="AY59" s="2198"/>
    </row>
    <row r="60" spans="1:51" ht="43.5" customHeight="1">
      <c r="A60" s="2693">
        <v>57</v>
      </c>
      <c r="B60" s="2182" t="s">
        <v>451</v>
      </c>
      <c r="C60" s="2183" t="s">
        <v>94</v>
      </c>
      <c r="D60" s="2383" t="s">
        <v>2374</v>
      </c>
      <c r="E60" s="2192"/>
      <c r="F60" s="2695" t="s">
        <v>3748</v>
      </c>
      <c r="G60" s="2695" t="s">
        <v>3749</v>
      </c>
      <c r="H60" s="2346">
        <v>1</v>
      </c>
      <c r="I60" s="2383"/>
      <c r="J60" s="2694">
        <v>87</v>
      </c>
      <c r="K60" s="2376" t="s">
        <v>1240</v>
      </c>
      <c r="L60" s="2571" t="s">
        <v>448</v>
      </c>
      <c r="M60" s="2183" t="s">
        <v>1056</v>
      </c>
      <c r="N60" s="2683">
        <f t="shared" ref="N60:P61" si="9">750*33</f>
        <v>24750</v>
      </c>
      <c r="O60" s="2683">
        <f t="shared" si="9"/>
        <v>24750</v>
      </c>
      <c r="P60" s="2683">
        <f t="shared" si="9"/>
        <v>24750</v>
      </c>
      <c r="Q60" s="2683">
        <v>0</v>
      </c>
      <c r="R60" s="2183"/>
      <c r="S60" s="2514"/>
      <c r="T60" s="2671"/>
      <c r="U60" s="2671"/>
      <c r="V60" s="2692"/>
      <c r="W60" s="2692"/>
      <c r="X60" s="2692"/>
      <c r="Y60" s="2383">
        <v>750</v>
      </c>
      <c r="Z60" s="2671"/>
      <c r="AA60" s="2692"/>
      <c r="AB60" s="2383"/>
      <c r="AC60" s="2383"/>
      <c r="AD60" s="2383"/>
      <c r="AE60" s="2383"/>
      <c r="AF60" s="2682">
        <v>1</v>
      </c>
      <c r="AG60" s="2682">
        <v>1</v>
      </c>
      <c r="AH60" s="2672">
        <v>1</v>
      </c>
      <c r="AI60" s="2672"/>
      <c r="AJ60" s="2672"/>
      <c r="AK60" s="2672"/>
      <c r="AL60" s="2672"/>
      <c r="AM60" s="2672" t="s">
        <v>2996</v>
      </c>
      <c r="AO60" s="2201">
        <f>SUM(O4:O60)+713836.83</f>
        <v>5909346.3299999991</v>
      </c>
      <c r="AP60" s="2198"/>
      <c r="AQ60" s="2198"/>
      <c r="AR60" s="2198"/>
      <c r="AS60" s="2198"/>
      <c r="AT60" s="2198"/>
      <c r="AU60" s="2198"/>
      <c r="AV60" s="2198"/>
      <c r="AW60" s="2198"/>
      <c r="AX60" s="2198"/>
      <c r="AY60" s="2198"/>
    </row>
    <row r="61" spans="1:51" ht="54.75" customHeight="1">
      <c r="A61" s="2693">
        <v>58</v>
      </c>
      <c r="B61" s="2182" t="s">
        <v>451</v>
      </c>
      <c r="C61" s="2183" t="s">
        <v>94</v>
      </c>
      <c r="D61" s="2383" t="s">
        <v>2374</v>
      </c>
      <c r="E61" s="2192"/>
      <c r="F61" s="2695" t="s">
        <v>3750</v>
      </c>
      <c r="G61" s="2695" t="s">
        <v>3751</v>
      </c>
      <c r="H61" s="2346">
        <v>1</v>
      </c>
      <c r="I61" s="2383"/>
      <c r="J61" s="2694">
        <v>104</v>
      </c>
      <c r="K61" s="2376" t="s">
        <v>1240</v>
      </c>
      <c r="L61" s="2571" t="s">
        <v>448</v>
      </c>
      <c r="M61" s="2183" t="s">
        <v>1056</v>
      </c>
      <c r="N61" s="2683">
        <f t="shared" si="9"/>
        <v>24750</v>
      </c>
      <c r="O61" s="2683">
        <f t="shared" si="9"/>
        <v>24750</v>
      </c>
      <c r="P61" s="2683">
        <f t="shared" si="9"/>
        <v>24750</v>
      </c>
      <c r="Q61" s="2683">
        <v>0</v>
      </c>
      <c r="R61" s="2183"/>
      <c r="S61" s="2514"/>
      <c r="T61" s="2671"/>
      <c r="U61" s="2671"/>
      <c r="V61" s="2692"/>
      <c r="W61" s="2692"/>
      <c r="X61" s="2692"/>
      <c r="Y61" s="2383">
        <v>1000</v>
      </c>
      <c r="Z61" s="2671"/>
      <c r="AA61" s="2383"/>
      <c r="AB61" s="2383"/>
      <c r="AC61" s="2383"/>
      <c r="AD61" s="2383"/>
      <c r="AE61" s="2383"/>
      <c r="AF61" s="2682">
        <v>1</v>
      </c>
      <c r="AG61" s="2682">
        <v>1</v>
      </c>
      <c r="AH61" s="2672">
        <v>1</v>
      </c>
      <c r="AI61" s="2672"/>
      <c r="AJ61" s="2672"/>
      <c r="AK61" s="2672"/>
      <c r="AL61" s="2672"/>
      <c r="AM61" s="2672" t="s">
        <v>2996</v>
      </c>
      <c r="AO61" s="2198"/>
      <c r="AP61" s="2198"/>
      <c r="AQ61" s="2198"/>
      <c r="AR61" s="2198"/>
      <c r="AS61" s="2198"/>
      <c r="AT61" s="2198"/>
      <c r="AU61" s="2198"/>
      <c r="AV61" s="2198"/>
      <c r="AW61" s="2198"/>
      <c r="AX61" s="2198"/>
      <c r="AY61" s="2198"/>
    </row>
    <row r="62" spans="1:51" ht="56.25" customHeight="1">
      <c r="A62" s="2693">
        <v>59</v>
      </c>
      <c r="B62" s="2182" t="s">
        <v>451</v>
      </c>
      <c r="C62" s="2183" t="s">
        <v>94</v>
      </c>
      <c r="D62" s="2383" t="s">
        <v>2374</v>
      </c>
      <c r="E62" s="2192"/>
      <c r="F62" s="2695" t="s">
        <v>3752</v>
      </c>
      <c r="G62" s="2695" t="s">
        <v>3753</v>
      </c>
      <c r="H62" s="2346">
        <v>1</v>
      </c>
      <c r="I62" s="2383"/>
      <c r="J62" s="2694">
        <v>71</v>
      </c>
      <c r="K62" s="2376" t="s">
        <v>1240</v>
      </c>
      <c r="L62" s="2571" t="s">
        <v>448</v>
      </c>
      <c r="M62" s="2183" t="s">
        <v>1056</v>
      </c>
      <c r="N62" s="2683">
        <f>500*33</f>
        <v>16500</v>
      </c>
      <c r="O62" s="2683">
        <f t="shared" ref="O62:P64" si="10">500*33</f>
        <v>16500</v>
      </c>
      <c r="P62" s="2683">
        <f t="shared" si="10"/>
        <v>16500</v>
      </c>
      <c r="Q62" s="2683">
        <v>0</v>
      </c>
      <c r="R62" s="2183"/>
      <c r="S62" s="2514"/>
      <c r="T62" s="2671"/>
      <c r="U62" s="2671"/>
      <c r="V62" s="2692"/>
      <c r="W62" s="2692"/>
      <c r="X62" s="2671"/>
      <c r="Y62" s="2383">
        <v>500</v>
      </c>
      <c r="Z62" s="2671"/>
      <c r="AA62" s="2671"/>
      <c r="AB62" s="2383"/>
      <c r="AC62" s="2383"/>
      <c r="AD62" s="2383"/>
      <c r="AE62" s="2383"/>
      <c r="AF62" s="2682">
        <v>1</v>
      </c>
      <c r="AG62" s="2682">
        <v>1</v>
      </c>
      <c r="AH62" s="2672">
        <v>1</v>
      </c>
      <c r="AI62" s="2672"/>
      <c r="AJ62" s="2672"/>
      <c r="AK62" s="2672"/>
      <c r="AL62" s="2672"/>
      <c r="AM62" s="2672" t="s">
        <v>2996</v>
      </c>
      <c r="AO62" s="2201">
        <f>SUM(O6:O62)+713836.83</f>
        <v>3356756.33</v>
      </c>
      <c r="AP62" s="2198"/>
      <c r="AQ62" s="2198"/>
      <c r="AR62" s="2198"/>
      <c r="AS62" s="2198"/>
      <c r="AT62" s="2198"/>
      <c r="AU62" s="2198"/>
      <c r="AV62" s="2198"/>
      <c r="AW62" s="2198"/>
      <c r="AX62" s="2198"/>
      <c r="AY62" s="2198"/>
    </row>
    <row r="63" spans="1:51" ht="34.5" customHeight="1">
      <c r="A63" s="2693">
        <v>60</v>
      </c>
      <c r="B63" s="2182" t="s">
        <v>451</v>
      </c>
      <c r="C63" s="2183" t="s">
        <v>94</v>
      </c>
      <c r="D63" s="2383" t="s">
        <v>2374</v>
      </c>
      <c r="E63" s="2192"/>
      <c r="F63" s="2695" t="s">
        <v>3754</v>
      </c>
      <c r="G63" s="2695" t="s">
        <v>3755</v>
      </c>
      <c r="H63" s="2346">
        <v>1</v>
      </c>
      <c r="I63" s="2383"/>
      <c r="J63" s="2694">
        <v>89</v>
      </c>
      <c r="K63" s="2376" t="s">
        <v>1240</v>
      </c>
      <c r="L63" s="2571" t="s">
        <v>448</v>
      </c>
      <c r="M63" s="2183" t="s">
        <v>1056</v>
      </c>
      <c r="N63" s="2683">
        <f>500*33</f>
        <v>16500</v>
      </c>
      <c r="O63" s="2683">
        <f t="shared" si="10"/>
        <v>16500</v>
      </c>
      <c r="P63" s="2683">
        <f t="shared" si="10"/>
        <v>16500</v>
      </c>
      <c r="Q63" s="2683">
        <v>0</v>
      </c>
      <c r="R63" s="2183"/>
      <c r="S63" s="2514"/>
      <c r="T63" s="2671"/>
      <c r="U63" s="2671"/>
      <c r="V63" s="2692"/>
      <c r="W63" s="2692"/>
      <c r="X63" s="2671"/>
      <c r="Y63" s="2383">
        <v>500</v>
      </c>
      <c r="Z63" s="2671"/>
      <c r="AA63" s="2671"/>
      <c r="AB63" s="2383"/>
      <c r="AC63" s="2383"/>
      <c r="AD63" s="2383"/>
      <c r="AE63" s="2383"/>
      <c r="AF63" s="2682">
        <v>1</v>
      </c>
      <c r="AG63" s="2682">
        <v>1</v>
      </c>
      <c r="AH63" s="2672">
        <v>1</v>
      </c>
      <c r="AI63" s="2672"/>
      <c r="AJ63" s="2672"/>
      <c r="AK63" s="2672"/>
      <c r="AL63" s="2672"/>
      <c r="AM63" s="2672" t="s">
        <v>2996</v>
      </c>
      <c r="AO63" s="2198"/>
      <c r="AP63" s="2198"/>
      <c r="AQ63" s="2198"/>
      <c r="AR63" s="2198"/>
      <c r="AS63" s="2198"/>
      <c r="AT63" s="2198"/>
      <c r="AU63" s="2198"/>
      <c r="AV63" s="2198"/>
      <c r="AW63" s="2198"/>
      <c r="AX63" s="2198"/>
      <c r="AY63" s="2198"/>
    </row>
    <row r="64" spans="1:51" ht="45.75" customHeight="1">
      <c r="A64" s="2383">
        <v>61</v>
      </c>
      <c r="B64" s="2182" t="s">
        <v>451</v>
      </c>
      <c r="C64" s="2183" t="s">
        <v>94</v>
      </c>
      <c r="D64" s="2383" t="s">
        <v>2374</v>
      </c>
      <c r="E64" s="2192"/>
      <c r="F64" s="2695" t="s">
        <v>3756</v>
      </c>
      <c r="G64" s="2695" t="s">
        <v>465</v>
      </c>
      <c r="H64" s="2346">
        <v>1</v>
      </c>
      <c r="I64" s="2383"/>
      <c r="J64" s="2694">
        <v>301</v>
      </c>
      <c r="K64" s="2376" t="s">
        <v>1240</v>
      </c>
      <c r="L64" s="2571" t="s">
        <v>448</v>
      </c>
      <c r="M64" s="2183" t="s">
        <v>1056</v>
      </c>
      <c r="N64" s="2683">
        <f>500*33</f>
        <v>16500</v>
      </c>
      <c r="O64" s="2683">
        <f t="shared" si="10"/>
        <v>16500</v>
      </c>
      <c r="P64" s="2683">
        <f t="shared" si="10"/>
        <v>16500</v>
      </c>
      <c r="Q64" s="2683">
        <v>0</v>
      </c>
      <c r="R64" s="2183"/>
      <c r="S64" s="2514"/>
      <c r="T64" s="2671"/>
      <c r="U64" s="2671"/>
      <c r="V64" s="2692"/>
      <c r="W64" s="2692"/>
      <c r="X64" s="2671"/>
      <c r="Y64" s="2383">
        <v>500</v>
      </c>
      <c r="Z64" s="2671"/>
      <c r="AA64" s="2671"/>
      <c r="AB64" s="2383"/>
      <c r="AC64" s="2383"/>
      <c r="AD64" s="2383"/>
      <c r="AE64" s="2383"/>
      <c r="AF64" s="2682">
        <v>1</v>
      </c>
      <c r="AG64" s="2682">
        <v>1</v>
      </c>
      <c r="AH64" s="2672">
        <v>1</v>
      </c>
      <c r="AI64" s="2672"/>
      <c r="AJ64" s="2672"/>
      <c r="AK64" s="2672"/>
      <c r="AL64" s="2672"/>
      <c r="AM64" s="2672" t="s">
        <v>2996</v>
      </c>
      <c r="AO64" s="2201">
        <f>SUM(O9:O64)+713836.83</f>
        <v>3115674.58</v>
      </c>
      <c r="AP64" s="2198"/>
      <c r="AQ64" s="2198"/>
      <c r="AR64" s="2198"/>
      <c r="AS64" s="2198"/>
      <c r="AT64" s="2198"/>
      <c r="AU64" s="2198"/>
      <c r="AV64" s="2198"/>
      <c r="AW64" s="2198"/>
      <c r="AX64" s="2198"/>
      <c r="AY64" s="2198"/>
    </row>
    <row r="65" spans="1:51" ht="42.75" customHeight="1">
      <c r="A65" s="2693">
        <v>62</v>
      </c>
      <c r="B65" s="2182" t="s">
        <v>451</v>
      </c>
      <c r="C65" s="2183" t="s">
        <v>94</v>
      </c>
      <c r="D65" s="2383" t="s">
        <v>2374</v>
      </c>
      <c r="E65" s="2192"/>
      <c r="F65" s="2695" t="s">
        <v>3757</v>
      </c>
      <c r="G65" s="2695" t="s">
        <v>3758</v>
      </c>
      <c r="H65" s="2346">
        <v>1</v>
      </c>
      <c r="I65" s="2383"/>
      <c r="J65" s="2694">
        <v>149</v>
      </c>
      <c r="K65" s="2376" t="s">
        <v>1240</v>
      </c>
      <c r="L65" s="2571" t="s">
        <v>448</v>
      </c>
      <c r="M65" s="2183" t="s">
        <v>1056</v>
      </c>
      <c r="N65" s="2683">
        <f>750*33</f>
        <v>24750</v>
      </c>
      <c r="O65" s="2683">
        <f>750*33</f>
        <v>24750</v>
      </c>
      <c r="P65" s="2683">
        <f>750*33</f>
        <v>24750</v>
      </c>
      <c r="Q65" s="2683">
        <v>0</v>
      </c>
      <c r="R65" s="2665"/>
      <c r="S65" s="2514"/>
      <c r="T65" s="2671"/>
      <c r="U65" s="2671"/>
      <c r="V65" s="2692"/>
      <c r="W65" s="2692"/>
      <c r="X65" s="2671"/>
      <c r="Y65" s="2383">
        <v>750</v>
      </c>
      <c r="Z65" s="2671"/>
      <c r="AA65" s="2671"/>
      <c r="AB65" s="2383"/>
      <c r="AC65" s="2383"/>
      <c r="AD65" s="2383"/>
      <c r="AE65" s="2383"/>
      <c r="AF65" s="2682">
        <v>1</v>
      </c>
      <c r="AG65" s="2682">
        <v>1</v>
      </c>
      <c r="AH65" s="2672">
        <v>1</v>
      </c>
      <c r="AI65" s="2672"/>
      <c r="AJ65" s="2672"/>
      <c r="AK65" s="2672"/>
      <c r="AL65" s="2672"/>
      <c r="AM65" s="2672" t="s">
        <v>2996</v>
      </c>
      <c r="AO65" s="2198"/>
      <c r="AP65" s="2198"/>
      <c r="AQ65" s="2198"/>
      <c r="AR65" s="2198"/>
      <c r="AS65" s="2198"/>
      <c r="AT65" s="2198"/>
      <c r="AU65" s="2198"/>
      <c r="AV65" s="2198"/>
      <c r="AW65" s="2198"/>
      <c r="AX65" s="2198"/>
      <c r="AY65" s="2198"/>
    </row>
    <row r="66" spans="1:51" ht="30" customHeight="1">
      <c r="A66" s="2693">
        <v>63</v>
      </c>
      <c r="B66" s="2182" t="s">
        <v>451</v>
      </c>
      <c r="C66" s="2183" t="s">
        <v>94</v>
      </c>
      <c r="D66" s="2383" t="s">
        <v>2374</v>
      </c>
      <c r="E66" s="2192"/>
      <c r="F66" s="2695" t="s">
        <v>3759</v>
      </c>
      <c r="G66" s="2695" t="s">
        <v>3760</v>
      </c>
      <c r="H66" s="2346">
        <v>1</v>
      </c>
      <c r="I66" s="2383"/>
      <c r="J66" s="2694">
        <v>56</v>
      </c>
      <c r="K66" s="2376" t="s">
        <v>1240</v>
      </c>
      <c r="L66" s="2571" t="s">
        <v>448</v>
      </c>
      <c r="M66" s="2183" t="s">
        <v>1056</v>
      </c>
      <c r="N66" s="2683">
        <f>500*33</f>
        <v>16500</v>
      </c>
      <c r="O66" s="2683">
        <f t="shared" ref="O66:P68" si="11">500*33</f>
        <v>16500</v>
      </c>
      <c r="P66" s="2683">
        <f t="shared" si="11"/>
        <v>16500</v>
      </c>
      <c r="Q66" s="2683">
        <v>0</v>
      </c>
      <c r="R66" s="2665"/>
      <c r="S66" s="2514"/>
      <c r="T66" s="2671"/>
      <c r="U66" s="2671"/>
      <c r="V66" s="2692"/>
      <c r="W66" s="2692"/>
      <c r="X66" s="2692"/>
      <c r="Y66" s="2383">
        <v>500</v>
      </c>
      <c r="Z66" s="2671"/>
      <c r="AA66" s="2692"/>
      <c r="AB66" s="2383"/>
      <c r="AC66" s="2383"/>
      <c r="AD66" s="2383"/>
      <c r="AE66" s="2383"/>
      <c r="AF66" s="2682">
        <v>1</v>
      </c>
      <c r="AG66" s="2682">
        <v>1</v>
      </c>
      <c r="AH66" s="2672">
        <v>1</v>
      </c>
      <c r="AI66" s="2672"/>
      <c r="AJ66" s="2672"/>
      <c r="AK66" s="2672"/>
      <c r="AL66" s="2672"/>
      <c r="AM66" s="2672" t="s">
        <v>2996</v>
      </c>
      <c r="AO66" s="2201">
        <f>SUM(O11:O66)+713836.83</f>
        <v>2939726.2</v>
      </c>
      <c r="AP66" s="2198"/>
      <c r="AQ66" s="2198"/>
      <c r="AR66" s="2198"/>
      <c r="AS66" s="2198"/>
      <c r="AT66" s="2198"/>
      <c r="AU66" s="2198"/>
      <c r="AV66" s="2198"/>
      <c r="AW66" s="2198"/>
      <c r="AX66" s="2198"/>
      <c r="AY66" s="2198"/>
    </row>
    <row r="67" spans="1:51" ht="30" customHeight="1">
      <c r="A67" s="2693">
        <v>64</v>
      </c>
      <c r="B67" s="2182" t="s">
        <v>451</v>
      </c>
      <c r="C67" s="2183" t="s">
        <v>94</v>
      </c>
      <c r="D67" s="2383" t="s">
        <v>2374</v>
      </c>
      <c r="E67" s="2192"/>
      <c r="F67" s="2695" t="s">
        <v>3761</v>
      </c>
      <c r="G67" s="2695" t="s">
        <v>3762</v>
      </c>
      <c r="H67" s="2346">
        <v>1</v>
      </c>
      <c r="I67" s="2383"/>
      <c r="J67" s="2694">
        <v>75</v>
      </c>
      <c r="K67" s="2376" t="s">
        <v>1240</v>
      </c>
      <c r="L67" s="2571" t="s">
        <v>448</v>
      </c>
      <c r="M67" s="2183" t="s">
        <v>1056</v>
      </c>
      <c r="N67" s="2683">
        <f>500*33</f>
        <v>16500</v>
      </c>
      <c r="O67" s="2683">
        <f t="shared" si="11"/>
        <v>16500</v>
      </c>
      <c r="P67" s="2683">
        <f t="shared" si="11"/>
        <v>16500</v>
      </c>
      <c r="Q67" s="2683">
        <v>0</v>
      </c>
      <c r="R67" s="2665"/>
      <c r="S67" s="2514"/>
      <c r="T67" s="2671"/>
      <c r="U67" s="2671"/>
      <c r="V67" s="2692"/>
      <c r="W67" s="2692"/>
      <c r="X67" s="2692"/>
      <c r="Y67" s="2383">
        <v>1000</v>
      </c>
      <c r="Z67" s="2671"/>
      <c r="AA67" s="2383"/>
      <c r="AB67" s="2383"/>
      <c r="AC67" s="2383"/>
      <c r="AD67" s="2383"/>
      <c r="AE67" s="2383"/>
      <c r="AF67" s="2682">
        <v>1</v>
      </c>
      <c r="AG67" s="2682">
        <v>1</v>
      </c>
      <c r="AH67" s="2672">
        <v>1</v>
      </c>
      <c r="AI67" s="2672"/>
      <c r="AJ67" s="2672"/>
      <c r="AK67" s="2672"/>
      <c r="AL67" s="2672"/>
      <c r="AM67" s="2672" t="s">
        <v>2996</v>
      </c>
      <c r="AO67" s="2198"/>
      <c r="AP67" s="2198"/>
      <c r="AQ67" s="2198"/>
      <c r="AR67" s="2198"/>
      <c r="AS67" s="2198"/>
      <c r="AT67" s="2198"/>
      <c r="AU67" s="2198"/>
      <c r="AV67" s="2198"/>
      <c r="AW67" s="2198"/>
      <c r="AX67" s="2198"/>
      <c r="AY67" s="2198"/>
    </row>
    <row r="68" spans="1:51" ht="30" customHeight="1">
      <c r="A68" s="2693">
        <v>65</v>
      </c>
      <c r="B68" s="2182" t="s">
        <v>451</v>
      </c>
      <c r="C68" s="2183" t="s">
        <v>94</v>
      </c>
      <c r="D68" s="2383" t="s">
        <v>2374</v>
      </c>
      <c r="E68" s="2192"/>
      <c r="F68" s="2695" t="s">
        <v>3763</v>
      </c>
      <c r="G68" s="2695" t="s">
        <v>3764</v>
      </c>
      <c r="H68" s="2346">
        <v>1</v>
      </c>
      <c r="I68" s="2383"/>
      <c r="J68" s="2694">
        <v>58</v>
      </c>
      <c r="K68" s="2376" t="s">
        <v>1240</v>
      </c>
      <c r="L68" s="2571" t="s">
        <v>448</v>
      </c>
      <c r="M68" s="2183" t="s">
        <v>1056</v>
      </c>
      <c r="N68" s="2683">
        <f>500*33</f>
        <v>16500</v>
      </c>
      <c r="O68" s="2683">
        <f t="shared" si="11"/>
        <v>16500</v>
      </c>
      <c r="P68" s="2683">
        <f t="shared" si="11"/>
        <v>16500</v>
      </c>
      <c r="Q68" s="2683">
        <v>0</v>
      </c>
      <c r="R68" s="2665"/>
      <c r="S68" s="2514"/>
      <c r="T68" s="2671"/>
      <c r="U68" s="2671"/>
      <c r="V68" s="2692"/>
      <c r="W68" s="2692"/>
      <c r="X68" s="2692"/>
      <c r="Y68" s="2383">
        <v>500</v>
      </c>
      <c r="Z68" s="2671"/>
      <c r="AA68" s="2692"/>
      <c r="AB68" s="2383"/>
      <c r="AC68" s="2383"/>
      <c r="AD68" s="2383"/>
      <c r="AE68" s="2383"/>
      <c r="AF68" s="2682">
        <v>1</v>
      </c>
      <c r="AG68" s="2682">
        <v>1</v>
      </c>
      <c r="AH68" s="2672">
        <v>1</v>
      </c>
      <c r="AI68" s="2672"/>
      <c r="AJ68" s="2672"/>
      <c r="AK68" s="2672"/>
      <c r="AL68" s="2672"/>
      <c r="AM68" s="2672" t="s">
        <v>2996</v>
      </c>
      <c r="AO68" s="2201">
        <f>SUM(O15:O68)+713836.83</f>
        <v>2650032.79</v>
      </c>
      <c r="AP68" s="2198"/>
      <c r="AQ68" s="2198"/>
      <c r="AR68" s="2198"/>
      <c r="AS68" s="2198"/>
      <c r="AT68" s="2198"/>
      <c r="AU68" s="2198"/>
      <c r="AV68" s="2198"/>
      <c r="AW68" s="2198"/>
      <c r="AX68" s="2198"/>
      <c r="AY68" s="2198"/>
    </row>
    <row r="69" spans="1:51" ht="30" customHeight="1">
      <c r="A69" s="2383">
        <v>66</v>
      </c>
      <c r="B69" s="2182" t="s">
        <v>451</v>
      </c>
      <c r="C69" s="2183" t="s">
        <v>94</v>
      </c>
      <c r="D69" s="2383" t="s">
        <v>2374</v>
      </c>
      <c r="E69" s="2192"/>
      <c r="F69" s="2695" t="s">
        <v>3765</v>
      </c>
      <c r="G69" s="2695" t="s">
        <v>3766</v>
      </c>
      <c r="H69" s="2346">
        <v>1</v>
      </c>
      <c r="I69" s="2383"/>
      <c r="J69" s="2694">
        <v>68</v>
      </c>
      <c r="K69" s="2376" t="s">
        <v>1240</v>
      </c>
      <c r="L69" s="2571" t="s">
        <v>448</v>
      </c>
      <c r="M69" s="2183" t="s">
        <v>1056</v>
      </c>
      <c r="N69" s="2683">
        <f t="shared" ref="N69:P70" si="12">750*33</f>
        <v>24750</v>
      </c>
      <c r="O69" s="2683">
        <f t="shared" si="12"/>
        <v>24750</v>
      </c>
      <c r="P69" s="2683">
        <f t="shared" si="12"/>
        <v>24750</v>
      </c>
      <c r="Q69" s="2683">
        <v>0</v>
      </c>
      <c r="R69" s="2665"/>
      <c r="S69" s="2514"/>
      <c r="T69" s="2671"/>
      <c r="U69" s="2671"/>
      <c r="V69" s="2692"/>
      <c r="W69" s="2692"/>
      <c r="X69" s="2692"/>
      <c r="Y69" s="2383">
        <v>750</v>
      </c>
      <c r="Z69" s="2671"/>
      <c r="AA69" s="2383"/>
      <c r="AB69" s="2383"/>
      <c r="AC69" s="2383"/>
      <c r="AD69" s="2383"/>
      <c r="AE69" s="2383"/>
      <c r="AF69" s="2682">
        <v>1</v>
      </c>
      <c r="AG69" s="2682">
        <v>1</v>
      </c>
      <c r="AH69" s="2672">
        <v>1</v>
      </c>
      <c r="AI69" s="2672"/>
      <c r="AJ69" s="2672"/>
      <c r="AK69" s="2672"/>
      <c r="AL69" s="2672"/>
      <c r="AM69" s="2672" t="s">
        <v>2996</v>
      </c>
      <c r="AO69" s="2198"/>
      <c r="AP69" s="2198"/>
      <c r="AQ69" s="2198"/>
      <c r="AR69" s="2198"/>
      <c r="AS69" s="2198"/>
      <c r="AT69" s="2198"/>
      <c r="AU69" s="2198"/>
      <c r="AV69" s="2198"/>
      <c r="AW69" s="2198"/>
      <c r="AX69" s="2198"/>
      <c r="AY69" s="2198"/>
    </row>
    <row r="70" spans="1:51" ht="30" customHeight="1">
      <c r="A70" s="2693">
        <v>67</v>
      </c>
      <c r="B70" s="2182" t="s">
        <v>451</v>
      </c>
      <c r="C70" s="2183" t="s">
        <v>94</v>
      </c>
      <c r="D70" s="2383" t="s">
        <v>2374</v>
      </c>
      <c r="E70" s="2192"/>
      <c r="F70" s="2695" t="s">
        <v>3767</v>
      </c>
      <c r="G70" s="2695" t="s">
        <v>3768</v>
      </c>
      <c r="H70" s="2346">
        <v>1</v>
      </c>
      <c r="I70" s="2383"/>
      <c r="J70" s="2694">
        <v>217</v>
      </c>
      <c r="K70" s="2376" t="s">
        <v>1240</v>
      </c>
      <c r="L70" s="2571" t="s">
        <v>448</v>
      </c>
      <c r="M70" s="2183" t="s">
        <v>1056</v>
      </c>
      <c r="N70" s="2683">
        <f t="shared" si="12"/>
        <v>24750</v>
      </c>
      <c r="O70" s="2683">
        <f t="shared" si="12"/>
        <v>24750</v>
      </c>
      <c r="P70" s="2683">
        <f t="shared" si="12"/>
        <v>24750</v>
      </c>
      <c r="Q70" s="2683">
        <v>0</v>
      </c>
      <c r="R70" s="2665"/>
      <c r="S70" s="2514"/>
      <c r="T70" s="2671"/>
      <c r="U70" s="2671"/>
      <c r="V70" s="2692"/>
      <c r="W70" s="2692"/>
      <c r="X70" s="2692"/>
      <c r="Y70" s="2383">
        <v>1000</v>
      </c>
      <c r="Z70" s="2671"/>
      <c r="AA70" s="2692"/>
      <c r="AB70" s="2383"/>
      <c r="AC70" s="2383"/>
      <c r="AD70" s="2383"/>
      <c r="AE70" s="2383"/>
      <c r="AF70" s="2682">
        <v>1</v>
      </c>
      <c r="AG70" s="2682">
        <v>1</v>
      </c>
      <c r="AH70" s="2672">
        <v>1</v>
      </c>
      <c r="AI70" s="2672"/>
      <c r="AJ70" s="2672"/>
      <c r="AK70" s="2672"/>
      <c r="AL70" s="2672"/>
      <c r="AM70" s="2672" t="s">
        <v>2996</v>
      </c>
      <c r="AO70" s="2201">
        <f>SUM(O16:O70)+713836.83</f>
        <v>1910086.83</v>
      </c>
      <c r="AP70" s="2198"/>
      <c r="AQ70" s="2198"/>
      <c r="AR70" s="2198"/>
      <c r="AS70" s="2198"/>
      <c r="AT70" s="2198"/>
      <c r="AU70" s="2198"/>
      <c r="AV70" s="2198"/>
      <c r="AW70" s="2198"/>
      <c r="AX70" s="2198"/>
      <c r="AY70" s="2198"/>
    </row>
    <row r="71" spans="1:51" ht="36.75" customHeight="1">
      <c r="A71" s="2693">
        <v>68</v>
      </c>
      <c r="B71" s="2182" t="s">
        <v>451</v>
      </c>
      <c r="C71" s="2183" t="s">
        <v>94</v>
      </c>
      <c r="D71" s="2383" t="s">
        <v>2374</v>
      </c>
      <c r="E71" s="2192"/>
      <c r="F71" s="2695" t="s">
        <v>3769</v>
      </c>
      <c r="G71" s="2695" t="s">
        <v>3770</v>
      </c>
      <c r="H71" s="2346">
        <v>1</v>
      </c>
      <c r="I71" s="2383"/>
      <c r="J71" s="2694">
        <v>47</v>
      </c>
      <c r="K71" s="2376" t="s">
        <v>1240</v>
      </c>
      <c r="L71" s="2571" t="s">
        <v>448</v>
      </c>
      <c r="M71" s="2183" t="s">
        <v>1056</v>
      </c>
      <c r="N71" s="2683">
        <f>500*33</f>
        <v>16500</v>
      </c>
      <c r="O71" s="2683">
        <f>500*33</f>
        <v>16500</v>
      </c>
      <c r="P71" s="2683">
        <f>500*33</f>
        <v>16500</v>
      </c>
      <c r="Q71" s="2683">
        <v>0</v>
      </c>
      <c r="R71" s="2665"/>
      <c r="S71" s="2514"/>
      <c r="T71" s="2671"/>
      <c r="U71" s="2671"/>
      <c r="V71" s="2692"/>
      <c r="W71" s="2692"/>
      <c r="X71" s="2692"/>
      <c r="Y71" s="2383">
        <v>500</v>
      </c>
      <c r="Z71" s="2671"/>
      <c r="AA71" s="2383"/>
      <c r="AB71" s="2383"/>
      <c r="AC71" s="2383"/>
      <c r="AD71" s="2383"/>
      <c r="AE71" s="2383"/>
      <c r="AF71" s="2682">
        <v>1</v>
      </c>
      <c r="AG71" s="2682">
        <v>1</v>
      </c>
      <c r="AH71" s="2672">
        <v>1</v>
      </c>
      <c r="AI71" s="2672"/>
      <c r="AJ71" s="2672"/>
      <c r="AK71" s="2672"/>
      <c r="AL71" s="2672"/>
      <c r="AM71" s="2672" t="s">
        <v>2996</v>
      </c>
      <c r="AO71" s="2198"/>
      <c r="AP71" s="2198"/>
      <c r="AQ71" s="2198"/>
      <c r="AR71" s="2198"/>
      <c r="AS71" s="2198"/>
      <c r="AT71" s="2198"/>
      <c r="AU71" s="2198"/>
      <c r="AV71" s="2198"/>
      <c r="AW71" s="2198"/>
      <c r="AX71" s="2198"/>
      <c r="AY71" s="2198"/>
    </row>
    <row r="72" spans="1:51" ht="30" customHeight="1">
      <c r="A72" s="2693">
        <v>69</v>
      </c>
      <c r="B72" s="2182" t="s">
        <v>451</v>
      </c>
      <c r="C72" s="2183" t="s">
        <v>94</v>
      </c>
      <c r="D72" s="2383" t="s">
        <v>2374</v>
      </c>
      <c r="E72" s="2192"/>
      <c r="F72" s="2695" t="s">
        <v>3771</v>
      </c>
      <c r="G72" s="2695" t="s">
        <v>3772</v>
      </c>
      <c r="H72" s="2346">
        <v>1</v>
      </c>
      <c r="I72" s="2383"/>
      <c r="J72" s="2694">
        <v>121</v>
      </c>
      <c r="K72" s="2376" t="s">
        <v>1240</v>
      </c>
      <c r="L72" s="2571" t="s">
        <v>448</v>
      </c>
      <c r="M72" s="2183" t="s">
        <v>1056</v>
      </c>
      <c r="N72" s="2683">
        <f>1000*33</f>
        <v>33000</v>
      </c>
      <c r="O72" s="2683">
        <f>1000*33</f>
        <v>33000</v>
      </c>
      <c r="P72" s="2683">
        <f>1000*33</f>
        <v>33000</v>
      </c>
      <c r="Q72" s="2683">
        <v>0</v>
      </c>
      <c r="R72" s="2665"/>
      <c r="S72" s="2514"/>
      <c r="T72" s="2671"/>
      <c r="U72" s="2671"/>
      <c r="V72" s="2692"/>
      <c r="W72" s="2692"/>
      <c r="X72" s="2692"/>
      <c r="Y72" s="2383">
        <v>1500</v>
      </c>
      <c r="Z72" s="2671"/>
      <c r="AA72" s="2692"/>
      <c r="AB72" s="2383"/>
      <c r="AC72" s="2383"/>
      <c r="AD72" s="2383"/>
      <c r="AE72" s="2383"/>
      <c r="AF72" s="2682">
        <v>1</v>
      </c>
      <c r="AG72" s="2682">
        <v>1</v>
      </c>
      <c r="AH72" s="2672">
        <v>1</v>
      </c>
      <c r="AI72" s="2672"/>
      <c r="AJ72" s="2672"/>
      <c r="AK72" s="2672"/>
      <c r="AL72" s="2672"/>
      <c r="AM72" s="2672" t="s">
        <v>2996</v>
      </c>
      <c r="AO72" s="2201">
        <f>SUM(O18:O72)+713836.83</f>
        <v>1910086.83</v>
      </c>
      <c r="AP72" s="2198"/>
      <c r="AQ72" s="2198"/>
      <c r="AR72" s="2198"/>
      <c r="AS72" s="2198"/>
      <c r="AT72" s="2198"/>
      <c r="AU72" s="2198"/>
      <c r="AV72" s="2198"/>
      <c r="AW72" s="2198"/>
      <c r="AX72" s="2198"/>
      <c r="AY72" s="2198"/>
    </row>
    <row r="73" spans="1:51" ht="30" customHeight="1">
      <c r="A73" s="2693">
        <v>70</v>
      </c>
      <c r="B73" s="2182" t="s">
        <v>451</v>
      </c>
      <c r="C73" s="2183" t="s">
        <v>94</v>
      </c>
      <c r="D73" s="2383" t="s">
        <v>2374</v>
      </c>
      <c r="E73" s="2192"/>
      <c r="F73" s="2695" t="s">
        <v>3773</v>
      </c>
      <c r="G73" s="2695" t="s">
        <v>3774</v>
      </c>
      <c r="H73" s="2346">
        <v>1</v>
      </c>
      <c r="I73" s="2383"/>
      <c r="J73" s="2694">
        <v>161</v>
      </c>
      <c r="K73" s="2376" t="s">
        <v>1240</v>
      </c>
      <c r="L73" s="2571" t="s">
        <v>448</v>
      </c>
      <c r="M73" s="2183" t="s">
        <v>1056</v>
      </c>
      <c r="N73" s="2683">
        <f>500*33</f>
        <v>16500</v>
      </c>
      <c r="O73" s="2683">
        <f>500*33</f>
        <v>16500</v>
      </c>
      <c r="P73" s="2683">
        <f>500*33</f>
        <v>16500</v>
      </c>
      <c r="Q73" s="2683">
        <v>0</v>
      </c>
      <c r="R73" s="2665"/>
      <c r="S73" s="2514"/>
      <c r="T73" s="2671"/>
      <c r="U73" s="2671"/>
      <c r="V73" s="2692"/>
      <c r="W73" s="2692"/>
      <c r="X73" s="2692"/>
      <c r="Y73" s="2383">
        <v>750</v>
      </c>
      <c r="Z73" s="2671"/>
      <c r="AA73" s="2383"/>
      <c r="AB73" s="2383"/>
      <c r="AC73" s="2383"/>
      <c r="AD73" s="2383"/>
      <c r="AE73" s="2383"/>
      <c r="AF73" s="2682">
        <v>1</v>
      </c>
      <c r="AG73" s="2682">
        <v>1</v>
      </c>
      <c r="AH73" s="2672">
        <v>1</v>
      </c>
      <c r="AI73" s="2672"/>
      <c r="AJ73" s="2672"/>
      <c r="AK73" s="2672"/>
      <c r="AL73" s="2672"/>
      <c r="AM73" s="2672" t="s">
        <v>2996</v>
      </c>
      <c r="AO73" s="2198"/>
      <c r="AP73" s="2198"/>
      <c r="AQ73" s="2198"/>
      <c r="AR73" s="2198"/>
      <c r="AS73" s="2198"/>
      <c r="AT73" s="2198"/>
      <c r="AU73" s="2198"/>
      <c r="AV73" s="2198"/>
      <c r="AW73" s="2198"/>
      <c r="AX73" s="2198"/>
      <c r="AY73" s="2198"/>
    </row>
    <row r="74" spans="1:51" ht="30" customHeight="1">
      <c r="A74" s="2383">
        <v>71</v>
      </c>
      <c r="B74" s="2182" t="s">
        <v>451</v>
      </c>
      <c r="C74" s="2183" t="s">
        <v>94</v>
      </c>
      <c r="D74" s="2383" t="s">
        <v>2374</v>
      </c>
      <c r="E74" s="2192"/>
      <c r="F74" s="2695" t="s">
        <v>3775</v>
      </c>
      <c r="G74" s="2695" t="s">
        <v>3776</v>
      </c>
      <c r="H74" s="2346">
        <v>1</v>
      </c>
      <c r="I74" s="2383"/>
      <c r="J74" s="2694">
        <v>69</v>
      </c>
      <c r="K74" s="2376" t="s">
        <v>1240</v>
      </c>
      <c r="L74" s="2571" t="s">
        <v>448</v>
      </c>
      <c r="M74" s="2183" t="s">
        <v>1056</v>
      </c>
      <c r="N74" s="2683">
        <f t="shared" ref="N74:P75" si="13">750*33</f>
        <v>24750</v>
      </c>
      <c r="O74" s="2683">
        <f t="shared" si="13"/>
        <v>24750</v>
      </c>
      <c r="P74" s="2683">
        <f t="shared" si="13"/>
        <v>24750</v>
      </c>
      <c r="Q74" s="2683">
        <v>0</v>
      </c>
      <c r="R74" s="2665"/>
      <c r="S74" s="2514"/>
      <c r="T74" s="2671"/>
      <c r="U74" s="2671"/>
      <c r="V74" s="2692"/>
      <c r="W74" s="2692"/>
      <c r="X74" s="2692"/>
      <c r="Y74" s="2383">
        <v>1000</v>
      </c>
      <c r="Z74" s="2671"/>
      <c r="AA74" s="2692"/>
      <c r="AB74" s="2383"/>
      <c r="AC74" s="2383"/>
      <c r="AD74" s="2383"/>
      <c r="AE74" s="2383"/>
      <c r="AF74" s="2682">
        <v>1</v>
      </c>
      <c r="AG74" s="2682">
        <v>1</v>
      </c>
      <c r="AH74" s="2672">
        <v>1</v>
      </c>
      <c r="AI74" s="2672"/>
      <c r="AJ74" s="2672"/>
      <c r="AK74" s="2672"/>
      <c r="AL74" s="2672"/>
      <c r="AM74" s="2672" t="s">
        <v>2996</v>
      </c>
      <c r="AO74" s="2201">
        <f>SUM(O20:O74)+713836.83</f>
        <v>1910086.83</v>
      </c>
      <c r="AP74" s="2198"/>
      <c r="AQ74" s="2198"/>
      <c r="AR74" s="2198"/>
      <c r="AS74" s="2198"/>
      <c r="AT74" s="2198"/>
      <c r="AU74" s="2198"/>
      <c r="AV74" s="2198"/>
      <c r="AW74" s="2198"/>
      <c r="AX74" s="2198"/>
      <c r="AY74" s="2198"/>
    </row>
    <row r="75" spans="1:51" ht="30" customHeight="1">
      <c r="A75" s="2693">
        <v>72</v>
      </c>
      <c r="B75" s="2182" t="s">
        <v>451</v>
      </c>
      <c r="C75" s="2183" t="s">
        <v>94</v>
      </c>
      <c r="D75" s="2383" t="s">
        <v>2374</v>
      </c>
      <c r="E75" s="2192"/>
      <c r="F75" s="2695" t="s">
        <v>3777</v>
      </c>
      <c r="G75" s="2695" t="s">
        <v>3778</v>
      </c>
      <c r="H75" s="2346">
        <v>1</v>
      </c>
      <c r="I75" s="2383"/>
      <c r="J75" s="2694">
        <v>140</v>
      </c>
      <c r="K75" s="2376" t="s">
        <v>1240</v>
      </c>
      <c r="L75" s="2571" t="s">
        <v>448</v>
      </c>
      <c r="M75" s="2183" t="s">
        <v>1056</v>
      </c>
      <c r="N75" s="2683">
        <f t="shared" si="13"/>
        <v>24750</v>
      </c>
      <c r="O75" s="2683">
        <f t="shared" si="13"/>
        <v>24750</v>
      </c>
      <c r="P75" s="2683">
        <f t="shared" si="13"/>
        <v>24750</v>
      </c>
      <c r="Q75" s="2683">
        <v>0</v>
      </c>
      <c r="R75" s="2665"/>
      <c r="S75" s="2514"/>
      <c r="T75" s="2671"/>
      <c r="U75" s="2671"/>
      <c r="V75" s="2692"/>
      <c r="W75" s="2692"/>
      <c r="X75" s="2692"/>
      <c r="Y75" s="2383">
        <v>1000</v>
      </c>
      <c r="Z75" s="2671"/>
      <c r="AA75" s="2383"/>
      <c r="AB75" s="2383"/>
      <c r="AC75" s="2383"/>
      <c r="AD75" s="2383"/>
      <c r="AE75" s="2383"/>
      <c r="AF75" s="2682">
        <v>1</v>
      </c>
      <c r="AG75" s="2682">
        <v>1</v>
      </c>
      <c r="AH75" s="2672">
        <v>1</v>
      </c>
      <c r="AI75" s="2672"/>
      <c r="AJ75" s="2672"/>
      <c r="AK75" s="2672"/>
      <c r="AL75" s="2672"/>
      <c r="AM75" s="2672" t="s">
        <v>2996</v>
      </c>
      <c r="AO75" s="2198"/>
      <c r="AP75" s="2198"/>
      <c r="AQ75" s="2198"/>
      <c r="AR75" s="2198"/>
      <c r="AS75" s="2198"/>
      <c r="AT75" s="2198"/>
      <c r="AU75" s="2198"/>
      <c r="AV75" s="2198"/>
      <c r="AW75" s="2198"/>
      <c r="AX75" s="2198"/>
      <c r="AY75" s="2198"/>
    </row>
    <row r="76" spans="1:51" ht="30" customHeight="1">
      <c r="A76" s="2693">
        <v>73</v>
      </c>
      <c r="B76" s="2182" t="s">
        <v>451</v>
      </c>
      <c r="C76" s="2183" t="s">
        <v>94</v>
      </c>
      <c r="D76" s="2383" t="s">
        <v>2374</v>
      </c>
      <c r="E76" s="2192"/>
      <c r="F76" s="2695" t="s">
        <v>3779</v>
      </c>
      <c r="G76" s="2695" t="s">
        <v>3780</v>
      </c>
      <c r="H76" s="2346">
        <v>1</v>
      </c>
      <c r="I76" s="2383"/>
      <c r="J76" s="2694">
        <v>90</v>
      </c>
      <c r="K76" s="2376" t="s">
        <v>1240</v>
      </c>
      <c r="L76" s="2571" t="s">
        <v>448</v>
      </c>
      <c r="M76" s="2183" t="s">
        <v>1056</v>
      </c>
      <c r="N76" s="2683">
        <f>500*33</f>
        <v>16500</v>
      </c>
      <c r="O76" s="2683">
        <f t="shared" ref="O76:P79" si="14">500*33</f>
        <v>16500</v>
      </c>
      <c r="P76" s="2683">
        <f t="shared" si="14"/>
        <v>16500</v>
      </c>
      <c r="Q76" s="2683">
        <v>0</v>
      </c>
      <c r="R76" s="2665"/>
      <c r="S76" s="2514"/>
      <c r="T76" s="2671"/>
      <c r="U76" s="2671"/>
      <c r="V76" s="2692"/>
      <c r="W76" s="2692"/>
      <c r="X76" s="2692"/>
      <c r="Y76" s="2383">
        <v>500</v>
      </c>
      <c r="Z76" s="2671"/>
      <c r="AA76" s="2692"/>
      <c r="AB76" s="2383"/>
      <c r="AC76" s="2383"/>
      <c r="AD76" s="2383"/>
      <c r="AE76" s="2383"/>
      <c r="AF76" s="2682">
        <v>1</v>
      </c>
      <c r="AG76" s="2682">
        <v>1</v>
      </c>
      <c r="AH76" s="2672">
        <v>1</v>
      </c>
      <c r="AI76" s="2672"/>
      <c r="AJ76" s="2672"/>
      <c r="AK76" s="2672"/>
      <c r="AL76" s="2672"/>
      <c r="AM76" s="2672" t="s">
        <v>2996</v>
      </c>
      <c r="AO76" s="2201">
        <f>SUM(O23:O76)+713836.83</f>
        <v>1893586.83</v>
      </c>
      <c r="AP76" s="2198"/>
      <c r="AQ76" s="2198"/>
      <c r="AR76" s="2198"/>
      <c r="AS76" s="2198"/>
      <c r="AT76" s="2198"/>
      <c r="AU76" s="2198"/>
      <c r="AV76" s="2198"/>
      <c r="AW76" s="2198"/>
      <c r="AX76" s="2198"/>
      <c r="AY76" s="2198"/>
    </row>
    <row r="77" spans="1:51" ht="30" customHeight="1">
      <c r="A77" s="2693">
        <v>74</v>
      </c>
      <c r="B77" s="2182" t="s">
        <v>451</v>
      </c>
      <c r="C77" s="2183" t="s">
        <v>94</v>
      </c>
      <c r="D77" s="2383" t="s">
        <v>2374</v>
      </c>
      <c r="E77" s="2192"/>
      <c r="F77" s="2695" t="s">
        <v>3781</v>
      </c>
      <c r="G77" s="2695" t="s">
        <v>3782</v>
      </c>
      <c r="H77" s="2346">
        <v>1</v>
      </c>
      <c r="I77" s="2383"/>
      <c r="J77" s="2694">
        <v>89</v>
      </c>
      <c r="K77" s="2376" t="s">
        <v>1240</v>
      </c>
      <c r="L77" s="2571" t="s">
        <v>448</v>
      </c>
      <c r="M77" s="2183" t="s">
        <v>1056</v>
      </c>
      <c r="N77" s="2683">
        <f>500*33</f>
        <v>16500</v>
      </c>
      <c r="O77" s="2683">
        <f t="shared" si="14"/>
        <v>16500</v>
      </c>
      <c r="P77" s="2683">
        <f t="shared" si="14"/>
        <v>16500</v>
      </c>
      <c r="Q77" s="2683">
        <v>0</v>
      </c>
      <c r="R77" s="2665"/>
      <c r="S77" s="2514"/>
      <c r="T77" s="2671"/>
      <c r="U77" s="2671"/>
      <c r="V77" s="2692"/>
      <c r="W77" s="2692"/>
      <c r="X77" s="2692"/>
      <c r="Y77" s="2383">
        <v>500</v>
      </c>
      <c r="Z77" s="2671"/>
      <c r="AA77" s="2383"/>
      <c r="AB77" s="2383"/>
      <c r="AC77" s="2383"/>
      <c r="AD77" s="2383"/>
      <c r="AE77" s="2383"/>
      <c r="AF77" s="2682">
        <v>1</v>
      </c>
      <c r="AG77" s="2682">
        <v>1</v>
      </c>
      <c r="AH77" s="2672">
        <v>1</v>
      </c>
      <c r="AI77" s="2672"/>
      <c r="AJ77" s="2672"/>
      <c r="AK77" s="2672"/>
      <c r="AL77" s="2672"/>
      <c r="AM77" s="2672" t="s">
        <v>2996</v>
      </c>
      <c r="AO77" s="2198"/>
      <c r="AP77" s="2198"/>
      <c r="AQ77" s="2198"/>
      <c r="AR77" s="2198"/>
      <c r="AS77" s="2198"/>
      <c r="AT77" s="2198"/>
      <c r="AU77" s="2198"/>
      <c r="AV77" s="2198"/>
      <c r="AW77" s="2198"/>
      <c r="AX77" s="2198"/>
      <c r="AY77" s="2198"/>
    </row>
    <row r="78" spans="1:51" ht="30" customHeight="1">
      <c r="A78" s="2693">
        <v>75</v>
      </c>
      <c r="B78" s="2182" t="s">
        <v>451</v>
      </c>
      <c r="C78" s="2183" t="s">
        <v>94</v>
      </c>
      <c r="D78" s="2383" t="s">
        <v>2374</v>
      </c>
      <c r="E78" s="2192"/>
      <c r="F78" s="2695" t="s">
        <v>3783</v>
      </c>
      <c r="G78" s="2695" t="s">
        <v>3784</v>
      </c>
      <c r="H78" s="2346">
        <v>1</v>
      </c>
      <c r="I78" s="2383"/>
      <c r="J78" s="2694">
        <v>117</v>
      </c>
      <c r="K78" s="2376" t="s">
        <v>1240</v>
      </c>
      <c r="L78" s="2571" t="s">
        <v>448</v>
      </c>
      <c r="M78" s="2183" t="s">
        <v>1056</v>
      </c>
      <c r="N78" s="2683">
        <f>500*33</f>
        <v>16500</v>
      </c>
      <c r="O78" s="2683">
        <f t="shared" si="14"/>
        <v>16500</v>
      </c>
      <c r="P78" s="2683">
        <f t="shared" si="14"/>
        <v>16500</v>
      </c>
      <c r="Q78" s="2683">
        <v>0</v>
      </c>
      <c r="R78" s="2665"/>
      <c r="S78" s="2514"/>
      <c r="T78" s="2671"/>
      <c r="U78" s="2671"/>
      <c r="V78" s="2692"/>
      <c r="W78" s="2692"/>
      <c r="X78" s="2692"/>
      <c r="Y78" s="2383">
        <v>500</v>
      </c>
      <c r="Z78" s="2671"/>
      <c r="AA78" s="2692"/>
      <c r="AB78" s="2383"/>
      <c r="AC78" s="2383"/>
      <c r="AD78" s="2383"/>
      <c r="AE78" s="2383"/>
      <c r="AF78" s="2682">
        <v>1</v>
      </c>
      <c r="AG78" s="2682">
        <v>1</v>
      </c>
      <c r="AH78" s="2672">
        <v>1</v>
      </c>
      <c r="AI78" s="2672"/>
      <c r="AJ78" s="2672"/>
      <c r="AK78" s="2672"/>
      <c r="AL78" s="2672"/>
      <c r="AM78" s="2672" t="s">
        <v>2996</v>
      </c>
      <c r="AO78" s="2201">
        <f>SUM(O25:O78)+713836.83</f>
        <v>1877086.83</v>
      </c>
      <c r="AP78" s="2198"/>
      <c r="AQ78" s="2198"/>
      <c r="AR78" s="2198"/>
      <c r="AS78" s="2198"/>
      <c r="AT78" s="2198"/>
      <c r="AU78" s="2198"/>
      <c r="AV78" s="2198"/>
      <c r="AW78" s="2198"/>
      <c r="AX78" s="2198"/>
      <c r="AY78" s="2198"/>
    </row>
    <row r="79" spans="1:51" ht="30" customHeight="1">
      <c r="A79" s="2383">
        <v>76</v>
      </c>
      <c r="B79" s="2182" t="s">
        <v>451</v>
      </c>
      <c r="C79" s="2183" t="s">
        <v>94</v>
      </c>
      <c r="D79" s="2383" t="s">
        <v>2374</v>
      </c>
      <c r="E79" s="2192"/>
      <c r="F79" s="2695" t="s">
        <v>3785</v>
      </c>
      <c r="G79" s="2695" t="s">
        <v>3786</v>
      </c>
      <c r="H79" s="2346">
        <v>1</v>
      </c>
      <c r="I79" s="2383"/>
      <c r="J79" s="2694">
        <v>42</v>
      </c>
      <c r="K79" s="2376" t="s">
        <v>1240</v>
      </c>
      <c r="L79" s="2571" t="s">
        <v>448</v>
      </c>
      <c r="M79" s="2183" t="s">
        <v>1056</v>
      </c>
      <c r="N79" s="2683">
        <f>500*33</f>
        <v>16500</v>
      </c>
      <c r="O79" s="2683">
        <f t="shared" si="14"/>
        <v>16500</v>
      </c>
      <c r="P79" s="2683">
        <f t="shared" si="14"/>
        <v>16500</v>
      </c>
      <c r="Q79" s="2683">
        <v>0</v>
      </c>
      <c r="R79" s="2665"/>
      <c r="S79" s="2514"/>
      <c r="T79" s="2671"/>
      <c r="U79" s="2671"/>
      <c r="V79" s="2692"/>
      <c r="W79" s="2692"/>
      <c r="X79" s="2692"/>
      <c r="Y79" s="2383">
        <v>500</v>
      </c>
      <c r="Z79" s="2671"/>
      <c r="AA79" s="2383"/>
      <c r="AB79" s="2383"/>
      <c r="AC79" s="2383"/>
      <c r="AD79" s="2383"/>
      <c r="AE79" s="2383"/>
      <c r="AF79" s="2682">
        <v>1</v>
      </c>
      <c r="AG79" s="2682">
        <v>1</v>
      </c>
      <c r="AH79" s="2672">
        <v>1</v>
      </c>
      <c r="AI79" s="2672"/>
      <c r="AJ79" s="2672"/>
      <c r="AK79" s="2672"/>
      <c r="AL79" s="2672"/>
      <c r="AM79" s="2672" t="s">
        <v>2996</v>
      </c>
      <c r="AO79" s="2198"/>
      <c r="AP79" s="2198"/>
      <c r="AQ79" s="2198"/>
      <c r="AR79" s="2198"/>
      <c r="AS79" s="2198"/>
      <c r="AT79" s="2198"/>
      <c r="AU79" s="2198"/>
      <c r="AV79" s="2198"/>
      <c r="AW79" s="2198"/>
      <c r="AX79" s="2198"/>
      <c r="AY79" s="2198"/>
    </row>
    <row r="80" spans="1:51" ht="49.5" customHeight="1">
      <c r="A80" s="2693">
        <v>77</v>
      </c>
      <c r="B80" s="2182" t="s">
        <v>451</v>
      </c>
      <c r="C80" s="2183" t="s">
        <v>94</v>
      </c>
      <c r="D80" s="2383" t="s">
        <v>2374</v>
      </c>
      <c r="E80" s="2192"/>
      <c r="F80" s="2695" t="s">
        <v>3787</v>
      </c>
      <c r="G80" s="2695" t="s">
        <v>3788</v>
      </c>
      <c r="H80" s="2346">
        <v>1</v>
      </c>
      <c r="I80" s="2383"/>
      <c r="J80" s="2694">
        <v>189</v>
      </c>
      <c r="K80" s="2376" t="s">
        <v>1240</v>
      </c>
      <c r="L80" s="2571" t="s">
        <v>448</v>
      </c>
      <c r="M80" s="2183" t="s">
        <v>1056</v>
      </c>
      <c r="N80" s="2683">
        <f>1000*33</f>
        <v>33000</v>
      </c>
      <c r="O80" s="2683">
        <f>1000*33</f>
        <v>33000</v>
      </c>
      <c r="P80" s="2683">
        <f>1000*33</f>
        <v>33000</v>
      </c>
      <c r="Q80" s="2683">
        <v>0</v>
      </c>
      <c r="R80" s="2665"/>
      <c r="S80" s="2514"/>
      <c r="T80" s="2671"/>
      <c r="U80" s="2671"/>
      <c r="V80" s="2692"/>
      <c r="W80" s="2692"/>
      <c r="X80" s="2692"/>
      <c r="Y80" s="2383">
        <v>1250</v>
      </c>
      <c r="Z80" s="2692"/>
      <c r="AA80" s="2383"/>
      <c r="AB80" s="2383"/>
      <c r="AC80" s="2383"/>
      <c r="AD80" s="2383"/>
      <c r="AE80" s="2383"/>
      <c r="AF80" s="2682">
        <v>1</v>
      </c>
      <c r="AG80" s="2682">
        <v>1</v>
      </c>
      <c r="AH80" s="2672">
        <v>1</v>
      </c>
      <c r="AI80" s="2672"/>
      <c r="AJ80" s="2672"/>
      <c r="AK80" s="2672"/>
      <c r="AL80" s="2672"/>
      <c r="AM80" s="2672" t="s">
        <v>2996</v>
      </c>
      <c r="AO80" s="2201">
        <f>SUM(O27:O80)+713836.83</f>
        <v>1893586.83</v>
      </c>
      <c r="AP80" s="2198"/>
      <c r="AQ80" s="2198"/>
      <c r="AR80" s="2198"/>
      <c r="AS80" s="2198"/>
      <c r="AT80" s="2198"/>
      <c r="AU80" s="2198"/>
      <c r="AV80" s="2198"/>
      <c r="AW80" s="2198"/>
      <c r="AX80" s="2198"/>
      <c r="AY80" s="2198"/>
    </row>
    <row r="81" spans="1:51" ht="38.25" customHeight="1">
      <c r="A81" s="2693">
        <v>78</v>
      </c>
      <c r="B81" s="2182" t="s">
        <v>451</v>
      </c>
      <c r="C81" s="2183" t="s">
        <v>94</v>
      </c>
      <c r="D81" s="2383" t="s">
        <v>2374</v>
      </c>
      <c r="E81" s="2192"/>
      <c r="F81" s="2695" t="s">
        <v>3789</v>
      </c>
      <c r="G81" s="2695" t="s">
        <v>3790</v>
      </c>
      <c r="H81" s="2346">
        <v>1</v>
      </c>
      <c r="I81" s="2383"/>
      <c r="J81" s="2694">
        <v>174</v>
      </c>
      <c r="K81" s="2376" t="s">
        <v>1240</v>
      </c>
      <c r="L81" s="2571" t="s">
        <v>448</v>
      </c>
      <c r="M81" s="2183" t="s">
        <v>1056</v>
      </c>
      <c r="N81" s="2683">
        <f>750*33</f>
        <v>24750</v>
      </c>
      <c r="O81" s="2683">
        <f>750*33</f>
        <v>24750</v>
      </c>
      <c r="P81" s="2683">
        <f>750*33</f>
        <v>24750</v>
      </c>
      <c r="Q81" s="2683">
        <v>0</v>
      </c>
      <c r="R81" s="2665"/>
      <c r="S81" s="2514"/>
      <c r="T81" s="2671"/>
      <c r="U81" s="2671"/>
      <c r="V81" s="2692"/>
      <c r="W81" s="2692"/>
      <c r="X81" s="2692"/>
      <c r="Y81" s="2383">
        <v>750</v>
      </c>
      <c r="Z81" s="2692"/>
      <c r="AA81" s="2383"/>
      <c r="AB81" s="2383"/>
      <c r="AC81" s="2383"/>
      <c r="AD81" s="2383"/>
      <c r="AE81" s="2383"/>
      <c r="AF81" s="2682">
        <v>1</v>
      </c>
      <c r="AG81" s="2682">
        <v>1</v>
      </c>
      <c r="AH81" s="2672">
        <v>1</v>
      </c>
      <c r="AI81" s="2672"/>
      <c r="AJ81" s="2672"/>
      <c r="AK81" s="2672"/>
      <c r="AL81" s="2672"/>
      <c r="AM81" s="2672" t="s">
        <v>2996</v>
      </c>
      <c r="AO81" s="2198"/>
      <c r="AP81" s="2198"/>
      <c r="AQ81" s="2198"/>
      <c r="AR81" s="2198"/>
      <c r="AS81" s="2198"/>
      <c r="AT81" s="2198"/>
      <c r="AU81" s="2198"/>
      <c r="AV81" s="2198"/>
      <c r="AW81" s="2198"/>
      <c r="AX81" s="2198"/>
      <c r="AY81" s="2198"/>
    </row>
    <row r="82" spans="1:51" ht="45" customHeight="1">
      <c r="A82" s="2693">
        <v>79</v>
      </c>
      <c r="B82" s="2182" t="s">
        <v>451</v>
      </c>
      <c r="C82" s="2183" t="s">
        <v>94</v>
      </c>
      <c r="D82" s="2383" t="s">
        <v>2374</v>
      </c>
      <c r="E82" s="2665"/>
      <c r="F82" s="2695" t="s">
        <v>3791</v>
      </c>
      <c r="G82" s="2695" t="s">
        <v>3557</v>
      </c>
      <c r="H82" s="2346">
        <v>1</v>
      </c>
      <c r="I82" s="2693"/>
      <c r="J82" s="2694">
        <v>93</v>
      </c>
      <c r="K82" s="2376" t="s">
        <v>1240</v>
      </c>
      <c r="L82" s="2571" t="s">
        <v>448</v>
      </c>
      <c r="M82" s="2183" t="s">
        <v>1056</v>
      </c>
      <c r="N82" s="2683">
        <f t="shared" ref="N82:P83" si="15">500*33</f>
        <v>16500</v>
      </c>
      <c r="O82" s="2683">
        <f t="shared" si="15"/>
        <v>16500</v>
      </c>
      <c r="P82" s="2683">
        <f t="shared" si="15"/>
        <v>16500</v>
      </c>
      <c r="Q82" s="2683">
        <v>0</v>
      </c>
      <c r="R82" s="2665"/>
      <c r="S82" s="2678"/>
      <c r="T82" s="2678"/>
      <c r="U82" s="2383"/>
      <c r="V82" s="2383"/>
      <c r="W82" s="2383"/>
      <c r="X82" s="2383"/>
      <c r="Y82" s="2383">
        <v>500</v>
      </c>
      <c r="Z82" s="2383"/>
      <c r="AA82" s="2383"/>
      <c r="AB82" s="2383"/>
      <c r="AC82" s="2383"/>
      <c r="AD82" s="2383"/>
      <c r="AE82" s="2383"/>
      <c r="AF82" s="2682">
        <v>1</v>
      </c>
      <c r="AG82" s="2682">
        <v>1</v>
      </c>
      <c r="AH82" s="2672">
        <v>1</v>
      </c>
      <c r="AI82" s="2672"/>
      <c r="AJ82" s="2672"/>
      <c r="AK82" s="2672"/>
      <c r="AL82" s="2672"/>
      <c r="AM82" s="2672" t="s">
        <v>2996</v>
      </c>
      <c r="AO82" s="2201">
        <f>SUM(O29:O82)+713836.83</f>
        <v>1885336.83</v>
      </c>
      <c r="AP82" s="2198"/>
      <c r="AQ82" s="2198"/>
      <c r="AR82" s="2198"/>
      <c r="AS82" s="2198"/>
      <c r="AT82" s="2198"/>
      <c r="AU82" s="2198"/>
      <c r="AV82" s="2198"/>
      <c r="AW82" s="2198"/>
      <c r="AX82" s="2198"/>
      <c r="AY82" s="2198"/>
    </row>
    <row r="83" spans="1:51" ht="45" customHeight="1">
      <c r="A83" s="2693">
        <v>80</v>
      </c>
      <c r="B83" s="2182" t="s">
        <v>451</v>
      </c>
      <c r="C83" s="2183" t="s">
        <v>94</v>
      </c>
      <c r="D83" s="2383" t="s">
        <v>2374</v>
      </c>
      <c r="E83" s="2693"/>
      <c r="F83" s="2695" t="s">
        <v>3792</v>
      </c>
      <c r="G83" s="2695" t="s">
        <v>3793</v>
      </c>
      <c r="H83" s="2346">
        <v>1</v>
      </c>
      <c r="I83" s="2693"/>
      <c r="J83" s="2694">
        <v>114</v>
      </c>
      <c r="K83" s="2376" t="s">
        <v>1240</v>
      </c>
      <c r="L83" s="2571" t="s">
        <v>448</v>
      </c>
      <c r="M83" s="2183" t="s">
        <v>1056</v>
      </c>
      <c r="N83" s="2683">
        <f t="shared" si="15"/>
        <v>16500</v>
      </c>
      <c r="O83" s="2683">
        <f t="shared" si="15"/>
        <v>16500</v>
      </c>
      <c r="P83" s="2683">
        <f t="shared" si="15"/>
        <v>16500</v>
      </c>
      <c r="Q83" s="2683">
        <v>0</v>
      </c>
      <c r="R83" s="2665"/>
      <c r="S83" s="2678"/>
      <c r="T83" s="2678"/>
      <c r="U83" s="2383"/>
      <c r="V83" s="2383"/>
      <c r="W83" s="2383"/>
      <c r="X83" s="2383"/>
      <c r="Y83" s="2383">
        <v>500</v>
      </c>
      <c r="Z83" s="2383"/>
      <c r="AA83" s="2383"/>
      <c r="AB83" s="2383"/>
      <c r="AC83" s="2383"/>
      <c r="AD83" s="2383"/>
      <c r="AE83" s="2383"/>
      <c r="AF83" s="2682">
        <v>1</v>
      </c>
      <c r="AG83" s="2682">
        <v>1</v>
      </c>
      <c r="AH83" s="2672">
        <v>1</v>
      </c>
      <c r="AI83" s="2672"/>
      <c r="AJ83" s="2672"/>
      <c r="AK83" s="2672"/>
      <c r="AL83" s="2383"/>
      <c r="AM83" s="2672" t="s">
        <v>2996</v>
      </c>
    </row>
    <row r="84" spans="1:51" ht="33" customHeight="1">
      <c r="A84" s="2383">
        <v>81</v>
      </c>
      <c r="B84" s="2182" t="s">
        <v>451</v>
      </c>
      <c r="C84" s="2183" t="s">
        <v>94</v>
      </c>
      <c r="D84" s="2383" t="s">
        <v>2374</v>
      </c>
      <c r="E84" s="2693"/>
      <c r="F84" s="2695" t="s">
        <v>3794</v>
      </c>
      <c r="G84" s="2695" t="s">
        <v>877</v>
      </c>
      <c r="H84" s="2346">
        <v>1</v>
      </c>
      <c r="I84" s="2693"/>
      <c r="J84" s="2694">
        <v>273</v>
      </c>
      <c r="K84" s="2376" t="s">
        <v>1240</v>
      </c>
      <c r="L84" s="2571" t="s">
        <v>448</v>
      </c>
      <c r="M84" s="2183" t="s">
        <v>1056</v>
      </c>
      <c r="N84" s="2683">
        <f t="shared" ref="N84:P85" si="16">1000*33</f>
        <v>33000</v>
      </c>
      <c r="O84" s="2683">
        <f t="shared" si="16"/>
        <v>33000</v>
      </c>
      <c r="P84" s="2683">
        <f t="shared" si="16"/>
        <v>33000</v>
      </c>
      <c r="Q84" s="2683">
        <v>0</v>
      </c>
      <c r="R84" s="2665"/>
      <c r="S84" s="2678"/>
      <c r="T84" s="2678"/>
      <c r="U84" s="2383"/>
      <c r="V84" s="2383"/>
      <c r="W84" s="2383"/>
      <c r="X84" s="2383"/>
      <c r="Y84" s="2383">
        <v>1000</v>
      </c>
      <c r="Z84" s="2383"/>
      <c r="AA84" s="2383"/>
      <c r="AB84" s="2383"/>
      <c r="AC84" s="2383"/>
      <c r="AD84" s="2383"/>
      <c r="AE84" s="2383"/>
      <c r="AF84" s="2682">
        <v>1</v>
      </c>
      <c r="AG84" s="2682">
        <v>1</v>
      </c>
      <c r="AH84" s="2672">
        <v>1</v>
      </c>
      <c r="AI84" s="2672"/>
      <c r="AJ84" s="2672"/>
      <c r="AK84" s="2672"/>
      <c r="AL84" s="2383"/>
      <c r="AM84" s="2672" t="s">
        <v>2996</v>
      </c>
    </row>
    <row r="85" spans="1:51" ht="45" customHeight="1">
      <c r="A85" s="2693">
        <v>82</v>
      </c>
      <c r="B85" s="2182" t="s">
        <v>451</v>
      </c>
      <c r="C85" s="2183" t="s">
        <v>94</v>
      </c>
      <c r="D85" s="2383" t="s">
        <v>2374</v>
      </c>
      <c r="E85" s="2693"/>
      <c r="F85" s="2695" t="s">
        <v>3795</v>
      </c>
      <c r="G85" s="2695" t="s">
        <v>3110</v>
      </c>
      <c r="H85" s="2346">
        <v>1</v>
      </c>
      <c r="I85" s="2693"/>
      <c r="J85" s="2694">
        <v>581</v>
      </c>
      <c r="K85" s="2376" t="s">
        <v>1240</v>
      </c>
      <c r="L85" s="2571" t="s">
        <v>448</v>
      </c>
      <c r="M85" s="2183" t="s">
        <v>1056</v>
      </c>
      <c r="N85" s="2683">
        <f t="shared" si="16"/>
        <v>33000</v>
      </c>
      <c r="O85" s="2683">
        <f t="shared" si="16"/>
        <v>33000</v>
      </c>
      <c r="P85" s="2683">
        <f t="shared" si="16"/>
        <v>33000</v>
      </c>
      <c r="Q85" s="2683">
        <v>0</v>
      </c>
      <c r="R85" s="2665"/>
      <c r="S85" s="2678"/>
      <c r="T85" s="2678"/>
      <c r="U85" s="2383"/>
      <c r="V85" s="2383"/>
      <c r="W85" s="2383"/>
      <c r="X85" s="2383"/>
      <c r="Y85" s="2383">
        <v>1000</v>
      </c>
      <c r="Z85" s="2383"/>
      <c r="AA85" s="2383"/>
      <c r="AB85" s="2383"/>
      <c r="AC85" s="2383"/>
      <c r="AD85" s="2383"/>
      <c r="AE85" s="2383"/>
      <c r="AF85" s="2682">
        <v>1</v>
      </c>
      <c r="AG85" s="2682">
        <v>1</v>
      </c>
      <c r="AH85" s="2672">
        <v>1</v>
      </c>
      <c r="AI85" s="2672"/>
      <c r="AJ85" s="2672"/>
      <c r="AK85" s="2672"/>
      <c r="AL85" s="2383"/>
      <c r="AM85" s="2672" t="s">
        <v>2996</v>
      </c>
    </row>
    <row r="86" spans="1:51" ht="39.75" customHeight="1">
      <c r="A86" s="2693">
        <v>83</v>
      </c>
      <c r="B86" s="2182" t="s">
        <v>451</v>
      </c>
      <c r="C86" s="2183" t="s">
        <v>94</v>
      </c>
      <c r="D86" s="2383" t="s">
        <v>2374</v>
      </c>
      <c r="E86" s="2693"/>
      <c r="F86" s="2695" t="s">
        <v>3796</v>
      </c>
      <c r="G86" s="2695" t="s">
        <v>3797</v>
      </c>
      <c r="H86" s="2346">
        <v>1</v>
      </c>
      <c r="I86" s="2693"/>
      <c r="J86" s="2694">
        <v>56</v>
      </c>
      <c r="K86" s="2376" t="s">
        <v>1240</v>
      </c>
      <c r="L86" s="2571" t="s">
        <v>448</v>
      </c>
      <c r="M86" s="2183" t="s">
        <v>1056</v>
      </c>
      <c r="N86" s="2683">
        <f t="shared" ref="N86:P92" si="17">500*33</f>
        <v>16500</v>
      </c>
      <c r="O86" s="2683">
        <f t="shared" si="17"/>
        <v>16500</v>
      </c>
      <c r="P86" s="2683">
        <f t="shared" si="17"/>
        <v>16500</v>
      </c>
      <c r="Q86" s="2683">
        <v>0</v>
      </c>
      <c r="R86" s="2665"/>
      <c r="S86" s="2678"/>
      <c r="T86" s="2678"/>
      <c r="U86" s="2383"/>
      <c r="V86" s="2383"/>
      <c r="W86" s="2383"/>
      <c r="X86" s="2383"/>
      <c r="Y86" s="2383">
        <v>500</v>
      </c>
      <c r="Z86" s="2383"/>
      <c r="AA86" s="2383"/>
      <c r="AB86" s="2383"/>
      <c r="AC86" s="2383"/>
      <c r="AD86" s="2383"/>
      <c r="AE86" s="2383"/>
      <c r="AF86" s="2682">
        <v>1</v>
      </c>
      <c r="AG86" s="2682">
        <v>1</v>
      </c>
      <c r="AH86" s="2672">
        <v>1</v>
      </c>
      <c r="AI86" s="2672"/>
      <c r="AJ86" s="2672"/>
      <c r="AK86" s="2672"/>
      <c r="AL86" s="2383"/>
      <c r="AM86" s="2672" t="s">
        <v>2996</v>
      </c>
    </row>
    <row r="87" spans="1:51" ht="45" customHeight="1">
      <c r="A87" s="2693">
        <v>84</v>
      </c>
      <c r="B87" s="2182" t="s">
        <v>451</v>
      </c>
      <c r="C87" s="2183" t="s">
        <v>94</v>
      </c>
      <c r="D87" s="2383" t="s">
        <v>2374</v>
      </c>
      <c r="E87" s="2693"/>
      <c r="F87" s="2695" t="s">
        <v>3798</v>
      </c>
      <c r="G87" s="2695" t="s">
        <v>3799</v>
      </c>
      <c r="H87" s="2346">
        <v>1</v>
      </c>
      <c r="I87" s="2693"/>
      <c r="J87" s="2694">
        <v>97</v>
      </c>
      <c r="K87" s="2376" t="s">
        <v>1240</v>
      </c>
      <c r="L87" s="2571" t="s">
        <v>448</v>
      </c>
      <c r="M87" s="2183" t="s">
        <v>1056</v>
      </c>
      <c r="N87" s="2683">
        <f t="shared" si="17"/>
        <v>16500</v>
      </c>
      <c r="O87" s="2683">
        <f t="shared" si="17"/>
        <v>16500</v>
      </c>
      <c r="P87" s="2683">
        <f t="shared" si="17"/>
        <v>16500</v>
      </c>
      <c r="Q87" s="2683">
        <v>0</v>
      </c>
      <c r="R87" s="2665"/>
      <c r="S87" s="2678"/>
      <c r="T87" s="2678"/>
      <c r="U87" s="2383"/>
      <c r="V87" s="2383"/>
      <c r="W87" s="2383"/>
      <c r="X87" s="2383"/>
      <c r="Y87" s="2383">
        <v>500</v>
      </c>
      <c r="Z87" s="2383"/>
      <c r="AA87" s="2383"/>
      <c r="AB87" s="2383"/>
      <c r="AC87" s="2383"/>
      <c r="AD87" s="2383"/>
      <c r="AE87" s="2383"/>
      <c r="AF87" s="2682">
        <v>1</v>
      </c>
      <c r="AG87" s="2682">
        <v>1</v>
      </c>
      <c r="AH87" s="2672">
        <v>1</v>
      </c>
      <c r="AI87" s="2672"/>
      <c r="AJ87" s="2672"/>
      <c r="AK87" s="2672"/>
      <c r="AL87" s="2383"/>
      <c r="AM87" s="2672" t="s">
        <v>2996</v>
      </c>
    </row>
    <row r="88" spans="1:51" ht="45" customHeight="1">
      <c r="A88" s="2693">
        <v>85</v>
      </c>
      <c r="B88" s="2182" t="s">
        <v>451</v>
      </c>
      <c r="C88" s="2183" t="s">
        <v>94</v>
      </c>
      <c r="D88" s="2383" t="s">
        <v>2374</v>
      </c>
      <c r="E88" s="2693"/>
      <c r="F88" s="2695" t="s">
        <v>3800</v>
      </c>
      <c r="G88" s="2695" t="s">
        <v>3801</v>
      </c>
      <c r="H88" s="2346">
        <v>1</v>
      </c>
      <c r="I88" s="2693"/>
      <c r="J88" s="2694">
        <v>199</v>
      </c>
      <c r="K88" s="2376" t="s">
        <v>1240</v>
      </c>
      <c r="L88" s="2571" t="s">
        <v>448</v>
      </c>
      <c r="M88" s="2183" t="s">
        <v>1056</v>
      </c>
      <c r="N88" s="2683">
        <f t="shared" si="17"/>
        <v>16500</v>
      </c>
      <c r="O88" s="2683">
        <f t="shared" si="17"/>
        <v>16500</v>
      </c>
      <c r="P88" s="2683">
        <f t="shared" si="17"/>
        <v>16500</v>
      </c>
      <c r="Q88" s="2683">
        <v>0</v>
      </c>
      <c r="R88" s="2665"/>
      <c r="S88" s="2678"/>
      <c r="T88" s="2678"/>
      <c r="U88" s="2383"/>
      <c r="V88" s="2383"/>
      <c r="W88" s="2383"/>
      <c r="X88" s="2383"/>
      <c r="Y88" s="2383">
        <v>500</v>
      </c>
      <c r="Z88" s="2383"/>
      <c r="AA88" s="2383"/>
      <c r="AB88" s="2383"/>
      <c r="AC88" s="2383"/>
      <c r="AD88" s="2383"/>
      <c r="AE88" s="2383"/>
      <c r="AF88" s="2682">
        <v>1</v>
      </c>
      <c r="AG88" s="2682">
        <v>1</v>
      </c>
      <c r="AH88" s="2672">
        <v>1</v>
      </c>
      <c r="AI88" s="2672"/>
      <c r="AJ88" s="2672"/>
      <c r="AK88" s="2672"/>
      <c r="AL88" s="2383"/>
      <c r="AM88" s="2672" t="s">
        <v>2996</v>
      </c>
    </row>
    <row r="89" spans="1:51" ht="39" customHeight="1">
      <c r="A89" s="2383">
        <v>86</v>
      </c>
      <c r="B89" s="2182" t="s">
        <v>451</v>
      </c>
      <c r="C89" s="2183" t="s">
        <v>94</v>
      </c>
      <c r="D89" s="2383" t="s">
        <v>2374</v>
      </c>
      <c r="E89" s="2693"/>
      <c r="F89" s="2695" t="s">
        <v>3802</v>
      </c>
      <c r="G89" s="2695" t="s">
        <v>3803</v>
      </c>
      <c r="H89" s="2346">
        <v>1</v>
      </c>
      <c r="I89" s="2693"/>
      <c r="J89" s="2694">
        <v>71</v>
      </c>
      <c r="K89" s="2376" t="s">
        <v>1240</v>
      </c>
      <c r="L89" s="2571" t="s">
        <v>448</v>
      </c>
      <c r="M89" s="2183" t="s">
        <v>1056</v>
      </c>
      <c r="N89" s="2683">
        <f t="shared" si="17"/>
        <v>16500</v>
      </c>
      <c r="O89" s="2683">
        <f t="shared" si="17"/>
        <v>16500</v>
      </c>
      <c r="P89" s="2683">
        <f t="shared" si="17"/>
        <v>16500</v>
      </c>
      <c r="Q89" s="2683">
        <v>0</v>
      </c>
      <c r="R89" s="2665"/>
      <c r="S89" s="2678"/>
      <c r="T89" s="2678"/>
      <c r="U89" s="2383"/>
      <c r="V89" s="2383"/>
      <c r="W89" s="2383"/>
      <c r="X89" s="2383"/>
      <c r="Y89" s="2383">
        <v>500</v>
      </c>
      <c r="Z89" s="2383"/>
      <c r="AA89" s="2383"/>
      <c r="AB89" s="2383"/>
      <c r="AC89" s="2383"/>
      <c r="AD89" s="2383"/>
      <c r="AE89" s="2383"/>
      <c r="AF89" s="2682">
        <v>1</v>
      </c>
      <c r="AG89" s="2682">
        <v>1</v>
      </c>
      <c r="AH89" s="2672">
        <v>1</v>
      </c>
      <c r="AI89" s="2672"/>
      <c r="AJ89" s="2672"/>
      <c r="AK89" s="2672"/>
      <c r="AL89" s="2383"/>
      <c r="AM89" s="2672" t="s">
        <v>2996</v>
      </c>
    </row>
    <row r="90" spans="1:51" ht="45" customHeight="1">
      <c r="A90" s="2693">
        <v>87</v>
      </c>
      <c r="B90" s="2182" t="s">
        <v>451</v>
      </c>
      <c r="C90" s="2183" t="s">
        <v>94</v>
      </c>
      <c r="D90" s="2383" t="s">
        <v>2374</v>
      </c>
      <c r="E90" s="2693"/>
      <c r="F90" s="2695" t="s">
        <v>3804</v>
      </c>
      <c r="G90" s="2695" t="s">
        <v>3805</v>
      </c>
      <c r="H90" s="2346">
        <v>1</v>
      </c>
      <c r="I90" s="2693"/>
      <c r="J90" s="2694">
        <v>85</v>
      </c>
      <c r="K90" s="2376" t="s">
        <v>1240</v>
      </c>
      <c r="L90" s="2571" t="s">
        <v>448</v>
      </c>
      <c r="M90" s="2183" t="s">
        <v>1056</v>
      </c>
      <c r="N90" s="2683">
        <f t="shared" si="17"/>
        <v>16500</v>
      </c>
      <c r="O90" s="2683">
        <f t="shared" si="17"/>
        <v>16500</v>
      </c>
      <c r="P90" s="2683">
        <f t="shared" si="17"/>
        <v>16500</v>
      </c>
      <c r="Q90" s="2683">
        <v>0</v>
      </c>
      <c r="R90" s="2665"/>
      <c r="S90" s="2678"/>
      <c r="T90" s="2678"/>
      <c r="U90" s="2383"/>
      <c r="V90" s="2383"/>
      <c r="W90" s="2383"/>
      <c r="X90" s="2383"/>
      <c r="Y90" s="2383">
        <v>500</v>
      </c>
      <c r="Z90" s="2383"/>
      <c r="AA90" s="2383"/>
      <c r="AB90" s="2383"/>
      <c r="AC90" s="2383"/>
      <c r="AD90" s="2383"/>
      <c r="AE90" s="2383"/>
      <c r="AF90" s="2682">
        <v>1</v>
      </c>
      <c r="AG90" s="2682">
        <v>1</v>
      </c>
      <c r="AH90" s="2672">
        <v>1</v>
      </c>
      <c r="AI90" s="2672"/>
      <c r="AJ90" s="2672"/>
      <c r="AK90" s="2672"/>
      <c r="AL90" s="2383"/>
      <c r="AM90" s="2672" t="s">
        <v>2996</v>
      </c>
    </row>
    <row r="91" spans="1:51" ht="39" customHeight="1">
      <c r="A91" s="2693">
        <v>88</v>
      </c>
      <c r="B91" s="2182" t="s">
        <v>451</v>
      </c>
      <c r="C91" s="2183" t="s">
        <v>94</v>
      </c>
      <c r="D91" s="2383" t="s">
        <v>2374</v>
      </c>
      <c r="E91" s="2693"/>
      <c r="F91" s="2695" t="s">
        <v>3806</v>
      </c>
      <c r="G91" s="2695" t="s">
        <v>3807</v>
      </c>
      <c r="H91" s="2346">
        <v>1</v>
      </c>
      <c r="I91" s="2693"/>
      <c r="J91" s="2694">
        <v>78</v>
      </c>
      <c r="K91" s="2376" t="s">
        <v>1240</v>
      </c>
      <c r="L91" s="2571" t="s">
        <v>448</v>
      </c>
      <c r="M91" s="2183" t="s">
        <v>1056</v>
      </c>
      <c r="N91" s="2683">
        <f t="shared" si="17"/>
        <v>16500</v>
      </c>
      <c r="O91" s="2683">
        <f t="shared" si="17"/>
        <v>16500</v>
      </c>
      <c r="P91" s="2683">
        <f t="shared" si="17"/>
        <v>16500</v>
      </c>
      <c r="Q91" s="2683">
        <v>0</v>
      </c>
      <c r="R91" s="2665"/>
      <c r="S91" s="2678"/>
      <c r="T91" s="2678"/>
      <c r="U91" s="2383"/>
      <c r="V91" s="2383"/>
      <c r="W91" s="2383"/>
      <c r="X91" s="2383"/>
      <c r="Y91" s="2383">
        <v>500</v>
      </c>
      <c r="Z91" s="2383"/>
      <c r="AA91" s="2383"/>
      <c r="AB91" s="2383"/>
      <c r="AC91" s="2383"/>
      <c r="AD91" s="2383"/>
      <c r="AE91" s="2383"/>
      <c r="AF91" s="2682">
        <v>1</v>
      </c>
      <c r="AG91" s="2682">
        <v>1</v>
      </c>
      <c r="AH91" s="2672">
        <v>1</v>
      </c>
      <c r="AI91" s="2672"/>
      <c r="AJ91" s="2672"/>
      <c r="AK91" s="2672"/>
      <c r="AL91" s="2383"/>
      <c r="AM91" s="2672" t="s">
        <v>2996</v>
      </c>
    </row>
    <row r="92" spans="1:51" ht="32.25" customHeight="1">
      <c r="A92" s="2693">
        <v>89</v>
      </c>
      <c r="B92" s="2182" t="s">
        <v>451</v>
      </c>
      <c r="C92" s="2183" t="s">
        <v>94</v>
      </c>
      <c r="D92" s="2383" t="s">
        <v>2374</v>
      </c>
      <c r="E92" s="2693"/>
      <c r="F92" s="2695" t="s">
        <v>3808</v>
      </c>
      <c r="G92" s="2695" t="s">
        <v>3809</v>
      </c>
      <c r="H92" s="2346">
        <v>1</v>
      </c>
      <c r="I92" s="2693"/>
      <c r="J92" s="2694">
        <v>94</v>
      </c>
      <c r="K92" s="2376" t="s">
        <v>1240</v>
      </c>
      <c r="L92" s="2571" t="s">
        <v>448</v>
      </c>
      <c r="M92" s="2183" t="s">
        <v>1056</v>
      </c>
      <c r="N92" s="2683">
        <f t="shared" si="17"/>
        <v>16500</v>
      </c>
      <c r="O92" s="2683">
        <f t="shared" si="17"/>
        <v>16500</v>
      </c>
      <c r="P92" s="2683">
        <f t="shared" si="17"/>
        <v>16500</v>
      </c>
      <c r="Q92" s="2683">
        <v>0</v>
      </c>
      <c r="R92" s="2665"/>
      <c r="S92" s="2678"/>
      <c r="T92" s="2678"/>
      <c r="U92" s="2383"/>
      <c r="V92" s="2383"/>
      <c r="W92" s="2383"/>
      <c r="X92" s="2383"/>
      <c r="Y92" s="2383">
        <v>500</v>
      </c>
      <c r="Z92" s="2383"/>
      <c r="AA92" s="2383"/>
      <c r="AB92" s="2383"/>
      <c r="AC92" s="2383"/>
      <c r="AD92" s="2383"/>
      <c r="AE92" s="2383"/>
      <c r="AF92" s="2682">
        <v>1</v>
      </c>
      <c r="AG92" s="2682">
        <v>1</v>
      </c>
      <c r="AH92" s="2672">
        <v>1</v>
      </c>
      <c r="AI92" s="2672"/>
      <c r="AJ92" s="2672"/>
      <c r="AK92" s="2672"/>
      <c r="AL92" s="2383"/>
      <c r="AM92" s="2672" t="s">
        <v>2996</v>
      </c>
    </row>
    <row r="93" spans="1:51" ht="45" customHeight="1">
      <c r="A93" s="2693">
        <v>90</v>
      </c>
      <c r="B93" s="2182" t="s">
        <v>451</v>
      </c>
      <c r="C93" s="2183" t="s">
        <v>94</v>
      </c>
      <c r="D93" s="2383" t="s">
        <v>2374</v>
      </c>
      <c r="E93" s="2693"/>
      <c r="F93" s="2695" t="s">
        <v>3810</v>
      </c>
      <c r="G93" s="2695" t="s">
        <v>3811</v>
      </c>
      <c r="H93" s="2346">
        <v>1</v>
      </c>
      <c r="I93" s="2693"/>
      <c r="J93" s="2694">
        <v>111</v>
      </c>
      <c r="K93" s="2376" t="s">
        <v>1240</v>
      </c>
      <c r="L93" s="2571" t="s">
        <v>448</v>
      </c>
      <c r="M93" s="2183" t="s">
        <v>1056</v>
      </c>
      <c r="N93" s="2683">
        <f>750*33</f>
        <v>24750</v>
      </c>
      <c r="O93" s="2683">
        <f>750*33</f>
        <v>24750</v>
      </c>
      <c r="P93" s="2683">
        <f>750*33</f>
        <v>24750</v>
      </c>
      <c r="Q93" s="2683">
        <v>0</v>
      </c>
      <c r="R93" s="2665"/>
      <c r="S93" s="2678"/>
      <c r="T93" s="2678"/>
      <c r="U93" s="2383"/>
      <c r="V93" s="2383"/>
      <c r="W93" s="2383"/>
      <c r="X93" s="2383"/>
      <c r="Y93" s="2383">
        <v>1250</v>
      </c>
      <c r="Z93" s="2383"/>
      <c r="AA93" s="2383"/>
      <c r="AB93" s="2383"/>
      <c r="AC93" s="2383"/>
      <c r="AD93" s="2383"/>
      <c r="AE93" s="2383"/>
      <c r="AF93" s="2682">
        <v>1</v>
      </c>
      <c r="AG93" s="2682">
        <v>1</v>
      </c>
      <c r="AH93" s="2672">
        <v>1</v>
      </c>
      <c r="AI93" s="2672"/>
      <c r="AJ93" s="2672"/>
      <c r="AK93" s="2672"/>
      <c r="AL93" s="2383"/>
      <c r="AM93" s="2672" t="s">
        <v>2996</v>
      </c>
    </row>
    <row r="94" spans="1:51" ht="33" customHeight="1">
      <c r="A94" s="2383">
        <v>91</v>
      </c>
      <c r="B94" s="2182" t="s">
        <v>451</v>
      </c>
      <c r="C94" s="2183" t="s">
        <v>94</v>
      </c>
      <c r="D94" s="2383" t="s">
        <v>2374</v>
      </c>
      <c r="E94" s="2693"/>
      <c r="F94" s="2695" t="s">
        <v>3812</v>
      </c>
      <c r="G94" s="2695" t="s">
        <v>3813</v>
      </c>
      <c r="H94" s="2346">
        <v>1</v>
      </c>
      <c r="I94" s="2693"/>
      <c r="J94" s="2694">
        <v>76</v>
      </c>
      <c r="K94" s="2376" t="s">
        <v>1240</v>
      </c>
      <c r="L94" s="2571" t="s">
        <v>448</v>
      </c>
      <c r="M94" s="2183" t="s">
        <v>1056</v>
      </c>
      <c r="N94" s="2683">
        <f>500*33</f>
        <v>16500</v>
      </c>
      <c r="O94" s="2683">
        <f>500*33</f>
        <v>16500</v>
      </c>
      <c r="P94" s="2683">
        <f>500*33</f>
        <v>16500</v>
      </c>
      <c r="Q94" s="2683">
        <v>0</v>
      </c>
      <c r="R94" s="2665"/>
      <c r="S94" s="2678"/>
      <c r="T94" s="2678"/>
      <c r="U94" s="2383"/>
      <c r="V94" s="2383"/>
      <c r="W94" s="2383"/>
      <c r="X94" s="2383"/>
      <c r="Y94" s="2383">
        <v>500</v>
      </c>
      <c r="Z94" s="2383"/>
      <c r="AA94" s="2383"/>
      <c r="AB94" s="2383"/>
      <c r="AC94" s="2383"/>
      <c r="AD94" s="2383"/>
      <c r="AE94" s="2383"/>
      <c r="AF94" s="2682">
        <v>1</v>
      </c>
      <c r="AG94" s="2682">
        <v>1</v>
      </c>
      <c r="AH94" s="2672">
        <v>1</v>
      </c>
      <c r="AI94" s="2672"/>
      <c r="AJ94" s="2672"/>
      <c r="AK94" s="2672"/>
      <c r="AL94" s="2383"/>
      <c r="AM94" s="2672" t="s">
        <v>2996</v>
      </c>
    </row>
    <row r="95" spans="1:51" ht="39.75" customHeight="1">
      <c r="A95" s="2693">
        <v>92</v>
      </c>
      <c r="B95" s="2182" t="s">
        <v>451</v>
      </c>
      <c r="C95" s="2183" t="s">
        <v>94</v>
      </c>
      <c r="D95" s="2383" t="s">
        <v>2374</v>
      </c>
      <c r="E95" s="2693"/>
      <c r="F95" s="2695" t="s">
        <v>3814</v>
      </c>
      <c r="G95" s="2695" t="s">
        <v>3815</v>
      </c>
      <c r="H95" s="2346">
        <v>1</v>
      </c>
      <c r="I95" s="2693"/>
      <c r="J95" s="2694">
        <v>59</v>
      </c>
      <c r="K95" s="2376" t="s">
        <v>1240</v>
      </c>
      <c r="L95" s="2571" t="s">
        <v>448</v>
      </c>
      <c r="M95" s="2183" t="s">
        <v>1056</v>
      </c>
      <c r="N95" s="2683">
        <f t="shared" ref="N95:P96" si="18">750*33</f>
        <v>24750</v>
      </c>
      <c r="O95" s="2683">
        <f t="shared" si="18"/>
        <v>24750</v>
      </c>
      <c r="P95" s="2683">
        <f t="shared" si="18"/>
        <v>24750</v>
      </c>
      <c r="Q95" s="2683">
        <v>0</v>
      </c>
      <c r="R95" s="2665"/>
      <c r="S95" s="2678"/>
      <c r="T95" s="2678"/>
      <c r="U95" s="2383"/>
      <c r="V95" s="2383"/>
      <c r="W95" s="2383"/>
      <c r="X95" s="2383"/>
      <c r="Y95" s="2383">
        <v>750</v>
      </c>
      <c r="Z95" s="2383"/>
      <c r="AA95" s="2383"/>
      <c r="AB95" s="2383"/>
      <c r="AC95" s="2383"/>
      <c r="AD95" s="2383"/>
      <c r="AE95" s="2383"/>
      <c r="AF95" s="2682">
        <v>1</v>
      </c>
      <c r="AG95" s="2682">
        <v>1</v>
      </c>
      <c r="AH95" s="2672">
        <v>1</v>
      </c>
      <c r="AI95" s="2672"/>
      <c r="AJ95" s="2672"/>
      <c r="AK95" s="2672"/>
      <c r="AL95" s="2383"/>
      <c r="AM95" s="2672" t="s">
        <v>2996</v>
      </c>
    </row>
    <row r="96" spans="1:51" ht="39" customHeight="1">
      <c r="A96" s="2693">
        <v>93</v>
      </c>
      <c r="B96" s="2182" t="s">
        <v>451</v>
      </c>
      <c r="C96" s="2183" t="s">
        <v>94</v>
      </c>
      <c r="D96" s="2383" t="s">
        <v>2374</v>
      </c>
      <c r="E96" s="2693"/>
      <c r="F96" s="2695" t="s">
        <v>3816</v>
      </c>
      <c r="G96" s="2695" t="s">
        <v>3817</v>
      </c>
      <c r="H96" s="2346">
        <v>1</v>
      </c>
      <c r="I96" s="2693"/>
      <c r="J96" s="2694">
        <v>130</v>
      </c>
      <c r="K96" s="2376" t="s">
        <v>1240</v>
      </c>
      <c r="L96" s="2571" t="s">
        <v>448</v>
      </c>
      <c r="M96" s="2183" t="s">
        <v>1056</v>
      </c>
      <c r="N96" s="2683">
        <f t="shared" si="18"/>
        <v>24750</v>
      </c>
      <c r="O96" s="2683">
        <f t="shared" si="18"/>
        <v>24750</v>
      </c>
      <c r="P96" s="2683">
        <f t="shared" si="18"/>
        <v>24750</v>
      </c>
      <c r="Q96" s="2683">
        <v>0</v>
      </c>
      <c r="R96" s="2665"/>
      <c r="S96" s="2678"/>
      <c r="T96" s="2678"/>
      <c r="U96" s="2383"/>
      <c r="V96" s="2383"/>
      <c r="W96" s="2383"/>
      <c r="X96" s="2383"/>
      <c r="Y96" s="2383">
        <v>850</v>
      </c>
      <c r="Z96" s="2383"/>
      <c r="AA96" s="2383"/>
      <c r="AB96" s="2383"/>
      <c r="AC96" s="2383"/>
      <c r="AD96" s="2383"/>
      <c r="AE96" s="2383"/>
      <c r="AF96" s="2682">
        <v>1</v>
      </c>
      <c r="AG96" s="2682">
        <v>1</v>
      </c>
      <c r="AH96" s="2672">
        <v>1</v>
      </c>
      <c r="AI96" s="2672"/>
      <c r="AJ96" s="2672"/>
      <c r="AK96" s="2672"/>
      <c r="AL96" s="2383"/>
      <c r="AM96" s="2672" t="s">
        <v>2996</v>
      </c>
    </row>
    <row r="97" spans="1:51" ht="45" customHeight="1">
      <c r="A97" s="2693">
        <v>94</v>
      </c>
      <c r="B97" s="2182" t="s">
        <v>451</v>
      </c>
      <c r="C97" s="2183" t="s">
        <v>94</v>
      </c>
      <c r="D97" s="2383" t="s">
        <v>2374</v>
      </c>
      <c r="E97" s="2693"/>
      <c r="F97" s="2695" t="s">
        <v>3818</v>
      </c>
      <c r="G97" s="2695" t="s">
        <v>3819</v>
      </c>
      <c r="H97" s="2346">
        <v>1</v>
      </c>
      <c r="I97" s="2693"/>
      <c r="J97" s="2694">
        <v>213</v>
      </c>
      <c r="K97" s="2376" t="s">
        <v>1240</v>
      </c>
      <c r="L97" s="2571" t="s">
        <v>448</v>
      </c>
      <c r="M97" s="2183" t="s">
        <v>1056</v>
      </c>
      <c r="N97" s="2683">
        <f>500*33</f>
        <v>16500</v>
      </c>
      <c r="O97" s="2683">
        <f>500*33</f>
        <v>16500</v>
      </c>
      <c r="P97" s="2683">
        <f>500*33</f>
        <v>16500</v>
      </c>
      <c r="Q97" s="2683">
        <v>0</v>
      </c>
      <c r="R97" s="2665"/>
      <c r="S97" s="2678"/>
      <c r="T97" s="2678"/>
      <c r="U97" s="2383"/>
      <c r="V97" s="2383"/>
      <c r="W97" s="2383"/>
      <c r="X97" s="2383"/>
      <c r="Y97" s="2383">
        <v>500</v>
      </c>
      <c r="Z97" s="2383"/>
      <c r="AA97" s="2383"/>
      <c r="AB97" s="2383"/>
      <c r="AC97" s="2383"/>
      <c r="AD97" s="2383"/>
      <c r="AE97" s="2383"/>
      <c r="AF97" s="2682">
        <v>1</v>
      </c>
      <c r="AG97" s="2682">
        <v>1</v>
      </c>
      <c r="AH97" s="2672">
        <v>1</v>
      </c>
      <c r="AI97" s="2672"/>
      <c r="AJ97" s="2672"/>
      <c r="AK97" s="2672"/>
      <c r="AL97" s="2383"/>
      <c r="AM97" s="2672" t="s">
        <v>2996</v>
      </c>
    </row>
    <row r="98" spans="1:51" ht="34.5" customHeight="1">
      <c r="A98" s="2693">
        <v>95</v>
      </c>
      <c r="B98" s="2182" t="s">
        <v>451</v>
      </c>
      <c r="C98" s="2183" t="s">
        <v>94</v>
      </c>
      <c r="D98" s="2383" t="s">
        <v>2374</v>
      </c>
      <c r="E98" s="2693"/>
      <c r="F98" s="2695" t="s">
        <v>3820</v>
      </c>
      <c r="G98" s="2695" t="s">
        <v>3821</v>
      </c>
      <c r="H98" s="2346">
        <v>1</v>
      </c>
      <c r="I98" s="2693"/>
      <c r="J98" s="2694">
        <v>118</v>
      </c>
      <c r="K98" s="2376" t="s">
        <v>1240</v>
      </c>
      <c r="L98" s="2571" t="s">
        <v>448</v>
      </c>
      <c r="M98" s="2183" t="s">
        <v>1056</v>
      </c>
      <c r="N98" s="2683">
        <f>750*33</f>
        <v>24750</v>
      </c>
      <c r="O98" s="2683">
        <f>750*33</f>
        <v>24750</v>
      </c>
      <c r="P98" s="2683">
        <f>750*33</f>
        <v>24750</v>
      </c>
      <c r="Q98" s="2683">
        <v>0</v>
      </c>
      <c r="R98" s="2665"/>
      <c r="S98" s="2678"/>
      <c r="T98" s="2678"/>
      <c r="U98" s="2383"/>
      <c r="V98" s="2383"/>
      <c r="W98" s="2383"/>
      <c r="X98" s="2383"/>
      <c r="Y98" s="2383">
        <v>750</v>
      </c>
      <c r="Z98" s="2383"/>
      <c r="AA98" s="2383"/>
      <c r="AB98" s="2383"/>
      <c r="AC98" s="2383"/>
      <c r="AD98" s="2383"/>
      <c r="AE98" s="2383"/>
      <c r="AF98" s="2682">
        <v>1</v>
      </c>
      <c r="AG98" s="2682">
        <v>1</v>
      </c>
      <c r="AH98" s="2672">
        <v>1</v>
      </c>
      <c r="AI98" s="2672"/>
      <c r="AJ98" s="2672"/>
      <c r="AK98" s="2672"/>
      <c r="AL98" s="2383"/>
      <c r="AM98" s="2672" t="s">
        <v>2996</v>
      </c>
    </row>
    <row r="99" spans="1:51" ht="32.25" customHeight="1">
      <c r="A99" s="2383">
        <v>96</v>
      </c>
      <c r="B99" s="2182" t="s">
        <v>451</v>
      </c>
      <c r="C99" s="2183" t="s">
        <v>94</v>
      </c>
      <c r="D99" s="2383" t="s">
        <v>2374</v>
      </c>
      <c r="E99" s="2192"/>
      <c r="F99" s="2695" t="s">
        <v>3822</v>
      </c>
      <c r="G99" s="2695" t="s">
        <v>3823</v>
      </c>
      <c r="H99" s="2346">
        <v>1</v>
      </c>
      <c r="I99" s="2665"/>
      <c r="J99" s="2694">
        <v>136</v>
      </c>
      <c r="K99" s="2376" t="s">
        <v>1240</v>
      </c>
      <c r="L99" s="2571" t="s">
        <v>448</v>
      </c>
      <c r="M99" s="2183" t="s">
        <v>1056</v>
      </c>
      <c r="N99" s="2683">
        <f>1000*33</f>
        <v>33000</v>
      </c>
      <c r="O99" s="2683">
        <f>1000*33</f>
        <v>33000</v>
      </c>
      <c r="P99" s="2683">
        <f>1000*33</f>
        <v>33000</v>
      </c>
      <c r="Q99" s="2683">
        <v>0</v>
      </c>
      <c r="R99" s="2665"/>
      <c r="S99" s="2514"/>
      <c r="T99" s="2678"/>
      <c r="U99" s="2383"/>
      <c r="V99" s="2692"/>
      <c r="W99" s="2692"/>
      <c r="X99" s="722"/>
      <c r="Y99" s="2383">
        <v>1000</v>
      </c>
      <c r="Z99" s="2383"/>
      <c r="AA99" s="2383"/>
      <c r="AB99" s="2383"/>
      <c r="AC99" s="2383"/>
      <c r="AD99" s="2383"/>
      <c r="AE99" s="2383"/>
      <c r="AF99" s="2682">
        <v>1</v>
      </c>
      <c r="AG99" s="2682">
        <v>1</v>
      </c>
      <c r="AH99" s="2672">
        <v>1</v>
      </c>
      <c r="AI99" s="2672"/>
      <c r="AJ99" s="2672"/>
      <c r="AK99" s="2672"/>
      <c r="AL99" s="2672"/>
      <c r="AM99" s="2672" t="s">
        <v>2996</v>
      </c>
      <c r="AO99" s="2201"/>
      <c r="AP99" s="2198"/>
      <c r="AQ99" s="2198"/>
      <c r="AR99" s="2198"/>
      <c r="AS99" s="2198"/>
      <c r="AT99" s="2198"/>
      <c r="AU99" s="2198"/>
      <c r="AV99" s="2198"/>
      <c r="AW99" s="2198"/>
      <c r="AX99" s="2198"/>
      <c r="AY99" s="2198"/>
    </row>
    <row r="100" spans="1:51" ht="37.5" customHeight="1">
      <c r="A100" s="2693">
        <v>97</v>
      </c>
      <c r="B100" s="2182" t="s">
        <v>451</v>
      </c>
      <c r="C100" s="2183" t="s">
        <v>94</v>
      </c>
      <c r="D100" s="2383" t="s">
        <v>2374</v>
      </c>
      <c r="E100" s="2572"/>
      <c r="F100" s="2695" t="s">
        <v>3824</v>
      </c>
      <c r="G100" s="2695" t="s">
        <v>3825</v>
      </c>
      <c r="H100" s="2346">
        <v>1</v>
      </c>
      <c r="I100" s="2383"/>
      <c r="J100" s="2694">
        <v>36</v>
      </c>
      <c r="K100" s="2376" t="s">
        <v>1240</v>
      </c>
      <c r="L100" s="2571" t="s">
        <v>448</v>
      </c>
      <c r="M100" s="2183" t="s">
        <v>1056</v>
      </c>
      <c r="N100" s="2683">
        <f>500*33</f>
        <v>16500</v>
      </c>
      <c r="O100" s="2683">
        <f t="shared" ref="O100:P103" si="19">500*33</f>
        <v>16500</v>
      </c>
      <c r="P100" s="2683">
        <f t="shared" si="19"/>
        <v>16500</v>
      </c>
      <c r="Q100" s="2683">
        <v>0</v>
      </c>
      <c r="R100" s="2665"/>
      <c r="S100" s="2514"/>
      <c r="T100" s="2671"/>
      <c r="U100" s="2671"/>
      <c r="V100" s="2692"/>
      <c r="W100" s="2692"/>
      <c r="X100" s="722"/>
      <c r="Y100" s="2383">
        <v>1000</v>
      </c>
      <c r="Z100" s="2383"/>
      <c r="AA100" s="2383"/>
      <c r="AB100" s="2383"/>
      <c r="AC100" s="2383"/>
      <c r="AD100" s="2383"/>
      <c r="AE100" s="2383"/>
      <c r="AF100" s="2682">
        <v>1</v>
      </c>
      <c r="AG100" s="2682">
        <v>1</v>
      </c>
      <c r="AH100" s="2672">
        <v>1</v>
      </c>
      <c r="AI100" s="2672"/>
      <c r="AJ100" s="2672"/>
      <c r="AK100" s="2672"/>
      <c r="AL100" s="2672"/>
      <c r="AM100" s="2672" t="s">
        <v>2996</v>
      </c>
      <c r="AO100" s="2198"/>
      <c r="AP100" s="2198"/>
      <c r="AQ100" s="2198"/>
      <c r="AR100" s="2198"/>
      <c r="AS100" s="2198"/>
      <c r="AT100" s="2198"/>
      <c r="AU100" s="2198"/>
      <c r="AV100" s="2198"/>
      <c r="AW100" s="2198"/>
      <c r="AX100" s="2198"/>
      <c r="AY100" s="2198"/>
    </row>
    <row r="101" spans="1:51" ht="39.75" customHeight="1">
      <c r="A101" s="2693">
        <v>98</v>
      </c>
      <c r="B101" s="2182" t="s">
        <v>451</v>
      </c>
      <c r="C101" s="2183" t="s">
        <v>94</v>
      </c>
      <c r="D101" s="2383" t="s">
        <v>2374</v>
      </c>
      <c r="E101" s="2572"/>
      <c r="F101" s="2695" t="s">
        <v>3826</v>
      </c>
      <c r="G101" s="2695" t="s">
        <v>3827</v>
      </c>
      <c r="H101" s="2346">
        <v>1</v>
      </c>
      <c r="I101" s="2383"/>
      <c r="J101" s="2694">
        <v>60</v>
      </c>
      <c r="K101" s="2376" t="s">
        <v>1240</v>
      </c>
      <c r="L101" s="2571" t="s">
        <v>448</v>
      </c>
      <c r="M101" s="2183" t="s">
        <v>1056</v>
      </c>
      <c r="N101" s="2683">
        <f>500*33</f>
        <v>16500</v>
      </c>
      <c r="O101" s="2683">
        <f t="shared" si="19"/>
        <v>16500</v>
      </c>
      <c r="P101" s="2683">
        <f t="shared" si="19"/>
        <v>16500</v>
      </c>
      <c r="Q101" s="2683">
        <v>0</v>
      </c>
      <c r="R101" s="2665"/>
      <c r="S101" s="2514"/>
      <c r="T101" s="2671"/>
      <c r="U101" s="2671"/>
      <c r="V101" s="2692"/>
      <c r="W101" s="2692"/>
      <c r="X101" s="722"/>
      <c r="Y101" s="2383">
        <v>750</v>
      </c>
      <c r="Z101" s="2383"/>
      <c r="AA101" s="2383"/>
      <c r="AB101" s="2383"/>
      <c r="AC101" s="2383"/>
      <c r="AD101" s="2383"/>
      <c r="AE101" s="2383"/>
      <c r="AF101" s="2682">
        <v>1</v>
      </c>
      <c r="AG101" s="2682">
        <v>1</v>
      </c>
      <c r="AH101" s="2672">
        <v>1</v>
      </c>
      <c r="AI101" s="2672"/>
      <c r="AJ101" s="2672"/>
      <c r="AK101" s="2672"/>
      <c r="AL101" s="2672"/>
      <c r="AM101" s="2672" t="s">
        <v>2996</v>
      </c>
      <c r="AO101" s="2201"/>
      <c r="AP101" s="2198"/>
      <c r="AQ101" s="2198"/>
      <c r="AR101" s="2198"/>
      <c r="AS101" s="2198"/>
      <c r="AT101" s="2198"/>
      <c r="AU101" s="2198"/>
      <c r="AV101" s="2198"/>
      <c r="AW101" s="2198"/>
      <c r="AX101" s="2198"/>
      <c r="AY101" s="2198"/>
    </row>
    <row r="102" spans="1:51" ht="34.5" customHeight="1">
      <c r="A102" s="2693">
        <v>99</v>
      </c>
      <c r="B102" s="2182" t="s">
        <v>451</v>
      </c>
      <c r="C102" s="2183" t="s">
        <v>94</v>
      </c>
      <c r="D102" s="2383" t="s">
        <v>2374</v>
      </c>
      <c r="E102" s="2572"/>
      <c r="F102" s="2695" t="s">
        <v>3828</v>
      </c>
      <c r="G102" s="2695" t="s">
        <v>3829</v>
      </c>
      <c r="H102" s="2346">
        <v>1</v>
      </c>
      <c r="I102" s="2383"/>
      <c r="J102" s="2694">
        <v>161</v>
      </c>
      <c r="K102" s="2376" t="s">
        <v>1240</v>
      </c>
      <c r="L102" s="2571" t="s">
        <v>448</v>
      </c>
      <c r="M102" s="2183" t="s">
        <v>1056</v>
      </c>
      <c r="N102" s="2683">
        <f>500*33</f>
        <v>16500</v>
      </c>
      <c r="O102" s="2683">
        <f t="shared" si="19"/>
        <v>16500</v>
      </c>
      <c r="P102" s="2683">
        <f t="shared" si="19"/>
        <v>16500</v>
      </c>
      <c r="Q102" s="2683">
        <v>0</v>
      </c>
      <c r="R102" s="2665"/>
      <c r="S102" s="2514"/>
      <c r="T102" s="2671"/>
      <c r="U102" s="2671"/>
      <c r="V102" s="2692"/>
      <c r="W102" s="2692"/>
      <c r="X102" s="2692"/>
      <c r="Y102" s="2383">
        <v>500</v>
      </c>
      <c r="Z102" s="2671"/>
      <c r="AA102" s="2383"/>
      <c r="AB102" s="2383"/>
      <c r="AC102" s="2383"/>
      <c r="AD102" s="2383"/>
      <c r="AE102" s="2383"/>
      <c r="AF102" s="2682">
        <v>1</v>
      </c>
      <c r="AG102" s="2682">
        <v>1</v>
      </c>
      <c r="AH102" s="2672">
        <v>1</v>
      </c>
      <c r="AI102" s="2672"/>
      <c r="AJ102" s="2672"/>
      <c r="AK102" s="2672"/>
      <c r="AL102" s="2672"/>
      <c r="AM102" s="2672" t="s">
        <v>2996</v>
      </c>
      <c r="AO102" s="2198"/>
      <c r="AP102" s="2198"/>
      <c r="AQ102" s="2198"/>
      <c r="AR102" s="2198"/>
      <c r="AS102" s="2198"/>
      <c r="AT102" s="2198"/>
      <c r="AU102" s="2198"/>
      <c r="AV102" s="2198"/>
      <c r="AW102" s="2198"/>
      <c r="AX102" s="2198"/>
      <c r="AY102" s="2198"/>
    </row>
    <row r="103" spans="1:51" ht="39.75" customHeight="1">
      <c r="A103" s="2693">
        <v>100</v>
      </c>
      <c r="B103" s="2182" t="s">
        <v>451</v>
      </c>
      <c r="C103" s="2183" t="s">
        <v>94</v>
      </c>
      <c r="D103" s="2383" t="s">
        <v>2374</v>
      </c>
      <c r="E103" s="2572"/>
      <c r="F103" s="2695" t="s">
        <v>3830</v>
      </c>
      <c r="G103" s="2695" t="s">
        <v>3831</v>
      </c>
      <c r="H103" s="2346">
        <v>1</v>
      </c>
      <c r="I103" s="2383"/>
      <c r="J103" s="2694">
        <v>43</v>
      </c>
      <c r="K103" s="2376" t="s">
        <v>1240</v>
      </c>
      <c r="L103" s="2571" t="s">
        <v>448</v>
      </c>
      <c r="M103" s="2183" t="s">
        <v>1056</v>
      </c>
      <c r="N103" s="2683">
        <f>500*33</f>
        <v>16500</v>
      </c>
      <c r="O103" s="2683">
        <f t="shared" si="19"/>
        <v>16500</v>
      </c>
      <c r="P103" s="2683">
        <f t="shared" si="19"/>
        <v>16500</v>
      </c>
      <c r="Q103" s="2683">
        <v>0</v>
      </c>
      <c r="R103" s="2665"/>
      <c r="S103" s="2514"/>
      <c r="T103" s="2671"/>
      <c r="U103" s="2671"/>
      <c r="V103" s="2692"/>
      <c r="W103" s="2692"/>
      <c r="X103" s="2692"/>
      <c r="Y103" s="2383">
        <v>500</v>
      </c>
      <c r="Z103" s="2671"/>
      <c r="AA103" s="2692"/>
      <c r="AB103" s="2383"/>
      <c r="AC103" s="2383"/>
      <c r="AD103" s="2383"/>
      <c r="AE103" s="2383"/>
      <c r="AF103" s="2682">
        <v>1</v>
      </c>
      <c r="AG103" s="2682">
        <v>1</v>
      </c>
      <c r="AH103" s="2672">
        <v>1</v>
      </c>
      <c r="AI103" s="2672"/>
      <c r="AJ103" s="2672"/>
      <c r="AK103" s="2672"/>
      <c r="AL103" s="2672"/>
      <c r="AM103" s="2672" t="s">
        <v>2996</v>
      </c>
      <c r="AO103" s="2201">
        <f>SUM(O33:O102)+713836.83</f>
        <v>2223586.83</v>
      </c>
      <c r="AP103" s="2198"/>
      <c r="AQ103" s="2198"/>
      <c r="AR103" s="2198"/>
      <c r="AS103" s="2198"/>
      <c r="AT103" s="2198"/>
      <c r="AU103" s="2198"/>
      <c r="AV103" s="2198"/>
      <c r="AW103" s="2198"/>
      <c r="AX103" s="2198"/>
      <c r="AY103" s="2198"/>
    </row>
    <row r="104" spans="1:51" ht="36" customHeight="1">
      <c r="A104" s="2383">
        <v>101</v>
      </c>
      <c r="B104" s="2182" t="s">
        <v>451</v>
      </c>
      <c r="C104" s="2183" t="s">
        <v>94</v>
      </c>
      <c r="D104" s="2383" t="s">
        <v>2374</v>
      </c>
      <c r="E104" s="2572"/>
      <c r="F104" s="2695" t="s">
        <v>3832</v>
      </c>
      <c r="G104" s="2695" t="s">
        <v>3833</v>
      </c>
      <c r="H104" s="2346">
        <v>1</v>
      </c>
      <c r="I104" s="2383"/>
      <c r="J104" s="2694">
        <v>108</v>
      </c>
      <c r="K104" s="2376" t="s">
        <v>1240</v>
      </c>
      <c r="L104" s="2571" t="s">
        <v>448</v>
      </c>
      <c r="M104" s="2183" t="s">
        <v>1056</v>
      </c>
      <c r="N104" s="2683">
        <f>750*33</f>
        <v>24750</v>
      </c>
      <c r="O104" s="2683">
        <f>750*33</f>
        <v>24750</v>
      </c>
      <c r="P104" s="2683">
        <f>750*33</f>
        <v>24750</v>
      </c>
      <c r="Q104" s="2683">
        <v>0</v>
      </c>
      <c r="R104" s="2665"/>
      <c r="S104" s="2514"/>
      <c r="T104" s="2671"/>
      <c r="U104" s="2671"/>
      <c r="V104" s="2692"/>
      <c r="W104" s="2692"/>
      <c r="X104" s="2692"/>
      <c r="Y104" s="2383">
        <v>1000</v>
      </c>
      <c r="Z104" s="2671"/>
      <c r="AA104" s="2383"/>
      <c r="AB104" s="2383"/>
      <c r="AC104" s="2383"/>
      <c r="AD104" s="2383"/>
      <c r="AE104" s="2383"/>
      <c r="AF104" s="2682">
        <v>1</v>
      </c>
      <c r="AG104" s="2682">
        <v>1</v>
      </c>
      <c r="AH104" s="2672">
        <v>1</v>
      </c>
      <c r="AI104" s="2672"/>
      <c r="AJ104" s="2672"/>
      <c r="AK104" s="2672"/>
      <c r="AL104" s="2672"/>
      <c r="AM104" s="2672" t="s">
        <v>2996</v>
      </c>
      <c r="AO104" s="2198"/>
      <c r="AP104" s="2198"/>
      <c r="AQ104" s="2198"/>
      <c r="AR104" s="2198"/>
      <c r="AS104" s="2198"/>
      <c r="AT104" s="2198"/>
      <c r="AU104" s="2198"/>
      <c r="AV104" s="2198"/>
      <c r="AW104" s="2198"/>
      <c r="AX104" s="2198"/>
      <c r="AY104" s="2198"/>
    </row>
    <row r="105" spans="1:51" ht="36" customHeight="1">
      <c r="A105" s="2693">
        <v>102</v>
      </c>
      <c r="B105" s="2182" t="s">
        <v>451</v>
      </c>
      <c r="C105" s="2183" t="s">
        <v>94</v>
      </c>
      <c r="D105" s="2383" t="s">
        <v>2374</v>
      </c>
      <c r="E105" s="2572"/>
      <c r="F105" s="2695" t="s">
        <v>3834</v>
      </c>
      <c r="G105" s="2695" t="s">
        <v>3835</v>
      </c>
      <c r="H105" s="2346">
        <v>1</v>
      </c>
      <c r="I105" s="2383"/>
      <c r="J105" s="2694">
        <v>151</v>
      </c>
      <c r="K105" s="2376" t="s">
        <v>1240</v>
      </c>
      <c r="L105" s="2571" t="s">
        <v>448</v>
      </c>
      <c r="M105" s="2183" t="s">
        <v>1056</v>
      </c>
      <c r="N105" s="2683">
        <f>500*33</f>
        <v>16500</v>
      </c>
      <c r="O105" s="2683">
        <f>500*33</f>
        <v>16500</v>
      </c>
      <c r="P105" s="2683">
        <f>500*33</f>
        <v>16500</v>
      </c>
      <c r="Q105" s="2683">
        <v>0</v>
      </c>
      <c r="R105" s="2665"/>
      <c r="S105" s="2514"/>
      <c r="T105" s="2671"/>
      <c r="U105" s="2671"/>
      <c r="V105" s="2692"/>
      <c r="W105" s="2692"/>
      <c r="X105" s="2692"/>
      <c r="Y105" s="2383">
        <v>750</v>
      </c>
      <c r="Z105" s="2671"/>
      <c r="AA105" s="2692"/>
      <c r="AB105" s="2383"/>
      <c r="AC105" s="2383"/>
      <c r="AD105" s="2383"/>
      <c r="AE105" s="2383"/>
      <c r="AF105" s="2682">
        <v>1</v>
      </c>
      <c r="AG105" s="2682">
        <v>1</v>
      </c>
      <c r="AH105" s="2672">
        <v>1</v>
      </c>
      <c r="AI105" s="2672"/>
      <c r="AJ105" s="2672"/>
      <c r="AK105" s="2672"/>
      <c r="AL105" s="2672"/>
      <c r="AM105" s="2672" t="s">
        <v>2996</v>
      </c>
      <c r="AO105" s="2201">
        <f>SUM(O35:O105)+713836.83</f>
        <v>2248336.83</v>
      </c>
      <c r="AP105" s="2198"/>
      <c r="AQ105" s="2198"/>
      <c r="AR105" s="2198"/>
      <c r="AS105" s="2198"/>
      <c r="AT105" s="2198"/>
      <c r="AU105" s="2198"/>
      <c r="AV105" s="2198"/>
      <c r="AW105" s="2198"/>
      <c r="AX105" s="2198"/>
      <c r="AY105" s="2198"/>
    </row>
    <row r="106" spans="1:51" ht="34.5" customHeight="1">
      <c r="A106" s="2693">
        <v>103</v>
      </c>
      <c r="B106" s="2182" t="s">
        <v>451</v>
      </c>
      <c r="C106" s="2183" t="s">
        <v>94</v>
      </c>
      <c r="D106" s="2383" t="s">
        <v>2374</v>
      </c>
      <c r="E106" s="2572"/>
      <c r="F106" s="2695" t="s">
        <v>3836</v>
      </c>
      <c r="G106" s="2695" t="s">
        <v>3837</v>
      </c>
      <c r="H106" s="2346">
        <v>1</v>
      </c>
      <c r="I106" s="2383"/>
      <c r="J106" s="2694">
        <v>84</v>
      </c>
      <c r="K106" s="2376" t="s">
        <v>1240</v>
      </c>
      <c r="L106" s="2571" t="s">
        <v>448</v>
      </c>
      <c r="M106" s="2183" t="s">
        <v>1056</v>
      </c>
      <c r="N106" s="2683">
        <v>16500</v>
      </c>
      <c r="O106" s="2683">
        <v>16501</v>
      </c>
      <c r="P106" s="2683">
        <v>16502</v>
      </c>
      <c r="Q106" s="2683">
        <v>0</v>
      </c>
      <c r="R106" s="2665"/>
      <c r="S106" s="2514"/>
      <c r="T106" s="2671"/>
      <c r="U106" s="2671"/>
      <c r="V106" s="2692"/>
      <c r="W106" s="2692"/>
      <c r="X106" s="2692"/>
      <c r="Y106" s="2383">
        <v>500</v>
      </c>
      <c r="Z106" s="2671"/>
      <c r="AA106" s="2383"/>
      <c r="AB106" s="2383"/>
      <c r="AC106" s="2383"/>
      <c r="AD106" s="2383"/>
      <c r="AE106" s="2383"/>
      <c r="AF106" s="2682">
        <v>1</v>
      </c>
      <c r="AG106" s="2682">
        <v>1</v>
      </c>
      <c r="AH106" s="2672">
        <v>1</v>
      </c>
      <c r="AI106" s="2672"/>
      <c r="AJ106" s="2672"/>
      <c r="AK106" s="2672"/>
      <c r="AL106" s="2672"/>
      <c r="AM106" s="2672" t="s">
        <v>2996</v>
      </c>
      <c r="AO106" s="2198"/>
      <c r="AP106" s="2198"/>
      <c r="AQ106" s="2198"/>
      <c r="AR106" s="2198"/>
      <c r="AS106" s="2198"/>
      <c r="AT106" s="2198"/>
      <c r="AU106" s="2198"/>
      <c r="AV106" s="2198"/>
      <c r="AW106" s="2198"/>
      <c r="AX106" s="2198"/>
      <c r="AY106" s="2198"/>
    </row>
    <row r="107" spans="1:51" ht="111.75" customHeight="1">
      <c r="A107" s="2693">
        <v>104</v>
      </c>
      <c r="B107" s="2182" t="s">
        <v>451</v>
      </c>
      <c r="C107" s="2183" t="s">
        <v>94</v>
      </c>
      <c r="D107" s="2383" t="s">
        <v>2381</v>
      </c>
      <c r="E107" s="2572"/>
      <c r="F107" s="2695" t="s">
        <v>3838</v>
      </c>
      <c r="G107" s="2695" t="s">
        <v>3839</v>
      </c>
      <c r="H107" s="2346"/>
      <c r="I107" s="2383">
        <v>2</v>
      </c>
      <c r="J107" s="2665">
        <v>195</v>
      </c>
      <c r="K107" s="2147" t="s">
        <v>964</v>
      </c>
      <c r="L107" s="1569" t="s">
        <v>426</v>
      </c>
      <c r="M107" s="2183" t="s">
        <v>1056</v>
      </c>
      <c r="N107" s="2683">
        <v>256500</v>
      </c>
      <c r="O107" s="2683">
        <v>256500</v>
      </c>
      <c r="P107" s="2683">
        <v>256500</v>
      </c>
      <c r="Q107" s="2683">
        <v>0</v>
      </c>
      <c r="R107" s="2665"/>
      <c r="S107" s="2514"/>
      <c r="T107" s="2671"/>
      <c r="U107" s="2671"/>
      <c r="V107" s="2692"/>
      <c r="W107" s="2692"/>
      <c r="X107" s="2692"/>
      <c r="Y107" s="2514"/>
      <c r="Z107" s="2671"/>
      <c r="AA107" s="2383">
        <v>4.5</v>
      </c>
      <c r="AB107" s="2383"/>
      <c r="AC107" s="2383"/>
      <c r="AD107" s="2383"/>
      <c r="AE107" s="2383"/>
      <c r="AF107" s="2682">
        <v>1</v>
      </c>
      <c r="AG107" s="2682">
        <v>1</v>
      </c>
      <c r="AH107" s="2672">
        <v>1</v>
      </c>
      <c r="AI107" s="2672"/>
      <c r="AJ107" s="2672"/>
      <c r="AK107" s="2672"/>
      <c r="AL107" s="2672"/>
      <c r="AM107" s="2672" t="s">
        <v>2996</v>
      </c>
      <c r="AO107" s="2198"/>
      <c r="AP107" s="2198"/>
      <c r="AQ107" s="2198"/>
      <c r="AR107" s="2198"/>
      <c r="AS107" s="2198"/>
      <c r="AT107" s="2198"/>
      <c r="AU107" s="2198"/>
      <c r="AV107" s="2198"/>
      <c r="AW107" s="2198"/>
      <c r="AX107" s="2198"/>
      <c r="AY107" s="2198"/>
    </row>
    <row r="108" spans="1:51" ht="73.5" customHeight="1">
      <c r="A108" s="2693">
        <v>105</v>
      </c>
      <c r="B108" s="2182" t="s">
        <v>451</v>
      </c>
      <c r="C108" s="2183" t="s">
        <v>94</v>
      </c>
      <c r="D108" s="2383" t="s">
        <v>2381</v>
      </c>
      <c r="E108" s="2572"/>
      <c r="F108" s="2695" t="s">
        <v>3523</v>
      </c>
      <c r="G108" s="2695" t="s">
        <v>3840</v>
      </c>
      <c r="H108" s="2346">
        <v>3</v>
      </c>
      <c r="I108" s="2383">
        <v>1</v>
      </c>
      <c r="J108" s="2665">
        <v>446</v>
      </c>
      <c r="K108" s="2147" t="s">
        <v>964</v>
      </c>
      <c r="L108" s="1569" t="s">
        <v>426</v>
      </c>
      <c r="M108" s="2183" t="s">
        <v>1056</v>
      </c>
      <c r="N108" s="2683">
        <v>512900</v>
      </c>
      <c r="O108" s="2683">
        <v>512900</v>
      </c>
      <c r="P108" s="2683">
        <v>512900</v>
      </c>
      <c r="Q108" s="2683">
        <v>0</v>
      </c>
      <c r="R108" s="2665"/>
      <c r="S108" s="2514"/>
      <c r="T108" s="2671"/>
      <c r="U108" s="2671"/>
      <c r="V108" s="2692"/>
      <c r="W108" s="2692"/>
      <c r="X108" s="2692"/>
      <c r="Y108" s="2514"/>
      <c r="Z108" s="2671"/>
      <c r="AA108" s="2383">
        <v>7.7</v>
      </c>
      <c r="AB108" s="2383"/>
      <c r="AC108" s="2383"/>
      <c r="AD108" s="2383"/>
      <c r="AE108" s="2383"/>
      <c r="AF108" s="2682">
        <v>1</v>
      </c>
      <c r="AG108" s="2682">
        <v>1</v>
      </c>
      <c r="AH108" s="2672">
        <v>1</v>
      </c>
      <c r="AI108" s="2672"/>
      <c r="AJ108" s="2672"/>
      <c r="AK108" s="2672"/>
      <c r="AL108" s="2672"/>
      <c r="AM108" s="2672" t="s">
        <v>2996</v>
      </c>
      <c r="AO108" s="2201">
        <f>SUM(O37:O106)+713836.83</f>
        <v>2215337.83</v>
      </c>
      <c r="AP108" s="2198"/>
      <c r="AQ108" s="2198"/>
      <c r="AR108" s="2198"/>
      <c r="AS108" s="2198"/>
      <c r="AT108" s="2198"/>
      <c r="AU108" s="2198"/>
      <c r="AV108" s="2198"/>
      <c r="AW108" s="2198"/>
      <c r="AX108" s="2198"/>
      <c r="AY108" s="2198"/>
    </row>
    <row r="109" spans="1:51" ht="63" customHeight="1">
      <c r="A109" s="2383">
        <v>106</v>
      </c>
      <c r="B109" s="2182" t="s">
        <v>451</v>
      </c>
      <c r="C109" s="2183" t="s">
        <v>94</v>
      </c>
      <c r="D109" s="2383" t="s">
        <v>2381</v>
      </c>
      <c r="E109" s="2572"/>
      <c r="F109" s="2695" t="s">
        <v>3841</v>
      </c>
      <c r="G109" s="2695" t="s">
        <v>3842</v>
      </c>
      <c r="H109" s="2346">
        <v>1</v>
      </c>
      <c r="I109" s="2383">
        <v>1</v>
      </c>
      <c r="J109" s="2665">
        <v>242</v>
      </c>
      <c r="K109" s="2147" t="s">
        <v>964</v>
      </c>
      <c r="L109" s="1569" t="s">
        <v>426</v>
      </c>
      <c r="M109" s="2183" t="s">
        <v>1056</v>
      </c>
      <c r="N109" s="2683">
        <v>201000</v>
      </c>
      <c r="O109" s="2683">
        <v>201000</v>
      </c>
      <c r="P109" s="2683">
        <v>201000</v>
      </c>
      <c r="Q109" s="2683">
        <v>0</v>
      </c>
      <c r="R109" s="2665"/>
      <c r="S109" s="2514"/>
      <c r="T109" s="2671"/>
      <c r="U109" s="2671"/>
      <c r="V109" s="2692"/>
      <c r="W109" s="2692"/>
      <c r="X109" s="2692"/>
      <c r="Y109" s="2514"/>
      <c r="Z109" s="2671"/>
      <c r="AA109" s="2383">
        <v>3</v>
      </c>
      <c r="AB109" s="2383"/>
      <c r="AC109" s="2383"/>
      <c r="AD109" s="2383"/>
      <c r="AE109" s="2383"/>
      <c r="AF109" s="2682">
        <v>1</v>
      </c>
      <c r="AG109" s="2682">
        <v>1</v>
      </c>
      <c r="AH109" s="2672">
        <v>1</v>
      </c>
      <c r="AI109" s="2672"/>
      <c r="AJ109" s="2672"/>
      <c r="AK109" s="2672"/>
      <c r="AL109" s="2672"/>
      <c r="AM109" s="2672" t="s">
        <v>2996</v>
      </c>
      <c r="AO109" s="2198"/>
      <c r="AP109" s="2198"/>
      <c r="AQ109" s="2198"/>
      <c r="AR109" s="2198"/>
      <c r="AS109" s="2198"/>
      <c r="AT109" s="2198"/>
      <c r="AU109" s="2198"/>
      <c r="AV109" s="2198"/>
      <c r="AW109" s="2198"/>
      <c r="AX109" s="2198"/>
      <c r="AY109" s="2198"/>
    </row>
    <row r="110" spans="1:51" ht="108.75" customHeight="1">
      <c r="A110" s="2693">
        <v>107</v>
      </c>
      <c r="B110" s="2182" t="s">
        <v>451</v>
      </c>
      <c r="C110" s="2183" t="s">
        <v>94</v>
      </c>
      <c r="D110" s="2383" t="s">
        <v>2381</v>
      </c>
      <c r="E110" s="2572"/>
      <c r="F110" s="2695" t="s">
        <v>3838</v>
      </c>
      <c r="G110" s="1790" t="s">
        <v>3843</v>
      </c>
      <c r="H110" s="2346">
        <v>6</v>
      </c>
      <c r="I110" s="2383"/>
      <c r="J110" s="2665">
        <v>896</v>
      </c>
      <c r="K110" s="2147" t="s">
        <v>964</v>
      </c>
      <c r="L110" s="1569" t="s">
        <v>426</v>
      </c>
      <c r="M110" s="2183" t="s">
        <v>1056</v>
      </c>
      <c r="N110" s="2683">
        <v>643200</v>
      </c>
      <c r="O110" s="2683">
        <v>643200</v>
      </c>
      <c r="P110" s="2683">
        <v>643200</v>
      </c>
      <c r="Q110" s="2683">
        <v>0</v>
      </c>
      <c r="R110" s="2665"/>
      <c r="S110" s="2514"/>
      <c r="T110" s="2671"/>
      <c r="U110" s="2671"/>
      <c r="V110" s="2692"/>
      <c r="W110" s="2692"/>
      <c r="X110" s="2692"/>
      <c r="Y110" s="2514"/>
      <c r="Z110" s="2671"/>
      <c r="AA110" s="2383">
        <v>9.6</v>
      </c>
      <c r="AB110" s="2383"/>
      <c r="AC110" s="2383"/>
      <c r="AD110" s="2383"/>
      <c r="AE110" s="2383"/>
      <c r="AF110" s="2682">
        <v>1</v>
      </c>
      <c r="AG110" s="2682">
        <v>1</v>
      </c>
      <c r="AH110" s="2672">
        <v>1</v>
      </c>
      <c r="AI110" s="2672"/>
      <c r="AJ110" s="2672"/>
      <c r="AK110" s="2672"/>
      <c r="AL110" s="2672"/>
      <c r="AM110" s="2672" t="s">
        <v>2996</v>
      </c>
      <c r="AO110" s="2201">
        <f>SUM(O39:O110)+713836.83</f>
        <v>3771187.83</v>
      </c>
      <c r="AP110" s="2198"/>
      <c r="AQ110" s="2198"/>
      <c r="AR110" s="2198"/>
      <c r="AS110" s="2198"/>
      <c r="AT110" s="2198"/>
      <c r="AU110" s="2198"/>
      <c r="AV110" s="2198"/>
      <c r="AW110" s="2198"/>
      <c r="AX110" s="2198"/>
      <c r="AY110" s="2198"/>
    </row>
    <row r="111" spans="1:51" ht="63.75" customHeight="1">
      <c r="A111" s="2693">
        <v>108</v>
      </c>
      <c r="B111" s="2182" t="s">
        <v>451</v>
      </c>
      <c r="C111" s="2183" t="s">
        <v>94</v>
      </c>
      <c r="D111" s="2383" t="s">
        <v>2381</v>
      </c>
      <c r="E111" s="2572"/>
      <c r="F111" s="2695" t="s">
        <v>3844</v>
      </c>
      <c r="G111" s="1790" t="s">
        <v>3845</v>
      </c>
      <c r="H111" s="2346"/>
      <c r="I111" s="2383">
        <v>2</v>
      </c>
      <c r="J111" s="2665">
        <v>145</v>
      </c>
      <c r="K111" s="2147" t="s">
        <v>964</v>
      </c>
      <c r="L111" s="1569" t="s">
        <v>426</v>
      </c>
      <c r="M111" s="2183" t="s">
        <v>1056</v>
      </c>
      <c r="N111" s="2683">
        <v>268000</v>
      </c>
      <c r="O111" s="2683">
        <v>268000</v>
      </c>
      <c r="P111" s="2683">
        <v>268000</v>
      </c>
      <c r="Q111" s="2683">
        <v>0</v>
      </c>
      <c r="R111" s="2665"/>
      <c r="S111" s="2514"/>
      <c r="T111" s="2671"/>
      <c r="U111" s="2671"/>
      <c r="V111" s="2692"/>
      <c r="W111" s="2692"/>
      <c r="X111" s="2692"/>
      <c r="Y111" s="2514"/>
      <c r="Z111" s="2671"/>
      <c r="AA111" s="2383">
        <v>4</v>
      </c>
      <c r="AB111" s="2383"/>
      <c r="AC111" s="2383"/>
      <c r="AD111" s="2383"/>
      <c r="AE111" s="2383"/>
      <c r="AF111" s="2682">
        <v>1</v>
      </c>
      <c r="AG111" s="2682">
        <v>1</v>
      </c>
      <c r="AH111" s="2672">
        <v>1</v>
      </c>
      <c r="AI111" s="2672"/>
      <c r="AJ111" s="2672"/>
      <c r="AK111" s="2672"/>
      <c r="AL111" s="2672"/>
      <c r="AM111" s="2672" t="s">
        <v>2996</v>
      </c>
      <c r="AO111" s="2198"/>
      <c r="AP111" s="2198"/>
      <c r="AQ111" s="2198"/>
      <c r="AR111" s="2198"/>
      <c r="AS111" s="2198"/>
      <c r="AT111" s="2198"/>
      <c r="AU111" s="2198"/>
      <c r="AV111" s="2198"/>
      <c r="AW111" s="2198"/>
      <c r="AX111" s="2198"/>
      <c r="AY111" s="2198"/>
    </row>
    <row r="112" spans="1:51" ht="113.25" customHeight="1">
      <c r="A112" s="2693">
        <v>109</v>
      </c>
      <c r="B112" s="2182" t="s">
        <v>451</v>
      </c>
      <c r="C112" s="2183" t="s">
        <v>94</v>
      </c>
      <c r="D112" s="2383" t="s">
        <v>2381</v>
      </c>
      <c r="E112" s="2572"/>
      <c r="F112" s="2695" t="s">
        <v>3338</v>
      </c>
      <c r="G112" s="2695" t="s">
        <v>3846</v>
      </c>
      <c r="H112" s="2346">
        <v>8</v>
      </c>
      <c r="I112" s="2378"/>
      <c r="J112" s="2665">
        <v>1020</v>
      </c>
      <c r="K112" s="2147" t="s">
        <v>964</v>
      </c>
      <c r="L112" s="2564" t="s">
        <v>2962</v>
      </c>
      <c r="M112" s="2183" t="s">
        <v>1056</v>
      </c>
      <c r="N112" s="2683">
        <v>834957.3</v>
      </c>
      <c r="O112" s="2683">
        <v>834957.3</v>
      </c>
      <c r="P112" s="2683">
        <v>834957.3</v>
      </c>
      <c r="Q112" s="2683">
        <v>0</v>
      </c>
      <c r="R112" s="2665"/>
      <c r="S112" s="2514"/>
      <c r="T112" s="2671"/>
      <c r="U112" s="2671"/>
      <c r="V112" s="2692"/>
      <c r="W112" s="2692"/>
      <c r="X112" s="2692"/>
      <c r="Y112" s="2514"/>
      <c r="Z112" s="2671">
        <v>1.4</v>
      </c>
      <c r="AA112" s="2383"/>
      <c r="AB112" s="2383"/>
      <c r="AC112" s="2383"/>
      <c r="AD112" s="2383"/>
      <c r="AE112" s="2383"/>
      <c r="AF112" s="2682">
        <v>1</v>
      </c>
      <c r="AG112" s="2682">
        <v>1</v>
      </c>
      <c r="AH112" s="2672">
        <v>1</v>
      </c>
      <c r="AI112" s="2672"/>
      <c r="AJ112" s="2672"/>
      <c r="AK112" s="2672"/>
      <c r="AL112" s="2672"/>
      <c r="AM112" s="2672" t="s">
        <v>2996</v>
      </c>
      <c r="AO112" s="2198"/>
      <c r="AP112" s="2198"/>
      <c r="AQ112" s="2198"/>
      <c r="AR112" s="2198"/>
      <c r="AS112" s="2198"/>
      <c r="AT112" s="2198"/>
      <c r="AU112" s="2198"/>
      <c r="AV112" s="2198"/>
      <c r="AW112" s="2198"/>
      <c r="AX112" s="2198"/>
      <c r="AY112" s="2198"/>
    </row>
    <row r="113" spans="1:51" ht="52.5" customHeight="1">
      <c r="A113" s="2693">
        <v>110</v>
      </c>
      <c r="B113" s="2747" t="s">
        <v>415</v>
      </c>
      <c r="C113" s="2183" t="s">
        <v>94</v>
      </c>
      <c r="D113" s="2383" t="s">
        <v>740</v>
      </c>
      <c r="E113" s="2572"/>
      <c r="F113" s="2695" t="s">
        <v>4206</v>
      </c>
      <c r="G113" s="2695" t="s">
        <v>4206</v>
      </c>
      <c r="H113" s="2346"/>
      <c r="I113" s="2378"/>
      <c r="J113" s="2665"/>
      <c r="K113" s="2147" t="s">
        <v>964</v>
      </c>
      <c r="L113" s="1569" t="s">
        <v>426</v>
      </c>
      <c r="M113" s="2183" t="s">
        <v>1056</v>
      </c>
      <c r="N113" s="2683"/>
      <c r="O113" s="2683">
        <v>93352.52</v>
      </c>
      <c r="P113" s="2683">
        <v>93352.52</v>
      </c>
      <c r="Q113" s="2683">
        <v>0</v>
      </c>
      <c r="R113" s="2665"/>
      <c r="S113" s="2514"/>
      <c r="T113" s="2671"/>
      <c r="U113" s="2671"/>
      <c r="V113" s="2692"/>
      <c r="W113" s="2692"/>
      <c r="X113" s="2692"/>
      <c r="Y113" s="2514"/>
      <c r="Z113" s="2671"/>
      <c r="AA113" s="2383"/>
      <c r="AB113" s="2383"/>
      <c r="AC113" s="2383"/>
      <c r="AD113" s="2383"/>
      <c r="AE113" s="2383"/>
      <c r="AF113" s="2682">
        <v>1</v>
      </c>
      <c r="AG113" s="2682">
        <v>1</v>
      </c>
      <c r="AH113" s="2672">
        <v>1</v>
      </c>
      <c r="AI113" s="2672"/>
      <c r="AJ113" s="2672"/>
      <c r="AK113" s="2672"/>
      <c r="AL113" s="2672"/>
      <c r="AM113" s="2672" t="s">
        <v>2996</v>
      </c>
      <c r="AO113" s="2198"/>
      <c r="AP113" s="2198"/>
      <c r="AQ113" s="2198"/>
      <c r="AR113" s="2198"/>
      <c r="AS113" s="2198"/>
      <c r="AT113" s="2198"/>
      <c r="AU113" s="2198"/>
      <c r="AV113" s="2198"/>
      <c r="AW113" s="2198"/>
      <c r="AX113" s="2198"/>
      <c r="AY113" s="2198"/>
    </row>
    <row r="114" spans="1:51" ht="80.25" customHeight="1">
      <c r="A114" s="2383">
        <v>111</v>
      </c>
      <c r="B114" s="2747" t="s">
        <v>415</v>
      </c>
      <c r="C114" s="2183" t="s">
        <v>94</v>
      </c>
      <c r="D114" s="2383" t="s">
        <v>740</v>
      </c>
      <c r="E114" s="2572"/>
      <c r="F114" s="2695" t="s">
        <v>4207</v>
      </c>
      <c r="G114" s="2695" t="s">
        <v>4207</v>
      </c>
      <c r="H114" s="2346"/>
      <c r="I114" s="2378"/>
      <c r="J114" s="2665"/>
      <c r="K114" s="2147" t="s">
        <v>964</v>
      </c>
      <c r="L114" s="2672" t="s">
        <v>427</v>
      </c>
      <c r="M114" s="2183" t="s">
        <v>1056</v>
      </c>
      <c r="N114" s="2683"/>
      <c r="O114" s="2683">
        <v>259234.08</v>
      </c>
      <c r="P114" s="2683">
        <v>259234.08</v>
      </c>
      <c r="Q114" s="2683">
        <v>0</v>
      </c>
      <c r="R114" s="2665"/>
      <c r="S114" s="2514"/>
      <c r="T114" s="2671"/>
      <c r="U114" s="2671"/>
      <c r="V114" s="2692"/>
      <c r="W114" s="2692"/>
      <c r="X114" s="2692"/>
      <c r="Y114" s="2514"/>
      <c r="Z114" s="2671"/>
      <c r="AA114" s="2383"/>
      <c r="AB114" s="2383"/>
      <c r="AC114" s="2383"/>
      <c r="AD114" s="2383"/>
      <c r="AE114" s="2383"/>
      <c r="AF114" s="2682">
        <v>1</v>
      </c>
      <c r="AG114" s="2682">
        <v>1</v>
      </c>
      <c r="AH114" s="2672">
        <v>1</v>
      </c>
      <c r="AI114" s="2672"/>
      <c r="AJ114" s="2672"/>
      <c r="AK114" s="2672"/>
      <c r="AL114" s="2672"/>
      <c r="AM114" s="2672" t="s">
        <v>2996</v>
      </c>
      <c r="AO114" s="2198"/>
      <c r="AP114" s="2198"/>
      <c r="AQ114" s="2198"/>
      <c r="AR114" s="2198"/>
      <c r="AS114" s="2198"/>
      <c r="AT114" s="2198"/>
      <c r="AU114" s="2198"/>
      <c r="AV114" s="2198"/>
      <c r="AW114" s="2198"/>
      <c r="AX114" s="2198"/>
      <c r="AY114" s="2198"/>
    </row>
    <row r="115" spans="1:51" ht="61.5" customHeight="1">
      <c r="A115" s="2693">
        <v>112</v>
      </c>
      <c r="B115" s="2747" t="s">
        <v>415</v>
      </c>
      <c r="C115" s="2183" t="s">
        <v>94</v>
      </c>
      <c r="D115" s="2383" t="s">
        <v>740</v>
      </c>
      <c r="E115" s="2572"/>
      <c r="F115" s="2695" t="s">
        <v>4208</v>
      </c>
      <c r="G115" s="2695" t="s">
        <v>4208</v>
      </c>
      <c r="H115" s="2346">
        <v>4</v>
      </c>
      <c r="I115" s="2378"/>
      <c r="J115" s="2665"/>
      <c r="K115" s="2376" t="s">
        <v>1240</v>
      </c>
      <c r="L115" s="2672" t="s">
        <v>448</v>
      </c>
      <c r="M115" s="2183" t="s">
        <v>1056</v>
      </c>
      <c r="N115" s="2683"/>
      <c r="O115" s="2683">
        <v>438647.3</v>
      </c>
      <c r="P115" s="2683">
        <v>438647.3</v>
      </c>
      <c r="Q115" s="2683">
        <v>0</v>
      </c>
      <c r="R115" s="2665"/>
      <c r="S115" s="2514"/>
      <c r="T115" s="2671"/>
      <c r="U115" s="2671"/>
      <c r="V115" s="2692"/>
      <c r="W115" s="2692"/>
      <c r="X115" s="2692"/>
      <c r="Y115" s="2514"/>
      <c r="Z115" s="2671"/>
      <c r="AA115" s="2383"/>
      <c r="AB115" s="2383"/>
      <c r="AC115" s="2383"/>
      <c r="AD115" s="2383"/>
      <c r="AE115" s="2383"/>
      <c r="AF115" s="2682">
        <v>1</v>
      </c>
      <c r="AG115" s="2682">
        <v>1</v>
      </c>
      <c r="AH115" s="2672">
        <v>1</v>
      </c>
      <c r="AI115" s="2672"/>
      <c r="AJ115" s="2672"/>
      <c r="AK115" s="2672"/>
      <c r="AL115" s="2672"/>
      <c r="AM115" s="2672" t="s">
        <v>2996</v>
      </c>
      <c r="AO115" s="2198"/>
      <c r="AP115" s="2198"/>
      <c r="AQ115" s="2198"/>
      <c r="AR115" s="2198"/>
      <c r="AS115" s="2198"/>
      <c r="AT115" s="2198"/>
      <c r="AU115" s="2198"/>
      <c r="AV115" s="2198"/>
      <c r="AW115" s="2198"/>
      <c r="AX115" s="2198"/>
      <c r="AY115" s="2198"/>
    </row>
    <row r="116" spans="1:51" ht="69.75" customHeight="1">
      <c r="A116" s="2693">
        <v>113</v>
      </c>
      <c r="B116" s="2147" t="s">
        <v>451</v>
      </c>
      <c r="C116" s="2564" t="s">
        <v>94</v>
      </c>
      <c r="D116" s="2383" t="s">
        <v>1021</v>
      </c>
      <c r="E116" s="2572"/>
      <c r="F116" s="2695" t="s">
        <v>3847</v>
      </c>
      <c r="G116" s="2695" t="s">
        <v>3848</v>
      </c>
      <c r="H116" s="2346">
        <v>1</v>
      </c>
      <c r="I116" s="2378"/>
      <c r="J116" s="2665">
        <v>51</v>
      </c>
      <c r="K116" s="2376" t="s">
        <v>1240</v>
      </c>
      <c r="L116" s="2672" t="s">
        <v>448</v>
      </c>
      <c r="M116" s="2183" t="s">
        <v>1056</v>
      </c>
      <c r="N116" s="2683">
        <v>75000</v>
      </c>
      <c r="O116" s="2683">
        <v>59295</v>
      </c>
      <c r="P116" s="2683">
        <v>59295</v>
      </c>
      <c r="Q116" s="4400">
        <v>0</v>
      </c>
      <c r="R116" s="2665"/>
      <c r="S116" s="2514"/>
      <c r="T116" s="2671"/>
      <c r="U116" s="2671"/>
      <c r="V116" s="2692"/>
      <c r="W116" s="2692"/>
      <c r="X116" s="2692"/>
      <c r="Y116" s="2383">
        <v>1500</v>
      </c>
      <c r="Z116" s="2671"/>
      <c r="AA116" s="2383"/>
      <c r="AB116" s="2383"/>
      <c r="AC116" s="2383"/>
      <c r="AD116" s="2383"/>
      <c r="AE116" s="2383"/>
      <c r="AF116" s="2682">
        <v>1</v>
      </c>
      <c r="AG116" s="2682">
        <v>1</v>
      </c>
      <c r="AH116" s="2672">
        <v>1</v>
      </c>
      <c r="AI116" s="2672"/>
      <c r="AJ116" s="2672"/>
      <c r="AK116" s="2672"/>
      <c r="AL116" s="2672"/>
      <c r="AM116" s="2672" t="s">
        <v>4237</v>
      </c>
      <c r="AO116" s="2198"/>
      <c r="AP116" s="2198"/>
      <c r="AQ116" s="2198"/>
      <c r="AR116" s="2198"/>
      <c r="AS116" s="2198"/>
      <c r="AT116" s="2198"/>
      <c r="AU116" s="2198"/>
      <c r="AV116" s="2198"/>
      <c r="AW116" s="2198"/>
      <c r="AX116" s="2198"/>
      <c r="AY116" s="2198"/>
    </row>
    <row r="117" spans="1:51" ht="39.75" customHeight="1">
      <c r="A117" s="2693">
        <v>114</v>
      </c>
      <c r="B117" s="2147" t="s">
        <v>451</v>
      </c>
      <c r="C117" s="2564" t="s">
        <v>94</v>
      </c>
      <c r="D117" s="2383" t="s">
        <v>1021</v>
      </c>
      <c r="E117" s="2572"/>
      <c r="F117" s="2695" t="s">
        <v>3849</v>
      </c>
      <c r="G117" s="2695" t="s">
        <v>3850</v>
      </c>
      <c r="H117" s="2346"/>
      <c r="I117" s="2378">
        <v>1</v>
      </c>
      <c r="J117" s="2665">
        <v>23</v>
      </c>
      <c r="K117" s="2376" t="s">
        <v>1240</v>
      </c>
      <c r="L117" s="2672" t="s">
        <v>448</v>
      </c>
      <c r="M117" s="2183" t="s">
        <v>1056</v>
      </c>
      <c r="N117" s="2683">
        <v>100000</v>
      </c>
      <c r="O117" s="2683">
        <v>84295</v>
      </c>
      <c r="P117" s="2683">
        <v>84295</v>
      </c>
      <c r="Q117" s="4400"/>
      <c r="R117" s="2665"/>
      <c r="S117" s="2514"/>
      <c r="T117" s="2671"/>
      <c r="U117" s="2671"/>
      <c r="V117" s="2692"/>
      <c r="W117" s="2692"/>
      <c r="X117" s="2692"/>
      <c r="Y117" s="2383">
        <v>2000</v>
      </c>
      <c r="Z117" s="2671"/>
      <c r="AA117" s="2383"/>
      <c r="AB117" s="2383"/>
      <c r="AC117" s="2383"/>
      <c r="AD117" s="2383"/>
      <c r="AE117" s="2383"/>
      <c r="AF117" s="2682">
        <v>1</v>
      </c>
      <c r="AG117" s="2682">
        <v>1</v>
      </c>
      <c r="AH117" s="2672">
        <v>1</v>
      </c>
      <c r="AI117" s="2672"/>
      <c r="AJ117" s="2672"/>
      <c r="AK117" s="2672"/>
      <c r="AL117" s="2672"/>
      <c r="AM117" s="2672" t="s">
        <v>2996</v>
      </c>
      <c r="AO117" s="2198"/>
      <c r="AP117" s="2198"/>
      <c r="AQ117" s="2198"/>
      <c r="AR117" s="2198"/>
      <c r="AS117" s="2198"/>
      <c r="AT117" s="2198"/>
      <c r="AU117" s="2198"/>
      <c r="AV117" s="2198"/>
      <c r="AW117" s="2198"/>
      <c r="AX117" s="2198"/>
      <c r="AY117" s="2198"/>
    </row>
    <row r="118" spans="1:51" ht="42" customHeight="1">
      <c r="A118" s="2693">
        <v>115</v>
      </c>
      <c r="B118" s="2147" t="s">
        <v>451</v>
      </c>
      <c r="C118" s="2564" t="s">
        <v>94</v>
      </c>
      <c r="D118" s="2383" t="s">
        <v>1021</v>
      </c>
      <c r="E118" s="2572"/>
      <c r="F118" s="2695" t="s">
        <v>3851</v>
      </c>
      <c r="G118" s="2695" t="s">
        <v>3852</v>
      </c>
      <c r="H118" s="2346">
        <v>1</v>
      </c>
      <c r="I118" s="2378"/>
      <c r="J118" s="2665">
        <v>49</v>
      </c>
      <c r="K118" s="2376" t="s">
        <v>1240</v>
      </c>
      <c r="L118" s="2672" t="s">
        <v>448</v>
      </c>
      <c r="M118" s="2183" t="s">
        <v>1056</v>
      </c>
      <c r="N118" s="2683">
        <v>50000</v>
      </c>
      <c r="O118" s="2683">
        <v>34295</v>
      </c>
      <c r="P118" s="2683">
        <v>34295</v>
      </c>
      <c r="Q118" s="4400"/>
      <c r="R118" s="2665"/>
      <c r="S118" s="2514"/>
      <c r="T118" s="2671"/>
      <c r="U118" s="2671"/>
      <c r="V118" s="2692"/>
      <c r="W118" s="2692"/>
      <c r="X118" s="2692"/>
      <c r="Y118" s="2383">
        <v>1000</v>
      </c>
      <c r="Z118" s="2671"/>
      <c r="AA118" s="2383"/>
      <c r="AB118" s="2383"/>
      <c r="AC118" s="2383"/>
      <c r="AD118" s="2383"/>
      <c r="AE118" s="2383"/>
      <c r="AF118" s="2682">
        <v>1</v>
      </c>
      <c r="AG118" s="2682">
        <v>1</v>
      </c>
      <c r="AH118" s="2672">
        <v>1</v>
      </c>
      <c r="AI118" s="2672"/>
      <c r="AJ118" s="2672"/>
      <c r="AK118" s="2672"/>
      <c r="AL118" s="2672"/>
      <c r="AM118" s="2672" t="s">
        <v>2996</v>
      </c>
      <c r="AO118" s="2198"/>
      <c r="AP118" s="2198"/>
      <c r="AQ118" s="2198"/>
      <c r="AR118" s="2198"/>
      <c r="AS118" s="2198"/>
      <c r="AT118" s="2198"/>
      <c r="AU118" s="2198"/>
      <c r="AV118" s="2198"/>
      <c r="AW118" s="2198"/>
      <c r="AX118" s="2198"/>
      <c r="AY118" s="2198"/>
    </row>
    <row r="119" spans="1:51" ht="41.25" customHeight="1">
      <c r="A119" s="2383">
        <v>116</v>
      </c>
      <c r="B119" s="2147" t="s">
        <v>451</v>
      </c>
      <c r="C119" s="2564" t="s">
        <v>94</v>
      </c>
      <c r="D119" s="2383" t="s">
        <v>1021</v>
      </c>
      <c r="E119" s="2572"/>
      <c r="F119" s="2695" t="s">
        <v>3853</v>
      </c>
      <c r="G119" s="2695" t="s">
        <v>3848</v>
      </c>
      <c r="H119" s="2346">
        <v>1</v>
      </c>
      <c r="I119" s="2378"/>
      <c r="J119" s="2665">
        <v>51</v>
      </c>
      <c r="K119" s="2376" t="s">
        <v>1240</v>
      </c>
      <c r="L119" s="2672" t="s">
        <v>448</v>
      </c>
      <c r="M119" s="2183" t="s">
        <v>1056</v>
      </c>
      <c r="N119" s="2683">
        <v>50000</v>
      </c>
      <c r="O119" s="2683">
        <v>39530</v>
      </c>
      <c r="P119" s="2683">
        <v>39530</v>
      </c>
      <c r="Q119" s="4400"/>
      <c r="R119" s="2665"/>
      <c r="S119" s="2514"/>
      <c r="T119" s="2671"/>
      <c r="U119" s="2671"/>
      <c r="V119" s="2692"/>
      <c r="W119" s="2692"/>
      <c r="X119" s="2692"/>
      <c r="Y119" s="2383">
        <v>1000</v>
      </c>
      <c r="Z119" s="2671"/>
      <c r="AA119" s="2383"/>
      <c r="AB119" s="2383"/>
      <c r="AC119" s="2383"/>
      <c r="AD119" s="2383"/>
      <c r="AE119" s="2383"/>
      <c r="AF119" s="2682">
        <v>1</v>
      </c>
      <c r="AG119" s="2682">
        <v>1</v>
      </c>
      <c r="AH119" s="2672">
        <v>1</v>
      </c>
      <c r="AI119" s="2672"/>
      <c r="AJ119" s="2672"/>
      <c r="AK119" s="2672"/>
      <c r="AL119" s="2672"/>
      <c r="AM119" s="2672" t="s">
        <v>2996</v>
      </c>
      <c r="AO119" s="2198"/>
      <c r="AP119" s="2198"/>
      <c r="AQ119" s="2198"/>
      <c r="AR119" s="2198"/>
      <c r="AS119" s="2198"/>
      <c r="AT119" s="2198"/>
      <c r="AU119" s="2198"/>
      <c r="AV119" s="2198"/>
      <c r="AW119" s="2198"/>
      <c r="AX119" s="2198"/>
      <c r="AY119" s="2198"/>
    </row>
    <row r="120" spans="1:51" ht="42" customHeight="1">
      <c r="A120" s="2693">
        <v>117</v>
      </c>
      <c r="B120" s="2147" t="s">
        <v>451</v>
      </c>
      <c r="C120" s="2564" t="s">
        <v>94</v>
      </c>
      <c r="D120" s="2383" t="s">
        <v>1021</v>
      </c>
      <c r="E120" s="2572"/>
      <c r="F120" s="2695" t="s">
        <v>3854</v>
      </c>
      <c r="G120" s="2695" t="s">
        <v>716</v>
      </c>
      <c r="H120" s="2346">
        <v>1</v>
      </c>
      <c r="I120" s="2378"/>
      <c r="J120" s="2665">
        <v>38</v>
      </c>
      <c r="K120" s="2376" t="s">
        <v>1240</v>
      </c>
      <c r="L120" s="2672" t="s">
        <v>448</v>
      </c>
      <c r="M120" s="2183" t="s">
        <v>1056</v>
      </c>
      <c r="N120" s="2683">
        <v>75000</v>
      </c>
      <c r="O120" s="2683">
        <v>59295</v>
      </c>
      <c r="P120" s="2683">
        <v>59295</v>
      </c>
      <c r="Q120" s="4400"/>
      <c r="R120" s="2665"/>
      <c r="S120" s="2514"/>
      <c r="T120" s="2671"/>
      <c r="U120" s="2671"/>
      <c r="V120" s="2692"/>
      <c r="W120" s="2692"/>
      <c r="X120" s="2692"/>
      <c r="Y120" s="2383">
        <v>1500</v>
      </c>
      <c r="Z120" s="2671"/>
      <c r="AA120" s="2383"/>
      <c r="AB120" s="2383"/>
      <c r="AC120" s="2383"/>
      <c r="AD120" s="2383"/>
      <c r="AE120" s="2383"/>
      <c r="AF120" s="2682">
        <v>1</v>
      </c>
      <c r="AG120" s="2682">
        <v>1</v>
      </c>
      <c r="AH120" s="2672">
        <v>1</v>
      </c>
      <c r="AI120" s="2672"/>
      <c r="AJ120" s="2672"/>
      <c r="AK120" s="2672"/>
      <c r="AL120" s="2672"/>
      <c r="AM120" s="2672" t="s">
        <v>2996</v>
      </c>
      <c r="AO120" s="2198"/>
      <c r="AP120" s="2198"/>
      <c r="AQ120" s="2198"/>
      <c r="AR120" s="2198"/>
      <c r="AS120" s="2198"/>
      <c r="AT120" s="2198"/>
      <c r="AU120" s="2198"/>
      <c r="AV120" s="2198"/>
      <c r="AW120" s="2198"/>
      <c r="AX120" s="2198"/>
      <c r="AY120" s="2198"/>
    </row>
    <row r="121" spans="1:51" ht="42" customHeight="1">
      <c r="A121" s="2693">
        <v>118</v>
      </c>
      <c r="B121" s="2747" t="s">
        <v>415</v>
      </c>
      <c r="C121" s="2564" t="s">
        <v>94</v>
      </c>
      <c r="D121" s="2383" t="s">
        <v>1021</v>
      </c>
      <c r="E121" s="2572"/>
      <c r="F121" s="2695" t="s">
        <v>4235</v>
      </c>
      <c r="G121" s="2695" t="s">
        <v>4236</v>
      </c>
      <c r="H121" s="2346">
        <v>1</v>
      </c>
      <c r="I121" s="2378"/>
      <c r="J121" s="2665"/>
      <c r="K121" s="2376" t="s">
        <v>1240</v>
      </c>
      <c r="L121" s="2672" t="s">
        <v>448</v>
      </c>
      <c r="M121" s="2183" t="s">
        <v>1056</v>
      </c>
      <c r="N121" s="2683"/>
      <c r="O121" s="2748">
        <v>73290</v>
      </c>
      <c r="P121" s="2748">
        <v>73290</v>
      </c>
      <c r="Q121" s="2683"/>
      <c r="R121" s="2665"/>
      <c r="S121" s="2514"/>
      <c r="T121" s="2671"/>
      <c r="U121" s="2671"/>
      <c r="V121" s="2692"/>
      <c r="W121" s="2692"/>
      <c r="X121" s="2692"/>
      <c r="Y121" s="2383">
        <v>1900</v>
      </c>
      <c r="Z121" s="2671"/>
      <c r="AA121" s="2383"/>
      <c r="AB121" s="2383"/>
      <c r="AC121" s="2383"/>
      <c r="AD121" s="2383"/>
      <c r="AE121" s="2383"/>
      <c r="AF121" s="2682">
        <v>1</v>
      </c>
      <c r="AG121" s="2682">
        <v>1</v>
      </c>
      <c r="AH121" s="2672">
        <v>1</v>
      </c>
      <c r="AI121" s="2672"/>
      <c r="AJ121" s="2672"/>
      <c r="AK121" s="2672"/>
      <c r="AL121" s="2672"/>
      <c r="AM121" s="2672" t="s">
        <v>2996</v>
      </c>
      <c r="AO121" s="2198"/>
      <c r="AP121" s="2198"/>
      <c r="AQ121" s="2198"/>
      <c r="AR121" s="2198"/>
      <c r="AS121" s="2198"/>
      <c r="AT121" s="2198"/>
      <c r="AU121" s="2198"/>
      <c r="AV121" s="2198"/>
      <c r="AW121" s="2198"/>
      <c r="AX121" s="2198"/>
      <c r="AY121" s="2198"/>
    </row>
    <row r="122" spans="1:51" ht="90" customHeight="1">
      <c r="A122" s="2693">
        <v>119</v>
      </c>
      <c r="B122" s="2678" t="s">
        <v>451</v>
      </c>
      <c r="C122" s="2564" t="s">
        <v>94</v>
      </c>
      <c r="D122" s="2383" t="s">
        <v>1030</v>
      </c>
      <c r="E122" s="2572"/>
      <c r="F122" s="2695" t="s">
        <v>3855</v>
      </c>
      <c r="G122" s="2695" t="s">
        <v>3856</v>
      </c>
      <c r="H122" s="2346">
        <v>3</v>
      </c>
      <c r="I122" s="2378"/>
      <c r="J122" s="2387">
        <v>526</v>
      </c>
      <c r="K122" s="2147" t="s">
        <v>964</v>
      </c>
      <c r="L122" s="1569" t="s">
        <v>426</v>
      </c>
      <c r="M122" s="2183" t="s">
        <v>1056</v>
      </c>
      <c r="N122" s="2683">
        <v>1795439.32</v>
      </c>
      <c r="O122" s="2748">
        <v>1778865.16</v>
      </c>
      <c r="P122" s="2683">
        <v>1778865.16</v>
      </c>
      <c r="Q122" s="2683">
        <v>0</v>
      </c>
      <c r="R122" s="2665"/>
      <c r="S122" s="2514"/>
      <c r="T122" s="2671"/>
      <c r="U122" s="2671"/>
      <c r="V122" s="2692"/>
      <c r="W122" s="2692"/>
      <c r="X122" s="2692"/>
      <c r="Y122" s="2383"/>
      <c r="Z122" s="2671"/>
      <c r="AA122" s="2383">
        <v>6.3</v>
      </c>
      <c r="AB122" s="2383"/>
      <c r="AC122" s="2383"/>
      <c r="AD122" s="2383"/>
      <c r="AE122" s="2383"/>
      <c r="AF122" s="2682">
        <v>1</v>
      </c>
      <c r="AG122" s="2682">
        <v>1</v>
      </c>
      <c r="AH122" s="2672">
        <v>1</v>
      </c>
      <c r="AI122" s="2672"/>
      <c r="AJ122" s="2672"/>
      <c r="AK122" s="2672"/>
      <c r="AL122" s="2672"/>
      <c r="AM122" s="2726" t="s">
        <v>4221</v>
      </c>
      <c r="AO122" s="2198"/>
      <c r="AP122" s="2198"/>
      <c r="AQ122" s="2198"/>
      <c r="AR122" s="2198"/>
      <c r="AS122" s="2198"/>
      <c r="AT122" s="2198"/>
      <c r="AU122" s="2198"/>
      <c r="AV122" s="2198"/>
      <c r="AW122" s="2198"/>
      <c r="AX122" s="2198"/>
      <c r="AY122" s="2198"/>
    </row>
    <row r="123" spans="1:51" ht="60.75" customHeight="1">
      <c r="A123" s="2693">
        <v>120</v>
      </c>
      <c r="B123" s="2747" t="s">
        <v>415</v>
      </c>
      <c r="C123" s="2564" t="s">
        <v>94</v>
      </c>
      <c r="D123" s="2383" t="s">
        <v>1030</v>
      </c>
      <c r="E123" s="2572"/>
      <c r="F123" s="2695" t="s">
        <v>4245</v>
      </c>
      <c r="G123" s="2695" t="s">
        <v>4245</v>
      </c>
      <c r="H123" s="2346">
        <v>1</v>
      </c>
      <c r="I123" s="2378"/>
      <c r="J123" s="2387"/>
      <c r="K123" s="2376" t="s">
        <v>1240</v>
      </c>
      <c r="L123" s="2672" t="s">
        <v>448</v>
      </c>
      <c r="M123" s="2183" t="s">
        <v>1056</v>
      </c>
      <c r="N123" s="2683"/>
      <c r="O123" s="4400">
        <v>236578.68</v>
      </c>
      <c r="P123" s="2683"/>
      <c r="Q123" s="4400">
        <v>0</v>
      </c>
      <c r="R123" s="2665"/>
      <c r="S123" s="2514"/>
      <c r="T123" s="2671"/>
      <c r="U123" s="2671"/>
      <c r="V123" s="2692"/>
      <c r="W123" s="2692"/>
      <c r="X123" s="2692"/>
      <c r="Y123" s="2383">
        <v>500</v>
      </c>
      <c r="Z123" s="2671"/>
      <c r="AA123" s="2383"/>
      <c r="AB123" s="2383"/>
      <c r="AC123" s="2383"/>
      <c r="AD123" s="2383"/>
      <c r="AE123" s="2383"/>
      <c r="AF123" s="2682">
        <v>1</v>
      </c>
      <c r="AG123" s="2682">
        <v>1</v>
      </c>
      <c r="AH123" s="2672">
        <v>1</v>
      </c>
      <c r="AI123" s="2672"/>
      <c r="AJ123" s="2672"/>
      <c r="AK123" s="2672"/>
      <c r="AL123" s="2672"/>
      <c r="AM123" s="2383" t="s">
        <v>438</v>
      </c>
      <c r="AO123" s="2198"/>
      <c r="AP123" s="2198"/>
      <c r="AQ123" s="2198"/>
      <c r="AR123" s="2198"/>
      <c r="AS123" s="2198"/>
      <c r="AT123" s="2198"/>
      <c r="AU123" s="2198"/>
      <c r="AV123" s="2198"/>
      <c r="AW123" s="2198"/>
      <c r="AX123" s="2198"/>
      <c r="AY123" s="2198"/>
    </row>
    <row r="124" spans="1:51" ht="48.75" customHeight="1">
      <c r="A124" s="2383">
        <v>121</v>
      </c>
      <c r="B124" s="2747" t="s">
        <v>415</v>
      </c>
      <c r="C124" s="2564" t="s">
        <v>94</v>
      </c>
      <c r="D124" s="2383" t="s">
        <v>1030</v>
      </c>
      <c r="E124" s="2572"/>
      <c r="F124" s="2695" t="s">
        <v>4246</v>
      </c>
      <c r="G124" s="2695" t="s">
        <v>4246</v>
      </c>
      <c r="H124" s="2346">
        <v>1</v>
      </c>
      <c r="I124" s="2378"/>
      <c r="J124" s="2387"/>
      <c r="K124" s="2376" t="s">
        <v>1240</v>
      </c>
      <c r="L124" s="2672" t="s">
        <v>448</v>
      </c>
      <c r="M124" s="2183" t="s">
        <v>1056</v>
      </c>
      <c r="N124" s="2683"/>
      <c r="O124" s="4400"/>
      <c r="P124" s="2683"/>
      <c r="Q124" s="4400"/>
      <c r="R124" s="2665"/>
      <c r="S124" s="2514"/>
      <c r="T124" s="2671"/>
      <c r="U124" s="2671"/>
      <c r="V124" s="2692"/>
      <c r="W124" s="2692"/>
      <c r="X124" s="2692"/>
      <c r="Y124" s="2383">
        <v>1000</v>
      </c>
      <c r="Z124" s="2671"/>
      <c r="AA124" s="2383"/>
      <c r="AB124" s="2383"/>
      <c r="AC124" s="2383"/>
      <c r="AD124" s="2383"/>
      <c r="AE124" s="2383"/>
      <c r="AF124" s="2682">
        <v>1</v>
      </c>
      <c r="AG124" s="2682">
        <v>1</v>
      </c>
      <c r="AH124" s="2672">
        <v>1</v>
      </c>
      <c r="AI124" s="2672"/>
      <c r="AJ124" s="2672"/>
      <c r="AK124" s="2672"/>
      <c r="AL124" s="2672"/>
      <c r="AM124" s="2383" t="s">
        <v>438</v>
      </c>
      <c r="AO124" s="2198"/>
      <c r="AP124" s="2198"/>
      <c r="AQ124" s="2198"/>
      <c r="AR124" s="2198"/>
      <c r="AS124" s="2198"/>
      <c r="AT124" s="2198"/>
      <c r="AU124" s="2198"/>
      <c r="AV124" s="2198"/>
      <c r="AW124" s="2198"/>
      <c r="AX124" s="2198"/>
      <c r="AY124" s="2198"/>
    </row>
    <row r="125" spans="1:51" ht="44.25" customHeight="1">
      <c r="A125" s="2693">
        <v>122</v>
      </c>
      <c r="B125" s="2747" t="s">
        <v>415</v>
      </c>
      <c r="C125" s="2564" t="s">
        <v>94</v>
      </c>
      <c r="D125" s="2383" t="s">
        <v>1030</v>
      </c>
      <c r="E125" s="2572"/>
      <c r="F125" s="2695" t="s">
        <v>4224</v>
      </c>
      <c r="G125" s="2695" t="s">
        <v>4224</v>
      </c>
      <c r="H125" s="2346">
        <v>1</v>
      </c>
      <c r="I125" s="2378">
        <v>1</v>
      </c>
      <c r="J125" s="2387"/>
      <c r="K125" s="2376" t="s">
        <v>1240</v>
      </c>
      <c r="L125" s="2672" t="s">
        <v>448</v>
      </c>
      <c r="M125" s="2183" t="s">
        <v>1056</v>
      </c>
      <c r="N125" s="2683"/>
      <c r="O125" s="4400"/>
      <c r="P125" s="2480"/>
      <c r="Q125" s="4400"/>
      <c r="R125" s="2665"/>
      <c r="S125" s="2514"/>
      <c r="T125" s="2671"/>
      <c r="U125" s="2671"/>
      <c r="V125" s="2692"/>
      <c r="W125" s="2692"/>
      <c r="X125" s="2692"/>
      <c r="Y125" s="2383">
        <v>1000</v>
      </c>
      <c r="Z125" s="2671"/>
      <c r="AA125" s="2383"/>
      <c r="AB125" s="2383"/>
      <c r="AC125" s="2383"/>
      <c r="AD125" s="2383"/>
      <c r="AE125" s="2383"/>
      <c r="AF125" s="2682">
        <v>1</v>
      </c>
      <c r="AG125" s="2682">
        <v>1</v>
      </c>
      <c r="AH125" s="2672">
        <v>1</v>
      </c>
      <c r="AI125" s="2672"/>
      <c r="AJ125" s="2672"/>
      <c r="AK125" s="2672"/>
      <c r="AL125" s="2672"/>
      <c r="AM125" s="2383" t="s">
        <v>438</v>
      </c>
      <c r="AO125" s="2198"/>
      <c r="AP125" s="2198"/>
      <c r="AQ125" s="2198"/>
      <c r="AR125" s="2198"/>
      <c r="AS125" s="2198"/>
      <c r="AT125" s="2198"/>
      <c r="AU125" s="2198"/>
      <c r="AV125" s="2198"/>
      <c r="AW125" s="2198"/>
      <c r="AX125" s="2198"/>
      <c r="AY125" s="2198"/>
    </row>
    <row r="126" spans="1:51" ht="44.25" customHeight="1">
      <c r="A126" s="2693">
        <v>123</v>
      </c>
      <c r="B126" s="2747" t="s">
        <v>415</v>
      </c>
      <c r="C126" s="2564" t="s">
        <v>94</v>
      </c>
      <c r="D126" s="2383" t="s">
        <v>1030</v>
      </c>
      <c r="E126" s="2572"/>
      <c r="F126" s="2695" t="s">
        <v>4247</v>
      </c>
      <c r="G126" s="2695" t="s">
        <v>4247</v>
      </c>
      <c r="H126" s="2346">
        <v>1</v>
      </c>
      <c r="I126" s="2378"/>
      <c r="J126" s="2387"/>
      <c r="K126" s="2376" t="s">
        <v>1240</v>
      </c>
      <c r="L126" s="2672" t="s">
        <v>448</v>
      </c>
      <c r="M126" s="2183" t="s">
        <v>1056</v>
      </c>
      <c r="N126" s="2683"/>
      <c r="O126" s="4400"/>
      <c r="P126" s="2480"/>
      <c r="Q126" s="4400"/>
      <c r="R126" s="2665"/>
      <c r="S126" s="2514"/>
      <c r="T126" s="2671"/>
      <c r="U126" s="2671"/>
      <c r="V126" s="2692"/>
      <c r="W126" s="2692"/>
      <c r="X126" s="2692"/>
      <c r="Y126" s="2383">
        <v>1500</v>
      </c>
      <c r="Z126" s="2671"/>
      <c r="AA126" s="2383"/>
      <c r="AB126" s="2383"/>
      <c r="AC126" s="2383"/>
      <c r="AD126" s="2383"/>
      <c r="AE126" s="2383"/>
      <c r="AF126" s="2682">
        <v>1</v>
      </c>
      <c r="AG126" s="2682">
        <v>1</v>
      </c>
      <c r="AH126" s="2672">
        <v>1</v>
      </c>
      <c r="AI126" s="2672"/>
      <c r="AJ126" s="2672"/>
      <c r="AK126" s="2672"/>
      <c r="AL126" s="2672"/>
      <c r="AM126" s="2383" t="s">
        <v>438</v>
      </c>
      <c r="AO126" s="2198"/>
      <c r="AP126" s="2198"/>
      <c r="AQ126" s="2198"/>
      <c r="AR126" s="2198"/>
      <c r="AS126" s="2198"/>
      <c r="AT126" s="2198"/>
      <c r="AU126" s="2198"/>
      <c r="AV126" s="2198"/>
      <c r="AW126" s="2198"/>
      <c r="AX126" s="2198"/>
      <c r="AY126" s="2198"/>
    </row>
    <row r="127" spans="1:51" ht="44.25" customHeight="1">
      <c r="A127" s="2693">
        <v>124</v>
      </c>
      <c r="B127" s="2747" t="s">
        <v>415</v>
      </c>
      <c r="C127" s="2564" t="s">
        <v>94</v>
      </c>
      <c r="D127" s="2383" t="s">
        <v>1030</v>
      </c>
      <c r="E127" s="2572"/>
      <c r="F127" s="2695" t="s">
        <v>4225</v>
      </c>
      <c r="G127" s="2695" t="s">
        <v>4225</v>
      </c>
      <c r="H127" s="2346">
        <v>1</v>
      </c>
      <c r="I127" s="2378"/>
      <c r="J127" s="2387"/>
      <c r="K127" s="2376" t="s">
        <v>1240</v>
      </c>
      <c r="L127" s="2672" t="s">
        <v>448</v>
      </c>
      <c r="M127" s="2183" t="s">
        <v>1056</v>
      </c>
      <c r="N127" s="2683"/>
      <c r="O127" s="4400"/>
      <c r="P127" s="2480"/>
      <c r="Q127" s="4400"/>
      <c r="R127" s="2665"/>
      <c r="S127" s="2514"/>
      <c r="T127" s="2671"/>
      <c r="U127" s="2671"/>
      <c r="V127" s="2692"/>
      <c r="W127" s="2692"/>
      <c r="X127" s="2692"/>
      <c r="Y127" s="2383">
        <v>500</v>
      </c>
      <c r="Z127" s="2671"/>
      <c r="AA127" s="2383"/>
      <c r="AB127" s="2383"/>
      <c r="AC127" s="2383"/>
      <c r="AD127" s="2383"/>
      <c r="AE127" s="2383"/>
      <c r="AF127" s="2682">
        <v>1</v>
      </c>
      <c r="AG127" s="2682">
        <v>1</v>
      </c>
      <c r="AH127" s="2672">
        <v>1</v>
      </c>
      <c r="AI127" s="2672"/>
      <c r="AJ127" s="2672"/>
      <c r="AK127" s="2672"/>
      <c r="AL127" s="2672"/>
      <c r="AM127" s="2383" t="s">
        <v>438</v>
      </c>
      <c r="AO127" s="2198"/>
      <c r="AP127" s="2198"/>
      <c r="AQ127" s="2198"/>
      <c r="AR127" s="2198"/>
      <c r="AS127" s="2198"/>
      <c r="AT127" s="2198"/>
      <c r="AU127" s="2198"/>
      <c r="AV127" s="2198"/>
      <c r="AW127" s="2198"/>
      <c r="AX127" s="2198"/>
      <c r="AY127" s="2198"/>
    </row>
    <row r="128" spans="1:51" ht="108.75" customHeight="1">
      <c r="A128" s="2693">
        <v>125</v>
      </c>
      <c r="B128" s="2383" t="s">
        <v>451</v>
      </c>
      <c r="C128" s="2564" t="s">
        <v>94</v>
      </c>
      <c r="D128" s="2383" t="s">
        <v>728</v>
      </c>
      <c r="E128" s="2572"/>
      <c r="F128" s="2695" t="s">
        <v>3857</v>
      </c>
      <c r="G128" s="2695" t="s">
        <v>3858</v>
      </c>
      <c r="H128" s="2346">
        <v>7</v>
      </c>
      <c r="I128" s="2378"/>
      <c r="J128" s="2665">
        <v>686</v>
      </c>
      <c r="K128" s="2147" t="s">
        <v>964</v>
      </c>
      <c r="L128" s="1569" t="s">
        <v>426</v>
      </c>
      <c r="M128" s="2183" t="s">
        <v>1056</v>
      </c>
      <c r="N128" s="2683">
        <f>97500/100*62.06</f>
        <v>60508.5</v>
      </c>
      <c r="O128" s="2683">
        <f>97500/100*62.06</f>
        <v>60508.5</v>
      </c>
      <c r="P128" s="2683">
        <f>97500/100*62.06</f>
        <v>60508.5</v>
      </c>
      <c r="Q128" s="2683">
        <v>0</v>
      </c>
      <c r="R128" s="2665"/>
      <c r="S128" s="2514"/>
      <c r="T128" s="2671"/>
      <c r="U128" s="2671"/>
      <c r="V128" s="2692"/>
      <c r="W128" s="2692"/>
      <c r="X128" s="2692"/>
      <c r="Y128" s="2514"/>
      <c r="Z128" s="2671"/>
      <c r="AA128" s="2383">
        <v>1.5</v>
      </c>
      <c r="AB128" s="2383"/>
      <c r="AC128" s="2383"/>
      <c r="AD128" s="2383"/>
      <c r="AE128" s="2383"/>
      <c r="AF128" s="2682"/>
      <c r="AG128" s="2682"/>
      <c r="AH128" s="2672">
        <v>1</v>
      </c>
      <c r="AI128" s="2672"/>
      <c r="AJ128" s="2672"/>
      <c r="AK128" s="2672"/>
      <c r="AL128" s="2672"/>
      <c r="AM128" s="2672" t="s">
        <v>2996</v>
      </c>
      <c r="AO128" s="2198"/>
      <c r="AP128" s="2198"/>
      <c r="AQ128" s="2198"/>
      <c r="AR128" s="2198"/>
      <c r="AS128" s="2198"/>
      <c r="AT128" s="2198"/>
      <c r="AU128" s="2198"/>
      <c r="AV128" s="2198"/>
      <c r="AW128" s="2198"/>
      <c r="AX128" s="2198"/>
      <c r="AY128" s="2198"/>
    </row>
    <row r="129" spans="1:51" ht="102" customHeight="1">
      <c r="A129" s="2383">
        <v>126</v>
      </c>
      <c r="B129" s="2147" t="s">
        <v>451</v>
      </c>
      <c r="C129" s="2564" t="s">
        <v>94</v>
      </c>
      <c r="D129" s="2383" t="s">
        <v>728</v>
      </c>
      <c r="E129" s="2572"/>
      <c r="F129" s="2695" t="s">
        <v>3859</v>
      </c>
      <c r="G129" s="2695" t="s">
        <v>3858</v>
      </c>
      <c r="H129" s="2346">
        <v>7</v>
      </c>
      <c r="I129" s="2378"/>
      <c r="J129" s="2665">
        <v>686</v>
      </c>
      <c r="K129" s="2147" t="s">
        <v>964</v>
      </c>
      <c r="L129" s="2672" t="s">
        <v>427</v>
      </c>
      <c r="M129" s="2183" t="s">
        <v>1056</v>
      </c>
      <c r="N129" s="2683">
        <f>540000/100*62.06</f>
        <v>335124</v>
      </c>
      <c r="O129" s="2683">
        <f>540000/100*62.06</f>
        <v>335124</v>
      </c>
      <c r="P129" s="2683">
        <f>540000/100*62.06</f>
        <v>335124</v>
      </c>
      <c r="Q129" s="2683">
        <v>0</v>
      </c>
      <c r="R129" s="2665"/>
      <c r="S129" s="2514"/>
      <c r="T129" s="2671"/>
      <c r="U129" s="2671"/>
      <c r="V129" s="2692"/>
      <c r="W129" s="2692"/>
      <c r="X129" s="2692"/>
      <c r="Y129" s="2514"/>
      <c r="Z129" s="2671"/>
      <c r="AA129" s="2383"/>
      <c r="AB129" s="2383">
        <v>18</v>
      </c>
      <c r="AC129" s="2383"/>
      <c r="AD129" s="2383"/>
      <c r="AE129" s="2383"/>
      <c r="AF129" s="2682">
        <v>1</v>
      </c>
      <c r="AG129" s="2682">
        <v>1</v>
      </c>
      <c r="AH129" s="2672">
        <v>1</v>
      </c>
      <c r="AI129" s="2672"/>
      <c r="AJ129" s="2672"/>
      <c r="AK129" s="2672"/>
      <c r="AL129" s="2672"/>
      <c r="AM129" s="2672" t="s">
        <v>2996</v>
      </c>
      <c r="AO129" s="2198"/>
      <c r="AP129" s="2198"/>
      <c r="AQ129" s="2198"/>
      <c r="AR129" s="2198"/>
      <c r="AS129" s="2198"/>
      <c r="AT129" s="2198"/>
      <c r="AU129" s="2198"/>
      <c r="AV129" s="2198"/>
      <c r="AW129" s="2198"/>
      <c r="AX129" s="2198"/>
      <c r="AY129" s="2198"/>
    </row>
    <row r="130" spans="1:51" ht="93" customHeight="1">
      <c r="A130" s="2693">
        <v>127</v>
      </c>
      <c r="B130" s="2147" t="s">
        <v>451</v>
      </c>
      <c r="C130" s="2564" t="s">
        <v>94</v>
      </c>
      <c r="D130" s="2383" t="s">
        <v>728</v>
      </c>
      <c r="E130" s="2572"/>
      <c r="F130" s="2695" t="s">
        <v>3860</v>
      </c>
      <c r="G130" s="2695" t="s">
        <v>3861</v>
      </c>
      <c r="H130" s="2346">
        <v>4</v>
      </c>
      <c r="I130" s="2378"/>
      <c r="J130" s="2665">
        <v>233</v>
      </c>
      <c r="K130" s="2147" t="s">
        <v>964</v>
      </c>
      <c r="L130" s="2672" t="s">
        <v>427</v>
      </c>
      <c r="M130" s="2183" t="s">
        <v>1056</v>
      </c>
      <c r="N130" s="2683">
        <f>165000/100*62.06</f>
        <v>102399</v>
      </c>
      <c r="O130" s="2683">
        <f>165000/100*62.06</f>
        <v>102399</v>
      </c>
      <c r="P130" s="2683">
        <f>165000/100*62.06</f>
        <v>102399</v>
      </c>
      <c r="Q130" s="2683">
        <v>0</v>
      </c>
      <c r="R130" s="2665"/>
      <c r="S130" s="2514"/>
      <c r="T130" s="2671"/>
      <c r="U130" s="2671"/>
      <c r="V130" s="2692"/>
      <c r="W130" s="2692"/>
      <c r="X130" s="2692"/>
      <c r="Y130" s="2514"/>
      <c r="Z130" s="2671"/>
      <c r="AA130" s="2383"/>
      <c r="AB130" s="2383">
        <v>5.5</v>
      </c>
      <c r="AC130" s="2383"/>
      <c r="AD130" s="2383"/>
      <c r="AE130" s="2383"/>
      <c r="AF130" s="2682">
        <v>1</v>
      </c>
      <c r="AG130" s="2682">
        <v>1</v>
      </c>
      <c r="AH130" s="2672">
        <v>1</v>
      </c>
      <c r="AI130" s="2672"/>
      <c r="AJ130" s="2672"/>
      <c r="AK130" s="2672"/>
      <c r="AL130" s="2672"/>
      <c r="AM130" s="2672" t="s">
        <v>2996</v>
      </c>
      <c r="AO130" s="2198"/>
      <c r="AP130" s="2198"/>
      <c r="AQ130" s="2198"/>
      <c r="AR130" s="2198"/>
      <c r="AS130" s="2198"/>
      <c r="AT130" s="2198"/>
      <c r="AU130" s="2198"/>
      <c r="AV130" s="2198"/>
      <c r="AW130" s="2198"/>
      <c r="AX130" s="2198"/>
      <c r="AY130" s="2198"/>
    </row>
    <row r="131" spans="1:51" ht="81" customHeight="1">
      <c r="A131" s="2693">
        <v>128</v>
      </c>
      <c r="B131" s="2147" t="s">
        <v>451</v>
      </c>
      <c r="C131" s="2564" t="s">
        <v>94</v>
      </c>
      <c r="D131" s="2383" t="s">
        <v>728</v>
      </c>
      <c r="E131" s="2572"/>
      <c r="F131" s="2695" t="s">
        <v>3368</v>
      </c>
      <c r="G131" s="2695" t="s">
        <v>3862</v>
      </c>
      <c r="H131" s="2346">
        <v>4</v>
      </c>
      <c r="I131" s="2378"/>
      <c r="J131" s="2665">
        <v>317</v>
      </c>
      <c r="K131" s="2147" t="s">
        <v>964</v>
      </c>
      <c r="L131" s="2672" t="s">
        <v>427</v>
      </c>
      <c r="M131" s="2183" t="s">
        <v>1056</v>
      </c>
      <c r="N131" s="2683">
        <f>420000/100*62.06</f>
        <v>260652</v>
      </c>
      <c r="O131" s="2683">
        <f>420000/100*62.06</f>
        <v>260652</v>
      </c>
      <c r="P131" s="2683">
        <f>420000/100*62.06</f>
        <v>260652</v>
      </c>
      <c r="Q131" s="2683">
        <v>0</v>
      </c>
      <c r="R131" s="2665"/>
      <c r="S131" s="2514"/>
      <c r="T131" s="2671"/>
      <c r="U131" s="2671"/>
      <c r="V131" s="2692"/>
      <c r="W131" s="2692"/>
      <c r="X131" s="2692"/>
      <c r="Y131" s="2514"/>
      <c r="Z131" s="2671"/>
      <c r="AA131" s="2692"/>
      <c r="AB131" s="2383">
        <v>14</v>
      </c>
      <c r="AC131" s="2383"/>
      <c r="AD131" s="2383"/>
      <c r="AE131" s="2383"/>
      <c r="AF131" s="2682">
        <v>1</v>
      </c>
      <c r="AG131" s="2682">
        <v>1</v>
      </c>
      <c r="AH131" s="2672">
        <v>1</v>
      </c>
      <c r="AI131" s="2672"/>
      <c r="AJ131" s="2672"/>
      <c r="AK131" s="2672"/>
      <c r="AL131" s="2672"/>
      <c r="AM131" s="2672" t="s">
        <v>2996</v>
      </c>
      <c r="AO131" s="2198"/>
      <c r="AP131" s="2198"/>
      <c r="AQ131" s="2198"/>
      <c r="AR131" s="2198"/>
      <c r="AS131" s="2198"/>
      <c r="AT131" s="2198"/>
      <c r="AU131" s="2198"/>
      <c r="AV131" s="2198"/>
      <c r="AW131" s="2198"/>
      <c r="AX131" s="2198"/>
      <c r="AY131" s="2198"/>
    </row>
    <row r="132" spans="1:51" ht="61.5" customHeight="1">
      <c r="A132" s="2693">
        <v>129</v>
      </c>
      <c r="B132" s="2147" t="s">
        <v>451</v>
      </c>
      <c r="C132" s="2564" t="s">
        <v>94</v>
      </c>
      <c r="D132" s="2383" t="s">
        <v>728</v>
      </c>
      <c r="E132" s="2572"/>
      <c r="F132" s="2695" t="s">
        <v>3863</v>
      </c>
      <c r="G132" s="2695" t="s">
        <v>3864</v>
      </c>
      <c r="H132" s="2346">
        <v>2</v>
      </c>
      <c r="I132" s="2378"/>
      <c r="J132" s="2665">
        <v>246</v>
      </c>
      <c r="K132" s="2147" t="s">
        <v>964</v>
      </c>
      <c r="L132" s="2672" t="s">
        <v>427</v>
      </c>
      <c r="M132" s="2183" t="s">
        <v>1056</v>
      </c>
      <c r="N132" s="2683">
        <f t="shared" ref="N132:P133" si="20">90000/100*62.06</f>
        <v>55854</v>
      </c>
      <c r="O132" s="2683">
        <f t="shared" si="20"/>
        <v>55854</v>
      </c>
      <c r="P132" s="2683">
        <f t="shared" si="20"/>
        <v>55854</v>
      </c>
      <c r="Q132" s="2683">
        <v>0</v>
      </c>
      <c r="R132" s="2665"/>
      <c r="S132" s="2514"/>
      <c r="T132" s="2671"/>
      <c r="U132" s="2671"/>
      <c r="V132" s="2692"/>
      <c r="W132" s="2692"/>
      <c r="X132" s="2692"/>
      <c r="Y132" s="2514"/>
      <c r="Z132" s="2671"/>
      <c r="AA132" s="2692"/>
      <c r="AB132" s="2383">
        <v>3</v>
      </c>
      <c r="AC132" s="2383"/>
      <c r="AD132" s="2383"/>
      <c r="AE132" s="2383"/>
      <c r="AF132" s="2682">
        <v>1</v>
      </c>
      <c r="AG132" s="2682">
        <v>1</v>
      </c>
      <c r="AH132" s="2672">
        <v>1</v>
      </c>
      <c r="AI132" s="2672"/>
      <c r="AJ132" s="2672"/>
      <c r="AK132" s="2672"/>
      <c r="AL132" s="2672"/>
      <c r="AM132" s="2672" t="s">
        <v>2996</v>
      </c>
      <c r="AO132" s="2198"/>
      <c r="AP132" s="2198"/>
      <c r="AQ132" s="2198"/>
      <c r="AR132" s="2198"/>
      <c r="AS132" s="2198"/>
      <c r="AT132" s="2198"/>
      <c r="AU132" s="2198"/>
      <c r="AV132" s="2198"/>
      <c r="AW132" s="2198"/>
      <c r="AX132" s="2198"/>
      <c r="AY132" s="2198"/>
    </row>
    <row r="133" spans="1:51" ht="69" customHeight="1">
      <c r="A133" s="2693">
        <v>130</v>
      </c>
      <c r="B133" s="2147" t="s">
        <v>451</v>
      </c>
      <c r="C133" s="2564" t="s">
        <v>94</v>
      </c>
      <c r="D133" s="2383" t="s">
        <v>728</v>
      </c>
      <c r="E133" s="2572"/>
      <c r="F133" s="2695" t="s">
        <v>3865</v>
      </c>
      <c r="G133" s="2695" t="s">
        <v>3866</v>
      </c>
      <c r="H133" s="2346">
        <v>3</v>
      </c>
      <c r="I133" s="2378"/>
      <c r="J133" s="2665">
        <v>392</v>
      </c>
      <c r="K133" s="2147" t="s">
        <v>964</v>
      </c>
      <c r="L133" s="2672" t="s">
        <v>427</v>
      </c>
      <c r="M133" s="2183" t="s">
        <v>1056</v>
      </c>
      <c r="N133" s="2683">
        <f t="shared" si="20"/>
        <v>55854</v>
      </c>
      <c r="O133" s="2683">
        <f t="shared" si="20"/>
        <v>55854</v>
      </c>
      <c r="P133" s="2683">
        <f t="shared" si="20"/>
        <v>55854</v>
      </c>
      <c r="Q133" s="2683">
        <v>0</v>
      </c>
      <c r="R133" s="2665"/>
      <c r="S133" s="2514"/>
      <c r="T133" s="2671"/>
      <c r="U133" s="2671"/>
      <c r="V133" s="2692"/>
      <c r="W133" s="2692"/>
      <c r="X133" s="2692"/>
      <c r="Y133" s="2514"/>
      <c r="Z133" s="2671"/>
      <c r="AA133" s="2692"/>
      <c r="AB133" s="2383">
        <v>3</v>
      </c>
      <c r="AC133" s="2383"/>
      <c r="AD133" s="2383"/>
      <c r="AE133" s="2383"/>
      <c r="AF133" s="2682">
        <v>1</v>
      </c>
      <c r="AG133" s="2682">
        <v>1</v>
      </c>
      <c r="AH133" s="2672">
        <v>1</v>
      </c>
      <c r="AI133" s="2672"/>
      <c r="AJ133" s="2672"/>
      <c r="AK133" s="2672"/>
      <c r="AL133" s="2672"/>
      <c r="AM133" s="2672" t="s">
        <v>2996</v>
      </c>
      <c r="AO133" s="2198"/>
      <c r="AP133" s="2198"/>
      <c r="AQ133" s="2198"/>
      <c r="AR133" s="2198"/>
      <c r="AS133" s="2198"/>
      <c r="AT133" s="2198"/>
      <c r="AU133" s="2198"/>
      <c r="AV133" s="2198"/>
      <c r="AW133" s="2198"/>
      <c r="AX133" s="2198"/>
      <c r="AY133" s="2198"/>
    </row>
    <row r="134" spans="1:51" ht="72" customHeight="1">
      <c r="A134" s="2383">
        <v>131</v>
      </c>
      <c r="B134" s="2147" t="s">
        <v>451</v>
      </c>
      <c r="C134" s="2564" t="s">
        <v>94</v>
      </c>
      <c r="D134" s="2383" t="s">
        <v>728</v>
      </c>
      <c r="E134" s="2192"/>
      <c r="F134" s="2695" t="s">
        <v>3867</v>
      </c>
      <c r="G134" s="2695" t="s">
        <v>3868</v>
      </c>
      <c r="H134" s="2346">
        <v>3</v>
      </c>
      <c r="I134" s="2378"/>
      <c r="J134" s="2665">
        <v>309</v>
      </c>
      <c r="K134" s="2147" t="s">
        <v>964</v>
      </c>
      <c r="L134" s="2672" t="s">
        <v>427</v>
      </c>
      <c r="M134" s="2183" t="s">
        <v>1056</v>
      </c>
      <c r="N134" s="2683">
        <f>150000/100*62.06</f>
        <v>93090</v>
      </c>
      <c r="O134" s="2683">
        <f>150000/100*62.06</f>
        <v>93090</v>
      </c>
      <c r="P134" s="2683">
        <f>150000/100*62.06</f>
        <v>93090</v>
      </c>
      <c r="Q134" s="2683">
        <v>0</v>
      </c>
      <c r="R134" s="2665"/>
      <c r="S134" s="2514"/>
      <c r="T134" s="2671"/>
      <c r="U134" s="2671"/>
      <c r="V134" s="2692"/>
      <c r="W134" s="2692"/>
      <c r="X134" s="2692"/>
      <c r="Y134" s="2514"/>
      <c r="Z134" s="2671"/>
      <c r="AA134" s="2692"/>
      <c r="AB134" s="2383">
        <v>5</v>
      </c>
      <c r="AC134" s="2383"/>
      <c r="AD134" s="2383"/>
      <c r="AE134" s="2383"/>
      <c r="AF134" s="2682">
        <v>1</v>
      </c>
      <c r="AG134" s="2682">
        <v>1</v>
      </c>
      <c r="AH134" s="2672">
        <v>1</v>
      </c>
      <c r="AI134" s="2672"/>
      <c r="AJ134" s="2672"/>
      <c r="AK134" s="2672"/>
      <c r="AL134" s="2672"/>
      <c r="AM134" s="2672" t="s">
        <v>2996</v>
      </c>
      <c r="AO134" s="2198"/>
      <c r="AP134" s="2198"/>
      <c r="AQ134" s="2198"/>
      <c r="AR134" s="2198"/>
      <c r="AS134" s="2198"/>
      <c r="AT134" s="2198"/>
      <c r="AU134" s="2198"/>
      <c r="AV134" s="2198"/>
      <c r="AW134" s="2198"/>
      <c r="AX134" s="2198"/>
      <c r="AY134" s="2198"/>
    </row>
    <row r="135" spans="1:51" ht="55.5" customHeight="1">
      <c r="A135" s="2693">
        <v>132</v>
      </c>
      <c r="B135" s="2147" t="s">
        <v>451</v>
      </c>
      <c r="C135" s="2564" t="s">
        <v>94</v>
      </c>
      <c r="D135" s="2383" t="s">
        <v>728</v>
      </c>
      <c r="E135" s="2192"/>
      <c r="F135" s="2695" t="s">
        <v>3869</v>
      </c>
      <c r="G135" s="2695" t="s">
        <v>3870</v>
      </c>
      <c r="H135" s="2346">
        <v>1</v>
      </c>
      <c r="I135" s="2378">
        <v>1</v>
      </c>
      <c r="J135" s="2665">
        <v>261</v>
      </c>
      <c r="K135" s="2147" t="s">
        <v>964</v>
      </c>
      <c r="L135" s="2672" t="s">
        <v>427</v>
      </c>
      <c r="M135" s="2183" t="s">
        <v>1056</v>
      </c>
      <c r="N135" s="2683">
        <f>195000/100*62.06</f>
        <v>121017</v>
      </c>
      <c r="O135" s="2683">
        <f>195000/100*62.06</f>
        <v>121017</v>
      </c>
      <c r="P135" s="2683">
        <f>195000/100*62.06</f>
        <v>121017</v>
      </c>
      <c r="Q135" s="2683">
        <v>0</v>
      </c>
      <c r="R135" s="2665"/>
      <c r="S135" s="2514"/>
      <c r="T135" s="2671"/>
      <c r="U135" s="2671"/>
      <c r="V135" s="2692"/>
      <c r="W135" s="2692"/>
      <c r="X135" s="2692"/>
      <c r="Y135" s="2514"/>
      <c r="Z135" s="2671"/>
      <c r="AA135" s="2692"/>
      <c r="AB135" s="2383">
        <v>6.5</v>
      </c>
      <c r="AC135" s="2383"/>
      <c r="AD135" s="2383"/>
      <c r="AE135" s="2383"/>
      <c r="AF135" s="2682">
        <v>1</v>
      </c>
      <c r="AG135" s="2682">
        <v>1</v>
      </c>
      <c r="AH135" s="2672">
        <v>1</v>
      </c>
      <c r="AI135" s="2672"/>
      <c r="AJ135" s="2672"/>
      <c r="AK135" s="2672"/>
      <c r="AL135" s="2672"/>
      <c r="AM135" s="2672" t="s">
        <v>2996</v>
      </c>
      <c r="AO135" s="2198"/>
      <c r="AP135" s="2198"/>
      <c r="AQ135" s="2198"/>
      <c r="AR135" s="2198"/>
      <c r="AS135" s="2198"/>
      <c r="AT135" s="2198"/>
      <c r="AU135" s="2198"/>
      <c r="AV135" s="2198"/>
      <c r="AW135" s="2198"/>
      <c r="AX135" s="2198"/>
      <c r="AY135" s="2198"/>
    </row>
    <row r="136" spans="1:51" ht="51" customHeight="1">
      <c r="A136" s="2693">
        <v>133</v>
      </c>
      <c r="B136" s="2147" t="s">
        <v>451</v>
      </c>
      <c r="C136" s="2564" t="s">
        <v>94</v>
      </c>
      <c r="D136" s="2383" t="s">
        <v>728</v>
      </c>
      <c r="E136" s="2192"/>
      <c r="F136" s="2695" t="s">
        <v>3871</v>
      </c>
      <c r="G136" s="2695" t="s">
        <v>3872</v>
      </c>
      <c r="H136" s="2346"/>
      <c r="I136" s="2378">
        <v>2</v>
      </c>
      <c r="J136" s="2665">
        <v>204</v>
      </c>
      <c r="K136" s="2147" t="s">
        <v>964</v>
      </c>
      <c r="L136" s="1569" t="s">
        <v>426</v>
      </c>
      <c r="M136" s="2183" t="s">
        <v>1056</v>
      </c>
      <c r="N136" s="2683">
        <f>75000/100*62.06</f>
        <v>46545</v>
      </c>
      <c r="O136" s="2683">
        <f>75000/100*62.06</f>
        <v>46545</v>
      </c>
      <c r="P136" s="2683">
        <f>75000/100*62.06</f>
        <v>46545</v>
      </c>
      <c r="Q136" s="2683">
        <v>0</v>
      </c>
      <c r="R136" s="2665"/>
      <c r="S136" s="2514"/>
      <c r="T136" s="2671"/>
      <c r="U136" s="2671"/>
      <c r="V136" s="2692"/>
      <c r="W136" s="2692"/>
      <c r="X136" s="2692"/>
      <c r="Y136" s="2514"/>
      <c r="Z136" s="2671"/>
      <c r="AA136" s="2383">
        <v>1</v>
      </c>
      <c r="AB136" s="2383"/>
      <c r="AC136" s="2383"/>
      <c r="AD136" s="2383"/>
      <c r="AE136" s="2383"/>
      <c r="AF136" s="2682">
        <v>1</v>
      </c>
      <c r="AG136" s="2682">
        <v>1</v>
      </c>
      <c r="AH136" s="2672">
        <v>1</v>
      </c>
      <c r="AI136" s="2672"/>
      <c r="AJ136" s="2672"/>
      <c r="AK136" s="2672"/>
      <c r="AL136" s="2672"/>
      <c r="AM136" s="2672" t="s">
        <v>2996</v>
      </c>
      <c r="AO136" s="2198"/>
      <c r="AP136" s="2198"/>
      <c r="AQ136" s="2198"/>
      <c r="AR136" s="2198"/>
      <c r="AS136" s="2198"/>
      <c r="AT136" s="2198"/>
      <c r="AU136" s="2198"/>
      <c r="AV136" s="2198"/>
      <c r="AW136" s="2198"/>
      <c r="AX136" s="2198"/>
      <c r="AY136" s="2198"/>
    </row>
    <row r="137" spans="1:51" ht="57.75" customHeight="1">
      <c r="A137" s="2693">
        <v>134</v>
      </c>
      <c r="B137" s="2147" t="s">
        <v>451</v>
      </c>
      <c r="C137" s="2564" t="s">
        <v>94</v>
      </c>
      <c r="D137" s="2383" t="s">
        <v>728</v>
      </c>
      <c r="E137" s="2693"/>
      <c r="F137" s="2695" t="s">
        <v>3873</v>
      </c>
      <c r="G137" s="2695" t="s">
        <v>2916</v>
      </c>
      <c r="H137" s="2693">
        <v>1</v>
      </c>
      <c r="I137" s="2378"/>
      <c r="J137" s="2665">
        <v>268</v>
      </c>
      <c r="K137" s="2147" t="s">
        <v>964</v>
      </c>
      <c r="L137" s="1569" t="s">
        <v>426</v>
      </c>
      <c r="M137" s="2183" t="s">
        <v>1056</v>
      </c>
      <c r="N137" s="2683">
        <f>112500/100*62.06</f>
        <v>69817.5</v>
      </c>
      <c r="O137" s="2683">
        <f>112500/100*62.06</f>
        <v>69817.5</v>
      </c>
      <c r="P137" s="2683">
        <f>112500/100*62.06</f>
        <v>69817.5</v>
      </c>
      <c r="Q137" s="2683">
        <v>0</v>
      </c>
      <c r="R137" s="2665"/>
      <c r="S137" s="2678"/>
      <c r="T137" s="2678"/>
      <c r="U137" s="2383"/>
      <c r="V137" s="2383"/>
      <c r="W137" s="2383"/>
      <c r="X137" s="2383"/>
      <c r="Y137" s="2383"/>
      <c r="Z137" s="2383"/>
      <c r="AA137" s="2383">
        <v>1.3</v>
      </c>
      <c r="AB137" s="2383"/>
      <c r="AC137" s="2383"/>
      <c r="AD137" s="2383"/>
      <c r="AE137" s="2383"/>
      <c r="AF137" s="2682">
        <v>1</v>
      </c>
      <c r="AG137" s="2682">
        <v>1</v>
      </c>
      <c r="AH137" s="2672">
        <v>1</v>
      </c>
      <c r="AI137" s="2672"/>
      <c r="AJ137" s="2672"/>
      <c r="AK137" s="2672"/>
      <c r="AL137" s="2383"/>
      <c r="AM137" s="2672" t="s">
        <v>2996</v>
      </c>
      <c r="AO137" s="2198"/>
      <c r="AP137" s="2198"/>
      <c r="AQ137" s="2198"/>
      <c r="AR137" s="2198"/>
      <c r="AS137" s="2198"/>
      <c r="AT137" s="2198"/>
      <c r="AU137" s="2198"/>
      <c r="AV137" s="2198"/>
      <c r="AW137" s="2198"/>
      <c r="AX137" s="2198"/>
      <c r="AY137" s="2198"/>
    </row>
    <row r="138" spans="1:51" ht="66" customHeight="1">
      <c r="A138" s="2693">
        <v>135</v>
      </c>
      <c r="B138" s="2147" t="s">
        <v>451</v>
      </c>
      <c r="C138" s="2564" t="s">
        <v>94</v>
      </c>
      <c r="D138" s="2383" t="s">
        <v>728</v>
      </c>
      <c r="E138" s="2693"/>
      <c r="F138" s="2695" t="s">
        <v>3874</v>
      </c>
      <c r="G138" s="2695" t="s">
        <v>3875</v>
      </c>
      <c r="H138" s="2693">
        <v>1</v>
      </c>
      <c r="I138" s="2693"/>
      <c r="J138" s="2665">
        <v>62</v>
      </c>
      <c r="K138" s="2147" t="s">
        <v>964</v>
      </c>
      <c r="L138" s="2672" t="s">
        <v>427</v>
      </c>
      <c r="M138" s="2183" t="s">
        <v>1056</v>
      </c>
      <c r="N138" s="2683">
        <f>30000*4/100*62.06</f>
        <v>74472</v>
      </c>
      <c r="O138" s="2683">
        <f>30000*4/100*62.06</f>
        <v>74472</v>
      </c>
      <c r="P138" s="2683">
        <f>30000*4/100*62.06</f>
        <v>74472</v>
      </c>
      <c r="Q138" s="2683">
        <v>0</v>
      </c>
      <c r="R138" s="2665"/>
      <c r="S138" s="2678"/>
      <c r="T138" s="2383"/>
      <c r="U138" s="2679"/>
      <c r="V138" s="2680"/>
      <c r="W138" s="2680"/>
      <c r="X138" s="2680"/>
      <c r="Y138" s="2681"/>
      <c r="Z138" s="2679"/>
      <c r="AA138" s="2383"/>
      <c r="AB138" s="2680">
        <v>3</v>
      </c>
      <c r="AC138" s="2680"/>
      <c r="AD138" s="2679"/>
      <c r="AE138" s="2383"/>
      <c r="AF138" s="2682">
        <v>1</v>
      </c>
      <c r="AG138" s="2682">
        <v>1</v>
      </c>
      <c r="AH138" s="2672">
        <v>1</v>
      </c>
      <c r="AI138" s="2672"/>
      <c r="AJ138" s="2672"/>
      <c r="AK138" s="2383"/>
      <c r="AL138" s="2672"/>
      <c r="AM138" s="2672" t="s">
        <v>2996</v>
      </c>
      <c r="AO138" s="2198"/>
      <c r="AP138" s="2198"/>
      <c r="AQ138" s="2198"/>
      <c r="AR138" s="2198"/>
      <c r="AS138" s="2198"/>
      <c r="AT138" s="2198"/>
      <c r="AU138" s="2198"/>
      <c r="AV138" s="2198"/>
      <c r="AW138" s="2198"/>
      <c r="AX138" s="2198"/>
      <c r="AY138" s="2198"/>
    </row>
    <row r="139" spans="1:51" ht="46.5" customHeight="1">
      <c r="A139" s="2383">
        <v>136</v>
      </c>
      <c r="B139" s="2147" t="s">
        <v>451</v>
      </c>
      <c r="C139" s="2564" t="s">
        <v>94</v>
      </c>
      <c r="D139" s="2383" t="s">
        <v>728</v>
      </c>
      <c r="E139" s="2693"/>
      <c r="F139" s="2695" t="s">
        <v>3876</v>
      </c>
      <c r="G139" s="2695" t="s">
        <v>3877</v>
      </c>
      <c r="H139" s="2693"/>
      <c r="I139" s="2693">
        <v>3</v>
      </c>
      <c r="J139" s="2665">
        <v>144</v>
      </c>
      <c r="K139" s="2147" t="s">
        <v>964</v>
      </c>
      <c r="L139" s="2672" t="s">
        <v>427</v>
      </c>
      <c r="M139" s="2183" t="s">
        <v>1056</v>
      </c>
      <c r="N139" s="2683">
        <f>120000/100*62.06</f>
        <v>74472</v>
      </c>
      <c r="O139" s="2683">
        <f>120000/100*62.06</f>
        <v>74472</v>
      </c>
      <c r="P139" s="2683">
        <f>120000/100*62.06</f>
        <v>74472</v>
      </c>
      <c r="Q139" s="2683">
        <v>0</v>
      </c>
      <c r="R139" s="2693"/>
      <c r="S139" s="2678"/>
      <c r="T139" s="2678"/>
      <c r="U139" s="2666"/>
      <c r="V139" s="2383"/>
      <c r="W139" s="2383"/>
      <c r="X139" s="2666"/>
      <c r="Y139" s="2383"/>
      <c r="Z139" s="2666"/>
      <c r="AA139" s="2383"/>
      <c r="AB139" s="2383">
        <v>3.7</v>
      </c>
      <c r="AC139" s="2383"/>
      <c r="AD139" s="2666"/>
      <c r="AE139" s="2383"/>
      <c r="AF139" s="2682">
        <v>1</v>
      </c>
      <c r="AG139" s="2682">
        <v>1</v>
      </c>
      <c r="AH139" s="2672">
        <v>1</v>
      </c>
      <c r="AI139" s="2672"/>
      <c r="AJ139" s="2672"/>
      <c r="AK139" s="2672"/>
      <c r="AL139" s="2383"/>
      <c r="AM139" s="2672" t="s">
        <v>2996</v>
      </c>
    </row>
    <row r="140" spans="1:51" ht="51.75" customHeight="1">
      <c r="A140" s="2693">
        <v>137</v>
      </c>
      <c r="B140" s="2147" t="s">
        <v>451</v>
      </c>
      <c r="C140" s="2564" t="s">
        <v>94</v>
      </c>
      <c r="D140" s="2383" t="s">
        <v>728</v>
      </c>
      <c r="E140" s="2693"/>
      <c r="F140" s="2695" t="s">
        <v>3878</v>
      </c>
      <c r="G140" s="2695" t="s">
        <v>3879</v>
      </c>
      <c r="H140" s="2693"/>
      <c r="I140" s="2693">
        <v>2</v>
      </c>
      <c r="J140" s="2665">
        <v>253</v>
      </c>
      <c r="K140" s="2147" t="s">
        <v>964</v>
      </c>
      <c r="L140" s="2672" t="s">
        <v>427</v>
      </c>
      <c r="M140" s="2183" t="s">
        <v>1056</v>
      </c>
      <c r="N140" s="2683">
        <f>90000/100*62.06</f>
        <v>55854</v>
      </c>
      <c r="O140" s="2683">
        <f>90000/100*62.06</f>
        <v>55854</v>
      </c>
      <c r="P140" s="2683">
        <f>90000/100*62.06</f>
        <v>55854</v>
      </c>
      <c r="Q140" s="2683">
        <v>0</v>
      </c>
      <c r="R140" s="2693"/>
      <c r="S140" s="2678"/>
      <c r="T140" s="2678"/>
      <c r="U140" s="2383"/>
      <c r="V140" s="2383"/>
      <c r="W140" s="2383"/>
      <c r="X140" s="2383"/>
      <c r="Y140" s="2383"/>
      <c r="Z140" s="2383"/>
      <c r="AA140" s="2383"/>
      <c r="AB140" s="2383">
        <v>3</v>
      </c>
      <c r="AC140" s="2383"/>
      <c r="AD140" s="2383"/>
      <c r="AE140" s="2383"/>
      <c r="AF140" s="2682">
        <v>1</v>
      </c>
      <c r="AG140" s="2682">
        <v>1</v>
      </c>
      <c r="AH140" s="2672">
        <v>1</v>
      </c>
      <c r="AI140" s="2672"/>
      <c r="AJ140" s="2672"/>
      <c r="AK140" s="2672"/>
      <c r="AL140" s="2383"/>
      <c r="AM140" s="2672" t="s">
        <v>2996</v>
      </c>
    </row>
    <row r="141" spans="1:51" ht="42" customHeight="1">
      <c r="A141" s="2693">
        <v>138</v>
      </c>
      <c r="B141" s="2147" t="s">
        <v>451</v>
      </c>
      <c r="C141" s="2564" t="s">
        <v>94</v>
      </c>
      <c r="D141" s="2383" t="s">
        <v>728</v>
      </c>
      <c r="E141" s="2693"/>
      <c r="F141" s="2695" t="s">
        <v>3880</v>
      </c>
      <c r="G141" s="2695" t="s">
        <v>3881</v>
      </c>
      <c r="H141" s="2693"/>
      <c r="I141" s="2693">
        <v>1</v>
      </c>
      <c r="J141" s="2665">
        <v>73</v>
      </c>
      <c r="K141" s="2376" t="s">
        <v>1240</v>
      </c>
      <c r="L141" s="2672" t="s">
        <v>448</v>
      </c>
      <c r="M141" s="2183" t="s">
        <v>1056</v>
      </c>
      <c r="N141" s="2683">
        <v>138060</v>
      </c>
      <c r="O141" s="2683">
        <v>138060</v>
      </c>
      <c r="P141" s="2683">
        <v>138060</v>
      </c>
      <c r="Q141" s="2683">
        <v>0</v>
      </c>
      <c r="R141" s="2693"/>
      <c r="S141" s="2678"/>
      <c r="T141" s="2678"/>
      <c r="U141" s="2383"/>
      <c r="V141" s="2383"/>
      <c r="W141" s="2383"/>
      <c r="X141" s="2383"/>
      <c r="Y141" s="2383">
        <v>2500</v>
      </c>
      <c r="Z141" s="2383"/>
      <c r="AA141" s="2383"/>
      <c r="AB141" s="2383"/>
      <c r="AC141" s="2383"/>
      <c r="AD141" s="2383"/>
      <c r="AE141" s="2383"/>
      <c r="AF141" s="2682">
        <v>1</v>
      </c>
      <c r="AG141" s="2682">
        <v>1</v>
      </c>
      <c r="AH141" s="2672">
        <v>1</v>
      </c>
      <c r="AI141" s="2672"/>
      <c r="AJ141" s="2672"/>
      <c r="AK141" s="2672"/>
      <c r="AL141" s="2383"/>
      <c r="AM141" s="2672" t="s">
        <v>2996</v>
      </c>
    </row>
    <row r="142" spans="1:51" ht="35.25" customHeight="1">
      <c r="A142" s="2693">
        <v>139</v>
      </c>
      <c r="B142" s="2147" t="s">
        <v>451</v>
      </c>
      <c r="C142" s="2564" t="s">
        <v>94</v>
      </c>
      <c r="D142" s="2383" t="s">
        <v>728</v>
      </c>
      <c r="E142" s="2693"/>
      <c r="F142" s="2695" t="s">
        <v>3467</v>
      </c>
      <c r="G142" s="2695" t="s">
        <v>3882</v>
      </c>
      <c r="H142" s="2693">
        <v>3</v>
      </c>
      <c r="I142" s="2693"/>
      <c r="J142" s="2665">
        <v>232</v>
      </c>
      <c r="K142" s="2376" t="s">
        <v>1240</v>
      </c>
      <c r="L142" s="2672" t="s">
        <v>448</v>
      </c>
      <c r="M142" s="2183" t="s">
        <v>1056</v>
      </c>
      <c r="N142" s="2683">
        <v>138060</v>
      </c>
      <c r="O142" s="2683">
        <v>138060</v>
      </c>
      <c r="P142" s="2683">
        <v>138060</v>
      </c>
      <c r="Q142" s="2683">
        <v>0</v>
      </c>
      <c r="R142" s="2693"/>
      <c r="S142" s="2678"/>
      <c r="T142" s="2678"/>
      <c r="U142" s="2383"/>
      <c r="V142" s="2383"/>
      <c r="W142" s="2383"/>
      <c r="X142" s="2383"/>
      <c r="Y142" s="2383">
        <v>2500</v>
      </c>
      <c r="Z142" s="2383"/>
      <c r="AA142" s="2383"/>
      <c r="AB142" s="2383"/>
      <c r="AC142" s="2383"/>
      <c r="AD142" s="2383"/>
      <c r="AE142" s="2383"/>
      <c r="AF142" s="2682">
        <v>1</v>
      </c>
      <c r="AG142" s="2682">
        <v>1</v>
      </c>
      <c r="AH142" s="2672">
        <v>1</v>
      </c>
      <c r="AI142" s="2672"/>
      <c r="AJ142" s="2672"/>
      <c r="AK142" s="2672"/>
      <c r="AL142" s="2383"/>
      <c r="AM142" s="2672" t="s">
        <v>2996</v>
      </c>
    </row>
    <row r="143" spans="1:51" ht="35.25" customHeight="1">
      <c r="A143" s="2693">
        <v>140</v>
      </c>
      <c r="B143" s="2147" t="s">
        <v>451</v>
      </c>
      <c r="C143" s="2564" t="s">
        <v>94</v>
      </c>
      <c r="D143" s="2383" t="s">
        <v>728</v>
      </c>
      <c r="E143" s="2693"/>
      <c r="F143" s="2695" t="s">
        <v>1768</v>
      </c>
      <c r="G143" s="2695" t="s">
        <v>3883</v>
      </c>
      <c r="H143" s="2693">
        <v>3</v>
      </c>
      <c r="I143" s="2693"/>
      <c r="J143" s="2665">
        <v>81</v>
      </c>
      <c r="K143" s="2376" t="s">
        <v>1240</v>
      </c>
      <c r="L143" s="2672" t="s">
        <v>448</v>
      </c>
      <c r="M143" s="2183" t="s">
        <v>1056</v>
      </c>
      <c r="N143" s="2683">
        <v>138060</v>
      </c>
      <c r="O143" s="2683">
        <v>138060</v>
      </c>
      <c r="P143" s="2683">
        <v>138060</v>
      </c>
      <c r="Q143" s="2683">
        <v>0</v>
      </c>
      <c r="R143" s="2693"/>
      <c r="S143" s="2678"/>
      <c r="T143" s="2678"/>
      <c r="U143" s="2383"/>
      <c r="V143" s="2383"/>
      <c r="W143" s="2383"/>
      <c r="X143" s="2383"/>
      <c r="Y143" s="2383">
        <v>2500</v>
      </c>
      <c r="Z143" s="2383"/>
      <c r="AA143" s="2383"/>
      <c r="AB143" s="2383"/>
      <c r="AC143" s="2383"/>
      <c r="AD143" s="2383"/>
      <c r="AE143" s="2383"/>
      <c r="AF143" s="2682">
        <v>1</v>
      </c>
      <c r="AG143" s="2682">
        <v>1</v>
      </c>
      <c r="AH143" s="2672">
        <v>1</v>
      </c>
      <c r="AI143" s="2672"/>
      <c r="AJ143" s="2672"/>
      <c r="AK143" s="2672"/>
      <c r="AL143" s="2383"/>
      <c r="AM143" s="2672" t="s">
        <v>2996</v>
      </c>
    </row>
    <row r="144" spans="1:51" ht="38.25" customHeight="1">
      <c r="A144" s="2383">
        <v>141</v>
      </c>
      <c r="B144" s="2147" t="s">
        <v>451</v>
      </c>
      <c r="C144" s="2564" t="s">
        <v>94</v>
      </c>
      <c r="D144" s="2383" t="s">
        <v>728</v>
      </c>
      <c r="E144" s="2693"/>
      <c r="F144" s="2695" t="s">
        <v>3884</v>
      </c>
      <c r="G144" s="2695" t="s">
        <v>3885</v>
      </c>
      <c r="H144" s="2693">
        <v>3</v>
      </c>
      <c r="I144" s="2693"/>
      <c r="J144" s="2665">
        <v>116</v>
      </c>
      <c r="K144" s="2376" t="s">
        <v>1240</v>
      </c>
      <c r="L144" s="2672" t="s">
        <v>448</v>
      </c>
      <c r="M144" s="2183" t="s">
        <v>1056</v>
      </c>
      <c r="N144" s="2683">
        <v>138060</v>
      </c>
      <c r="O144" s="2683">
        <v>138060</v>
      </c>
      <c r="P144" s="2683">
        <v>138060</v>
      </c>
      <c r="Q144" s="2683">
        <v>0</v>
      </c>
      <c r="R144" s="2693"/>
      <c r="S144" s="2678"/>
      <c r="T144" s="2678"/>
      <c r="U144" s="2383"/>
      <c r="V144" s="2383"/>
      <c r="W144" s="2383"/>
      <c r="X144" s="2383"/>
      <c r="Y144" s="2383">
        <v>2500</v>
      </c>
      <c r="Z144" s="2383"/>
      <c r="AA144" s="2383"/>
      <c r="AB144" s="2383"/>
      <c r="AC144" s="2383"/>
      <c r="AD144" s="2383"/>
      <c r="AE144" s="2383"/>
      <c r="AF144" s="2682">
        <v>1</v>
      </c>
      <c r="AG144" s="2682">
        <v>1</v>
      </c>
      <c r="AH144" s="2672">
        <v>1</v>
      </c>
      <c r="AI144" s="2672"/>
      <c r="AJ144" s="2672"/>
      <c r="AK144" s="2672"/>
      <c r="AL144" s="2383"/>
      <c r="AM144" s="2672" t="s">
        <v>2996</v>
      </c>
    </row>
    <row r="145" spans="1:39" ht="33.75" customHeight="1">
      <c r="A145" s="2693">
        <v>142</v>
      </c>
      <c r="B145" s="2147" t="s">
        <v>451</v>
      </c>
      <c r="C145" s="2564" t="s">
        <v>94</v>
      </c>
      <c r="D145" s="2383" t="s">
        <v>728</v>
      </c>
      <c r="E145" s="2693"/>
      <c r="F145" s="2695" t="s">
        <v>3886</v>
      </c>
      <c r="G145" s="2695" t="s">
        <v>3887</v>
      </c>
      <c r="H145" s="2693">
        <v>2</v>
      </c>
      <c r="I145" s="2693"/>
      <c r="J145" s="2665">
        <v>201</v>
      </c>
      <c r="K145" s="2376" t="s">
        <v>1240</v>
      </c>
      <c r="L145" s="2672" t="s">
        <v>448</v>
      </c>
      <c r="M145" s="2183" t="s">
        <v>1056</v>
      </c>
      <c r="N145" s="2683">
        <v>82842</v>
      </c>
      <c r="O145" s="2683">
        <v>82842</v>
      </c>
      <c r="P145" s="2683">
        <v>82842</v>
      </c>
      <c r="Q145" s="2683">
        <v>0</v>
      </c>
      <c r="R145" s="2693"/>
      <c r="S145" s="2678"/>
      <c r="T145" s="2678"/>
      <c r="U145" s="2383"/>
      <c r="V145" s="2383"/>
      <c r="W145" s="2383"/>
      <c r="X145" s="2383"/>
      <c r="Y145" s="2383">
        <v>1500</v>
      </c>
      <c r="Z145" s="2383"/>
      <c r="AA145" s="2383"/>
      <c r="AB145" s="2383"/>
      <c r="AC145" s="2383"/>
      <c r="AD145" s="2383"/>
      <c r="AE145" s="2383"/>
      <c r="AF145" s="2682">
        <v>1</v>
      </c>
      <c r="AG145" s="2682">
        <v>1</v>
      </c>
      <c r="AH145" s="2672">
        <v>1</v>
      </c>
      <c r="AI145" s="2672"/>
      <c r="AJ145" s="2672"/>
      <c r="AK145" s="2672"/>
      <c r="AL145" s="2383"/>
      <c r="AM145" s="2672" t="s">
        <v>2996</v>
      </c>
    </row>
    <row r="146" spans="1:39" ht="33" customHeight="1">
      <c r="A146" s="2693">
        <v>143</v>
      </c>
      <c r="B146" s="2147" t="s">
        <v>451</v>
      </c>
      <c r="C146" s="2564" t="s">
        <v>94</v>
      </c>
      <c r="D146" s="2383" t="s">
        <v>728</v>
      </c>
      <c r="E146" s="2693"/>
      <c r="F146" s="2695" t="s">
        <v>3888</v>
      </c>
      <c r="G146" s="2695" t="s">
        <v>3889</v>
      </c>
      <c r="H146" s="2693"/>
      <c r="I146" s="2693">
        <v>1</v>
      </c>
      <c r="J146" s="2665">
        <v>326</v>
      </c>
      <c r="K146" s="2376" t="s">
        <v>1240</v>
      </c>
      <c r="L146" s="2672" t="s">
        <v>448</v>
      </c>
      <c r="M146" s="2183" t="s">
        <v>1056</v>
      </c>
      <c r="N146" s="2683">
        <v>33142.51</v>
      </c>
      <c r="O146" s="2683">
        <v>33142.51</v>
      </c>
      <c r="P146" s="2683">
        <v>33142.51</v>
      </c>
      <c r="Q146" s="2683">
        <v>0</v>
      </c>
      <c r="R146" s="2693"/>
      <c r="S146" s="2678"/>
      <c r="T146" s="2678"/>
      <c r="U146" s="2383"/>
      <c r="V146" s="2383"/>
      <c r="W146" s="2383"/>
      <c r="X146" s="2383"/>
      <c r="Y146" s="2383">
        <v>500</v>
      </c>
      <c r="Z146" s="2383"/>
      <c r="AA146" s="2383"/>
      <c r="AB146" s="2383"/>
      <c r="AC146" s="2383"/>
      <c r="AD146" s="2383"/>
      <c r="AE146" s="2383"/>
      <c r="AF146" s="2682">
        <v>1</v>
      </c>
      <c r="AG146" s="2682">
        <v>1</v>
      </c>
      <c r="AH146" s="2672">
        <v>1</v>
      </c>
      <c r="AI146" s="2672"/>
      <c r="AJ146" s="2672"/>
      <c r="AK146" s="2672"/>
      <c r="AL146" s="2383"/>
      <c r="AM146" s="2672" t="s">
        <v>2996</v>
      </c>
    </row>
    <row r="147" spans="1:39" ht="36.75" customHeight="1">
      <c r="A147" s="2693">
        <v>144</v>
      </c>
      <c r="B147" s="2147" t="s">
        <v>451</v>
      </c>
      <c r="C147" s="2564" t="s">
        <v>94</v>
      </c>
      <c r="D147" s="2383" t="s">
        <v>728</v>
      </c>
      <c r="E147" s="2693"/>
      <c r="F147" s="2695" t="s">
        <v>3527</v>
      </c>
      <c r="G147" s="2695" t="s">
        <v>3890</v>
      </c>
      <c r="H147" s="2693">
        <v>3</v>
      </c>
      <c r="I147" s="2693">
        <v>1</v>
      </c>
      <c r="J147" s="2665">
        <v>243</v>
      </c>
      <c r="K147" s="2376" t="s">
        <v>1240</v>
      </c>
      <c r="L147" s="2672" t="s">
        <v>448</v>
      </c>
      <c r="M147" s="2183" t="s">
        <v>1056</v>
      </c>
      <c r="N147" s="2683">
        <v>82842</v>
      </c>
      <c r="O147" s="2683">
        <v>82842</v>
      </c>
      <c r="P147" s="2683">
        <v>82842</v>
      </c>
      <c r="Q147" s="2683">
        <v>0</v>
      </c>
      <c r="R147" s="2693"/>
      <c r="S147" s="2678"/>
      <c r="T147" s="2678"/>
      <c r="U147" s="2383"/>
      <c r="V147" s="2383"/>
      <c r="W147" s="2383"/>
      <c r="X147" s="2383"/>
      <c r="Y147" s="2383">
        <v>1500</v>
      </c>
      <c r="Z147" s="2383"/>
      <c r="AA147" s="2383"/>
      <c r="AB147" s="2383"/>
      <c r="AC147" s="2383"/>
      <c r="AD147" s="2383"/>
      <c r="AE147" s="2383"/>
      <c r="AF147" s="2682">
        <v>1</v>
      </c>
      <c r="AG147" s="2682">
        <v>1</v>
      </c>
      <c r="AH147" s="2672">
        <v>1</v>
      </c>
      <c r="AI147" s="2672"/>
      <c r="AJ147" s="2672"/>
      <c r="AK147" s="2672"/>
      <c r="AL147" s="2383"/>
      <c r="AM147" s="2672" t="s">
        <v>2996</v>
      </c>
    </row>
    <row r="148" spans="1:39" ht="45" customHeight="1">
      <c r="A148" s="2693">
        <v>145</v>
      </c>
      <c r="B148" s="2147" t="s">
        <v>451</v>
      </c>
      <c r="C148" s="2564" t="s">
        <v>94</v>
      </c>
      <c r="D148" s="2383" t="s">
        <v>728</v>
      </c>
      <c r="E148" s="2693"/>
      <c r="F148" s="2695" t="s">
        <v>3891</v>
      </c>
      <c r="G148" s="2695" t="s">
        <v>3892</v>
      </c>
      <c r="H148" s="2693">
        <v>1</v>
      </c>
      <c r="I148" s="2693">
        <v>2</v>
      </c>
      <c r="J148" s="2665">
        <v>100</v>
      </c>
      <c r="K148" s="2376" t="s">
        <v>1240</v>
      </c>
      <c r="L148" s="2672" t="s">
        <v>448</v>
      </c>
      <c r="M148" s="2183" t="s">
        <v>1056</v>
      </c>
      <c r="N148" s="2683">
        <f>1000*55.22</f>
        <v>55220</v>
      </c>
      <c r="O148" s="2683">
        <f t="shared" ref="O148:P150" si="21">1000*55.22</f>
        <v>55220</v>
      </c>
      <c r="P148" s="2683">
        <f t="shared" si="21"/>
        <v>55220</v>
      </c>
      <c r="Q148" s="2683">
        <v>0</v>
      </c>
      <c r="R148" s="2693"/>
      <c r="S148" s="2678"/>
      <c r="T148" s="2678"/>
      <c r="U148" s="2383"/>
      <c r="V148" s="2383"/>
      <c r="W148" s="2383"/>
      <c r="X148" s="2383"/>
      <c r="Y148" s="2383">
        <v>1000</v>
      </c>
      <c r="Z148" s="2383"/>
      <c r="AA148" s="2383"/>
      <c r="AB148" s="2383"/>
      <c r="AC148" s="2383"/>
      <c r="AD148" s="2383"/>
      <c r="AE148" s="2383"/>
      <c r="AF148" s="2682">
        <v>1</v>
      </c>
      <c r="AG148" s="2682">
        <v>1</v>
      </c>
      <c r="AH148" s="2672">
        <v>1</v>
      </c>
      <c r="AI148" s="2672"/>
      <c r="AJ148" s="2672"/>
      <c r="AK148" s="2672"/>
      <c r="AL148" s="2383"/>
      <c r="AM148" s="2672" t="s">
        <v>2996</v>
      </c>
    </row>
    <row r="149" spans="1:39" ht="31.5" customHeight="1">
      <c r="A149" s="2383">
        <v>146</v>
      </c>
      <c r="B149" s="2147" t="s">
        <v>451</v>
      </c>
      <c r="C149" s="2564" t="s">
        <v>94</v>
      </c>
      <c r="D149" s="2383" t="s">
        <v>728</v>
      </c>
      <c r="E149" s="2693"/>
      <c r="F149" s="2695" t="s">
        <v>3893</v>
      </c>
      <c r="G149" s="2695" t="s">
        <v>3894</v>
      </c>
      <c r="H149" s="2693"/>
      <c r="I149" s="2693">
        <v>1</v>
      </c>
      <c r="J149" s="2665">
        <v>49</v>
      </c>
      <c r="K149" s="2376" t="s">
        <v>1240</v>
      </c>
      <c r="L149" s="2672" t="s">
        <v>448</v>
      </c>
      <c r="M149" s="2183" t="s">
        <v>1056</v>
      </c>
      <c r="N149" s="2683">
        <f>1000*55.22</f>
        <v>55220</v>
      </c>
      <c r="O149" s="2683">
        <f t="shared" si="21"/>
        <v>55220</v>
      </c>
      <c r="P149" s="2683">
        <f t="shared" si="21"/>
        <v>55220</v>
      </c>
      <c r="Q149" s="2683">
        <v>0</v>
      </c>
      <c r="R149" s="2693"/>
      <c r="S149" s="2678"/>
      <c r="T149" s="2678"/>
      <c r="U149" s="2383"/>
      <c r="V149" s="2383"/>
      <c r="W149" s="2383"/>
      <c r="X149" s="2383"/>
      <c r="Y149" s="2383">
        <v>1000</v>
      </c>
      <c r="Z149" s="2383"/>
      <c r="AA149" s="2383"/>
      <c r="AB149" s="2383"/>
      <c r="AC149" s="2383"/>
      <c r="AD149" s="2383"/>
      <c r="AE149" s="2383"/>
      <c r="AF149" s="2682">
        <v>1</v>
      </c>
      <c r="AG149" s="2682">
        <v>1</v>
      </c>
      <c r="AH149" s="2672">
        <v>1</v>
      </c>
      <c r="AI149" s="2672"/>
      <c r="AJ149" s="2672"/>
      <c r="AK149" s="2672"/>
      <c r="AL149" s="2383"/>
      <c r="AM149" s="2672" t="s">
        <v>2996</v>
      </c>
    </row>
    <row r="150" spans="1:39" ht="34.5" customHeight="1">
      <c r="A150" s="2693">
        <v>147</v>
      </c>
      <c r="B150" s="2147" t="s">
        <v>451</v>
      </c>
      <c r="C150" s="2564" t="s">
        <v>94</v>
      </c>
      <c r="D150" s="2383" t="s">
        <v>728</v>
      </c>
      <c r="E150" s="2693"/>
      <c r="F150" s="2695" t="s">
        <v>3895</v>
      </c>
      <c r="G150" s="2695" t="s">
        <v>2916</v>
      </c>
      <c r="H150" s="2693">
        <v>1</v>
      </c>
      <c r="I150" s="2693"/>
      <c r="J150" s="2665">
        <v>113</v>
      </c>
      <c r="K150" s="2376" t="s">
        <v>1240</v>
      </c>
      <c r="L150" s="2672" t="s">
        <v>448</v>
      </c>
      <c r="M150" s="2183" t="s">
        <v>1056</v>
      </c>
      <c r="N150" s="2683">
        <f>1000*55.22</f>
        <v>55220</v>
      </c>
      <c r="O150" s="2683">
        <f t="shared" si="21"/>
        <v>55220</v>
      </c>
      <c r="P150" s="2683">
        <f t="shared" si="21"/>
        <v>55220</v>
      </c>
      <c r="Q150" s="2683">
        <v>0</v>
      </c>
      <c r="R150" s="2693"/>
      <c r="S150" s="2678"/>
      <c r="T150" s="2678"/>
      <c r="U150" s="2383"/>
      <c r="V150" s="2383"/>
      <c r="W150" s="2383"/>
      <c r="X150" s="2383"/>
      <c r="Y150" s="2383">
        <v>1000</v>
      </c>
      <c r="Z150" s="2383"/>
      <c r="AA150" s="2383"/>
      <c r="AB150" s="2383"/>
      <c r="AC150" s="2383"/>
      <c r="AD150" s="2383"/>
      <c r="AE150" s="2383"/>
      <c r="AF150" s="2682">
        <v>1</v>
      </c>
      <c r="AG150" s="2682">
        <v>1</v>
      </c>
      <c r="AH150" s="2672">
        <v>1</v>
      </c>
      <c r="AI150" s="2672"/>
      <c r="AJ150" s="2672"/>
      <c r="AK150" s="2672"/>
      <c r="AL150" s="2383"/>
      <c r="AM150" s="2672" t="s">
        <v>2996</v>
      </c>
    </row>
    <row r="151" spans="1:39" ht="39.75" customHeight="1">
      <c r="A151" s="2693">
        <v>148</v>
      </c>
      <c r="B151" s="2147" t="s">
        <v>451</v>
      </c>
      <c r="C151" s="2564" t="s">
        <v>94</v>
      </c>
      <c r="D151" s="2383" t="s">
        <v>728</v>
      </c>
      <c r="E151" s="2693"/>
      <c r="F151" s="2695" t="s">
        <v>3896</v>
      </c>
      <c r="G151" s="2695" t="s">
        <v>2916</v>
      </c>
      <c r="H151" s="2693">
        <v>1</v>
      </c>
      <c r="I151" s="2693"/>
      <c r="J151" s="2665">
        <v>246</v>
      </c>
      <c r="K151" s="2376" t="s">
        <v>1240</v>
      </c>
      <c r="L151" s="2672" t="s">
        <v>448</v>
      </c>
      <c r="M151" s="2183" t="s">
        <v>1056</v>
      </c>
      <c r="N151" s="2683">
        <f>2000*55.22</f>
        <v>110440</v>
      </c>
      <c r="O151" s="2683">
        <f>2000*55.22</f>
        <v>110440</v>
      </c>
      <c r="P151" s="2683">
        <f>2000*55.22</f>
        <v>110440</v>
      </c>
      <c r="Q151" s="2683">
        <v>0</v>
      </c>
      <c r="R151" s="2693"/>
      <c r="S151" s="2678"/>
      <c r="T151" s="2678"/>
      <c r="U151" s="2383"/>
      <c r="V151" s="2383"/>
      <c r="W151" s="2383"/>
      <c r="X151" s="2383"/>
      <c r="Y151" s="2383">
        <v>2000</v>
      </c>
      <c r="Z151" s="2383"/>
      <c r="AA151" s="2383"/>
      <c r="AB151" s="2383"/>
      <c r="AC151" s="2383"/>
      <c r="AD151" s="2383"/>
      <c r="AE151" s="2383"/>
      <c r="AF151" s="2682">
        <v>1</v>
      </c>
      <c r="AG151" s="2682">
        <v>1</v>
      </c>
      <c r="AH151" s="2672">
        <v>1</v>
      </c>
      <c r="AI151" s="2672"/>
      <c r="AJ151" s="2672"/>
      <c r="AK151" s="2672"/>
      <c r="AL151" s="2383"/>
      <c r="AM151" s="2672" t="s">
        <v>2996</v>
      </c>
    </row>
    <row r="152" spans="1:39" ht="34.5" customHeight="1">
      <c r="A152" s="2693">
        <v>149</v>
      </c>
      <c r="B152" s="2147" t="s">
        <v>451</v>
      </c>
      <c r="C152" s="2564" t="s">
        <v>94</v>
      </c>
      <c r="D152" s="2383" t="s">
        <v>728</v>
      </c>
      <c r="E152" s="2693"/>
      <c r="F152" s="2695" t="s">
        <v>3897</v>
      </c>
      <c r="G152" s="2695" t="s">
        <v>3898</v>
      </c>
      <c r="H152" s="2693"/>
      <c r="I152" s="2693">
        <v>1</v>
      </c>
      <c r="J152" s="2665">
        <v>66</v>
      </c>
      <c r="K152" s="2376" t="s">
        <v>1240</v>
      </c>
      <c r="L152" s="2672" t="s">
        <v>448</v>
      </c>
      <c r="M152" s="2183" t="s">
        <v>1056</v>
      </c>
      <c r="N152" s="2683">
        <f>500*55.22</f>
        <v>27610</v>
      </c>
      <c r="O152" s="2683">
        <f>500*55.22</f>
        <v>27610</v>
      </c>
      <c r="P152" s="2683">
        <f>500*55.22</f>
        <v>27610</v>
      </c>
      <c r="Q152" s="2683">
        <v>0</v>
      </c>
      <c r="R152" s="2693"/>
      <c r="S152" s="2678"/>
      <c r="T152" s="2678"/>
      <c r="U152" s="2383"/>
      <c r="V152" s="2383"/>
      <c r="W152" s="2383"/>
      <c r="X152" s="2383"/>
      <c r="Y152" s="2383">
        <v>500</v>
      </c>
      <c r="Z152" s="2383"/>
      <c r="AA152" s="2383"/>
      <c r="AB152" s="2383"/>
      <c r="AC152" s="2383"/>
      <c r="AD152" s="2383"/>
      <c r="AE152" s="2383"/>
      <c r="AF152" s="2682">
        <v>1</v>
      </c>
      <c r="AG152" s="2682">
        <v>1</v>
      </c>
      <c r="AH152" s="2672">
        <v>1</v>
      </c>
      <c r="AI152" s="2672"/>
      <c r="AJ152" s="2672"/>
      <c r="AK152" s="2672"/>
      <c r="AL152" s="2383"/>
      <c r="AM152" s="2672" t="s">
        <v>2996</v>
      </c>
    </row>
    <row r="153" spans="1:39" ht="39.75" customHeight="1">
      <c r="A153" s="2693">
        <v>150</v>
      </c>
      <c r="B153" s="2147" t="s">
        <v>451</v>
      </c>
      <c r="C153" s="2564" t="s">
        <v>94</v>
      </c>
      <c r="D153" s="2383" t="s">
        <v>728</v>
      </c>
      <c r="E153" s="2693"/>
      <c r="F153" s="2695" t="s">
        <v>3899</v>
      </c>
      <c r="G153" s="2695" t="s">
        <v>3900</v>
      </c>
      <c r="H153" s="2693">
        <v>1</v>
      </c>
      <c r="I153" s="2693">
        <v>1</v>
      </c>
      <c r="J153" s="2665">
        <v>388</v>
      </c>
      <c r="K153" s="2376" t="s">
        <v>1240</v>
      </c>
      <c r="L153" s="2672" t="s">
        <v>448</v>
      </c>
      <c r="M153" s="2183" t="s">
        <v>1056</v>
      </c>
      <c r="N153" s="2683">
        <v>376271</v>
      </c>
      <c r="O153" s="2683">
        <v>376271</v>
      </c>
      <c r="P153" s="2683">
        <v>376271</v>
      </c>
      <c r="Q153" s="2683">
        <v>0</v>
      </c>
      <c r="R153" s="2693"/>
      <c r="S153" s="2678"/>
      <c r="T153" s="2678"/>
      <c r="U153" s="2383"/>
      <c r="V153" s="2383"/>
      <c r="W153" s="2383"/>
      <c r="X153" s="2383"/>
      <c r="Y153" s="2383">
        <v>7000</v>
      </c>
      <c r="Z153" s="2383"/>
      <c r="AA153" s="2383"/>
      <c r="AB153" s="2383"/>
      <c r="AC153" s="2383"/>
      <c r="AD153" s="2383"/>
      <c r="AE153" s="2383"/>
      <c r="AF153" s="2682">
        <v>1</v>
      </c>
      <c r="AG153" s="2682">
        <v>1</v>
      </c>
      <c r="AH153" s="2672">
        <v>1</v>
      </c>
      <c r="AI153" s="2672"/>
      <c r="AJ153" s="2672"/>
      <c r="AK153" s="2672"/>
      <c r="AL153" s="2383"/>
      <c r="AM153" s="2672" t="s">
        <v>2996</v>
      </c>
    </row>
    <row r="154" spans="1:39" ht="39.75" customHeight="1">
      <c r="A154" s="2383">
        <v>151</v>
      </c>
      <c r="B154" s="2147" t="s">
        <v>451</v>
      </c>
      <c r="C154" s="2564" t="s">
        <v>94</v>
      </c>
      <c r="D154" s="2383" t="s">
        <v>728</v>
      </c>
      <c r="E154" s="2693"/>
      <c r="F154" s="2695" t="s">
        <v>3901</v>
      </c>
      <c r="G154" s="2695" t="s">
        <v>3902</v>
      </c>
      <c r="H154" s="2693">
        <v>2</v>
      </c>
      <c r="I154" s="2693"/>
      <c r="J154" s="2665">
        <v>161</v>
      </c>
      <c r="K154" s="2376" t="s">
        <v>1240</v>
      </c>
      <c r="L154" s="2672" t="s">
        <v>448</v>
      </c>
      <c r="M154" s="2183" t="s">
        <v>1056</v>
      </c>
      <c r="N154" s="2683">
        <v>82842</v>
      </c>
      <c r="O154" s="2683">
        <v>82842</v>
      </c>
      <c r="P154" s="2683">
        <v>82842</v>
      </c>
      <c r="Q154" s="2683">
        <v>0</v>
      </c>
      <c r="R154" s="2693"/>
      <c r="S154" s="2678"/>
      <c r="T154" s="2678"/>
      <c r="U154" s="2383"/>
      <c r="V154" s="2383"/>
      <c r="W154" s="2383"/>
      <c r="X154" s="2383"/>
      <c r="Y154" s="2383">
        <v>1500</v>
      </c>
      <c r="Z154" s="2383"/>
      <c r="AA154" s="2383"/>
      <c r="AB154" s="2383"/>
      <c r="AC154" s="2383"/>
      <c r="AD154" s="2383"/>
      <c r="AE154" s="2383"/>
      <c r="AF154" s="2682">
        <v>1</v>
      </c>
      <c r="AG154" s="2682">
        <v>1</v>
      </c>
      <c r="AH154" s="2672">
        <v>1</v>
      </c>
      <c r="AI154" s="2672"/>
      <c r="AJ154" s="2672"/>
      <c r="AK154" s="2672"/>
      <c r="AL154" s="2383"/>
      <c r="AM154" s="2672" t="s">
        <v>2996</v>
      </c>
    </row>
    <row r="155" spans="1:39" ht="39.75" customHeight="1">
      <c r="A155" s="2693">
        <v>152</v>
      </c>
      <c r="B155" s="2747" t="s">
        <v>415</v>
      </c>
      <c r="C155" s="2564" t="s">
        <v>94</v>
      </c>
      <c r="D155" s="2383" t="s">
        <v>728</v>
      </c>
      <c r="E155" s="2693"/>
      <c r="F155" s="2695" t="s">
        <v>4209</v>
      </c>
      <c r="G155" s="2695" t="s">
        <v>4209</v>
      </c>
      <c r="H155" s="2693">
        <v>1</v>
      </c>
      <c r="I155" s="2693"/>
      <c r="J155" s="2665"/>
      <c r="K155" s="2376" t="s">
        <v>1240</v>
      </c>
      <c r="L155" s="2672" t="s">
        <v>448</v>
      </c>
      <c r="M155" s="2183" t="s">
        <v>1056</v>
      </c>
      <c r="N155" s="2683"/>
      <c r="O155" s="2683">
        <v>21000</v>
      </c>
      <c r="P155" s="2683">
        <v>21000</v>
      </c>
      <c r="Q155" s="2683">
        <v>0</v>
      </c>
      <c r="R155" s="2693"/>
      <c r="S155" s="2678"/>
      <c r="T155" s="2678"/>
      <c r="U155" s="2383"/>
      <c r="V155" s="2383"/>
      <c r="W155" s="2383"/>
      <c r="X155" s="2383"/>
      <c r="Y155" s="2383">
        <v>750</v>
      </c>
      <c r="Z155" s="2383"/>
      <c r="AA155" s="2383"/>
      <c r="AB155" s="2383"/>
      <c r="AC155" s="2383"/>
      <c r="AD155" s="2383"/>
      <c r="AE155" s="2383"/>
      <c r="AF155" s="2682">
        <v>1</v>
      </c>
      <c r="AG155" s="2682">
        <v>1</v>
      </c>
      <c r="AH155" s="2672">
        <v>1</v>
      </c>
      <c r="AI155" s="2672"/>
      <c r="AJ155" s="2672"/>
      <c r="AK155" s="2672"/>
      <c r="AL155" s="2383"/>
      <c r="AM155" s="2672" t="s">
        <v>2996</v>
      </c>
    </row>
    <row r="156" spans="1:39" ht="39.75" customHeight="1">
      <c r="A156" s="2693">
        <v>153</v>
      </c>
      <c r="B156" s="2747" t="s">
        <v>415</v>
      </c>
      <c r="C156" s="2564" t="s">
        <v>94</v>
      </c>
      <c r="D156" s="2383" t="s">
        <v>728</v>
      </c>
      <c r="E156" s="2693"/>
      <c r="F156" s="2695" t="s">
        <v>4210</v>
      </c>
      <c r="G156" s="2695" t="s">
        <v>4210</v>
      </c>
      <c r="H156" s="2693">
        <v>1</v>
      </c>
      <c r="I156" s="2693"/>
      <c r="J156" s="2665"/>
      <c r="K156" s="2376" t="s">
        <v>1240</v>
      </c>
      <c r="L156" s="2672" t="s">
        <v>448</v>
      </c>
      <c r="M156" s="2183" t="s">
        <v>1056</v>
      </c>
      <c r="N156" s="2683"/>
      <c r="O156" s="2683">
        <v>42000</v>
      </c>
      <c r="P156" s="2683">
        <v>42000</v>
      </c>
      <c r="Q156" s="2683">
        <v>0</v>
      </c>
      <c r="R156" s="2693"/>
      <c r="S156" s="2678"/>
      <c r="T156" s="2678"/>
      <c r="U156" s="2383"/>
      <c r="V156" s="2383"/>
      <c r="W156" s="2383"/>
      <c r="X156" s="2383"/>
      <c r="Y156" s="2383">
        <v>1500</v>
      </c>
      <c r="Z156" s="2383"/>
      <c r="AA156" s="2383"/>
      <c r="AB156" s="2383"/>
      <c r="AC156" s="2383"/>
      <c r="AD156" s="2383"/>
      <c r="AE156" s="2383"/>
      <c r="AF156" s="2682">
        <v>1</v>
      </c>
      <c r="AG156" s="2682">
        <v>1</v>
      </c>
      <c r="AH156" s="2672">
        <v>1</v>
      </c>
      <c r="AI156" s="2672"/>
      <c r="AJ156" s="2672"/>
      <c r="AK156" s="2672"/>
      <c r="AL156" s="2383"/>
      <c r="AM156" s="2672" t="s">
        <v>2996</v>
      </c>
    </row>
    <row r="157" spans="1:39" ht="39.75" customHeight="1">
      <c r="A157" s="2693">
        <v>154</v>
      </c>
      <c r="B157" s="2747" t="s">
        <v>415</v>
      </c>
      <c r="C157" s="2564" t="s">
        <v>94</v>
      </c>
      <c r="D157" s="2383" t="s">
        <v>728</v>
      </c>
      <c r="E157" s="2693"/>
      <c r="F157" s="2695" t="s">
        <v>4211</v>
      </c>
      <c r="G157" s="2695" t="s">
        <v>4211</v>
      </c>
      <c r="H157" s="2693">
        <v>1</v>
      </c>
      <c r="I157" s="2693"/>
      <c r="J157" s="2665"/>
      <c r="K157" s="2376" t="s">
        <v>1240</v>
      </c>
      <c r="L157" s="2672" t="s">
        <v>448</v>
      </c>
      <c r="M157" s="2183" t="s">
        <v>1056</v>
      </c>
      <c r="N157" s="2683"/>
      <c r="O157" s="2683">
        <v>28000</v>
      </c>
      <c r="P157" s="2683">
        <v>28000</v>
      </c>
      <c r="Q157" s="2683">
        <v>0</v>
      </c>
      <c r="R157" s="2693"/>
      <c r="S157" s="2678"/>
      <c r="T157" s="2678"/>
      <c r="U157" s="2383"/>
      <c r="V157" s="2383"/>
      <c r="W157" s="2383"/>
      <c r="X157" s="2383"/>
      <c r="Y157" s="2383">
        <v>1000</v>
      </c>
      <c r="Z157" s="2383"/>
      <c r="AA157" s="2383"/>
      <c r="AB157" s="2383"/>
      <c r="AC157" s="2383"/>
      <c r="AD157" s="2383"/>
      <c r="AE157" s="2383"/>
      <c r="AF157" s="2682">
        <v>1</v>
      </c>
      <c r="AG157" s="2682">
        <v>1</v>
      </c>
      <c r="AH157" s="2672">
        <v>1</v>
      </c>
      <c r="AI157" s="2672"/>
      <c r="AJ157" s="2672"/>
      <c r="AK157" s="2672"/>
      <c r="AL157" s="2383"/>
      <c r="AM157" s="2672" t="s">
        <v>2996</v>
      </c>
    </row>
    <row r="158" spans="1:39" ht="39.75" customHeight="1">
      <c r="A158" s="2693">
        <v>155</v>
      </c>
      <c r="B158" s="2747" t="s">
        <v>415</v>
      </c>
      <c r="C158" s="2564" t="s">
        <v>94</v>
      </c>
      <c r="D158" s="2383" t="s">
        <v>728</v>
      </c>
      <c r="E158" s="2693"/>
      <c r="F158" s="2695" t="s">
        <v>4212</v>
      </c>
      <c r="G158" s="2695" t="s">
        <v>4212</v>
      </c>
      <c r="H158" s="2693">
        <v>1</v>
      </c>
      <c r="I158" s="2693"/>
      <c r="J158" s="2665"/>
      <c r="K158" s="2376" t="s">
        <v>1240</v>
      </c>
      <c r="L158" s="2672" t="s">
        <v>448</v>
      </c>
      <c r="M158" s="2183" t="s">
        <v>1056</v>
      </c>
      <c r="N158" s="2683"/>
      <c r="O158" s="2683">
        <v>21000</v>
      </c>
      <c r="P158" s="2683">
        <v>21000</v>
      </c>
      <c r="Q158" s="2683">
        <v>0</v>
      </c>
      <c r="R158" s="2693"/>
      <c r="S158" s="2678"/>
      <c r="T158" s="2678"/>
      <c r="U158" s="2383"/>
      <c r="V158" s="2383"/>
      <c r="W158" s="2383"/>
      <c r="X158" s="2383"/>
      <c r="Y158" s="2383">
        <v>750</v>
      </c>
      <c r="Z158" s="2383"/>
      <c r="AA158" s="2383"/>
      <c r="AB158" s="2383"/>
      <c r="AC158" s="2383"/>
      <c r="AD158" s="2383"/>
      <c r="AE158" s="2383"/>
      <c r="AF158" s="2682">
        <v>1</v>
      </c>
      <c r="AG158" s="2682">
        <v>1</v>
      </c>
      <c r="AH158" s="2672">
        <v>1</v>
      </c>
      <c r="AI158" s="2672"/>
      <c r="AJ158" s="2672"/>
      <c r="AK158" s="2672"/>
      <c r="AL158" s="2383"/>
      <c r="AM158" s="2672" t="s">
        <v>2996</v>
      </c>
    </row>
    <row r="159" spans="1:39" ht="39.75" customHeight="1">
      <c r="A159" s="2383">
        <v>156</v>
      </c>
      <c r="B159" s="2747" t="s">
        <v>415</v>
      </c>
      <c r="C159" s="2564" t="s">
        <v>94</v>
      </c>
      <c r="D159" s="2383" t="s">
        <v>728</v>
      </c>
      <c r="E159" s="2693"/>
      <c r="F159" s="2695" t="s">
        <v>4213</v>
      </c>
      <c r="G159" s="2695" t="s">
        <v>4213</v>
      </c>
      <c r="H159" s="2693">
        <v>1</v>
      </c>
      <c r="I159" s="2693"/>
      <c r="J159" s="2665"/>
      <c r="K159" s="2376" t="s">
        <v>1240</v>
      </c>
      <c r="L159" s="2672" t="s">
        <v>448</v>
      </c>
      <c r="M159" s="2183" t="s">
        <v>1056</v>
      </c>
      <c r="N159" s="2683"/>
      <c r="O159" s="2683">
        <v>42000</v>
      </c>
      <c r="P159" s="2683">
        <v>42000</v>
      </c>
      <c r="Q159" s="2683">
        <v>0</v>
      </c>
      <c r="R159" s="2693"/>
      <c r="S159" s="2678"/>
      <c r="T159" s="2678"/>
      <c r="U159" s="2383"/>
      <c r="V159" s="2383"/>
      <c r="W159" s="2383"/>
      <c r="X159" s="2383"/>
      <c r="Y159" s="2383">
        <v>1500</v>
      </c>
      <c r="Z159" s="2383"/>
      <c r="AA159" s="2383"/>
      <c r="AB159" s="2383"/>
      <c r="AC159" s="2383"/>
      <c r="AD159" s="2383"/>
      <c r="AE159" s="2383"/>
      <c r="AF159" s="2682">
        <v>1</v>
      </c>
      <c r="AG159" s="2682">
        <v>1</v>
      </c>
      <c r="AH159" s="2672">
        <v>1</v>
      </c>
      <c r="AI159" s="2672"/>
      <c r="AJ159" s="2672"/>
      <c r="AK159" s="2672"/>
      <c r="AL159" s="2383"/>
      <c r="AM159" s="2672" t="s">
        <v>2996</v>
      </c>
    </row>
    <row r="160" spans="1:39" ht="39.75" customHeight="1">
      <c r="A160" s="2693">
        <v>157</v>
      </c>
      <c r="B160" s="2747" t="s">
        <v>415</v>
      </c>
      <c r="C160" s="2564" t="s">
        <v>94</v>
      </c>
      <c r="D160" s="2383" t="s">
        <v>728</v>
      </c>
      <c r="E160" s="2693"/>
      <c r="F160" s="2695" t="s">
        <v>4214</v>
      </c>
      <c r="G160" s="2695" t="s">
        <v>4214</v>
      </c>
      <c r="H160" s="2693">
        <v>1</v>
      </c>
      <c r="I160" s="2693"/>
      <c r="J160" s="2665"/>
      <c r="K160" s="2376" t="s">
        <v>1240</v>
      </c>
      <c r="L160" s="2672" t="s">
        <v>448</v>
      </c>
      <c r="M160" s="2183" t="s">
        <v>1056</v>
      </c>
      <c r="N160" s="2683"/>
      <c r="O160" s="2683">
        <v>56000</v>
      </c>
      <c r="P160" s="2683">
        <v>56000</v>
      </c>
      <c r="Q160" s="2683">
        <v>0</v>
      </c>
      <c r="R160" s="2693"/>
      <c r="S160" s="2678"/>
      <c r="T160" s="2678"/>
      <c r="U160" s="2383"/>
      <c r="V160" s="2383"/>
      <c r="W160" s="2383"/>
      <c r="X160" s="2383"/>
      <c r="Y160" s="2383">
        <v>2000</v>
      </c>
      <c r="Z160" s="2383"/>
      <c r="AA160" s="2383"/>
      <c r="AB160" s="2383"/>
      <c r="AC160" s="2383"/>
      <c r="AD160" s="2383"/>
      <c r="AE160" s="2383"/>
      <c r="AF160" s="2682">
        <v>1</v>
      </c>
      <c r="AG160" s="2682">
        <v>1</v>
      </c>
      <c r="AH160" s="2672">
        <v>1</v>
      </c>
      <c r="AI160" s="2672"/>
      <c r="AJ160" s="2672"/>
      <c r="AK160" s="2672"/>
      <c r="AL160" s="2383"/>
      <c r="AM160" s="2672" t="s">
        <v>2996</v>
      </c>
    </row>
    <row r="161" spans="1:39" ht="39.75" customHeight="1">
      <c r="A161" s="2693">
        <v>158</v>
      </c>
      <c r="B161" s="2747" t="s">
        <v>415</v>
      </c>
      <c r="C161" s="2564" t="s">
        <v>94</v>
      </c>
      <c r="D161" s="2383" t="s">
        <v>728</v>
      </c>
      <c r="E161" s="2693"/>
      <c r="F161" s="2695" t="s">
        <v>4215</v>
      </c>
      <c r="G161" s="2695" t="s">
        <v>4215</v>
      </c>
      <c r="H161" s="2693">
        <v>1</v>
      </c>
      <c r="I161" s="2693"/>
      <c r="J161" s="2665"/>
      <c r="K161" s="2376" t="s">
        <v>1240</v>
      </c>
      <c r="L161" s="2672" t="s">
        <v>448</v>
      </c>
      <c r="M161" s="2183" t="s">
        <v>1056</v>
      </c>
      <c r="N161" s="2683"/>
      <c r="O161" s="2683">
        <v>21000</v>
      </c>
      <c r="P161" s="2683">
        <v>21000</v>
      </c>
      <c r="Q161" s="2683">
        <v>0</v>
      </c>
      <c r="R161" s="2693"/>
      <c r="S161" s="2678"/>
      <c r="T161" s="2678"/>
      <c r="U161" s="2383"/>
      <c r="V161" s="2383"/>
      <c r="W161" s="2383"/>
      <c r="X161" s="2383"/>
      <c r="Y161" s="2383">
        <v>750</v>
      </c>
      <c r="Z161" s="2383"/>
      <c r="AA161" s="2383"/>
      <c r="AB161" s="2383"/>
      <c r="AC161" s="2383"/>
      <c r="AD161" s="2383"/>
      <c r="AE161" s="2383"/>
      <c r="AF161" s="2682">
        <v>1</v>
      </c>
      <c r="AG161" s="2682">
        <v>1</v>
      </c>
      <c r="AH161" s="2672">
        <v>1</v>
      </c>
      <c r="AI161" s="2672"/>
      <c r="AJ161" s="2672"/>
      <c r="AK161" s="2672"/>
      <c r="AL161" s="2383"/>
      <c r="AM161" s="2672" t="s">
        <v>2996</v>
      </c>
    </row>
    <row r="162" spans="1:39" ht="39.75" customHeight="1">
      <c r="A162" s="2693">
        <v>159</v>
      </c>
      <c r="B162" s="2747" t="s">
        <v>415</v>
      </c>
      <c r="C162" s="2564" t="s">
        <v>94</v>
      </c>
      <c r="D162" s="2383" t="s">
        <v>728</v>
      </c>
      <c r="E162" s="2693"/>
      <c r="F162" s="2695" t="s">
        <v>4216</v>
      </c>
      <c r="G162" s="2695" t="s">
        <v>4216</v>
      </c>
      <c r="H162" s="2693">
        <v>1</v>
      </c>
      <c r="I162" s="2693"/>
      <c r="J162" s="2665"/>
      <c r="K162" s="2147" t="s">
        <v>964</v>
      </c>
      <c r="L162" s="1569" t="s">
        <v>427</v>
      </c>
      <c r="M162" s="2183" t="s">
        <v>1056</v>
      </c>
      <c r="N162" s="2683"/>
      <c r="O162" s="2697">
        <v>60000</v>
      </c>
      <c r="P162" s="2697">
        <v>60000</v>
      </c>
      <c r="Q162" s="2683">
        <v>0</v>
      </c>
      <c r="R162" s="2693"/>
      <c r="S162" s="2678"/>
      <c r="T162" s="2678"/>
      <c r="U162" s="2383"/>
      <c r="V162" s="2383"/>
      <c r="W162" s="2383"/>
      <c r="X162" s="2383"/>
      <c r="Y162" s="2383"/>
      <c r="Z162" s="2383"/>
      <c r="AA162" s="2383"/>
      <c r="AB162" s="2383">
        <v>2</v>
      </c>
      <c r="AC162" s="2383"/>
      <c r="AD162" s="2383"/>
      <c r="AE162" s="2383"/>
      <c r="AF162" s="2682">
        <v>1</v>
      </c>
      <c r="AG162" s="2682">
        <v>1</v>
      </c>
      <c r="AH162" s="2672">
        <v>1</v>
      </c>
      <c r="AI162" s="2672"/>
      <c r="AJ162" s="2672"/>
      <c r="AK162" s="2672"/>
      <c r="AL162" s="2383"/>
      <c r="AM162" s="2672" t="s">
        <v>2996</v>
      </c>
    </row>
    <row r="163" spans="1:39" ht="39.75" customHeight="1">
      <c r="A163" s="2693">
        <v>160</v>
      </c>
      <c r="B163" s="2747" t="s">
        <v>415</v>
      </c>
      <c r="C163" s="2564" t="s">
        <v>94</v>
      </c>
      <c r="D163" s="2383" t="s">
        <v>728</v>
      </c>
      <c r="E163" s="2693"/>
      <c r="F163" s="2695" t="s">
        <v>4217</v>
      </c>
      <c r="G163" s="2695" t="s">
        <v>4217</v>
      </c>
      <c r="H163" s="2693">
        <v>1</v>
      </c>
      <c r="I163" s="2693"/>
      <c r="J163" s="2665"/>
      <c r="K163" s="2147" t="s">
        <v>964</v>
      </c>
      <c r="L163" s="1569" t="s">
        <v>427</v>
      </c>
      <c r="M163" s="2183" t="s">
        <v>1056</v>
      </c>
      <c r="N163" s="2683"/>
      <c r="O163" s="2697">
        <v>40000</v>
      </c>
      <c r="P163" s="2697">
        <v>40000</v>
      </c>
      <c r="Q163" s="2683">
        <v>0</v>
      </c>
      <c r="R163" s="2693"/>
      <c r="S163" s="2678"/>
      <c r="T163" s="2678"/>
      <c r="U163" s="2383"/>
      <c r="V163" s="2383"/>
      <c r="W163" s="2383"/>
      <c r="X163" s="2383"/>
      <c r="Y163" s="2383"/>
      <c r="Z163" s="2383"/>
      <c r="AA163" s="2383"/>
      <c r="AB163" s="2383">
        <v>1.3</v>
      </c>
      <c r="AC163" s="2383"/>
      <c r="AD163" s="2383"/>
      <c r="AE163" s="2383"/>
      <c r="AF163" s="2682">
        <v>1</v>
      </c>
      <c r="AG163" s="2682">
        <v>1</v>
      </c>
      <c r="AH163" s="2672">
        <v>1</v>
      </c>
      <c r="AI163" s="2672"/>
      <c r="AJ163" s="2672"/>
      <c r="AK163" s="2672"/>
      <c r="AL163" s="2383"/>
      <c r="AM163" s="2672" t="s">
        <v>2996</v>
      </c>
    </row>
    <row r="164" spans="1:39" ht="39.75" customHeight="1">
      <c r="A164" s="2383">
        <v>161</v>
      </c>
      <c r="B164" s="2747" t="s">
        <v>415</v>
      </c>
      <c r="C164" s="2564" t="s">
        <v>94</v>
      </c>
      <c r="D164" s="2383" t="s">
        <v>728</v>
      </c>
      <c r="E164" s="2693"/>
      <c r="F164" s="2695" t="s">
        <v>4218</v>
      </c>
      <c r="G164" s="2695" t="s">
        <v>4218</v>
      </c>
      <c r="H164" s="2693">
        <v>1</v>
      </c>
      <c r="I164" s="2693"/>
      <c r="J164" s="2665"/>
      <c r="K164" s="2147" t="s">
        <v>964</v>
      </c>
      <c r="L164" s="1569" t="s">
        <v>426</v>
      </c>
      <c r="M164" s="2183" t="s">
        <v>1056</v>
      </c>
      <c r="N164" s="2683"/>
      <c r="O164" s="2697">
        <v>70000</v>
      </c>
      <c r="P164" s="2697">
        <v>70000</v>
      </c>
      <c r="Q164" s="2683">
        <v>0</v>
      </c>
      <c r="R164" s="2693"/>
      <c r="S164" s="2678"/>
      <c r="T164" s="2678"/>
      <c r="U164" s="2383"/>
      <c r="V164" s="2383"/>
      <c r="W164" s="2383"/>
      <c r="X164" s="2383"/>
      <c r="Y164" s="2383"/>
      <c r="Z164" s="2383"/>
      <c r="AA164" s="2383">
        <v>1</v>
      </c>
      <c r="AB164" s="2383"/>
      <c r="AC164" s="2383"/>
      <c r="AD164" s="2383"/>
      <c r="AE164" s="2383"/>
      <c r="AF164" s="2682">
        <v>1</v>
      </c>
      <c r="AG164" s="2682">
        <v>1</v>
      </c>
      <c r="AH164" s="2672">
        <v>1</v>
      </c>
      <c r="AI164" s="2672"/>
      <c r="AJ164" s="2672"/>
      <c r="AK164" s="2672"/>
      <c r="AL164" s="2383"/>
      <c r="AM164" s="2672" t="s">
        <v>2996</v>
      </c>
    </row>
    <row r="165" spans="1:39" ht="39.75" customHeight="1">
      <c r="A165" s="2693">
        <v>162</v>
      </c>
      <c r="B165" s="2747" t="s">
        <v>415</v>
      </c>
      <c r="C165" s="2564" t="s">
        <v>94</v>
      </c>
      <c r="D165" s="2383" t="s">
        <v>728</v>
      </c>
      <c r="E165" s="2693"/>
      <c r="F165" s="2695" t="s">
        <v>4219</v>
      </c>
      <c r="G165" s="2695" t="s">
        <v>4219</v>
      </c>
      <c r="H165" s="2693">
        <v>1</v>
      </c>
      <c r="I165" s="2693"/>
      <c r="J165" s="2665"/>
      <c r="K165" s="2147" t="s">
        <v>964</v>
      </c>
      <c r="L165" s="1569" t="s">
        <v>427</v>
      </c>
      <c r="M165" s="2183" t="s">
        <v>1056</v>
      </c>
      <c r="N165" s="2683"/>
      <c r="O165" s="2697">
        <v>100000</v>
      </c>
      <c r="P165" s="2697">
        <v>100000</v>
      </c>
      <c r="Q165" s="2683">
        <v>0</v>
      </c>
      <c r="R165" s="2693"/>
      <c r="S165" s="2678"/>
      <c r="T165" s="2678"/>
      <c r="U165" s="2383"/>
      <c r="V165" s="2383"/>
      <c r="W165" s="2383"/>
      <c r="X165" s="2383"/>
      <c r="Y165" s="2383"/>
      <c r="Z165" s="2383"/>
      <c r="AA165" s="2383"/>
      <c r="AB165" s="2383">
        <v>3.5</v>
      </c>
      <c r="AC165" s="2383"/>
      <c r="AD165" s="2383"/>
      <c r="AE165" s="2383"/>
      <c r="AF165" s="2682">
        <v>1</v>
      </c>
      <c r="AG165" s="2682">
        <v>1</v>
      </c>
      <c r="AH165" s="2672">
        <v>1</v>
      </c>
      <c r="AI165" s="2672"/>
      <c r="AJ165" s="2672"/>
      <c r="AK165" s="2672"/>
      <c r="AL165" s="2383"/>
      <c r="AM165" s="2672" t="s">
        <v>2996</v>
      </c>
    </row>
    <row r="166" spans="1:39" ht="42" customHeight="1">
      <c r="A166" s="2693">
        <v>163</v>
      </c>
      <c r="B166" s="2147" t="s">
        <v>451</v>
      </c>
      <c r="C166" s="2564" t="s">
        <v>94</v>
      </c>
      <c r="D166" s="2693" t="s">
        <v>157</v>
      </c>
      <c r="E166" s="2693"/>
      <c r="F166" s="2695" t="s">
        <v>3903</v>
      </c>
      <c r="G166" s="2695" t="s">
        <v>3904</v>
      </c>
      <c r="H166" s="2693">
        <v>1</v>
      </c>
      <c r="I166" s="2693"/>
      <c r="J166" s="2665">
        <v>118</v>
      </c>
      <c r="K166" s="2147" t="s">
        <v>964</v>
      </c>
      <c r="L166" s="1569" t="s">
        <v>426</v>
      </c>
      <c r="M166" s="2183" t="s">
        <v>1056</v>
      </c>
      <c r="N166" s="2683">
        <v>7500</v>
      </c>
      <c r="O166" s="2683">
        <v>7500</v>
      </c>
      <c r="P166" s="2683">
        <v>7500</v>
      </c>
      <c r="Q166" s="2683">
        <v>0</v>
      </c>
      <c r="R166" s="2693"/>
      <c r="S166" s="2678"/>
      <c r="T166" s="2678"/>
      <c r="U166" s="2383"/>
      <c r="V166" s="2383"/>
      <c r="W166" s="2383"/>
      <c r="X166" s="2383"/>
      <c r="Y166" s="2383"/>
      <c r="Z166" s="2383"/>
      <c r="AA166" s="2383">
        <v>0.2</v>
      </c>
      <c r="AB166" s="2383"/>
      <c r="AC166" s="2383"/>
      <c r="AD166" s="2383"/>
      <c r="AE166" s="2383"/>
      <c r="AF166" s="2682">
        <v>1</v>
      </c>
      <c r="AG166" s="2682">
        <v>1</v>
      </c>
      <c r="AH166" s="2672">
        <v>1</v>
      </c>
      <c r="AI166" s="2672"/>
      <c r="AJ166" s="2672"/>
      <c r="AK166" s="2672"/>
      <c r="AL166" s="2383"/>
      <c r="AM166" s="2672" t="s">
        <v>2996</v>
      </c>
    </row>
    <row r="167" spans="1:39" ht="46.5" customHeight="1">
      <c r="A167" s="2693">
        <v>164</v>
      </c>
      <c r="B167" s="2147" t="s">
        <v>451</v>
      </c>
      <c r="C167" s="2564" t="s">
        <v>94</v>
      </c>
      <c r="D167" s="2693" t="s">
        <v>157</v>
      </c>
      <c r="E167" s="2693"/>
      <c r="F167" s="2695" t="s">
        <v>3905</v>
      </c>
      <c r="G167" s="2695" t="s">
        <v>3906</v>
      </c>
      <c r="H167" s="2693"/>
      <c r="I167" s="2693">
        <v>1</v>
      </c>
      <c r="J167" s="2665">
        <v>55</v>
      </c>
      <c r="K167" s="2147" t="s">
        <v>964</v>
      </c>
      <c r="L167" s="1569" t="s">
        <v>426</v>
      </c>
      <c r="M167" s="2183" t="s">
        <v>1056</v>
      </c>
      <c r="N167" s="2683">
        <v>31250</v>
      </c>
      <c r="O167" s="2683">
        <v>31250</v>
      </c>
      <c r="P167" s="2683">
        <v>31250</v>
      </c>
      <c r="Q167" s="2683">
        <v>0</v>
      </c>
      <c r="R167" s="2693"/>
      <c r="S167" s="2678"/>
      <c r="T167" s="2678"/>
      <c r="U167" s="2383"/>
      <c r="V167" s="2383"/>
      <c r="W167" s="2383"/>
      <c r="X167" s="2383"/>
      <c r="Y167" s="2383"/>
      <c r="Z167" s="2383"/>
      <c r="AA167" s="2383">
        <v>0.7</v>
      </c>
      <c r="AB167" s="2383"/>
      <c r="AC167" s="2383"/>
      <c r="AD167" s="2383"/>
      <c r="AE167" s="2383"/>
      <c r="AF167" s="2682">
        <v>1</v>
      </c>
      <c r="AG167" s="2682">
        <v>1</v>
      </c>
      <c r="AH167" s="2672">
        <v>1</v>
      </c>
      <c r="AI167" s="2672"/>
      <c r="AJ167" s="2672"/>
      <c r="AK167" s="2672"/>
      <c r="AL167" s="2383"/>
      <c r="AM167" s="2672" t="s">
        <v>2996</v>
      </c>
    </row>
    <row r="168" spans="1:39" ht="57.75" customHeight="1">
      <c r="A168" s="2693">
        <v>165</v>
      </c>
      <c r="B168" s="2147" t="s">
        <v>451</v>
      </c>
      <c r="C168" s="2564" t="s">
        <v>94</v>
      </c>
      <c r="D168" s="2693" t="s">
        <v>157</v>
      </c>
      <c r="E168" s="2693"/>
      <c r="F168" s="2695" t="s">
        <v>3907</v>
      </c>
      <c r="G168" s="2695" t="s">
        <v>3908</v>
      </c>
      <c r="H168" s="2693"/>
      <c r="I168" s="2693">
        <v>1</v>
      </c>
      <c r="J168" s="2665">
        <v>56</v>
      </c>
      <c r="K168" s="2147" t="s">
        <v>964</v>
      </c>
      <c r="L168" s="1569" t="s">
        <v>426</v>
      </c>
      <c r="M168" s="2183" t="s">
        <v>1056</v>
      </c>
      <c r="N168" s="2683">
        <v>7500</v>
      </c>
      <c r="O168" s="2683">
        <v>7500</v>
      </c>
      <c r="P168" s="2683">
        <v>7500</v>
      </c>
      <c r="Q168" s="2683">
        <v>0</v>
      </c>
      <c r="R168" s="2693"/>
      <c r="S168" s="2678"/>
      <c r="T168" s="2678"/>
      <c r="U168" s="2383"/>
      <c r="V168" s="2383"/>
      <c r="W168" s="2383"/>
      <c r="X168" s="2383"/>
      <c r="Y168" s="2383"/>
      <c r="Z168" s="2383"/>
      <c r="AA168" s="2383">
        <v>0.2</v>
      </c>
      <c r="AB168" s="2383"/>
      <c r="AC168" s="2383"/>
      <c r="AD168" s="2383"/>
      <c r="AE168" s="2383"/>
      <c r="AF168" s="2682">
        <v>1</v>
      </c>
      <c r="AG168" s="2682">
        <v>1</v>
      </c>
      <c r="AH168" s="2672">
        <v>1</v>
      </c>
      <c r="AI168" s="2672"/>
      <c r="AJ168" s="2672"/>
      <c r="AK168" s="2672"/>
      <c r="AL168" s="2383"/>
      <c r="AM168" s="2672" t="s">
        <v>2996</v>
      </c>
    </row>
    <row r="169" spans="1:39" ht="47.25" customHeight="1">
      <c r="A169" s="2383">
        <v>166</v>
      </c>
      <c r="B169" s="2147" t="s">
        <v>451</v>
      </c>
      <c r="C169" s="2564" t="s">
        <v>94</v>
      </c>
      <c r="D169" s="2693" t="s">
        <v>157</v>
      </c>
      <c r="E169" s="2693"/>
      <c r="F169" s="2695" t="s">
        <v>3909</v>
      </c>
      <c r="G169" s="2695" t="s">
        <v>3910</v>
      </c>
      <c r="H169" s="2693"/>
      <c r="I169" s="2693">
        <v>1</v>
      </c>
      <c r="J169" s="2665">
        <v>54</v>
      </c>
      <c r="K169" s="2147" t="s">
        <v>964</v>
      </c>
      <c r="L169" s="1569" t="s">
        <v>427</v>
      </c>
      <c r="M169" s="2183" t="s">
        <v>1056</v>
      </c>
      <c r="N169" s="2683">
        <v>5000</v>
      </c>
      <c r="O169" s="2683">
        <v>5000</v>
      </c>
      <c r="P169" s="2683">
        <v>5000</v>
      </c>
      <c r="Q169" s="2683">
        <v>0</v>
      </c>
      <c r="R169" s="2693"/>
      <c r="S169" s="2678"/>
      <c r="T169" s="2678"/>
      <c r="U169" s="2383"/>
      <c r="V169" s="2383"/>
      <c r="W169" s="2383"/>
      <c r="X169" s="2383"/>
      <c r="Y169" s="2383"/>
      <c r="Z169" s="2383"/>
      <c r="AA169" s="2383"/>
      <c r="AB169" s="2383">
        <v>0.4</v>
      </c>
      <c r="AC169" s="2383"/>
      <c r="AD169" s="2383"/>
      <c r="AE169" s="2383"/>
      <c r="AF169" s="2682">
        <v>1</v>
      </c>
      <c r="AG169" s="2682">
        <v>1</v>
      </c>
      <c r="AH169" s="2672">
        <v>1</v>
      </c>
      <c r="AI169" s="2672"/>
      <c r="AJ169" s="2672"/>
      <c r="AK169" s="2672"/>
      <c r="AL169" s="2383"/>
      <c r="AM169" s="2672" t="s">
        <v>2996</v>
      </c>
    </row>
    <row r="170" spans="1:39" ht="59.25" customHeight="1">
      <c r="A170" s="2693">
        <v>167</v>
      </c>
      <c r="B170" s="2147" t="s">
        <v>451</v>
      </c>
      <c r="C170" s="2564" t="s">
        <v>94</v>
      </c>
      <c r="D170" s="2693" t="s">
        <v>157</v>
      </c>
      <c r="E170" s="2693"/>
      <c r="F170" s="2695" t="s">
        <v>3911</v>
      </c>
      <c r="G170" s="2695" t="s">
        <v>3912</v>
      </c>
      <c r="H170" s="2693"/>
      <c r="I170" s="2693">
        <v>3</v>
      </c>
      <c r="J170" s="2694">
        <v>228</v>
      </c>
      <c r="K170" s="2147" t="s">
        <v>964</v>
      </c>
      <c r="L170" s="1569" t="s">
        <v>427</v>
      </c>
      <c r="M170" s="2183" t="s">
        <v>1056</v>
      </c>
      <c r="N170" s="2683">
        <v>8750</v>
      </c>
      <c r="O170" s="2683">
        <v>8750</v>
      </c>
      <c r="P170" s="2683">
        <v>8750</v>
      </c>
      <c r="Q170" s="2683">
        <v>0</v>
      </c>
      <c r="R170" s="2693"/>
      <c r="S170" s="2678"/>
      <c r="T170" s="2678"/>
      <c r="U170" s="2383"/>
      <c r="V170" s="2383"/>
      <c r="W170" s="2383"/>
      <c r="X170" s="2383"/>
      <c r="Y170" s="2383"/>
      <c r="Z170" s="2383"/>
      <c r="AA170" s="2383"/>
      <c r="AB170" s="2383">
        <v>3</v>
      </c>
      <c r="AC170" s="2383"/>
      <c r="AD170" s="2383"/>
      <c r="AE170" s="2383"/>
      <c r="AF170" s="2682">
        <v>1</v>
      </c>
      <c r="AG170" s="2682">
        <v>1</v>
      </c>
      <c r="AH170" s="2672">
        <v>1</v>
      </c>
      <c r="AI170" s="2672"/>
      <c r="AJ170" s="2672"/>
      <c r="AK170" s="2672"/>
      <c r="AL170" s="2383"/>
      <c r="AM170" s="2672" t="s">
        <v>2996</v>
      </c>
    </row>
    <row r="171" spans="1:39" ht="38.25" customHeight="1">
      <c r="A171" s="2693">
        <v>168</v>
      </c>
      <c r="B171" s="2147" t="s">
        <v>451</v>
      </c>
      <c r="C171" s="2564" t="s">
        <v>94</v>
      </c>
      <c r="D171" s="2693" t="s">
        <v>157</v>
      </c>
      <c r="E171" s="2693"/>
      <c r="F171" s="2695" t="s">
        <v>3913</v>
      </c>
      <c r="G171" s="2695" t="s">
        <v>3914</v>
      </c>
      <c r="H171" s="2693"/>
      <c r="I171" s="2693">
        <v>2</v>
      </c>
      <c r="J171" s="2665">
        <v>80</v>
      </c>
      <c r="K171" s="2376" t="s">
        <v>1240</v>
      </c>
      <c r="L171" s="2672" t="s">
        <v>448</v>
      </c>
      <c r="M171" s="2183" t="s">
        <v>1056</v>
      </c>
      <c r="N171" s="2683">
        <v>72298.240000000005</v>
      </c>
      <c r="O171" s="2683">
        <v>72298.240000000005</v>
      </c>
      <c r="P171" s="2683">
        <v>72298.240000000005</v>
      </c>
      <c r="Q171" s="2683">
        <v>0</v>
      </c>
      <c r="R171" s="2693"/>
      <c r="S171" s="2678"/>
      <c r="T171" s="2678"/>
      <c r="U171" s="2383"/>
      <c r="V171" s="2383"/>
      <c r="W171" s="2383"/>
      <c r="X171" s="2383"/>
      <c r="Y171" s="2383">
        <v>1600</v>
      </c>
      <c r="Z171" s="2383"/>
      <c r="AA171" s="2383"/>
      <c r="AB171" s="2383"/>
      <c r="AC171" s="2383"/>
      <c r="AD171" s="2383"/>
      <c r="AE171" s="2383"/>
      <c r="AF171" s="2682">
        <v>1</v>
      </c>
      <c r="AG171" s="2682">
        <v>1</v>
      </c>
      <c r="AH171" s="2672">
        <v>1</v>
      </c>
      <c r="AI171" s="2672"/>
      <c r="AJ171" s="2672"/>
      <c r="AK171" s="2672"/>
      <c r="AL171" s="2383"/>
      <c r="AM171" s="2672" t="s">
        <v>2996</v>
      </c>
    </row>
    <row r="172" spans="1:39" ht="36" customHeight="1">
      <c r="A172" s="2693">
        <v>169</v>
      </c>
      <c r="B172" s="2147" t="s">
        <v>451</v>
      </c>
      <c r="C172" s="2564" t="s">
        <v>94</v>
      </c>
      <c r="D172" s="2693" t="s">
        <v>157</v>
      </c>
      <c r="E172" s="2693"/>
      <c r="F172" s="2695" t="s">
        <v>3905</v>
      </c>
      <c r="G172" s="2695" t="s">
        <v>3915</v>
      </c>
      <c r="H172" s="2693">
        <v>1</v>
      </c>
      <c r="I172" s="2693"/>
      <c r="J172" s="2694">
        <v>52</v>
      </c>
      <c r="K172" s="2376" t="s">
        <v>1240</v>
      </c>
      <c r="L172" s="2672" t="s">
        <v>448</v>
      </c>
      <c r="M172" s="2183" t="s">
        <v>1056</v>
      </c>
      <c r="N172" s="2683">
        <v>27111.86</v>
      </c>
      <c r="O172" s="2683">
        <v>27111.86</v>
      </c>
      <c r="P172" s="2683">
        <v>27111.86</v>
      </c>
      <c r="Q172" s="2683">
        <v>0</v>
      </c>
      <c r="R172" s="2693"/>
      <c r="S172" s="2678"/>
      <c r="T172" s="2678"/>
      <c r="U172" s="2383"/>
      <c r="V172" s="2383"/>
      <c r="W172" s="2383"/>
      <c r="X172" s="2383"/>
      <c r="Y172" s="2383">
        <v>600</v>
      </c>
      <c r="Z172" s="2383"/>
      <c r="AA172" s="2383"/>
      <c r="AB172" s="2383"/>
      <c r="AC172" s="2383"/>
      <c r="AD172" s="2383"/>
      <c r="AE172" s="2383"/>
      <c r="AF172" s="2682">
        <v>1</v>
      </c>
      <c r="AG172" s="2682">
        <v>1</v>
      </c>
      <c r="AH172" s="2672">
        <v>1</v>
      </c>
      <c r="AI172" s="2672"/>
      <c r="AJ172" s="2672"/>
      <c r="AK172" s="2672"/>
      <c r="AL172" s="2383"/>
      <c r="AM172" s="2672" t="s">
        <v>2996</v>
      </c>
    </row>
    <row r="173" spans="1:39" ht="45" customHeight="1">
      <c r="A173" s="2665"/>
      <c r="B173" s="2665"/>
      <c r="C173" s="2693"/>
      <c r="D173" s="2693"/>
      <c r="E173" s="2693"/>
      <c r="F173" s="2696"/>
      <c r="G173" s="2696"/>
      <c r="H173" s="2693"/>
      <c r="I173" s="2665"/>
      <c r="J173" s="2693"/>
      <c r="K173" s="2697"/>
      <c r="L173" s="2697"/>
      <c r="M173" s="2666"/>
      <c r="N173" s="2736">
        <f>SUM(N4:N172)</f>
        <v>13985130.719999999</v>
      </c>
      <c r="O173" s="722"/>
      <c r="P173" s="722"/>
      <c r="Q173" s="2736">
        <f>SUM(Q4:Q172)</f>
        <v>0</v>
      </c>
      <c r="R173" s="2666"/>
      <c r="S173" s="2643"/>
      <c r="T173" s="2678"/>
      <c r="U173" s="2383"/>
      <c r="V173" s="2383"/>
      <c r="W173" s="2605"/>
      <c r="X173" s="2605"/>
      <c r="Y173" s="2750">
        <f>SUM(Y4:Y172)</f>
        <v>118639</v>
      </c>
      <c r="Z173" s="2750">
        <f>SUM(Z4:Z172)</f>
        <v>11.5</v>
      </c>
      <c r="AA173" s="2750">
        <f>SUM(AA4:AA172)</f>
        <v>42.5</v>
      </c>
      <c r="AB173" s="2750">
        <f>SUM(AB4:AB172)</f>
        <v>101.2</v>
      </c>
      <c r="AC173" s="2605"/>
      <c r="AD173" s="2605"/>
      <c r="AE173" s="2605"/>
      <c r="AF173" s="2749"/>
      <c r="AG173" s="2749"/>
      <c r="AH173" s="2749">
        <f>SUM(AH4:AH172)</f>
        <v>169</v>
      </c>
      <c r="AI173" s="2749">
        <f>SUM(AI4:AI172)</f>
        <v>0</v>
      </c>
      <c r="AJ173" s="2605">
        <f>SUM(AJ4:AJ172)</f>
        <v>0</v>
      </c>
      <c r="AK173" s="2749">
        <f>SUM(AK4:AK172)</f>
        <v>0</v>
      </c>
      <c r="AL173" s="2605"/>
      <c r="AM173" s="2605"/>
    </row>
  </sheetData>
  <mergeCells count="17">
    <mergeCell ref="O123:O127"/>
    <mergeCell ref="Q123:Q127"/>
    <mergeCell ref="Q116:Q120"/>
    <mergeCell ref="A1:AM1"/>
    <mergeCell ref="B2:B3"/>
    <mergeCell ref="C2:C3"/>
    <mergeCell ref="D2:D3"/>
    <mergeCell ref="E2:E3"/>
    <mergeCell ref="I2:I3"/>
    <mergeCell ref="AH2:AM2"/>
    <mergeCell ref="J2:J3"/>
    <mergeCell ref="K2:K3"/>
    <mergeCell ref="L2:L3"/>
    <mergeCell ref="M2:M3"/>
    <mergeCell ref="F2:G2"/>
    <mergeCell ref="H2:H3"/>
    <mergeCell ref="A2:A3"/>
  </mergeCells>
  <dataValidations count="8">
    <dataValidation type="list" allowBlank="1" showInputMessage="1" showErrorMessage="1" sqref="B4:B13 B15:B172">
      <formula1>$AV$4:$AV$6</formula1>
    </dataValidation>
    <dataValidation type="list" allowBlank="1" showInputMessage="1" showErrorMessage="1" errorTitle="YANLIŞ DEĞER" error="LÜTFEN TANIMLANAN BİR PARAMETRE GİRİN!!!!!!!!!!!!!!_x000a_(YENİ, STND. GEL. YADA ONARIM SEÇENEKLERİNDEN BİRİSİ" sqref="K16:K106 K171:K172 K141:K161 K115:K121 K123:K127">
      <formula1>$BC$4:$BC$7</formula1>
    </dataValidation>
    <dataValidation type="list" allowBlank="1" showInputMessage="1" showErrorMessage="1" sqref="L171:L172 L16:L106 L141:L161 L115:L121 L123:L127">
      <formula1>$BD$4:$BD$16</formula1>
    </dataValidation>
    <dataValidation type="list" allowBlank="1" showInputMessage="1" showErrorMessage="1" sqref="K4:K15 F22:G22 K107:K114 K162:K170 K128:K140 K122">
      <formula1>$AW$4:$AW$6</formula1>
    </dataValidation>
    <dataValidation type="list" allowBlank="1" showInputMessage="1" showErrorMessage="1" sqref="L4 L15 L112">
      <formula1>$AX$4:$AX$19</formula1>
    </dataValidation>
    <dataValidation type="list" allowBlank="1" showInputMessage="1" showErrorMessage="1" sqref="L5:L14 L107:L111 L113:L114 L162:L170 L128:L140 L122">
      <formula1>$AZ$4:$AZ$15</formula1>
    </dataValidation>
    <dataValidation allowBlank="1" showInputMessage="1" showErrorMessage="1" errorTitle="LÜTFEN DİKKAT !!!!" error="GİRİDİĞİNİZ DEĞER AŞAĞIDAKİLERDEN BİRİSİ OLMALIDIR &quot;Y&quot; , &quot;D.E&quot; ,&quot;EK&quot;" sqref="B14"/>
    <dataValidation type="list" allowBlank="1" showInputMessage="1" showErrorMessage="1" sqref="M4:M172">
      <formula1>$AY$4:$AY$5</formula1>
    </dataValidation>
  </dataValidations>
  <printOptions horizontalCentered="1"/>
  <pageMargins left="0.31496062992125984" right="0.31496062992125984" top="0.55118110236220474" bottom="0.74803149606299213" header="0.31496062992125984" footer="0.31496062992125984"/>
  <pageSetup paperSize="9" scale="35" orientation="landscape"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06"/>
  <sheetViews>
    <sheetView topLeftCell="A64" workbookViewId="0">
      <selection activeCell="K5" sqref="K5"/>
    </sheetView>
  </sheetViews>
  <sheetFormatPr defaultRowHeight="12.75"/>
  <cols>
    <col min="1" max="1" width="8" style="722" customWidth="1"/>
    <col min="2" max="2" width="6.7109375" style="722" customWidth="1"/>
    <col min="3" max="3" width="7.7109375" style="722" customWidth="1"/>
    <col min="4" max="4" width="14" style="2409" customWidth="1"/>
    <col min="5" max="5" width="28" customWidth="1"/>
    <col min="6" max="6" width="46" customWidth="1"/>
    <col min="7" max="7" width="7.28515625" customWidth="1"/>
    <col min="8" max="8" width="6.7109375" customWidth="1"/>
    <col min="9" max="9" width="8.28515625" customWidth="1"/>
    <col min="10" max="10" width="11.28515625" customWidth="1"/>
    <col min="11" max="11" width="11.85546875" customWidth="1"/>
    <col min="12" max="12" width="14.85546875" customWidth="1"/>
    <col min="13" max="13" width="15.85546875" customWidth="1"/>
    <col min="14" max="14" width="14.28515625" customWidth="1"/>
    <col min="15" max="15" width="14" customWidth="1"/>
    <col min="16" max="16" width="8" customWidth="1"/>
    <col min="17" max="17" width="8.42578125" customWidth="1"/>
    <col min="18" max="18" width="7.85546875" customWidth="1"/>
    <col min="19" max="19" width="8.140625" customWidth="1"/>
    <col min="20" max="20" width="7.7109375" customWidth="1"/>
    <col min="21" max="21" width="9.85546875" customWidth="1"/>
    <col min="22" max="22" width="6.42578125" customWidth="1"/>
    <col min="23" max="23" width="29" customWidth="1"/>
  </cols>
  <sheetData>
    <row r="1" spans="1:31" ht="41.25" customHeight="1" thickBot="1">
      <c r="A1" s="4315" t="s">
        <v>3646</v>
      </c>
      <c r="B1" s="4102"/>
      <c r="C1" s="4102"/>
      <c r="D1" s="4102"/>
      <c r="E1" s="4102"/>
      <c r="F1" s="4102"/>
      <c r="G1" s="4102"/>
      <c r="H1" s="4102"/>
      <c r="I1" s="4102"/>
      <c r="J1" s="4102"/>
      <c r="K1" s="4102"/>
      <c r="L1" s="4102"/>
      <c r="M1" s="4102"/>
      <c r="N1" s="4102"/>
      <c r="O1" s="4102"/>
      <c r="P1" s="4102"/>
      <c r="Q1" s="4102"/>
      <c r="R1" s="4102"/>
      <c r="S1" s="4102"/>
      <c r="T1" s="4102"/>
      <c r="U1" s="4102"/>
      <c r="V1" s="4102"/>
      <c r="W1" s="4102"/>
    </row>
    <row r="2" spans="1:31" ht="56.25" customHeight="1">
      <c r="A2" s="4402" t="s">
        <v>3153</v>
      </c>
      <c r="B2" s="4404" t="s">
        <v>445</v>
      </c>
      <c r="C2" s="4405" t="s">
        <v>13</v>
      </c>
      <c r="D2" s="4406" t="s">
        <v>2277</v>
      </c>
      <c r="E2" s="4324" t="s">
        <v>423</v>
      </c>
      <c r="F2" s="4324"/>
      <c r="G2" s="4134" t="s">
        <v>3040</v>
      </c>
      <c r="H2" s="4134" t="s">
        <v>3041</v>
      </c>
      <c r="I2" s="4134" t="s">
        <v>3042</v>
      </c>
      <c r="J2" s="4326" t="s">
        <v>3043</v>
      </c>
      <c r="K2" s="4328" t="s">
        <v>3044</v>
      </c>
      <c r="L2" s="2131" t="s">
        <v>3045</v>
      </c>
      <c r="M2" s="2132" t="s">
        <v>1054</v>
      </c>
      <c r="N2" s="2132" t="s">
        <v>2358</v>
      </c>
      <c r="O2" s="2133" t="s">
        <v>2359</v>
      </c>
      <c r="P2" s="4316" t="s">
        <v>429</v>
      </c>
      <c r="Q2" s="4317"/>
      <c r="R2" s="3942" t="s">
        <v>16</v>
      </c>
      <c r="S2" s="3943"/>
      <c r="T2" s="3943"/>
      <c r="U2" s="3943"/>
      <c r="V2" s="3943"/>
      <c r="W2" s="3944"/>
    </row>
    <row r="3" spans="1:31" ht="68.25" customHeight="1">
      <c r="A3" s="4403"/>
      <c r="B3" s="4403"/>
      <c r="C3" s="4403"/>
      <c r="D3" s="4403"/>
      <c r="E3" s="2758" t="s">
        <v>430</v>
      </c>
      <c r="F3" s="2758" t="s">
        <v>410</v>
      </c>
      <c r="G3" s="4135"/>
      <c r="H3" s="4135"/>
      <c r="I3" s="4135"/>
      <c r="J3" s="4344"/>
      <c r="K3" s="4400"/>
      <c r="L3" s="2373" t="s">
        <v>1416</v>
      </c>
      <c r="M3" s="2374" t="s">
        <v>1417</v>
      </c>
      <c r="N3" s="2374" t="s">
        <v>1055</v>
      </c>
      <c r="O3" s="2375" t="s">
        <v>3046</v>
      </c>
      <c r="P3" s="2446" t="s">
        <v>436</v>
      </c>
      <c r="Q3" s="2447" t="s">
        <v>437</v>
      </c>
      <c r="R3" s="1405" t="s">
        <v>438</v>
      </c>
      <c r="S3" s="1406" t="s">
        <v>805</v>
      </c>
      <c r="T3" s="1406" t="s">
        <v>441</v>
      </c>
      <c r="U3" s="1406" t="s">
        <v>442</v>
      </c>
      <c r="V3" s="1406" t="s">
        <v>1926</v>
      </c>
      <c r="W3" s="1239" t="s">
        <v>443</v>
      </c>
      <c r="Z3" s="2407"/>
      <c r="AA3" s="2407"/>
      <c r="AB3" s="2407"/>
      <c r="AC3" s="2407"/>
      <c r="AD3" s="2407"/>
      <c r="AE3" s="2407"/>
    </row>
    <row r="4" spans="1:31" ht="84" customHeight="1">
      <c r="A4" s="2968">
        <v>1</v>
      </c>
      <c r="B4" s="2147" t="s">
        <v>451</v>
      </c>
      <c r="C4" s="2147" t="s">
        <v>94</v>
      </c>
      <c r="D4" s="2665" t="s">
        <v>95</v>
      </c>
      <c r="E4" s="2672" t="s">
        <v>3935</v>
      </c>
      <c r="F4" s="2672" t="s">
        <v>95</v>
      </c>
      <c r="G4" s="2665">
        <v>1</v>
      </c>
      <c r="H4" s="2665"/>
      <c r="I4" s="2665">
        <v>151</v>
      </c>
      <c r="J4" s="2147" t="s">
        <v>2267</v>
      </c>
      <c r="K4" s="2147" t="s">
        <v>409</v>
      </c>
      <c r="L4" s="2683">
        <v>119275.69</v>
      </c>
      <c r="M4" s="2683">
        <v>89515.89</v>
      </c>
      <c r="N4" s="2683">
        <v>89515.89</v>
      </c>
      <c r="O4" s="2683">
        <v>0</v>
      </c>
      <c r="P4" s="2151">
        <v>1</v>
      </c>
      <c r="Q4" s="2151">
        <v>1</v>
      </c>
      <c r="R4" s="2152">
        <v>1</v>
      </c>
      <c r="S4" s="2152"/>
      <c r="T4" s="2152"/>
      <c r="U4" s="2152"/>
      <c r="V4" s="2152"/>
      <c r="W4" s="2726" t="s">
        <v>4226</v>
      </c>
      <c r="X4" s="2596"/>
      <c r="Y4" s="2348"/>
      <c r="Z4" s="2408" t="s">
        <v>2266</v>
      </c>
      <c r="AA4" s="2408"/>
      <c r="AB4" s="2408"/>
      <c r="AC4" s="2408" t="s">
        <v>408</v>
      </c>
      <c r="AD4" s="2407"/>
      <c r="AE4" s="2407"/>
    </row>
    <row r="5" spans="1:31" ht="32.25" customHeight="1">
      <c r="A5" s="2968">
        <v>2</v>
      </c>
      <c r="B5" s="2147" t="s">
        <v>451</v>
      </c>
      <c r="C5" s="2147" t="s">
        <v>94</v>
      </c>
      <c r="D5" s="2663" t="s">
        <v>95</v>
      </c>
      <c r="E5" s="2672" t="s">
        <v>3936</v>
      </c>
      <c r="F5" s="2672" t="s">
        <v>3937</v>
      </c>
      <c r="G5" s="2665"/>
      <c r="H5" s="2346">
        <v>1</v>
      </c>
      <c r="I5" s="2665">
        <v>45</v>
      </c>
      <c r="J5" s="2147" t="s">
        <v>2267</v>
      </c>
      <c r="K5" s="2147" t="s">
        <v>409</v>
      </c>
      <c r="L5" s="2683">
        <v>98388.81</v>
      </c>
      <c r="M5" s="2683">
        <v>65548.47</v>
      </c>
      <c r="N5" s="2683">
        <v>65528.47</v>
      </c>
      <c r="O5" s="2683">
        <v>0</v>
      </c>
      <c r="P5" s="2151">
        <v>1</v>
      </c>
      <c r="Q5" s="2151">
        <v>1</v>
      </c>
      <c r="R5" s="2152">
        <v>1</v>
      </c>
      <c r="S5" s="2152"/>
      <c r="T5" s="2152"/>
      <c r="U5" s="2152"/>
      <c r="V5" s="2152"/>
      <c r="W5" s="2665" t="s">
        <v>438</v>
      </c>
      <c r="X5" s="2596"/>
      <c r="Y5" s="2348"/>
      <c r="Z5" s="2408" t="s">
        <v>2267</v>
      </c>
      <c r="AA5" s="2408"/>
      <c r="AB5" s="2408"/>
      <c r="AC5" s="2408" t="s">
        <v>409</v>
      </c>
      <c r="AD5" s="2407"/>
      <c r="AE5" s="2407"/>
    </row>
    <row r="6" spans="1:31" ht="32.25" customHeight="1">
      <c r="A6" s="2968">
        <v>3</v>
      </c>
      <c r="B6" s="2147" t="s">
        <v>451</v>
      </c>
      <c r="C6" s="2147" t="s">
        <v>94</v>
      </c>
      <c r="D6" s="2663" t="s">
        <v>95</v>
      </c>
      <c r="E6" s="2672" t="s">
        <v>3938</v>
      </c>
      <c r="F6" s="2672" t="s">
        <v>95</v>
      </c>
      <c r="G6" s="2665">
        <v>1</v>
      </c>
      <c r="H6" s="2346"/>
      <c r="I6" s="2665">
        <v>75</v>
      </c>
      <c r="J6" s="2147" t="s">
        <v>2267</v>
      </c>
      <c r="K6" s="2147" t="s">
        <v>409</v>
      </c>
      <c r="L6" s="2683">
        <v>98388.81</v>
      </c>
      <c r="M6" s="2683">
        <v>65528.81</v>
      </c>
      <c r="N6" s="2683">
        <v>65528.81</v>
      </c>
      <c r="O6" s="2683">
        <v>0</v>
      </c>
      <c r="P6" s="2151">
        <v>1</v>
      </c>
      <c r="Q6" s="2151">
        <v>1</v>
      </c>
      <c r="R6" s="2152">
        <v>1</v>
      </c>
      <c r="S6" s="2152"/>
      <c r="T6" s="2152"/>
      <c r="U6" s="2152"/>
      <c r="V6" s="2152"/>
      <c r="W6" s="2665" t="s">
        <v>438</v>
      </c>
      <c r="X6" s="2596"/>
      <c r="Y6" s="2348"/>
      <c r="Z6" s="2408" t="s">
        <v>2268</v>
      </c>
      <c r="AA6" s="2408"/>
      <c r="AB6" s="2408"/>
      <c r="AC6" s="2408" t="s">
        <v>414</v>
      </c>
      <c r="AD6" s="2407"/>
      <c r="AE6" s="2407"/>
    </row>
    <row r="7" spans="1:31" ht="32.25" customHeight="1">
      <c r="A7" s="2968">
        <v>4</v>
      </c>
      <c r="B7" s="2147" t="s">
        <v>451</v>
      </c>
      <c r="C7" s="2147" t="s">
        <v>94</v>
      </c>
      <c r="D7" s="2663" t="s">
        <v>95</v>
      </c>
      <c r="E7" s="2672" t="s">
        <v>3939</v>
      </c>
      <c r="F7" s="2672" t="s">
        <v>95</v>
      </c>
      <c r="G7" s="2665">
        <v>1</v>
      </c>
      <c r="H7" s="2346"/>
      <c r="I7" s="2665">
        <v>153</v>
      </c>
      <c r="J7" s="2147" t="s">
        <v>2267</v>
      </c>
      <c r="K7" s="2147" t="s">
        <v>409</v>
      </c>
      <c r="L7" s="2683">
        <v>119275.69</v>
      </c>
      <c r="M7" s="2683">
        <v>89515.89</v>
      </c>
      <c r="N7" s="2683">
        <v>89515.89</v>
      </c>
      <c r="O7" s="2683">
        <v>0</v>
      </c>
      <c r="P7" s="2151">
        <v>1</v>
      </c>
      <c r="Q7" s="2151">
        <v>1</v>
      </c>
      <c r="R7" s="2152">
        <v>1</v>
      </c>
      <c r="S7" s="2152"/>
      <c r="T7" s="2152"/>
      <c r="U7" s="2152"/>
      <c r="V7" s="2152"/>
      <c r="W7" s="2665" t="s">
        <v>438</v>
      </c>
      <c r="X7" s="2596"/>
      <c r="Y7" s="2348"/>
      <c r="Z7" s="2408" t="s">
        <v>2266</v>
      </c>
      <c r="AA7" s="2408"/>
      <c r="AB7" s="2408"/>
      <c r="AC7" s="2408" t="s">
        <v>408</v>
      </c>
      <c r="AD7" s="2407"/>
      <c r="AE7" s="2407"/>
    </row>
    <row r="8" spans="1:31" ht="32.25" customHeight="1">
      <c r="A8" s="2968">
        <v>5</v>
      </c>
      <c r="B8" s="2147" t="s">
        <v>451</v>
      </c>
      <c r="C8" s="2147" t="s">
        <v>94</v>
      </c>
      <c r="D8" s="2663" t="s">
        <v>95</v>
      </c>
      <c r="E8" s="2672" t="s">
        <v>715</v>
      </c>
      <c r="F8" s="2672" t="s">
        <v>95</v>
      </c>
      <c r="G8" s="2665">
        <v>1</v>
      </c>
      <c r="H8" s="2346"/>
      <c r="I8" s="2665">
        <v>99</v>
      </c>
      <c r="J8" s="2147" t="s">
        <v>2267</v>
      </c>
      <c r="K8" s="2147" t="s">
        <v>409</v>
      </c>
      <c r="L8" s="2683">
        <v>98388.81</v>
      </c>
      <c r="M8" s="2683">
        <v>68629.009999999995</v>
      </c>
      <c r="N8" s="2683">
        <v>68629.009999999995</v>
      </c>
      <c r="O8" s="2683">
        <v>0</v>
      </c>
      <c r="P8" s="2151">
        <v>1</v>
      </c>
      <c r="Q8" s="2151">
        <v>1</v>
      </c>
      <c r="R8" s="2152">
        <v>1</v>
      </c>
      <c r="S8" s="2152"/>
      <c r="T8" s="2152"/>
      <c r="U8" s="2152"/>
      <c r="V8" s="2152"/>
      <c r="W8" s="2665" t="s">
        <v>438</v>
      </c>
      <c r="X8" s="2596"/>
      <c r="Y8" s="2348"/>
      <c r="Z8" s="2408" t="s">
        <v>2267</v>
      </c>
      <c r="AA8" s="2408"/>
      <c r="AB8" s="2408"/>
      <c r="AC8" s="2408" t="s">
        <v>409</v>
      </c>
      <c r="AD8" s="2407"/>
      <c r="AE8" s="2407"/>
    </row>
    <row r="9" spans="1:31" ht="39" customHeight="1">
      <c r="A9" s="2968">
        <v>6</v>
      </c>
      <c r="B9" s="2147" t="s">
        <v>451</v>
      </c>
      <c r="C9" s="2147" t="s">
        <v>94</v>
      </c>
      <c r="D9" s="2663" t="s">
        <v>95</v>
      </c>
      <c r="E9" s="2672" t="s">
        <v>3940</v>
      </c>
      <c r="F9" s="2672" t="s">
        <v>95</v>
      </c>
      <c r="G9" s="2665">
        <v>1</v>
      </c>
      <c r="H9" s="2346"/>
      <c r="I9" s="2346">
        <v>83</v>
      </c>
      <c r="J9" s="2147" t="s">
        <v>2267</v>
      </c>
      <c r="K9" s="2147" t="s">
        <v>409</v>
      </c>
      <c r="L9" s="2683">
        <v>170319.02</v>
      </c>
      <c r="M9" s="2683">
        <v>140559.22</v>
      </c>
      <c r="N9" s="2683">
        <v>140559.22</v>
      </c>
      <c r="O9" s="2683">
        <v>0</v>
      </c>
      <c r="P9" s="2151">
        <v>1</v>
      </c>
      <c r="Q9" s="2151">
        <v>1</v>
      </c>
      <c r="R9" s="2152">
        <v>1</v>
      </c>
      <c r="S9" s="2152"/>
      <c r="T9" s="2152"/>
      <c r="U9" s="2152"/>
      <c r="V9" s="2152"/>
      <c r="W9" s="2665" t="s">
        <v>438</v>
      </c>
      <c r="X9" s="2596"/>
      <c r="Y9" s="2348"/>
      <c r="Z9" s="2408" t="s">
        <v>2268</v>
      </c>
      <c r="AA9" s="2408"/>
      <c r="AB9" s="2408"/>
      <c r="AC9" s="2408" t="s">
        <v>414</v>
      </c>
      <c r="AD9" s="2407"/>
      <c r="AE9" s="2407"/>
    </row>
    <row r="10" spans="1:31" ht="41.25" customHeight="1">
      <c r="A10" s="2968">
        <v>7</v>
      </c>
      <c r="B10" s="2147" t="s">
        <v>451</v>
      </c>
      <c r="C10" s="2147" t="s">
        <v>94</v>
      </c>
      <c r="D10" s="2663" t="s">
        <v>95</v>
      </c>
      <c r="E10" s="2672" t="s">
        <v>2073</v>
      </c>
      <c r="F10" s="2672" t="s">
        <v>95</v>
      </c>
      <c r="G10" s="2665">
        <v>1</v>
      </c>
      <c r="H10" s="2346"/>
      <c r="I10" s="2665">
        <v>699</v>
      </c>
      <c r="J10" s="2147" t="s">
        <v>2267</v>
      </c>
      <c r="K10" s="2147" t="s">
        <v>409</v>
      </c>
      <c r="L10" s="2683">
        <v>486431.68</v>
      </c>
      <c r="M10" s="2683">
        <v>348100</v>
      </c>
      <c r="N10" s="2683">
        <v>348100</v>
      </c>
      <c r="O10" s="2683">
        <v>0</v>
      </c>
      <c r="P10" s="2151">
        <v>1</v>
      </c>
      <c r="Q10" s="2151">
        <v>1</v>
      </c>
      <c r="R10" s="2152">
        <v>1</v>
      </c>
      <c r="S10" s="2152"/>
      <c r="T10" s="2152"/>
      <c r="U10" s="2152"/>
      <c r="V10" s="2152"/>
      <c r="W10" s="2665" t="s">
        <v>438</v>
      </c>
      <c r="X10" s="2596"/>
      <c r="Y10" s="2348"/>
      <c r="Z10" s="2408" t="s">
        <v>2266</v>
      </c>
      <c r="AA10" s="2408"/>
      <c r="AB10" s="2408"/>
      <c r="AC10" s="2408" t="s">
        <v>408</v>
      </c>
      <c r="AD10" s="2407"/>
      <c r="AE10" s="2407"/>
    </row>
    <row r="11" spans="1:31" ht="32.25" customHeight="1">
      <c r="A11" s="2968">
        <v>8</v>
      </c>
      <c r="B11" s="2147" t="s">
        <v>451</v>
      </c>
      <c r="C11" s="2147" t="s">
        <v>94</v>
      </c>
      <c r="D11" s="2663" t="s">
        <v>95</v>
      </c>
      <c r="E11" s="2672" t="s">
        <v>3941</v>
      </c>
      <c r="F11" s="2672" t="s">
        <v>95</v>
      </c>
      <c r="G11" s="2665">
        <v>2</v>
      </c>
      <c r="H11" s="2346"/>
      <c r="I11" s="2346">
        <v>383</v>
      </c>
      <c r="J11" s="2147" t="s">
        <v>2267</v>
      </c>
      <c r="K11" s="2147" t="s">
        <v>409</v>
      </c>
      <c r="L11" s="2683">
        <v>78802.710000000006</v>
      </c>
      <c r="M11" s="2683">
        <v>45942.71</v>
      </c>
      <c r="N11" s="2683">
        <v>45942.71</v>
      </c>
      <c r="O11" s="2683">
        <v>0</v>
      </c>
      <c r="P11" s="2151">
        <v>1</v>
      </c>
      <c r="Q11" s="2151">
        <v>1</v>
      </c>
      <c r="R11" s="2152">
        <v>1</v>
      </c>
      <c r="S11" s="2152"/>
      <c r="T11" s="2152"/>
      <c r="U11" s="2152"/>
      <c r="V11" s="2152"/>
      <c r="W11" s="2665" t="s">
        <v>438</v>
      </c>
      <c r="X11" s="2596"/>
      <c r="Y11" s="2348"/>
      <c r="Z11" s="2408" t="s">
        <v>2267</v>
      </c>
      <c r="AA11" s="2408"/>
      <c r="AB11" s="2408"/>
      <c r="AC11" s="2408" t="s">
        <v>409</v>
      </c>
      <c r="AD11" s="2407"/>
      <c r="AE11" s="2407"/>
    </row>
    <row r="12" spans="1:31" ht="69.75" customHeight="1">
      <c r="A12" s="2968">
        <v>9</v>
      </c>
      <c r="B12" s="2878" t="s">
        <v>415</v>
      </c>
      <c r="C12" s="2147" t="s">
        <v>94</v>
      </c>
      <c r="D12" s="2663" t="s">
        <v>95</v>
      </c>
      <c r="E12" s="2672" t="s">
        <v>4190</v>
      </c>
      <c r="F12" s="2672" t="s">
        <v>4193</v>
      </c>
      <c r="G12" s="2665">
        <v>6</v>
      </c>
      <c r="H12" s="2346"/>
      <c r="I12" s="2346"/>
      <c r="J12" s="2147" t="s">
        <v>2266</v>
      </c>
      <c r="K12" s="2184" t="s">
        <v>408</v>
      </c>
      <c r="L12" s="2683"/>
      <c r="M12" s="4372">
        <v>540438.9</v>
      </c>
      <c r="N12" s="4372">
        <v>540438.9</v>
      </c>
      <c r="O12" s="2683">
        <v>0</v>
      </c>
      <c r="P12" s="2151">
        <v>1</v>
      </c>
      <c r="Q12" s="2151">
        <v>1</v>
      </c>
      <c r="R12" s="2152">
        <v>1</v>
      </c>
      <c r="S12" s="2185"/>
      <c r="T12" s="2152"/>
      <c r="U12" s="2152"/>
      <c r="V12" s="1707"/>
      <c r="W12" s="4374" t="s">
        <v>4240</v>
      </c>
      <c r="X12" s="2596"/>
      <c r="Y12" s="2348"/>
      <c r="Z12" s="2408"/>
      <c r="AA12" s="2408"/>
      <c r="AB12" s="2408"/>
      <c r="AC12" s="2408"/>
      <c r="AD12" s="2407"/>
      <c r="AE12" s="2407"/>
    </row>
    <row r="13" spans="1:31" ht="42.75" customHeight="1">
      <c r="A13" s="2968">
        <v>10</v>
      </c>
      <c r="B13" s="2878" t="s">
        <v>415</v>
      </c>
      <c r="C13" s="2147" t="s">
        <v>94</v>
      </c>
      <c r="D13" s="2663" t="s">
        <v>95</v>
      </c>
      <c r="E13" s="2672" t="s">
        <v>4192</v>
      </c>
      <c r="F13" s="2672" t="s">
        <v>4191</v>
      </c>
      <c r="G13" s="2665">
        <v>5</v>
      </c>
      <c r="H13" s="2346"/>
      <c r="I13" s="2346"/>
      <c r="J13" s="2147" t="s">
        <v>2268</v>
      </c>
      <c r="K13" s="2184" t="s">
        <v>408</v>
      </c>
      <c r="L13" s="2683"/>
      <c r="M13" s="4372"/>
      <c r="N13" s="4372"/>
      <c r="O13" s="2683">
        <v>0</v>
      </c>
      <c r="P13" s="2151">
        <v>1</v>
      </c>
      <c r="Q13" s="2151">
        <v>1</v>
      </c>
      <c r="R13" s="2152">
        <v>1</v>
      </c>
      <c r="S13" s="2185"/>
      <c r="T13" s="2152"/>
      <c r="U13" s="2152"/>
      <c r="V13" s="1707"/>
      <c r="W13" s="4374"/>
      <c r="X13" s="2596"/>
      <c r="Y13" s="2348"/>
      <c r="Z13" s="2408"/>
      <c r="AA13" s="2408"/>
      <c r="AB13" s="2408"/>
      <c r="AC13" s="2408"/>
      <c r="AD13" s="2407"/>
      <c r="AE13" s="2407"/>
    </row>
    <row r="14" spans="1:31" ht="81.75" customHeight="1">
      <c r="A14" s="2968">
        <v>11</v>
      </c>
      <c r="B14" s="2147" t="s">
        <v>451</v>
      </c>
      <c r="C14" s="2147" t="s">
        <v>94</v>
      </c>
      <c r="D14" s="2663" t="s">
        <v>2081</v>
      </c>
      <c r="E14" s="2672" t="s">
        <v>1096</v>
      </c>
      <c r="F14" s="2672" t="s">
        <v>3962</v>
      </c>
      <c r="G14" s="2665">
        <v>7</v>
      </c>
      <c r="H14" s="2346"/>
      <c r="I14" s="2346">
        <v>1122</v>
      </c>
      <c r="J14" s="2147" t="s">
        <v>2267</v>
      </c>
      <c r="K14" s="2184" t="s">
        <v>408</v>
      </c>
      <c r="L14" s="2683">
        <v>28099.98</v>
      </c>
      <c r="M14" s="2683">
        <v>28099.98</v>
      </c>
      <c r="N14" s="2683">
        <v>28099.98</v>
      </c>
      <c r="O14" s="2683">
        <f>L14-M14</f>
        <v>0</v>
      </c>
      <c r="P14" s="2151">
        <v>1</v>
      </c>
      <c r="Q14" s="2151">
        <v>1</v>
      </c>
      <c r="R14" s="2152">
        <v>1</v>
      </c>
      <c r="S14" s="2152"/>
      <c r="T14" s="2152"/>
      <c r="U14" s="2152"/>
      <c r="V14" s="2152"/>
      <c r="W14" s="2726" t="s">
        <v>438</v>
      </c>
      <c r="X14" s="2596"/>
      <c r="Y14" s="2348"/>
      <c r="Z14" s="2408" t="s">
        <v>2268</v>
      </c>
      <c r="AA14" s="2408"/>
      <c r="AB14" s="2408"/>
      <c r="AC14" s="2408" t="s">
        <v>414</v>
      </c>
      <c r="AD14" s="2407"/>
      <c r="AE14" s="2407"/>
    </row>
    <row r="15" spans="1:31" ht="69" customHeight="1">
      <c r="A15" s="2968">
        <v>12</v>
      </c>
      <c r="B15" s="2878" t="s">
        <v>415</v>
      </c>
      <c r="C15" s="2147" t="s">
        <v>94</v>
      </c>
      <c r="D15" s="2663" t="s">
        <v>2081</v>
      </c>
      <c r="E15" s="2672" t="s">
        <v>4199</v>
      </c>
      <c r="F15" s="2672" t="s">
        <v>4199</v>
      </c>
      <c r="G15" s="2665">
        <v>4</v>
      </c>
      <c r="H15" s="2346"/>
      <c r="I15" s="2346"/>
      <c r="J15" s="2147" t="s">
        <v>2267</v>
      </c>
      <c r="K15" s="2184" t="s">
        <v>408</v>
      </c>
      <c r="L15" s="2683"/>
      <c r="M15" s="2683">
        <v>64227.82</v>
      </c>
      <c r="N15" s="2683">
        <v>64227.82</v>
      </c>
      <c r="O15" s="2683">
        <v>0</v>
      </c>
      <c r="P15" s="2151"/>
      <c r="Q15" s="2151"/>
      <c r="R15" s="2152">
        <v>1</v>
      </c>
      <c r="S15" s="2152"/>
      <c r="T15" s="2152"/>
      <c r="U15" s="2152"/>
      <c r="V15" s="2152"/>
      <c r="W15" s="2726" t="s">
        <v>4229</v>
      </c>
      <c r="X15" s="2596"/>
      <c r="Y15" s="2348"/>
      <c r="Z15" s="2408"/>
      <c r="AA15" s="2408"/>
      <c r="AB15" s="2408"/>
      <c r="AC15" s="2408"/>
      <c r="AD15" s="2407"/>
      <c r="AE15" s="2407"/>
    </row>
    <row r="16" spans="1:31" ht="66" customHeight="1">
      <c r="A16" s="2968">
        <v>13</v>
      </c>
      <c r="B16" s="2147" t="s">
        <v>451</v>
      </c>
      <c r="C16" s="2693" t="s">
        <v>94</v>
      </c>
      <c r="D16" s="2663" t="s">
        <v>2081</v>
      </c>
      <c r="E16" s="2665" t="s">
        <v>3942</v>
      </c>
      <c r="F16" s="2699" t="s">
        <v>3943</v>
      </c>
      <c r="G16" s="2665">
        <v>2</v>
      </c>
      <c r="H16" s="2665"/>
      <c r="I16" s="2665">
        <v>249</v>
      </c>
      <c r="J16" s="2663" t="s">
        <v>2268</v>
      </c>
      <c r="K16" s="2665" t="s">
        <v>408</v>
      </c>
      <c r="L16" s="2683">
        <v>35017.53</v>
      </c>
      <c r="M16" s="2683">
        <v>26541.33</v>
      </c>
      <c r="N16" s="2683">
        <v>26541.33</v>
      </c>
      <c r="O16" s="2683">
        <v>0</v>
      </c>
      <c r="P16" s="2151">
        <v>1</v>
      </c>
      <c r="Q16" s="2151">
        <v>1</v>
      </c>
      <c r="R16" s="2665">
        <v>1</v>
      </c>
      <c r="S16" s="2665"/>
      <c r="T16" s="2152"/>
      <c r="U16" s="2152"/>
      <c r="V16" s="2152"/>
      <c r="W16" s="2726" t="s">
        <v>4230</v>
      </c>
      <c r="X16" s="2596"/>
      <c r="Y16" s="2348"/>
      <c r="Z16" s="2408"/>
      <c r="AA16" s="2408"/>
      <c r="AC16" s="2408"/>
      <c r="AD16" s="2407"/>
      <c r="AE16" s="2407"/>
    </row>
    <row r="17" spans="1:31" ht="39" customHeight="1">
      <c r="A17" s="2968">
        <v>14</v>
      </c>
      <c r="B17" s="2147" t="s">
        <v>451</v>
      </c>
      <c r="C17" s="2147" t="s">
        <v>94</v>
      </c>
      <c r="D17" s="2663" t="s">
        <v>2081</v>
      </c>
      <c r="E17" s="2665" t="s">
        <v>3942</v>
      </c>
      <c r="F17" s="2699" t="s">
        <v>1308</v>
      </c>
      <c r="G17" s="2665">
        <v>1</v>
      </c>
      <c r="H17" s="2693"/>
      <c r="I17" s="2693">
        <v>101</v>
      </c>
      <c r="J17" s="2663" t="s">
        <v>2268</v>
      </c>
      <c r="K17" s="2663" t="s">
        <v>408</v>
      </c>
      <c r="L17" s="2683">
        <v>34428.28</v>
      </c>
      <c r="M17" s="2683">
        <v>34428.28</v>
      </c>
      <c r="N17" s="2683">
        <v>34428.28</v>
      </c>
      <c r="O17" s="2683">
        <v>0</v>
      </c>
      <c r="P17" s="2151">
        <v>1</v>
      </c>
      <c r="Q17" s="2151">
        <v>1</v>
      </c>
      <c r="R17" s="2152">
        <v>1</v>
      </c>
      <c r="S17" s="2693"/>
      <c r="T17" s="2152"/>
      <c r="U17" s="2152"/>
      <c r="V17" s="2152"/>
      <c r="W17" s="2726" t="s">
        <v>438</v>
      </c>
      <c r="X17" s="2596"/>
      <c r="Y17" s="2348"/>
      <c r="Z17" s="2408" t="s">
        <v>2266</v>
      </c>
      <c r="AA17" s="2408"/>
      <c r="AB17" s="2408"/>
      <c r="AC17" s="2408" t="s">
        <v>408</v>
      </c>
      <c r="AD17" s="2407"/>
      <c r="AE17" s="2407"/>
    </row>
    <row r="18" spans="1:31" ht="32.25" customHeight="1">
      <c r="A18" s="2968">
        <v>15</v>
      </c>
      <c r="B18" s="2147" t="s">
        <v>451</v>
      </c>
      <c r="C18" s="2147" t="s">
        <v>94</v>
      </c>
      <c r="D18" s="2663" t="s">
        <v>2081</v>
      </c>
      <c r="E18" s="2665" t="s">
        <v>3944</v>
      </c>
      <c r="F18" s="2699" t="s">
        <v>3945</v>
      </c>
      <c r="G18" s="2665">
        <v>2</v>
      </c>
      <c r="H18" s="2346"/>
      <c r="I18" s="2346">
        <v>312</v>
      </c>
      <c r="J18" s="2663" t="s">
        <v>2268</v>
      </c>
      <c r="K18" s="2663" t="s">
        <v>408</v>
      </c>
      <c r="L18" s="2683">
        <v>9787.01</v>
      </c>
      <c r="M18" s="2683">
        <v>9787.01</v>
      </c>
      <c r="N18" s="2683">
        <v>9787.01</v>
      </c>
      <c r="O18" s="2683">
        <v>0</v>
      </c>
      <c r="P18" s="2151">
        <v>1</v>
      </c>
      <c r="Q18" s="2151">
        <v>1</v>
      </c>
      <c r="R18" s="2152">
        <v>1</v>
      </c>
      <c r="S18" s="2693"/>
      <c r="T18" s="2152"/>
      <c r="U18" s="2152"/>
      <c r="V18" s="2152"/>
      <c r="W18" s="2726" t="s">
        <v>438</v>
      </c>
      <c r="X18" s="2596"/>
      <c r="Y18" s="2348"/>
      <c r="Z18" s="2408" t="s">
        <v>2267</v>
      </c>
      <c r="AA18" s="2408"/>
      <c r="AB18" s="2408"/>
      <c r="AC18" s="2408" t="s">
        <v>409</v>
      </c>
      <c r="AD18" s="2407"/>
      <c r="AE18" s="2407"/>
    </row>
    <row r="19" spans="1:31" ht="32.25" customHeight="1">
      <c r="A19" s="2968">
        <v>16</v>
      </c>
      <c r="B19" s="2147" t="s">
        <v>451</v>
      </c>
      <c r="C19" s="2147" t="s">
        <v>94</v>
      </c>
      <c r="D19" s="2663" t="s">
        <v>2081</v>
      </c>
      <c r="E19" s="2665" t="s">
        <v>3946</v>
      </c>
      <c r="F19" s="2699" t="s">
        <v>3947</v>
      </c>
      <c r="G19" s="2665">
        <v>1</v>
      </c>
      <c r="H19" s="2346"/>
      <c r="I19" s="2346">
        <v>112</v>
      </c>
      <c r="J19" s="2663" t="s">
        <v>2268</v>
      </c>
      <c r="K19" s="2663" t="s">
        <v>408</v>
      </c>
      <c r="L19" s="2683">
        <v>20693.38</v>
      </c>
      <c r="M19" s="2683">
        <v>20693.38</v>
      </c>
      <c r="N19" s="2683">
        <v>20693.38</v>
      </c>
      <c r="O19" s="2683">
        <v>0</v>
      </c>
      <c r="P19" s="2151">
        <v>1</v>
      </c>
      <c r="Q19" s="2151">
        <v>1</v>
      </c>
      <c r="R19" s="2152">
        <v>1</v>
      </c>
      <c r="S19" s="2152"/>
      <c r="T19" s="2152"/>
      <c r="U19" s="2152"/>
      <c r="V19" s="2152"/>
      <c r="W19" s="2726" t="s">
        <v>438</v>
      </c>
      <c r="X19" s="2596"/>
      <c r="Y19" s="2348"/>
      <c r="Z19" s="2408" t="s">
        <v>2268</v>
      </c>
      <c r="AA19" s="2408"/>
      <c r="AB19" s="2408"/>
      <c r="AC19" s="2408" t="s">
        <v>414</v>
      </c>
      <c r="AD19" s="2407"/>
      <c r="AE19" s="2407"/>
    </row>
    <row r="20" spans="1:31" ht="79.5" customHeight="1">
      <c r="A20" s="2968">
        <v>17</v>
      </c>
      <c r="B20" s="2147" t="s">
        <v>451</v>
      </c>
      <c r="C20" s="2147" t="s">
        <v>94</v>
      </c>
      <c r="D20" s="2663" t="s">
        <v>2374</v>
      </c>
      <c r="E20" s="2665" t="s">
        <v>3948</v>
      </c>
      <c r="F20" s="2699" t="s">
        <v>3949</v>
      </c>
      <c r="G20" s="2665">
        <v>1</v>
      </c>
      <c r="H20" s="2346"/>
      <c r="I20" s="2346">
        <v>173</v>
      </c>
      <c r="J20" s="2147" t="s">
        <v>2267</v>
      </c>
      <c r="K20" s="2663" t="s">
        <v>408</v>
      </c>
      <c r="L20" s="2683">
        <v>125000</v>
      </c>
      <c r="M20" s="2683">
        <v>125000</v>
      </c>
      <c r="N20" s="2683">
        <v>125000</v>
      </c>
      <c r="O20" s="2683">
        <v>0</v>
      </c>
      <c r="P20" s="2151">
        <v>1</v>
      </c>
      <c r="Q20" s="2151">
        <v>1</v>
      </c>
      <c r="R20" s="2152">
        <v>1</v>
      </c>
      <c r="S20" s="2665"/>
      <c r="T20" s="2665"/>
      <c r="U20" s="2152"/>
      <c r="V20" s="2152"/>
      <c r="W20" s="4374" t="s">
        <v>4239</v>
      </c>
      <c r="X20" s="2596"/>
      <c r="Y20" s="2348"/>
      <c r="Z20" s="2408"/>
      <c r="AA20" s="2408"/>
      <c r="AB20" s="2408"/>
      <c r="AC20" s="2408"/>
      <c r="AD20" s="2407"/>
      <c r="AE20" s="2407"/>
    </row>
    <row r="21" spans="1:31" ht="32.25" customHeight="1">
      <c r="A21" s="2968">
        <v>18</v>
      </c>
      <c r="B21" s="2147" t="s">
        <v>451</v>
      </c>
      <c r="C21" s="2147" t="s">
        <v>94</v>
      </c>
      <c r="D21" s="2663" t="s">
        <v>2374</v>
      </c>
      <c r="E21" s="2665" t="s">
        <v>3950</v>
      </c>
      <c r="F21" s="2699" t="s">
        <v>3951</v>
      </c>
      <c r="G21" s="2665">
        <v>1</v>
      </c>
      <c r="H21" s="2346"/>
      <c r="I21" s="2346">
        <v>72</v>
      </c>
      <c r="J21" s="2147" t="s">
        <v>2267</v>
      </c>
      <c r="K21" s="2663" t="s">
        <v>408</v>
      </c>
      <c r="L21" s="2683">
        <v>90000</v>
      </c>
      <c r="M21" s="2683">
        <v>90000</v>
      </c>
      <c r="N21" s="2683">
        <v>90000</v>
      </c>
      <c r="O21" s="2683">
        <v>0</v>
      </c>
      <c r="P21" s="2151">
        <v>1</v>
      </c>
      <c r="Q21" s="2151">
        <v>1</v>
      </c>
      <c r="R21" s="2152">
        <v>1</v>
      </c>
      <c r="S21" s="2665"/>
      <c r="T21" s="2665"/>
      <c r="U21" s="2152"/>
      <c r="V21" s="2152"/>
      <c r="W21" s="4374"/>
      <c r="X21" s="2596"/>
      <c r="Y21" s="2348"/>
      <c r="Z21" s="2408"/>
      <c r="AA21" s="2408"/>
      <c r="AB21" s="2408"/>
      <c r="AC21" s="2408"/>
      <c r="AD21" s="2407"/>
      <c r="AE21" s="2407"/>
    </row>
    <row r="22" spans="1:31" ht="36.75" customHeight="1">
      <c r="A22" s="2968">
        <v>19</v>
      </c>
      <c r="B22" s="2147" t="s">
        <v>451</v>
      </c>
      <c r="C22" s="2147" t="s">
        <v>94</v>
      </c>
      <c r="D22" s="2663" t="s">
        <v>2374</v>
      </c>
      <c r="E22" s="2665" t="s">
        <v>3952</v>
      </c>
      <c r="F22" s="2699" t="s">
        <v>3683</v>
      </c>
      <c r="G22" s="2665">
        <v>1</v>
      </c>
      <c r="H22" s="2665"/>
      <c r="I22" s="2665">
        <v>71</v>
      </c>
      <c r="J22" s="2147" t="s">
        <v>2267</v>
      </c>
      <c r="K22" s="2663" t="s">
        <v>408</v>
      </c>
      <c r="L22" s="2683">
        <v>40000</v>
      </c>
      <c r="M22" s="2683">
        <v>40000</v>
      </c>
      <c r="N22" s="2683">
        <v>40000</v>
      </c>
      <c r="O22" s="2683">
        <v>0</v>
      </c>
      <c r="P22" s="2151">
        <v>1</v>
      </c>
      <c r="Q22" s="2151">
        <v>1</v>
      </c>
      <c r="R22" s="2152">
        <v>1</v>
      </c>
      <c r="S22" s="2665"/>
      <c r="T22" s="2665"/>
      <c r="U22" s="2152"/>
      <c r="V22" s="2152"/>
      <c r="W22" s="4374"/>
      <c r="X22" s="2596"/>
      <c r="Y22" s="2348"/>
      <c r="Z22" s="2408" t="s">
        <v>2266</v>
      </c>
      <c r="AA22" s="2408"/>
      <c r="AB22" s="2408"/>
      <c r="AC22" s="2408" t="s">
        <v>408</v>
      </c>
      <c r="AD22" s="2407"/>
      <c r="AE22" s="2407"/>
    </row>
    <row r="23" spans="1:31" ht="43.5" customHeight="1">
      <c r="A23" s="2968">
        <v>20</v>
      </c>
      <c r="B23" s="2147" t="s">
        <v>451</v>
      </c>
      <c r="C23" s="2147" t="s">
        <v>94</v>
      </c>
      <c r="D23" s="2663" t="s">
        <v>2374</v>
      </c>
      <c r="E23" s="2665" t="s">
        <v>3953</v>
      </c>
      <c r="F23" s="2699" t="s">
        <v>3724</v>
      </c>
      <c r="G23" s="2665">
        <v>1</v>
      </c>
      <c r="H23" s="2665"/>
      <c r="I23" s="2665">
        <v>63</v>
      </c>
      <c r="J23" s="2147" t="s">
        <v>2267</v>
      </c>
      <c r="K23" s="2663" t="s">
        <v>408</v>
      </c>
      <c r="L23" s="2683">
        <v>200000</v>
      </c>
      <c r="M23" s="2683">
        <v>200000</v>
      </c>
      <c r="N23" s="2683">
        <v>200000</v>
      </c>
      <c r="O23" s="2683">
        <v>0</v>
      </c>
      <c r="P23" s="2151">
        <v>1</v>
      </c>
      <c r="Q23" s="2151">
        <v>1</v>
      </c>
      <c r="R23" s="2152">
        <v>1</v>
      </c>
      <c r="S23" s="2665"/>
      <c r="T23" s="2665"/>
      <c r="U23" s="2152"/>
      <c r="V23" s="2152"/>
      <c r="W23" s="4374"/>
      <c r="X23" s="2596"/>
      <c r="Y23" s="2348"/>
      <c r="Z23" s="2408" t="s">
        <v>2267</v>
      </c>
      <c r="AA23" s="2408"/>
      <c r="AB23" s="2408"/>
      <c r="AC23" s="2408" t="s">
        <v>409</v>
      </c>
      <c r="AD23" s="2407"/>
      <c r="AE23" s="2407"/>
    </row>
    <row r="24" spans="1:31" ht="47.25" customHeight="1">
      <c r="A24" s="2968">
        <v>21</v>
      </c>
      <c r="B24" s="2147" t="s">
        <v>451</v>
      </c>
      <c r="C24" s="2147" t="s">
        <v>94</v>
      </c>
      <c r="D24" s="2663" t="s">
        <v>2374</v>
      </c>
      <c r="E24" s="2665" t="s">
        <v>3954</v>
      </c>
      <c r="F24" s="2699" t="s">
        <v>3809</v>
      </c>
      <c r="G24" s="2665">
        <v>1</v>
      </c>
      <c r="H24" s="2665"/>
      <c r="I24" s="2665">
        <v>53</v>
      </c>
      <c r="J24" s="2147" t="s">
        <v>2267</v>
      </c>
      <c r="K24" s="2663" t="s">
        <v>408</v>
      </c>
      <c r="L24" s="2683">
        <v>80000</v>
      </c>
      <c r="M24" s="2683">
        <v>80000</v>
      </c>
      <c r="N24" s="2683">
        <v>80000</v>
      </c>
      <c r="O24" s="2683">
        <v>0</v>
      </c>
      <c r="P24" s="2151">
        <v>1</v>
      </c>
      <c r="Q24" s="2151">
        <v>1</v>
      </c>
      <c r="R24" s="2152">
        <v>1</v>
      </c>
      <c r="S24" s="2665"/>
      <c r="T24" s="2665"/>
      <c r="U24" s="2152"/>
      <c r="V24" s="2152"/>
      <c r="W24" s="4374"/>
      <c r="X24" s="2596"/>
      <c r="Y24" s="2348"/>
      <c r="Z24" s="2408" t="s">
        <v>2268</v>
      </c>
      <c r="AA24" s="2408"/>
      <c r="AB24" s="2408"/>
      <c r="AC24" s="2408" t="s">
        <v>414</v>
      </c>
      <c r="AD24" s="2407"/>
      <c r="AE24" s="2407"/>
    </row>
    <row r="25" spans="1:31" ht="55.5" customHeight="1">
      <c r="A25" s="2968">
        <v>22</v>
      </c>
      <c r="B25" s="2147" t="s">
        <v>451</v>
      </c>
      <c r="C25" s="2147" t="s">
        <v>94</v>
      </c>
      <c r="D25" s="2663" t="s">
        <v>2374</v>
      </c>
      <c r="E25" s="2665" t="s">
        <v>3955</v>
      </c>
      <c r="F25" s="2699" t="s">
        <v>3956</v>
      </c>
      <c r="G25" s="2665">
        <v>1</v>
      </c>
      <c r="H25" s="2665"/>
      <c r="I25" s="2665">
        <v>45</v>
      </c>
      <c r="J25" s="2147" t="s">
        <v>2267</v>
      </c>
      <c r="K25" s="2663" t="s">
        <v>408</v>
      </c>
      <c r="L25" s="2683">
        <v>100000</v>
      </c>
      <c r="M25" s="2683">
        <v>100000</v>
      </c>
      <c r="N25" s="2683">
        <v>100000</v>
      </c>
      <c r="O25" s="2683">
        <v>0</v>
      </c>
      <c r="P25" s="2151">
        <v>1</v>
      </c>
      <c r="Q25" s="2151">
        <v>1</v>
      </c>
      <c r="R25" s="2152">
        <v>1</v>
      </c>
      <c r="S25" s="2665"/>
      <c r="T25" s="2665"/>
      <c r="U25" s="2152"/>
      <c r="V25" s="2152"/>
      <c r="W25" s="4374"/>
      <c r="X25" s="2596"/>
      <c r="Y25" s="2348"/>
      <c r="Z25" s="2408"/>
      <c r="AA25" s="2408"/>
      <c r="AB25" s="2408"/>
      <c r="AC25" s="2408"/>
      <c r="AD25" s="2407"/>
      <c r="AE25" s="2407"/>
    </row>
    <row r="26" spans="1:31" ht="53.25" customHeight="1">
      <c r="A26" s="2968">
        <v>23</v>
      </c>
      <c r="B26" s="2147" t="s">
        <v>451</v>
      </c>
      <c r="C26" s="2147" t="s">
        <v>94</v>
      </c>
      <c r="D26" s="2663" t="s">
        <v>2374</v>
      </c>
      <c r="E26" s="2665" t="s">
        <v>3957</v>
      </c>
      <c r="F26" s="2699" t="s">
        <v>3958</v>
      </c>
      <c r="G26" s="2665"/>
      <c r="H26" s="2346">
        <v>1</v>
      </c>
      <c r="I26" s="2346">
        <v>23</v>
      </c>
      <c r="J26" s="2147" t="s">
        <v>2267</v>
      </c>
      <c r="K26" s="2663" t="s">
        <v>408</v>
      </c>
      <c r="L26" s="2683">
        <v>70000</v>
      </c>
      <c r="M26" s="2683">
        <v>70000</v>
      </c>
      <c r="N26" s="2683">
        <v>70000</v>
      </c>
      <c r="O26" s="2683">
        <v>0</v>
      </c>
      <c r="P26" s="2151">
        <v>1</v>
      </c>
      <c r="Q26" s="2151">
        <v>1</v>
      </c>
      <c r="R26" s="2152">
        <v>1</v>
      </c>
      <c r="S26" s="2665"/>
      <c r="T26" s="2665"/>
      <c r="U26" s="2152"/>
      <c r="V26" s="2152"/>
      <c r="W26" s="4374"/>
      <c r="X26" s="2596"/>
      <c r="Y26" s="2348"/>
      <c r="Z26" s="2408" t="s">
        <v>2266</v>
      </c>
      <c r="AA26" s="2408"/>
      <c r="AB26" s="2408"/>
      <c r="AC26" s="2408" t="s">
        <v>408</v>
      </c>
      <c r="AD26" s="2407"/>
      <c r="AE26" s="2407"/>
    </row>
    <row r="27" spans="1:31" ht="75" customHeight="1">
      <c r="A27" s="2968"/>
      <c r="B27" s="2878" t="s">
        <v>1926</v>
      </c>
      <c r="C27" s="2665" t="s">
        <v>94</v>
      </c>
      <c r="D27" s="2665" t="s">
        <v>2374</v>
      </c>
      <c r="E27" s="2665" t="s">
        <v>3959</v>
      </c>
      <c r="F27" s="2699" t="s">
        <v>3701</v>
      </c>
      <c r="G27" s="2665">
        <v>1</v>
      </c>
      <c r="H27" s="2346"/>
      <c r="I27" s="2346">
        <v>77</v>
      </c>
      <c r="J27" s="2147"/>
      <c r="K27" s="2663"/>
      <c r="L27" s="2683"/>
      <c r="M27" s="2683"/>
      <c r="N27" s="2683"/>
      <c r="O27" s="2683"/>
      <c r="P27" s="2665"/>
      <c r="Q27" s="2665"/>
      <c r="R27" s="2665"/>
      <c r="S27" s="2665"/>
      <c r="T27" s="2665"/>
      <c r="U27" s="2152"/>
      <c r="V27" s="2152">
        <v>1</v>
      </c>
      <c r="W27" s="2726" t="s">
        <v>4231</v>
      </c>
      <c r="X27" s="2596"/>
      <c r="Y27" s="2348"/>
      <c r="Z27" s="2349" t="s">
        <v>2267</v>
      </c>
      <c r="AA27" s="2408"/>
      <c r="AB27" s="2408"/>
      <c r="AC27" s="2408" t="s">
        <v>409</v>
      </c>
      <c r="AD27" s="2407"/>
      <c r="AE27" s="2407"/>
    </row>
    <row r="28" spans="1:31" ht="312" customHeight="1">
      <c r="A28" s="2968">
        <v>24</v>
      </c>
      <c r="B28" s="2147" t="s">
        <v>451</v>
      </c>
      <c r="C28" s="2147" t="s">
        <v>94</v>
      </c>
      <c r="D28" s="2663" t="s">
        <v>2374</v>
      </c>
      <c r="E28" s="2665" t="s">
        <v>3960</v>
      </c>
      <c r="F28" s="2754" t="s">
        <v>3961</v>
      </c>
      <c r="G28" s="2665">
        <v>55</v>
      </c>
      <c r="H28" s="2346">
        <v>40</v>
      </c>
      <c r="I28" s="2346">
        <v>8199</v>
      </c>
      <c r="J28" s="2147" t="s">
        <v>2267</v>
      </c>
      <c r="K28" s="2663" t="s">
        <v>408</v>
      </c>
      <c r="L28" s="2683">
        <v>700000</v>
      </c>
      <c r="M28" s="2683">
        <v>700000</v>
      </c>
      <c r="N28" s="2683">
        <v>700000</v>
      </c>
      <c r="O28" s="2683">
        <v>0</v>
      </c>
      <c r="P28" s="2151">
        <v>1</v>
      </c>
      <c r="Q28" s="2151">
        <v>1</v>
      </c>
      <c r="R28" s="2665">
        <v>1</v>
      </c>
      <c r="S28" s="2665"/>
      <c r="T28" s="2665"/>
      <c r="U28" s="2152"/>
      <c r="V28" s="2152"/>
      <c r="W28" s="2726" t="s">
        <v>438</v>
      </c>
      <c r="X28" s="2596"/>
      <c r="Y28" s="2348"/>
      <c r="Z28" s="2408" t="s">
        <v>2266</v>
      </c>
      <c r="AA28" s="2408"/>
      <c r="AB28" s="2408"/>
      <c r="AC28" s="2408" t="s">
        <v>408</v>
      </c>
      <c r="AD28" s="2407"/>
      <c r="AE28" s="2407"/>
    </row>
    <row r="29" spans="1:31" ht="29.25" customHeight="1">
      <c r="A29" s="2968">
        <v>25</v>
      </c>
      <c r="B29" s="2665" t="s">
        <v>415</v>
      </c>
      <c r="C29" s="2147" t="s">
        <v>94</v>
      </c>
      <c r="D29" s="2663" t="s">
        <v>2374</v>
      </c>
      <c r="E29" s="2665" t="s">
        <v>3829</v>
      </c>
      <c r="F29" s="2699" t="s">
        <v>4194</v>
      </c>
      <c r="G29" s="2665">
        <v>1</v>
      </c>
      <c r="H29" s="2346"/>
      <c r="I29" s="2346"/>
      <c r="J29" s="2147" t="s">
        <v>2266</v>
      </c>
      <c r="K29" s="2147" t="s">
        <v>408</v>
      </c>
      <c r="L29" s="2683"/>
      <c r="M29" s="2683">
        <v>98000</v>
      </c>
      <c r="N29" s="2683">
        <v>98000</v>
      </c>
      <c r="O29" s="2683">
        <v>0</v>
      </c>
      <c r="P29" s="2151">
        <v>1</v>
      </c>
      <c r="Q29" s="2151">
        <v>1</v>
      </c>
      <c r="R29" s="2152">
        <v>1</v>
      </c>
      <c r="S29" s="2665"/>
      <c r="T29" s="2665"/>
      <c r="U29" s="2152"/>
      <c r="V29" s="2152"/>
      <c r="W29" s="2726" t="s">
        <v>438</v>
      </c>
      <c r="X29" s="2596"/>
      <c r="Y29" s="2348"/>
      <c r="Z29" s="2408"/>
      <c r="AA29" s="2408"/>
      <c r="AB29" s="2408"/>
      <c r="AC29" s="2408"/>
      <c r="AD29" s="2407"/>
      <c r="AE29" s="2407"/>
    </row>
    <row r="30" spans="1:31" ht="29.25" customHeight="1">
      <c r="A30" s="2968">
        <v>26</v>
      </c>
      <c r="B30" s="2665" t="s">
        <v>415</v>
      </c>
      <c r="C30" s="2147" t="s">
        <v>94</v>
      </c>
      <c r="D30" s="2663" t="s">
        <v>2374</v>
      </c>
      <c r="E30" s="2665" t="s">
        <v>4195</v>
      </c>
      <c r="F30" s="2699" t="s">
        <v>4196</v>
      </c>
      <c r="G30" s="2665">
        <v>1</v>
      </c>
      <c r="H30" s="2346"/>
      <c r="I30" s="2346"/>
      <c r="J30" s="2147" t="s">
        <v>2267</v>
      </c>
      <c r="K30" s="2147" t="s">
        <v>408</v>
      </c>
      <c r="L30" s="2683"/>
      <c r="M30" s="2683">
        <v>90000</v>
      </c>
      <c r="N30" s="2683">
        <v>90000</v>
      </c>
      <c r="O30" s="2683">
        <v>0</v>
      </c>
      <c r="P30" s="2151">
        <v>1</v>
      </c>
      <c r="Q30" s="2151">
        <v>1</v>
      </c>
      <c r="R30" s="2152">
        <v>1</v>
      </c>
      <c r="S30" s="2665"/>
      <c r="T30" s="2665"/>
      <c r="U30" s="2152"/>
      <c r="V30" s="2152"/>
      <c r="W30" s="2726" t="s">
        <v>438</v>
      </c>
      <c r="X30" s="2596"/>
      <c r="Y30" s="2348"/>
      <c r="Z30" s="2408"/>
      <c r="AA30" s="2408"/>
      <c r="AB30" s="2408"/>
      <c r="AC30" s="2408"/>
      <c r="AD30" s="2407"/>
      <c r="AE30" s="2407"/>
    </row>
    <row r="31" spans="1:31" ht="37.5" customHeight="1">
      <c r="A31" s="2968">
        <v>27</v>
      </c>
      <c r="B31" s="2147" t="s">
        <v>451</v>
      </c>
      <c r="C31" s="2147" t="s">
        <v>94</v>
      </c>
      <c r="D31" s="2663" t="s">
        <v>2381</v>
      </c>
      <c r="E31" s="2665" t="s">
        <v>3963</v>
      </c>
      <c r="F31" s="2699" t="s">
        <v>3963</v>
      </c>
      <c r="G31" s="2665">
        <v>1</v>
      </c>
      <c r="H31" s="2346"/>
      <c r="I31" s="2346">
        <v>164</v>
      </c>
      <c r="J31" s="2147" t="s">
        <v>2266</v>
      </c>
      <c r="K31" s="2147" t="s">
        <v>408</v>
      </c>
      <c r="L31" s="2683">
        <v>116000</v>
      </c>
      <c r="M31" s="2683">
        <v>116000</v>
      </c>
      <c r="N31" s="2683">
        <v>116000</v>
      </c>
      <c r="O31" s="2683">
        <v>0</v>
      </c>
      <c r="P31" s="2151">
        <v>1</v>
      </c>
      <c r="Q31" s="2151">
        <v>1</v>
      </c>
      <c r="R31" s="2152">
        <v>1</v>
      </c>
      <c r="S31" s="2665"/>
      <c r="T31" s="2665"/>
      <c r="U31" s="2152"/>
      <c r="V31" s="2152"/>
      <c r="W31" s="2726" t="s">
        <v>438</v>
      </c>
      <c r="X31" s="2596"/>
      <c r="Y31" s="2348"/>
      <c r="Z31" s="2408"/>
      <c r="AA31" s="2408"/>
      <c r="AB31" s="2408"/>
      <c r="AC31" s="2408"/>
      <c r="AD31" s="2407"/>
      <c r="AE31" s="2407"/>
    </row>
    <row r="32" spans="1:31" ht="39" customHeight="1">
      <c r="A32" s="2968">
        <v>28</v>
      </c>
      <c r="B32" s="2147" t="s">
        <v>451</v>
      </c>
      <c r="C32" s="2147" t="s">
        <v>94</v>
      </c>
      <c r="D32" s="2663" t="s">
        <v>2381</v>
      </c>
      <c r="E32" s="2665" t="s">
        <v>3964</v>
      </c>
      <c r="F32" s="2699" t="s">
        <v>3965</v>
      </c>
      <c r="G32" s="2665"/>
      <c r="H32" s="2346">
        <v>1</v>
      </c>
      <c r="I32" s="2346">
        <v>26</v>
      </c>
      <c r="J32" s="2147" t="s">
        <v>2266</v>
      </c>
      <c r="K32" s="2147" t="s">
        <v>408</v>
      </c>
      <c r="L32" s="2683">
        <v>116000</v>
      </c>
      <c r="M32" s="2683">
        <v>116000</v>
      </c>
      <c r="N32" s="2683">
        <v>116000</v>
      </c>
      <c r="O32" s="2683">
        <v>0</v>
      </c>
      <c r="P32" s="2151">
        <v>1</v>
      </c>
      <c r="Q32" s="2151">
        <v>1</v>
      </c>
      <c r="R32" s="2152">
        <v>1</v>
      </c>
      <c r="S32" s="2665"/>
      <c r="T32" s="2665"/>
      <c r="U32" s="2152"/>
      <c r="V32" s="2152"/>
      <c r="W32" s="2726" t="s">
        <v>438</v>
      </c>
      <c r="X32" s="2596"/>
      <c r="Y32" s="2348"/>
      <c r="Z32" s="2408" t="s">
        <v>2267</v>
      </c>
      <c r="AA32" s="2408"/>
      <c r="AB32" s="2408"/>
      <c r="AC32" s="2408" t="s">
        <v>409</v>
      </c>
      <c r="AD32" s="2407"/>
      <c r="AE32" s="2407"/>
    </row>
    <row r="33" spans="1:31" ht="39" customHeight="1">
      <c r="A33" s="2968">
        <v>29</v>
      </c>
      <c r="B33" s="2147" t="s">
        <v>451</v>
      </c>
      <c r="C33" s="2147" t="s">
        <v>94</v>
      </c>
      <c r="D33" s="2663" t="s">
        <v>2381</v>
      </c>
      <c r="E33" s="2665" t="s">
        <v>3966</v>
      </c>
      <c r="F33" s="2699" t="s">
        <v>3967</v>
      </c>
      <c r="G33" s="2665"/>
      <c r="H33" s="2346">
        <v>1</v>
      </c>
      <c r="I33" s="2346">
        <v>88</v>
      </c>
      <c r="J33" s="2147" t="s">
        <v>2266</v>
      </c>
      <c r="K33" s="2147" t="s">
        <v>408</v>
      </c>
      <c r="L33" s="2683">
        <v>116000</v>
      </c>
      <c r="M33" s="2683">
        <v>116000</v>
      </c>
      <c r="N33" s="2683">
        <v>116000</v>
      </c>
      <c r="O33" s="2683">
        <v>0</v>
      </c>
      <c r="P33" s="2151">
        <v>1</v>
      </c>
      <c r="Q33" s="2151">
        <v>1</v>
      </c>
      <c r="R33" s="2152">
        <v>1</v>
      </c>
      <c r="S33" s="2152"/>
      <c r="T33" s="2152"/>
      <c r="U33" s="2152"/>
      <c r="V33" s="2152"/>
      <c r="W33" s="2726" t="s">
        <v>438</v>
      </c>
      <c r="X33" s="2596"/>
      <c r="Y33" s="2348"/>
      <c r="Z33" s="2408"/>
      <c r="AA33" s="2408"/>
      <c r="AB33" s="2408"/>
      <c r="AC33" s="2408"/>
      <c r="AD33" s="2407"/>
      <c r="AE33" s="2407"/>
    </row>
    <row r="34" spans="1:31" ht="49.5" customHeight="1">
      <c r="A34" s="2968">
        <v>30</v>
      </c>
      <c r="B34" s="2147" t="s">
        <v>451</v>
      </c>
      <c r="C34" s="2147" t="s">
        <v>94</v>
      </c>
      <c r="D34" s="2663" t="s">
        <v>2381</v>
      </c>
      <c r="E34" s="2665" t="s">
        <v>831</v>
      </c>
      <c r="F34" s="2699" t="s">
        <v>3968</v>
      </c>
      <c r="G34" s="2665"/>
      <c r="H34" s="2665">
        <v>1</v>
      </c>
      <c r="I34" s="2665">
        <v>16</v>
      </c>
      <c r="J34" s="2147" t="s">
        <v>2266</v>
      </c>
      <c r="K34" s="2665" t="s">
        <v>408</v>
      </c>
      <c r="L34" s="2683">
        <v>116000</v>
      </c>
      <c r="M34" s="2683">
        <v>116000</v>
      </c>
      <c r="N34" s="2683">
        <v>116000</v>
      </c>
      <c r="O34" s="2683">
        <v>0</v>
      </c>
      <c r="P34" s="2151">
        <v>1</v>
      </c>
      <c r="Q34" s="2151">
        <v>1</v>
      </c>
      <c r="R34" s="2152">
        <v>1</v>
      </c>
      <c r="S34" s="2152"/>
      <c r="T34" s="2152"/>
      <c r="U34" s="2697"/>
      <c r="V34" s="2693"/>
      <c r="W34" s="2726" t="s">
        <v>438</v>
      </c>
      <c r="X34" s="2596"/>
      <c r="Y34" s="2348"/>
      <c r="Z34" s="2408"/>
      <c r="AA34" s="2408"/>
      <c r="AB34" s="2408"/>
      <c r="AC34" s="2408"/>
      <c r="AD34" s="2407"/>
      <c r="AE34" s="2407"/>
    </row>
    <row r="35" spans="1:31" ht="37.5" customHeight="1">
      <c r="A35" s="2968">
        <v>31</v>
      </c>
      <c r="B35" s="2147" t="s">
        <v>451</v>
      </c>
      <c r="C35" s="2147" t="s">
        <v>94</v>
      </c>
      <c r="D35" s="2663" t="s">
        <v>2381</v>
      </c>
      <c r="E35" s="2665" t="s">
        <v>1610</v>
      </c>
      <c r="F35" s="2699" t="s">
        <v>1610</v>
      </c>
      <c r="G35" s="2665">
        <v>1</v>
      </c>
      <c r="H35" s="2665"/>
      <c r="I35" s="2665">
        <v>69</v>
      </c>
      <c r="J35" s="2147" t="s">
        <v>2266</v>
      </c>
      <c r="K35" s="2665" t="s">
        <v>408</v>
      </c>
      <c r="L35" s="2683">
        <v>95000</v>
      </c>
      <c r="M35" s="2683">
        <v>95000</v>
      </c>
      <c r="N35" s="2683">
        <v>95000</v>
      </c>
      <c r="O35" s="2683">
        <v>0</v>
      </c>
      <c r="P35" s="2151">
        <v>1</v>
      </c>
      <c r="Q35" s="2151">
        <v>1</v>
      </c>
      <c r="R35" s="2152">
        <v>1</v>
      </c>
      <c r="S35" s="2152"/>
      <c r="T35" s="2152"/>
      <c r="U35" s="2697"/>
      <c r="V35" s="2693"/>
      <c r="W35" s="2726" t="s">
        <v>438</v>
      </c>
      <c r="X35" s="2596"/>
      <c r="Y35" s="2348"/>
      <c r="Z35" s="2408"/>
      <c r="AA35" s="2408"/>
      <c r="AB35" s="2408"/>
      <c r="AC35" s="2408"/>
      <c r="AD35" s="2407"/>
      <c r="AE35" s="2407"/>
    </row>
    <row r="36" spans="1:31" ht="41.25" customHeight="1">
      <c r="A36" s="2968">
        <v>32</v>
      </c>
      <c r="B36" s="2147" t="s">
        <v>451</v>
      </c>
      <c r="C36" s="2147" t="s">
        <v>94</v>
      </c>
      <c r="D36" s="2663" t="s">
        <v>2381</v>
      </c>
      <c r="E36" s="2665" t="s">
        <v>3969</v>
      </c>
      <c r="F36" s="2699" t="s">
        <v>3970</v>
      </c>
      <c r="G36" s="2665"/>
      <c r="H36" s="2693">
        <v>1</v>
      </c>
      <c r="I36" s="2693">
        <v>40</v>
      </c>
      <c r="J36" s="2147" t="s">
        <v>2267</v>
      </c>
      <c r="K36" s="2665" t="s">
        <v>408</v>
      </c>
      <c r="L36" s="2683">
        <v>50000</v>
      </c>
      <c r="M36" s="2683">
        <v>50000</v>
      </c>
      <c r="N36" s="2683">
        <v>50000</v>
      </c>
      <c r="O36" s="2683">
        <v>0</v>
      </c>
      <c r="P36" s="2151">
        <v>1</v>
      </c>
      <c r="Q36" s="2151">
        <v>1</v>
      </c>
      <c r="R36" s="2152">
        <v>1</v>
      </c>
      <c r="S36" s="2152"/>
      <c r="T36" s="2152"/>
      <c r="U36" s="2152"/>
      <c r="V36" s="2152"/>
      <c r="W36" s="2726" t="s">
        <v>438</v>
      </c>
      <c r="X36" s="2596"/>
      <c r="Y36" s="2348"/>
      <c r="Z36" s="2408" t="s">
        <v>2268</v>
      </c>
      <c r="AA36" s="2408"/>
      <c r="AB36" s="2408"/>
      <c r="AC36" s="2408" t="s">
        <v>414</v>
      </c>
      <c r="AD36" s="2407"/>
      <c r="AE36" s="2407"/>
    </row>
    <row r="37" spans="1:31" ht="228" customHeight="1">
      <c r="A37" s="2968">
        <v>33</v>
      </c>
      <c r="B37" s="2147" t="s">
        <v>451</v>
      </c>
      <c r="C37" s="2147" t="s">
        <v>94</v>
      </c>
      <c r="D37" s="2663" t="s">
        <v>2381</v>
      </c>
      <c r="E37" s="2726" t="s">
        <v>3971</v>
      </c>
      <c r="F37" s="2726" t="s">
        <v>3972</v>
      </c>
      <c r="G37" s="2665">
        <v>36</v>
      </c>
      <c r="H37" s="2346">
        <v>42</v>
      </c>
      <c r="I37" s="2346">
        <v>3477</v>
      </c>
      <c r="J37" s="2147" t="s">
        <v>2267</v>
      </c>
      <c r="K37" s="2665" t="s">
        <v>408</v>
      </c>
      <c r="L37" s="2683">
        <v>340000</v>
      </c>
      <c r="M37" s="2683">
        <v>340000</v>
      </c>
      <c r="N37" s="2683">
        <v>340000</v>
      </c>
      <c r="O37" s="2683">
        <v>0</v>
      </c>
      <c r="P37" s="2151">
        <v>1</v>
      </c>
      <c r="Q37" s="2151">
        <v>1</v>
      </c>
      <c r="R37" s="2152">
        <v>1</v>
      </c>
      <c r="S37" s="2152"/>
      <c r="T37" s="2152"/>
      <c r="U37" s="2152"/>
      <c r="V37" s="2152"/>
      <c r="W37" s="2726" t="s">
        <v>438</v>
      </c>
      <c r="X37" s="2596"/>
      <c r="Y37" s="2348"/>
      <c r="Z37" s="2408" t="s">
        <v>2266</v>
      </c>
      <c r="AA37" s="2408"/>
      <c r="AB37" s="2408"/>
      <c r="AC37" s="2408" t="s">
        <v>408</v>
      </c>
      <c r="AD37" s="2407"/>
      <c r="AE37" s="2407"/>
    </row>
    <row r="38" spans="1:31" ht="39.75" customHeight="1">
      <c r="A38" s="2968">
        <v>34</v>
      </c>
      <c r="B38" s="2147" t="s">
        <v>451</v>
      </c>
      <c r="C38" s="2147" t="s">
        <v>94</v>
      </c>
      <c r="D38" s="2663" t="s">
        <v>1021</v>
      </c>
      <c r="E38" s="2665" t="s">
        <v>3973</v>
      </c>
      <c r="F38" s="2699" t="s">
        <v>3541</v>
      </c>
      <c r="G38" s="2665">
        <v>2</v>
      </c>
      <c r="H38" s="2665"/>
      <c r="I38" s="2346">
        <v>240</v>
      </c>
      <c r="J38" s="2147" t="s">
        <v>2268</v>
      </c>
      <c r="K38" s="2665" t="s">
        <v>408</v>
      </c>
      <c r="L38" s="2683">
        <v>218927</v>
      </c>
      <c r="M38" s="2683">
        <v>87261</v>
      </c>
      <c r="N38" s="2683">
        <v>87261</v>
      </c>
      <c r="O38" s="2683">
        <v>0</v>
      </c>
      <c r="P38" s="2151">
        <v>1</v>
      </c>
      <c r="Q38" s="2151">
        <v>1</v>
      </c>
      <c r="R38" s="2152">
        <v>1</v>
      </c>
      <c r="S38" s="2152"/>
      <c r="T38" s="2152"/>
      <c r="U38" s="2152"/>
      <c r="V38" s="2152"/>
      <c r="W38" s="2726" t="s">
        <v>438</v>
      </c>
      <c r="X38" s="2596"/>
      <c r="Y38" s="2348"/>
      <c r="Z38" s="2408" t="s">
        <v>2267</v>
      </c>
      <c r="AA38" s="2408"/>
      <c r="AB38" s="2408"/>
      <c r="AC38" s="2408" t="s">
        <v>409</v>
      </c>
      <c r="AD38" s="2407"/>
      <c r="AE38" s="2407"/>
    </row>
    <row r="39" spans="1:31" ht="32.25" customHeight="1">
      <c r="A39" s="2968">
        <v>35</v>
      </c>
      <c r="B39" s="2147" t="s">
        <v>451</v>
      </c>
      <c r="C39" s="2147" t="s">
        <v>94</v>
      </c>
      <c r="D39" s="2663" t="s">
        <v>1021</v>
      </c>
      <c r="E39" s="2665" t="s">
        <v>3974</v>
      </c>
      <c r="F39" s="2699" t="s">
        <v>3975</v>
      </c>
      <c r="G39" s="2665">
        <v>1</v>
      </c>
      <c r="H39" s="2346"/>
      <c r="I39" s="2346">
        <v>79</v>
      </c>
      <c r="J39" s="2147" t="s">
        <v>2268</v>
      </c>
      <c r="K39" s="2665" t="s">
        <v>408</v>
      </c>
      <c r="L39" s="2683">
        <v>100000</v>
      </c>
      <c r="M39" s="2683">
        <v>100000</v>
      </c>
      <c r="N39" s="2683">
        <v>100000</v>
      </c>
      <c r="O39" s="2683">
        <v>0</v>
      </c>
      <c r="P39" s="2151">
        <v>1</v>
      </c>
      <c r="Q39" s="2151">
        <v>1</v>
      </c>
      <c r="R39" s="2152">
        <v>1</v>
      </c>
      <c r="S39" s="2152"/>
      <c r="T39" s="2152"/>
      <c r="U39" s="2152"/>
      <c r="V39" s="2152"/>
      <c r="W39" s="4374" t="s">
        <v>4232</v>
      </c>
      <c r="X39" s="2596"/>
      <c r="Y39" s="2348"/>
      <c r="Z39" s="2408" t="s">
        <v>2268</v>
      </c>
      <c r="AA39" s="2408"/>
      <c r="AB39" s="2408"/>
      <c r="AC39" s="2408" t="s">
        <v>414</v>
      </c>
      <c r="AD39" s="2407"/>
      <c r="AE39" s="2407"/>
    </row>
    <row r="40" spans="1:31" ht="47.25" customHeight="1">
      <c r="A40" s="2968">
        <v>36</v>
      </c>
      <c r="B40" s="2147" t="s">
        <v>451</v>
      </c>
      <c r="C40" s="2147" t="s">
        <v>94</v>
      </c>
      <c r="D40" s="2663" t="s">
        <v>1021</v>
      </c>
      <c r="E40" s="2665" t="s">
        <v>3976</v>
      </c>
      <c r="F40" s="2699" t="s">
        <v>3977</v>
      </c>
      <c r="G40" s="2665">
        <v>1</v>
      </c>
      <c r="H40" s="2346"/>
      <c r="I40" s="2346">
        <v>161</v>
      </c>
      <c r="J40" s="2147" t="s">
        <v>2266</v>
      </c>
      <c r="K40" s="2665" t="s">
        <v>408</v>
      </c>
      <c r="L40" s="2683">
        <v>150000</v>
      </c>
      <c r="M40" s="2683">
        <v>150000</v>
      </c>
      <c r="N40" s="2683">
        <v>150000</v>
      </c>
      <c r="O40" s="2683">
        <v>0</v>
      </c>
      <c r="P40" s="2151">
        <v>1</v>
      </c>
      <c r="Q40" s="2151">
        <v>1</v>
      </c>
      <c r="R40" s="2152">
        <v>1</v>
      </c>
      <c r="S40" s="2152"/>
      <c r="T40" s="2152"/>
      <c r="U40" s="2152"/>
      <c r="V40" s="2152"/>
      <c r="W40" s="4374"/>
      <c r="X40" s="2596"/>
      <c r="Y40" s="2348"/>
      <c r="Z40" s="2408" t="s">
        <v>2266</v>
      </c>
      <c r="AA40" s="2408"/>
      <c r="AB40" s="2408"/>
      <c r="AC40" s="2408" t="s">
        <v>408</v>
      </c>
      <c r="AD40" s="2407"/>
      <c r="AE40" s="2407"/>
    </row>
    <row r="41" spans="1:31" ht="32.25" customHeight="1">
      <c r="A41" s="2968">
        <v>37</v>
      </c>
      <c r="B41" s="2147" t="s">
        <v>451</v>
      </c>
      <c r="C41" s="2147" t="s">
        <v>94</v>
      </c>
      <c r="D41" s="2663" t="s">
        <v>1021</v>
      </c>
      <c r="E41" s="2665" t="s">
        <v>3978</v>
      </c>
      <c r="F41" s="2699" t="s">
        <v>3979</v>
      </c>
      <c r="G41" s="2665">
        <v>1</v>
      </c>
      <c r="H41" s="2346"/>
      <c r="I41" s="2346">
        <v>24</v>
      </c>
      <c r="J41" s="2147" t="s">
        <v>2268</v>
      </c>
      <c r="K41" s="2665" t="s">
        <v>408</v>
      </c>
      <c r="L41" s="2683">
        <v>100000</v>
      </c>
      <c r="M41" s="2683">
        <v>100000</v>
      </c>
      <c r="N41" s="2683">
        <v>100000</v>
      </c>
      <c r="O41" s="2683">
        <v>0</v>
      </c>
      <c r="P41" s="2151">
        <v>1</v>
      </c>
      <c r="Q41" s="2151">
        <v>1</v>
      </c>
      <c r="R41" s="2152">
        <v>1</v>
      </c>
      <c r="S41" s="2152"/>
      <c r="T41" s="2152"/>
      <c r="U41" s="2152"/>
      <c r="V41" s="2152"/>
      <c r="W41" s="4374"/>
      <c r="X41" s="2596"/>
      <c r="Y41" s="2348"/>
      <c r="Z41" s="2408" t="s">
        <v>2267</v>
      </c>
      <c r="AA41" s="2408"/>
      <c r="AB41" s="2408"/>
      <c r="AC41" s="2408" t="s">
        <v>409</v>
      </c>
      <c r="AD41" s="2407"/>
      <c r="AE41" s="2407"/>
    </row>
    <row r="42" spans="1:31" ht="36" customHeight="1">
      <c r="A42" s="2968">
        <v>38</v>
      </c>
      <c r="B42" s="2147" t="s">
        <v>451</v>
      </c>
      <c r="C42" s="2147" t="s">
        <v>94</v>
      </c>
      <c r="D42" s="2663" t="s">
        <v>1021</v>
      </c>
      <c r="E42" s="2665" t="s">
        <v>909</v>
      </c>
      <c r="F42" s="2699" t="s">
        <v>3980</v>
      </c>
      <c r="G42" s="2665">
        <v>1</v>
      </c>
      <c r="H42" s="2346"/>
      <c r="I42" s="2346">
        <v>111</v>
      </c>
      <c r="J42" s="2147" t="s">
        <v>2268</v>
      </c>
      <c r="K42" s="2665" t="s">
        <v>408</v>
      </c>
      <c r="L42" s="2683">
        <v>80000</v>
      </c>
      <c r="M42" s="2683">
        <v>80000</v>
      </c>
      <c r="N42" s="2683">
        <v>80000</v>
      </c>
      <c r="O42" s="2683">
        <v>0</v>
      </c>
      <c r="P42" s="2151">
        <v>1</v>
      </c>
      <c r="Q42" s="2151">
        <v>1</v>
      </c>
      <c r="R42" s="2152">
        <v>1</v>
      </c>
      <c r="S42" s="2152"/>
      <c r="T42" s="2152"/>
      <c r="U42" s="2152"/>
      <c r="V42" s="2152"/>
      <c r="W42" s="4374"/>
      <c r="X42" s="2596"/>
      <c r="Y42" s="2348"/>
      <c r="Z42" s="2408" t="s">
        <v>2268</v>
      </c>
      <c r="AA42" s="2408"/>
      <c r="AB42" s="2408"/>
      <c r="AC42" s="2408" t="s">
        <v>414</v>
      </c>
      <c r="AD42" s="2407"/>
      <c r="AE42" s="2407"/>
    </row>
    <row r="43" spans="1:31" ht="36" customHeight="1">
      <c r="A43" s="2968">
        <v>39</v>
      </c>
      <c r="B43" s="2738" t="s">
        <v>415</v>
      </c>
      <c r="C43" s="2147" t="s">
        <v>94</v>
      </c>
      <c r="D43" s="2663" t="s">
        <v>1021</v>
      </c>
      <c r="E43" s="2665" t="s">
        <v>3974</v>
      </c>
      <c r="F43" s="2699" t="s">
        <v>4182</v>
      </c>
      <c r="G43" s="2665">
        <v>1</v>
      </c>
      <c r="H43" s="2346"/>
      <c r="I43" s="2346"/>
      <c r="J43" s="2147" t="s">
        <v>2268</v>
      </c>
      <c r="K43" s="2665" t="s">
        <v>408</v>
      </c>
      <c r="L43" s="2683"/>
      <c r="M43" s="2683">
        <v>30437.200000000001</v>
      </c>
      <c r="N43" s="2683">
        <v>30437.200000000001</v>
      </c>
      <c r="O43" s="2683">
        <v>0</v>
      </c>
      <c r="P43" s="2151">
        <v>1</v>
      </c>
      <c r="Q43" s="2151">
        <v>1</v>
      </c>
      <c r="R43" s="2152">
        <v>1</v>
      </c>
      <c r="S43" s="2152"/>
      <c r="T43" s="2152"/>
      <c r="U43" s="2152"/>
      <c r="V43" s="2152"/>
      <c r="W43" s="2726" t="s">
        <v>438</v>
      </c>
      <c r="X43" s="2596"/>
      <c r="Y43" s="2348"/>
      <c r="Z43" s="2408"/>
      <c r="AA43" s="2408"/>
      <c r="AB43" s="2408"/>
      <c r="AC43" s="2408"/>
      <c r="AD43" s="2407"/>
      <c r="AE43" s="2407"/>
    </row>
    <row r="44" spans="1:31" ht="36" customHeight="1">
      <c r="A44" s="2968">
        <v>40</v>
      </c>
      <c r="B44" s="2738" t="s">
        <v>415</v>
      </c>
      <c r="C44" s="2147" t="s">
        <v>94</v>
      </c>
      <c r="D44" s="2663" t="s">
        <v>1021</v>
      </c>
      <c r="E44" s="2665" t="s">
        <v>3976</v>
      </c>
      <c r="F44" s="2699" t="s">
        <v>4183</v>
      </c>
      <c r="G44" s="2665">
        <v>1</v>
      </c>
      <c r="H44" s="2346"/>
      <c r="I44" s="2346"/>
      <c r="J44" s="2147" t="s">
        <v>2268</v>
      </c>
      <c r="K44" s="2665" t="s">
        <v>408</v>
      </c>
      <c r="L44" s="2683"/>
      <c r="M44" s="2683">
        <v>17760.599999999999</v>
      </c>
      <c r="N44" s="2683">
        <v>17760.599999999999</v>
      </c>
      <c r="O44" s="2683">
        <v>0</v>
      </c>
      <c r="P44" s="2151">
        <v>1</v>
      </c>
      <c r="Q44" s="2151">
        <v>1</v>
      </c>
      <c r="R44" s="2152">
        <v>1</v>
      </c>
      <c r="S44" s="2152"/>
      <c r="T44" s="2152"/>
      <c r="U44" s="2152"/>
      <c r="V44" s="2152"/>
      <c r="W44" s="2726" t="s">
        <v>438</v>
      </c>
      <c r="X44" s="2596"/>
      <c r="Y44" s="2348"/>
      <c r="Z44" s="2408"/>
      <c r="AA44" s="2408"/>
      <c r="AB44" s="2408"/>
      <c r="AC44" s="2408"/>
      <c r="AD44" s="2407"/>
      <c r="AE44" s="2407"/>
    </row>
    <row r="45" spans="1:31" ht="36" customHeight="1">
      <c r="A45" s="2968">
        <v>41</v>
      </c>
      <c r="B45" s="2738" t="s">
        <v>415</v>
      </c>
      <c r="C45" s="2147" t="s">
        <v>94</v>
      </c>
      <c r="D45" s="2663" t="s">
        <v>1021</v>
      </c>
      <c r="E45" s="2665" t="s">
        <v>4184</v>
      </c>
      <c r="F45" s="2699" t="s">
        <v>4185</v>
      </c>
      <c r="G45" s="2665">
        <v>1</v>
      </c>
      <c r="H45" s="2346"/>
      <c r="I45" s="2346"/>
      <c r="J45" s="2147" t="s">
        <v>2268</v>
      </c>
      <c r="K45" s="2665" t="s">
        <v>408</v>
      </c>
      <c r="L45" s="2683"/>
      <c r="M45" s="2683">
        <v>10436.200000000001</v>
      </c>
      <c r="N45" s="2683">
        <v>10436.200000000001</v>
      </c>
      <c r="O45" s="2683">
        <v>0</v>
      </c>
      <c r="P45" s="2151">
        <v>1</v>
      </c>
      <c r="Q45" s="2151">
        <v>1</v>
      </c>
      <c r="R45" s="2152">
        <v>1</v>
      </c>
      <c r="S45" s="2152"/>
      <c r="T45" s="2152"/>
      <c r="U45" s="2152"/>
      <c r="V45" s="2152"/>
      <c r="W45" s="2726" t="s">
        <v>438</v>
      </c>
      <c r="X45" s="2596"/>
      <c r="Y45" s="2348"/>
      <c r="Z45" s="2408"/>
      <c r="AA45" s="2408"/>
      <c r="AB45" s="2408"/>
      <c r="AC45" s="2408"/>
      <c r="AD45" s="2407"/>
      <c r="AE45" s="2407"/>
    </row>
    <row r="46" spans="1:31" ht="36" customHeight="1">
      <c r="A46" s="2968">
        <v>42</v>
      </c>
      <c r="B46" s="2738" t="s">
        <v>415</v>
      </c>
      <c r="C46" s="2147" t="s">
        <v>94</v>
      </c>
      <c r="D46" s="2663" t="s">
        <v>1021</v>
      </c>
      <c r="E46" s="2665" t="s">
        <v>909</v>
      </c>
      <c r="F46" s="2699" t="s">
        <v>4186</v>
      </c>
      <c r="G46" s="2665">
        <v>1</v>
      </c>
      <c r="H46" s="2346"/>
      <c r="I46" s="2346"/>
      <c r="J46" s="2147" t="s">
        <v>2268</v>
      </c>
      <c r="K46" s="2665" t="s">
        <v>408</v>
      </c>
      <c r="L46" s="2683"/>
      <c r="M46" s="2683">
        <v>73032</v>
      </c>
      <c r="N46" s="2683">
        <v>73032</v>
      </c>
      <c r="O46" s="2683">
        <v>0</v>
      </c>
      <c r="P46" s="2151">
        <v>1</v>
      </c>
      <c r="Q46" s="2151">
        <v>1</v>
      </c>
      <c r="R46" s="2152">
        <v>1</v>
      </c>
      <c r="S46" s="2152"/>
      <c r="T46" s="2152"/>
      <c r="U46" s="2152"/>
      <c r="V46" s="2152"/>
      <c r="W46" s="2726" t="s">
        <v>438</v>
      </c>
      <c r="X46" s="2596"/>
      <c r="Y46" s="2348"/>
      <c r="Z46" s="2408"/>
      <c r="AA46" s="2408"/>
      <c r="AB46" s="2408"/>
      <c r="AC46" s="2408"/>
      <c r="AD46" s="2407"/>
      <c r="AE46" s="2407"/>
    </row>
    <row r="47" spans="1:31" ht="39" customHeight="1">
      <c r="A47" s="2968">
        <v>43</v>
      </c>
      <c r="B47" s="2147" t="s">
        <v>451</v>
      </c>
      <c r="C47" s="2147" t="s">
        <v>94</v>
      </c>
      <c r="D47" s="2663" t="s">
        <v>1030</v>
      </c>
      <c r="E47" s="2665" t="s">
        <v>3981</v>
      </c>
      <c r="F47" s="2699" t="s">
        <v>3982</v>
      </c>
      <c r="G47" s="2665"/>
      <c r="H47" s="2346">
        <v>2</v>
      </c>
      <c r="I47" s="2346">
        <v>17</v>
      </c>
      <c r="J47" s="2147" t="s">
        <v>2267</v>
      </c>
      <c r="K47" s="2147" t="s">
        <v>409</v>
      </c>
      <c r="L47" s="2683">
        <v>104168.08</v>
      </c>
      <c r="M47" s="2683">
        <v>60000</v>
      </c>
      <c r="N47" s="2683">
        <v>60000</v>
      </c>
      <c r="O47" s="4401">
        <v>0</v>
      </c>
      <c r="P47" s="2151">
        <v>1</v>
      </c>
      <c r="Q47" s="2151">
        <v>1</v>
      </c>
      <c r="R47" s="2152">
        <v>1</v>
      </c>
      <c r="S47" s="2152"/>
      <c r="T47" s="2152"/>
      <c r="U47" s="2152"/>
      <c r="V47" s="2152"/>
      <c r="W47" s="4374" t="s">
        <v>4234</v>
      </c>
      <c r="X47" s="2596"/>
      <c r="Y47" s="2348"/>
      <c r="Z47" s="2408"/>
      <c r="AA47" s="2408"/>
      <c r="AB47" s="2408"/>
      <c r="AC47" s="2408"/>
      <c r="AD47" s="2407"/>
      <c r="AE47" s="2407"/>
    </row>
    <row r="48" spans="1:31" ht="40.5" customHeight="1">
      <c r="A48" s="2968">
        <v>44</v>
      </c>
      <c r="B48" s="2147" t="s">
        <v>451</v>
      </c>
      <c r="C48" s="2147" t="s">
        <v>94</v>
      </c>
      <c r="D48" s="2663" t="s">
        <v>1030</v>
      </c>
      <c r="E48" s="2665" t="s">
        <v>3983</v>
      </c>
      <c r="F48" s="2699" t="s">
        <v>3984</v>
      </c>
      <c r="G48" s="2665"/>
      <c r="H48" s="2346">
        <v>1</v>
      </c>
      <c r="I48" s="2346"/>
      <c r="J48" s="2147" t="s">
        <v>2267</v>
      </c>
      <c r="K48" s="2147" t="s">
        <v>409</v>
      </c>
      <c r="L48" s="2683">
        <v>76700</v>
      </c>
      <c r="M48" s="2683">
        <v>40000</v>
      </c>
      <c r="N48" s="2683">
        <v>40000</v>
      </c>
      <c r="O48" s="4401"/>
      <c r="P48" s="2151">
        <v>1</v>
      </c>
      <c r="Q48" s="2151">
        <v>1</v>
      </c>
      <c r="R48" s="2152">
        <v>1</v>
      </c>
      <c r="S48" s="2152"/>
      <c r="T48" s="2152"/>
      <c r="U48" s="2152"/>
      <c r="V48" s="2152"/>
      <c r="W48" s="4374"/>
      <c r="X48" s="2596"/>
      <c r="Z48" s="2700"/>
      <c r="AA48" s="2700"/>
      <c r="AB48" s="2701"/>
      <c r="AC48" s="2408"/>
      <c r="AD48" s="2407"/>
      <c r="AE48" s="2407"/>
    </row>
    <row r="49" spans="1:31" ht="32.25" customHeight="1">
      <c r="A49" s="2968">
        <v>45</v>
      </c>
      <c r="B49" s="2147" t="s">
        <v>451</v>
      </c>
      <c r="C49" s="2147" t="s">
        <v>94</v>
      </c>
      <c r="D49" s="2663" t="s">
        <v>1030</v>
      </c>
      <c r="E49" s="2665" t="s">
        <v>3985</v>
      </c>
      <c r="F49" s="2699" t="s">
        <v>3986</v>
      </c>
      <c r="G49" s="2665">
        <v>1</v>
      </c>
      <c r="H49" s="2346">
        <v>1</v>
      </c>
      <c r="I49" s="2346"/>
      <c r="J49" s="2147" t="s">
        <v>2266</v>
      </c>
      <c r="K49" s="2147" t="s">
        <v>409</v>
      </c>
      <c r="L49" s="2683">
        <v>184818.04</v>
      </c>
      <c r="M49" s="2683">
        <v>82866.12</v>
      </c>
      <c r="N49" s="2683">
        <v>82866.12</v>
      </c>
      <c r="O49" s="4401"/>
      <c r="P49" s="2151">
        <v>1</v>
      </c>
      <c r="Q49" s="2151">
        <v>1</v>
      </c>
      <c r="R49" s="2152">
        <v>1</v>
      </c>
      <c r="S49" s="2152"/>
      <c r="T49" s="2152"/>
      <c r="U49" s="2152"/>
      <c r="V49" s="2152"/>
      <c r="W49" s="4374"/>
      <c r="X49" s="2596"/>
      <c r="Z49" s="2700" t="s">
        <v>2266</v>
      </c>
      <c r="AA49" s="2700"/>
      <c r="AB49" s="2701"/>
      <c r="AC49" s="2408" t="s">
        <v>408</v>
      </c>
      <c r="AD49" s="2407"/>
      <c r="AE49" s="2407"/>
    </row>
    <row r="50" spans="1:31" ht="32.25" customHeight="1">
      <c r="A50" s="2968">
        <v>46</v>
      </c>
      <c r="B50" s="2738" t="s">
        <v>415</v>
      </c>
      <c r="C50" s="2147" t="s">
        <v>94</v>
      </c>
      <c r="D50" s="2663" t="s">
        <v>1030</v>
      </c>
      <c r="E50" s="2665" t="s">
        <v>4222</v>
      </c>
      <c r="F50" s="2665" t="s">
        <v>4223</v>
      </c>
      <c r="G50" s="2665">
        <v>1</v>
      </c>
      <c r="H50" s="2346"/>
      <c r="I50" s="2346"/>
      <c r="J50" s="2147" t="s">
        <v>2266</v>
      </c>
      <c r="K50" s="2147" t="s">
        <v>409</v>
      </c>
      <c r="L50" s="2683"/>
      <c r="M50" s="2683">
        <v>119275.69</v>
      </c>
      <c r="N50" s="2683">
        <v>119275.69</v>
      </c>
      <c r="O50" s="2683">
        <v>0</v>
      </c>
      <c r="P50" s="2151">
        <v>1</v>
      </c>
      <c r="Q50" s="2151">
        <v>1</v>
      </c>
      <c r="R50" s="2152">
        <v>1</v>
      </c>
      <c r="S50" s="2152"/>
      <c r="T50" s="2152"/>
      <c r="U50" s="2152"/>
      <c r="V50" s="2152"/>
      <c r="W50" s="2726" t="s">
        <v>438</v>
      </c>
      <c r="X50" s="2596"/>
      <c r="Z50" s="2700"/>
      <c r="AA50" s="2700"/>
      <c r="AB50" s="2701"/>
      <c r="AC50" s="2408"/>
      <c r="AD50" s="2407"/>
      <c r="AE50" s="2407"/>
    </row>
    <row r="51" spans="1:31" ht="222" customHeight="1">
      <c r="A51" s="2968">
        <v>47</v>
      </c>
      <c r="B51" s="2147" t="s">
        <v>451</v>
      </c>
      <c r="C51" s="2147" t="s">
        <v>94</v>
      </c>
      <c r="D51" s="2663" t="s">
        <v>1030</v>
      </c>
      <c r="E51" s="2726" t="s">
        <v>3987</v>
      </c>
      <c r="F51" s="2726" t="s">
        <v>3988</v>
      </c>
      <c r="G51" s="2665">
        <v>56</v>
      </c>
      <c r="H51" s="2346"/>
      <c r="I51" s="2346">
        <v>6401</v>
      </c>
      <c r="J51" s="2147" t="s">
        <v>2267</v>
      </c>
      <c r="K51" s="2147" t="s">
        <v>408</v>
      </c>
      <c r="L51" s="2683">
        <v>760000</v>
      </c>
      <c r="M51" s="2683">
        <v>523421.32</v>
      </c>
      <c r="N51" s="2683">
        <v>523421.32</v>
      </c>
      <c r="O51" s="2683">
        <v>0</v>
      </c>
      <c r="P51" s="2151">
        <v>1</v>
      </c>
      <c r="Q51" s="2151">
        <v>1</v>
      </c>
      <c r="R51" s="2152">
        <v>1</v>
      </c>
      <c r="S51" s="2152"/>
      <c r="T51" s="2152"/>
      <c r="U51" s="2152"/>
      <c r="V51" s="2152"/>
      <c r="W51" s="2726" t="s">
        <v>4248</v>
      </c>
      <c r="X51" s="2596"/>
      <c r="Z51" s="2700" t="s">
        <v>2267</v>
      </c>
      <c r="AA51" s="2700"/>
      <c r="AB51" s="2701"/>
      <c r="AC51" s="2408" t="s">
        <v>409</v>
      </c>
      <c r="AD51" s="2407"/>
      <c r="AE51" s="2407"/>
    </row>
    <row r="52" spans="1:31" ht="32.25" customHeight="1">
      <c r="A52" s="2968">
        <v>48</v>
      </c>
      <c r="B52" s="2147" t="s">
        <v>451</v>
      </c>
      <c r="C52" s="2147" t="s">
        <v>94</v>
      </c>
      <c r="D52" s="2663" t="s">
        <v>728</v>
      </c>
      <c r="E52" s="2665" t="s">
        <v>3989</v>
      </c>
      <c r="F52" s="2699" t="s">
        <v>3990</v>
      </c>
      <c r="G52" s="2665"/>
      <c r="H52" s="2346">
        <v>4</v>
      </c>
      <c r="I52" s="2346">
        <v>162</v>
      </c>
      <c r="J52" s="2147" t="s">
        <v>2266</v>
      </c>
      <c r="K52" s="2147" t="s">
        <v>409</v>
      </c>
      <c r="L52" s="2683">
        <v>330000</v>
      </c>
      <c r="M52" s="2683">
        <v>330000</v>
      </c>
      <c r="N52" s="2683">
        <v>330000</v>
      </c>
      <c r="O52" s="2683">
        <v>0</v>
      </c>
      <c r="P52" s="2151">
        <v>1</v>
      </c>
      <c r="Q52" s="2151">
        <v>1</v>
      </c>
      <c r="R52" s="2152">
        <v>1</v>
      </c>
      <c r="S52" s="2152"/>
      <c r="T52" s="2152"/>
      <c r="U52" s="2152"/>
      <c r="V52" s="2152"/>
      <c r="W52" s="2726" t="s">
        <v>438</v>
      </c>
      <c r="X52" s="2596"/>
      <c r="Z52" s="2700" t="s">
        <v>2268</v>
      </c>
      <c r="AA52" s="2700"/>
      <c r="AB52" s="2701"/>
      <c r="AC52" s="2408" t="s">
        <v>414</v>
      </c>
      <c r="AD52" s="2407"/>
      <c r="AE52" s="2407"/>
    </row>
    <row r="53" spans="1:31" ht="32.25" customHeight="1">
      <c r="A53" s="2968">
        <v>49</v>
      </c>
      <c r="B53" s="2147" t="s">
        <v>451</v>
      </c>
      <c r="C53" s="2147" t="s">
        <v>94</v>
      </c>
      <c r="D53" s="2663" t="s">
        <v>728</v>
      </c>
      <c r="E53" s="2665" t="s">
        <v>3991</v>
      </c>
      <c r="F53" s="2699" t="s">
        <v>2916</v>
      </c>
      <c r="G53" s="2665">
        <v>1</v>
      </c>
      <c r="H53" s="2346"/>
      <c r="I53" s="2346">
        <v>91</v>
      </c>
      <c r="J53" s="2147" t="s">
        <v>2266</v>
      </c>
      <c r="K53" s="2147" t="s">
        <v>409</v>
      </c>
      <c r="L53" s="2683">
        <v>80000</v>
      </c>
      <c r="M53" s="2683">
        <v>80000</v>
      </c>
      <c r="N53" s="2683">
        <v>80000</v>
      </c>
      <c r="O53" s="2683">
        <v>0</v>
      </c>
      <c r="P53" s="2151">
        <v>1</v>
      </c>
      <c r="Q53" s="2151">
        <v>1</v>
      </c>
      <c r="R53" s="2152">
        <v>1</v>
      </c>
      <c r="S53" s="2152"/>
      <c r="T53" s="2152"/>
      <c r="U53" s="2152"/>
      <c r="V53" s="2152"/>
      <c r="W53" s="2726" t="s">
        <v>438</v>
      </c>
      <c r="X53" s="2596"/>
      <c r="Z53" s="2700" t="s">
        <v>2266</v>
      </c>
      <c r="AA53" s="2700"/>
      <c r="AB53" s="2701"/>
      <c r="AC53" s="2408" t="s">
        <v>408</v>
      </c>
      <c r="AD53" s="2407"/>
      <c r="AE53" s="2407"/>
    </row>
    <row r="54" spans="1:31" ht="32.25" customHeight="1">
      <c r="A54" s="2968">
        <v>50</v>
      </c>
      <c r="B54" s="2147" t="s">
        <v>451</v>
      </c>
      <c r="C54" s="2147" t="s">
        <v>94</v>
      </c>
      <c r="D54" s="2663" t="s">
        <v>728</v>
      </c>
      <c r="E54" s="2665" t="s">
        <v>3992</v>
      </c>
      <c r="F54" s="2699" t="s">
        <v>2916</v>
      </c>
      <c r="G54" s="2665">
        <v>1</v>
      </c>
      <c r="H54" s="2346"/>
      <c r="I54" s="2346">
        <v>70</v>
      </c>
      <c r="J54" s="2147" t="s">
        <v>2266</v>
      </c>
      <c r="K54" s="2147" t="s">
        <v>409</v>
      </c>
      <c r="L54" s="2683">
        <v>90000</v>
      </c>
      <c r="M54" s="2683">
        <v>90000</v>
      </c>
      <c r="N54" s="2683">
        <v>90000</v>
      </c>
      <c r="O54" s="2683">
        <v>0</v>
      </c>
      <c r="P54" s="2151">
        <v>1</v>
      </c>
      <c r="Q54" s="2151">
        <v>1</v>
      </c>
      <c r="R54" s="2152">
        <v>1</v>
      </c>
      <c r="S54" s="2152"/>
      <c r="T54" s="2152"/>
      <c r="U54" s="2152"/>
      <c r="V54" s="2152"/>
      <c r="W54" s="2726" t="s">
        <v>438</v>
      </c>
      <c r="X54" s="2596"/>
      <c r="Z54" s="2700" t="s">
        <v>2267</v>
      </c>
      <c r="AA54" s="2700"/>
      <c r="AB54" s="2701"/>
      <c r="AC54" s="2408" t="s">
        <v>409</v>
      </c>
      <c r="AD54" s="2407"/>
      <c r="AE54" s="2407"/>
    </row>
    <row r="55" spans="1:31" ht="32.25" customHeight="1">
      <c r="A55" s="2968">
        <v>51</v>
      </c>
      <c r="B55" s="2147" t="s">
        <v>451</v>
      </c>
      <c r="C55" s="2147" t="s">
        <v>94</v>
      </c>
      <c r="D55" s="2663" t="s">
        <v>728</v>
      </c>
      <c r="E55" s="2665" t="s">
        <v>1828</v>
      </c>
      <c r="F55" s="2699" t="s">
        <v>2916</v>
      </c>
      <c r="G55" s="2665">
        <v>1</v>
      </c>
      <c r="H55" s="2346"/>
      <c r="I55" s="2346">
        <v>196</v>
      </c>
      <c r="J55" s="2147" t="s">
        <v>2267</v>
      </c>
      <c r="K55" s="2147" t="s">
        <v>409</v>
      </c>
      <c r="L55" s="2683">
        <v>60000</v>
      </c>
      <c r="M55" s="2683">
        <v>60000</v>
      </c>
      <c r="N55" s="2683">
        <v>60000</v>
      </c>
      <c r="O55" s="2683">
        <v>0</v>
      </c>
      <c r="P55" s="2151">
        <v>1</v>
      </c>
      <c r="Q55" s="2151">
        <v>1</v>
      </c>
      <c r="R55" s="2152">
        <v>1</v>
      </c>
      <c r="S55" s="2152"/>
      <c r="T55" s="2152"/>
      <c r="U55" s="2152"/>
      <c r="V55" s="2152"/>
      <c r="W55" s="2726" t="s">
        <v>438</v>
      </c>
      <c r="X55" s="2596"/>
      <c r="Y55" s="2348"/>
      <c r="Z55" s="2701" t="s">
        <v>2268</v>
      </c>
      <c r="AA55" s="2701"/>
      <c r="AB55" s="2701"/>
      <c r="AC55" s="2408" t="s">
        <v>414</v>
      </c>
      <c r="AD55" s="2407"/>
      <c r="AE55" s="2407"/>
    </row>
    <row r="56" spans="1:31" ht="34.5" customHeight="1">
      <c r="A56" s="2968">
        <v>52</v>
      </c>
      <c r="B56" s="2665" t="s">
        <v>451</v>
      </c>
      <c r="C56" s="2147" t="s">
        <v>94</v>
      </c>
      <c r="D56" s="2663" t="s">
        <v>728</v>
      </c>
      <c r="E56" s="2665" t="s">
        <v>3993</v>
      </c>
      <c r="F56" s="2699" t="s">
        <v>2916</v>
      </c>
      <c r="G56" s="2665">
        <v>1</v>
      </c>
      <c r="H56" s="2346"/>
      <c r="I56" s="2346">
        <v>62</v>
      </c>
      <c r="J56" s="2147" t="s">
        <v>2266</v>
      </c>
      <c r="K56" s="2147" t="s">
        <v>409</v>
      </c>
      <c r="L56" s="2683">
        <v>110000</v>
      </c>
      <c r="M56" s="2683">
        <v>110000</v>
      </c>
      <c r="N56" s="2683">
        <v>110000</v>
      </c>
      <c r="O56" s="2683">
        <v>0</v>
      </c>
      <c r="P56" s="2151">
        <v>1</v>
      </c>
      <c r="Q56" s="2151">
        <v>1</v>
      </c>
      <c r="R56" s="2152">
        <v>1</v>
      </c>
      <c r="S56" s="2152"/>
      <c r="T56" s="2152"/>
      <c r="U56" s="2152"/>
      <c r="V56" s="2152"/>
      <c r="W56" s="2726" t="s">
        <v>438</v>
      </c>
      <c r="X56" s="2596"/>
      <c r="Y56" s="2348"/>
      <c r="Z56" s="2701" t="s">
        <v>2266</v>
      </c>
      <c r="AA56" s="2701"/>
      <c r="AB56" s="2701"/>
      <c r="AC56" s="2408" t="s">
        <v>408</v>
      </c>
      <c r="AD56" s="2407"/>
      <c r="AE56" s="2407"/>
    </row>
    <row r="57" spans="1:31" ht="33.75" customHeight="1">
      <c r="A57" s="2968">
        <v>53</v>
      </c>
      <c r="B57" s="2665" t="s">
        <v>451</v>
      </c>
      <c r="C57" s="2147" t="s">
        <v>94</v>
      </c>
      <c r="D57" s="2663" t="s">
        <v>728</v>
      </c>
      <c r="E57" s="2665" t="s">
        <v>1372</v>
      </c>
      <c r="F57" s="2699" t="s">
        <v>2916</v>
      </c>
      <c r="G57" s="2665">
        <v>1</v>
      </c>
      <c r="H57" s="2346"/>
      <c r="I57" s="2346">
        <v>278</v>
      </c>
      <c r="J57" s="2147" t="s">
        <v>2266</v>
      </c>
      <c r="K57" s="2147" t="s">
        <v>409</v>
      </c>
      <c r="L57" s="2683">
        <v>110000</v>
      </c>
      <c r="M57" s="2683">
        <v>110000</v>
      </c>
      <c r="N57" s="2683">
        <v>110000</v>
      </c>
      <c r="O57" s="2683">
        <v>0</v>
      </c>
      <c r="P57" s="2151">
        <v>1</v>
      </c>
      <c r="Q57" s="2151">
        <v>1</v>
      </c>
      <c r="R57" s="2152">
        <v>1</v>
      </c>
      <c r="S57" s="2152"/>
      <c r="T57" s="2152"/>
      <c r="U57" s="2152"/>
      <c r="V57" s="2152"/>
      <c r="W57" s="2726" t="s">
        <v>438</v>
      </c>
      <c r="X57" s="2596"/>
      <c r="Y57" s="2348"/>
      <c r="Z57" s="2408"/>
      <c r="AA57" s="2408"/>
      <c r="AB57" s="2408"/>
      <c r="AC57" s="2408"/>
      <c r="AD57" s="2407"/>
      <c r="AE57" s="2407"/>
    </row>
    <row r="58" spans="1:31" ht="32.25" customHeight="1">
      <c r="A58" s="2968">
        <v>54</v>
      </c>
      <c r="B58" s="2665" t="s">
        <v>451</v>
      </c>
      <c r="C58" s="2147" t="s">
        <v>94</v>
      </c>
      <c r="D58" s="2663" t="s">
        <v>728</v>
      </c>
      <c r="E58" s="2665" t="s">
        <v>3994</v>
      </c>
      <c r="F58" s="2699" t="s">
        <v>3995</v>
      </c>
      <c r="G58" s="2665"/>
      <c r="H58" s="2346">
        <v>1</v>
      </c>
      <c r="I58" s="2346">
        <v>77</v>
      </c>
      <c r="J58" s="2147" t="s">
        <v>2268</v>
      </c>
      <c r="K58" s="2147" t="s">
        <v>409</v>
      </c>
      <c r="L58" s="2683">
        <v>30000</v>
      </c>
      <c r="M58" s="2683">
        <v>30000</v>
      </c>
      <c r="N58" s="2683">
        <v>30000</v>
      </c>
      <c r="O58" s="2683">
        <v>0</v>
      </c>
      <c r="P58" s="2151">
        <v>1</v>
      </c>
      <c r="Q58" s="2151">
        <v>1</v>
      </c>
      <c r="R58" s="2152">
        <v>1</v>
      </c>
      <c r="S58" s="2152"/>
      <c r="T58" s="2152"/>
      <c r="U58" s="2152"/>
      <c r="V58" s="2152"/>
      <c r="W58" s="2726" t="s">
        <v>438</v>
      </c>
      <c r="X58" s="2596"/>
      <c r="Y58" s="2348"/>
      <c r="Z58" s="2408"/>
      <c r="AA58" s="2408"/>
      <c r="AB58" s="2408"/>
      <c r="AC58" s="2408"/>
      <c r="AD58" s="2407"/>
      <c r="AE58" s="2407"/>
    </row>
    <row r="59" spans="1:31" ht="238.5" customHeight="1">
      <c r="A59" s="2968">
        <v>55</v>
      </c>
      <c r="B59" s="2665" t="s">
        <v>451</v>
      </c>
      <c r="C59" s="2147" t="s">
        <v>94</v>
      </c>
      <c r="D59" s="2663" t="s">
        <v>728</v>
      </c>
      <c r="E59" s="2672" t="s">
        <v>3996</v>
      </c>
      <c r="F59" s="2726" t="s">
        <v>3997</v>
      </c>
      <c r="G59" s="2665">
        <v>63</v>
      </c>
      <c r="H59" s="2665">
        <v>10</v>
      </c>
      <c r="I59" s="2665">
        <v>9584</v>
      </c>
      <c r="J59" s="2147" t="s">
        <v>2267</v>
      </c>
      <c r="K59" s="2147" t="s">
        <v>408</v>
      </c>
      <c r="L59" s="2683">
        <v>320000</v>
      </c>
      <c r="M59" s="2683">
        <v>320000</v>
      </c>
      <c r="N59" s="2683">
        <v>320000</v>
      </c>
      <c r="O59" s="2683">
        <v>0</v>
      </c>
      <c r="P59" s="2151">
        <v>1</v>
      </c>
      <c r="Q59" s="2151">
        <v>1</v>
      </c>
      <c r="R59" s="2152">
        <v>1</v>
      </c>
      <c r="S59" s="2152"/>
      <c r="T59" s="2152"/>
      <c r="U59" s="2152"/>
      <c r="V59" s="2152"/>
      <c r="W59" s="2726" t="s">
        <v>438</v>
      </c>
      <c r="X59" s="2596"/>
      <c r="Y59" s="2348"/>
      <c r="Z59" s="2408"/>
      <c r="AA59" s="2408"/>
      <c r="AB59" s="2408"/>
      <c r="AC59" s="2408"/>
      <c r="AD59" s="2407"/>
      <c r="AE59" s="2407"/>
    </row>
    <row r="60" spans="1:31" ht="104.25" customHeight="1">
      <c r="A60" s="2878" t="s">
        <v>1926</v>
      </c>
      <c r="B60" s="2665"/>
      <c r="C60" s="2693" t="s">
        <v>94</v>
      </c>
      <c r="D60" s="2663" t="s">
        <v>740</v>
      </c>
      <c r="E60" s="2665" t="s">
        <v>3998</v>
      </c>
      <c r="F60" s="2665" t="s">
        <v>3999</v>
      </c>
      <c r="G60" s="2665">
        <v>1</v>
      </c>
      <c r="H60" s="2665"/>
      <c r="I60" s="2346">
        <v>134</v>
      </c>
      <c r="J60" s="2147"/>
      <c r="K60" s="2147"/>
      <c r="L60" s="2683"/>
      <c r="M60" s="2683"/>
      <c r="N60" s="2683"/>
      <c r="O60" s="2683"/>
      <c r="P60" s="2151"/>
      <c r="Q60" s="2151"/>
      <c r="R60" s="2152"/>
      <c r="S60" s="2152"/>
      <c r="T60" s="2152"/>
      <c r="U60" s="2152"/>
      <c r="V60" s="2152">
        <v>1</v>
      </c>
      <c r="W60" s="2726" t="s">
        <v>4227</v>
      </c>
      <c r="X60" s="2596"/>
      <c r="Y60" s="2348"/>
      <c r="Z60" s="2408" t="s">
        <v>2267</v>
      </c>
      <c r="AA60" s="2408"/>
      <c r="AB60" s="2408"/>
      <c r="AC60" s="2408" t="s">
        <v>409</v>
      </c>
      <c r="AD60" s="2407"/>
      <c r="AE60" s="2407"/>
    </row>
    <row r="61" spans="1:31" ht="36" customHeight="1">
      <c r="A61" s="2968">
        <v>56</v>
      </c>
      <c r="B61" s="2665" t="s">
        <v>451</v>
      </c>
      <c r="C61" s="2693" t="s">
        <v>94</v>
      </c>
      <c r="D61" s="2663" t="s">
        <v>740</v>
      </c>
      <c r="E61" s="2665" t="s">
        <v>4000</v>
      </c>
      <c r="F61" s="2665" t="s">
        <v>4001</v>
      </c>
      <c r="G61" s="2665">
        <v>1</v>
      </c>
      <c r="H61" s="2665"/>
      <c r="I61" s="2346">
        <v>69</v>
      </c>
      <c r="J61" s="2147" t="s">
        <v>2267</v>
      </c>
      <c r="K61" s="2147" t="s">
        <v>409</v>
      </c>
      <c r="L61" s="2683">
        <v>219719.42</v>
      </c>
      <c r="M61" s="2683">
        <v>182800</v>
      </c>
      <c r="N61" s="2683">
        <v>182800</v>
      </c>
      <c r="O61" s="2683">
        <v>36919.42</v>
      </c>
      <c r="P61" s="2151">
        <v>1</v>
      </c>
      <c r="Q61" s="2151">
        <v>1</v>
      </c>
      <c r="R61" s="2152">
        <v>1</v>
      </c>
      <c r="S61" s="2152"/>
      <c r="T61" s="2152"/>
      <c r="U61" s="2152"/>
      <c r="V61" s="2152"/>
      <c r="W61" s="2726" t="s">
        <v>438</v>
      </c>
      <c r="X61" s="2596"/>
      <c r="Y61" s="2348"/>
      <c r="Z61" s="2408" t="s">
        <v>2268</v>
      </c>
      <c r="AA61" s="2408"/>
      <c r="AB61" s="2408"/>
      <c r="AC61" s="2408" t="s">
        <v>414</v>
      </c>
      <c r="AD61" s="2407"/>
      <c r="AE61" s="2407"/>
    </row>
    <row r="62" spans="1:31" ht="38.25" customHeight="1">
      <c r="A62" s="2968">
        <v>57</v>
      </c>
      <c r="B62" s="2665" t="s">
        <v>451</v>
      </c>
      <c r="C62" s="2693" t="s">
        <v>94</v>
      </c>
      <c r="D62" s="2663" t="s">
        <v>740</v>
      </c>
      <c r="E62" s="2665" t="s">
        <v>4002</v>
      </c>
      <c r="F62" s="2665" t="s">
        <v>4003</v>
      </c>
      <c r="G62" s="2665">
        <v>1</v>
      </c>
      <c r="H62" s="2665"/>
      <c r="I62" s="2346">
        <v>72</v>
      </c>
      <c r="J62" s="2147" t="s">
        <v>2267</v>
      </c>
      <c r="K62" s="2147" t="s">
        <v>409</v>
      </c>
      <c r="L62" s="2683">
        <v>133834.60999999999</v>
      </c>
      <c r="M62" s="2683">
        <f>L62-O62</f>
        <v>107379.99999999999</v>
      </c>
      <c r="N62" s="2683">
        <v>107380</v>
      </c>
      <c r="O62" s="2683">
        <v>26454.61</v>
      </c>
      <c r="P62" s="2151">
        <v>1</v>
      </c>
      <c r="Q62" s="2151">
        <v>1</v>
      </c>
      <c r="R62" s="2152">
        <v>1</v>
      </c>
      <c r="S62" s="2152"/>
      <c r="T62" s="2152"/>
      <c r="U62" s="2152"/>
      <c r="V62" s="2152"/>
      <c r="W62" s="2726" t="s">
        <v>438</v>
      </c>
      <c r="X62" s="2596"/>
      <c r="Y62" s="2348"/>
      <c r="Z62" s="2408" t="s">
        <v>2266</v>
      </c>
      <c r="AA62" s="2408"/>
      <c r="AB62" s="2408"/>
      <c r="AC62" s="2408" t="s">
        <v>408</v>
      </c>
      <c r="AD62" s="2407"/>
      <c r="AE62" s="2407"/>
    </row>
    <row r="63" spans="1:31" ht="42.75" customHeight="1">
      <c r="A63" s="2968">
        <v>58</v>
      </c>
      <c r="B63" s="2665" t="s">
        <v>451</v>
      </c>
      <c r="C63" s="2693" t="s">
        <v>94</v>
      </c>
      <c r="D63" s="2663" t="s">
        <v>740</v>
      </c>
      <c r="E63" s="2665" t="s">
        <v>4004</v>
      </c>
      <c r="F63" s="2665" t="s">
        <v>2711</v>
      </c>
      <c r="G63" s="2665">
        <v>1</v>
      </c>
      <c r="H63" s="2665"/>
      <c r="I63" s="2346">
        <v>54</v>
      </c>
      <c r="J63" s="2147" t="s">
        <v>2266</v>
      </c>
      <c r="K63" s="2147" t="s">
        <v>408</v>
      </c>
      <c r="L63" s="2683">
        <v>98388.81</v>
      </c>
      <c r="M63" s="2683">
        <v>81420</v>
      </c>
      <c r="N63" s="2683">
        <v>81420</v>
      </c>
      <c r="O63" s="2683">
        <v>16968.810000000001</v>
      </c>
      <c r="P63" s="2151">
        <v>1</v>
      </c>
      <c r="Q63" s="2151">
        <v>1</v>
      </c>
      <c r="R63" s="2152">
        <v>1</v>
      </c>
      <c r="S63" s="2152"/>
      <c r="T63" s="2152"/>
      <c r="U63" s="2152"/>
      <c r="V63" s="2152"/>
      <c r="W63" s="2726" t="s">
        <v>438</v>
      </c>
      <c r="X63" s="2596"/>
      <c r="Y63" s="2348"/>
      <c r="Z63" s="2408" t="s">
        <v>2267</v>
      </c>
      <c r="AA63" s="2408"/>
      <c r="AB63" s="2408"/>
      <c r="AC63" s="2408" t="s">
        <v>409</v>
      </c>
      <c r="AD63" s="2407"/>
      <c r="AE63" s="2407"/>
    </row>
    <row r="64" spans="1:31" ht="39.75" customHeight="1">
      <c r="A64" s="2968">
        <v>59</v>
      </c>
      <c r="B64" s="2665" t="s">
        <v>451</v>
      </c>
      <c r="C64" s="2693" t="s">
        <v>94</v>
      </c>
      <c r="D64" s="2663" t="s">
        <v>740</v>
      </c>
      <c r="E64" s="2665" t="s">
        <v>4005</v>
      </c>
      <c r="F64" s="2665" t="s">
        <v>4006</v>
      </c>
      <c r="G64" s="2665">
        <v>1</v>
      </c>
      <c r="H64" s="2665"/>
      <c r="I64" s="2665">
        <v>18</v>
      </c>
      <c r="J64" s="2663" t="s">
        <v>2268</v>
      </c>
      <c r="K64" s="2665" t="s">
        <v>408</v>
      </c>
      <c r="L64" s="2683">
        <v>41300</v>
      </c>
      <c r="M64" s="2683">
        <v>41300</v>
      </c>
      <c r="N64" s="2683">
        <v>41300</v>
      </c>
      <c r="O64" s="2683">
        <v>0</v>
      </c>
      <c r="P64" s="2151">
        <v>1</v>
      </c>
      <c r="Q64" s="2151">
        <v>1</v>
      </c>
      <c r="R64" s="2665">
        <v>1</v>
      </c>
      <c r="S64" s="2152"/>
      <c r="T64" s="2152"/>
      <c r="U64" s="2683"/>
      <c r="V64" s="2665"/>
      <c r="W64" s="2726" t="s">
        <v>438</v>
      </c>
      <c r="X64" s="2596"/>
      <c r="Y64" s="2348"/>
      <c r="Z64" s="2408" t="s">
        <v>2268</v>
      </c>
      <c r="AA64" s="2408"/>
      <c r="AB64" s="2408"/>
      <c r="AC64" s="2408" t="s">
        <v>414</v>
      </c>
      <c r="AD64" s="2407"/>
      <c r="AE64" s="2407"/>
    </row>
    <row r="65" spans="1:31" ht="48" customHeight="1">
      <c r="A65" s="2968">
        <v>60</v>
      </c>
      <c r="B65" s="2665" t="s">
        <v>451</v>
      </c>
      <c r="C65" s="2693" t="s">
        <v>94</v>
      </c>
      <c r="D65" s="2663" t="s">
        <v>740</v>
      </c>
      <c r="E65" s="2665" t="s">
        <v>4007</v>
      </c>
      <c r="F65" s="2665" t="s">
        <v>4008</v>
      </c>
      <c r="G65" s="2665">
        <v>2</v>
      </c>
      <c r="H65" s="2665">
        <v>5</v>
      </c>
      <c r="I65" s="2693">
        <v>396</v>
      </c>
      <c r="J65" s="2663" t="s">
        <v>2267</v>
      </c>
      <c r="K65" s="2665" t="s">
        <v>408</v>
      </c>
      <c r="L65" s="2683">
        <v>38684.31</v>
      </c>
      <c r="M65" s="2683">
        <v>38684.31</v>
      </c>
      <c r="N65" s="2683">
        <v>38684.31</v>
      </c>
      <c r="O65" s="2683">
        <v>0</v>
      </c>
      <c r="P65" s="2151">
        <v>1</v>
      </c>
      <c r="Q65" s="2151">
        <v>1</v>
      </c>
      <c r="R65" s="2665">
        <v>1</v>
      </c>
      <c r="S65" s="2152"/>
      <c r="T65" s="2152"/>
      <c r="U65" s="2683"/>
      <c r="V65" s="2665"/>
      <c r="W65" s="2726" t="s">
        <v>438</v>
      </c>
      <c r="X65" s="2596"/>
      <c r="Y65" s="2348"/>
      <c r="Z65" s="2408" t="s">
        <v>2266</v>
      </c>
      <c r="AA65" s="2408"/>
      <c r="AB65" s="2408"/>
      <c r="AC65" s="2408" t="s">
        <v>408</v>
      </c>
      <c r="AD65" s="2407"/>
      <c r="AE65" s="2407"/>
    </row>
    <row r="66" spans="1:31" ht="169.5" customHeight="1">
      <c r="A66" s="2968">
        <v>61</v>
      </c>
      <c r="B66" s="2665" t="s">
        <v>451</v>
      </c>
      <c r="C66" s="2693" t="s">
        <v>94</v>
      </c>
      <c r="D66" s="2663" t="s">
        <v>740</v>
      </c>
      <c r="E66" s="2726" t="s">
        <v>4009</v>
      </c>
      <c r="F66" s="2672" t="s">
        <v>4203</v>
      </c>
      <c r="G66" s="2665">
        <v>27</v>
      </c>
      <c r="H66" s="2665">
        <v>11</v>
      </c>
      <c r="I66" s="2665">
        <v>2147</v>
      </c>
      <c r="J66" s="2147" t="s">
        <v>2267</v>
      </c>
      <c r="K66" s="2147" t="s">
        <v>408</v>
      </c>
      <c r="L66" s="2683">
        <v>123522.4</v>
      </c>
      <c r="M66" s="2683">
        <f>L66-O66</f>
        <v>96760</v>
      </c>
      <c r="N66" s="2683">
        <v>96760</v>
      </c>
      <c r="O66" s="2683">
        <v>26762.400000000001</v>
      </c>
      <c r="P66" s="2151">
        <v>1</v>
      </c>
      <c r="Q66" s="2151">
        <v>1</v>
      </c>
      <c r="R66" s="2152">
        <v>1</v>
      </c>
      <c r="S66" s="2152"/>
      <c r="T66" s="2152"/>
      <c r="U66" s="2152"/>
      <c r="V66" s="2152"/>
      <c r="W66" s="2726" t="s">
        <v>4233</v>
      </c>
      <c r="X66" s="2596"/>
      <c r="Y66" s="2348"/>
      <c r="Z66" s="2408" t="s">
        <v>2267</v>
      </c>
      <c r="AA66" s="2408"/>
      <c r="AB66" s="2408"/>
      <c r="AC66" s="2408" t="s">
        <v>409</v>
      </c>
      <c r="AD66" s="2407"/>
      <c r="AE66" s="2407"/>
    </row>
    <row r="67" spans="1:31" ht="55.5" customHeight="1">
      <c r="A67" s="2968">
        <v>62</v>
      </c>
      <c r="B67" s="2665" t="s">
        <v>415</v>
      </c>
      <c r="C67" s="2693" t="s">
        <v>94</v>
      </c>
      <c r="D67" s="2663" t="s">
        <v>740</v>
      </c>
      <c r="E67" s="2726" t="s">
        <v>4204</v>
      </c>
      <c r="F67" s="2672" t="s">
        <v>4205</v>
      </c>
      <c r="G67" s="2665"/>
      <c r="H67" s="2665"/>
      <c r="I67" s="2665"/>
      <c r="J67" s="2147" t="s">
        <v>2267</v>
      </c>
      <c r="K67" s="2147" t="s">
        <v>408</v>
      </c>
      <c r="L67" s="2683"/>
      <c r="M67" s="2683">
        <v>151335</v>
      </c>
      <c r="N67" s="2683">
        <v>115705.8</v>
      </c>
      <c r="O67" s="2683">
        <f>M67-N67</f>
        <v>35629.199999999997</v>
      </c>
      <c r="P67" s="2151">
        <v>1</v>
      </c>
      <c r="Q67" s="2151">
        <v>1</v>
      </c>
      <c r="R67" s="2152">
        <v>1</v>
      </c>
      <c r="S67" s="2152"/>
      <c r="T67" s="2152"/>
      <c r="U67" s="2152"/>
      <c r="V67" s="2152"/>
      <c r="W67" s="2726" t="s">
        <v>4243</v>
      </c>
      <c r="X67" s="2596"/>
      <c r="Y67" s="2348"/>
      <c r="Z67" s="2408"/>
      <c r="AA67" s="2408"/>
      <c r="AB67" s="2408"/>
      <c r="AC67" s="2408"/>
      <c r="AD67" s="2407"/>
      <c r="AE67" s="2407"/>
    </row>
    <row r="68" spans="1:31" ht="40.5" customHeight="1">
      <c r="A68" s="2968">
        <v>63</v>
      </c>
      <c r="B68" s="2693" t="s">
        <v>451</v>
      </c>
      <c r="C68" s="2693" t="s">
        <v>94</v>
      </c>
      <c r="D68" s="2663" t="s">
        <v>157</v>
      </c>
      <c r="E68" s="2665" t="s">
        <v>4010</v>
      </c>
      <c r="F68" s="2699" t="s">
        <v>4011</v>
      </c>
      <c r="G68" s="2665"/>
      <c r="H68" s="2346">
        <v>1</v>
      </c>
      <c r="I68" s="2346">
        <v>101</v>
      </c>
      <c r="J68" s="2147" t="s">
        <v>2268</v>
      </c>
      <c r="K68" s="2147" t="s">
        <v>408</v>
      </c>
      <c r="L68" s="2683">
        <v>35017</v>
      </c>
      <c r="M68" s="2683">
        <v>35017</v>
      </c>
      <c r="N68" s="2683">
        <v>35017</v>
      </c>
      <c r="O68" s="2683">
        <v>0</v>
      </c>
      <c r="P68" s="2151">
        <v>1</v>
      </c>
      <c r="Q68" s="2151">
        <v>1</v>
      </c>
      <c r="R68" s="2152">
        <v>1</v>
      </c>
      <c r="S68" s="2152"/>
      <c r="T68" s="2152"/>
      <c r="U68" s="2152"/>
      <c r="V68" s="2152"/>
      <c r="W68" s="2726" t="s">
        <v>438</v>
      </c>
      <c r="X68" s="2596"/>
      <c r="Y68" s="2348"/>
      <c r="Z68" s="2408" t="s">
        <v>2268</v>
      </c>
      <c r="AA68" s="2408"/>
      <c r="AB68" s="2408"/>
      <c r="AC68" s="2408" t="s">
        <v>414</v>
      </c>
      <c r="AD68" s="2407"/>
      <c r="AE68" s="2407"/>
    </row>
    <row r="69" spans="1:31" ht="44.25" customHeight="1">
      <c r="A69" s="2968">
        <v>64</v>
      </c>
      <c r="B69" s="2693" t="s">
        <v>451</v>
      </c>
      <c r="C69" s="2693" t="s">
        <v>94</v>
      </c>
      <c r="D69" s="2663" t="s">
        <v>157</v>
      </c>
      <c r="E69" s="2665" t="s">
        <v>4010</v>
      </c>
      <c r="F69" s="2699" t="s">
        <v>4012</v>
      </c>
      <c r="G69" s="2665"/>
      <c r="H69" s="2346">
        <v>1</v>
      </c>
      <c r="I69" s="2346">
        <v>69</v>
      </c>
      <c r="J69" s="2147" t="s">
        <v>2268</v>
      </c>
      <c r="K69" s="2147" t="s">
        <v>408</v>
      </c>
      <c r="L69" s="2683">
        <v>24475</v>
      </c>
      <c r="M69" s="2683">
        <v>24475</v>
      </c>
      <c r="N69" s="2683">
        <v>24475</v>
      </c>
      <c r="O69" s="2683">
        <v>0</v>
      </c>
      <c r="P69" s="2151">
        <v>1</v>
      </c>
      <c r="Q69" s="2151">
        <v>1</v>
      </c>
      <c r="R69" s="2152">
        <v>1</v>
      </c>
      <c r="S69" s="2152"/>
      <c r="T69" s="2152"/>
      <c r="U69" s="2152"/>
      <c r="V69" s="2665"/>
      <c r="W69" s="2726" t="s">
        <v>438</v>
      </c>
      <c r="X69" s="2596"/>
      <c r="Y69" s="2348"/>
      <c r="Z69" s="2408" t="s">
        <v>2266</v>
      </c>
      <c r="AA69" s="2408"/>
      <c r="AB69" s="2408"/>
      <c r="AC69" s="2408" t="s">
        <v>408</v>
      </c>
      <c r="AD69" s="2407"/>
      <c r="AE69" s="2407"/>
    </row>
    <row r="70" spans="1:31" ht="38.25" customHeight="1">
      <c r="A70" s="2968">
        <v>65</v>
      </c>
      <c r="B70" s="2693" t="s">
        <v>451</v>
      </c>
      <c r="C70" s="2693" t="s">
        <v>94</v>
      </c>
      <c r="D70" s="2663" t="s">
        <v>157</v>
      </c>
      <c r="E70" s="2665" t="s">
        <v>4013</v>
      </c>
      <c r="F70" s="2699" t="s">
        <v>4014</v>
      </c>
      <c r="G70" s="2665"/>
      <c r="H70" s="2346">
        <v>1</v>
      </c>
      <c r="I70" s="2346">
        <v>85</v>
      </c>
      <c r="J70" s="2147" t="s">
        <v>2268</v>
      </c>
      <c r="K70" s="2147" t="s">
        <v>408</v>
      </c>
      <c r="L70" s="2683">
        <v>16539</v>
      </c>
      <c r="M70" s="2683">
        <v>16539</v>
      </c>
      <c r="N70" s="2683">
        <v>16539</v>
      </c>
      <c r="O70" s="2683">
        <v>0</v>
      </c>
      <c r="P70" s="2151">
        <v>1</v>
      </c>
      <c r="Q70" s="2151">
        <v>1</v>
      </c>
      <c r="R70" s="2152">
        <v>1</v>
      </c>
      <c r="S70" s="2152"/>
      <c r="T70" s="2152"/>
      <c r="U70" s="2152"/>
      <c r="V70" s="2152"/>
      <c r="W70" s="2726" t="s">
        <v>438</v>
      </c>
      <c r="X70" s="2596"/>
      <c r="Y70" s="2348"/>
      <c r="Z70" s="2408" t="s">
        <v>2267</v>
      </c>
      <c r="AA70" s="2408"/>
      <c r="AB70" s="2408"/>
      <c r="AC70" s="2408" t="s">
        <v>409</v>
      </c>
      <c r="AD70" s="2407"/>
      <c r="AE70" s="2407"/>
    </row>
    <row r="71" spans="1:31" ht="38.25" customHeight="1">
      <c r="A71" s="2968">
        <v>66</v>
      </c>
      <c r="B71" s="2693" t="s">
        <v>451</v>
      </c>
      <c r="C71" s="2693" t="s">
        <v>94</v>
      </c>
      <c r="D71" s="2663" t="s">
        <v>157</v>
      </c>
      <c r="E71" s="2665" t="s">
        <v>4015</v>
      </c>
      <c r="F71" s="2699" t="s">
        <v>4016</v>
      </c>
      <c r="G71" s="2665">
        <v>1</v>
      </c>
      <c r="H71" s="2346"/>
      <c r="I71" s="2346">
        <v>40</v>
      </c>
      <c r="J71" s="2147" t="s">
        <v>2268</v>
      </c>
      <c r="K71" s="2147" t="s">
        <v>408</v>
      </c>
      <c r="L71" s="2683">
        <v>24475</v>
      </c>
      <c r="M71" s="2683">
        <v>24475</v>
      </c>
      <c r="N71" s="2683">
        <v>24475</v>
      </c>
      <c r="O71" s="2683">
        <v>0</v>
      </c>
      <c r="P71" s="2151">
        <v>1</v>
      </c>
      <c r="Q71" s="2151">
        <v>1</v>
      </c>
      <c r="R71" s="2152">
        <v>1</v>
      </c>
      <c r="S71" s="2152"/>
      <c r="T71" s="2152"/>
      <c r="U71" s="2152"/>
      <c r="V71" s="2152"/>
      <c r="W71" s="2726" t="s">
        <v>438</v>
      </c>
      <c r="X71" s="2596"/>
      <c r="Y71" s="2348"/>
      <c r="Z71" s="2408"/>
      <c r="AA71" s="2408"/>
      <c r="AB71" s="2408"/>
      <c r="AC71" s="2408"/>
      <c r="AD71" s="2407"/>
      <c r="AE71" s="2407"/>
    </row>
    <row r="72" spans="1:31" ht="34.5" customHeight="1">
      <c r="A72" s="2968">
        <v>67</v>
      </c>
      <c r="B72" s="2693" t="s">
        <v>451</v>
      </c>
      <c r="C72" s="2693" t="s">
        <v>94</v>
      </c>
      <c r="D72" s="2663" t="s">
        <v>157</v>
      </c>
      <c r="E72" s="2665" t="s">
        <v>4017</v>
      </c>
      <c r="F72" s="2699" t="s">
        <v>4018</v>
      </c>
      <c r="G72" s="2665"/>
      <c r="H72" s="2346">
        <v>1</v>
      </c>
      <c r="I72" s="2346">
        <v>96</v>
      </c>
      <c r="J72" s="2147" t="s">
        <v>2267</v>
      </c>
      <c r="K72" s="2147" t="s">
        <v>408</v>
      </c>
      <c r="L72" s="2683">
        <v>36732</v>
      </c>
      <c r="M72" s="2683">
        <v>36732</v>
      </c>
      <c r="N72" s="2683">
        <v>36732</v>
      </c>
      <c r="O72" s="2683">
        <v>0</v>
      </c>
      <c r="P72" s="2151">
        <v>1</v>
      </c>
      <c r="Q72" s="2151">
        <v>1</v>
      </c>
      <c r="R72" s="2152">
        <v>1</v>
      </c>
      <c r="S72" s="2152"/>
      <c r="T72" s="2152"/>
      <c r="U72" s="2152"/>
      <c r="V72" s="2152"/>
      <c r="W72" s="2726" t="s">
        <v>438</v>
      </c>
      <c r="X72" s="2596"/>
      <c r="Y72" s="2348"/>
      <c r="Z72" s="2408"/>
      <c r="AA72" s="2408"/>
      <c r="AB72" s="2408"/>
      <c r="AC72" s="2408"/>
      <c r="AD72" s="2407"/>
      <c r="AE72" s="2407"/>
    </row>
    <row r="73" spans="1:31" ht="43.5" customHeight="1">
      <c r="A73" s="2698"/>
      <c r="B73" s="2147"/>
      <c r="C73" s="2147"/>
      <c r="D73" s="2663"/>
      <c r="E73" s="2665"/>
      <c r="F73" s="2665"/>
      <c r="G73" s="2665"/>
      <c r="H73" s="2665"/>
      <c r="I73" s="2683"/>
      <c r="J73" s="2683"/>
      <c r="K73" s="2683"/>
      <c r="L73" s="2683">
        <f t="shared" ref="L73:T73" si="0">SUM(L4:L72)</f>
        <v>7448598.0700000003</v>
      </c>
      <c r="M73" s="2793">
        <f>SUM(M4:M72)</f>
        <v>7620964.1400000006</v>
      </c>
      <c r="N73" s="2793">
        <f>SUM(N4:N72)</f>
        <v>7585314.9400000004</v>
      </c>
      <c r="O73" s="2793">
        <f>SUM(O4:O72)</f>
        <v>142734.44</v>
      </c>
      <c r="P73" s="2665"/>
      <c r="Q73" s="2665"/>
      <c r="R73" s="2152">
        <f t="shared" si="0"/>
        <v>67</v>
      </c>
      <c r="S73" s="2152">
        <f t="shared" si="0"/>
        <v>0</v>
      </c>
      <c r="T73" s="2152">
        <f t="shared" si="0"/>
        <v>0</v>
      </c>
      <c r="U73" s="2152"/>
      <c r="V73" s="2152">
        <f>SUM(V4:V72)</f>
        <v>2</v>
      </c>
      <c r="W73" s="2672"/>
      <c r="X73" s="2596"/>
      <c r="Y73" s="2348"/>
      <c r="Z73" s="2408"/>
      <c r="AA73" s="2408"/>
      <c r="AB73" s="2408"/>
      <c r="AC73" s="2408"/>
      <c r="AD73" s="2407"/>
      <c r="AE73" s="2407"/>
    </row>
    <row r="74" spans="1:31">
      <c r="A74"/>
      <c r="B74"/>
      <c r="C74"/>
      <c r="D74"/>
      <c r="O74" s="2233"/>
    </row>
    <row r="75" spans="1:31">
      <c r="A75"/>
      <c r="B75"/>
      <c r="C75"/>
      <c r="D75"/>
      <c r="M75" s="2233"/>
      <c r="N75" s="2233"/>
      <c r="O75" s="2233"/>
      <c r="P75" s="2233"/>
    </row>
    <row r="76" spans="1:31">
      <c r="A76"/>
      <c r="B76"/>
      <c r="C76"/>
      <c r="D76"/>
      <c r="O76" s="2233"/>
      <c r="P76" s="2233"/>
    </row>
    <row r="77" spans="1:31" ht="19.5" customHeight="1">
      <c r="A77"/>
      <c r="B77"/>
      <c r="C77"/>
      <c r="D77"/>
      <c r="M77" s="2233"/>
      <c r="N77" s="2233"/>
      <c r="O77" s="2233"/>
    </row>
    <row r="78" spans="1:31">
      <c r="A78"/>
      <c r="B78"/>
      <c r="C78"/>
      <c r="D78"/>
    </row>
    <row r="79" spans="1:31">
      <c r="A79"/>
      <c r="B79"/>
      <c r="C79"/>
      <c r="D79"/>
    </row>
    <row r="80" spans="1:31">
      <c r="A80"/>
      <c r="B80"/>
      <c r="C80"/>
      <c r="D80"/>
    </row>
    <row r="81" spans="1:14">
      <c r="A81"/>
      <c r="B81"/>
      <c r="C81"/>
      <c r="D81"/>
    </row>
    <row r="82" spans="1:14">
      <c r="A82"/>
      <c r="B82"/>
      <c r="C82"/>
      <c r="D82"/>
    </row>
    <row r="83" spans="1:14">
      <c r="A83"/>
      <c r="B83"/>
      <c r="C83"/>
      <c r="D83"/>
    </row>
    <row r="84" spans="1:14">
      <c r="A84"/>
      <c r="B84"/>
      <c r="C84"/>
      <c r="D84"/>
    </row>
    <row r="85" spans="1:14">
      <c r="A85"/>
      <c r="B85"/>
      <c r="C85"/>
      <c r="D85"/>
      <c r="N85" s="2233"/>
    </row>
    <row r="86" spans="1:14">
      <c r="A86"/>
      <c r="B86"/>
      <c r="C86"/>
      <c r="D86"/>
    </row>
    <row r="87" spans="1:14">
      <c r="A87"/>
      <c r="B87"/>
      <c r="C87"/>
      <c r="D87"/>
    </row>
    <row r="88" spans="1:14">
      <c r="A88"/>
      <c r="B88"/>
      <c r="C88"/>
      <c r="D88"/>
    </row>
    <row r="89" spans="1:14">
      <c r="A89"/>
      <c r="B89"/>
      <c r="C89"/>
      <c r="D89"/>
    </row>
    <row r="90" spans="1:14">
      <c r="A90"/>
      <c r="B90"/>
      <c r="C90"/>
      <c r="D90"/>
    </row>
    <row r="91" spans="1:14">
      <c r="A91"/>
      <c r="B91"/>
      <c r="C91"/>
      <c r="D91"/>
    </row>
    <row r="92" spans="1:14">
      <c r="A92"/>
      <c r="B92"/>
      <c r="C92"/>
      <c r="D92"/>
    </row>
    <row r="93" spans="1:14">
      <c r="A93"/>
      <c r="B93"/>
      <c r="C93"/>
      <c r="D93"/>
    </row>
    <row r="94" spans="1:14">
      <c r="A94"/>
      <c r="B94"/>
      <c r="C94"/>
      <c r="D94"/>
    </row>
    <row r="95" spans="1:14">
      <c r="A95"/>
      <c r="B95"/>
      <c r="C95"/>
      <c r="D95"/>
    </row>
    <row r="96" spans="1:14">
      <c r="A96"/>
      <c r="B96"/>
      <c r="C96"/>
      <c r="D96"/>
    </row>
    <row r="97" spans="1:4">
      <c r="A97"/>
      <c r="B97"/>
      <c r="C97"/>
      <c r="D97"/>
    </row>
    <row r="98" spans="1:4">
      <c r="A98"/>
      <c r="B98"/>
      <c r="C98"/>
      <c r="D98"/>
    </row>
    <row r="99" spans="1:4">
      <c r="A99"/>
      <c r="B99"/>
      <c r="C99"/>
      <c r="D99"/>
    </row>
    <row r="100" spans="1:4">
      <c r="A100"/>
      <c r="B100"/>
      <c r="C100"/>
      <c r="D100"/>
    </row>
    <row r="101" spans="1:4">
      <c r="A101"/>
      <c r="B101"/>
      <c r="C101"/>
      <c r="D101"/>
    </row>
    <row r="102" spans="1:4">
      <c r="A102"/>
      <c r="B102"/>
      <c r="C102"/>
      <c r="D102"/>
    </row>
    <row r="103" spans="1:4">
      <c r="A103"/>
      <c r="B103"/>
      <c r="C103"/>
      <c r="D103"/>
    </row>
    <row r="104" spans="1:4">
      <c r="A104"/>
      <c r="B104"/>
      <c r="C104"/>
      <c r="D104"/>
    </row>
    <row r="105" spans="1:4">
      <c r="A105"/>
      <c r="B105"/>
      <c r="C105"/>
      <c r="D105"/>
    </row>
    <row r="106" spans="1:4">
      <c r="A106"/>
      <c r="B106"/>
      <c r="C106"/>
      <c r="D106"/>
    </row>
    <row r="107" spans="1:4">
      <c r="A107"/>
      <c r="B107"/>
      <c r="C107"/>
      <c r="D107"/>
    </row>
    <row r="108" spans="1:4">
      <c r="A108"/>
      <c r="B108"/>
      <c r="C108"/>
      <c r="D108"/>
    </row>
    <row r="109" spans="1:4">
      <c r="A109"/>
      <c r="B109"/>
      <c r="C109"/>
      <c r="D109"/>
    </row>
    <row r="110" spans="1:4">
      <c r="A110"/>
      <c r="B110"/>
      <c r="C110"/>
      <c r="D110"/>
    </row>
    <row r="111" spans="1:4">
      <c r="A111"/>
      <c r="B111"/>
      <c r="C111"/>
      <c r="D111"/>
    </row>
    <row r="112" spans="1:4">
      <c r="A112"/>
      <c r="B112"/>
      <c r="C112"/>
      <c r="D112"/>
    </row>
    <row r="113" spans="1:4">
      <c r="A113"/>
      <c r="B113"/>
      <c r="C113"/>
      <c r="D113"/>
    </row>
    <row r="114" spans="1:4">
      <c r="A114"/>
      <c r="B114"/>
      <c r="C114"/>
      <c r="D114"/>
    </row>
    <row r="115" spans="1:4">
      <c r="A115"/>
      <c r="B115"/>
      <c r="C115"/>
      <c r="D115"/>
    </row>
    <row r="116" spans="1:4">
      <c r="A116"/>
      <c r="B116"/>
      <c r="C116"/>
      <c r="D116"/>
    </row>
    <row r="117" spans="1:4">
      <c r="A117"/>
      <c r="B117"/>
      <c r="C117"/>
      <c r="D117"/>
    </row>
    <row r="118" spans="1:4">
      <c r="A118"/>
      <c r="B118"/>
      <c r="C118"/>
      <c r="D118"/>
    </row>
    <row r="119" spans="1:4">
      <c r="A119"/>
      <c r="B119"/>
      <c r="C119"/>
      <c r="D119"/>
    </row>
    <row r="120" spans="1:4">
      <c r="A120"/>
      <c r="B120"/>
      <c r="C120"/>
      <c r="D120"/>
    </row>
    <row r="121" spans="1:4">
      <c r="A121"/>
      <c r="B121"/>
      <c r="C121"/>
      <c r="D121"/>
    </row>
    <row r="122" spans="1:4">
      <c r="A122"/>
      <c r="B122"/>
      <c r="C122"/>
      <c r="D122"/>
    </row>
    <row r="123" spans="1:4">
      <c r="A123"/>
      <c r="B123"/>
      <c r="C123"/>
      <c r="D123"/>
    </row>
    <row r="124" spans="1:4">
      <c r="A124"/>
      <c r="B124"/>
      <c r="C124"/>
      <c r="D124"/>
    </row>
    <row r="125" spans="1:4">
      <c r="A125"/>
      <c r="B125"/>
      <c r="C125"/>
      <c r="D125"/>
    </row>
    <row r="126" spans="1:4">
      <c r="A126"/>
      <c r="B126"/>
      <c r="C126"/>
      <c r="D126"/>
    </row>
    <row r="127" spans="1:4">
      <c r="A127"/>
      <c r="B127"/>
      <c r="C127"/>
      <c r="D127"/>
    </row>
    <row r="128" spans="1:4">
      <c r="A128"/>
      <c r="B128"/>
      <c r="C128"/>
      <c r="D128"/>
    </row>
    <row r="129" spans="1:4">
      <c r="A129"/>
      <c r="B129"/>
      <c r="C129"/>
      <c r="D129"/>
    </row>
    <row r="130" spans="1:4">
      <c r="A130"/>
      <c r="B130"/>
      <c r="C130"/>
      <c r="D130"/>
    </row>
    <row r="131" spans="1:4">
      <c r="A131"/>
      <c r="B131"/>
      <c r="C131"/>
      <c r="D131"/>
    </row>
    <row r="132" spans="1:4">
      <c r="A132"/>
      <c r="B132"/>
      <c r="C132"/>
      <c r="D132"/>
    </row>
    <row r="133" spans="1:4">
      <c r="A133"/>
      <c r="B133"/>
      <c r="C133"/>
      <c r="D133"/>
    </row>
    <row r="134" spans="1:4">
      <c r="A134"/>
      <c r="B134"/>
      <c r="C134"/>
      <c r="D134"/>
    </row>
    <row r="135" spans="1:4">
      <c r="A135"/>
      <c r="B135"/>
      <c r="C135"/>
      <c r="D135"/>
    </row>
    <row r="136" spans="1:4">
      <c r="A136"/>
      <c r="B136"/>
      <c r="C136"/>
      <c r="D136"/>
    </row>
    <row r="137" spans="1:4">
      <c r="A137"/>
      <c r="B137"/>
      <c r="C137"/>
      <c r="D137"/>
    </row>
    <row r="138" spans="1:4">
      <c r="A138"/>
      <c r="B138"/>
      <c r="C138"/>
      <c r="D138"/>
    </row>
    <row r="139" spans="1:4">
      <c r="A139"/>
      <c r="B139"/>
      <c r="C139"/>
      <c r="D139"/>
    </row>
    <row r="140" spans="1:4">
      <c r="A140"/>
      <c r="B140"/>
      <c r="C140"/>
      <c r="D140"/>
    </row>
    <row r="141" spans="1:4">
      <c r="A141"/>
      <c r="B141"/>
      <c r="C141"/>
      <c r="D141"/>
    </row>
    <row r="142" spans="1:4">
      <c r="A142"/>
      <c r="B142"/>
      <c r="C142"/>
      <c r="D142"/>
    </row>
    <row r="143" spans="1:4">
      <c r="A143"/>
      <c r="B143"/>
      <c r="C143"/>
      <c r="D143"/>
    </row>
    <row r="144" spans="1:4">
      <c r="A144"/>
      <c r="B144"/>
      <c r="C144"/>
      <c r="D144"/>
    </row>
    <row r="145" spans="1:4">
      <c r="A145"/>
      <c r="B145"/>
      <c r="C145"/>
      <c r="D145"/>
    </row>
    <row r="146" spans="1:4">
      <c r="A146"/>
      <c r="B146"/>
      <c r="C146"/>
      <c r="D146"/>
    </row>
    <row r="147" spans="1:4">
      <c r="A147"/>
      <c r="B147"/>
      <c r="C147"/>
      <c r="D147"/>
    </row>
    <row r="148" spans="1:4">
      <c r="A148"/>
      <c r="B148"/>
      <c r="C148"/>
      <c r="D148"/>
    </row>
    <row r="149" spans="1:4">
      <c r="A149"/>
      <c r="B149"/>
      <c r="C149"/>
      <c r="D149"/>
    </row>
    <row r="150" spans="1:4">
      <c r="A150"/>
      <c r="B150"/>
      <c r="C150"/>
      <c r="D150"/>
    </row>
    <row r="151" spans="1:4">
      <c r="A151"/>
      <c r="B151"/>
      <c r="C151"/>
      <c r="D151"/>
    </row>
    <row r="152" spans="1:4">
      <c r="A152"/>
      <c r="B152"/>
      <c r="C152"/>
      <c r="D152"/>
    </row>
    <row r="153" spans="1:4">
      <c r="A153"/>
      <c r="B153"/>
      <c r="C153"/>
      <c r="D153"/>
    </row>
    <row r="154" spans="1:4">
      <c r="A154"/>
      <c r="B154"/>
      <c r="C154"/>
      <c r="D154"/>
    </row>
    <row r="155" spans="1:4">
      <c r="A155"/>
      <c r="B155"/>
      <c r="C155"/>
      <c r="D155"/>
    </row>
    <row r="156" spans="1:4">
      <c r="A156"/>
      <c r="B156"/>
      <c r="C156"/>
      <c r="D156"/>
    </row>
    <row r="157" spans="1:4">
      <c r="A157"/>
      <c r="B157"/>
      <c r="C157"/>
      <c r="D157"/>
    </row>
    <row r="158" spans="1:4">
      <c r="A158"/>
      <c r="B158"/>
      <c r="C158"/>
      <c r="D158"/>
    </row>
    <row r="159" spans="1:4">
      <c r="A159"/>
      <c r="B159"/>
      <c r="C159"/>
      <c r="D159"/>
    </row>
    <row r="160" spans="1:4">
      <c r="A160"/>
      <c r="B160"/>
      <c r="C160"/>
      <c r="D160"/>
    </row>
    <row r="161" spans="1:4">
      <c r="A161"/>
      <c r="B161"/>
      <c r="C161"/>
      <c r="D161"/>
    </row>
    <row r="162" spans="1:4">
      <c r="A162"/>
      <c r="B162"/>
      <c r="C162"/>
      <c r="D162"/>
    </row>
    <row r="163" spans="1:4">
      <c r="A163"/>
      <c r="B163"/>
      <c r="C163"/>
      <c r="D163"/>
    </row>
    <row r="164" spans="1:4">
      <c r="A164"/>
      <c r="B164"/>
      <c r="C164"/>
      <c r="D164"/>
    </row>
    <row r="165" spans="1:4">
      <c r="A165"/>
      <c r="B165"/>
      <c r="C165"/>
      <c r="D165"/>
    </row>
    <row r="166" spans="1:4">
      <c r="A166"/>
      <c r="B166"/>
      <c r="C166"/>
      <c r="D166"/>
    </row>
    <row r="167" spans="1:4">
      <c r="A167"/>
      <c r="B167"/>
      <c r="C167"/>
      <c r="D167"/>
    </row>
    <row r="168" spans="1:4">
      <c r="A168"/>
      <c r="B168"/>
      <c r="C168"/>
      <c r="D168"/>
    </row>
    <row r="169" spans="1:4">
      <c r="A169"/>
      <c r="B169"/>
      <c r="C169"/>
      <c r="D169"/>
    </row>
    <row r="170" spans="1:4">
      <c r="A170"/>
      <c r="B170"/>
      <c r="C170"/>
      <c r="D170"/>
    </row>
    <row r="171" spans="1:4">
      <c r="A171"/>
      <c r="B171"/>
      <c r="C171"/>
      <c r="D171"/>
    </row>
    <row r="172" spans="1:4">
      <c r="A172"/>
      <c r="B172"/>
      <c r="C172"/>
      <c r="D172"/>
    </row>
    <row r="173" spans="1:4">
      <c r="A173"/>
      <c r="B173"/>
      <c r="C173"/>
      <c r="D173"/>
    </row>
    <row r="174" spans="1:4">
      <c r="A174"/>
      <c r="B174"/>
      <c r="C174"/>
      <c r="D174"/>
    </row>
    <row r="175" spans="1:4">
      <c r="A175"/>
      <c r="B175"/>
      <c r="C175"/>
      <c r="D175"/>
    </row>
    <row r="176" spans="1:4">
      <c r="A176"/>
      <c r="B176"/>
      <c r="C176"/>
      <c r="D176"/>
    </row>
    <row r="177" spans="1:4">
      <c r="A177"/>
      <c r="B177"/>
      <c r="C177"/>
      <c r="D177"/>
    </row>
    <row r="178" spans="1:4">
      <c r="A178"/>
      <c r="B178"/>
      <c r="C178"/>
      <c r="D178"/>
    </row>
    <row r="179" spans="1:4">
      <c r="A179"/>
      <c r="B179"/>
      <c r="C179"/>
      <c r="D179"/>
    </row>
    <row r="180" spans="1:4">
      <c r="A180"/>
      <c r="B180"/>
      <c r="C180"/>
      <c r="D180"/>
    </row>
    <row r="181" spans="1:4">
      <c r="A181"/>
      <c r="B181"/>
      <c r="C181"/>
      <c r="D181"/>
    </row>
    <row r="182" spans="1:4">
      <c r="A182"/>
      <c r="B182"/>
      <c r="C182"/>
      <c r="D182"/>
    </row>
    <row r="183" spans="1:4">
      <c r="A183"/>
      <c r="B183"/>
      <c r="C183"/>
      <c r="D183"/>
    </row>
    <row r="184" spans="1:4">
      <c r="A184"/>
      <c r="B184"/>
      <c r="C184"/>
      <c r="D184"/>
    </row>
    <row r="185" spans="1:4">
      <c r="A185"/>
      <c r="B185"/>
      <c r="C185"/>
      <c r="D185"/>
    </row>
    <row r="186" spans="1:4">
      <c r="A186"/>
      <c r="B186"/>
      <c r="C186"/>
      <c r="D186"/>
    </row>
    <row r="187" spans="1:4">
      <c r="A187"/>
      <c r="B187"/>
      <c r="C187"/>
      <c r="D187"/>
    </row>
    <row r="188" spans="1:4">
      <c r="A188"/>
      <c r="B188"/>
      <c r="C188"/>
      <c r="D188"/>
    </row>
    <row r="189" spans="1:4">
      <c r="A189"/>
      <c r="B189"/>
      <c r="C189"/>
      <c r="D189"/>
    </row>
    <row r="190" spans="1:4">
      <c r="A190"/>
      <c r="B190"/>
      <c r="C190"/>
      <c r="D190"/>
    </row>
    <row r="191" spans="1:4">
      <c r="A191"/>
      <c r="B191"/>
      <c r="C191"/>
      <c r="D191"/>
    </row>
    <row r="192" spans="1:4">
      <c r="A192"/>
      <c r="B192"/>
      <c r="C192"/>
      <c r="D192"/>
    </row>
    <row r="193" spans="1:4">
      <c r="A193"/>
      <c r="B193"/>
      <c r="C193"/>
      <c r="D193"/>
    </row>
    <row r="194" spans="1:4">
      <c r="A194"/>
      <c r="B194"/>
      <c r="C194"/>
      <c r="D194"/>
    </row>
    <row r="195" spans="1:4">
      <c r="A195"/>
      <c r="B195"/>
      <c r="C195"/>
      <c r="D195"/>
    </row>
    <row r="196" spans="1:4">
      <c r="A196"/>
      <c r="B196"/>
      <c r="C196"/>
      <c r="D196"/>
    </row>
    <row r="197" spans="1:4">
      <c r="A197"/>
      <c r="B197"/>
      <c r="C197"/>
      <c r="D197"/>
    </row>
    <row r="198" spans="1:4">
      <c r="A198"/>
      <c r="B198"/>
      <c r="C198"/>
      <c r="D198"/>
    </row>
    <row r="199" spans="1:4">
      <c r="A199"/>
      <c r="B199"/>
      <c r="C199"/>
      <c r="D199"/>
    </row>
    <row r="200" spans="1:4">
      <c r="A200"/>
      <c r="B200"/>
      <c r="C200"/>
      <c r="D200"/>
    </row>
    <row r="201" spans="1:4">
      <c r="A201"/>
      <c r="B201"/>
      <c r="C201"/>
      <c r="D201"/>
    </row>
    <row r="202" spans="1:4">
      <c r="A202"/>
      <c r="B202"/>
      <c r="C202"/>
      <c r="D202"/>
    </row>
    <row r="203" spans="1:4">
      <c r="A203"/>
      <c r="B203"/>
      <c r="C203"/>
      <c r="D203"/>
    </row>
    <row r="204" spans="1:4">
      <c r="A204"/>
      <c r="B204"/>
      <c r="C204"/>
      <c r="D204"/>
    </row>
    <row r="205" spans="1:4">
      <c r="A205"/>
      <c r="B205"/>
      <c r="C205"/>
      <c r="D205"/>
    </row>
    <row r="206" spans="1:4">
      <c r="A206"/>
      <c r="B206"/>
      <c r="C206"/>
      <c r="D206"/>
    </row>
    <row r="207" spans="1:4">
      <c r="A207"/>
      <c r="B207"/>
      <c r="C207"/>
      <c r="D207"/>
    </row>
    <row r="208" spans="1:4">
      <c r="A208"/>
      <c r="B208"/>
      <c r="C208"/>
      <c r="D208"/>
    </row>
    <row r="209" spans="1:4">
      <c r="A209"/>
      <c r="B209"/>
      <c r="C209"/>
      <c r="D209"/>
    </row>
    <row r="210" spans="1:4">
      <c r="A210"/>
      <c r="B210"/>
      <c r="C210"/>
      <c r="D210"/>
    </row>
    <row r="211" spans="1:4">
      <c r="A211"/>
      <c r="B211"/>
      <c r="C211"/>
      <c r="D211"/>
    </row>
    <row r="212" spans="1:4">
      <c r="A212"/>
      <c r="B212"/>
      <c r="C212"/>
      <c r="D212"/>
    </row>
    <row r="213" spans="1:4">
      <c r="A213"/>
      <c r="B213"/>
      <c r="C213"/>
      <c r="D213"/>
    </row>
    <row r="214" spans="1:4">
      <c r="A214"/>
      <c r="B214"/>
      <c r="C214"/>
      <c r="D214"/>
    </row>
    <row r="215" spans="1:4">
      <c r="A215"/>
      <c r="B215"/>
      <c r="C215"/>
      <c r="D215"/>
    </row>
    <row r="216" spans="1:4">
      <c r="A216"/>
      <c r="B216"/>
      <c r="C216"/>
      <c r="D216"/>
    </row>
    <row r="217" spans="1:4">
      <c r="A217"/>
      <c r="B217"/>
      <c r="C217"/>
      <c r="D217"/>
    </row>
    <row r="218" spans="1:4">
      <c r="A218"/>
      <c r="B218"/>
      <c r="C218"/>
      <c r="D218"/>
    </row>
    <row r="219" spans="1:4">
      <c r="A219"/>
      <c r="B219"/>
      <c r="C219"/>
      <c r="D219"/>
    </row>
    <row r="220" spans="1:4">
      <c r="A220"/>
      <c r="B220"/>
      <c r="C220"/>
      <c r="D220"/>
    </row>
    <row r="221" spans="1:4">
      <c r="A221"/>
      <c r="B221"/>
      <c r="C221"/>
      <c r="D221"/>
    </row>
    <row r="222" spans="1:4">
      <c r="A222"/>
      <c r="B222"/>
      <c r="C222"/>
      <c r="D222"/>
    </row>
    <row r="223" spans="1:4">
      <c r="A223"/>
      <c r="B223"/>
      <c r="C223"/>
      <c r="D223"/>
    </row>
    <row r="224" spans="1:4">
      <c r="A224"/>
      <c r="B224"/>
      <c r="C224"/>
      <c r="D224"/>
    </row>
    <row r="225" spans="1:4">
      <c r="A225"/>
      <c r="B225"/>
      <c r="C225"/>
      <c r="D225"/>
    </row>
    <row r="226" spans="1:4">
      <c r="A226"/>
      <c r="B226"/>
      <c r="C226"/>
      <c r="D226"/>
    </row>
    <row r="227" spans="1:4">
      <c r="A227"/>
      <c r="B227"/>
      <c r="C227"/>
      <c r="D227"/>
    </row>
    <row r="228" spans="1:4">
      <c r="A228"/>
      <c r="B228"/>
      <c r="C228"/>
      <c r="D228"/>
    </row>
    <row r="229" spans="1:4">
      <c r="A229"/>
      <c r="B229"/>
      <c r="C229"/>
      <c r="D229"/>
    </row>
    <row r="230" spans="1:4">
      <c r="A230"/>
      <c r="B230"/>
      <c r="C230"/>
      <c r="D230"/>
    </row>
    <row r="231" spans="1:4">
      <c r="A231"/>
      <c r="B231"/>
      <c r="C231"/>
      <c r="D231"/>
    </row>
    <row r="232" spans="1:4">
      <c r="A232"/>
      <c r="B232"/>
      <c r="C232"/>
      <c r="D232"/>
    </row>
    <row r="233" spans="1:4">
      <c r="A233"/>
      <c r="B233"/>
      <c r="C233"/>
      <c r="D233"/>
    </row>
    <row r="234" spans="1:4">
      <c r="A234"/>
      <c r="B234"/>
      <c r="C234"/>
      <c r="D234"/>
    </row>
    <row r="235" spans="1:4">
      <c r="A235"/>
      <c r="B235"/>
      <c r="C235"/>
      <c r="D235"/>
    </row>
    <row r="236" spans="1:4">
      <c r="A236"/>
      <c r="B236"/>
      <c r="C236"/>
      <c r="D236"/>
    </row>
    <row r="237" spans="1:4">
      <c r="A237"/>
      <c r="B237"/>
      <c r="C237"/>
      <c r="D237"/>
    </row>
    <row r="238" spans="1:4">
      <c r="A238"/>
      <c r="B238"/>
      <c r="C238"/>
      <c r="D238"/>
    </row>
    <row r="239" spans="1:4">
      <c r="A239"/>
      <c r="B239"/>
      <c r="C239"/>
      <c r="D239"/>
    </row>
    <row r="240" spans="1:4">
      <c r="A240"/>
      <c r="B240"/>
      <c r="C240"/>
      <c r="D240"/>
    </row>
    <row r="241" spans="1:4">
      <c r="A241"/>
      <c r="B241"/>
      <c r="C241"/>
      <c r="D241"/>
    </row>
    <row r="242" spans="1:4">
      <c r="A242"/>
      <c r="B242"/>
      <c r="C242"/>
      <c r="D242"/>
    </row>
    <row r="243" spans="1:4">
      <c r="A243"/>
      <c r="B243"/>
      <c r="C243"/>
      <c r="D243"/>
    </row>
    <row r="244" spans="1:4">
      <c r="A244"/>
      <c r="B244"/>
      <c r="C244"/>
      <c r="D244"/>
    </row>
    <row r="245" spans="1:4">
      <c r="A245"/>
      <c r="B245"/>
      <c r="C245"/>
      <c r="D245"/>
    </row>
    <row r="246" spans="1:4">
      <c r="A246"/>
      <c r="B246"/>
      <c r="C246"/>
      <c r="D246"/>
    </row>
    <row r="247" spans="1:4">
      <c r="A247"/>
      <c r="B247"/>
      <c r="C247"/>
      <c r="D247"/>
    </row>
    <row r="248" spans="1:4">
      <c r="A248"/>
      <c r="B248"/>
      <c r="C248"/>
      <c r="D248"/>
    </row>
    <row r="249" spans="1:4">
      <c r="A249"/>
      <c r="B249"/>
      <c r="C249"/>
      <c r="D249"/>
    </row>
    <row r="250" spans="1:4">
      <c r="A250"/>
      <c r="B250"/>
      <c r="C250"/>
      <c r="D250"/>
    </row>
    <row r="251" spans="1:4">
      <c r="A251"/>
      <c r="B251"/>
      <c r="C251"/>
      <c r="D251"/>
    </row>
    <row r="252" spans="1:4">
      <c r="A252"/>
      <c r="B252"/>
      <c r="C252"/>
      <c r="D252"/>
    </row>
    <row r="253" spans="1:4">
      <c r="A253"/>
      <c r="B253"/>
      <c r="C253"/>
      <c r="D253"/>
    </row>
    <row r="254" spans="1:4">
      <c r="A254"/>
      <c r="B254"/>
      <c r="C254"/>
      <c r="D254"/>
    </row>
    <row r="255" spans="1:4">
      <c r="A255"/>
      <c r="B255"/>
      <c r="C255"/>
      <c r="D255"/>
    </row>
    <row r="256" spans="1:4">
      <c r="A256"/>
      <c r="B256"/>
      <c r="C256"/>
      <c r="D256"/>
    </row>
    <row r="257" spans="1:4">
      <c r="A257"/>
      <c r="B257"/>
      <c r="C257"/>
      <c r="D257"/>
    </row>
    <row r="258" spans="1:4">
      <c r="A258"/>
      <c r="B258"/>
      <c r="C258"/>
      <c r="D258"/>
    </row>
    <row r="259" spans="1:4">
      <c r="A259"/>
      <c r="B259"/>
      <c r="C259"/>
      <c r="D259"/>
    </row>
    <row r="260" spans="1:4">
      <c r="A260"/>
      <c r="B260"/>
      <c r="C260"/>
      <c r="D260"/>
    </row>
    <row r="261" spans="1:4">
      <c r="A261"/>
      <c r="B261"/>
      <c r="C261"/>
      <c r="D261"/>
    </row>
    <row r="262" spans="1:4">
      <c r="A262"/>
      <c r="B262"/>
      <c r="C262"/>
      <c r="D262"/>
    </row>
    <row r="263" spans="1:4">
      <c r="A263"/>
      <c r="B263"/>
      <c r="C263"/>
      <c r="D263"/>
    </row>
    <row r="264" spans="1:4">
      <c r="A264"/>
      <c r="B264"/>
      <c r="C264"/>
      <c r="D264"/>
    </row>
    <row r="265" spans="1:4">
      <c r="A265"/>
      <c r="B265"/>
      <c r="C265"/>
      <c r="D265"/>
    </row>
    <row r="266" spans="1:4">
      <c r="A266"/>
      <c r="B266"/>
      <c r="C266"/>
      <c r="D266"/>
    </row>
    <row r="267" spans="1:4">
      <c r="A267"/>
      <c r="B267"/>
      <c r="C267"/>
      <c r="D267"/>
    </row>
    <row r="268" spans="1:4">
      <c r="A268"/>
      <c r="B268"/>
      <c r="C268"/>
      <c r="D268"/>
    </row>
    <row r="269" spans="1:4">
      <c r="A269"/>
      <c r="B269"/>
      <c r="C269"/>
      <c r="D269"/>
    </row>
    <row r="270" spans="1:4">
      <c r="A270"/>
      <c r="B270"/>
      <c r="C270"/>
      <c r="D270"/>
    </row>
    <row r="271" spans="1:4">
      <c r="A271"/>
      <c r="B271"/>
      <c r="C271"/>
      <c r="D271"/>
    </row>
    <row r="272" spans="1:4">
      <c r="A272"/>
      <c r="B272"/>
      <c r="C272"/>
      <c r="D272"/>
    </row>
    <row r="273" spans="1:4">
      <c r="A273"/>
      <c r="B273"/>
      <c r="C273"/>
      <c r="D273"/>
    </row>
    <row r="274" spans="1:4">
      <c r="A274"/>
      <c r="B274"/>
      <c r="C274"/>
      <c r="D274"/>
    </row>
    <row r="275" spans="1:4">
      <c r="A275"/>
      <c r="B275"/>
      <c r="C275"/>
      <c r="D275"/>
    </row>
    <row r="276" spans="1:4">
      <c r="A276"/>
      <c r="B276"/>
      <c r="C276"/>
      <c r="D276"/>
    </row>
    <row r="277" spans="1:4">
      <c r="A277"/>
      <c r="B277"/>
      <c r="C277"/>
      <c r="D277"/>
    </row>
    <row r="278" spans="1:4">
      <c r="A278"/>
      <c r="B278"/>
      <c r="C278"/>
      <c r="D278"/>
    </row>
    <row r="279" spans="1:4">
      <c r="A279"/>
      <c r="B279"/>
      <c r="C279"/>
      <c r="D279"/>
    </row>
    <row r="280" spans="1:4">
      <c r="A280"/>
      <c r="B280"/>
      <c r="C280"/>
      <c r="D280"/>
    </row>
    <row r="281" spans="1:4">
      <c r="A281"/>
      <c r="B281"/>
      <c r="C281"/>
      <c r="D281"/>
    </row>
    <row r="282" spans="1:4">
      <c r="A282"/>
      <c r="B282"/>
      <c r="C282"/>
      <c r="D282"/>
    </row>
    <row r="283" spans="1:4">
      <c r="A283"/>
      <c r="B283"/>
      <c r="C283"/>
      <c r="D283"/>
    </row>
    <row r="284" spans="1:4">
      <c r="A284"/>
      <c r="B284"/>
      <c r="C284"/>
      <c r="D284"/>
    </row>
    <row r="285" spans="1:4">
      <c r="A285"/>
      <c r="B285"/>
      <c r="C285"/>
      <c r="D285"/>
    </row>
    <row r="286" spans="1:4">
      <c r="A286"/>
      <c r="B286"/>
      <c r="C286"/>
      <c r="D286"/>
    </row>
    <row r="287" spans="1:4">
      <c r="A287"/>
      <c r="B287"/>
      <c r="C287"/>
      <c r="D287"/>
    </row>
    <row r="288" spans="1:4">
      <c r="A288"/>
      <c r="B288"/>
      <c r="C288"/>
      <c r="D288"/>
    </row>
    <row r="289" spans="1:4">
      <c r="A289"/>
      <c r="B289"/>
      <c r="C289"/>
      <c r="D289"/>
    </row>
    <row r="290" spans="1:4">
      <c r="A290"/>
      <c r="B290"/>
      <c r="C290"/>
      <c r="D290"/>
    </row>
    <row r="291" spans="1:4">
      <c r="A291"/>
      <c r="B291"/>
      <c r="C291"/>
      <c r="D291"/>
    </row>
    <row r="292" spans="1:4">
      <c r="A292"/>
      <c r="B292"/>
      <c r="C292"/>
      <c r="D292"/>
    </row>
    <row r="293" spans="1:4">
      <c r="A293"/>
      <c r="B293"/>
      <c r="C293"/>
      <c r="D293"/>
    </row>
    <row r="294" spans="1:4">
      <c r="A294"/>
      <c r="B294"/>
      <c r="C294"/>
      <c r="D294"/>
    </row>
    <row r="295" spans="1:4">
      <c r="A295"/>
      <c r="B295"/>
      <c r="C295"/>
      <c r="D295"/>
    </row>
    <row r="296" spans="1:4">
      <c r="A296"/>
      <c r="B296"/>
      <c r="C296"/>
      <c r="D296"/>
    </row>
    <row r="297" spans="1:4">
      <c r="A297"/>
      <c r="B297"/>
      <c r="C297"/>
      <c r="D297"/>
    </row>
    <row r="298" spans="1:4">
      <c r="A298"/>
      <c r="B298"/>
      <c r="C298"/>
      <c r="D298"/>
    </row>
    <row r="299" spans="1:4">
      <c r="A299"/>
      <c r="B299"/>
      <c r="C299"/>
      <c r="D299"/>
    </row>
    <row r="300" spans="1:4">
      <c r="A300"/>
      <c r="B300"/>
      <c r="C300"/>
      <c r="D300"/>
    </row>
    <row r="301" spans="1:4">
      <c r="A301"/>
      <c r="B301"/>
      <c r="C301"/>
      <c r="D301"/>
    </row>
    <row r="302" spans="1:4">
      <c r="A302"/>
      <c r="B302"/>
      <c r="C302"/>
      <c r="D302"/>
    </row>
    <row r="303" spans="1:4">
      <c r="A303"/>
      <c r="B303"/>
      <c r="C303"/>
      <c r="D303"/>
    </row>
    <row r="304" spans="1:4">
      <c r="A304"/>
      <c r="B304"/>
      <c r="C304"/>
      <c r="D304"/>
    </row>
    <row r="305" spans="1:4">
      <c r="A305"/>
      <c r="B305"/>
      <c r="C305"/>
      <c r="D305"/>
    </row>
    <row r="306" spans="1:4">
      <c r="A306"/>
      <c r="B306"/>
      <c r="C306"/>
      <c r="D306"/>
    </row>
    <row r="307" spans="1:4">
      <c r="A307"/>
      <c r="B307"/>
      <c r="C307"/>
      <c r="D307"/>
    </row>
    <row r="308" spans="1:4">
      <c r="A308"/>
      <c r="B308"/>
      <c r="C308"/>
      <c r="D308"/>
    </row>
    <row r="309" spans="1:4">
      <c r="A309"/>
      <c r="B309"/>
      <c r="C309"/>
      <c r="D309"/>
    </row>
    <row r="310" spans="1:4">
      <c r="A310"/>
      <c r="B310"/>
      <c r="C310"/>
      <c r="D310"/>
    </row>
    <row r="311" spans="1:4">
      <c r="A311"/>
      <c r="B311"/>
      <c r="C311"/>
      <c r="D311"/>
    </row>
    <row r="312" spans="1:4">
      <c r="A312"/>
      <c r="B312"/>
      <c r="C312"/>
      <c r="D312"/>
    </row>
    <row r="313" spans="1:4">
      <c r="A313"/>
      <c r="B313"/>
      <c r="C313"/>
      <c r="D313"/>
    </row>
    <row r="314" spans="1:4">
      <c r="A314"/>
      <c r="B314"/>
      <c r="C314"/>
      <c r="D314"/>
    </row>
    <row r="315" spans="1:4">
      <c r="A315"/>
      <c r="B315"/>
      <c r="C315"/>
      <c r="D315"/>
    </row>
    <row r="316" spans="1:4">
      <c r="A316"/>
      <c r="B316"/>
      <c r="C316"/>
      <c r="D316"/>
    </row>
    <row r="317" spans="1:4">
      <c r="A317"/>
      <c r="B317"/>
      <c r="C317"/>
      <c r="D317"/>
    </row>
    <row r="318" spans="1:4">
      <c r="A318"/>
      <c r="B318"/>
      <c r="C318"/>
      <c r="D318"/>
    </row>
    <row r="319" spans="1:4">
      <c r="A319"/>
      <c r="B319"/>
      <c r="C319"/>
      <c r="D319"/>
    </row>
    <row r="320" spans="1:4">
      <c r="A320"/>
      <c r="B320"/>
      <c r="C320"/>
      <c r="D320"/>
    </row>
    <row r="321" spans="1:4">
      <c r="A321"/>
      <c r="B321"/>
      <c r="C321"/>
      <c r="D321"/>
    </row>
    <row r="322" spans="1:4">
      <c r="A322"/>
      <c r="B322"/>
      <c r="C322"/>
      <c r="D322"/>
    </row>
    <row r="323" spans="1:4">
      <c r="A323"/>
      <c r="B323"/>
      <c r="C323"/>
      <c r="D323"/>
    </row>
    <row r="324" spans="1:4">
      <c r="A324"/>
      <c r="B324"/>
      <c r="C324"/>
      <c r="D324"/>
    </row>
    <row r="325" spans="1:4">
      <c r="A325"/>
      <c r="B325"/>
      <c r="C325"/>
      <c r="D325"/>
    </row>
    <row r="326" spans="1:4">
      <c r="A326"/>
      <c r="B326"/>
      <c r="C326"/>
      <c r="D326"/>
    </row>
    <row r="327" spans="1:4">
      <c r="A327"/>
      <c r="B327"/>
      <c r="C327"/>
      <c r="D327"/>
    </row>
    <row r="328" spans="1:4">
      <c r="A328"/>
      <c r="B328"/>
      <c r="C328"/>
      <c r="D328"/>
    </row>
    <row r="329" spans="1:4">
      <c r="A329"/>
      <c r="B329"/>
      <c r="C329"/>
      <c r="D329"/>
    </row>
    <row r="330" spans="1:4">
      <c r="A330"/>
      <c r="B330"/>
      <c r="C330"/>
      <c r="D330"/>
    </row>
    <row r="331" spans="1:4">
      <c r="A331"/>
      <c r="B331"/>
      <c r="C331"/>
      <c r="D331"/>
    </row>
    <row r="332" spans="1:4">
      <c r="A332"/>
      <c r="B332"/>
      <c r="C332"/>
      <c r="D332"/>
    </row>
    <row r="333" spans="1:4">
      <c r="A333"/>
      <c r="B333"/>
      <c r="C333"/>
      <c r="D333"/>
    </row>
    <row r="334" spans="1:4">
      <c r="A334"/>
      <c r="B334"/>
      <c r="C334"/>
      <c r="D334"/>
    </row>
    <row r="335" spans="1:4">
      <c r="A335"/>
      <c r="B335"/>
      <c r="C335"/>
      <c r="D335"/>
    </row>
    <row r="336" spans="1:4">
      <c r="A336"/>
      <c r="B336"/>
      <c r="C336"/>
      <c r="D336"/>
    </row>
    <row r="337" spans="1:4">
      <c r="A337"/>
      <c r="B337"/>
      <c r="C337"/>
      <c r="D337"/>
    </row>
    <row r="338" spans="1:4">
      <c r="A338"/>
      <c r="B338"/>
      <c r="C338"/>
      <c r="D338"/>
    </row>
    <row r="339" spans="1:4">
      <c r="A339"/>
      <c r="B339"/>
      <c r="C339"/>
      <c r="D339"/>
    </row>
    <row r="340" spans="1:4">
      <c r="A340"/>
      <c r="B340"/>
      <c r="C340"/>
      <c r="D340"/>
    </row>
    <row r="341" spans="1:4">
      <c r="A341"/>
      <c r="B341"/>
      <c r="C341"/>
      <c r="D341"/>
    </row>
    <row r="342" spans="1:4">
      <c r="A342"/>
      <c r="B342"/>
      <c r="C342"/>
      <c r="D342"/>
    </row>
    <row r="343" spans="1:4">
      <c r="A343"/>
      <c r="B343"/>
      <c r="C343"/>
      <c r="D343"/>
    </row>
    <row r="344" spans="1:4">
      <c r="A344"/>
      <c r="B344"/>
      <c r="C344"/>
      <c r="D344"/>
    </row>
    <row r="345" spans="1:4">
      <c r="A345"/>
      <c r="B345"/>
      <c r="C345"/>
      <c r="D345"/>
    </row>
    <row r="346" spans="1:4">
      <c r="A346"/>
      <c r="B346"/>
      <c r="C346"/>
      <c r="D346"/>
    </row>
    <row r="347" spans="1:4">
      <c r="A347"/>
      <c r="B347"/>
      <c r="C347"/>
      <c r="D347"/>
    </row>
    <row r="348" spans="1:4">
      <c r="A348"/>
      <c r="B348"/>
      <c r="C348"/>
      <c r="D348"/>
    </row>
    <row r="349" spans="1:4">
      <c r="A349"/>
      <c r="B349"/>
      <c r="C349"/>
      <c r="D349"/>
    </row>
    <row r="350" spans="1:4">
      <c r="A350"/>
      <c r="B350"/>
      <c r="C350"/>
      <c r="D350"/>
    </row>
    <row r="351" spans="1:4">
      <c r="A351"/>
      <c r="B351"/>
      <c r="C351"/>
      <c r="D351"/>
    </row>
    <row r="352" spans="1:4">
      <c r="A352"/>
      <c r="B352"/>
      <c r="C352"/>
      <c r="D352"/>
    </row>
    <row r="353" spans="1:4">
      <c r="A353"/>
      <c r="B353"/>
      <c r="C353"/>
      <c r="D353"/>
    </row>
    <row r="354" spans="1:4">
      <c r="A354"/>
      <c r="B354"/>
      <c r="C354"/>
      <c r="D354"/>
    </row>
    <row r="355" spans="1:4">
      <c r="A355"/>
      <c r="B355"/>
      <c r="C355"/>
      <c r="D355"/>
    </row>
    <row r="356" spans="1:4">
      <c r="A356"/>
      <c r="B356"/>
      <c r="C356"/>
      <c r="D356"/>
    </row>
    <row r="357" spans="1:4">
      <c r="A357"/>
      <c r="B357"/>
      <c r="C357"/>
      <c r="D357"/>
    </row>
    <row r="358" spans="1:4">
      <c r="A358"/>
      <c r="B358"/>
      <c r="C358"/>
      <c r="D358"/>
    </row>
    <row r="359" spans="1:4">
      <c r="A359"/>
      <c r="B359"/>
      <c r="C359"/>
      <c r="D359"/>
    </row>
    <row r="360" spans="1:4">
      <c r="A360"/>
      <c r="B360"/>
      <c r="C360"/>
      <c r="D360"/>
    </row>
    <row r="361" spans="1:4">
      <c r="A361"/>
      <c r="B361"/>
      <c r="C361"/>
      <c r="D361"/>
    </row>
    <row r="362" spans="1:4">
      <c r="A362"/>
      <c r="B362"/>
      <c r="C362"/>
      <c r="D362"/>
    </row>
    <row r="363" spans="1:4">
      <c r="A363"/>
      <c r="B363"/>
      <c r="C363"/>
      <c r="D363"/>
    </row>
    <row r="364" spans="1:4">
      <c r="A364"/>
      <c r="B364"/>
      <c r="C364"/>
      <c r="D364"/>
    </row>
    <row r="365" spans="1:4">
      <c r="A365"/>
      <c r="B365"/>
      <c r="C365"/>
      <c r="D365"/>
    </row>
    <row r="366" spans="1:4">
      <c r="A366"/>
      <c r="B366"/>
      <c r="C366"/>
      <c r="D366"/>
    </row>
    <row r="367" spans="1:4">
      <c r="A367"/>
      <c r="B367"/>
      <c r="C367"/>
      <c r="D367"/>
    </row>
    <row r="368" spans="1:4">
      <c r="A368"/>
      <c r="B368"/>
      <c r="C368"/>
      <c r="D368"/>
    </row>
    <row r="369" spans="1:4">
      <c r="A369"/>
      <c r="B369"/>
      <c r="C369"/>
      <c r="D369"/>
    </row>
    <row r="370" spans="1:4">
      <c r="A370"/>
      <c r="B370"/>
      <c r="C370"/>
      <c r="D370"/>
    </row>
    <row r="371" spans="1:4">
      <c r="A371"/>
      <c r="B371"/>
      <c r="C371"/>
      <c r="D371"/>
    </row>
    <row r="372" spans="1:4">
      <c r="A372"/>
      <c r="B372"/>
      <c r="C372"/>
      <c r="D372"/>
    </row>
    <row r="373" spans="1:4">
      <c r="A373"/>
      <c r="B373"/>
      <c r="C373"/>
      <c r="D373"/>
    </row>
    <row r="374" spans="1:4">
      <c r="A374"/>
      <c r="B374"/>
      <c r="C374"/>
      <c r="D374"/>
    </row>
    <row r="375" spans="1:4">
      <c r="A375"/>
      <c r="B375"/>
      <c r="C375"/>
      <c r="D375"/>
    </row>
    <row r="376" spans="1:4">
      <c r="A376"/>
      <c r="B376"/>
      <c r="C376"/>
      <c r="D376"/>
    </row>
    <row r="377" spans="1:4">
      <c r="A377"/>
      <c r="B377"/>
      <c r="C377"/>
      <c r="D377"/>
    </row>
    <row r="378" spans="1:4">
      <c r="A378"/>
      <c r="B378"/>
      <c r="C378"/>
      <c r="D378"/>
    </row>
    <row r="379" spans="1:4">
      <c r="A379"/>
      <c r="B379"/>
      <c r="C379"/>
      <c r="D379"/>
    </row>
    <row r="380" spans="1:4">
      <c r="A380"/>
      <c r="B380"/>
      <c r="C380"/>
      <c r="D380"/>
    </row>
    <row r="381" spans="1:4">
      <c r="A381"/>
      <c r="B381"/>
      <c r="C381"/>
      <c r="D381"/>
    </row>
    <row r="382" spans="1:4">
      <c r="A382"/>
      <c r="B382"/>
      <c r="C382"/>
      <c r="D382"/>
    </row>
    <row r="383" spans="1:4">
      <c r="A383"/>
      <c r="B383"/>
      <c r="C383"/>
      <c r="D383"/>
    </row>
    <row r="384" spans="1:4">
      <c r="A384"/>
      <c r="B384"/>
      <c r="C384"/>
      <c r="D384"/>
    </row>
    <row r="385" spans="1:4">
      <c r="A385"/>
      <c r="B385"/>
      <c r="C385"/>
      <c r="D385"/>
    </row>
    <row r="386" spans="1:4">
      <c r="A386"/>
      <c r="B386"/>
      <c r="C386"/>
      <c r="D386"/>
    </row>
    <row r="387" spans="1:4">
      <c r="A387"/>
      <c r="B387"/>
      <c r="C387"/>
      <c r="D387"/>
    </row>
    <row r="388" spans="1:4">
      <c r="A388"/>
      <c r="B388"/>
      <c r="C388"/>
      <c r="D388"/>
    </row>
    <row r="389" spans="1:4">
      <c r="A389"/>
      <c r="B389"/>
      <c r="C389"/>
      <c r="D389"/>
    </row>
    <row r="390" spans="1:4">
      <c r="A390"/>
      <c r="B390"/>
      <c r="C390"/>
      <c r="D390"/>
    </row>
    <row r="391" spans="1:4">
      <c r="A391"/>
      <c r="B391"/>
      <c r="C391"/>
      <c r="D391"/>
    </row>
    <row r="392" spans="1:4">
      <c r="A392"/>
      <c r="B392"/>
      <c r="C392"/>
      <c r="D392"/>
    </row>
    <row r="393" spans="1:4">
      <c r="A393"/>
      <c r="B393"/>
      <c r="C393"/>
      <c r="D393"/>
    </row>
    <row r="394" spans="1:4">
      <c r="A394"/>
      <c r="B394"/>
      <c r="C394"/>
      <c r="D394"/>
    </row>
    <row r="395" spans="1:4">
      <c r="A395"/>
      <c r="B395"/>
      <c r="C395"/>
      <c r="D395"/>
    </row>
    <row r="396" spans="1:4">
      <c r="A396"/>
      <c r="B396"/>
      <c r="C396"/>
      <c r="D396"/>
    </row>
    <row r="397" spans="1:4">
      <c r="A397"/>
      <c r="B397"/>
      <c r="C397"/>
      <c r="D397"/>
    </row>
    <row r="398" spans="1:4">
      <c r="A398"/>
      <c r="B398"/>
      <c r="C398"/>
      <c r="D398"/>
    </row>
    <row r="399" spans="1:4">
      <c r="A399"/>
      <c r="B399"/>
      <c r="C399"/>
      <c r="D399"/>
    </row>
    <row r="400" spans="1:4">
      <c r="A400"/>
      <c r="B400"/>
      <c r="C400"/>
      <c r="D400"/>
    </row>
    <row r="401" spans="1:4">
      <c r="A401"/>
      <c r="B401"/>
      <c r="C401"/>
      <c r="D401"/>
    </row>
    <row r="402" spans="1:4">
      <c r="A402"/>
      <c r="B402"/>
      <c r="C402"/>
      <c r="D402"/>
    </row>
    <row r="403" spans="1:4">
      <c r="A403"/>
      <c r="B403"/>
      <c r="C403"/>
      <c r="D403"/>
    </row>
    <row r="404" spans="1:4">
      <c r="A404"/>
      <c r="B404"/>
      <c r="C404"/>
      <c r="D404"/>
    </row>
    <row r="405" spans="1:4">
      <c r="A405"/>
      <c r="B405"/>
      <c r="C405"/>
      <c r="D405"/>
    </row>
    <row r="406" spans="1:4">
      <c r="A406"/>
      <c r="B406"/>
      <c r="C406"/>
      <c r="D406"/>
    </row>
    <row r="407" spans="1:4">
      <c r="A407"/>
      <c r="B407"/>
      <c r="C407"/>
      <c r="D407"/>
    </row>
    <row r="408" spans="1:4">
      <c r="A408"/>
      <c r="B408"/>
      <c r="C408"/>
      <c r="D408"/>
    </row>
    <row r="409" spans="1:4">
      <c r="A409"/>
      <c r="B409"/>
      <c r="C409"/>
      <c r="D409"/>
    </row>
    <row r="410" spans="1:4">
      <c r="A410"/>
      <c r="B410"/>
      <c r="C410"/>
      <c r="D410"/>
    </row>
    <row r="411" spans="1:4">
      <c r="A411"/>
      <c r="B411"/>
      <c r="C411"/>
      <c r="D411"/>
    </row>
    <row r="412" spans="1:4">
      <c r="A412"/>
      <c r="B412"/>
      <c r="C412"/>
      <c r="D412"/>
    </row>
    <row r="413" spans="1:4">
      <c r="A413"/>
      <c r="B413"/>
      <c r="C413"/>
      <c r="D413"/>
    </row>
    <row r="414" spans="1:4">
      <c r="A414"/>
      <c r="B414"/>
      <c r="C414"/>
      <c r="D414"/>
    </row>
    <row r="415" spans="1:4">
      <c r="A415"/>
      <c r="B415"/>
      <c r="C415"/>
      <c r="D415"/>
    </row>
    <row r="416" spans="1:4">
      <c r="A416"/>
      <c r="B416"/>
      <c r="C416"/>
      <c r="D416"/>
    </row>
    <row r="417" spans="1:4">
      <c r="A417"/>
      <c r="B417"/>
      <c r="C417"/>
      <c r="D417"/>
    </row>
    <row r="418" spans="1:4">
      <c r="A418"/>
      <c r="B418"/>
      <c r="C418"/>
      <c r="D418"/>
    </row>
    <row r="419" spans="1:4">
      <c r="A419"/>
      <c r="B419"/>
      <c r="C419"/>
      <c r="D419"/>
    </row>
    <row r="420" spans="1:4">
      <c r="A420"/>
      <c r="B420"/>
      <c r="C420"/>
      <c r="D420"/>
    </row>
    <row r="421" spans="1:4">
      <c r="A421"/>
      <c r="B421"/>
      <c r="C421"/>
      <c r="D421"/>
    </row>
    <row r="422" spans="1:4">
      <c r="A422"/>
      <c r="B422"/>
      <c r="C422"/>
      <c r="D422"/>
    </row>
    <row r="423" spans="1:4">
      <c r="A423"/>
      <c r="B423"/>
      <c r="C423"/>
      <c r="D423"/>
    </row>
    <row r="424" spans="1:4">
      <c r="A424"/>
      <c r="B424"/>
      <c r="C424"/>
      <c r="D424"/>
    </row>
    <row r="425" spans="1:4">
      <c r="A425"/>
      <c r="B425"/>
      <c r="C425"/>
      <c r="D425"/>
    </row>
    <row r="426" spans="1:4">
      <c r="A426"/>
      <c r="B426"/>
      <c r="C426"/>
      <c r="D426"/>
    </row>
    <row r="427" spans="1:4">
      <c r="A427"/>
      <c r="B427"/>
      <c r="C427"/>
      <c r="D427"/>
    </row>
    <row r="428" spans="1:4">
      <c r="A428"/>
      <c r="B428"/>
      <c r="C428"/>
      <c r="D428"/>
    </row>
    <row r="429" spans="1:4">
      <c r="A429"/>
      <c r="B429"/>
      <c r="C429"/>
      <c r="D429"/>
    </row>
    <row r="430" spans="1:4">
      <c r="A430"/>
      <c r="B430"/>
      <c r="C430"/>
      <c r="D430"/>
    </row>
    <row r="431" spans="1:4">
      <c r="A431"/>
      <c r="B431"/>
      <c r="C431"/>
      <c r="D431"/>
    </row>
    <row r="432" spans="1:4">
      <c r="A432"/>
      <c r="B432"/>
      <c r="C432"/>
      <c r="D432"/>
    </row>
    <row r="433" spans="1:4">
      <c r="A433"/>
      <c r="B433"/>
      <c r="C433"/>
      <c r="D433"/>
    </row>
    <row r="434" spans="1:4">
      <c r="A434"/>
      <c r="B434"/>
      <c r="C434"/>
      <c r="D434"/>
    </row>
    <row r="435" spans="1:4">
      <c r="A435"/>
      <c r="B435"/>
      <c r="C435"/>
      <c r="D435"/>
    </row>
    <row r="436" spans="1:4">
      <c r="A436"/>
      <c r="B436"/>
      <c r="C436"/>
      <c r="D436"/>
    </row>
    <row r="437" spans="1:4">
      <c r="A437"/>
      <c r="B437"/>
      <c r="C437"/>
      <c r="D437"/>
    </row>
    <row r="438" spans="1:4">
      <c r="A438"/>
      <c r="B438"/>
      <c r="C438"/>
      <c r="D438"/>
    </row>
    <row r="439" spans="1:4">
      <c r="A439"/>
      <c r="B439"/>
      <c r="C439"/>
      <c r="D439"/>
    </row>
    <row r="440" spans="1:4">
      <c r="A440"/>
      <c r="B440"/>
      <c r="C440"/>
      <c r="D440"/>
    </row>
    <row r="441" spans="1:4">
      <c r="A441"/>
      <c r="B441"/>
      <c r="C441"/>
      <c r="D441"/>
    </row>
    <row r="442" spans="1:4">
      <c r="A442"/>
      <c r="B442"/>
      <c r="C442"/>
      <c r="D442"/>
    </row>
    <row r="443" spans="1:4">
      <c r="A443"/>
      <c r="B443"/>
      <c r="C443"/>
      <c r="D443"/>
    </row>
    <row r="444" spans="1:4">
      <c r="A444"/>
      <c r="B444"/>
      <c r="C444"/>
      <c r="D444"/>
    </row>
    <row r="445" spans="1:4">
      <c r="A445"/>
      <c r="B445"/>
      <c r="C445"/>
      <c r="D445"/>
    </row>
    <row r="446" spans="1:4">
      <c r="A446"/>
      <c r="B446"/>
      <c r="C446"/>
      <c r="D446"/>
    </row>
    <row r="447" spans="1:4">
      <c r="A447"/>
      <c r="B447"/>
      <c r="C447"/>
      <c r="D447"/>
    </row>
    <row r="448" spans="1:4">
      <c r="A448"/>
      <c r="B448"/>
      <c r="C448"/>
      <c r="D448"/>
    </row>
    <row r="449" spans="1:4">
      <c r="A449"/>
      <c r="B449"/>
      <c r="C449"/>
      <c r="D449"/>
    </row>
    <row r="450" spans="1:4">
      <c r="A450"/>
      <c r="B450"/>
      <c r="C450"/>
      <c r="D450"/>
    </row>
    <row r="451" spans="1:4">
      <c r="A451"/>
      <c r="B451"/>
      <c r="C451"/>
      <c r="D451"/>
    </row>
    <row r="452" spans="1:4">
      <c r="A452"/>
      <c r="B452"/>
      <c r="C452"/>
      <c r="D452"/>
    </row>
    <row r="453" spans="1:4">
      <c r="A453"/>
      <c r="B453"/>
      <c r="C453"/>
      <c r="D453"/>
    </row>
    <row r="454" spans="1:4">
      <c r="A454"/>
      <c r="B454"/>
      <c r="C454"/>
      <c r="D454"/>
    </row>
    <row r="455" spans="1:4">
      <c r="A455"/>
      <c r="B455"/>
      <c r="C455"/>
      <c r="D455"/>
    </row>
    <row r="456" spans="1:4">
      <c r="A456"/>
      <c r="B456"/>
      <c r="C456"/>
      <c r="D456"/>
    </row>
    <row r="457" spans="1:4">
      <c r="A457"/>
      <c r="B457"/>
      <c r="C457"/>
      <c r="D457"/>
    </row>
    <row r="458" spans="1:4">
      <c r="A458"/>
      <c r="B458"/>
      <c r="C458"/>
      <c r="D458"/>
    </row>
    <row r="459" spans="1:4">
      <c r="A459"/>
      <c r="B459"/>
      <c r="C459"/>
      <c r="D459"/>
    </row>
    <row r="460" spans="1:4">
      <c r="A460"/>
      <c r="B460"/>
      <c r="C460"/>
      <c r="D460"/>
    </row>
    <row r="461" spans="1:4">
      <c r="A461"/>
      <c r="B461"/>
      <c r="C461"/>
      <c r="D461"/>
    </row>
    <row r="462" spans="1:4">
      <c r="A462"/>
      <c r="B462"/>
      <c r="C462"/>
      <c r="D462"/>
    </row>
    <row r="463" spans="1:4">
      <c r="A463"/>
      <c r="B463"/>
      <c r="C463"/>
      <c r="D463"/>
    </row>
    <row r="464" spans="1:4">
      <c r="A464"/>
      <c r="B464"/>
      <c r="C464"/>
      <c r="D464"/>
    </row>
    <row r="465" spans="1:4">
      <c r="A465"/>
      <c r="B465"/>
      <c r="C465"/>
      <c r="D465"/>
    </row>
    <row r="466" spans="1:4">
      <c r="A466"/>
      <c r="B466"/>
      <c r="C466"/>
      <c r="D466"/>
    </row>
    <row r="467" spans="1:4">
      <c r="A467"/>
      <c r="B467"/>
      <c r="C467"/>
      <c r="D467"/>
    </row>
    <row r="468" spans="1:4">
      <c r="A468"/>
      <c r="B468"/>
      <c r="C468"/>
      <c r="D468"/>
    </row>
    <row r="469" spans="1:4">
      <c r="A469"/>
      <c r="B469"/>
      <c r="C469"/>
      <c r="D469"/>
    </row>
    <row r="470" spans="1:4">
      <c r="A470"/>
      <c r="B470"/>
      <c r="C470"/>
      <c r="D470"/>
    </row>
    <row r="471" spans="1:4">
      <c r="A471"/>
      <c r="B471"/>
      <c r="C471"/>
      <c r="D471"/>
    </row>
    <row r="472" spans="1:4">
      <c r="A472"/>
      <c r="B472"/>
      <c r="C472"/>
      <c r="D472"/>
    </row>
    <row r="473" spans="1:4">
      <c r="A473"/>
      <c r="B473"/>
      <c r="C473"/>
      <c r="D473"/>
    </row>
    <row r="474" spans="1:4">
      <c r="A474"/>
      <c r="B474"/>
      <c r="C474"/>
      <c r="D474"/>
    </row>
    <row r="475" spans="1:4">
      <c r="A475"/>
      <c r="B475"/>
      <c r="C475"/>
      <c r="D475"/>
    </row>
    <row r="476" spans="1:4">
      <c r="A476"/>
      <c r="B476"/>
      <c r="C476"/>
      <c r="D476"/>
    </row>
    <row r="477" spans="1:4">
      <c r="A477"/>
      <c r="B477"/>
      <c r="C477"/>
      <c r="D477"/>
    </row>
    <row r="478" spans="1:4">
      <c r="A478"/>
      <c r="B478"/>
      <c r="C478"/>
      <c r="D478"/>
    </row>
    <row r="479" spans="1:4">
      <c r="A479"/>
      <c r="B479"/>
      <c r="C479"/>
      <c r="D479"/>
    </row>
    <row r="480" spans="1:4">
      <c r="A480"/>
      <c r="B480"/>
      <c r="C480"/>
      <c r="D480"/>
    </row>
    <row r="481" spans="1:4">
      <c r="A481"/>
      <c r="B481"/>
      <c r="C481"/>
      <c r="D481"/>
    </row>
    <row r="482" spans="1:4">
      <c r="A482"/>
      <c r="B482"/>
      <c r="C482"/>
      <c r="D482"/>
    </row>
    <row r="483" spans="1:4">
      <c r="A483"/>
      <c r="B483"/>
      <c r="C483"/>
      <c r="D483"/>
    </row>
    <row r="484" spans="1:4">
      <c r="A484"/>
      <c r="B484"/>
      <c r="C484"/>
      <c r="D484"/>
    </row>
    <row r="485" spans="1:4">
      <c r="A485"/>
      <c r="B485"/>
      <c r="C485"/>
      <c r="D485"/>
    </row>
    <row r="486" spans="1:4">
      <c r="A486"/>
      <c r="B486"/>
      <c r="C486"/>
      <c r="D486"/>
    </row>
    <row r="487" spans="1:4">
      <c r="A487"/>
      <c r="B487"/>
      <c r="C487"/>
      <c r="D487"/>
    </row>
    <row r="488" spans="1:4">
      <c r="A488"/>
      <c r="B488"/>
      <c r="C488"/>
      <c r="D488"/>
    </row>
    <row r="489" spans="1:4">
      <c r="A489"/>
      <c r="B489"/>
      <c r="C489"/>
      <c r="D489"/>
    </row>
    <row r="490" spans="1:4">
      <c r="A490"/>
      <c r="B490"/>
      <c r="C490"/>
      <c r="D490"/>
    </row>
    <row r="491" spans="1:4">
      <c r="A491"/>
      <c r="B491"/>
      <c r="C491"/>
      <c r="D491"/>
    </row>
    <row r="492" spans="1:4">
      <c r="A492"/>
      <c r="B492"/>
      <c r="C492"/>
      <c r="D492"/>
    </row>
    <row r="493" spans="1:4">
      <c r="A493"/>
      <c r="B493"/>
      <c r="C493"/>
      <c r="D493"/>
    </row>
    <row r="494" spans="1:4">
      <c r="A494"/>
      <c r="B494"/>
      <c r="C494"/>
      <c r="D494"/>
    </row>
    <row r="495" spans="1:4">
      <c r="A495"/>
      <c r="B495"/>
      <c r="C495"/>
      <c r="D495"/>
    </row>
    <row r="496" spans="1:4">
      <c r="A496"/>
      <c r="B496"/>
      <c r="C496"/>
      <c r="D496"/>
    </row>
    <row r="497" spans="1:4">
      <c r="A497"/>
      <c r="B497"/>
      <c r="C497"/>
      <c r="D497"/>
    </row>
    <row r="498" spans="1:4">
      <c r="A498"/>
      <c r="B498"/>
      <c r="C498"/>
      <c r="D498"/>
    </row>
    <row r="499" spans="1:4">
      <c r="A499"/>
      <c r="B499"/>
      <c r="C499"/>
      <c r="D499"/>
    </row>
    <row r="500" spans="1:4">
      <c r="A500"/>
      <c r="B500"/>
      <c r="C500"/>
      <c r="D500"/>
    </row>
    <row r="501" spans="1:4">
      <c r="A501"/>
      <c r="B501"/>
      <c r="C501"/>
      <c r="D501"/>
    </row>
    <row r="502" spans="1:4">
      <c r="A502"/>
      <c r="B502"/>
      <c r="C502"/>
      <c r="D502"/>
    </row>
    <row r="503" spans="1:4">
      <c r="A503"/>
      <c r="B503"/>
      <c r="C503"/>
      <c r="D503"/>
    </row>
    <row r="504" spans="1:4">
      <c r="A504"/>
      <c r="B504"/>
      <c r="C504"/>
      <c r="D504"/>
    </row>
    <row r="505" spans="1:4">
      <c r="A505"/>
      <c r="B505"/>
      <c r="C505"/>
      <c r="D505"/>
    </row>
    <row r="506" spans="1:4">
      <c r="A506"/>
      <c r="B506"/>
      <c r="C506"/>
      <c r="D506"/>
    </row>
    <row r="507" spans="1:4">
      <c r="A507"/>
      <c r="B507"/>
      <c r="C507"/>
      <c r="D507"/>
    </row>
    <row r="508" spans="1:4">
      <c r="A508"/>
      <c r="B508"/>
      <c r="C508"/>
      <c r="D508"/>
    </row>
    <row r="509" spans="1:4">
      <c r="A509"/>
      <c r="B509"/>
      <c r="C509"/>
      <c r="D509"/>
    </row>
    <row r="510" spans="1:4">
      <c r="A510"/>
      <c r="B510"/>
      <c r="C510"/>
      <c r="D510"/>
    </row>
    <row r="511" spans="1:4">
      <c r="A511"/>
      <c r="B511"/>
      <c r="C511"/>
      <c r="D511"/>
    </row>
    <row r="512" spans="1:4">
      <c r="A512"/>
      <c r="B512"/>
      <c r="C512"/>
      <c r="D512"/>
    </row>
    <row r="513" spans="1:4">
      <c r="A513"/>
      <c r="B513"/>
      <c r="C513"/>
      <c r="D513"/>
    </row>
    <row r="514" spans="1:4">
      <c r="A514"/>
      <c r="B514"/>
      <c r="C514"/>
      <c r="D514"/>
    </row>
    <row r="515" spans="1:4">
      <c r="A515"/>
      <c r="B515"/>
      <c r="C515"/>
      <c r="D515"/>
    </row>
    <row r="516" spans="1:4">
      <c r="A516"/>
      <c r="B516"/>
      <c r="C516"/>
      <c r="D516"/>
    </row>
    <row r="517" spans="1:4">
      <c r="A517"/>
      <c r="B517"/>
      <c r="C517"/>
      <c r="D517"/>
    </row>
    <row r="518" spans="1:4">
      <c r="A518"/>
      <c r="B518"/>
      <c r="C518"/>
      <c r="D518"/>
    </row>
    <row r="519" spans="1:4">
      <c r="A519"/>
      <c r="B519"/>
      <c r="C519"/>
      <c r="D519"/>
    </row>
    <row r="520" spans="1:4">
      <c r="A520"/>
      <c r="B520"/>
      <c r="C520"/>
      <c r="D520"/>
    </row>
    <row r="521" spans="1:4">
      <c r="A521"/>
      <c r="B521"/>
      <c r="C521"/>
      <c r="D521"/>
    </row>
    <row r="522" spans="1:4">
      <c r="A522"/>
      <c r="B522"/>
      <c r="C522"/>
      <c r="D522"/>
    </row>
    <row r="523" spans="1:4">
      <c r="A523"/>
      <c r="B523"/>
      <c r="C523"/>
      <c r="D523"/>
    </row>
    <row r="524" spans="1:4">
      <c r="A524"/>
      <c r="B524"/>
      <c r="C524"/>
      <c r="D524"/>
    </row>
    <row r="525" spans="1:4">
      <c r="A525"/>
      <c r="B525"/>
      <c r="C525"/>
      <c r="D525"/>
    </row>
    <row r="526" spans="1:4">
      <c r="A526"/>
      <c r="B526"/>
      <c r="C526"/>
      <c r="D526"/>
    </row>
    <row r="527" spans="1:4">
      <c r="A527"/>
      <c r="B527"/>
      <c r="C527"/>
      <c r="D527"/>
    </row>
    <row r="528" spans="1:4">
      <c r="A528"/>
      <c r="B528"/>
      <c r="C528"/>
      <c r="D528"/>
    </row>
    <row r="529" spans="1:4">
      <c r="A529"/>
      <c r="B529"/>
      <c r="C529"/>
      <c r="D529"/>
    </row>
    <row r="530" spans="1:4">
      <c r="A530"/>
      <c r="B530"/>
      <c r="C530"/>
      <c r="D530"/>
    </row>
    <row r="531" spans="1:4">
      <c r="A531"/>
      <c r="B531"/>
      <c r="C531"/>
      <c r="D531"/>
    </row>
    <row r="532" spans="1:4">
      <c r="A532"/>
      <c r="B532"/>
      <c r="C532"/>
      <c r="D532"/>
    </row>
    <row r="533" spans="1:4">
      <c r="A533"/>
      <c r="B533"/>
      <c r="C533"/>
      <c r="D533"/>
    </row>
    <row r="534" spans="1:4">
      <c r="A534"/>
      <c r="B534"/>
      <c r="C534"/>
      <c r="D534"/>
    </row>
    <row r="535" spans="1:4">
      <c r="A535"/>
      <c r="B535"/>
      <c r="C535"/>
      <c r="D535"/>
    </row>
    <row r="536" spans="1:4">
      <c r="A536"/>
      <c r="B536"/>
      <c r="C536"/>
      <c r="D536"/>
    </row>
    <row r="537" spans="1:4">
      <c r="A537"/>
      <c r="B537"/>
      <c r="C537"/>
      <c r="D537"/>
    </row>
    <row r="538" spans="1:4">
      <c r="A538"/>
      <c r="B538"/>
      <c r="C538"/>
      <c r="D538"/>
    </row>
    <row r="539" spans="1:4">
      <c r="A539"/>
      <c r="B539"/>
      <c r="C539"/>
      <c r="D539"/>
    </row>
    <row r="540" spans="1:4">
      <c r="A540"/>
      <c r="B540"/>
      <c r="C540"/>
      <c r="D540"/>
    </row>
    <row r="541" spans="1:4">
      <c r="A541"/>
      <c r="B541"/>
      <c r="C541"/>
      <c r="D541"/>
    </row>
    <row r="542" spans="1:4">
      <c r="A542"/>
      <c r="B542"/>
      <c r="C542"/>
      <c r="D542"/>
    </row>
    <row r="543" spans="1:4">
      <c r="A543"/>
      <c r="B543"/>
      <c r="C543"/>
      <c r="D543"/>
    </row>
    <row r="544" spans="1:4">
      <c r="A544"/>
      <c r="B544"/>
      <c r="C544"/>
      <c r="D544"/>
    </row>
    <row r="545" spans="1:4">
      <c r="A545"/>
      <c r="B545"/>
      <c r="C545"/>
      <c r="D545"/>
    </row>
    <row r="546" spans="1:4">
      <c r="A546"/>
      <c r="B546"/>
      <c r="C546"/>
      <c r="D546"/>
    </row>
    <row r="547" spans="1:4">
      <c r="A547"/>
      <c r="B547"/>
      <c r="C547"/>
      <c r="D547"/>
    </row>
    <row r="548" spans="1:4">
      <c r="A548"/>
      <c r="B548"/>
      <c r="C548"/>
      <c r="D548"/>
    </row>
    <row r="549" spans="1:4">
      <c r="A549"/>
      <c r="B549"/>
      <c r="C549"/>
      <c r="D549"/>
    </row>
    <row r="550" spans="1:4">
      <c r="A550"/>
      <c r="B550"/>
      <c r="C550"/>
      <c r="D550"/>
    </row>
    <row r="551" spans="1:4">
      <c r="A551"/>
      <c r="B551"/>
      <c r="C551"/>
      <c r="D551"/>
    </row>
    <row r="552" spans="1:4">
      <c r="A552"/>
      <c r="B552"/>
      <c r="C552"/>
      <c r="D552"/>
    </row>
    <row r="553" spans="1:4">
      <c r="A553"/>
      <c r="B553"/>
      <c r="C553"/>
      <c r="D553"/>
    </row>
    <row r="554" spans="1:4">
      <c r="A554"/>
      <c r="B554"/>
      <c r="C554"/>
      <c r="D554"/>
    </row>
    <row r="555" spans="1:4">
      <c r="A555"/>
      <c r="B555"/>
      <c r="C555"/>
      <c r="D555"/>
    </row>
    <row r="556" spans="1:4">
      <c r="A556"/>
      <c r="B556"/>
      <c r="C556"/>
      <c r="D556"/>
    </row>
    <row r="557" spans="1:4">
      <c r="A557"/>
      <c r="B557"/>
      <c r="C557"/>
      <c r="D557"/>
    </row>
    <row r="558" spans="1:4">
      <c r="A558"/>
      <c r="B558"/>
      <c r="C558"/>
      <c r="D558"/>
    </row>
    <row r="559" spans="1:4">
      <c r="A559"/>
      <c r="B559"/>
      <c r="C559"/>
      <c r="D559"/>
    </row>
    <row r="560" spans="1:4">
      <c r="A560"/>
      <c r="B560"/>
      <c r="C560"/>
      <c r="D560"/>
    </row>
    <row r="561" spans="1:4">
      <c r="A561"/>
      <c r="B561"/>
      <c r="C561"/>
      <c r="D561"/>
    </row>
    <row r="562" spans="1:4">
      <c r="A562"/>
      <c r="B562"/>
      <c r="C562"/>
      <c r="D562"/>
    </row>
    <row r="563" spans="1:4">
      <c r="A563"/>
      <c r="B563"/>
      <c r="C563"/>
      <c r="D563"/>
    </row>
    <row r="564" spans="1:4">
      <c r="A564"/>
      <c r="B564"/>
      <c r="C564"/>
      <c r="D564"/>
    </row>
    <row r="565" spans="1:4">
      <c r="A565"/>
      <c r="B565"/>
      <c r="C565"/>
      <c r="D565"/>
    </row>
    <row r="566" spans="1:4">
      <c r="A566"/>
      <c r="B566"/>
      <c r="C566"/>
      <c r="D566"/>
    </row>
    <row r="567" spans="1:4">
      <c r="A567"/>
      <c r="B567"/>
      <c r="C567"/>
      <c r="D567"/>
    </row>
    <row r="568" spans="1:4">
      <c r="A568"/>
      <c r="B568"/>
      <c r="C568"/>
      <c r="D568"/>
    </row>
    <row r="569" spans="1:4">
      <c r="A569"/>
      <c r="B569"/>
      <c r="C569"/>
      <c r="D569"/>
    </row>
    <row r="570" spans="1:4">
      <c r="A570"/>
      <c r="B570"/>
      <c r="C570"/>
      <c r="D570"/>
    </row>
    <row r="571" spans="1:4">
      <c r="A571"/>
      <c r="B571"/>
      <c r="C571"/>
      <c r="D571"/>
    </row>
    <row r="572" spans="1:4">
      <c r="A572"/>
      <c r="B572"/>
      <c r="C572"/>
      <c r="D572"/>
    </row>
    <row r="573" spans="1:4">
      <c r="A573"/>
      <c r="B573"/>
      <c r="C573"/>
      <c r="D573"/>
    </row>
    <row r="574" spans="1:4">
      <c r="A574"/>
      <c r="B574"/>
      <c r="C574"/>
      <c r="D574"/>
    </row>
    <row r="575" spans="1:4">
      <c r="A575"/>
      <c r="B575"/>
      <c r="C575"/>
      <c r="D575"/>
    </row>
    <row r="576" spans="1:4">
      <c r="A576"/>
      <c r="B576"/>
      <c r="C576"/>
      <c r="D576"/>
    </row>
    <row r="577" spans="1:4">
      <c r="A577"/>
      <c r="B577"/>
      <c r="C577"/>
      <c r="D577"/>
    </row>
    <row r="578" spans="1:4">
      <c r="A578"/>
      <c r="B578"/>
      <c r="C578"/>
      <c r="D578"/>
    </row>
    <row r="579" spans="1:4">
      <c r="A579"/>
      <c r="B579"/>
      <c r="C579"/>
      <c r="D579"/>
    </row>
    <row r="580" spans="1:4">
      <c r="A580"/>
      <c r="B580"/>
      <c r="C580"/>
      <c r="D580"/>
    </row>
    <row r="581" spans="1:4">
      <c r="A581"/>
      <c r="B581"/>
      <c r="C581"/>
      <c r="D581"/>
    </row>
    <row r="582" spans="1:4">
      <c r="A582"/>
      <c r="B582"/>
      <c r="C582"/>
      <c r="D582"/>
    </row>
    <row r="583" spans="1:4">
      <c r="A583"/>
      <c r="B583"/>
      <c r="C583"/>
      <c r="D583"/>
    </row>
    <row r="584" spans="1:4">
      <c r="A584"/>
      <c r="B584"/>
      <c r="C584"/>
      <c r="D584"/>
    </row>
    <row r="585" spans="1:4">
      <c r="A585"/>
      <c r="B585"/>
      <c r="C585"/>
      <c r="D585"/>
    </row>
    <row r="586" spans="1:4">
      <c r="A586"/>
      <c r="B586"/>
      <c r="C586"/>
      <c r="D586"/>
    </row>
    <row r="587" spans="1:4">
      <c r="A587"/>
      <c r="B587"/>
      <c r="C587"/>
      <c r="D587"/>
    </row>
    <row r="588" spans="1:4">
      <c r="A588"/>
      <c r="B588"/>
      <c r="C588"/>
      <c r="D588"/>
    </row>
    <row r="589" spans="1:4">
      <c r="A589"/>
      <c r="B589"/>
      <c r="C589"/>
      <c r="D589"/>
    </row>
    <row r="590" spans="1:4">
      <c r="A590"/>
      <c r="B590"/>
      <c r="C590"/>
      <c r="D590"/>
    </row>
    <row r="591" spans="1:4">
      <c r="A591"/>
      <c r="B591"/>
      <c r="C591"/>
      <c r="D591"/>
    </row>
    <row r="592" spans="1:4">
      <c r="A592"/>
      <c r="B592"/>
      <c r="C592"/>
      <c r="D592"/>
    </row>
    <row r="593" spans="1:4">
      <c r="A593"/>
      <c r="B593"/>
      <c r="C593"/>
      <c r="D593"/>
    </row>
    <row r="594" spans="1:4">
      <c r="A594"/>
      <c r="B594"/>
      <c r="C594"/>
      <c r="D594"/>
    </row>
    <row r="595" spans="1:4">
      <c r="A595"/>
      <c r="B595"/>
      <c r="C595"/>
      <c r="D595"/>
    </row>
    <row r="596" spans="1:4">
      <c r="A596"/>
      <c r="B596"/>
      <c r="C596"/>
      <c r="D596"/>
    </row>
    <row r="597" spans="1:4">
      <c r="A597"/>
      <c r="B597"/>
      <c r="C597"/>
      <c r="D597"/>
    </row>
    <row r="598" spans="1:4">
      <c r="A598"/>
      <c r="B598"/>
      <c r="C598"/>
      <c r="D598"/>
    </row>
    <row r="599" spans="1:4">
      <c r="A599"/>
      <c r="B599"/>
      <c r="C599"/>
      <c r="D599"/>
    </row>
    <row r="600" spans="1:4">
      <c r="A600"/>
      <c r="B600"/>
      <c r="C600"/>
      <c r="D600"/>
    </row>
    <row r="601" spans="1:4">
      <c r="A601"/>
      <c r="B601"/>
      <c r="C601"/>
      <c r="D601"/>
    </row>
    <row r="602" spans="1:4">
      <c r="A602"/>
      <c r="B602"/>
      <c r="C602"/>
      <c r="D602"/>
    </row>
    <row r="603" spans="1:4">
      <c r="A603"/>
      <c r="B603"/>
      <c r="C603"/>
      <c r="D603"/>
    </row>
    <row r="604" spans="1:4">
      <c r="A604"/>
      <c r="B604"/>
      <c r="C604"/>
      <c r="D604"/>
    </row>
    <row r="605" spans="1:4">
      <c r="A605"/>
      <c r="B605"/>
      <c r="C605"/>
      <c r="D605"/>
    </row>
    <row r="606" spans="1:4">
      <c r="A606"/>
      <c r="B606"/>
      <c r="C606"/>
      <c r="D606"/>
    </row>
    <row r="607" spans="1:4">
      <c r="A607"/>
      <c r="B607"/>
      <c r="C607"/>
      <c r="D607"/>
    </row>
    <row r="608" spans="1:4">
      <c r="A608"/>
      <c r="B608"/>
      <c r="C608"/>
      <c r="D608"/>
    </row>
    <row r="609" spans="1:4">
      <c r="A609"/>
      <c r="B609"/>
      <c r="C609"/>
      <c r="D609"/>
    </row>
    <row r="610" spans="1:4">
      <c r="A610"/>
      <c r="B610"/>
      <c r="C610"/>
      <c r="D610"/>
    </row>
    <row r="611" spans="1:4">
      <c r="A611"/>
      <c r="B611"/>
      <c r="C611"/>
      <c r="D611"/>
    </row>
    <row r="612" spans="1:4">
      <c r="A612"/>
      <c r="B612"/>
      <c r="C612"/>
      <c r="D612"/>
    </row>
    <row r="613" spans="1:4">
      <c r="A613"/>
      <c r="B613"/>
      <c r="C613"/>
      <c r="D613"/>
    </row>
    <row r="614" spans="1:4">
      <c r="A614"/>
      <c r="B614"/>
      <c r="C614"/>
      <c r="D614"/>
    </row>
    <row r="615" spans="1:4">
      <c r="A615"/>
      <c r="B615"/>
      <c r="C615"/>
      <c r="D615"/>
    </row>
    <row r="616" spans="1:4">
      <c r="A616"/>
      <c r="B616"/>
      <c r="C616"/>
      <c r="D616"/>
    </row>
    <row r="617" spans="1:4">
      <c r="A617"/>
      <c r="B617"/>
      <c r="C617"/>
      <c r="D617"/>
    </row>
    <row r="618" spans="1:4">
      <c r="A618"/>
      <c r="B618"/>
      <c r="C618"/>
      <c r="D618"/>
    </row>
    <row r="619" spans="1:4">
      <c r="A619"/>
      <c r="B619"/>
      <c r="C619"/>
      <c r="D619"/>
    </row>
    <row r="620" spans="1:4">
      <c r="A620"/>
      <c r="B620"/>
      <c r="C620"/>
      <c r="D620"/>
    </row>
    <row r="621" spans="1:4">
      <c r="A621"/>
      <c r="B621"/>
      <c r="C621"/>
      <c r="D621"/>
    </row>
    <row r="622" spans="1:4">
      <c r="A622"/>
      <c r="B622"/>
      <c r="C622"/>
      <c r="D622"/>
    </row>
    <row r="623" spans="1:4">
      <c r="A623"/>
      <c r="B623"/>
      <c r="C623"/>
      <c r="D623"/>
    </row>
    <row r="624" spans="1:4">
      <c r="A624"/>
      <c r="B624"/>
      <c r="C624"/>
      <c r="D624"/>
    </row>
    <row r="625" spans="1:4">
      <c r="A625"/>
      <c r="B625"/>
      <c r="C625"/>
      <c r="D625"/>
    </row>
    <row r="626" spans="1:4">
      <c r="A626"/>
      <c r="B626"/>
      <c r="C626"/>
      <c r="D626"/>
    </row>
    <row r="627" spans="1:4">
      <c r="A627"/>
      <c r="B627"/>
      <c r="C627"/>
      <c r="D627"/>
    </row>
    <row r="628" spans="1:4">
      <c r="A628"/>
      <c r="B628"/>
      <c r="C628"/>
      <c r="D628"/>
    </row>
    <row r="629" spans="1:4">
      <c r="A629"/>
      <c r="B629"/>
      <c r="C629"/>
      <c r="D629"/>
    </row>
    <row r="630" spans="1:4">
      <c r="A630"/>
      <c r="B630"/>
      <c r="C630"/>
      <c r="D630"/>
    </row>
    <row r="631" spans="1:4">
      <c r="A631"/>
      <c r="B631"/>
      <c r="C631"/>
      <c r="D631"/>
    </row>
    <row r="632" spans="1:4">
      <c r="A632"/>
      <c r="B632"/>
      <c r="C632"/>
      <c r="D632"/>
    </row>
    <row r="633" spans="1:4">
      <c r="A633"/>
      <c r="B633"/>
      <c r="C633"/>
      <c r="D633"/>
    </row>
    <row r="634" spans="1:4">
      <c r="A634"/>
      <c r="B634"/>
      <c r="C634"/>
      <c r="D634"/>
    </row>
    <row r="635" spans="1:4">
      <c r="A635"/>
      <c r="B635"/>
      <c r="C635"/>
      <c r="D635"/>
    </row>
    <row r="636" spans="1:4">
      <c r="A636"/>
      <c r="B636"/>
      <c r="C636"/>
      <c r="D636"/>
    </row>
    <row r="637" spans="1:4">
      <c r="A637"/>
      <c r="B637"/>
      <c r="C637"/>
      <c r="D637"/>
    </row>
    <row r="638" spans="1:4">
      <c r="A638"/>
      <c r="B638"/>
      <c r="C638"/>
      <c r="D638"/>
    </row>
    <row r="639" spans="1:4">
      <c r="A639"/>
      <c r="B639"/>
      <c r="C639"/>
      <c r="D639"/>
    </row>
    <row r="640" spans="1:4">
      <c r="A640"/>
      <c r="B640"/>
      <c r="C640"/>
      <c r="D640"/>
    </row>
    <row r="641" spans="1:4">
      <c r="A641"/>
      <c r="B641"/>
      <c r="C641"/>
      <c r="D641"/>
    </row>
    <row r="642" spans="1:4">
      <c r="A642"/>
      <c r="B642"/>
      <c r="C642"/>
      <c r="D642"/>
    </row>
    <row r="643" spans="1:4">
      <c r="A643"/>
      <c r="B643"/>
      <c r="C643"/>
      <c r="D643"/>
    </row>
    <row r="644" spans="1:4">
      <c r="A644"/>
      <c r="B644"/>
      <c r="C644"/>
      <c r="D644"/>
    </row>
    <row r="645" spans="1:4">
      <c r="A645"/>
      <c r="B645"/>
      <c r="C645"/>
      <c r="D645"/>
    </row>
    <row r="646" spans="1:4">
      <c r="A646"/>
      <c r="B646"/>
      <c r="C646"/>
      <c r="D646"/>
    </row>
    <row r="647" spans="1:4">
      <c r="A647"/>
      <c r="B647"/>
      <c r="C647"/>
      <c r="D647"/>
    </row>
    <row r="648" spans="1:4">
      <c r="A648"/>
      <c r="B648"/>
      <c r="C648"/>
      <c r="D648"/>
    </row>
    <row r="649" spans="1:4">
      <c r="A649"/>
      <c r="B649"/>
      <c r="C649"/>
      <c r="D649"/>
    </row>
    <row r="650" spans="1:4">
      <c r="A650"/>
      <c r="B650"/>
      <c r="C650"/>
      <c r="D650"/>
    </row>
    <row r="651" spans="1:4">
      <c r="A651"/>
      <c r="B651"/>
      <c r="C651"/>
      <c r="D651"/>
    </row>
    <row r="652" spans="1:4">
      <c r="A652"/>
      <c r="B652"/>
      <c r="C652"/>
      <c r="D652"/>
    </row>
    <row r="653" spans="1:4">
      <c r="A653"/>
      <c r="B653"/>
      <c r="C653"/>
      <c r="D653"/>
    </row>
    <row r="654" spans="1:4">
      <c r="A654"/>
      <c r="B654"/>
      <c r="C654"/>
      <c r="D654"/>
    </row>
    <row r="655" spans="1:4">
      <c r="A655"/>
      <c r="B655"/>
      <c r="C655"/>
      <c r="D655"/>
    </row>
    <row r="656" spans="1:4">
      <c r="A656"/>
      <c r="B656"/>
      <c r="C656"/>
      <c r="D656"/>
    </row>
    <row r="657" spans="1:4">
      <c r="A657"/>
      <c r="B657"/>
      <c r="C657"/>
      <c r="D657"/>
    </row>
    <row r="658" spans="1:4">
      <c r="A658"/>
      <c r="B658"/>
      <c r="C658"/>
      <c r="D658"/>
    </row>
    <row r="659" spans="1:4">
      <c r="A659"/>
      <c r="B659"/>
      <c r="C659"/>
      <c r="D659"/>
    </row>
    <row r="660" spans="1:4">
      <c r="A660"/>
      <c r="B660"/>
      <c r="C660"/>
      <c r="D660"/>
    </row>
    <row r="661" spans="1:4">
      <c r="A661"/>
      <c r="B661"/>
      <c r="C661"/>
      <c r="D661"/>
    </row>
    <row r="662" spans="1:4">
      <c r="A662"/>
      <c r="B662"/>
      <c r="C662"/>
      <c r="D662"/>
    </row>
    <row r="663" spans="1:4">
      <c r="A663"/>
      <c r="B663"/>
      <c r="C663"/>
      <c r="D663"/>
    </row>
    <row r="664" spans="1:4">
      <c r="A664"/>
      <c r="B664"/>
      <c r="C664"/>
      <c r="D664"/>
    </row>
    <row r="665" spans="1:4">
      <c r="A665"/>
      <c r="B665"/>
      <c r="C665"/>
      <c r="D665"/>
    </row>
    <row r="666" spans="1:4">
      <c r="A666"/>
      <c r="B666"/>
      <c r="C666"/>
      <c r="D666"/>
    </row>
    <row r="667" spans="1:4">
      <c r="A667"/>
      <c r="B667"/>
      <c r="C667"/>
      <c r="D667"/>
    </row>
    <row r="668" spans="1:4">
      <c r="A668"/>
      <c r="B668"/>
      <c r="C668"/>
      <c r="D668"/>
    </row>
    <row r="669" spans="1:4">
      <c r="A669"/>
      <c r="B669"/>
      <c r="C669"/>
      <c r="D669"/>
    </row>
    <row r="670" spans="1:4">
      <c r="A670"/>
      <c r="B670"/>
      <c r="C670"/>
      <c r="D670"/>
    </row>
    <row r="671" spans="1:4">
      <c r="A671"/>
      <c r="B671"/>
      <c r="C671"/>
      <c r="D671"/>
    </row>
    <row r="672" spans="1:4">
      <c r="A672"/>
      <c r="B672"/>
      <c r="C672"/>
      <c r="D672"/>
    </row>
    <row r="673" spans="1:4">
      <c r="A673"/>
      <c r="B673"/>
      <c r="C673"/>
      <c r="D673"/>
    </row>
    <row r="674" spans="1:4">
      <c r="A674"/>
      <c r="B674"/>
      <c r="C674"/>
      <c r="D674"/>
    </row>
    <row r="675" spans="1:4">
      <c r="A675"/>
      <c r="B675"/>
      <c r="C675"/>
      <c r="D675"/>
    </row>
    <row r="676" spans="1:4">
      <c r="A676"/>
      <c r="B676"/>
      <c r="C676"/>
      <c r="D676"/>
    </row>
    <row r="677" spans="1:4">
      <c r="A677"/>
      <c r="B677"/>
      <c r="C677"/>
      <c r="D677"/>
    </row>
    <row r="678" spans="1:4">
      <c r="A678"/>
      <c r="B678"/>
      <c r="C678"/>
      <c r="D678"/>
    </row>
    <row r="679" spans="1:4">
      <c r="A679"/>
      <c r="B679"/>
      <c r="C679"/>
      <c r="D679"/>
    </row>
    <row r="680" spans="1:4">
      <c r="A680"/>
      <c r="B680"/>
      <c r="C680"/>
      <c r="D680"/>
    </row>
    <row r="681" spans="1:4">
      <c r="A681"/>
      <c r="B681"/>
      <c r="C681"/>
      <c r="D681"/>
    </row>
    <row r="682" spans="1:4">
      <c r="A682"/>
      <c r="B682"/>
      <c r="C682"/>
      <c r="D682"/>
    </row>
    <row r="683" spans="1:4">
      <c r="A683"/>
      <c r="B683"/>
      <c r="C683"/>
      <c r="D683"/>
    </row>
    <row r="684" spans="1:4">
      <c r="A684"/>
      <c r="B684"/>
      <c r="C684"/>
      <c r="D684"/>
    </row>
    <row r="685" spans="1:4">
      <c r="A685"/>
      <c r="B685"/>
      <c r="C685"/>
      <c r="D685"/>
    </row>
    <row r="686" spans="1:4">
      <c r="A686"/>
      <c r="B686"/>
      <c r="C686"/>
      <c r="D686"/>
    </row>
    <row r="687" spans="1:4">
      <c r="A687"/>
      <c r="B687"/>
      <c r="C687"/>
      <c r="D687"/>
    </row>
    <row r="688" spans="1:4">
      <c r="A688"/>
      <c r="B688"/>
      <c r="C688"/>
      <c r="D688"/>
    </row>
    <row r="689" spans="1:4">
      <c r="A689"/>
      <c r="B689"/>
      <c r="C689"/>
      <c r="D689"/>
    </row>
    <row r="690" spans="1:4">
      <c r="A690"/>
      <c r="B690"/>
      <c r="C690"/>
      <c r="D690"/>
    </row>
    <row r="691" spans="1:4">
      <c r="A691"/>
      <c r="B691"/>
      <c r="C691"/>
      <c r="D691"/>
    </row>
    <row r="692" spans="1:4">
      <c r="A692"/>
      <c r="B692"/>
      <c r="C692"/>
      <c r="D692"/>
    </row>
    <row r="693" spans="1:4">
      <c r="A693"/>
      <c r="B693"/>
      <c r="C693"/>
      <c r="D693"/>
    </row>
    <row r="694" spans="1:4">
      <c r="A694"/>
      <c r="B694"/>
      <c r="C694"/>
      <c r="D694"/>
    </row>
    <row r="695" spans="1:4">
      <c r="A695"/>
      <c r="B695"/>
      <c r="C695"/>
      <c r="D695"/>
    </row>
    <row r="696" spans="1:4">
      <c r="A696"/>
      <c r="B696"/>
      <c r="C696"/>
      <c r="D696"/>
    </row>
    <row r="697" spans="1:4">
      <c r="A697"/>
      <c r="B697"/>
      <c r="C697"/>
      <c r="D697"/>
    </row>
    <row r="698" spans="1:4">
      <c r="A698"/>
      <c r="B698"/>
      <c r="C698"/>
      <c r="D698"/>
    </row>
    <row r="699" spans="1:4">
      <c r="A699"/>
      <c r="B699"/>
      <c r="C699"/>
      <c r="D699"/>
    </row>
    <row r="700" spans="1:4">
      <c r="A700"/>
      <c r="B700"/>
      <c r="C700"/>
      <c r="D700"/>
    </row>
    <row r="701" spans="1:4">
      <c r="A701"/>
      <c r="B701"/>
      <c r="C701"/>
      <c r="D701"/>
    </row>
    <row r="702" spans="1:4">
      <c r="A702"/>
      <c r="B702"/>
      <c r="C702"/>
      <c r="D702"/>
    </row>
    <row r="703" spans="1:4">
      <c r="A703"/>
      <c r="B703"/>
      <c r="C703"/>
      <c r="D703"/>
    </row>
    <row r="704" spans="1:4">
      <c r="A704"/>
      <c r="B704"/>
      <c r="C704"/>
      <c r="D704"/>
    </row>
    <row r="705" spans="1:4">
      <c r="A705"/>
      <c r="B705"/>
      <c r="C705"/>
      <c r="D705"/>
    </row>
    <row r="706" spans="1:4">
      <c r="A706"/>
      <c r="B706"/>
      <c r="C706"/>
      <c r="D706"/>
    </row>
    <row r="707" spans="1:4">
      <c r="A707"/>
      <c r="B707"/>
      <c r="C707"/>
      <c r="D707"/>
    </row>
    <row r="708" spans="1:4">
      <c r="A708"/>
      <c r="B708"/>
      <c r="C708"/>
      <c r="D708"/>
    </row>
    <row r="709" spans="1:4">
      <c r="A709"/>
      <c r="B709"/>
      <c r="C709"/>
      <c r="D709"/>
    </row>
    <row r="710" spans="1:4">
      <c r="A710"/>
      <c r="B710"/>
      <c r="C710"/>
      <c r="D710"/>
    </row>
    <row r="711" spans="1:4">
      <c r="A711"/>
      <c r="B711"/>
      <c r="C711"/>
      <c r="D711"/>
    </row>
    <row r="712" spans="1:4">
      <c r="A712"/>
      <c r="B712"/>
      <c r="C712"/>
      <c r="D712"/>
    </row>
    <row r="713" spans="1:4">
      <c r="A713"/>
      <c r="B713"/>
      <c r="C713"/>
      <c r="D713"/>
    </row>
    <row r="714" spans="1:4">
      <c r="A714"/>
      <c r="B714"/>
      <c r="C714"/>
      <c r="D714"/>
    </row>
    <row r="715" spans="1:4">
      <c r="A715"/>
      <c r="B715"/>
      <c r="C715"/>
      <c r="D715"/>
    </row>
    <row r="716" spans="1:4">
      <c r="A716"/>
      <c r="B716"/>
      <c r="C716"/>
      <c r="D716"/>
    </row>
    <row r="717" spans="1:4">
      <c r="A717"/>
      <c r="B717"/>
      <c r="C717"/>
      <c r="D717"/>
    </row>
    <row r="718" spans="1:4">
      <c r="A718"/>
      <c r="B718"/>
      <c r="C718"/>
      <c r="D718"/>
    </row>
    <row r="719" spans="1:4">
      <c r="A719"/>
      <c r="B719"/>
      <c r="C719"/>
      <c r="D719"/>
    </row>
    <row r="720" spans="1:4">
      <c r="A720"/>
      <c r="B720"/>
      <c r="C720"/>
      <c r="D720"/>
    </row>
    <row r="721" spans="1:4">
      <c r="A721"/>
      <c r="B721"/>
      <c r="C721"/>
      <c r="D721"/>
    </row>
    <row r="722" spans="1:4">
      <c r="A722"/>
      <c r="B722"/>
      <c r="C722"/>
      <c r="D722"/>
    </row>
    <row r="723" spans="1:4">
      <c r="A723"/>
      <c r="B723"/>
      <c r="C723"/>
      <c r="D723"/>
    </row>
    <row r="724" spans="1:4">
      <c r="A724"/>
      <c r="B724"/>
      <c r="C724"/>
      <c r="D724"/>
    </row>
    <row r="725" spans="1:4">
      <c r="A725"/>
      <c r="B725"/>
      <c r="C725"/>
      <c r="D725"/>
    </row>
    <row r="726" spans="1:4">
      <c r="A726"/>
      <c r="B726"/>
      <c r="C726"/>
      <c r="D726"/>
    </row>
    <row r="727" spans="1:4">
      <c r="A727"/>
      <c r="B727"/>
      <c r="C727"/>
      <c r="D727"/>
    </row>
    <row r="728" spans="1:4">
      <c r="A728"/>
      <c r="B728"/>
      <c r="C728"/>
      <c r="D728"/>
    </row>
    <row r="729" spans="1:4">
      <c r="A729"/>
      <c r="B729"/>
      <c r="C729"/>
      <c r="D729"/>
    </row>
    <row r="730" spans="1:4">
      <c r="A730"/>
      <c r="B730"/>
      <c r="C730"/>
      <c r="D730"/>
    </row>
    <row r="731" spans="1:4">
      <c r="A731"/>
      <c r="B731"/>
      <c r="C731"/>
      <c r="D731"/>
    </row>
    <row r="732" spans="1:4">
      <c r="A732"/>
      <c r="B732"/>
      <c r="C732"/>
      <c r="D732"/>
    </row>
    <row r="733" spans="1:4">
      <c r="A733"/>
      <c r="B733"/>
      <c r="C733"/>
      <c r="D733"/>
    </row>
    <row r="734" spans="1:4">
      <c r="A734"/>
      <c r="B734"/>
      <c r="C734"/>
      <c r="D734"/>
    </row>
    <row r="735" spans="1:4">
      <c r="A735"/>
      <c r="B735"/>
      <c r="C735"/>
      <c r="D735"/>
    </row>
    <row r="736" spans="1:4">
      <c r="A736"/>
      <c r="B736"/>
      <c r="C736"/>
      <c r="D736"/>
    </row>
    <row r="737" spans="1:4">
      <c r="A737"/>
      <c r="B737"/>
      <c r="C737"/>
      <c r="D737"/>
    </row>
    <row r="738" spans="1:4">
      <c r="A738"/>
      <c r="B738"/>
      <c r="C738"/>
      <c r="D738"/>
    </row>
    <row r="739" spans="1:4">
      <c r="A739"/>
      <c r="B739"/>
      <c r="C739"/>
      <c r="D739"/>
    </row>
    <row r="740" spans="1:4">
      <c r="A740"/>
      <c r="B740"/>
      <c r="C740"/>
      <c r="D740"/>
    </row>
    <row r="741" spans="1:4">
      <c r="A741"/>
      <c r="B741"/>
      <c r="C741"/>
      <c r="D741"/>
    </row>
    <row r="742" spans="1:4">
      <c r="A742"/>
      <c r="B742"/>
      <c r="C742"/>
      <c r="D742"/>
    </row>
    <row r="743" spans="1:4">
      <c r="A743"/>
      <c r="B743"/>
      <c r="C743"/>
      <c r="D743"/>
    </row>
    <row r="744" spans="1:4">
      <c r="A744"/>
      <c r="B744"/>
      <c r="C744"/>
      <c r="D744"/>
    </row>
    <row r="745" spans="1:4">
      <c r="A745"/>
      <c r="B745"/>
      <c r="C745"/>
      <c r="D745"/>
    </row>
    <row r="746" spans="1:4">
      <c r="A746"/>
      <c r="B746"/>
      <c r="C746"/>
      <c r="D746"/>
    </row>
    <row r="747" spans="1:4">
      <c r="A747"/>
      <c r="B747"/>
      <c r="C747"/>
      <c r="D747"/>
    </row>
    <row r="748" spans="1:4">
      <c r="A748"/>
      <c r="B748"/>
      <c r="C748"/>
      <c r="D748"/>
    </row>
    <row r="749" spans="1:4">
      <c r="A749"/>
      <c r="B749"/>
      <c r="C749"/>
      <c r="D749"/>
    </row>
    <row r="750" spans="1:4">
      <c r="A750"/>
      <c r="B750"/>
      <c r="C750"/>
      <c r="D750"/>
    </row>
    <row r="751" spans="1:4">
      <c r="A751"/>
      <c r="B751"/>
      <c r="C751"/>
      <c r="D751"/>
    </row>
    <row r="752" spans="1:4">
      <c r="A752"/>
      <c r="B752"/>
      <c r="C752"/>
      <c r="D752"/>
    </row>
    <row r="753" spans="1:4">
      <c r="A753"/>
      <c r="B753"/>
      <c r="C753"/>
      <c r="D753"/>
    </row>
    <row r="754" spans="1:4">
      <c r="A754"/>
      <c r="B754"/>
      <c r="C754"/>
      <c r="D754"/>
    </row>
    <row r="755" spans="1:4">
      <c r="A755"/>
      <c r="B755"/>
      <c r="C755"/>
      <c r="D755"/>
    </row>
    <row r="756" spans="1:4">
      <c r="A756"/>
      <c r="B756"/>
      <c r="C756"/>
      <c r="D756"/>
    </row>
    <row r="757" spans="1:4">
      <c r="A757"/>
      <c r="B757"/>
      <c r="C757"/>
      <c r="D757"/>
    </row>
    <row r="758" spans="1:4">
      <c r="A758"/>
      <c r="B758"/>
      <c r="C758"/>
      <c r="D758"/>
    </row>
    <row r="759" spans="1:4">
      <c r="A759"/>
      <c r="B759"/>
      <c r="C759"/>
      <c r="D759"/>
    </row>
    <row r="760" spans="1:4">
      <c r="A760"/>
      <c r="B760"/>
      <c r="C760"/>
      <c r="D760"/>
    </row>
    <row r="761" spans="1:4">
      <c r="A761"/>
      <c r="B761"/>
      <c r="C761"/>
      <c r="D761"/>
    </row>
    <row r="762" spans="1:4">
      <c r="A762"/>
      <c r="B762"/>
      <c r="C762"/>
      <c r="D762"/>
    </row>
    <row r="763" spans="1:4">
      <c r="A763"/>
      <c r="B763"/>
      <c r="C763"/>
      <c r="D763"/>
    </row>
    <row r="764" spans="1:4">
      <c r="A764"/>
      <c r="B764"/>
      <c r="C764"/>
      <c r="D764"/>
    </row>
    <row r="765" spans="1:4">
      <c r="A765"/>
      <c r="B765"/>
      <c r="C765"/>
      <c r="D765"/>
    </row>
    <row r="766" spans="1:4">
      <c r="A766"/>
      <c r="B766"/>
      <c r="C766"/>
      <c r="D766"/>
    </row>
    <row r="767" spans="1:4">
      <c r="A767"/>
      <c r="B767"/>
      <c r="C767"/>
      <c r="D767"/>
    </row>
    <row r="768" spans="1:4">
      <c r="A768"/>
      <c r="B768"/>
      <c r="C768"/>
      <c r="D768"/>
    </row>
    <row r="769" spans="1:4">
      <c r="A769"/>
      <c r="B769"/>
      <c r="C769"/>
      <c r="D769"/>
    </row>
    <row r="770" spans="1:4">
      <c r="A770"/>
      <c r="B770"/>
      <c r="C770"/>
      <c r="D770"/>
    </row>
    <row r="771" spans="1:4">
      <c r="A771"/>
      <c r="B771"/>
      <c r="C771"/>
      <c r="D771"/>
    </row>
    <row r="772" spans="1:4">
      <c r="A772"/>
      <c r="B772"/>
      <c r="C772"/>
      <c r="D772"/>
    </row>
    <row r="773" spans="1:4">
      <c r="A773"/>
      <c r="B773"/>
      <c r="C773"/>
      <c r="D773"/>
    </row>
    <row r="774" spans="1:4">
      <c r="A774"/>
      <c r="B774"/>
      <c r="C774"/>
      <c r="D774"/>
    </row>
    <row r="775" spans="1:4">
      <c r="A775"/>
      <c r="B775"/>
      <c r="C775"/>
      <c r="D775"/>
    </row>
    <row r="776" spans="1:4">
      <c r="A776"/>
      <c r="B776"/>
      <c r="C776"/>
      <c r="D776"/>
    </row>
    <row r="777" spans="1:4">
      <c r="A777"/>
      <c r="B777"/>
      <c r="C777"/>
      <c r="D777"/>
    </row>
    <row r="778" spans="1:4">
      <c r="A778"/>
      <c r="B778"/>
      <c r="C778"/>
      <c r="D778"/>
    </row>
    <row r="779" spans="1:4">
      <c r="A779"/>
      <c r="B779"/>
      <c r="C779"/>
      <c r="D779"/>
    </row>
    <row r="780" spans="1:4">
      <c r="A780"/>
      <c r="B780"/>
      <c r="C780"/>
      <c r="D780"/>
    </row>
    <row r="781" spans="1:4">
      <c r="A781"/>
      <c r="B781"/>
      <c r="C781"/>
      <c r="D781"/>
    </row>
    <row r="782" spans="1:4">
      <c r="A782"/>
      <c r="B782"/>
      <c r="C782"/>
      <c r="D782"/>
    </row>
    <row r="783" spans="1:4">
      <c r="A783"/>
      <c r="B783"/>
      <c r="C783"/>
      <c r="D783"/>
    </row>
    <row r="784" spans="1:4">
      <c r="A784"/>
      <c r="B784"/>
      <c r="C784"/>
      <c r="D784"/>
    </row>
    <row r="785" spans="1:4">
      <c r="A785"/>
      <c r="B785"/>
      <c r="C785"/>
      <c r="D785"/>
    </row>
    <row r="786" spans="1:4">
      <c r="A786"/>
      <c r="B786"/>
      <c r="C786"/>
      <c r="D786"/>
    </row>
    <row r="787" spans="1:4">
      <c r="A787"/>
      <c r="B787"/>
      <c r="C787"/>
      <c r="D787"/>
    </row>
    <row r="788" spans="1:4">
      <c r="A788"/>
      <c r="B788"/>
      <c r="C788"/>
      <c r="D788"/>
    </row>
    <row r="789" spans="1:4">
      <c r="A789"/>
      <c r="B789"/>
      <c r="C789"/>
      <c r="D789"/>
    </row>
    <row r="790" spans="1:4">
      <c r="A790"/>
      <c r="B790"/>
      <c r="C790"/>
      <c r="D790"/>
    </row>
    <row r="791" spans="1:4">
      <c r="A791"/>
      <c r="B791"/>
      <c r="C791"/>
      <c r="D791"/>
    </row>
    <row r="792" spans="1:4">
      <c r="A792"/>
      <c r="B792"/>
      <c r="C792"/>
      <c r="D792"/>
    </row>
    <row r="793" spans="1:4">
      <c r="A793"/>
      <c r="B793"/>
      <c r="C793"/>
      <c r="D793"/>
    </row>
    <row r="794" spans="1:4">
      <c r="A794"/>
      <c r="B794"/>
      <c r="C794"/>
      <c r="D794"/>
    </row>
    <row r="795" spans="1:4">
      <c r="A795"/>
      <c r="B795"/>
      <c r="C795"/>
      <c r="D795"/>
    </row>
    <row r="796" spans="1:4">
      <c r="A796"/>
      <c r="B796"/>
      <c r="C796"/>
      <c r="D796"/>
    </row>
    <row r="797" spans="1:4">
      <c r="A797"/>
      <c r="B797"/>
      <c r="C797"/>
      <c r="D797"/>
    </row>
    <row r="798" spans="1:4">
      <c r="A798"/>
      <c r="B798"/>
      <c r="C798"/>
      <c r="D798"/>
    </row>
    <row r="799" spans="1:4">
      <c r="A799"/>
      <c r="B799"/>
      <c r="C799"/>
      <c r="D799"/>
    </row>
    <row r="800" spans="1:4">
      <c r="A800"/>
      <c r="B800"/>
      <c r="C800"/>
      <c r="D800"/>
    </row>
    <row r="801" spans="1:4">
      <c r="A801"/>
      <c r="B801"/>
      <c r="C801"/>
      <c r="D801"/>
    </row>
    <row r="802" spans="1:4">
      <c r="A802"/>
      <c r="B802"/>
      <c r="C802"/>
      <c r="D802"/>
    </row>
    <row r="803" spans="1:4">
      <c r="A803"/>
      <c r="B803"/>
      <c r="C803"/>
      <c r="D803"/>
    </row>
    <row r="804" spans="1:4">
      <c r="A804"/>
      <c r="B804"/>
      <c r="C804"/>
      <c r="D804"/>
    </row>
    <row r="805" spans="1:4">
      <c r="A805"/>
      <c r="B805"/>
      <c r="C805"/>
      <c r="D805"/>
    </row>
    <row r="806" spans="1:4">
      <c r="A806"/>
      <c r="B806"/>
      <c r="C806"/>
      <c r="D806"/>
    </row>
    <row r="807" spans="1:4">
      <c r="A807"/>
      <c r="B807"/>
      <c r="C807"/>
      <c r="D807"/>
    </row>
    <row r="808" spans="1:4">
      <c r="A808"/>
      <c r="B808"/>
      <c r="C808"/>
      <c r="D808"/>
    </row>
    <row r="809" spans="1:4">
      <c r="A809"/>
      <c r="B809"/>
      <c r="C809"/>
      <c r="D809"/>
    </row>
    <row r="810" spans="1:4">
      <c r="A810"/>
      <c r="B810"/>
      <c r="C810"/>
      <c r="D810"/>
    </row>
    <row r="811" spans="1:4">
      <c r="A811"/>
      <c r="B811"/>
      <c r="C811"/>
      <c r="D811"/>
    </row>
    <row r="812" spans="1:4">
      <c r="A812"/>
      <c r="B812"/>
      <c r="C812"/>
      <c r="D812"/>
    </row>
    <row r="813" spans="1:4">
      <c r="A813"/>
      <c r="B813"/>
      <c r="C813"/>
      <c r="D813"/>
    </row>
    <row r="814" spans="1:4">
      <c r="A814"/>
      <c r="B814"/>
      <c r="C814"/>
      <c r="D814"/>
    </row>
    <row r="815" spans="1:4">
      <c r="A815"/>
      <c r="B815"/>
      <c r="C815"/>
      <c r="D815"/>
    </row>
    <row r="816" spans="1:4">
      <c r="A816"/>
      <c r="B816"/>
      <c r="C816"/>
      <c r="D816"/>
    </row>
    <row r="817" spans="1:4">
      <c r="A817"/>
      <c r="B817"/>
      <c r="C817"/>
      <c r="D817"/>
    </row>
    <row r="818" spans="1:4">
      <c r="A818"/>
      <c r="B818"/>
      <c r="C818"/>
      <c r="D818"/>
    </row>
    <row r="819" spans="1:4">
      <c r="A819"/>
      <c r="B819"/>
      <c r="C819"/>
      <c r="D819"/>
    </row>
    <row r="820" spans="1:4">
      <c r="A820"/>
      <c r="B820"/>
      <c r="C820"/>
      <c r="D820"/>
    </row>
    <row r="821" spans="1:4">
      <c r="A821"/>
      <c r="B821"/>
      <c r="C821"/>
      <c r="D821"/>
    </row>
    <row r="822" spans="1:4">
      <c r="A822"/>
      <c r="B822"/>
      <c r="C822"/>
      <c r="D822"/>
    </row>
    <row r="823" spans="1:4">
      <c r="A823"/>
      <c r="B823"/>
      <c r="C823"/>
      <c r="D823"/>
    </row>
    <row r="824" spans="1:4">
      <c r="A824"/>
      <c r="B824"/>
      <c r="C824"/>
      <c r="D824"/>
    </row>
    <row r="825" spans="1:4">
      <c r="A825"/>
      <c r="B825"/>
      <c r="C825"/>
      <c r="D825"/>
    </row>
    <row r="826" spans="1:4">
      <c r="A826"/>
      <c r="B826"/>
      <c r="C826"/>
      <c r="D826"/>
    </row>
    <row r="827" spans="1:4">
      <c r="A827"/>
      <c r="B827"/>
      <c r="C827"/>
      <c r="D827"/>
    </row>
    <row r="828" spans="1:4">
      <c r="A828"/>
      <c r="B828"/>
      <c r="C828"/>
      <c r="D828"/>
    </row>
    <row r="829" spans="1:4">
      <c r="A829"/>
      <c r="B829"/>
      <c r="C829"/>
      <c r="D829"/>
    </row>
    <row r="830" spans="1:4">
      <c r="A830"/>
      <c r="B830"/>
      <c r="C830"/>
      <c r="D830"/>
    </row>
    <row r="831" spans="1:4">
      <c r="A831"/>
      <c r="B831"/>
      <c r="C831"/>
      <c r="D831"/>
    </row>
    <row r="832" spans="1:4">
      <c r="A832"/>
      <c r="B832"/>
      <c r="C832"/>
      <c r="D832"/>
    </row>
    <row r="833" spans="1:4">
      <c r="A833"/>
      <c r="B833"/>
      <c r="C833"/>
      <c r="D833"/>
    </row>
    <row r="834" spans="1:4">
      <c r="A834"/>
      <c r="B834"/>
      <c r="C834"/>
      <c r="D834"/>
    </row>
    <row r="835" spans="1:4">
      <c r="A835"/>
      <c r="B835"/>
      <c r="C835"/>
      <c r="D835"/>
    </row>
    <row r="836" spans="1:4">
      <c r="A836"/>
      <c r="B836"/>
      <c r="C836"/>
      <c r="D836"/>
    </row>
    <row r="837" spans="1:4">
      <c r="A837"/>
      <c r="B837"/>
      <c r="C837"/>
      <c r="D837"/>
    </row>
    <row r="838" spans="1:4">
      <c r="A838"/>
      <c r="B838"/>
      <c r="C838"/>
      <c r="D838"/>
    </row>
    <row r="839" spans="1:4">
      <c r="A839"/>
      <c r="B839"/>
      <c r="C839"/>
      <c r="D839"/>
    </row>
    <row r="840" spans="1:4">
      <c r="A840"/>
      <c r="B840"/>
      <c r="C840"/>
      <c r="D840"/>
    </row>
    <row r="841" spans="1:4">
      <c r="A841"/>
      <c r="B841"/>
      <c r="C841"/>
      <c r="D841"/>
    </row>
    <row r="842" spans="1:4">
      <c r="A842"/>
      <c r="B842"/>
      <c r="C842"/>
      <c r="D842"/>
    </row>
    <row r="843" spans="1:4">
      <c r="A843"/>
      <c r="B843"/>
      <c r="C843"/>
      <c r="D843"/>
    </row>
    <row r="844" spans="1:4">
      <c r="A844"/>
      <c r="B844"/>
      <c r="C844"/>
      <c r="D844"/>
    </row>
    <row r="845" spans="1:4">
      <c r="A845"/>
      <c r="B845"/>
      <c r="C845"/>
      <c r="D845"/>
    </row>
    <row r="846" spans="1:4">
      <c r="A846"/>
      <c r="B846"/>
      <c r="C846"/>
      <c r="D846"/>
    </row>
    <row r="847" spans="1:4">
      <c r="A847"/>
      <c r="B847"/>
      <c r="C847"/>
      <c r="D847"/>
    </row>
    <row r="848" spans="1:4">
      <c r="A848"/>
      <c r="B848"/>
      <c r="C848"/>
      <c r="D848"/>
    </row>
    <row r="849" spans="1:4">
      <c r="A849"/>
      <c r="B849"/>
      <c r="C849"/>
      <c r="D849"/>
    </row>
    <row r="850" spans="1:4">
      <c r="A850"/>
      <c r="B850"/>
      <c r="C850"/>
      <c r="D850"/>
    </row>
    <row r="851" spans="1:4">
      <c r="A851"/>
      <c r="B851"/>
      <c r="C851"/>
      <c r="D851"/>
    </row>
    <row r="852" spans="1:4">
      <c r="A852"/>
      <c r="B852"/>
      <c r="C852"/>
      <c r="D852"/>
    </row>
    <row r="853" spans="1:4">
      <c r="A853"/>
      <c r="B853"/>
      <c r="C853"/>
      <c r="D853"/>
    </row>
    <row r="854" spans="1:4">
      <c r="A854"/>
      <c r="B854"/>
      <c r="C854"/>
      <c r="D854"/>
    </row>
    <row r="855" spans="1:4">
      <c r="A855"/>
      <c r="B855"/>
      <c r="C855"/>
      <c r="D855"/>
    </row>
    <row r="856" spans="1:4">
      <c r="A856"/>
      <c r="B856"/>
      <c r="C856"/>
      <c r="D856"/>
    </row>
    <row r="857" spans="1:4">
      <c r="A857"/>
      <c r="B857"/>
      <c r="C857"/>
      <c r="D857"/>
    </row>
    <row r="858" spans="1:4">
      <c r="A858"/>
      <c r="B858"/>
      <c r="C858"/>
      <c r="D858"/>
    </row>
    <row r="859" spans="1:4">
      <c r="A859"/>
      <c r="B859"/>
      <c r="C859"/>
      <c r="D859"/>
    </row>
    <row r="860" spans="1:4">
      <c r="A860"/>
      <c r="B860"/>
      <c r="C860"/>
      <c r="D860"/>
    </row>
    <row r="861" spans="1:4">
      <c r="A861"/>
      <c r="B861"/>
      <c r="C861"/>
      <c r="D861"/>
    </row>
    <row r="862" spans="1:4">
      <c r="A862"/>
      <c r="B862"/>
      <c r="C862"/>
      <c r="D862"/>
    </row>
    <row r="863" spans="1:4">
      <c r="A863"/>
      <c r="B863"/>
      <c r="C863"/>
      <c r="D863"/>
    </row>
    <row r="864" spans="1:4">
      <c r="A864"/>
      <c r="B864"/>
      <c r="C864"/>
      <c r="D864"/>
    </row>
    <row r="865" spans="1:4">
      <c r="A865"/>
      <c r="B865"/>
      <c r="C865"/>
      <c r="D865"/>
    </row>
    <row r="866" spans="1:4">
      <c r="A866"/>
      <c r="B866"/>
      <c r="C866"/>
      <c r="D866"/>
    </row>
    <row r="867" spans="1:4">
      <c r="A867"/>
      <c r="B867"/>
      <c r="C867"/>
      <c r="D867"/>
    </row>
    <row r="868" spans="1:4">
      <c r="A868"/>
      <c r="B868"/>
      <c r="C868"/>
      <c r="D868"/>
    </row>
    <row r="869" spans="1:4">
      <c r="A869"/>
      <c r="B869"/>
      <c r="C869"/>
      <c r="D869"/>
    </row>
    <row r="870" spans="1:4">
      <c r="A870"/>
      <c r="B870"/>
      <c r="C870"/>
      <c r="D870"/>
    </row>
    <row r="871" spans="1:4">
      <c r="A871"/>
      <c r="B871"/>
      <c r="C871"/>
      <c r="D871"/>
    </row>
    <row r="872" spans="1:4">
      <c r="A872"/>
      <c r="B872"/>
      <c r="C872"/>
      <c r="D872"/>
    </row>
    <row r="873" spans="1:4">
      <c r="A873"/>
      <c r="B873"/>
      <c r="C873"/>
      <c r="D873"/>
    </row>
    <row r="874" spans="1:4">
      <c r="A874"/>
      <c r="B874"/>
      <c r="C874"/>
      <c r="D874"/>
    </row>
    <row r="875" spans="1:4">
      <c r="A875"/>
      <c r="B875"/>
      <c r="C875"/>
      <c r="D875"/>
    </row>
    <row r="876" spans="1:4">
      <c r="A876"/>
      <c r="B876"/>
      <c r="C876"/>
      <c r="D876"/>
    </row>
    <row r="877" spans="1:4">
      <c r="A877"/>
      <c r="B877"/>
      <c r="C877"/>
      <c r="D877"/>
    </row>
    <row r="878" spans="1:4">
      <c r="A878"/>
      <c r="B878"/>
      <c r="C878"/>
      <c r="D878"/>
    </row>
    <row r="879" spans="1:4">
      <c r="A879"/>
      <c r="B879"/>
      <c r="C879"/>
      <c r="D879"/>
    </row>
    <row r="880" spans="1:4">
      <c r="A880"/>
      <c r="B880"/>
      <c r="C880"/>
      <c r="D880"/>
    </row>
    <row r="881" spans="1:4">
      <c r="A881"/>
      <c r="B881"/>
      <c r="C881"/>
      <c r="D881"/>
    </row>
    <row r="882" spans="1:4">
      <c r="A882"/>
      <c r="B882"/>
      <c r="C882"/>
      <c r="D882"/>
    </row>
    <row r="883" spans="1:4">
      <c r="A883"/>
      <c r="B883"/>
      <c r="C883"/>
      <c r="D883"/>
    </row>
    <row r="884" spans="1:4">
      <c r="A884"/>
      <c r="B884"/>
      <c r="C884"/>
      <c r="D884"/>
    </row>
    <row r="885" spans="1:4">
      <c r="A885"/>
      <c r="B885"/>
      <c r="C885"/>
      <c r="D885"/>
    </row>
    <row r="886" spans="1:4">
      <c r="A886"/>
      <c r="B886"/>
      <c r="C886"/>
      <c r="D886"/>
    </row>
    <row r="887" spans="1:4">
      <c r="A887"/>
      <c r="B887"/>
      <c r="C887"/>
      <c r="D887"/>
    </row>
    <row r="888" spans="1:4">
      <c r="A888"/>
      <c r="B888"/>
      <c r="C888"/>
      <c r="D888"/>
    </row>
    <row r="889" spans="1:4">
      <c r="A889"/>
      <c r="B889"/>
      <c r="C889"/>
      <c r="D889"/>
    </row>
    <row r="890" spans="1:4">
      <c r="A890"/>
      <c r="B890"/>
      <c r="C890"/>
      <c r="D890"/>
    </row>
    <row r="891" spans="1:4">
      <c r="A891"/>
      <c r="B891"/>
      <c r="C891"/>
      <c r="D891"/>
    </row>
    <row r="892" spans="1:4">
      <c r="A892"/>
      <c r="B892"/>
      <c r="C892"/>
      <c r="D892"/>
    </row>
    <row r="893" spans="1:4">
      <c r="A893"/>
      <c r="B893"/>
      <c r="C893"/>
      <c r="D893"/>
    </row>
    <row r="894" spans="1:4">
      <c r="A894"/>
      <c r="B894"/>
      <c r="C894"/>
      <c r="D894"/>
    </row>
    <row r="895" spans="1:4">
      <c r="A895"/>
      <c r="B895"/>
      <c r="C895"/>
      <c r="D895"/>
    </row>
    <row r="896" spans="1:4">
      <c r="A896"/>
      <c r="B896"/>
      <c r="C896"/>
      <c r="D896"/>
    </row>
    <row r="897" spans="1:4">
      <c r="A897"/>
      <c r="B897"/>
      <c r="C897"/>
      <c r="D897"/>
    </row>
    <row r="898" spans="1:4">
      <c r="A898"/>
      <c r="B898"/>
      <c r="C898"/>
      <c r="D898"/>
    </row>
    <row r="899" spans="1:4">
      <c r="A899"/>
      <c r="B899"/>
      <c r="C899"/>
      <c r="D899"/>
    </row>
    <row r="900" spans="1:4">
      <c r="A900"/>
      <c r="B900"/>
      <c r="C900"/>
      <c r="D900"/>
    </row>
    <row r="901" spans="1:4">
      <c r="A901"/>
      <c r="B901"/>
      <c r="C901"/>
      <c r="D901"/>
    </row>
    <row r="902" spans="1:4">
      <c r="A902"/>
      <c r="B902"/>
      <c r="C902"/>
      <c r="D902"/>
    </row>
    <row r="903" spans="1:4">
      <c r="A903"/>
      <c r="B903"/>
      <c r="C903"/>
      <c r="D903"/>
    </row>
    <row r="904" spans="1:4">
      <c r="A904"/>
      <c r="B904"/>
      <c r="C904"/>
      <c r="D904"/>
    </row>
    <row r="905" spans="1:4">
      <c r="A905"/>
      <c r="B905"/>
      <c r="C905"/>
      <c r="D905"/>
    </row>
    <row r="906" spans="1:4">
      <c r="A906"/>
      <c r="B906"/>
      <c r="C906"/>
      <c r="D906"/>
    </row>
    <row r="907" spans="1:4">
      <c r="A907"/>
      <c r="B907"/>
      <c r="C907"/>
      <c r="D907"/>
    </row>
    <row r="908" spans="1:4">
      <c r="A908"/>
      <c r="B908"/>
      <c r="C908"/>
      <c r="D908"/>
    </row>
    <row r="909" spans="1:4">
      <c r="A909"/>
      <c r="B909"/>
      <c r="C909"/>
      <c r="D909"/>
    </row>
    <row r="910" spans="1:4">
      <c r="A910"/>
      <c r="B910"/>
      <c r="C910"/>
      <c r="D910"/>
    </row>
    <row r="911" spans="1:4">
      <c r="A911"/>
      <c r="B911"/>
      <c r="C911"/>
      <c r="D911"/>
    </row>
    <row r="912" spans="1:4">
      <c r="A912"/>
      <c r="B912"/>
      <c r="C912"/>
      <c r="D912"/>
    </row>
    <row r="913" spans="1:4">
      <c r="A913"/>
      <c r="B913"/>
      <c r="C913"/>
      <c r="D913"/>
    </row>
    <row r="914" spans="1:4">
      <c r="A914"/>
      <c r="B914"/>
      <c r="C914"/>
      <c r="D914"/>
    </row>
    <row r="915" spans="1:4">
      <c r="A915"/>
      <c r="B915"/>
      <c r="C915"/>
      <c r="D915"/>
    </row>
    <row r="916" spans="1:4">
      <c r="A916"/>
      <c r="B916"/>
      <c r="C916"/>
      <c r="D916"/>
    </row>
    <row r="917" spans="1:4">
      <c r="A917"/>
      <c r="B917"/>
      <c r="C917"/>
      <c r="D917"/>
    </row>
    <row r="918" spans="1:4">
      <c r="A918"/>
      <c r="B918"/>
      <c r="C918"/>
      <c r="D918"/>
    </row>
    <row r="919" spans="1:4">
      <c r="A919"/>
      <c r="B919"/>
      <c r="C919"/>
      <c r="D919"/>
    </row>
    <row r="920" spans="1:4">
      <c r="A920"/>
      <c r="B920"/>
      <c r="C920"/>
      <c r="D920"/>
    </row>
    <row r="921" spans="1:4">
      <c r="A921"/>
      <c r="B921"/>
      <c r="C921"/>
      <c r="D921"/>
    </row>
    <row r="922" spans="1:4">
      <c r="A922"/>
      <c r="B922"/>
      <c r="C922"/>
      <c r="D922"/>
    </row>
    <row r="923" spans="1:4">
      <c r="A923"/>
      <c r="B923"/>
      <c r="C923"/>
      <c r="D923"/>
    </row>
    <row r="924" spans="1:4">
      <c r="A924"/>
      <c r="B924"/>
      <c r="C924"/>
      <c r="D924"/>
    </row>
    <row r="925" spans="1:4">
      <c r="A925"/>
      <c r="B925"/>
      <c r="C925"/>
      <c r="D925"/>
    </row>
    <row r="926" spans="1:4">
      <c r="A926"/>
      <c r="B926"/>
      <c r="C926"/>
      <c r="D926"/>
    </row>
    <row r="927" spans="1:4">
      <c r="A927"/>
      <c r="B927"/>
      <c r="C927"/>
      <c r="D927"/>
    </row>
    <row r="928" spans="1:4">
      <c r="A928"/>
      <c r="B928"/>
      <c r="C928"/>
      <c r="D928"/>
    </row>
    <row r="929" spans="1:4">
      <c r="A929"/>
      <c r="B929"/>
      <c r="C929"/>
      <c r="D929"/>
    </row>
    <row r="930" spans="1:4">
      <c r="A930"/>
      <c r="B930"/>
      <c r="C930"/>
      <c r="D930"/>
    </row>
    <row r="931" spans="1:4">
      <c r="A931"/>
      <c r="B931"/>
      <c r="C931"/>
      <c r="D931"/>
    </row>
    <row r="932" spans="1:4">
      <c r="A932"/>
      <c r="B932"/>
      <c r="C932"/>
      <c r="D932"/>
    </row>
    <row r="933" spans="1:4">
      <c r="A933"/>
      <c r="B933"/>
      <c r="C933"/>
      <c r="D933"/>
    </row>
    <row r="934" spans="1:4">
      <c r="A934"/>
      <c r="B934"/>
      <c r="C934"/>
      <c r="D934"/>
    </row>
    <row r="935" spans="1:4">
      <c r="A935"/>
      <c r="B935"/>
      <c r="C935"/>
      <c r="D935"/>
    </row>
    <row r="936" spans="1:4">
      <c r="A936"/>
      <c r="B936"/>
      <c r="C936"/>
      <c r="D936"/>
    </row>
    <row r="937" spans="1:4">
      <c r="A937"/>
      <c r="B937"/>
      <c r="C937"/>
      <c r="D937"/>
    </row>
    <row r="938" spans="1:4">
      <c r="A938"/>
      <c r="B938"/>
      <c r="C938"/>
      <c r="D938"/>
    </row>
    <row r="939" spans="1:4">
      <c r="A939"/>
      <c r="B939"/>
      <c r="C939"/>
      <c r="D939"/>
    </row>
    <row r="940" spans="1:4">
      <c r="A940"/>
      <c r="B940"/>
      <c r="C940"/>
      <c r="D940"/>
    </row>
    <row r="941" spans="1:4">
      <c r="A941"/>
      <c r="B941"/>
      <c r="C941"/>
      <c r="D941"/>
    </row>
    <row r="942" spans="1:4">
      <c r="A942"/>
      <c r="B942"/>
      <c r="C942"/>
      <c r="D942"/>
    </row>
    <row r="943" spans="1:4">
      <c r="A943"/>
      <c r="B943"/>
      <c r="C943"/>
      <c r="D943"/>
    </row>
    <row r="944" spans="1:4">
      <c r="A944"/>
      <c r="B944"/>
      <c r="C944"/>
      <c r="D944"/>
    </row>
    <row r="945" spans="1:4">
      <c r="A945"/>
      <c r="B945"/>
      <c r="C945"/>
      <c r="D945"/>
    </row>
    <row r="946" spans="1:4">
      <c r="A946"/>
      <c r="B946"/>
      <c r="C946"/>
      <c r="D946"/>
    </row>
    <row r="947" spans="1:4">
      <c r="A947"/>
      <c r="B947"/>
      <c r="C947"/>
      <c r="D947"/>
    </row>
    <row r="948" spans="1:4">
      <c r="A948"/>
      <c r="B948"/>
      <c r="C948"/>
      <c r="D948"/>
    </row>
    <row r="949" spans="1:4">
      <c r="A949"/>
      <c r="B949"/>
      <c r="C949"/>
      <c r="D949"/>
    </row>
    <row r="950" spans="1:4">
      <c r="A950"/>
      <c r="B950"/>
      <c r="C950"/>
      <c r="D950"/>
    </row>
    <row r="951" spans="1:4">
      <c r="A951"/>
      <c r="B951"/>
      <c r="C951"/>
      <c r="D951"/>
    </row>
    <row r="952" spans="1:4">
      <c r="A952"/>
      <c r="B952"/>
      <c r="C952"/>
      <c r="D952"/>
    </row>
    <row r="953" spans="1:4">
      <c r="A953"/>
      <c r="B953"/>
      <c r="C953"/>
      <c r="D953"/>
    </row>
    <row r="954" spans="1:4">
      <c r="A954"/>
      <c r="B954"/>
      <c r="C954"/>
      <c r="D954"/>
    </row>
    <row r="955" spans="1:4">
      <c r="A955"/>
      <c r="B955"/>
      <c r="C955"/>
      <c r="D955"/>
    </row>
    <row r="956" spans="1:4">
      <c r="A956"/>
      <c r="B956"/>
      <c r="C956"/>
      <c r="D956"/>
    </row>
    <row r="957" spans="1:4">
      <c r="A957"/>
      <c r="B957"/>
      <c r="C957"/>
      <c r="D957"/>
    </row>
    <row r="958" spans="1:4">
      <c r="A958"/>
      <c r="B958"/>
      <c r="C958"/>
      <c r="D958"/>
    </row>
    <row r="959" spans="1:4">
      <c r="A959"/>
      <c r="B959"/>
      <c r="C959"/>
      <c r="D959"/>
    </row>
    <row r="960" spans="1:4">
      <c r="A960"/>
      <c r="B960"/>
      <c r="C960"/>
      <c r="D960"/>
    </row>
    <row r="961" spans="1:4">
      <c r="A961"/>
      <c r="B961"/>
      <c r="C961"/>
      <c r="D961"/>
    </row>
    <row r="962" spans="1:4">
      <c r="A962"/>
      <c r="B962"/>
      <c r="C962"/>
      <c r="D962"/>
    </row>
    <row r="963" spans="1:4">
      <c r="A963"/>
      <c r="B963"/>
      <c r="C963"/>
      <c r="D963"/>
    </row>
    <row r="964" spans="1:4">
      <c r="A964"/>
      <c r="B964"/>
      <c r="C964"/>
      <c r="D964"/>
    </row>
    <row r="965" spans="1:4">
      <c r="A965"/>
      <c r="B965"/>
      <c r="C965"/>
      <c r="D965"/>
    </row>
    <row r="966" spans="1:4">
      <c r="A966"/>
      <c r="B966"/>
      <c r="C966"/>
      <c r="D966"/>
    </row>
    <row r="967" spans="1:4">
      <c r="A967"/>
      <c r="B967"/>
      <c r="C967"/>
      <c r="D967"/>
    </row>
    <row r="968" spans="1:4">
      <c r="A968"/>
      <c r="B968"/>
      <c r="C968"/>
      <c r="D968"/>
    </row>
    <row r="969" spans="1:4">
      <c r="A969"/>
      <c r="B969"/>
      <c r="C969"/>
      <c r="D969"/>
    </row>
    <row r="970" spans="1:4">
      <c r="A970"/>
      <c r="B970"/>
      <c r="C970"/>
      <c r="D970"/>
    </row>
    <row r="971" spans="1:4">
      <c r="A971"/>
      <c r="B971"/>
      <c r="C971"/>
      <c r="D971"/>
    </row>
    <row r="972" spans="1:4">
      <c r="A972"/>
      <c r="B972"/>
      <c r="C972"/>
      <c r="D972"/>
    </row>
    <row r="973" spans="1:4">
      <c r="A973"/>
      <c r="B973"/>
      <c r="C973"/>
      <c r="D973"/>
    </row>
    <row r="974" spans="1:4">
      <c r="A974"/>
      <c r="B974"/>
      <c r="C974"/>
      <c r="D974"/>
    </row>
    <row r="975" spans="1:4">
      <c r="A975"/>
      <c r="B975"/>
      <c r="C975"/>
      <c r="D975"/>
    </row>
    <row r="976" spans="1:4">
      <c r="A976"/>
      <c r="B976"/>
      <c r="C976"/>
      <c r="D976"/>
    </row>
    <row r="977" spans="1:4">
      <c r="A977"/>
      <c r="B977"/>
      <c r="C977"/>
      <c r="D977"/>
    </row>
    <row r="978" spans="1:4">
      <c r="A978"/>
      <c r="B978"/>
      <c r="C978"/>
      <c r="D978"/>
    </row>
    <row r="979" spans="1:4">
      <c r="A979"/>
      <c r="B979"/>
      <c r="C979"/>
      <c r="D979"/>
    </row>
    <row r="980" spans="1:4">
      <c r="A980"/>
      <c r="B980"/>
      <c r="C980"/>
      <c r="D980"/>
    </row>
    <row r="981" spans="1:4">
      <c r="A981"/>
      <c r="B981"/>
      <c r="C981"/>
      <c r="D981"/>
    </row>
    <row r="982" spans="1:4">
      <c r="A982"/>
      <c r="B982"/>
      <c r="C982"/>
      <c r="D982"/>
    </row>
    <row r="983" spans="1:4">
      <c r="A983"/>
      <c r="B983"/>
      <c r="C983"/>
      <c r="D983"/>
    </row>
    <row r="984" spans="1:4">
      <c r="A984"/>
      <c r="B984"/>
      <c r="C984"/>
      <c r="D984"/>
    </row>
    <row r="985" spans="1:4">
      <c r="A985"/>
      <c r="B985"/>
      <c r="C985"/>
      <c r="D985"/>
    </row>
    <row r="986" spans="1:4">
      <c r="A986"/>
      <c r="B986"/>
      <c r="C986"/>
      <c r="D986"/>
    </row>
    <row r="987" spans="1:4">
      <c r="A987"/>
      <c r="B987"/>
      <c r="C987"/>
      <c r="D987"/>
    </row>
    <row r="988" spans="1:4">
      <c r="A988"/>
      <c r="B988"/>
      <c r="C988"/>
      <c r="D988"/>
    </row>
    <row r="989" spans="1:4">
      <c r="A989"/>
      <c r="B989"/>
      <c r="C989"/>
      <c r="D989"/>
    </row>
    <row r="990" spans="1:4">
      <c r="A990"/>
      <c r="B990"/>
      <c r="C990"/>
      <c r="D990"/>
    </row>
    <row r="991" spans="1:4">
      <c r="A991"/>
      <c r="B991"/>
      <c r="C991"/>
      <c r="D991"/>
    </row>
    <row r="992" spans="1:4">
      <c r="A992"/>
      <c r="B992"/>
      <c r="C992"/>
      <c r="D992"/>
    </row>
    <row r="993" spans="1:4">
      <c r="A993"/>
      <c r="B993"/>
      <c r="C993"/>
      <c r="D993"/>
    </row>
    <row r="994" spans="1:4">
      <c r="A994"/>
      <c r="B994"/>
      <c r="C994"/>
      <c r="D994"/>
    </row>
    <row r="995" spans="1:4">
      <c r="A995"/>
      <c r="B995"/>
      <c r="C995"/>
      <c r="D995"/>
    </row>
    <row r="996" spans="1:4">
      <c r="A996"/>
      <c r="B996"/>
      <c r="C996"/>
      <c r="D996"/>
    </row>
    <row r="997" spans="1:4">
      <c r="A997"/>
      <c r="B997"/>
      <c r="C997"/>
      <c r="D997"/>
    </row>
    <row r="998" spans="1:4">
      <c r="A998"/>
      <c r="B998"/>
      <c r="C998"/>
      <c r="D998"/>
    </row>
    <row r="999" spans="1:4">
      <c r="A999"/>
      <c r="B999"/>
      <c r="C999"/>
      <c r="D999"/>
    </row>
    <row r="1000" spans="1:4">
      <c r="A1000"/>
      <c r="B1000"/>
      <c r="C1000"/>
      <c r="D1000"/>
    </row>
    <row r="1001" spans="1:4">
      <c r="A1001"/>
      <c r="B1001"/>
      <c r="C1001"/>
      <c r="D1001"/>
    </row>
    <row r="1002" spans="1:4">
      <c r="A1002"/>
      <c r="B1002"/>
      <c r="C1002"/>
      <c r="D1002"/>
    </row>
    <row r="1003" spans="1:4">
      <c r="A1003"/>
      <c r="B1003"/>
      <c r="C1003"/>
      <c r="D1003"/>
    </row>
    <row r="1004" spans="1:4">
      <c r="A1004"/>
      <c r="B1004"/>
      <c r="C1004"/>
      <c r="D1004"/>
    </row>
    <row r="1005" spans="1:4">
      <c r="A1005"/>
      <c r="B1005"/>
      <c r="C1005"/>
      <c r="D1005"/>
    </row>
    <row r="1006" spans="1:4">
      <c r="A1006"/>
      <c r="B1006"/>
      <c r="C1006"/>
      <c r="D1006"/>
    </row>
    <row r="1007" spans="1:4">
      <c r="A1007"/>
      <c r="B1007"/>
      <c r="C1007"/>
      <c r="D1007"/>
    </row>
    <row r="1008" spans="1:4">
      <c r="A1008"/>
      <c r="B1008"/>
      <c r="C1008"/>
      <c r="D1008"/>
    </row>
    <row r="1009" spans="1:4">
      <c r="A1009"/>
      <c r="B1009"/>
      <c r="C1009"/>
      <c r="D1009"/>
    </row>
    <row r="1010" spans="1:4">
      <c r="A1010"/>
      <c r="B1010"/>
      <c r="C1010"/>
      <c r="D1010"/>
    </row>
    <row r="1011" spans="1:4">
      <c r="A1011"/>
      <c r="B1011"/>
      <c r="C1011"/>
      <c r="D1011"/>
    </row>
    <row r="1012" spans="1:4">
      <c r="A1012"/>
      <c r="B1012"/>
      <c r="C1012"/>
      <c r="D1012"/>
    </row>
    <row r="1013" spans="1:4">
      <c r="A1013"/>
      <c r="B1013"/>
      <c r="C1013"/>
      <c r="D1013"/>
    </row>
    <row r="1014" spans="1:4">
      <c r="A1014"/>
      <c r="B1014"/>
      <c r="C1014"/>
      <c r="D1014"/>
    </row>
    <row r="1015" spans="1:4">
      <c r="A1015"/>
      <c r="B1015"/>
      <c r="C1015"/>
      <c r="D1015"/>
    </row>
    <row r="1016" spans="1:4">
      <c r="A1016"/>
      <c r="B1016"/>
      <c r="C1016"/>
      <c r="D1016"/>
    </row>
    <row r="1017" spans="1:4">
      <c r="A1017"/>
      <c r="B1017"/>
      <c r="C1017"/>
      <c r="D1017"/>
    </row>
    <row r="1018" spans="1:4">
      <c r="A1018"/>
      <c r="B1018"/>
      <c r="C1018"/>
      <c r="D1018"/>
    </row>
    <row r="1019" spans="1:4">
      <c r="A1019"/>
      <c r="B1019"/>
      <c r="C1019"/>
      <c r="D1019"/>
    </row>
    <row r="1020" spans="1:4">
      <c r="A1020"/>
      <c r="B1020"/>
      <c r="C1020"/>
      <c r="D1020"/>
    </row>
    <row r="1021" spans="1:4">
      <c r="A1021"/>
      <c r="B1021"/>
      <c r="C1021"/>
      <c r="D1021"/>
    </row>
    <row r="1022" spans="1:4">
      <c r="A1022"/>
      <c r="B1022"/>
      <c r="C1022"/>
      <c r="D1022"/>
    </row>
    <row r="1023" spans="1:4">
      <c r="A1023"/>
      <c r="B1023"/>
      <c r="C1023"/>
      <c r="D1023"/>
    </row>
    <row r="1024" spans="1:4">
      <c r="A1024"/>
      <c r="B1024"/>
      <c r="C1024"/>
      <c r="D1024"/>
    </row>
    <row r="1025" spans="1:4">
      <c r="A1025"/>
      <c r="B1025"/>
      <c r="C1025"/>
      <c r="D1025"/>
    </row>
    <row r="1026" spans="1:4">
      <c r="A1026"/>
      <c r="B1026"/>
      <c r="C1026"/>
      <c r="D1026"/>
    </row>
    <row r="1027" spans="1:4">
      <c r="A1027"/>
      <c r="B1027"/>
      <c r="C1027"/>
      <c r="D1027"/>
    </row>
    <row r="1028" spans="1:4">
      <c r="A1028"/>
      <c r="B1028"/>
      <c r="C1028"/>
      <c r="D1028"/>
    </row>
    <row r="1029" spans="1:4">
      <c r="A1029"/>
      <c r="B1029"/>
      <c r="C1029"/>
      <c r="D1029"/>
    </row>
    <row r="1030" spans="1:4">
      <c r="A1030"/>
      <c r="B1030"/>
      <c r="C1030"/>
      <c r="D1030"/>
    </row>
    <row r="1031" spans="1:4">
      <c r="A1031"/>
      <c r="B1031"/>
      <c r="C1031"/>
      <c r="D1031"/>
    </row>
    <row r="1032" spans="1:4">
      <c r="A1032"/>
      <c r="B1032"/>
      <c r="C1032"/>
      <c r="D1032"/>
    </row>
    <row r="1033" spans="1:4">
      <c r="A1033"/>
      <c r="B1033"/>
      <c r="C1033"/>
      <c r="D1033"/>
    </row>
    <row r="1034" spans="1:4">
      <c r="A1034"/>
      <c r="B1034"/>
      <c r="C1034"/>
      <c r="D1034"/>
    </row>
    <row r="1035" spans="1:4">
      <c r="A1035"/>
      <c r="B1035"/>
      <c r="C1035"/>
      <c r="D1035"/>
    </row>
    <row r="1036" spans="1:4">
      <c r="A1036"/>
      <c r="B1036"/>
      <c r="C1036"/>
      <c r="D1036"/>
    </row>
    <row r="1037" spans="1:4">
      <c r="A1037"/>
      <c r="B1037"/>
      <c r="C1037"/>
      <c r="D1037"/>
    </row>
    <row r="1038" spans="1:4">
      <c r="A1038"/>
      <c r="B1038"/>
      <c r="C1038"/>
      <c r="D1038"/>
    </row>
    <row r="1039" spans="1:4">
      <c r="A1039"/>
      <c r="B1039"/>
      <c r="C1039"/>
      <c r="D1039"/>
    </row>
    <row r="1040" spans="1:4">
      <c r="A1040"/>
      <c r="B1040"/>
      <c r="C1040"/>
      <c r="D1040"/>
    </row>
    <row r="1041" spans="1:4">
      <c r="A1041"/>
      <c r="B1041"/>
      <c r="C1041"/>
      <c r="D1041"/>
    </row>
    <row r="1042" spans="1:4">
      <c r="A1042"/>
      <c r="B1042"/>
      <c r="C1042"/>
      <c r="D1042"/>
    </row>
    <row r="1043" spans="1:4">
      <c r="A1043"/>
      <c r="B1043"/>
      <c r="C1043"/>
      <c r="D1043"/>
    </row>
    <row r="1044" spans="1:4">
      <c r="A1044"/>
      <c r="B1044"/>
      <c r="C1044"/>
      <c r="D1044"/>
    </row>
    <row r="1045" spans="1:4">
      <c r="A1045"/>
      <c r="B1045"/>
      <c r="C1045"/>
      <c r="D1045"/>
    </row>
    <row r="1046" spans="1:4">
      <c r="A1046"/>
      <c r="B1046"/>
      <c r="C1046"/>
      <c r="D1046"/>
    </row>
    <row r="1047" spans="1:4">
      <c r="A1047"/>
      <c r="B1047"/>
      <c r="C1047"/>
      <c r="D1047"/>
    </row>
    <row r="1048" spans="1:4">
      <c r="A1048"/>
      <c r="B1048"/>
      <c r="C1048"/>
      <c r="D1048"/>
    </row>
    <row r="1049" spans="1:4">
      <c r="A1049"/>
      <c r="B1049"/>
      <c r="C1049"/>
      <c r="D1049"/>
    </row>
    <row r="1050" spans="1:4">
      <c r="A1050"/>
      <c r="B1050"/>
      <c r="C1050"/>
      <c r="D1050"/>
    </row>
    <row r="1051" spans="1:4">
      <c r="A1051"/>
      <c r="B1051"/>
      <c r="C1051"/>
      <c r="D1051"/>
    </row>
    <row r="1052" spans="1:4">
      <c r="A1052"/>
      <c r="B1052"/>
      <c r="C1052"/>
      <c r="D1052"/>
    </row>
    <row r="1053" spans="1:4">
      <c r="A1053"/>
      <c r="B1053"/>
      <c r="C1053"/>
      <c r="D1053"/>
    </row>
    <row r="1054" spans="1:4">
      <c r="A1054"/>
      <c r="B1054"/>
      <c r="C1054"/>
      <c r="D1054"/>
    </row>
    <row r="1055" spans="1:4">
      <c r="A1055"/>
      <c r="B1055"/>
      <c r="C1055"/>
      <c r="D1055"/>
    </row>
    <row r="1056" spans="1:4">
      <c r="A1056"/>
      <c r="B1056"/>
      <c r="C1056"/>
      <c r="D1056"/>
    </row>
    <row r="1057" spans="1:4">
      <c r="A1057"/>
      <c r="B1057"/>
      <c r="C1057"/>
      <c r="D1057"/>
    </row>
    <row r="1058" spans="1:4">
      <c r="A1058"/>
      <c r="B1058"/>
      <c r="C1058"/>
      <c r="D1058"/>
    </row>
    <row r="1059" spans="1:4">
      <c r="A1059"/>
      <c r="B1059"/>
      <c r="C1059"/>
      <c r="D1059"/>
    </row>
    <row r="1060" spans="1:4">
      <c r="A1060"/>
      <c r="B1060"/>
      <c r="C1060"/>
      <c r="D1060"/>
    </row>
    <row r="1061" spans="1:4">
      <c r="A1061"/>
      <c r="B1061"/>
      <c r="C1061"/>
      <c r="D1061"/>
    </row>
    <row r="1062" spans="1:4">
      <c r="A1062"/>
      <c r="B1062"/>
      <c r="C1062"/>
      <c r="D1062"/>
    </row>
    <row r="1063" spans="1:4">
      <c r="A1063"/>
      <c r="B1063"/>
      <c r="C1063"/>
      <c r="D1063"/>
    </row>
    <row r="1064" spans="1:4">
      <c r="A1064"/>
      <c r="B1064"/>
      <c r="C1064"/>
      <c r="D1064"/>
    </row>
    <row r="1065" spans="1:4">
      <c r="A1065"/>
      <c r="B1065"/>
      <c r="C1065"/>
      <c r="D1065"/>
    </row>
    <row r="1066" spans="1:4">
      <c r="A1066"/>
      <c r="B1066"/>
      <c r="C1066"/>
      <c r="D1066"/>
    </row>
    <row r="1067" spans="1:4">
      <c r="A1067"/>
      <c r="B1067"/>
      <c r="C1067"/>
      <c r="D1067"/>
    </row>
    <row r="1068" spans="1:4">
      <c r="A1068"/>
      <c r="B1068"/>
      <c r="C1068"/>
      <c r="D1068"/>
    </row>
    <row r="1069" spans="1:4">
      <c r="A1069"/>
      <c r="B1069"/>
      <c r="C1069"/>
      <c r="D1069"/>
    </row>
    <row r="1070" spans="1:4">
      <c r="A1070"/>
      <c r="B1070"/>
      <c r="C1070"/>
      <c r="D1070"/>
    </row>
    <row r="1071" spans="1:4">
      <c r="A1071"/>
      <c r="B1071"/>
      <c r="C1071"/>
      <c r="D1071"/>
    </row>
    <row r="1072" spans="1:4">
      <c r="A1072"/>
      <c r="B1072"/>
      <c r="C1072"/>
      <c r="D1072"/>
    </row>
    <row r="1073" spans="1:4">
      <c r="A1073"/>
      <c r="B1073"/>
      <c r="C1073"/>
      <c r="D1073"/>
    </row>
    <row r="1074" spans="1:4">
      <c r="A1074"/>
      <c r="B1074"/>
      <c r="C1074"/>
      <c r="D1074"/>
    </row>
    <row r="1075" spans="1:4">
      <c r="A1075"/>
      <c r="B1075"/>
      <c r="C1075"/>
      <c r="D1075"/>
    </row>
    <row r="1076" spans="1:4">
      <c r="A1076"/>
      <c r="B1076"/>
      <c r="C1076"/>
      <c r="D1076"/>
    </row>
    <row r="1077" spans="1:4">
      <c r="A1077"/>
      <c r="B1077"/>
      <c r="C1077"/>
      <c r="D1077"/>
    </row>
    <row r="1078" spans="1:4">
      <c r="A1078"/>
      <c r="B1078"/>
      <c r="C1078"/>
      <c r="D1078"/>
    </row>
    <row r="1079" spans="1:4">
      <c r="A1079"/>
      <c r="B1079"/>
      <c r="C1079"/>
      <c r="D1079"/>
    </row>
    <row r="1080" spans="1:4">
      <c r="A1080"/>
      <c r="B1080"/>
      <c r="C1080"/>
      <c r="D1080"/>
    </row>
    <row r="1081" spans="1:4">
      <c r="A1081"/>
      <c r="B1081"/>
      <c r="C1081"/>
      <c r="D1081"/>
    </row>
    <row r="1082" spans="1:4">
      <c r="A1082"/>
      <c r="B1082"/>
      <c r="C1082"/>
      <c r="D1082"/>
    </row>
    <row r="1083" spans="1:4">
      <c r="A1083"/>
      <c r="B1083"/>
      <c r="C1083"/>
      <c r="D1083"/>
    </row>
    <row r="1084" spans="1:4">
      <c r="A1084"/>
      <c r="B1084"/>
      <c r="C1084"/>
      <c r="D1084"/>
    </row>
    <row r="1085" spans="1:4">
      <c r="A1085"/>
      <c r="B1085"/>
      <c r="C1085"/>
      <c r="D1085"/>
    </row>
    <row r="1086" spans="1:4">
      <c r="A1086"/>
      <c r="B1086"/>
      <c r="C1086"/>
      <c r="D1086"/>
    </row>
    <row r="1087" spans="1:4">
      <c r="A1087"/>
      <c r="B1087"/>
      <c r="C1087"/>
      <c r="D1087"/>
    </row>
    <row r="1088" spans="1:4">
      <c r="A1088"/>
      <c r="B1088"/>
      <c r="C1088"/>
      <c r="D1088"/>
    </row>
    <row r="1089" spans="1:4">
      <c r="A1089"/>
      <c r="B1089"/>
      <c r="C1089"/>
      <c r="D1089"/>
    </row>
    <row r="1090" spans="1:4">
      <c r="A1090"/>
      <c r="B1090"/>
      <c r="C1090"/>
      <c r="D1090"/>
    </row>
    <row r="1091" spans="1:4">
      <c r="A1091"/>
      <c r="B1091"/>
      <c r="C1091"/>
      <c r="D1091"/>
    </row>
    <row r="1092" spans="1:4">
      <c r="A1092"/>
      <c r="B1092"/>
      <c r="C1092"/>
      <c r="D1092"/>
    </row>
    <row r="1093" spans="1:4">
      <c r="A1093"/>
      <c r="B1093"/>
      <c r="C1093"/>
      <c r="D1093"/>
    </row>
    <row r="1094" spans="1:4">
      <c r="A1094"/>
      <c r="B1094"/>
      <c r="C1094"/>
      <c r="D1094"/>
    </row>
    <row r="1095" spans="1:4">
      <c r="A1095"/>
      <c r="B1095"/>
      <c r="C1095"/>
      <c r="D1095"/>
    </row>
    <row r="1096" spans="1:4">
      <c r="A1096"/>
      <c r="B1096"/>
      <c r="C1096"/>
      <c r="D1096"/>
    </row>
    <row r="1097" spans="1:4">
      <c r="A1097"/>
      <c r="B1097"/>
      <c r="C1097"/>
      <c r="D1097"/>
    </row>
    <row r="1098" spans="1:4">
      <c r="A1098"/>
      <c r="B1098"/>
      <c r="C1098"/>
      <c r="D1098"/>
    </row>
    <row r="1099" spans="1:4">
      <c r="A1099"/>
      <c r="B1099"/>
      <c r="C1099"/>
      <c r="D1099"/>
    </row>
    <row r="1100" spans="1:4">
      <c r="A1100"/>
      <c r="B1100"/>
      <c r="C1100"/>
      <c r="D1100"/>
    </row>
    <row r="1101" spans="1:4">
      <c r="A1101"/>
      <c r="B1101"/>
      <c r="C1101"/>
      <c r="D1101"/>
    </row>
    <row r="1102" spans="1:4">
      <c r="A1102"/>
      <c r="B1102"/>
      <c r="C1102"/>
      <c r="D1102"/>
    </row>
    <row r="1103" spans="1:4">
      <c r="A1103"/>
      <c r="B1103"/>
      <c r="C1103"/>
      <c r="D1103"/>
    </row>
    <row r="1104" spans="1:4">
      <c r="A1104"/>
      <c r="B1104"/>
      <c r="C1104"/>
      <c r="D1104"/>
    </row>
    <row r="1105" spans="1:4">
      <c r="A1105"/>
      <c r="B1105"/>
      <c r="C1105"/>
      <c r="D1105"/>
    </row>
    <row r="1106" spans="1:4">
      <c r="A1106"/>
      <c r="B1106"/>
      <c r="C1106"/>
      <c r="D1106"/>
    </row>
    <row r="1107" spans="1:4">
      <c r="A1107"/>
      <c r="B1107"/>
      <c r="C1107"/>
      <c r="D1107"/>
    </row>
    <row r="1108" spans="1:4">
      <c r="A1108"/>
      <c r="B1108"/>
      <c r="C1108"/>
      <c r="D1108"/>
    </row>
    <row r="1109" spans="1:4">
      <c r="A1109"/>
      <c r="B1109"/>
      <c r="C1109"/>
      <c r="D1109"/>
    </row>
    <row r="1110" spans="1:4">
      <c r="A1110"/>
      <c r="B1110"/>
      <c r="C1110"/>
      <c r="D1110"/>
    </row>
    <row r="1111" spans="1:4">
      <c r="A1111"/>
      <c r="B1111"/>
      <c r="C1111"/>
      <c r="D1111"/>
    </row>
    <row r="1112" spans="1:4">
      <c r="A1112"/>
      <c r="B1112"/>
      <c r="C1112"/>
      <c r="D1112"/>
    </row>
    <row r="1113" spans="1:4">
      <c r="A1113"/>
      <c r="B1113"/>
      <c r="C1113"/>
      <c r="D1113"/>
    </row>
    <row r="1114" spans="1:4">
      <c r="A1114"/>
      <c r="B1114"/>
      <c r="C1114"/>
      <c r="D1114"/>
    </row>
    <row r="1115" spans="1:4">
      <c r="A1115"/>
      <c r="B1115"/>
      <c r="C1115"/>
      <c r="D1115"/>
    </row>
    <row r="1116" spans="1:4">
      <c r="A1116"/>
      <c r="B1116"/>
      <c r="C1116"/>
      <c r="D1116"/>
    </row>
    <row r="1117" spans="1:4">
      <c r="A1117"/>
      <c r="B1117"/>
      <c r="C1117"/>
      <c r="D1117"/>
    </row>
    <row r="1118" spans="1:4">
      <c r="A1118"/>
      <c r="B1118"/>
      <c r="C1118"/>
      <c r="D1118"/>
    </row>
    <row r="1119" spans="1:4">
      <c r="A1119"/>
      <c r="B1119"/>
      <c r="C1119"/>
      <c r="D1119"/>
    </row>
    <row r="1120" spans="1:4">
      <c r="A1120"/>
      <c r="B1120"/>
      <c r="C1120"/>
      <c r="D1120"/>
    </row>
    <row r="1121" spans="1:4">
      <c r="A1121"/>
      <c r="B1121"/>
      <c r="C1121"/>
      <c r="D1121"/>
    </row>
    <row r="1122" spans="1:4">
      <c r="A1122"/>
      <c r="B1122"/>
      <c r="C1122"/>
      <c r="D1122"/>
    </row>
    <row r="1123" spans="1:4">
      <c r="A1123"/>
      <c r="B1123"/>
      <c r="C1123"/>
      <c r="D1123"/>
    </row>
    <row r="1124" spans="1:4">
      <c r="A1124"/>
      <c r="B1124"/>
      <c r="C1124"/>
      <c r="D1124"/>
    </row>
    <row r="1125" spans="1:4">
      <c r="A1125"/>
      <c r="B1125"/>
      <c r="C1125"/>
      <c r="D1125"/>
    </row>
    <row r="1126" spans="1:4">
      <c r="A1126"/>
      <c r="B1126"/>
      <c r="C1126"/>
      <c r="D1126"/>
    </row>
    <row r="1127" spans="1:4">
      <c r="A1127"/>
      <c r="B1127"/>
      <c r="C1127"/>
      <c r="D1127"/>
    </row>
    <row r="1128" spans="1:4">
      <c r="A1128"/>
      <c r="B1128"/>
      <c r="C1128"/>
      <c r="D1128"/>
    </row>
    <row r="1129" spans="1:4">
      <c r="A1129"/>
      <c r="B1129"/>
      <c r="C1129"/>
      <c r="D1129"/>
    </row>
    <row r="1130" spans="1:4">
      <c r="A1130"/>
      <c r="B1130"/>
      <c r="C1130"/>
      <c r="D1130"/>
    </row>
    <row r="1131" spans="1:4">
      <c r="A1131"/>
      <c r="B1131"/>
      <c r="C1131"/>
      <c r="D1131"/>
    </row>
    <row r="1132" spans="1:4">
      <c r="A1132"/>
      <c r="B1132"/>
      <c r="C1132"/>
      <c r="D1132"/>
    </row>
    <row r="1133" spans="1:4">
      <c r="A1133"/>
      <c r="B1133"/>
      <c r="C1133"/>
      <c r="D1133"/>
    </row>
    <row r="1134" spans="1:4">
      <c r="A1134"/>
      <c r="B1134"/>
      <c r="C1134"/>
      <c r="D1134"/>
    </row>
    <row r="1135" spans="1:4">
      <c r="A1135"/>
      <c r="B1135"/>
      <c r="C1135"/>
      <c r="D1135"/>
    </row>
    <row r="1136" spans="1:4">
      <c r="A1136"/>
      <c r="B1136"/>
      <c r="C1136"/>
      <c r="D1136"/>
    </row>
    <row r="1137" spans="1:4">
      <c r="A1137"/>
      <c r="B1137"/>
      <c r="C1137"/>
      <c r="D1137"/>
    </row>
    <row r="1138" spans="1:4">
      <c r="A1138"/>
      <c r="B1138"/>
      <c r="C1138"/>
      <c r="D1138"/>
    </row>
    <row r="1139" spans="1:4">
      <c r="A1139"/>
      <c r="B1139"/>
      <c r="C1139"/>
      <c r="D1139"/>
    </row>
    <row r="1140" spans="1:4">
      <c r="A1140"/>
      <c r="B1140"/>
      <c r="C1140"/>
      <c r="D1140"/>
    </row>
    <row r="1141" spans="1:4">
      <c r="A1141"/>
      <c r="B1141"/>
      <c r="C1141"/>
      <c r="D1141"/>
    </row>
    <row r="1142" spans="1:4">
      <c r="A1142"/>
      <c r="B1142"/>
      <c r="C1142"/>
      <c r="D1142"/>
    </row>
    <row r="1143" spans="1:4">
      <c r="A1143"/>
      <c r="B1143"/>
      <c r="C1143"/>
      <c r="D1143"/>
    </row>
    <row r="1144" spans="1:4">
      <c r="A1144"/>
      <c r="B1144"/>
      <c r="C1144"/>
      <c r="D1144"/>
    </row>
    <row r="1145" spans="1:4">
      <c r="A1145"/>
      <c r="B1145"/>
      <c r="C1145"/>
      <c r="D1145"/>
    </row>
    <row r="1146" spans="1:4">
      <c r="A1146"/>
      <c r="B1146"/>
      <c r="C1146"/>
      <c r="D1146"/>
    </row>
    <row r="1147" spans="1:4">
      <c r="A1147"/>
      <c r="B1147"/>
      <c r="C1147"/>
      <c r="D1147"/>
    </row>
    <row r="1148" spans="1:4">
      <c r="A1148"/>
      <c r="B1148"/>
      <c r="C1148"/>
      <c r="D1148"/>
    </row>
    <row r="1149" spans="1:4">
      <c r="A1149"/>
      <c r="B1149"/>
      <c r="C1149"/>
      <c r="D1149"/>
    </row>
    <row r="1150" spans="1:4">
      <c r="A1150"/>
      <c r="B1150"/>
      <c r="C1150"/>
      <c r="D1150"/>
    </row>
    <row r="1151" spans="1:4">
      <c r="A1151"/>
      <c r="B1151"/>
      <c r="C1151"/>
      <c r="D1151"/>
    </row>
    <row r="1152" spans="1:4">
      <c r="A1152"/>
      <c r="B1152"/>
      <c r="C1152"/>
      <c r="D1152"/>
    </row>
    <row r="1153" spans="1:4">
      <c r="A1153"/>
      <c r="B1153"/>
      <c r="C1153"/>
      <c r="D1153"/>
    </row>
    <row r="1154" spans="1:4">
      <c r="A1154"/>
      <c r="B1154"/>
      <c r="C1154"/>
      <c r="D1154"/>
    </row>
    <row r="1155" spans="1:4">
      <c r="A1155"/>
      <c r="B1155"/>
      <c r="C1155"/>
      <c r="D1155"/>
    </row>
    <row r="1156" spans="1:4">
      <c r="A1156"/>
      <c r="B1156"/>
      <c r="C1156"/>
      <c r="D1156"/>
    </row>
    <row r="1157" spans="1:4">
      <c r="A1157"/>
      <c r="B1157"/>
      <c r="C1157"/>
      <c r="D1157"/>
    </row>
    <row r="1158" spans="1:4">
      <c r="A1158"/>
      <c r="B1158"/>
      <c r="C1158"/>
      <c r="D1158"/>
    </row>
    <row r="1159" spans="1:4">
      <c r="A1159"/>
      <c r="B1159"/>
      <c r="C1159"/>
      <c r="D1159"/>
    </row>
    <row r="1160" spans="1:4">
      <c r="A1160"/>
      <c r="B1160"/>
      <c r="C1160"/>
      <c r="D1160"/>
    </row>
    <row r="1161" spans="1:4">
      <c r="A1161"/>
      <c r="B1161"/>
      <c r="C1161"/>
      <c r="D1161"/>
    </row>
    <row r="1162" spans="1:4">
      <c r="A1162"/>
      <c r="B1162"/>
      <c r="C1162"/>
      <c r="D1162"/>
    </row>
    <row r="1163" spans="1:4">
      <c r="A1163"/>
      <c r="B1163"/>
      <c r="C1163"/>
      <c r="D1163"/>
    </row>
    <row r="1164" spans="1:4">
      <c r="A1164"/>
      <c r="B1164"/>
      <c r="C1164"/>
      <c r="D1164"/>
    </row>
    <row r="1165" spans="1:4">
      <c r="A1165"/>
      <c r="B1165"/>
      <c r="C1165"/>
      <c r="D1165"/>
    </row>
    <row r="1166" spans="1:4">
      <c r="A1166"/>
      <c r="B1166"/>
      <c r="C1166"/>
      <c r="D1166"/>
    </row>
    <row r="1167" spans="1:4">
      <c r="A1167"/>
      <c r="B1167"/>
      <c r="C1167"/>
      <c r="D1167"/>
    </row>
    <row r="1168" spans="1:4">
      <c r="A1168"/>
      <c r="B1168"/>
      <c r="C1168"/>
      <c r="D1168"/>
    </row>
    <row r="1169" spans="1:4">
      <c r="A1169"/>
      <c r="B1169"/>
      <c r="C1169"/>
      <c r="D1169"/>
    </row>
    <row r="1170" spans="1:4">
      <c r="A1170"/>
      <c r="B1170"/>
      <c r="C1170"/>
      <c r="D1170"/>
    </row>
    <row r="1171" spans="1:4">
      <c r="A1171"/>
      <c r="B1171"/>
      <c r="C1171"/>
      <c r="D1171"/>
    </row>
    <row r="1172" spans="1:4">
      <c r="A1172"/>
      <c r="B1172"/>
      <c r="C1172"/>
      <c r="D1172"/>
    </row>
    <row r="1173" spans="1:4">
      <c r="A1173"/>
      <c r="B1173"/>
      <c r="C1173"/>
      <c r="D1173"/>
    </row>
    <row r="1174" spans="1:4">
      <c r="A1174"/>
      <c r="B1174"/>
      <c r="C1174"/>
      <c r="D1174"/>
    </row>
    <row r="1175" spans="1:4">
      <c r="A1175"/>
      <c r="B1175"/>
      <c r="C1175"/>
      <c r="D1175"/>
    </row>
    <row r="1176" spans="1:4">
      <c r="A1176"/>
      <c r="B1176"/>
      <c r="C1176"/>
      <c r="D1176"/>
    </row>
    <row r="1177" spans="1:4">
      <c r="A1177"/>
      <c r="B1177"/>
      <c r="C1177"/>
      <c r="D1177"/>
    </row>
    <row r="1178" spans="1:4">
      <c r="A1178"/>
      <c r="B1178"/>
      <c r="C1178"/>
      <c r="D1178"/>
    </row>
    <row r="1179" spans="1:4">
      <c r="A1179"/>
      <c r="B1179"/>
      <c r="C1179"/>
      <c r="D1179"/>
    </row>
    <row r="1180" spans="1:4">
      <c r="A1180"/>
      <c r="B1180"/>
      <c r="C1180"/>
      <c r="D1180"/>
    </row>
    <row r="1181" spans="1:4">
      <c r="A1181"/>
      <c r="B1181"/>
      <c r="C1181"/>
      <c r="D1181"/>
    </row>
    <row r="1182" spans="1:4">
      <c r="A1182"/>
      <c r="B1182"/>
      <c r="C1182"/>
      <c r="D1182"/>
    </row>
    <row r="1183" spans="1:4">
      <c r="A1183"/>
      <c r="B1183"/>
      <c r="C1183"/>
      <c r="D1183"/>
    </row>
    <row r="1184" spans="1:4">
      <c r="A1184"/>
      <c r="B1184"/>
      <c r="C1184"/>
      <c r="D1184"/>
    </row>
    <row r="1185" spans="1:4">
      <c r="A1185"/>
      <c r="B1185"/>
      <c r="C1185"/>
      <c r="D1185"/>
    </row>
    <row r="1186" spans="1:4">
      <c r="A1186"/>
      <c r="B1186"/>
      <c r="C1186"/>
      <c r="D1186"/>
    </row>
    <row r="1187" spans="1:4">
      <c r="A1187"/>
      <c r="B1187"/>
      <c r="C1187"/>
      <c r="D1187"/>
    </row>
    <row r="1188" spans="1:4">
      <c r="A1188"/>
      <c r="B1188"/>
      <c r="C1188"/>
      <c r="D1188"/>
    </row>
    <row r="1189" spans="1:4">
      <c r="A1189"/>
      <c r="B1189"/>
      <c r="C1189"/>
      <c r="D1189"/>
    </row>
    <row r="1190" spans="1:4">
      <c r="A1190"/>
      <c r="B1190"/>
      <c r="C1190"/>
      <c r="D1190"/>
    </row>
    <row r="1191" spans="1:4">
      <c r="A1191"/>
      <c r="B1191"/>
      <c r="C1191"/>
      <c r="D1191"/>
    </row>
    <row r="1192" spans="1:4">
      <c r="A1192"/>
      <c r="B1192"/>
      <c r="C1192"/>
      <c r="D1192"/>
    </row>
    <row r="1193" spans="1:4">
      <c r="A1193"/>
      <c r="B1193"/>
      <c r="C1193"/>
      <c r="D1193"/>
    </row>
    <row r="1194" spans="1:4">
      <c r="A1194"/>
      <c r="B1194"/>
      <c r="C1194"/>
      <c r="D1194"/>
    </row>
    <row r="1195" spans="1:4">
      <c r="A1195"/>
      <c r="B1195"/>
      <c r="C1195"/>
      <c r="D1195"/>
    </row>
    <row r="1196" spans="1:4">
      <c r="A1196"/>
      <c r="B1196"/>
      <c r="C1196"/>
      <c r="D1196"/>
    </row>
    <row r="1197" spans="1:4">
      <c r="A1197"/>
      <c r="B1197"/>
      <c r="C1197"/>
      <c r="D1197"/>
    </row>
    <row r="1198" spans="1:4">
      <c r="A1198"/>
      <c r="B1198"/>
      <c r="C1198"/>
      <c r="D1198"/>
    </row>
    <row r="1199" spans="1:4">
      <c r="A1199"/>
      <c r="B1199"/>
      <c r="C1199"/>
      <c r="D1199"/>
    </row>
    <row r="1200" spans="1:4">
      <c r="A1200"/>
      <c r="B1200"/>
      <c r="C1200"/>
      <c r="D1200"/>
    </row>
    <row r="1201" spans="1:4">
      <c r="A1201"/>
      <c r="B1201"/>
      <c r="C1201"/>
      <c r="D1201"/>
    </row>
    <row r="1202" spans="1:4">
      <c r="A1202"/>
      <c r="B1202"/>
      <c r="C1202"/>
      <c r="D1202"/>
    </row>
    <row r="1203" spans="1:4">
      <c r="A1203"/>
      <c r="B1203"/>
      <c r="C1203"/>
      <c r="D1203"/>
    </row>
    <row r="1204" spans="1:4">
      <c r="A1204"/>
      <c r="B1204"/>
      <c r="C1204"/>
      <c r="D1204"/>
    </row>
    <row r="1205" spans="1:4">
      <c r="A1205"/>
      <c r="B1205"/>
      <c r="C1205"/>
      <c r="D1205"/>
    </row>
    <row r="1206" spans="1:4">
      <c r="A1206"/>
      <c r="B1206"/>
      <c r="C1206"/>
      <c r="D1206"/>
    </row>
    <row r="1207" spans="1:4">
      <c r="A1207"/>
      <c r="B1207"/>
      <c r="C1207"/>
      <c r="D1207"/>
    </row>
    <row r="1208" spans="1:4">
      <c r="A1208"/>
      <c r="B1208"/>
      <c r="C1208"/>
      <c r="D1208"/>
    </row>
    <row r="1209" spans="1:4">
      <c r="A1209"/>
      <c r="B1209"/>
      <c r="C1209"/>
      <c r="D1209"/>
    </row>
    <row r="1210" spans="1:4">
      <c r="A1210"/>
      <c r="B1210"/>
      <c r="C1210"/>
      <c r="D1210"/>
    </row>
    <row r="1211" spans="1:4">
      <c r="A1211"/>
      <c r="B1211"/>
      <c r="C1211"/>
      <c r="D1211"/>
    </row>
    <row r="1212" spans="1:4">
      <c r="A1212"/>
      <c r="B1212"/>
      <c r="C1212"/>
      <c r="D1212"/>
    </row>
    <row r="1213" spans="1:4">
      <c r="A1213"/>
      <c r="B1213"/>
      <c r="C1213"/>
      <c r="D1213"/>
    </row>
    <row r="1214" spans="1:4">
      <c r="A1214"/>
      <c r="B1214"/>
      <c r="C1214"/>
      <c r="D1214"/>
    </row>
    <row r="1215" spans="1:4">
      <c r="A1215"/>
      <c r="B1215"/>
      <c r="C1215"/>
      <c r="D1215"/>
    </row>
    <row r="1216" spans="1:4">
      <c r="A1216"/>
      <c r="B1216"/>
      <c r="C1216"/>
      <c r="D1216"/>
    </row>
    <row r="1217" spans="1:4">
      <c r="A1217"/>
      <c r="B1217"/>
      <c r="C1217"/>
      <c r="D1217"/>
    </row>
    <row r="1218" spans="1:4">
      <c r="A1218"/>
      <c r="B1218"/>
      <c r="C1218"/>
      <c r="D1218"/>
    </row>
    <row r="1219" spans="1:4">
      <c r="A1219"/>
      <c r="B1219"/>
      <c r="C1219"/>
      <c r="D1219"/>
    </row>
    <row r="1220" spans="1:4">
      <c r="A1220"/>
      <c r="B1220"/>
      <c r="C1220"/>
      <c r="D1220"/>
    </row>
    <row r="1221" spans="1:4">
      <c r="A1221"/>
      <c r="B1221"/>
      <c r="C1221"/>
      <c r="D1221"/>
    </row>
    <row r="1222" spans="1:4">
      <c r="A1222"/>
      <c r="B1222"/>
      <c r="C1222"/>
      <c r="D1222"/>
    </row>
    <row r="1223" spans="1:4">
      <c r="A1223"/>
      <c r="B1223"/>
      <c r="C1223"/>
      <c r="D1223"/>
    </row>
    <row r="1224" spans="1:4">
      <c r="A1224"/>
      <c r="B1224"/>
      <c r="C1224"/>
      <c r="D1224"/>
    </row>
    <row r="1225" spans="1:4">
      <c r="A1225"/>
      <c r="B1225"/>
      <c r="C1225"/>
      <c r="D1225"/>
    </row>
    <row r="1226" spans="1:4">
      <c r="A1226"/>
      <c r="B1226"/>
      <c r="C1226"/>
      <c r="D1226"/>
    </row>
    <row r="1227" spans="1:4">
      <c r="A1227"/>
      <c r="B1227"/>
      <c r="C1227"/>
      <c r="D1227"/>
    </row>
    <row r="1228" spans="1:4">
      <c r="A1228"/>
      <c r="B1228"/>
      <c r="C1228"/>
      <c r="D1228"/>
    </row>
    <row r="1229" spans="1:4">
      <c r="A1229"/>
      <c r="B1229"/>
      <c r="C1229"/>
      <c r="D1229"/>
    </row>
    <row r="1230" spans="1:4">
      <c r="A1230"/>
      <c r="B1230"/>
      <c r="C1230"/>
      <c r="D1230"/>
    </row>
    <row r="1231" spans="1:4">
      <c r="A1231"/>
      <c r="B1231"/>
      <c r="C1231"/>
      <c r="D1231"/>
    </row>
    <row r="1232" spans="1:4">
      <c r="A1232"/>
      <c r="B1232"/>
      <c r="C1232"/>
      <c r="D1232"/>
    </row>
    <row r="1233" spans="1:4">
      <c r="A1233"/>
      <c r="B1233"/>
      <c r="C1233"/>
      <c r="D1233"/>
    </row>
    <row r="1234" spans="1:4">
      <c r="A1234"/>
      <c r="B1234"/>
      <c r="C1234"/>
      <c r="D1234"/>
    </row>
    <row r="1235" spans="1:4">
      <c r="A1235"/>
      <c r="B1235"/>
      <c r="C1235"/>
      <c r="D1235"/>
    </row>
    <row r="1236" spans="1:4">
      <c r="A1236"/>
      <c r="B1236"/>
      <c r="C1236"/>
      <c r="D1236"/>
    </row>
    <row r="1237" spans="1:4">
      <c r="A1237"/>
      <c r="B1237"/>
      <c r="C1237"/>
      <c r="D1237"/>
    </row>
    <row r="1238" spans="1:4">
      <c r="A1238"/>
      <c r="B1238"/>
      <c r="C1238"/>
      <c r="D1238"/>
    </row>
    <row r="1239" spans="1:4">
      <c r="A1239"/>
      <c r="B1239"/>
      <c r="C1239"/>
      <c r="D1239"/>
    </row>
    <row r="1240" spans="1:4">
      <c r="A1240"/>
      <c r="B1240"/>
      <c r="C1240"/>
      <c r="D1240"/>
    </row>
    <row r="1241" spans="1:4">
      <c r="A1241"/>
      <c r="B1241"/>
      <c r="C1241"/>
      <c r="D1241"/>
    </row>
    <row r="1242" spans="1:4">
      <c r="A1242"/>
      <c r="B1242"/>
      <c r="C1242"/>
      <c r="D1242"/>
    </row>
    <row r="1243" spans="1:4">
      <c r="A1243"/>
      <c r="B1243"/>
      <c r="C1243"/>
      <c r="D1243"/>
    </row>
    <row r="1244" spans="1:4">
      <c r="A1244"/>
      <c r="B1244"/>
      <c r="C1244"/>
      <c r="D1244"/>
    </row>
    <row r="1245" spans="1:4">
      <c r="A1245"/>
      <c r="B1245"/>
      <c r="C1245"/>
      <c r="D1245"/>
    </row>
    <row r="1246" spans="1:4">
      <c r="A1246"/>
      <c r="B1246"/>
      <c r="C1246"/>
      <c r="D1246"/>
    </row>
    <row r="1247" spans="1:4">
      <c r="A1247"/>
      <c r="B1247"/>
      <c r="C1247"/>
      <c r="D1247"/>
    </row>
    <row r="1248" spans="1:4">
      <c r="A1248"/>
      <c r="B1248"/>
      <c r="C1248"/>
      <c r="D1248"/>
    </row>
    <row r="1249" spans="1:4">
      <c r="A1249"/>
      <c r="B1249"/>
      <c r="C1249"/>
      <c r="D1249"/>
    </row>
    <row r="1250" spans="1:4">
      <c r="A1250"/>
      <c r="B1250"/>
      <c r="C1250"/>
      <c r="D1250"/>
    </row>
    <row r="1251" spans="1:4">
      <c r="A1251"/>
      <c r="B1251"/>
      <c r="C1251"/>
      <c r="D1251"/>
    </row>
    <row r="1252" spans="1:4">
      <c r="A1252"/>
      <c r="B1252"/>
      <c r="C1252"/>
      <c r="D1252"/>
    </row>
    <row r="1253" spans="1:4">
      <c r="A1253"/>
      <c r="B1253"/>
      <c r="C1253"/>
      <c r="D1253"/>
    </row>
    <row r="1254" spans="1:4">
      <c r="A1254"/>
      <c r="B1254"/>
      <c r="C1254"/>
      <c r="D1254"/>
    </row>
    <row r="1255" spans="1:4">
      <c r="A1255"/>
      <c r="B1255"/>
      <c r="C1255"/>
      <c r="D1255"/>
    </row>
    <row r="1256" spans="1:4">
      <c r="A1256"/>
      <c r="B1256"/>
      <c r="C1256"/>
      <c r="D1256"/>
    </row>
    <row r="1257" spans="1:4">
      <c r="A1257"/>
      <c r="B1257"/>
      <c r="C1257"/>
      <c r="D1257"/>
    </row>
    <row r="1258" spans="1:4">
      <c r="A1258"/>
      <c r="B1258"/>
      <c r="C1258"/>
      <c r="D1258"/>
    </row>
    <row r="1259" spans="1:4">
      <c r="A1259"/>
      <c r="B1259"/>
      <c r="C1259"/>
      <c r="D1259"/>
    </row>
    <row r="1260" spans="1:4">
      <c r="A1260"/>
      <c r="B1260"/>
      <c r="C1260"/>
      <c r="D1260"/>
    </row>
    <row r="1261" spans="1:4">
      <c r="A1261"/>
      <c r="B1261"/>
      <c r="C1261"/>
      <c r="D1261"/>
    </row>
    <row r="1262" spans="1:4">
      <c r="A1262"/>
      <c r="B1262"/>
      <c r="C1262"/>
      <c r="D1262"/>
    </row>
    <row r="1263" spans="1:4">
      <c r="A1263"/>
      <c r="B1263"/>
      <c r="C1263"/>
      <c r="D1263"/>
    </row>
    <row r="1264" spans="1:4">
      <c r="A1264"/>
      <c r="B1264"/>
      <c r="C1264"/>
      <c r="D1264"/>
    </row>
    <row r="1265" spans="1:4">
      <c r="A1265"/>
      <c r="B1265"/>
      <c r="C1265"/>
      <c r="D1265"/>
    </row>
    <row r="1266" spans="1:4">
      <c r="A1266"/>
      <c r="B1266"/>
      <c r="C1266"/>
      <c r="D1266"/>
    </row>
    <row r="1267" spans="1:4">
      <c r="A1267"/>
      <c r="B1267"/>
      <c r="C1267"/>
      <c r="D1267"/>
    </row>
    <row r="1268" spans="1:4">
      <c r="A1268"/>
      <c r="B1268"/>
      <c r="C1268"/>
      <c r="D1268"/>
    </row>
    <row r="1269" spans="1:4">
      <c r="A1269"/>
      <c r="B1269"/>
      <c r="C1269"/>
      <c r="D1269"/>
    </row>
    <row r="1270" spans="1:4">
      <c r="A1270"/>
      <c r="B1270"/>
      <c r="C1270"/>
      <c r="D1270"/>
    </row>
    <row r="1271" spans="1:4">
      <c r="A1271"/>
      <c r="B1271"/>
      <c r="C1271"/>
      <c r="D1271"/>
    </row>
    <row r="1272" spans="1:4">
      <c r="A1272"/>
      <c r="B1272"/>
      <c r="C1272"/>
      <c r="D1272"/>
    </row>
    <row r="1273" spans="1:4">
      <c r="A1273"/>
      <c r="B1273"/>
      <c r="C1273"/>
      <c r="D1273"/>
    </row>
    <row r="1274" spans="1:4">
      <c r="A1274"/>
      <c r="B1274"/>
      <c r="C1274"/>
      <c r="D1274"/>
    </row>
    <row r="1275" spans="1:4">
      <c r="A1275"/>
      <c r="B1275"/>
      <c r="C1275"/>
      <c r="D1275"/>
    </row>
    <row r="1276" spans="1:4">
      <c r="A1276"/>
      <c r="B1276"/>
      <c r="C1276"/>
      <c r="D1276"/>
    </row>
    <row r="1277" spans="1:4">
      <c r="A1277"/>
      <c r="B1277"/>
      <c r="C1277"/>
      <c r="D1277"/>
    </row>
    <row r="1278" spans="1:4">
      <c r="A1278"/>
      <c r="B1278"/>
      <c r="C1278"/>
      <c r="D1278"/>
    </row>
    <row r="1279" spans="1:4">
      <c r="A1279"/>
      <c r="B1279"/>
      <c r="C1279"/>
      <c r="D1279"/>
    </row>
    <row r="1280" spans="1:4">
      <c r="A1280"/>
      <c r="B1280"/>
      <c r="C1280"/>
      <c r="D1280"/>
    </row>
    <row r="1281" spans="1:4">
      <c r="A1281"/>
      <c r="B1281"/>
      <c r="C1281"/>
      <c r="D1281"/>
    </row>
    <row r="1282" spans="1:4">
      <c r="A1282"/>
      <c r="B1282"/>
      <c r="C1282"/>
      <c r="D1282"/>
    </row>
    <row r="1283" spans="1:4">
      <c r="A1283"/>
      <c r="B1283"/>
      <c r="C1283"/>
      <c r="D1283"/>
    </row>
    <row r="1284" spans="1:4">
      <c r="A1284"/>
      <c r="B1284"/>
      <c r="C1284"/>
      <c r="D1284"/>
    </row>
    <row r="1285" spans="1:4">
      <c r="A1285"/>
      <c r="B1285"/>
      <c r="C1285"/>
      <c r="D1285"/>
    </row>
    <row r="1286" spans="1:4">
      <c r="A1286"/>
      <c r="B1286"/>
      <c r="C1286"/>
      <c r="D1286"/>
    </row>
    <row r="1287" spans="1:4">
      <c r="A1287"/>
      <c r="B1287"/>
      <c r="C1287"/>
      <c r="D1287"/>
    </row>
    <row r="1288" spans="1:4">
      <c r="A1288"/>
      <c r="B1288"/>
      <c r="C1288"/>
      <c r="D1288"/>
    </row>
    <row r="1289" spans="1:4">
      <c r="A1289"/>
      <c r="B1289"/>
      <c r="C1289"/>
      <c r="D1289"/>
    </row>
    <row r="1290" spans="1:4">
      <c r="A1290"/>
      <c r="B1290"/>
      <c r="C1290"/>
      <c r="D1290"/>
    </row>
    <row r="1291" spans="1:4">
      <c r="A1291"/>
      <c r="B1291"/>
      <c r="C1291"/>
      <c r="D1291"/>
    </row>
    <row r="1292" spans="1:4">
      <c r="A1292"/>
      <c r="B1292"/>
      <c r="C1292"/>
      <c r="D1292"/>
    </row>
    <row r="1293" spans="1:4">
      <c r="A1293"/>
      <c r="B1293"/>
      <c r="C1293"/>
      <c r="D1293"/>
    </row>
    <row r="1294" spans="1:4">
      <c r="A1294"/>
      <c r="B1294"/>
      <c r="C1294"/>
      <c r="D1294"/>
    </row>
    <row r="1295" spans="1:4">
      <c r="A1295"/>
      <c r="B1295"/>
      <c r="C1295"/>
      <c r="D1295"/>
    </row>
    <row r="1296" spans="1:4">
      <c r="A1296"/>
      <c r="B1296"/>
      <c r="C1296"/>
      <c r="D1296"/>
    </row>
    <row r="1297" spans="1:4">
      <c r="A1297"/>
      <c r="B1297"/>
      <c r="C1297"/>
      <c r="D1297"/>
    </row>
    <row r="1298" spans="1:4">
      <c r="A1298"/>
      <c r="B1298"/>
      <c r="C1298"/>
      <c r="D1298"/>
    </row>
    <row r="1299" spans="1:4">
      <c r="A1299"/>
      <c r="B1299"/>
      <c r="C1299"/>
      <c r="D1299"/>
    </row>
    <row r="1300" spans="1:4">
      <c r="A1300"/>
      <c r="B1300"/>
      <c r="C1300"/>
      <c r="D1300"/>
    </row>
    <row r="1301" spans="1:4">
      <c r="A1301"/>
      <c r="B1301"/>
      <c r="C1301"/>
      <c r="D1301"/>
    </row>
    <row r="1302" spans="1:4">
      <c r="A1302"/>
      <c r="B1302"/>
      <c r="C1302"/>
      <c r="D1302"/>
    </row>
    <row r="1303" spans="1:4">
      <c r="A1303"/>
      <c r="B1303"/>
      <c r="C1303"/>
      <c r="D1303"/>
    </row>
    <row r="1304" spans="1:4">
      <c r="A1304"/>
      <c r="B1304"/>
      <c r="C1304"/>
      <c r="D1304"/>
    </row>
    <row r="1305" spans="1:4">
      <c r="A1305"/>
      <c r="B1305"/>
      <c r="C1305"/>
      <c r="D1305"/>
    </row>
    <row r="1306" spans="1:4">
      <c r="A1306"/>
      <c r="B1306"/>
      <c r="C1306"/>
      <c r="D1306"/>
    </row>
    <row r="1307" spans="1:4">
      <c r="A1307"/>
      <c r="B1307"/>
      <c r="C1307"/>
      <c r="D1307"/>
    </row>
    <row r="1308" spans="1:4">
      <c r="A1308"/>
      <c r="B1308"/>
      <c r="C1308"/>
      <c r="D1308"/>
    </row>
    <row r="1309" spans="1:4">
      <c r="A1309"/>
      <c r="B1309"/>
      <c r="C1309"/>
      <c r="D1309"/>
    </row>
    <row r="1310" spans="1:4">
      <c r="A1310"/>
      <c r="B1310"/>
      <c r="C1310"/>
      <c r="D1310"/>
    </row>
    <row r="1311" spans="1:4">
      <c r="A1311"/>
      <c r="B1311"/>
      <c r="C1311"/>
      <c r="D1311"/>
    </row>
    <row r="1312" spans="1:4">
      <c r="A1312"/>
      <c r="B1312"/>
      <c r="C1312"/>
      <c r="D1312"/>
    </row>
    <row r="1313" spans="1:4">
      <c r="A1313"/>
      <c r="B1313"/>
      <c r="C1313"/>
      <c r="D1313"/>
    </row>
    <row r="1314" spans="1:4">
      <c r="A1314"/>
      <c r="B1314"/>
      <c r="C1314"/>
      <c r="D1314"/>
    </row>
    <row r="1315" spans="1:4">
      <c r="A1315"/>
      <c r="B1315"/>
      <c r="C1315"/>
      <c r="D1315"/>
    </row>
    <row r="1316" spans="1:4">
      <c r="A1316"/>
      <c r="B1316"/>
      <c r="C1316"/>
      <c r="D1316"/>
    </row>
    <row r="1317" spans="1:4">
      <c r="A1317"/>
      <c r="B1317"/>
      <c r="C1317"/>
      <c r="D1317"/>
    </row>
    <row r="1318" spans="1:4">
      <c r="A1318"/>
      <c r="B1318"/>
      <c r="C1318"/>
      <c r="D1318"/>
    </row>
    <row r="1319" spans="1:4">
      <c r="A1319"/>
      <c r="B1319"/>
      <c r="C1319"/>
      <c r="D1319"/>
    </row>
    <row r="1320" spans="1:4">
      <c r="A1320"/>
      <c r="B1320"/>
      <c r="C1320"/>
      <c r="D1320"/>
    </row>
    <row r="1321" spans="1:4">
      <c r="A1321"/>
      <c r="B1321"/>
      <c r="C1321"/>
      <c r="D1321"/>
    </row>
    <row r="1322" spans="1:4">
      <c r="A1322"/>
      <c r="B1322"/>
      <c r="C1322"/>
      <c r="D1322"/>
    </row>
    <row r="1323" spans="1:4">
      <c r="A1323"/>
      <c r="B1323"/>
      <c r="C1323"/>
      <c r="D1323"/>
    </row>
    <row r="1324" spans="1:4">
      <c r="A1324"/>
      <c r="B1324"/>
      <c r="C1324"/>
      <c r="D1324"/>
    </row>
    <row r="1325" spans="1:4">
      <c r="A1325"/>
      <c r="B1325"/>
      <c r="C1325"/>
      <c r="D1325"/>
    </row>
    <row r="1326" spans="1:4">
      <c r="A1326"/>
      <c r="B1326"/>
      <c r="C1326"/>
      <c r="D1326"/>
    </row>
    <row r="1327" spans="1:4">
      <c r="A1327"/>
      <c r="B1327"/>
      <c r="C1327"/>
      <c r="D1327"/>
    </row>
    <row r="1328" spans="1:4">
      <c r="A1328"/>
      <c r="B1328"/>
      <c r="C1328"/>
      <c r="D1328"/>
    </row>
    <row r="1329" spans="1:4">
      <c r="A1329"/>
      <c r="B1329"/>
      <c r="C1329"/>
      <c r="D1329"/>
    </row>
    <row r="1330" spans="1:4">
      <c r="A1330"/>
      <c r="B1330"/>
      <c r="C1330"/>
      <c r="D1330"/>
    </row>
    <row r="1331" spans="1:4">
      <c r="A1331"/>
      <c r="B1331"/>
      <c r="C1331"/>
      <c r="D1331"/>
    </row>
    <row r="1332" spans="1:4">
      <c r="A1332"/>
      <c r="B1332"/>
      <c r="C1332"/>
      <c r="D1332"/>
    </row>
    <row r="1333" spans="1:4">
      <c r="A1333"/>
      <c r="B1333"/>
      <c r="C1333"/>
      <c r="D1333"/>
    </row>
    <row r="1334" spans="1:4">
      <c r="A1334"/>
      <c r="B1334"/>
      <c r="C1334"/>
      <c r="D1334"/>
    </row>
    <row r="1335" spans="1:4">
      <c r="A1335"/>
      <c r="B1335"/>
      <c r="C1335"/>
      <c r="D1335"/>
    </row>
    <row r="1336" spans="1:4">
      <c r="A1336"/>
      <c r="B1336"/>
      <c r="C1336"/>
      <c r="D1336"/>
    </row>
    <row r="1337" spans="1:4">
      <c r="A1337"/>
      <c r="B1337"/>
      <c r="C1337"/>
      <c r="D1337"/>
    </row>
    <row r="1338" spans="1:4">
      <c r="A1338"/>
      <c r="B1338"/>
      <c r="C1338"/>
      <c r="D1338"/>
    </row>
    <row r="1339" spans="1:4">
      <c r="A1339"/>
      <c r="B1339"/>
      <c r="C1339"/>
      <c r="D1339"/>
    </row>
    <row r="1340" spans="1:4">
      <c r="A1340"/>
      <c r="B1340"/>
      <c r="C1340"/>
      <c r="D1340"/>
    </row>
    <row r="1341" spans="1:4">
      <c r="A1341"/>
      <c r="B1341"/>
      <c r="C1341"/>
      <c r="D1341"/>
    </row>
    <row r="1342" spans="1:4">
      <c r="A1342"/>
      <c r="B1342"/>
      <c r="C1342"/>
      <c r="D1342"/>
    </row>
    <row r="1343" spans="1:4">
      <c r="A1343"/>
      <c r="B1343"/>
      <c r="C1343"/>
      <c r="D1343"/>
    </row>
    <row r="1344" spans="1:4">
      <c r="A1344"/>
      <c r="B1344"/>
      <c r="C1344"/>
      <c r="D1344"/>
    </row>
    <row r="1345" spans="1:4">
      <c r="A1345"/>
      <c r="B1345"/>
      <c r="C1345"/>
      <c r="D1345"/>
    </row>
    <row r="1346" spans="1:4">
      <c r="A1346"/>
      <c r="B1346"/>
      <c r="C1346"/>
      <c r="D1346"/>
    </row>
    <row r="1347" spans="1:4">
      <c r="A1347"/>
      <c r="B1347"/>
      <c r="C1347"/>
      <c r="D1347"/>
    </row>
    <row r="1348" spans="1:4">
      <c r="A1348"/>
      <c r="B1348"/>
      <c r="C1348"/>
      <c r="D1348"/>
    </row>
    <row r="1349" spans="1:4">
      <c r="A1349"/>
      <c r="B1349"/>
      <c r="C1349"/>
      <c r="D1349"/>
    </row>
    <row r="1350" spans="1:4">
      <c r="A1350"/>
      <c r="B1350"/>
      <c r="C1350"/>
      <c r="D1350"/>
    </row>
    <row r="1351" spans="1:4">
      <c r="A1351"/>
      <c r="B1351"/>
      <c r="C1351"/>
      <c r="D1351"/>
    </row>
    <row r="1352" spans="1:4">
      <c r="A1352"/>
      <c r="B1352"/>
      <c r="C1352"/>
      <c r="D1352"/>
    </row>
    <row r="1353" spans="1:4">
      <c r="A1353"/>
      <c r="B1353"/>
      <c r="C1353"/>
      <c r="D1353"/>
    </row>
    <row r="1354" spans="1:4">
      <c r="A1354"/>
      <c r="B1354"/>
      <c r="C1354"/>
      <c r="D1354"/>
    </row>
    <row r="1355" spans="1:4">
      <c r="A1355"/>
      <c r="B1355"/>
      <c r="C1355"/>
      <c r="D1355"/>
    </row>
    <row r="1356" spans="1:4">
      <c r="A1356"/>
      <c r="B1356"/>
      <c r="C1356"/>
      <c r="D1356"/>
    </row>
    <row r="1357" spans="1:4">
      <c r="A1357"/>
      <c r="B1357"/>
      <c r="C1357"/>
      <c r="D1357"/>
    </row>
    <row r="1358" spans="1:4">
      <c r="A1358"/>
      <c r="B1358"/>
      <c r="C1358"/>
      <c r="D1358"/>
    </row>
    <row r="1359" spans="1:4">
      <c r="A1359"/>
      <c r="B1359"/>
      <c r="C1359"/>
      <c r="D1359"/>
    </row>
    <row r="1360" spans="1:4">
      <c r="A1360"/>
      <c r="B1360"/>
      <c r="C1360"/>
      <c r="D1360"/>
    </row>
    <row r="1361" spans="1:4">
      <c r="A1361"/>
      <c r="B1361"/>
      <c r="C1361"/>
      <c r="D1361"/>
    </row>
    <row r="1362" spans="1:4">
      <c r="A1362"/>
      <c r="B1362"/>
      <c r="C1362"/>
      <c r="D1362"/>
    </row>
    <row r="1363" spans="1:4">
      <c r="A1363"/>
      <c r="B1363"/>
      <c r="C1363"/>
      <c r="D1363"/>
    </row>
    <row r="1364" spans="1:4">
      <c r="A1364"/>
      <c r="B1364"/>
      <c r="C1364"/>
      <c r="D1364"/>
    </row>
    <row r="1365" spans="1:4">
      <c r="A1365"/>
      <c r="B1365"/>
      <c r="C1365"/>
      <c r="D1365"/>
    </row>
    <row r="1366" spans="1:4">
      <c r="A1366"/>
      <c r="B1366"/>
      <c r="C1366"/>
      <c r="D1366"/>
    </row>
    <row r="1367" spans="1:4">
      <c r="A1367"/>
      <c r="B1367"/>
      <c r="C1367"/>
      <c r="D1367"/>
    </row>
    <row r="1368" spans="1:4">
      <c r="A1368"/>
      <c r="B1368"/>
      <c r="C1368"/>
      <c r="D1368"/>
    </row>
    <row r="1369" spans="1:4">
      <c r="A1369"/>
      <c r="B1369"/>
      <c r="C1369"/>
      <c r="D1369"/>
    </row>
    <row r="1370" spans="1:4">
      <c r="A1370"/>
      <c r="B1370"/>
      <c r="C1370"/>
      <c r="D1370"/>
    </row>
    <row r="1371" spans="1:4">
      <c r="A1371"/>
      <c r="B1371"/>
      <c r="C1371"/>
      <c r="D1371"/>
    </row>
    <row r="1372" spans="1:4">
      <c r="A1372"/>
      <c r="B1372"/>
      <c r="C1372"/>
      <c r="D1372"/>
    </row>
    <row r="1373" spans="1:4">
      <c r="A1373"/>
      <c r="B1373"/>
      <c r="C1373"/>
      <c r="D1373"/>
    </row>
    <row r="1374" spans="1:4">
      <c r="A1374"/>
      <c r="B1374"/>
      <c r="C1374"/>
      <c r="D1374"/>
    </row>
    <row r="1375" spans="1:4">
      <c r="A1375"/>
      <c r="B1375"/>
      <c r="C1375"/>
      <c r="D1375"/>
    </row>
    <row r="1376" spans="1:4">
      <c r="A1376"/>
      <c r="B1376"/>
      <c r="C1376"/>
      <c r="D1376"/>
    </row>
    <row r="1377" spans="1:4">
      <c r="A1377"/>
      <c r="B1377"/>
      <c r="C1377"/>
      <c r="D1377"/>
    </row>
    <row r="1378" spans="1:4">
      <c r="A1378"/>
      <c r="B1378"/>
      <c r="C1378"/>
      <c r="D1378"/>
    </row>
    <row r="1379" spans="1:4">
      <c r="A1379"/>
      <c r="B1379"/>
      <c r="C1379"/>
      <c r="D1379"/>
    </row>
    <row r="1380" spans="1:4">
      <c r="A1380"/>
      <c r="B1380"/>
      <c r="C1380"/>
      <c r="D1380"/>
    </row>
    <row r="1381" spans="1:4">
      <c r="A1381"/>
      <c r="B1381"/>
      <c r="C1381"/>
      <c r="D1381"/>
    </row>
    <row r="1382" spans="1:4">
      <c r="A1382"/>
      <c r="B1382"/>
      <c r="C1382"/>
      <c r="D1382"/>
    </row>
    <row r="1383" spans="1:4">
      <c r="A1383"/>
      <c r="B1383"/>
      <c r="C1383"/>
      <c r="D1383"/>
    </row>
    <row r="1384" spans="1:4">
      <c r="A1384"/>
      <c r="B1384"/>
      <c r="C1384"/>
      <c r="D1384"/>
    </row>
    <row r="1385" spans="1:4">
      <c r="A1385"/>
      <c r="B1385"/>
      <c r="C1385"/>
      <c r="D1385"/>
    </row>
    <row r="1386" spans="1:4">
      <c r="A1386"/>
      <c r="B1386"/>
      <c r="C1386"/>
      <c r="D1386"/>
    </row>
    <row r="1387" spans="1:4">
      <c r="A1387"/>
      <c r="B1387"/>
      <c r="C1387"/>
      <c r="D1387"/>
    </row>
    <row r="1388" spans="1:4">
      <c r="A1388"/>
      <c r="B1388"/>
      <c r="C1388"/>
      <c r="D1388"/>
    </row>
    <row r="1389" spans="1:4">
      <c r="A1389"/>
      <c r="B1389"/>
      <c r="C1389"/>
      <c r="D1389"/>
    </row>
    <row r="1390" spans="1:4">
      <c r="A1390"/>
      <c r="B1390"/>
      <c r="C1390"/>
      <c r="D1390"/>
    </row>
    <row r="1391" spans="1:4">
      <c r="A1391"/>
      <c r="B1391"/>
      <c r="C1391"/>
      <c r="D1391"/>
    </row>
    <row r="1392" spans="1:4">
      <c r="A1392"/>
      <c r="B1392"/>
      <c r="C1392"/>
      <c r="D1392"/>
    </row>
    <row r="1393" spans="1:4">
      <c r="A1393"/>
      <c r="B1393"/>
      <c r="C1393"/>
      <c r="D1393"/>
    </row>
    <row r="1394" spans="1:4">
      <c r="A1394"/>
      <c r="B1394"/>
      <c r="C1394"/>
      <c r="D1394"/>
    </row>
    <row r="1395" spans="1:4">
      <c r="A1395"/>
      <c r="B1395"/>
      <c r="C1395"/>
      <c r="D1395"/>
    </row>
    <row r="1396" spans="1:4">
      <c r="A1396"/>
      <c r="B1396"/>
      <c r="C1396"/>
      <c r="D1396"/>
    </row>
    <row r="1397" spans="1:4">
      <c r="A1397"/>
      <c r="B1397"/>
      <c r="C1397"/>
      <c r="D1397"/>
    </row>
    <row r="1398" spans="1:4">
      <c r="A1398"/>
      <c r="B1398"/>
      <c r="C1398"/>
      <c r="D1398"/>
    </row>
    <row r="1399" spans="1:4">
      <c r="A1399"/>
      <c r="B1399"/>
      <c r="C1399"/>
      <c r="D1399"/>
    </row>
    <row r="1400" spans="1:4">
      <c r="A1400"/>
      <c r="B1400"/>
      <c r="C1400"/>
      <c r="D1400"/>
    </row>
    <row r="1401" spans="1:4">
      <c r="A1401"/>
      <c r="B1401"/>
      <c r="C1401"/>
      <c r="D1401"/>
    </row>
    <row r="1402" spans="1:4">
      <c r="A1402"/>
      <c r="B1402"/>
      <c r="C1402"/>
      <c r="D1402"/>
    </row>
    <row r="1403" spans="1:4">
      <c r="A1403"/>
      <c r="B1403"/>
      <c r="C1403"/>
      <c r="D1403"/>
    </row>
    <row r="1404" spans="1:4">
      <c r="A1404"/>
      <c r="B1404"/>
      <c r="C1404"/>
      <c r="D1404"/>
    </row>
    <row r="1405" spans="1:4">
      <c r="A1405"/>
      <c r="B1405"/>
      <c r="C1405"/>
      <c r="D1405"/>
    </row>
    <row r="1406" spans="1:4">
      <c r="A1406"/>
      <c r="B1406"/>
      <c r="C1406"/>
      <c r="D1406"/>
    </row>
    <row r="1407" spans="1:4">
      <c r="A1407"/>
      <c r="B1407"/>
      <c r="C1407"/>
      <c r="D1407"/>
    </row>
    <row r="1408" spans="1:4">
      <c r="A1408"/>
      <c r="B1408"/>
      <c r="C1408"/>
      <c r="D1408"/>
    </row>
    <row r="1409" spans="1:4">
      <c r="A1409"/>
      <c r="B1409"/>
      <c r="C1409"/>
      <c r="D1409"/>
    </row>
    <row r="1410" spans="1:4">
      <c r="A1410"/>
      <c r="B1410"/>
      <c r="C1410"/>
      <c r="D1410"/>
    </row>
    <row r="1411" spans="1:4">
      <c r="A1411"/>
      <c r="B1411"/>
      <c r="C1411"/>
      <c r="D1411"/>
    </row>
    <row r="1412" spans="1:4">
      <c r="A1412"/>
      <c r="B1412"/>
      <c r="C1412"/>
      <c r="D1412"/>
    </row>
    <row r="1413" spans="1:4">
      <c r="A1413"/>
      <c r="B1413"/>
      <c r="C1413"/>
      <c r="D1413"/>
    </row>
    <row r="1414" spans="1:4">
      <c r="A1414"/>
      <c r="B1414"/>
      <c r="C1414"/>
      <c r="D1414"/>
    </row>
    <row r="1415" spans="1:4">
      <c r="A1415"/>
      <c r="B1415"/>
      <c r="C1415"/>
      <c r="D1415"/>
    </row>
    <row r="1416" spans="1:4">
      <c r="A1416"/>
      <c r="B1416"/>
      <c r="C1416"/>
      <c r="D1416"/>
    </row>
    <row r="1417" spans="1:4">
      <c r="A1417"/>
      <c r="B1417"/>
      <c r="C1417"/>
      <c r="D1417"/>
    </row>
    <row r="1418" spans="1:4">
      <c r="A1418"/>
      <c r="B1418"/>
      <c r="C1418"/>
      <c r="D1418"/>
    </row>
    <row r="1419" spans="1:4">
      <c r="A1419"/>
      <c r="B1419"/>
      <c r="C1419"/>
      <c r="D1419"/>
    </row>
    <row r="1420" spans="1:4">
      <c r="A1420"/>
      <c r="B1420"/>
      <c r="C1420"/>
      <c r="D1420"/>
    </row>
    <row r="1421" spans="1:4">
      <c r="A1421"/>
      <c r="B1421"/>
      <c r="C1421"/>
      <c r="D1421"/>
    </row>
    <row r="1422" spans="1:4">
      <c r="A1422"/>
      <c r="B1422"/>
      <c r="C1422"/>
      <c r="D1422"/>
    </row>
    <row r="1423" spans="1:4">
      <c r="A1423"/>
      <c r="B1423"/>
      <c r="C1423"/>
      <c r="D1423"/>
    </row>
    <row r="1424" spans="1:4">
      <c r="A1424"/>
      <c r="B1424"/>
      <c r="C1424"/>
      <c r="D1424"/>
    </row>
    <row r="1425" spans="1:4">
      <c r="A1425"/>
      <c r="B1425"/>
      <c r="C1425"/>
      <c r="D1425"/>
    </row>
    <row r="1426" spans="1:4">
      <c r="A1426"/>
      <c r="B1426"/>
      <c r="C1426"/>
      <c r="D1426"/>
    </row>
    <row r="1427" spans="1:4">
      <c r="A1427"/>
      <c r="B1427"/>
      <c r="C1427"/>
      <c r="D1427"/>
    </row>
    <row r="1428" spans="1:4">
      <c r="A1428"/>
      <c r="B1428"/>
      <c r="C1428"/>
      <c r="D1428"/>
    </row>
    <row r="1429" spans="1:4">
      <c r="A1429"/>
      <c r="B1429"/>
      <c r="C1429"/>
      <c r="D1429"/>
    </row>
    <row r="1430" spans="1:4">
      <c r="A1430"/>
      <c r="B1430"/>
      <c r="C1430"/>
      <c r="D1430"/>
    </row>
    <row r="1431" spans="1:4">
      <c r="A1431"/>
      <c r="B1431"/>
      <c r="C1431"/>
      <c r="D1431"/>
    </row>
    <row r="1432" spans="1:4">
      <c r="A1432"/>
      <c r="B1432"/>
      <c r="C1432"/>
      <c r="D1432"/>
    </row>
    <row r="1433" spans="1:4">
      <c r="A1433"/>
      <c r="B1433"/>
      <c r="C1433"/>
      <c r="D1433"/>
    </row>
    <row r="1434" spans="1:4">
      <c r="A1434"/>
      <c r="B1434"/>
      <c r="C1434"/>
      <c r="D1434"/>
    </row>
    <row r="1435" spans="1:4">
      <c r="A1435"/>
      <c r="B1435"/>
      <c r="C1435"/>
      <c r="D1435"/>
    </row>
    <row r="1436" spans="1:4">
      <c r="A1436"/>
      <c r="B1436"/>
      <c r="C1436"/>
      <c r="D1436"/>
    </row>
    <row r="1437" spans="1:4">
      <c r="A1437"/>
      <c r="B1437"/>
      <c r="C1437"/>
      <c r="D1437"/>
    </row>
    <row r="1438" spans="1:4">
      <c r="A1438"/>
      <c r="B1438"/>
      <c r="C1438"/>
      <c r="D1438"/>
    </row>
    <row r="1439" spans="1:4">
      <c r="A1439"/>
      <c r="B1439"/>
      <c r="C1439"/>
      <c r="D1439"/>
    </row>
    <row r="1440" spans="1:4">
      <c r="A1440"/>
      <c r="B1440"/>
      <c r="C1440"/>
      <c r="D1440"/>
    </row>
    <row r="1441" spans="1:4">
      <c r="A1441"/>
      <c r="B1441"/>
      <c r="C1441"/>
      <c r="D1441"/>
    </row>
    <row r="1442" spans="1:4">
      <c r="A1442"/>
      <c r="B1442"/>
      <c r="C1442"/>
      <c r="D1442"/>
    </row>
    <row r="1443" spans="1:4">
      <c r="A1443"/>
      <c r="B1443"/>
      <c r="C1443"/>
      <c r="D1443"/>
    </row>
    <row r="1444" spans="1:4">
      <c r="A1444"/>
      <c r="B1444"/>
      <c r="C1444"/>
      <c r="D1444"/>
    </row>
    <row r="1445" spans="1:4">
      <c r="A1445"/>
      <c r="B1445"/>
      <c r="C1445"/>
      <c r="D1445"/>
    </row>
    <row r="1446" spans="1:4">
      <c r="A1446"/>
      <c r="B1446"/>
      <c r="C1446"/>
      <c r="D1446"/>
    </row>
    <row r="1447" spans="1:4">
      <c r="A1447"/>
      <c r="B1447"/>
      <c r="C1447"/>
      <c r="D1447"/>
    </row>
    <row r="1448" spans="1:4">
      <c r="A1448"/>
      <c r="B1448"/>
      <c r="C1448"/>
      <c r="D1448"/>
    </row>
    <row r="1449" spans="1:4">
      <c r="A1449"/>
      <c r="B1449"/>
      <c r="C1449"/>
      <c r="D1449"/>
    </row>
    <row r="1450" spans="1:4">
      <c r="A1450"/>
      <c r="B1450"/>
      <c r="C1450"/>
      <c r="D1450"/>
    </row>
    <row r="1451" spans="1:4">
      <c r="A1451"/>
      <c r="B1451"/>
      <c r="C1451"/>
      <c r="D1451"/>
    </row>
    <row r="1452" spans="1:4">
      <c r="A1452"/>
      <c r="B1452"/>
      <c r="C1452"/>
      <c r="D1452"/>
    </row>
    <row r="1453" spans="1:4">
      <c r="A1453"/>
      <c r="B1453"/>
      <c r="C1453"/>
      <c r="D1453"/>
    </row>
    <row r="1454" spans="1:4">
      <c r="A1454"/>
      <c r="B1454"/>
      <c r="C1454"/>
      <c r="D1454"/>
    </row>
    <row r="1455" spans="1:4">
      <c r="A1455"/>
      <c r="B1455"/>
      <c r="C1455"/>
      <c r="D1455"/>
    </row>
    <row r="1456" spans="1:4">
      <c r="A1456"/>
      <c r="B1456"/>
      <c r="C1456"/>
      <c r="D1456"/>
    </row>
    <row r="1457" spans="1:4">
      <c r="A1457"/>
      <c r="B1457"/>
      <c r="C1457"/>
      <c r="D1457"/>
    </row>
    <row r="1458" spans="1:4">
      <c r="A1458"/>
      <c r="B1458"/>
      <c r="C1458"/>
      <c r="D1458"/>
    </row>
    <row r="1459" spans="1:4">
      <c r="A1459"/>
      <c r="B1459"/>
      <c r="C1459"/>
      <c r="D1459"/>
    </row>
    <row r="1460" spans="1:4">
      <c r="A1460"/>
      <c r="B1460"/>
      <c r="C1460"/>
      <c r="D1460"/>
    </row>
    <row r="1461" spans="1:4">
      <c r="A1461"/>
      <c r="B1461"/>
      <c r="C1461"/>
      <c r="D1461"/>
    </row>
    <row r="1462" spans="1:4">
      <c r="A1462"/>
      <c r="B1462"/>
      <c r="C1462"/>
      <c r="D1462"/>
    </row>
    <row r="1463" spans="1:4">
      <c r="A1463"/>
      <c r="B1463"/>
      <c r="C1463"/>
      <c r="D1463"/>
    </row>
    <row r="1464" spans="1:4">
      <c r="A1464"/>
      <c r="B1464"/>
      <c r="C1464"/>
      <c r="D1464"/>
    </row>
    <row r="1465" spans="1:4">
      <c r="A1465"/>
      <c r="B1465"/>
      <c r="C1465"/>
      <c r="D1465"/>
    </row>
    <row r="1466" spans="1:4">
      <c r="A1466"/>
      <c r="B1466"/>
      <c r="C1466"/>
      <c r="D1466"/>
    </row>
    <row r="1467" spans="1:4">
      <c r="A1467"/>
      <c r="B1467"/>
      <c r="C1467"/>
      <c r="D1467"/>
    </row>
    <row r="1468" spans="1:4">
      <c r="A1468"/>
      <c r="B1468"/>
      <c r="C1468"/>
      <c r="D1468"/>
    </row>
    <row r="1469" spans="1:4">
      <c r="A1469"/>
      <c r="B1469"/>
      <c r="C1469"/>
      <c r="D1469"/>
    </row>
    <row r="1470" spans="1:4">
      <c r="A1470"/>
      <c r="B1470"/>
      <c r="C1470"/>
      <c r="D1470"/>
    </row>
    <row r="1471" spans="1:4">
      <c r="A1471"/>
      <c r="B1471"/>
      <c r="C1471"/>
      <c r="D1471"/>
    </row>
    <row r="1472" spans="1:4">
      <c r="A1472"/>
      <c r="B1472"/>
      <c r="C1472"/>
      <c r="D1472"/>
    </row>
    <row r="1473" spans="1:4">
      <c r="A1473"/>
      <c r="B1473"/>
      <c r="C1473"/>
      <c r="D1473"/>
    </row>
    <row r="1474" spans="1:4">
      <c r="A1474"/>
      <c r="B1474"/>
      <c r="C1474"/>
      <c r="D1474"/>
    </row>
    <row r="1475" spans="1:4">
      <c r="A1475"/>
      <c r="B1475"/>
      <c r="C1475"/>
      <c r="D1475"/>
    </row>
    <row r="1476" spans="1:4">
      <c r="A1476"/>
      <c r="B1476"/>
      <c r="C1476"/>
      <c r="D1476"/>
    </row>
    <row r="1477" spans="1:4">
      <c r="A1477"/>
      <c r="B1477"/>
      <c r="C1477"/>
      <c r="D1477"/>
    </row>
    <row r="1478" spans="1:4">
      <c r="A1478"/>
      <c r="B1478"/>
      <c r="C1478"/>
      <c r="D1478"/>
    </row>
    <row r="1479" spans="1:4">
      <c r="A1479"/>
      <c r="B1479"/>
      <c r="C1479"/>
      <c r="D1479"/>
    </row>
    <row r="1480" spans="1:4">
      <c r="A1480"/>
      <c r="B1480"/>
      <c r="C1480"/>
      <c r="D1480"/>
    </row>
    <row r="1481" spans="1:4">
      <c r="A1481"/>
      <c r="B1481"/>
      <c r="C1481"/>
      <c r="D1481"/>
    </row>
    <row r="1482" spans="1:4">
      <c r="A1482"/>
      <c r="B1482"/>
      <c r="C1482"/>
      <c r="D1482"/>
    </row>
    <row r="1483" spans="1:4">
      <c r="A1483"/>
      <c r="B1483"/>
      <c r="C1483"/>
      <c r="D1483"/>
    </row>
    <row r="1484" spans="1:4">
      <c r="A1484"/>
      <c r="B1484"/>
      <c r="C1484"/>
      <c r="D1484"/>
    </row>
    <row r="1485" spans="1:4">
      <c r="A1485"/>
      <c r="B1485"/>
      <c r="C1485"/>
      <c r="D1485"/>
    </row>
    <row r="1486" spans="1:4">
      <c r="A1486"/>
      <c r="B1486"/>
      <c r="C1486"/>
      <c r="D1486"/>
    </row>
    <row r="1487" spans="1:4">
      <c r="A1487"/>
      <c r="B1487"/>
      <c r="C1487"/>
      <c r="D1487"/>
    </row>
    <row r="1488" spans="1:4">
      <c r="A1488"/>
      <c r="B1488"/>
      <c r="C1488"/>
      <c r="D1488"/>
    </row>
    <row r="1489" spans="1:4">
      <c r="A1489"/>
      <c r="B1489"/>
      <c r="C1489"/>
      <c r="D1489"/>
    </row>
    <row r="1490" spans="1:4">
      <c r="A1490"/>
      <c r="B1490"/>
      <c r="C1490"/>
      <c r="D1490"/>
    </row>
    <row r="1491" spans="1:4">
      <c r="A1491"/>
      <c r="B1491"/>
      <c r="C1491"/>
      <c r="D1491"/>
    </row>
    <row r="1492" spans="1:4">
      <c r="A1492"/>
      <c r="B1492"/>
      <c r="C1492"/>
      <c r="D1492"/>
    </row>
    <row r="1493" spans="1:4">
      <c r="A1493"/>
      <c r="B1493"/>
      <c r="C1493"/>
      <c r="D1493"/>
    </row>
    <row r="1494" spans="1:4">
      <c r="A1494"/>
      <c r="B1494"/>
      <c r="C1494"/>
      <c r="D1494"/>
    </row>
    <row r="1495" spans="1:4">
      <c r="A1495"/>
      <c r="B1495"/>
      <c r="C1495"/>
      <c r="D1495"/>
    </row>
    <row r="1496" spans="1:4">
      <c r="A1496"/>
      <c r="B1496"/>
      <c r="C1496"/>
      <c r="D1496"/>
    </row>
    <row r="1497" spans="1:4">
      <c r="A1497"/>
      <c r="B1497"/>
      <c r="C1497"/>
      <c r="D1497"/>
    </row>
    <row r="1498" spans="1:4">
      <c r="A1498"/>
      <c r="B1498"/>
      <c r="C1498"/>
      <c r="D1498"/>
    </row>
    <row r="1499" spans="1:4">
      <c r="A1499"/>
      <c r="B1499"/>
      <c r="C1499"/>
      <c r="D1499"/>
    </row>
    <row r="1500" spans="1:4">
      <c r="A1500"/>
      <c r="B1500"/>
      <c r="C1500"/>
      <c r="D1500"/>
    </row>
    <row r="1501" spans="1:4">
      <c r="A1501"/>
      <c r="B1501"/>
      <c r="C1501"/>
      <c r="D1501"/>
    </row>
    <row r="1502" spans="1:4">
      <c r="A1502"/>
      <c r="B1502"/>
      <c r="C1502"/>
      <c r="D1502"/>
    </row>
    <row r="1503" spans="1:4">
      <c r="A1503"/>
      <c r="B1503"/>
      <c r="C1503"/>
      <c r="D1503"/>
    </row>
    <row r="1504" spans="1:4">
      <c r="A1504"/>
      <c r="B1504"/>
      <c r="C1504"/>
      <c r="D1504"/>
    </row>
    <row r="1505" spans="1:4">
      <c r="A1505"/>
      <c r="B1505"/>
      <c r="C1505"/>
      <c r="D1505"/>
    </row>
    <row r="1506" spans="1:4">
      <c r="A1506"/>
      <c r="B1506"/>
      <c r="C1506"/>
      <c r="D1506"/>
    </row>
    <row r="1507" spans="1:4">
      <c r="A1507"/>
      <c r="B1507"/>
      <c r="C1507"/>
      <c r="D1507"/>
    </row>
    <row r="1508" spans="1:4">
      <c r="A1508"/>
      <c r="B1508"/>
      <c r="C1508"/>
      <c r="D1508"/>
    </row>
    <row r="1509" spans="1:4">
      <c r="A1509"/>
      <c r="B1509"/>
      <c r="C1509"/>
      <c r="D1509"/>
    </row>
    <row r="1510" spans="1:4">
      <c r="A1510"/>
      <c r="B1510"/>
      <c r="C1510"/>
      <c r="D1510"/>
    </row>
    <row r="1511" spans="1:4">
      <c r="A1511"/>
      <c r="B1511"/>
      <c r="C1511"/>
      <c r="D1511"/>
    </row>
    <row r="1512" spans="1:4">
      <c r="A1512"/>
      <c r="B1512"/>
      <c r="C1512"/>
      <c r="D1512"/>
    </row>
    <row r="1513" spans="1:4">
      <c r="A1513"/>
      <c r="B1513"/>
      <c r="C1513"/>
      <c r="D1513"/>
    </row>
    <row r="1514" spans="1:4">
      <c r="A1514"/>
      <c r="B1514"/>
      <c r="C1514"/>
      <c r="D1514"/>
    </row>
    <row r="1515" spans="1:4">
      <c r="A1515"/>
      <c r="B1515"/>
      <c r="C1515"/>
      <c r="D1515"/>
    </row>
    <row r="1516" spans="1:4">
      <c r="A1516"/>
      <c r="B1516"/>
      <c r="C1516"/>
      <c r="D1516"/>
    </row>
    <row r="1517" spans="1:4">
      <c r="A1517"/>
      <c r="B1517"/>
      <c r="C1517"/>
      <c r="D1517"/>
    </row>
    <row r="1518" spans="1:4">
      <c r="A1518"/>
      <c r="B1518"/>
      <c r="C1518"/>
      <c r="D1518"/>
    </row>
    <row r="1519" spans="1:4">
      <c r="A1519"/>
      <c r="B1519"/>
      <c r="C1519"/>
      <c r="D1519"/>
    </row>
    <row r="1520" spans="1:4">
      <c r="A1520"/>
      <c r="B1520"/>
      <c r="C1520"/>
      <c r="D1520"/>
    </row>
    <row r="1521" spans="1:4">
      <c r="A1521"/>
      <c r="B1521"/>
      <c r="C1521"/>
      <c r="D1521"/>
    </row>
    <row r="1522" spans="1:4">
      <c r="A1522"/>
      <c r="B1522"/>
      <c r="C1522"/>
      <c r="D1522"/>
    </row>
    <row r="1523" spans="1:4">
      <c r="A1523"/>
      <c r="B1523"/>
      <c r="C1523"/>
      <c r="D1523"/>
    </row>
    <row r="1524" spans="1:4">
      <c r="A1524"/>
      <c r="B1524"/>
      <c r="C1524"/>
      <c r="D1524"/>
    </row>
    <row r="1525" spans="1:4">
      <c r="A1525"/>
      <c r="B1525"/>
      <c r="C1525"/>
      <c r="D1525"/>
    </row>
    <row r="1526" spans="1:4">
      <c r="A1526"/>
      <c r="B1526"/>
      <c r="C1526"/>
      <c r="D1526"/>
    </row>
    <row r="1527" spans="1:4">
      <c r="A1527"/>
      <c r="B1527"/>
      <c r="C1527"/>
      <c r="D1527"/>
    </row>
    <row r="1528" spans="1:4">
      <c r="A1528"/>
      <c r="B1528"/>
      <c r="C1528"/>
      <c r="D1528"/>
    </row>
    <row r="1529" spans="1:4">
      <c r="A1529"/>
      <c r="B1529"/>
      <c r="C1529"/>
      <c r="D1529"/>
    </row>
    <row r="1530" spans="1:4">
      <c r="A1530"/>
      <c r="B1530"/>
      <c r="C1530"/>
      <c r="D1530"/>
    </row>
    <row r="1531" spans="1:4">
      <c r="A1531"/>
      <c r="B1531"/>
      <c r="C1531"/>
      <c r="D1531"/>
    </row>
    <row r="1532" spans="1:4">
      <c r="A1532"/>
      <c r="B1532"/>
      <c r="C1532"/>
      <c r="D1532"/>
    </row>
    <row r="1533" spans="1:4">
      <c r="A1533"/>
      <c r="B1533"/>
      <c r="C1533"/>
      <c r="D1533"/>
    </row>
    <row r="1534" spans="1:4">
      <c r="A1534"/>
      <c r="B1534"/>
      <c r="C1534"/>
      <c r="D1534"/>
    </row>
    <row r="1535" spans="1:4">
      <c r="A1535"/>
      <c r="B1535"/>
      <c r="C1535"/>
      <c r="D1535"/>
    </row>
    <row r="1536" spans="1:4">
      <c r="A1536"/>
      <c r="B1536"/>
      <c r="C1536"/>
      <c r="D1536"/>
    </row>
    <row r="1537" spans="1:4">
      <c r="A1537"/>
      <c r="B1537"/>
      <c r="C1537"/>
      <c r="D1537"/>
    </row>
    <row r="1538" spans="1:4">
      <c r="A1538"/>
      <c r="B1538"/>
      <c r="C1538"/>
      <c r="D1538"/>
    </row>
    <row r="1539" spans="1:4">
      <c r="A1539"/>
      <c r="B1539"/>
      <c r="C1539"/>
      <c r="D1539"/>
    </row>
    <row r="1540" spans="1:4">
      <c r="A1540"/>
      <c r="B1540"/>
      <c r="C1540"/>
      <c r="D1540"/>
    </row>
    <row r="1541" spans="1:4">
      <c r="A1541"/>
      <c r="B1541"/>
      <c r="C1541"/>
      <c r="D1541"/>
    </row>
    <row r="1542" spans="1:4">
      <c r="A1542"/>
      <c r="B1542"/>
      <c r="C1542"/>
      <c r="D1542"/>
    </row>
    <row r="1543" spans="1:4">
      <c r="A1543"/>
      <c r="B1543"/>
      <c r="C1543"/>
      <c r="D1543"/>
    </row>
    <row r="1544" spans="1:4">
      <c r="A1544"/>
      <c r="B1544"/>
      <c r="C1544"/>
      <c r="D1544"/>
    </row>
    <row r="1545" spans="1:4">
      <c r="A1545"/>
      <c r="B1545"/>
      <c r="C1545"/>
      <c r="D1545"/>
    </row>
    <row r="1546" spans="1:4">
      <c r="A1546"/>
      <c r="B1546"/>
      <c r="C1546"/>
      <c r="D1546"/>
    </row>
    <row r="1547" spans="1:4">
      <c r="A1547"/>
      <c r="B1547"/>
      <c r="C1547"/>
      <c r="D1547"/>
    </row>
    <row r="1548" spans="1:4">
      <c r="A1548"/>
      <c r="B1548"/>
      <c r="C1548"/>
      <c r="D1548"/>
    </row>
    <row r="1549" spans="1:4">
      <c r="A1549"/>
      <c r="B1549"/>
      <c r="C1549"/>
      <c r="D1549"/>
    </row>
    <row r="1550" spans="1:4">
      <c r="A1550"/>
      <c r="B1550"/>
      <c r="C1550"/>
      <c r="D1550"/>
    </row>
    <row r="1551" spans="1:4">
      <c r="A1551"/>
      <c r="B1551"/>
      <c r="C1551"/>
      <c r="D1551"/>
    </row>
    <row r="1552" spans="1:4">
      <c r="A1552"/>
      <c r="B1552"/>
      <c r="C1552"/>
      <c r="D1552"/>
    </row>
    <row r="1553" spans="1:4">
      <c r="A1553"/>
      <c r="B1553"/>
      <c r="C1553"/>
      <c r="D1553"/>
    </row>
    <row r="1554" spans="1:4">
      <c r="A1554"/>
      <c r="B1554"/>
      <c r="C1554"/>
      <c r="D1554"/>
    </row>
    <row r="1555" spans="1:4">
      <c r="A1555"/>
      <c r="B1555"/>
      <c r="C1555"/>
      <c r="D1555"/>
    </row>
    <row r="1556" spans="1:4">
      <c r="A1556"/>
      <c r="B1556"/>
      <c r="C1556"/>
      <c r="D1556"/>
    </row>
    <row r="1557" spans="1:4">
      <c r="A1557"/>
      <c r="B1557"/>
      <c r="C1557"/>
      <c r="D1557"/>
    </row>
    <row r="1558" spans="1:4">
      <c r="A1558"/>
      <c r="B1558"/>
      <c r="C1558"/>
      <c r="D1558"/>
    </row>
    <row r="1559" spans="1:4">
      <c r="A1559"/>
      <c r="B1559"/>
      <c r="C1559"/>
      <c r="D1559"/>
    </row>
    <row r="1560" spans="1:4">
      <c r="A1560"/>
      <c r="B1560"/>
      <c r="C1560"/>
      <c r="D1560"/>
    </row>
    <row r="1561" spans="1:4">
      <c r="A1561"/>
      <c r="B1561"/>
      <c r="C1561"/>
      <c r="D1561"/>
    </row>
    <row r="1562" spans="1:4">
      <c r="A1562"/>
      <c r="B1562"/>
      <c r="C1562"/>
      <c r="D1562"/>
    </row>
    <row r="1563" spans="1:4">
      <c r="A1563"/>
      <c r="B1563"/>
      <c r="C1563"/>
      <c r="D1563"/>
    </row>
    <row r="1564" spans="1:4">
      <c r="A1564"/>
      <c r="B1564"/>
      <c r="C1564"/>
      <c r="D1564"/>
    </row>
    <row r="1565" spans="1:4">
      <c r="A1565"/>
      <c r="B1565"/>
      <c r="C1565"/>
      <c r="D1565"/>
    </row>
    <row r="1566" spans="1:4">
      <c r="A1566"/>
      <c r="B1566"/>
      <c r="C1566"/>
      <c r="D1566"/>
    </row>
    <row r="1567" spans="1:4">
      <c r="A1567"/>
      <c r="B1567"/>
      <c r="C1567"/>
      <c r="D1567"/>
    </row>
    <row r="1568" spans="1:4">
      <c r="A1568"/>
      <c r="B1568"/>
      <c r="C1568"/>
      <c r="D1568"/>
    </row>
    <row r="1569" spans="1:4">
      <c r="A1569"/>
      <c r="B1569"/>
      <c r="C1569"/>
      <c r="D1569"/>
    </row>
    <row r="1570" spans="1:4">
      <c r="A1570"/>
      <c r="B1570"/>
      <c r="C1570"/>
      <c r="D1570"/>
    </row>
    <row r="1571" spans="1:4">
      <c r="A1571"/>
      <c r="B1571"/>
      <c r="C1571"/>
      <c r="D1571"/>
    </row>
    <row r="1572" spans="1:4">
      <c r="A1572"/>
      <c r="B1572"/>
      <c r="C1572"/>
      <c r="D1572"/>
    </row>
    <row r="1573" spans="1:4">
      <c r="A1573"/>
      <c r="B1573"/>
      <c r="C1573"/>
      <c r="D1573"/>
    </row>
    <row r="1574" spans="1:4">
      <c r="A1574"/>
      <c r="B1574"/>
      <c r="C1574"/>
      <c r="D1574"/>
    </row>
    <row r="1575" spans="1:4">
      <c r="A1575"/>
      <c r="B1575"/>
      <c r="C1575"/>
      <c r="D1575"/>
    </row>
    <row r="1576" spans="1:4">
      <c r="A1576"/>
      <c r="B1576"/>
      <c r="C1576"/>
      <c r="D1576"/>
    </row>
    <row r="1577" spans="1:4">
      <c r="A1577"/>
      <c r="B1577"/>
      <c r="C1577"/>
      <c r="D1577"/>
    </row>
    <row r="1578" spans="1:4">
      <c r="A1578"/>
      <c r="B1578"/>
      <c r="C1578"/>
      <c r="D1578"/>
    </row>
    <row r="1579" spans="1:4">
      <c r="A1579"/>
      <c r="B1579"/>
      <c r="C1579"/>
      <c r="D1579"/>
    </row>
    <row r="1580" spans="1:4">
      <c r="A1580"/>
      <c r="B1580"/>
      <c r="C1580"/>
      <c r="D1580"/>
    </row>
    <row r="1581" spans="1:4">
      <c r="A1581"/>
      <c r="B1581"/>
      <c r="C1581"/>
      <c r="D1581"/>
    </row>
    <row r="1582" spans="1:4">
      <c r="A1582"/>
      <c r="B1582"/>
      <c r="C1582"/>
      <c r="D1582"/>
    </row>
    <row r="1583" spans="1:4">
      <c r="A1583"/>
      <c r="B1583"/>
      <c r="C1583"/>
      <c r="D1583"/>
    </row>
    <row r="1584" spans="1:4">
      <c r="A1584"/>
      <c r="B1584"/>
      <c r="C1584"/>
      <c r="D1584"/>
    </row>
    <row r="1585" spans="1:4">
      <c r="A1585"/>
      <c r="B1585"/>
      <c r="C1585"/>
      <c r="D1585"/>
    </row>
    <row r="1586" spans="1:4">
      <c r="A1586"/>
      <c r="B1586"/>
      <c r="C1586"/>
      <c r="D1586"/>
    </row>
    <row r="1587" spans="1:4">
      <c r="A1587"/>
      <c r="B1587"/>
      <c r="C1587"/>
      <c r="D1587"/>
    </row>
    <row r="1588" spans="1:4">
      <c r="A1588"/>
      <c r="B1588"/>
      <c r="C1588"/>
      <c r="D1588"/>
    </row>
    <row r="1589" spans="1:4">
      <c r="A1589"/>
      <c r="B1589"/>
      <c r="C1589"/>
      <c r="D1589"/>
    </row>
    <row r="1590" spans="1:4">
      <c r="A1590"/>
      <c r="B1590"/>
      <c r="C1590"/>
      <c r="D1590"/>
    </row>
    <row r="1591" spans="1:4">
      <c r="A1591"/>
      <c r="B1591"/>
      <c r="C1591"/>
      <c r="D1591"/>
    </row>
    <row r="1592" spans="1:4">
      <c r="A1592"/>
      <c r="B1592"/>
      <c r="C1592"/>
      <c r="D1592"/>
    </row>
    <row r="1593" spans="1:4">
      <c r="A1593"/>
      <c r="B1593"/>
      <c r="C1593"/>
      <c r="D1593"/>
    </row>
    <row r="1594" spans="1:4">
      <c r="A1594"/>
      <c r="B1594"/>
      <c r="C1594"/>
      <c r="D1594"/>
    </row>
    <row r="1595" spans="1:4">
      <c r="A1595"/>
      <c r="B1595"/>
      <c r="C1595"/>
      <c r="D1595"/>
    </row>
    <row r="1596" spans="1:4">
      <c r="A1596"/>
      <c r="B1596"/>
      <c r="C1596"/>
      <c r="D1596"/>
    </row>
    <row r="1597" spans="1:4">
      <c r="A1597"/>
      <c r="B1597"/>
      <c r="C1597"/>
      <c r="D1597"/>
    </row>
    <row r="1598" spans="1:4">
      <c r="A1598"/>
      <c r="B1598"/>
      <c r="C1598"/>
      <c r="D1598"/>
    </row>
    <row r="1599" spans="1:4">
      <c r="A1599"/>
      <c r="B1599"/>
      <c r="C1599"/>
      <c r="D1599"/>
    </row>
    <row r="1600" spans="1:4">
      <c r="A1600"/>
      <c r="B1600"/>
      <c r="C1600"/>
      <c r="D1600"/>
    </row>
    <row r="1601" spans="1:4">
      <c r="A1601"/>
      <c r="B1601"/>
      <c r="C1601"/>
      <c r="D1601"/>
    </row>
    <row r="1602" spans="1:4">
      <c r="A1602"/>
      <c r="B1602"/>
      <c r="C1602"/>
      <c r="D1602"/>
    </row>
    <row r="1603" spans="1:4">
      <c r="A1603"/>
      <c r="B1603"/>
      <c r="C1603"/>
      <c r="D1603"/>
    </row>
    <row r="1604" spans="1:4">
      <c r="A1604"/>
      <c r="B1604"/>
      <c r="C1604"/>
      <c r="D1604"/>
    </row>
    <row r="1605" spans="1:4">
      <c r="A1605"/>
      <c r="B1605"/>
      <c r="C1605"/>
      <c r="D1605"/>
    </row>
    <row r="1606" spans="1:4">
      <c r="A1606"/>
      <c r="B1606"/>
      <c r="C1606"/>
      <c r="D1606"/>
    </row>
    <row r="1607" spans="1:4">
      <c r="A1607"/>
      <c r="B1607"/>
      <c r="C1607"/>
      <c r="D1607"/>
    </row>
    <row r="1608" spans="1:4">
      <c r="A1608"/>
      <c r="B1608"/>
      <c r="C1608"/>
      <c r="D1608"/>
    </row>
    <row r="1609" spans="1:4">
      <c r="A1609"/>
      <c r="B1609"/>
      <c r="C1609"/>
      <c r="D1609"/>
    </row>
    <row r="1610" spans="1:4">
      <c r="A1610"/>
      <c r="B1610"/>
      <c r="C1610"/>
      <c r="D1610"/>
    </row>
    <row r="1611" spans="1:4">
      <c r="A1611"/>
      <c r="B1611"/>
      <c r="C1611"/>
      <c r="D1611"/>
    </row>
    <row r="1612" spans="1:4">
      <c r="A1612"/>
      <c r="B1612"/>
      <c r="C1612"/>
      <c r="D1612"/>
    </row>
    <row r="1613" spans="1:4">
      <c r="A1613"/>
      <c r="B1613"/>
      <c r="C1613"/>
      <c r="D1613"/>
    </row>
    <row r="1614" spans="1:4">
      <c r="A1614"/>
      <c r="B1614"/>
      <c r="C1614"/>
      <c r="D1614"/>
    </row>
    <row r="1615" spans="1:4">
      <c r="A1615"/>
      <c r="B1615"/>
      <c r="C1615"/>
      <c r="D1615"/>
    </row>
    <row r="1616" spans="1:4">
      <c r="A1616"/>
      <c r="B1616"/>
      <c r="C1616"/>
      <c r="D1616"/>
    </row>
    <row r="1617" spans="1:4">
      <c r="A1617"/>
      <c r="B1617"/>
      <c r="C1617"/>
      <c r="D1617"/>
    </row>
    <row r="1618" spans="1:4">
      <c r="A1618"/>
      <c r="B1618"/>
      <c r="C1618"/>
      <c r="D1618"/>
    </row>
    <row r="1619" spans="1:4">
      <c r="A1619"/>
      <c r="B1619"/>
      <c r="C1619"/>
      <c r="D1619"/>
    </row>
    <row r="1620" spans="1:4">
      <c r="A1620"/>
      <c r="B1620"/>
      <c r="C1620"/>
      <c r="D1620"/>
    </row>
    <row r="1621" spans="1:4">
      <c r="A1621"/>
      <c r="B1621"/>
      <c r="C1621"/>
      <c r="D1621"/>
    </row>
    <row r="1622" spans="1:4">
      <c r="A1622"/>
      <c r="B1622"/>
      <c r="C1622"/>
      <c r="D1622"/>
    </row>
    <row r="1623" spans="1:4">
      <c r="A1623"/>
      <c r="B1623"/>
      <c r="C1623"/>
      <c r="D1623"/>
    </row>
    <row r="1624" spans="1:4">
      <c r="A1624"/>
      <c r="B1624"/>
      <c r="C1624"/>
      <c r="D1624"/>
    </row>
    <row r="1625" spans="1:4">
      <c r="A1625"/>
      <c r="B1625"/>
      <c r="C1625"/>
      <c r="D1625"/>
    </row>
    <row r="1626" spans="1:4">
      <c r="A1626"/>
      <c r="B1626"/>
      <c r="C1626"/>
      <c r="D1626"/>
    </row>
    <row r="1627" spans="1:4">
      <c r="A1627"/>
      <c r="B1627"/>
      <c r="C1627"/>
      <c r="D1627"/>
    </row>
    <row r="1628" spans="1:4">
      <c r="A1628"/>
      <c r="B1628"/>
      <c r="C1628"/>
      <c r="D1628"/>
    </row>
    <row r="1629" spans="1:4">
      <c r="A1629"/>
      <c r="B1629"/>
      <c r="C1629"/>
      <c r="D1629"/>
    </row>
    <row r="1630" spans="1:4">
      <c r="A1630"/>
      <c r="B1630"/>
      <c r="C1630"/>
      <c r="D1630"/>
    </row>
    <row r="1631" spans="1:4">
      <c r="A1631"/>
      <c r="B1631"/>
      <c r="C1631"/>
      <c r="D1631"/>
    </row>
    <row r="1632" spans="1:4">
      <c r="A1632"/>
      <c r="B1632"/>
      <c r="C1632"/>
      <c r="D1632"/>
    </row>
    <row r="1633" spans="1:4">
      <c r="A1633"/>
      <c r="B1633"/>
      <c r="C1633"/>
      <c r="D1633"/>
    </row>
    <row r="1634" spans="1:4">
      <c r="A1634"/>
      <c r="B1634"/>
      <c r="C1634"/>
      <c r="D1634"/>
    </row>
    <row r="1635" spans="1:4">
      <c r="A1635"/>
      <c r="B1635"/>
      <c r="C1635"/>
      <c r="D1635"/>
    </row>
    <row r="1636" spans="1:4">
      <c r="A1636"/>
      <c r="B1636"/>
      <c r="C1636"/>
      <c r="D1636"/>
    </row>
    <row r="1637" spans="1:4">
      <c r="A1637"/>
      <c r="B1637"/>
      <c r="C1637"/>
      <c r="D1637"/>
    </row>
    <row r="1638" spans="1:4">
      <c r="A1638"/>
      <c r="B1638"/>
      <c r="C1638"/>
      <c r="D1638"/>
    </row>
    <row r="1639" spans="1:4">
      <c r="A1639"/>
      <c r="B1639"/>
      <c r="C1639"/>
      <c r="D1639"/>
    </row>
    <row r="1640" spans="1:4">
      <c r="A1640"/>
      <c r="B1640"/>
      <c r="C1640"/>
      <c r="D1640"/>
    </row>
    <row r="1641" spans="1:4">
      <c r="A1641"/>
      <c r="B1641"/>
      <c r="C1641"/>
      <c r="D1641"/>
    </row>
    <row r="1642" spans="1:4">
      <c r="A1642"/>
      <c r="B1642"/>
      <c r="C1642"/>
      <c r="D1642"/>
    </row>
    <row r="1643" spans="1:4">
      <c r="A1643"/>
      <c r="B1643"/>
      <c r="C1643"/>
      <c r="D1643"/>
    </row>
    <row r="1644" spans="1:4">
      <c r="A1644"/>
      <c r="B1644"/>
      <c r="C1644"/>
      <c r="D1644"/>
    </row>
    <row r="1645" spans="1:4">
      <c r="A1645"/>
      <c r="B1645"/>
      <c r="C1645"/>
      <c r="D1645"/>
    </row>
    <row r="1646" spans="1:4">
      <c r="A1646"/>
      <c r="B1646"/>
      <c r="C1646"/>
      <c r="D1646"/>
    </row>
    <row r="1647" spans="1:4">
      <c r="A1647"/>
      <c r="B1647"/>
      <c r="C1647"/>
      <c r="D1647"/>
    </row>
    <row r="1648" spans="1:4">
      <c r="A1648"/>
      <c r="B1648"/>
      <c r="C1648"/>
      <c r="D1648"/>
    </row>
    <row r="1649" spans="1:4">
      <c r="A1649"/>
      <c r="B1649"/>
      <c r="C1649"/>
      <c r="D1649"/>
    </row>
    <row r="1650" spans="1:4">
      <c r="A1650"/>
      <c r="B1650"/>
      <c r="C1650"/>
      <c r="D1650"/>
    </row>
    <row r="1651" spans="1:4">
      <c r="A1651"/>
      <c r="B1651"/>
      <c r="C1651"/>
      <c r="D1651"/>
    </row>
    <row r="1652" spans="1:4">
      <c r="A1652"/>
      <c r="B1652"/>
      <c r="C1652"/>
      <c r="D1652"/>
    </row>
    <row r="1653" spans="1:4">
      <c r="A1653"/>
      <c r="B1653"/>
      <c r="C1653"/>
      <c r="D1653"/>
    </row>
    <row r="1654" spans="1:4">
      <c r="A1654"/>
      <c r="B1654"/>
      <c r="C1654"/>
      <c r="D1654"/>
    </row>
    <row r="1655" spans="1:4">
      <c r="A1655"/>
      <c r="B1655"/>
      <c r="C1655"/>
      <c r="D1655"/>
    </row>
    <row r="1656" spans="1:4">
      <c r="A1656"/>
      <c r="B1656"/>
      <c r="C1656"/>
      <c r="D1656"/>
    </row>
    <row r="1657" spans="1:4">
      <c r="A1657"/>
      <c r="B1657"/>
      <c r="C1657"/>
      <c r="D1657"/>
    </row>
    <row r="1658" spans="1:4">
      <c r="A1658"/>
      <c r="B1658"/>
      <c r="C1658"/>
      <c r="D1658"/>
    </row>
    <row r="1659" spans="1:4">
      <c r="A1659"/>
      <c r="B1659"/>
      <c r="C1659"/>
      <c r="D1659"/>
    </row>
    <row r="1660" spans="1:4">
      <c r="A1660"/>
      <c r="B1660"/>
      <c r="C1660"/>
      <c r="D1660"/>
    </row>
    <row r="1661" spans="1:4">
      <c r="A1661"/>
      <c r="B1661"/>
      <c r="C1661"/>
      <c r="D1661"/>
    </row>
    <row r="1662" spans="1:4">
      <c r="A1662"/>
      <c r="B1662"/>
      <c r="C1662"/>
      <c r="D1662"/>
    </row>
    <row r="1663" spans="1:4">
      <c r="A1663"/>
      <c r="B1663"/>
      <c r="C1663"/>
      <c r="D1663"/>
    </row>
    <row r="1664" spans="1:4">
      <c r="A1664"/>
      <c r="B1664"/>
      <c r="C1664"/>
      <c r="D1664"/>
    </row>
    <row r="1665" spans="1:4">
      <c r="A1665"/>
      <c r="B1665"/>
      <c r="C1665"/>
      <c r="D1665"/>
    </row>
    <row r="1666" spans="1:4">
      <c r="A1666"/>
      <c r="B1666"/>
      <c r="C1666"/>
      <c r="D1666"/>
    </row>
    <row r="1667" spans="1:4">
      <c r="A1667"/>
      <c r="B1667"/>
      <c r="C1667"/>
      <c r="D1667"/>
    </row>
    <row r="1668" spans="1:4">
      <c r="A1668"/>
      <c r="B1668"/>
      <c r="C1668"/>
      <c r="D1668"/>
    </row>
    <row r="1669" spans="1:4">
      <c r="A1669"/>
      <c r="B1669"/>
      <c r="C1669"/>
      <c r="D1669"/>
    </row>
    <row r="1670" spans="1:4">
      <c r="A1670"/>
      <c r="B1670"/>
      <c r="C1670"/>
      <c r="D1670"/>
    </row>
    <row r="1671" spans="1:4">
      <c r="A1671"/>
      <c r="B1671"/>
      <c r="C1671"/>
      <c r="D1671"/>
    </row>
    <row r="1672" spans="1:4">
      <c r="A1672"/>
      <c r="B1672"/>
      <c r="C1672"/>
      <c r="D1672"/>
    </row>
    <row r="1673" spans="1:4">
      <c r="A1673"/>
      <c r="B1673"/>
      <c r="C1673"/>
      <c r="D1673"/>
    </row>
    <row r="1674" spans="1:4">
      <c r="A1674"/>
      <c r="B1674"/>
      <c r="C1674"/>
      <c r="D1674"/>
    </row>
    <row r="1675" spans="1:4">
      <c r="A1675"/>
      <c r="B1675"/>
      <c r="C1675"/>
      <c r="D1675"/>
    </row>
    <row r="1676" spans="1:4">
      <c r="A1676"/>
      <c r="B1676"/>
      <c r="C1676"/>
      <c r="D1676"/>
    </row>
    <row r="1677" spans="1:4">
      <c r="A1677"/>
      <c r="B1677"/>
      <c r="C1677"/>
      <c r="D1677"/>
    </row>
    <row r="1678" spans="1:4">
      <c r="A1678"/>
      <c r="B1678"/>
      <c r="C1678"/>
      <c r="D1678"/>
    </row>
    <row r="1679" spans="1:4">
      <c r="A1679"/>
      <c r="B1679"/>
      <c r="C1679"/>
      <c r="D1679"/>
    </row>
    <row r="1680" spans="1:4">
      <c r="A1680"/>
      <c r="B1680"/>
      <c r="C1680"/>
      <c r="D1680"/>
    </row>
    <row r="1681" spans="1:4">
      <c r="A1681"/>
      <c r="B1681"/>
      <c r="C1681"/>
      <c r="D1681"/>
    </row>
    <row r="1682" spans="1:4">
      <c r="A1682"/>
      <c r="B1682"/>
      <c r="C1682"/>
      <c r="D1682"/>
    </row>
    <row r="1683" spans="1:4">
      <c r="A1683"/>
      <c r="B1683"/>
      <c r="C1683"/>
      <c r="D1683"/>
    </row>
    <row r="1684" spans="1:4">
      <c r="A1684"/>
      <c r="B1684"/>
      <c r="C1684"/>
      <c r="D1684"/>
    </row>
    <row r="1685" spans="1:4">
      <c r="A1685"/>
      <c r="B1685"/>
      <c r="C1685"/>
      <c r="D1685"/>
    </row>
    <row r="1686" spans="1:4">
      <c r="A1686"/>
      <c r="B1686"/>
      <c r="C1686"/>
      <c r="D1686"/>
    </row>
    <row r="1687" spans="1:4">
      <c r="A1687"/>
      <c r="B1687"/>
      <c r="C1687"/>
      <c r="D1687"/>
    </row>
    <row r="1688" spans="1:4">
      <c r="A1688"/>
      <c r="B1688"/>
      <c r="C1688"/>
      <c r="D1688"/>
    </row>
    <row r="1689" spans="1:4">
      <c r="A1689"/>
      <c r="B1689"/>
      <c r="C1689"/>
      <c r="D1689"/>
    </row>
    <row r="1690" spans="1:4">
      <c r="A1690"/>
      <c r="B1690"/>
      <c r="C1690"/>
      <c r="D1690"/>
    </row>
    <row r="1691" spans="1:4">
      <c r="A1691"/>
      <c r="B1691"/>
      <c r="C1691"/>
      <c r="D1691"/>
    </row>
    <row r="1692" spans="1:4">
      <c r="A1692"/>
      <c r="B1692"/>
      <c r="C1692"/>
      <c r="D1692"/>
    </row>
    <row r="1693" spans="1:4">
      <c r="A1693"/>
      <c r="B1693"/>
      <c r="C1693"/>
      <c r="D1693"/>
    </row>
    <row r="1694" spans="1:4">
      <c r="A1694"/>
      <c r="B1694"/>
      <c r="C1694"/>
      <c r="D1694"/>
    </row>
    <row r="1695" spans="1:4">
      <c r="A1695"/>
      <c r="B1695"/>
      <c r="C1695"/>
      <c r="D1695"/>
    </row>
    <row r="1696" spans="1:4">
      <c r="A1696"/>
      <c r="B1696"/>
      <c r="C1696"/>
      <c r="D1696"/>
    </row>
    <row r="1697" spans="1:4">
      <c r="A1697"/>
      <c r="B1697"/>
      <c r="C1697"/>
      <c r="D1697"/>
    </row>
    <row r="1698" spans="1:4">
      <c r="A1698"/>
      <c r="B1698"/>
      <c r="C1698"/>
      <c r="D1698"/>
    </row>
    <row r="1699" spans="1:4">
      <c r="A1699"/>
      <c r="B1699"/>
      <c r="C1699"/>
      <c r="D1699"/>
    </row>
    <row r="1700" spans="1:4">
      <c r="A1700"/>
      <c r="B1700"/>
      <c r="C1700"/>
      <c r="D1700"/>
    </row>
    <row r="1701" spans="1:4">
      <c r="A1701"/>
      <c r="B1701"/>
      <c r="C1701"/>
      <c r="D1701"/>
    </row>
    <row r="1702" spans="1:4">
      <c r="A1702"/>
      <c r="B1702"/>
      <c r="C1702"/>
      <c r="D1702"/>
    </row>
    <row r="1703" spans="1:4">
      <c r="A1703"/>
      <c r="B1703"/>
      <c r="C1703"/>
      <c r="D1703"/>
    </row>
    <row r="1704" spans="1:4">
      <c r="A1704"/>
      <c r="B1704"/>
      <c r="C1704"/>
      <c r="D1704"/>
    </row>
    <row r="1705" spans="1:4">
      <c r="A1705"/>
      <c r="B1705"/>
      <c r="C1705"/>
      <c r="D1705"/>
    </row>
    <row r="1706" spans="1:4">
      <c r="A1706"/>
      <c r="B1706"/>
      <c r="C1706"/>
      <c r="D1706"/>
    </row>
    <row r="1707" spans="1:4">
      <c r="A1707"/>
      <c r="B1707"/>
      <c r="C1707"/>
      <c r="D1707"/>
    </row>
    <row r="1708" spans="1:4">
      <c r="A1708"/>
      <c r="B1708"/>
      <c r="C1708"/>
      <c r="D1708"/>
    </row>
    <row r="1709" spans="1:4">
      <c r="A1709"/>
      <c r="B1709"/>
      <c r="C1709"/>
      <c r="D1709"/>
    </row>
    <row r="1710" spans="1:4">
      <c r="A1710"/>
      <c r="B1710"/>
      <c r="C1710"/>
      <c r="D1710"/>
    </row>
    <row r="1711" spans="1:4">
      <c r="A1711"/>
      <c r="B1711"/>
      <c r="C1711"/>
      <c r="D1711"/>
    </row>
    <row r="1712" spans="1:4">
      <c r="A1712"/>
      <c r="B1712"/>
      <c r="C1712"/>
      <c r="D1712"/>
    </row>
    <row r="1713" spans="1:4">
      <c r="A1713"/>
      <c r="B1713"/>
      <c r="C1713"/>
      <c r="D1713"/>
    </row>
    <row r="1714" spans="1:4">
      <c r="A1714"/>
      <c r="B1714"/>
      <c r="C1714"/>
      <c r="D1714"/>
    </row>
    <row r="1715" spans="1:4">
      <c r="A1715"/>
      <c r="B1715"/>
      <c r="C1715"/>
      <c r="D1715"/>
    </row>
    <row r="1716" spans="1:4">
      <c r="A1716"/>
      <c r="B1716"/>
      <c r="C1716"/>
      <c r="D1716"/>
    </row>
    <row r="1717" spans="1:4">
      <c r="A1717"/>
      <c r="B1717"/>
      <c r="C1717"/>
      <c r="D1717"/>
    </row>
    <row r="1718" spans="1:4">
      <c r="A1718"/>
      <c r="B1718"/>
      <c r="C1718"/>
      <c r="D1718"/>
    </row>
    <row r="1719" spans="1:4">
      <c r="A1719"/>
      <c r="B1719"/>
      <c r="C1719"/>
      <c r="D1719"/>
    </row>
    <row r="1720" spans="1:4">
      <c r="A1720"/>
      <c r="B1720"/>
      <c r="C1720"/>
      <c r="D1720"/>
    </row>
    <row r="1721" spans="1:4">
      <c r="A1721"/>
      <c r="B1721"/>
      <c r="C1721"/>
      <c r="D1721"/>
    </row>
    <row r="1722" spans="1:4">
      <c r="A1722"/>
      <c r="B1722"/>
      <c r="C1722"/>
      <c r="D1722"/>
    </row>
    <row r="1723" spans="1:4">
      <c r="A1723"/>
      <c r="B1723"/>
      <c r="C1723"/>
      <c r="D1723"/>
    </row>
    <row r="1724" spans="1:4">
      <c r="A1724"/>
      <c r="B1724"/>
      <c r="C1724"/>
      <c r="D1724"/>
    </row>
    <row r="1725" spans="1:4">
      <c r="A1725"/>
      <c r="B1725"/>
      <c r="C1725"/>
      <c r="D1725"/>
    </row>
    <row r="1726" spans="1:4">
      <c r="A1726"/>
      <c r="B1726"/>
      <c r="C1726"/>
      <c r="D1726"/>
    </row>
    <row r="1727" spans="1:4">
      <c r="A1727"/>
      <c r="B1727"/>
      <c r="C1727"/>
      <c r="D1727"/>
    </row>
    <row r="1728" spans="1:4">
      <c r="A1728"/>
      <c r="B1728"/>
      <c r="C1728"/>
      <c r="D1728"/>
    </row>
    <row r="1729" spans="1:4">
      <c r="A1729"/>
      <c r="B1729"/>
      <c r="C1729"/>
      <c r="D1729"/>
    </row>
    <row r="1730" spans="1:4">
      <c r="A1730"/>
      <c r="B1730"/>
      <c r="C1730"/>
      <c r="D1730"/>
    </row>
    <row r="1731" spans="1:4">
      <c r="A1731"/>
      <c r="B1731"/>
      <c r="C1731"/>
      <c r="D1731"/>
    </row>
    <row r="1732" spans="1:4">
      <c r="A1732"/>
      <c r="B1732"/>
      <c r="C1732"/>
      <c r="D1732"/>
    </row>
    <row r="1733" spans="1:4">
      <c r="A1733"/>
      <c r="B1733"/>
      <c r="C1733"/>
      <c r="D1733"/>
    </row>
    <row r="1734" spans="1:4">
      <c r="A1734"/>
      <c r="B1734"/>
      <c r="C1734"/>
      <c r="D1734"/>
    </row>
    <row r="1735" spans="1:4">
      <c r="A1735"/>
      <c r="B1735"/>
      <c r="C1735"/>
      <c r="D1735"/>
    </row>
    <row r="1736" spans="1:4">
      <c r="A1736"/>
      <c r="B1736"/>
      <c r="C1736"/>
      <c r="D1736"/>
    </row>
    <row r="1737" spans="1:4">
      <c r="A1737"/>
      <c r="B1737"/>
      <c r="C1737"/>
      <c r="D1737"/>
    </row>
    <row r="1738" spans="1:4">
      <c r="A1738"/>
      <c r="B1738"/>
      <c r="C1738"/>
      <c r="D1738"/>
    </row>
    <row r="1739" spans="1:4">
      <c r="A1739"/>
      <c r="B1739"/>
      <c r="C1739"/>
      <c r="D1739"/>
    </row>
    <row r="1740" spans="1:4">
      <c r="A1740"/>
      <c r="B1740"/>
      <c r="C1740"/>
      <c r="D1740"/>
    </row>
    <row r="1741" spans="1:4">
      <c r="A1741"/>
      <c r="B1741"/>
      <c r="C1741"/>
      <c r="D1741"/>
    </row>
    <row r="1742" spans="1:4">
      <c r="A1742"/>
      <c r="B1742"/>
      <c r="C1742"/>
      <c r="D1742"/>
    </row>
    <row r="1743" spans="1:4">
      <c r="A1743"/>
      <c r="B1743"/>
      <c r="C1743"/>
      <c r="D1743"/>
    </row>
    <row r="1744" spans="1:4">
      <c r="A1744"/>
      <c r="B1744"/>
      <c r="C1744"/>
      <c r="D1744"/>
    </row>
    <row r="1745" spans="1:4">
      <c r="A1745"/>
      <c r="B1745"/>
      <c r="C1745"/>
      <c r="D1745"/>
    </row>
    <row r="1746" spans="1:4">
      <c r="A1746"/>
      <c r="B1746"/>
      <c r="C1746"/>
      <c r="D1746"/>
    </row>
    <row r="1747" spans="1:4">
      <c r="A1747"/>
      <c r="B1747"/>
      <c r="C1747"/>
      <c r="D1747"/>
    </row>
    <row r="1748" spans="1:4">
      <c r="A1748"/>
      <c r="B1748"/>
      <c r="C1748"/>
      <c r="D1748"/>
    </row>
    <row r="1749" spans="1:4">
      <c r="A1749"/>
      <c r="B1749"/>
      <c r="C1749"/>
      <c r="D1749"/>
    </row>
    <row r="1750" spans="1:4">
      <c r="A1750"/>
      <c r="B1750"/>
      <c r="C1750"/>
      <c r="D1750"/>
    </row>
    <row r="1751" spans="1:4">
      <c r="A1751"/>
      <c r="B1751"/>
      <c r="C1751"/>
      <c r="D1751"/>
    </row>
    <row r="1752" spans="1:4">
      <c r="A1752"/>
      <c r="B1752"/>
      <c r="C1752"/>
      <c r="D1752"/>
    </row>
    <row r="1753" spans="1:4">
      <c r="A1753"/>
      <c r="B1753"/>
      <c r="C1753"/>
      <c r="D1753"/>
    </row>
    <row r="1754" spans="1:4">
      <c r="A1754"/>
      <c r="B1754"/>
      <c r="C1754"/>
      <c r="D1754"/>
    </row>
    <row r="1755" spans="1:4">
      <c r="A1755"/>
      <c r="B1755"/>
      <c r="C1755"/>
      <c r="D1755"/>
    </row>
    <row r="1756" spans="1:4">
      <c r="A1756"/>
      <c r="B1756"/>
      <c r="C1756"/>
      <c r="D1756"/>
    </row>
    <row r="1757" spans="1:4">
      <c r="A1757"/>
      <c r="B1757"/>
      <c r="C1757"/>
      <c r="D1757"/>
    </row>
    <row r="1758" spans="1:4">
      <c r="A1758"/>
      <c r="B1758"/>
      <c r="C1758"/>
      <c r="D1758"/>
    </row>
    <row r="1759" spans="1:4">
      <c r="A1759"/>
      <c r="B1759"/>
      <c r="C1759"/>
      <c r="D1759"/>
    </row>
    <row r="1760" spans="1:4">
      <c r="A1760"/>
      <c r="B1760"/>
      <c r="C1760"/>
      <c r="D1760"/>
    </row>
    <row r="1761" spans="1:4">
      <c r="A1761"/>
      <c r="B1761"/>
      <c r="C1761"/>
      <c r="D1761"/>
    </row>
    <row r="1762" spans="1:4">
      <c r="A1762"/>
      <c r="B1762"/>
      <c r="C1762"/>
      <c r="D1762"/>
    </row>
    <row r="1763" spans="1:4">
      <c r="A1763"/>
      <c r="B1763"/>
      <c r="C1763"/>
      <c r="D1763"/>
    </row>
    <row r="1764" spans="1:4">
      <c r="A1764"/>
      <c r="B1764"/>
      <c r="C1764"/>
      <c r="D1764"/>
    </row>
    <row r="1765" spans="1:4">
      <c r="A1765"/>
      <c r="B1765"/>
      <c r="C1765"/>
      <c r="D1765"/>
    </row>
    <row r="1766" spans="1:4">
      <c r="A1766"/>
      <c r="B1766"/>
      <c r="C1766"/>
      <c r="D1766"/>
    </row>
    <row r="1767" spans="1:4">
      <c r="A1767"/>
      <c r="B1767"/>
      <c r="C1767"/>
      <c r="D1767"/>
    </row>
    <row r="1768" spans="1:4">
      <c r="A1768"/>
      <c r="B1768"/>
      <c r="C1768"/>
      <c r="D1768"/>
    </row>
    <row r="1769" spans="1:4">
      <c r="A1769"/>
      <c r="B1769"/>
      <c r="C1769"/>
      <c r="D1769"/>
    </row>
    <row r="1770" spans="1:4">
      <c r="A1770"/>
      <c r="B1770"/>
      <c r="C1770"/>
      <c r="D1770"/>
    </row>
    <row r="1771" spans="1:4">
      <c r="A1771"/>
      <c r="B1771"/>
      <c r="C1771"/>
      <c r="D1771"/>
    </row>
    <row r="1772" spans="1:4">
      <c r="A1772"/>
      <c r="B1772"/>
      <c r="C1772"/>
      <c r="D1772"/>
    </row>
    <row r="1773" spans="1:4">
      <c r="A1773"/>
      <c r="B1773"/>
      <c r="C1773"/>
      <c r="D1773"/>
    </row>
    <row r="1774" spans="1:4">
      <c r="A1774"/>
      <c r="B1774"/>
      <c r="C1774"/>
      <c r="D1774"/>
    </row>
    <row r="1775" spans="1:4">
      <c r="A1775"/>
      <c r="B1775"/>
      <c r="C1775"/>
      <c r="D1775"/>
    </row>
    <row r="1776" spans="1:4">
      <c r="A1776"/>
      <c r="B1776"/>
      <c r="C1776"/>
      <c r="D1776"/>
    </row>
    <row r="1777" spans="1:4">
      <c r="A1777"/>
      <c r="B1777"/>
      <c r="C1777"/>
      <c r="D1777"/>
    </row>
    <row r="1778" spans="1:4">
      <c r="A1778"/>
      <c r="B1778"/>
      <c r="C1778"/>
      <c r="D1778"/>
    </row>
    <row r="1779" spans="1:4">
      <c r="A1779"/>
      <c r="B1779"/>
      <c r="C1779"/>
      <c r="D1779"/>
    </row>
    <row r="1780" spans="1:4">
      <c r="A1780"/>
      <c r="B1780"/>
      <c r="C1780"/>
      <c r="D1780"/>
    </row>
    <row r="1781" spans="1:4">
      <c r="A1781"/>
      <c r="B1781"/>
      <c r="C1781"/>
      <c r="D1781"/>
    </row>
    <row r="1782" spans="1:4">
      <c r="A1782"/>
      <c r="B1782"/>
      <c r="C1782"/>
      <c r="D1782"/>
    </row>
    <row r="1783" spans="1:4">
      <c r="A1783"/>
      <c r="B1783"/>
      <c r="C1783"/>
      <c r="D1783"/>
    </row>
    <row r="1784" spans="1:4">
      <c r="A1784"/>
      <c r="B1784"/>
      <c r="C1784"/>
      <c r="D1784"/>
    </row>
    <row r="1785" spans="1:4">
      <c r="A1785"/>
      <c r="B1785"/>
      <c r="C1785"/>
      <c r="D1785"/>
    </row>
    <row r="1786" spans="1:4">
      <c r="A1786"/>
      <c r="B1786"/>
      <c r="C1786"/>
      <c r="D1786"/>
    </row>
    <row r="1787" spans="1:4">
      <c r="A1787"/>
      <c r="B1787"/>
      <c r="C1787"/>
      <c r="D1787"/>
    </row>
    <row r="1788" spans="1:4">
      <c r="A1788"/>
      <c r="B1788"/>
      <c r="C1788"/>
      <c r="D1788"/>
    </row>
    <row r="1789" spans="1:4">
      <c r="A1789"/>
      <c r="B1789"/>
      <c r="C1789"/>
      <c r="D1789"/>
    </row>
    <row r="1790" spans="1:4">
      <c r="A1790"/>
      <c r="B1790"/>
      <c r="C1790"/>
      <c r="D1790"/>
    </row>
    <row r="1791" spans="1:4">
      <c r="A1791"/>
      <c r="B1791"/>
      <c r="C1791"/>
      <c r="D1791"/>
    </row>
    <row r="1792" spans="1:4">
      <c r="A1792"/>
      <c r="B1792"/>
      <c r="C1792"/>
      <c r="D1792"/>
    </row>
    <row r="1793" spans="1:4">
      <c r="A1793"/>
      <c r="B1793"/>
      <c r="C1793"/>
      <c r="D1793"/>
    </row>
    <row r="1794" spans="1:4">
      <c r="A1794"/>
      <c r="B1794"/>
      <c r="C1794"/>
      <c r="D1794"/>
    </row>
    <row r="1795" spans="1:4">
      <c r="A1795"/>
      <c r="B1795"/>
      <c r="C1795"/>
      <c r="D1795"/>
    </row>
    <row r="1796" spans="1:4">
      <c r="A1796"/>
      <c r="B1796"/>
      <c r="C1796"/>
      <c r="D1796"/>
    </row>
    <row r="1797" spans="1:4">
      <c r="A1797"/>
      <c r="B1797"/>
      <c r="C1797"/>
      <c r="D1797"/>
    </row>
    <row r="1798" spans="1:4">
      <c r="A1798"/>
      <c r="B1798"/>
      <c r="C1798"/>
      <c r="D1798"/>
    </row>
    <row r="1799" spans="1:4">
      <c r="A1799"/>
      <c r="B1799"/>
      <c r="C1799"/>
      <c r="D1799"/>
    </row>
    <row r="1800" spans="1:4">
      <c r="A1800"/>
      <c r="B1800"/>
      <c r="C1800"/>
      <c r="D1800"/>
    </row>
    <row r="1801" spans="1:4">
      <c r="A1801"/>
      <c r="B1801"/>
      <c r="C1801"/>
      <c r="D1801"/>
    </row>
    <row r="1802" spans="1:4">
      <c r="A1802"/>
      <c r="B1802"/>
      <c r="C1802"/>
      <c r="D1802"/>
    </row>
    <row r="1803" spans="1:4">
      <c r="A1803"/>
      <c r="B1803"/>
      <c r="C1803"/>
      <c r="D1803"/>
    </row>
    <row r="1804" spans="1:4">
      <c r="A1804"/>
      <c r="B1804"/>
      <c r="C1804"/>
      <c r="D1804"/>
    </row>
    <row r="1805" spans="1:4">
      <c r="A1805"/>
      <c r="B1805"/>
      <c r="C1805"/>
      <c r="D1805"/>
    </row>
    <row r="1806" spans="1:4">
      <c r="A1806"/>
      <c r="B1806"/>
      <c r="C1806"/>
      <c r="D1806"/>
    </row>
    <row r="1807" spans="1:4">
      <c r="A1807"/>
      <c r="B1807"/>
      <c r="C1807"/>
      <c r="D1807"/>
    </row>
    <row r="1808" spans="1:4">
      <c r="A1808"/>
      <c r="B1808"/>
      <c r="C1808"/>
      <c r="D1808"/>
    </row>
    <row r="1809" spans="1:4">
      <c r="A1809"/>
      <c r="B1809"/>
      <c r="C1809"/>
      <c r="D1809"/>
    </row>
    <row r="1810" spans="1:4">
      <c r="A1810"/>
      <c r="B1810"/>
      <c r="C1810"/>
      <c r="D1810"/>
    </row>
    <row r="1811" spans="1:4">
      <c r="A1811"/>
      <c r="B1811"/>
      <c r="C1811"/>
      <c r="D1811"/>
    </row>
    <row r="1812" spans="1:4">
      <c r="A1812"/>
      <c r="B1812"/>
      <c r="C1812"/>
      <c r="D1812"/>
    </row>
    <row r="1813" spans="1:4">
      <c r="A1813"/>
      <c r="B1813"/>
      <c r="C1813"/>
      <c r="D1813"/>
    </row>
    <row r="1814" spans="1:4">
      <c r="A1814"/>
      <c r="B1814"/>
      <c r="C1814"/>
      <c r="D1814"/>
    </row>
    <row r="1815" spans="1:4">
      <c r="A1815"/>
      <c r="B1815"/>
      <c r="C1815"/>
      <c r="D1815"/>
    </row>
    <row r="1816" spans="1:4">
      <c r="A1816"/>
      <c r="B1816"/>
      <c r="C1816"/>
      <c r="D1816"/>
    </row>
    <row r="1817" spans="1:4">
      <c r="A1817"/>
      <c r="B1817"/>
      <c r="C1817"/>
      <c r="D1817"/>
    </row>
    <row r="1818" spans="1:4">
      <c r="A1818"/>
      <c r="B1818"/>
      <c r="C1818"/>
      <c r="D1818"/>
    </row>
    <row r="1819" spans="1:4">
      <c r="A1819"/>
      <c r="B1819"/>
      <c r="C1819"/>
      <c r="D1819"/>
    </row>
    <row r="1820" spans="1:4">
      <c r="A1820"/>
      <c r="B1820"/>
      <c r="C1820"/>
      <c r="D1820"/>
    </row>
    <row r="1821" spans="1:4">
      <c r="A1821"/>
      <c r="B1821"/>
      <c r="C1821"/>
      <c r="D1821"/>
    </row>
    <row r="1822" spans="1:4">
      <c r="A1822"/>
      <c r="B1822"/>
      <c r="C1822"/>
      <c r="D1822"/>
    </row>
    <row r="1823" spans="1:4">
      <c r="A1823"/>
      <c r="B1823"/>
      <c r="C1823"/>
      <c r="D1823"/>
    </row>
    <row r="1824" spans="1:4">
      <c r="A1824"/>
      <c r="B1824"/>
      <c r="C1824"/>
      <c r="D1824"/>
    </row>
    <row r="1825" spans="1:4">
      <c r="A1825"/>
      <c r="B1825"/>
      <c r="C1825"/>
      <c r="D1825"/>
    </row>
    <row r="1826" spans="1:4">
      <c r="A1826"/>
      <c r="B1826"/>
      <c r="C1826"/>
      <c r="D1826"/>
    </row>
    <row r="1827" spans="1:4">
      <c r="A1827"/>
      <c r="B1827"/>
      <c r="C1827"/>
      <c r="D1827"/>
    </row>
    <row r="1828" spans="1:4">
      <c r="A1828"/>
      <c r="B1828"/>
      <c r="C1828"/>
      <c r="D1828"/>
    </row>
    <row r="1829" spans="1:4">
      <c r="A1829"/>
      <c r="B1829"/>
      <c r="C1829"/>
      <c r="D1829"/>
    </row>
    <row r="1830" spans="1:4">
      <c r="A1830"/>
      <c r="B1830"/>
      <c r="C1830"/>
      <c r="D1830"/>
    </row>
    <row r="1831" spans="1:4">
      <c r="A1831"/>
      <c r="B1831"/>
      <c r="C1831"/>
      <c r="D1831"/>
    </row>
    <row r="1832" spans="1:4">
      <c r="A1832"/>
      <c r="B1832"/>
      <c r="C1832"/>
      <c r="D1832"/>
    </row>
    <row r="1833" spans="1:4">
      <c r="A1833"/>
      <c r="B1833"/>
      <c r="C1833"/>
      <c r="D1833"/>
    </row>
    <row r="1834" spans="1:4">
      <c r="A1834"/>
      <c r="B1834"/>
      <c r="C1834"/>
      <c r="D1834"/>
    </row>
    <row r="1835" spans="1:4">
      <c r="A1835"/>
      <c r="B1835"/>
      <c r="C1835"/>
      <c r="D1835"/>
    </row>
    <row r="1836" spans="1:4">
      <c r="A1836"/>
      <c r="B1836"/>
      <c r="C1836"/>
      <c r="D1836"/>
    </row>
    <row r="1837" spans="1:4">
      <c r="A1837"/>
      <c r="B1837"/>
      <c r="C1837"/>
      <c r="D1837"/>
    </row>
    <row r="1838" spans="1:4">
      <c r="A1838"/>
      <c r="B1838"/>
      <c r="C1838"/>
      <c r="D1838"/>
    </row>
    <row r="1839" spans="1:4">
      <c r="A1839"/>
      <c r="B1839"/>
      <c r="C1839"/>
      <c r="D1839"/>
    </row>
    <row r="1840" spans="1:4">
      <c r="A1840"/>
      <c r="B1840"/>
      <c r="C1840"/>
      <c r="D1840"/>
    </row>
    <row r="1841" spans="1:4">
      <c r="A1841"/>
      <c r="B1841"/>
      <c r="C1841"/>
      <c r="D1841"/>
    </row>
    <row r="1842" spans="1:4">
      <c r="A1842"/>
      <c r="B1842"/>
      <c r="C1842"/>
      <c r="D1842"/>
    </row>
    <row r="1843" spans="1:4">
      <c r="A1843"/>
      <c r="B1843"/>
      <c r="C1843"/>
      <c r="D1843"/>
    </row>
    <row r="1844" spans="1:4">
      <c r="A1844"/>
      <c r="B1844"/>
      <c r="C1844"/>
      <c r="D1844"/>
    </row>
    <row r="1845" spans="1:4">
      <c r="A1845"/>
      <c r="B1845"/>
      <c r="C1845"/>
      <c r="D1845"/>
    </row>
    <row r="1846" spans="1:4">
      <c r="A1846"/>
      <c r="B1846"/>
      <c r="C1846"/>
      <c r="D1846"/>
    </row>
    <row r="1847" spans="1:4">
      <c r="A1847"/>
      <c r="B1847"/>
      <c r="C1847"/>
      <c r="D1847"/>
    </row>
    <row r="1848" spans="1:4">
      <c r="A1848"/>
      <c r="B1848"/>
      <c r="C1848"/>
      <c r="D1848"/>
    </row>
    <row r="1849" spans="1:4">
      <c r="A1849"/>
      <c r="B1849"/>
      <c r="C1849"/>
      <c r="D1849"/>
    </row>
    <row r="1850" spans="1:4">
      <c r="A1850"/>
      <c r="B1850"/>
      <c r="C1850"/>
      <c r="D1850"/>
    </row>
    <row r="1851" spans="1:4">
      <c r="A1851"/>
      <c r="B1851"/>
      <c r="C1851"/>
      <c r="D1851"/>
    </row>
    <row r="1852" spans="1:4">
      <c r="A1852"/>
      <c r="B1852"/>
      <c r="C1852"/>
      <c r="D1852"/>
    </row>
    <row r="1853" spans="1:4">
      <c r="A1853"/>
      <c r="B1853"/>
      <c r="C1853"/>
      <c r="D1853"/>
    </row>
    <row r="1854" spans="1:4">
      <c r="A1854"/>
      <c r="B1854"/>
      <c r="C1854"/>
      <c r="D1854"/>
    </row>
    <row r="1855" spans="1:4">
      <c r="A1855"/>
      <c r="B1855"/>
      <c r="C1855"/>
      <c r="D1855"/>
    </row>
    <row r="1856" spans="1:4">
      <c r="A1856"/>
      <c r="B1856"/>
      <c r="C1856"/>
      <c r="D1856"/>
    </row>
    <row r="1857" spans="1:4">
      <c r="A1857"/>
      <c r="B1857"/>
      <c r="C1857"/>
      <c r="D1857"/>
    </row>
    <row r="1858" spans="1:4">
      <c r="A1858"/>
      <c r="B1858"/>
      <c r="C1858"/>
      <c r="D1858"/>
    </row>
    <row r="1859" spans="1:4">
      <c r="A1859"/>
      <c r="B1859"/>
      <c r="C1859"/>
      <c r="D1859"/>
    </row>
    <row r="1860" spans="1:4">
      <c r="A1860"/>
      <c r="B1860"/>
      <c r="C1860"/>
      <c r="D1860"/>
    </row>
    <row r="1861" spans="1:4">
      <c r="A1861"/>
      <c r="B1861"/>
      <c r="C1861"/>
      <c r="D1861"/>
    </row>
    <row r="1862" spans="1:4">
      <c r="A1862"/>
      <c r="B1862"/>
      <c r="C1862"/>
      <c r="D1862"/>
    </row>
    <row r="1863" spans="1:4">
      <c r="A1863"/>
      <c r="B1863"/>
      <c r="C1863"/>
      <c r="D1863"/>
    </row>
    <row r="1864" spans="1:4">
      <c r="A1864"/>
      <c r="B1864"/>
      <c r="C1864"/>
      <c r="D1864"/>
    </row>
    <row r="1865" spans="1:4">
      <c r="A1865"/>
      <c r="B1865"/>
      <c r="C1865"/>
      <c r="D1865"/>
    </row>
    <row r="1866" spans="1:4">
      <c r="A1866"/>
      <c r="B1866"/>
      <c r="C1866"/>
      <c r="D1866"/>
    </row>
    <row r="1867" spans="1:4">
      <c r="A1867"/>
      <c r="B1867"/>
      <c r="C1867"/>
      <c r="D1867"/>
    </row>
    <row r="1868" spans="1:4">
      <c r="A1868"/>
      <c r="B1868"/>
      <c r="C1868"/>
      <c r="D1868"/>
    </row>
    <row r="1869" spans="1:4">
      <c r="A1869"/>
      <c r="B1869"/>
      <c r="C1869"/>
      <c r="D1869"/>
    </row>
    <row r="1870" spans="1:4">
      <c r="A1870"/>
      <c r="B1870"/>
      <c r="C1870"/>
      <c r="D1870"/>
    </row>
    <row r="1871" spans="1:4">
      <c r="A1871"/>
      <c r="B1871"/>
      <c r="C1871"/>
      <c r="D1871"/>
    </row>
    <row r="1872" spans="1:4">
      <c r="A1872"/>
      <c r="B1872"/>
      <c r="C1872"/>
      <c r="D1872"/>
    </row>
    <row r="1873" spans="1:4">
      <c r="A1873"/>
      <c r="B1873"/>
      <c r="C1873"/>
      <c r="D1873"/>
    </row>
    <row r="1874" spans="1:4">
      <c r="A1874"/>
      <c r="B1874"/>
      <c r="C1874"/>
      <c r="D1874"/>
    </row>
    <row r="1875" spans="1:4">
      <c r="A1875"/>
      <c r="B1875"/>
      <c r="C1875"/>
      <c r="D1875"/>
    </row>
    <row r="1876" spans="1:4">
      <c r="A1876"/>
      <c r="B1876"/>
      <c r="C1876"/>
      <c r="D1876"/>
    </row>
    <row r="1877" spans="1:4">
      <c r="A1877"/>
      <c r="B1877"/>
      <c r="C1877"/>
      <c r="D1877"/>
    </row>
    <row r="1878" spans="1:4">
      <c r="A1878"/>
      <c r="B1878"/>
      <c r="C1878"/>
      <c r="D1878"/>
    </row>
    <row r="1879" spans="1:4">
      <c r="A1879"/>
      <c r="B1879"/>
      <c r="C1879"/>
      <c r="D1879"/>
    </row>
    <row r="1880" spans="1:4">
      <c r="A1880"/>
      <c r="B1880"/>
      <c r="C1880"/>
      <c r="D1880"/>
    </row>
    <row r="1881" spans="1:4">
      <c r="A1881"/>
      <c r="B1881"/>
      <c r="C1881"/>
      <c r="D1881"/>
    </row>
    <row r="1882" spans="1:4">
      <c r="A1882"/>
      <c r="B1882"/>
      <c r="C1882"/>
      <c r="D1882"/>
    </row>
    <row r="1883" spans="1:4">
      <c r="A1883"/>
      <c r="B1883"/>
      <c r="C1883"/>
      <c r="D1883"/>
    </row>
    <row r="1884" spans="1:4">
      <c r="A1884"/>
      <c r="B1884"/>
      <c r="C1884"/>
      <c r="D1884"/>
    </row>
    <row r="1885" spans="1:4">
      <c r="A1885"/>
      <c r="B1885"/>
      <c r="C1885"/>
      <c r="D1885"/>
    </row>
    <row r="1886" spans="1:4">
      <c r="A1886"/>
      <c r="B1886"/>
      <c r="C1886"/>
      <c r="D1886"/>
    </row>
    <row r="1887" spans="1:4">
      <c r="A1887"/>
      <c r="B1887"/>
      <c r="C1887"/>
      <c r="D1887"/>
    </row>
    <row r="1888" spans="1:4">
      <c r="A1888"/>
      <c r="B1888"/>
      <c r="C1888"/>
      <c r="D1888"/>
    </row>
    <row r="1889" spans="1:4">
      <c r="A1889"/>
      <c r="B1889"/>
      <c r="C1889"/>
      <c r="D1889"/>
    </row>
    <row r="1890" spans="1:4">
      <c r="A1890"/>
      <c r="B1890"/>
      <c r="C1890"/>
      <c r="D1890"/>
    </row>
    <row r="1891" spans="1:4">
      <c r="A1891"/>
      <c r="B1891"/>
      <c r="C1891"/>
      <c r="D1891"/>
    </row>
    <row r="1892" spans="1:4">
      <c r="A1892"/>
      <c r="B1892"/>
      <c r="C1892"/>
      <c r="D1892"/>
    </row>
    <row r="1893" spans="1:4">
      <c r="A1893"/>
      <c r="B1893"/>
      <c r="C1893"/>
      <c r="D1893"/>
    </row>
    <row r="1894" spans="1:4">
      <c r="A1894"/>
      <c r="B1894"/>
      <c r="C1894"/>
      <c r="D1894"/>
    </row>
    <row r="1895" spans="1:4">
      <c r="A1895"/>
      <c r="B1895"/>
      <c r="C1895"/>
      <c r="D1895"/>
    </row>
    <row r="1896" spans="1:4">
      <c r="A1896"/>
      <c r="B1896"/>
      <c r="C1896"/>
      <c r="D1896"/>
    </row>
    <row r="1897" spans="1:4">
      <c r="A1897"/>
      <c r="B1897"/>
      <c r="C1897"/>
      <c r="D1897"/>
    </row>
    <row r="1898" spans="1:4">
      <c r="A1898"/>
      <c r="B1898"/>
      <c r="C1898"/>
      <c r="D1898"/>
    </row>
    <row r="1899" spans="1:4">
      <c r="A1899"/>
      <c r="B1899"/>
      <c r="C1899"/>
      <c r="D1899"/>
    </row>
    <row r="1900" spans="1:4">
      <c r="A1900"/>
      <c r="B1900"/>
      <c r="C1900"/>
      <c r="D1900"/>
    </row>
    <row r="1901" spans="1:4">
      <c r="A1901"/>
      <c r="B1901"/>
      <c r="C1901"/>
      <c r="D1901"/>
    </row>
    <row r="1902" spans="1:4">
      <c r="A1902"/>
      <c r="B1902"/>
      <c r="C1902"/>
      <c r="D1902"/>
    </row>
    <row r="1903" spans="1:4">
      <c r="A1903"/>
      <c r="B1903"/>
      <c r="C1903"/>
      <c r="D1903"/>
    </row>
    <row r="1904" spans="1:4">
      <c r="A1904"/>
      <c r="B1904"/>
      <c r="C1904"/>
      <c r="D1904"/>
    </row>
    <row r="1905" spans="1:4">
      <c r="A1905"/>
      <c r="B1905"/>
      <c r="C1905"/>
      <c r="D1905"/>
    </row>
    <row r="1906" spans="1:4">
      <c r="A1906"/>
      <c r="B1906"/>
      <c r="C1906"/>
      <c r="D1906"/>
    </row>
    <row r="1907" spans="1:4">
      <c r="A1907"/>
      <c r="B1907"/>
      <c r="C1907"/>
      <c r="D1907"/>
    </row>
    <row r="1908" spans="1:4">
      <c r="A1908"/>
      <c r="B1908"/>
      <c r="C1908"/>
      <c r="D1908"/>
    </row>
    <row r="1909" spans="1:4">
      <c r="A1909"/>
      <c r="B1909"/>
      <c r="C1909"/>
      <c r="D1909"/>
    </row>
    <row r="1910" spans="1:4">
      <c r="A1910"/>
      <c r="B1910"/>
      <c r="C1910"/>
      <c r="D1910"/>
    </row>
    <row r="1911" spans="1:4">
      <c r="A1911"/>
      <c r="B1911"/>
      <c r="C1911"/>
      <c r="D1911"/>
    </row>
    <row r="1912" spans="1:4">
      <c r="A1912"/>
      <c r="B1912"/>
      <c r="C1912"/>
      <c r="D1912"/>
    </row>
    <row r="1913" spans="1:4">
      <c r="A1913"/>
      <c r="B1913"/>
      <c r="C1913"/>
      <c r="D1913"/>
    </row>
    <row r="1914" spans="1:4">
      <c r="A1914"/>
      <c r="B1914"/>
      <c r="C1914"/>
      <c r="D1914"/>
    </row>
    <row r="1915" spans="1:4">
      <c r="A1915"/>
      <c r="B1915"/>
      <c r="C1915"/>
      <c r="D1915"/>
    </row>
    <row r="1916" spans="1:4">
      <c r="A1916"/>
      <c r="B1916"/>
      <c r="C1916"/>
      <c r="D1916"/>
    </row>
    <row r="1917" spans="1:4">
      <c r="A1917"/>
      <c r="B1917"/>
      <c r="C1917"/>
      <c r="D1917"/>
    </row>
    <row r="1918" spans="1:4">
      <c r="A1918"/>
      <c r="B1918"/>
      <c r="C1918"/>
      <c r="D1918"/>
    </row>
    <row r="1919" spans="1:4">
      <c r="A1919"/>
      <c r="B1919"/>
      <c r="C1919"/>
      <c r="D1919"/>
    </row>
    <row r="1920" spans="1:4">
      <c r="A1920"/>
      <c r="B1920"/>
      <c r="C1920"/>
      <c r="D1920"/>
    </row>
    <row r="1921" spans="1:4">
      <c r="A1921"/>
      <c r="B1921"/>
      <c r="C1921"/>
      <c r="D1921"/>
    </row>
    <row r="1922" spans="1:4">
      <c r="A1922"/>
      <c r="B1922"/>
      <c r="C1922"/>
      <c r="D1922"/>
    </row>
    <row r="1923" spans="1:4">
      <c r="A1923"/>
      <c r="B1923"/>
      <c r="C1923"/>
      <c r="D1923"/>
    </row>
    <row r="1924" spans="1:4">
      <c r="A1924"/>
      <c r="B1924"/>
      <c r="C1924"/>
      <c r="D1924"/>
    </row>
    <row r="1925" spans="1:4">
      <c r="A1925"/>
      <c r="B1925"/>
      <c r="C1925"/>
      <c r="D1925"/>
    </row>
    <row r="1926" spans="1:4">
      <c r="A1926"/>
      <c r="B1926"/>
      <c r="C1926"/>
      <c r="D1926"/>
    </row>
    <row r="1927" spans="1:4">
      <c r="A1927"/>
      <c r="B1927"/>
      <c r="C1927"/>
      <c r="D1927"/>
    </row>
    <row r="1928" spans="1:4">
      <c r="A1928"/>
      <c r="B1928"/>
      <c r="C1928"/>
      <c r="D1928"/>
    </row>
    <row r="1929" spans="1:4">
      <c r="A1929"/>
      <c r="B1929"/>
      <c r="C1929"/>
      <c r="D1929"/>
    </row>
    <row r="1930" spans="1:4">
      <c r="A1930"/>
      <c r="B1930"/>
      <c r="C1930"/>
      <c r="D1930"/>
    </row>
    <row r="1931" spans="1:4">
      <c r="A1931"/>
      <c r="B1931"/>
      <c r="C1931"/>
      <c r="D1931"/>
    </row>
    <row r="1932" spans="1:4">
      <c r="A1932"/>
      <c r="B1932"/>
      <c r="C1932"/>
      <c r="D1932"/>
    </row>
    <row r="1933" spans="1:4">
      <c r="A1933"/>
      <c r="B1933"/>
      <c r="C1933"/>
      <c r="D1933"/>
    </row>
    <row r="1934" spans="1:4">
      <c r="A1934"/>
      <c r="B1934"/>
      <c r="C1934"/>
      <c r="D1934"/>
    </row>
    <row r="1935" spans="1:4">
      <c r="A1935"/>
      <c r="B1935"/>
      <c r="C1935"/>
      <c r="D1935"/>
    </row>
    <row r="1936" spans="1:4">
      <c r="A1936"/>
      <c r="B1936"/>
      <c r="C1936"/>
      <c r="D1936"/>
    </row>
    <row r="1937" spans="1:4">
      <c r="A1937"/>
      <c r="B1937"/>
      <c r="C1937"/>
      <c r="D1937"/>
    </row>
    <row r="1938" spans="1:4">
      <c r="A1938"/>
      <c r="B1938"/>
      <c r="C1938"/>
      <c r="D1938"/>
    </row>
    <row r="1939" spans="1:4">
      <c r="A1939"/>
      <c r="B1939"/>
      <c r="C1939"/>
      <c r="D1939"/>
    </row>
    <row r="1940" spans="1:4">
      <c r="A1940"/>
      <c r="B1940"/>
      <c r="C1940"/>
      <c r="D1940"/>
    </row>
    <row r="1941" spans="1:4">
      <c r="A1941"/>
      <c r="B1941"/>
      <c r="C1941"/>
      <c r="D1941"/>
    </row>
    <row r="1942" spans="1:4">
      <c r="A1942"/>
      <c r="B1942"/>
      <c r="C1942"/>
      <c r="D1942"/>
    </row>
    <row r="1943" spans="1:4">
      <c r="A1943"/>
      <c r="B1943"/>
      <c r="C1943"/>
      <c r="D1943"/>
    </row>
    <row r="1944" spans="1:4">
      <c r="A1944"/>
      <c r="B1944"/>
      <c r="C1944"/>
      <c r="D1944"/>
    </row>
    <row r="1945" spans="1:4">
      <c r="A1945"/>
      <c r="B1945"/>
      <c r="C1945"/>
      <c r="D1945"/>
    </row>
    <row r="1946" spans="1:4">
      <c r="A1946"/>
      <c r="B1946"/>
      <c r="C1946"/>
      <c r="D1946"/>
    </row>
    <row r="1947" spans="1:4">
      <c r="A1947"/>
      <c r="B1947"/>
      <c r="C1947"/>
      <c r="D1947"/>
    </row>
    <row r="1948" spans="1:4">
      <c r="A1948"/>
      <c r="B1948"/>
      <c r="C1948"/>
      <c r="D1948"/>
    </row>
    <row r="1949" spans="1:4">
      <c r="A1949"/>
      <c r="B1949"/>
      <c r="C1949"/>
      <c r="D1949"/>
    </row>
    <row r="1950" spans="1:4">
      <c r="A1950"/>
      <c r="B1950"/>
      <c r="C1950"/>
      <c r="D1950"/>
    </row>
    <row r="1951" spans="1:4">
      <c r="A1951"/>
      <c r="B1951"/>
      <c r="C1951"/>
      <c r="D1951"/>
    </row>
    <row r="1952" spans="1:4">
      <c r="A1952"/>
      <c r="B1952"/>
      <c r="C1952"/>
      <c r="D1952"/>
    </row>
    <row r="1953" spans="1:4">
      <c r="A1953"/>
      <c r="B1953"/>
      <c r="C1953"/>
      <c r="D1953"/>
    </row>
    <row r="1954" spans="1:4">
      <c r="A1954"/>
      <c r="B1954"/>
      <c r="C1954"/>
      <c r="D1954"/>
    </row>
    <row r="1955" spans="1:4">
      <c r="A1955"/>
      <c r="B1955"/>
      <c r="C1955"/>
      <c r="D1955"/>
    </row>
    <row r="1956" spans="1:4">
      <c r="A1956"/>
      <c r="B1956"/>
      <c r="C1956"/>
      <c r="D1956"/>
    </row>
    <row r="1957" spans="1:4">
      <c r="A1957"/>
      <c r="B1957"/>
      <c r="C1957"/>
      <c r="D1957"/>
    </row>
    <row r="1958" spans="1:4">
      <c r="A1958"/>
      <c r="B1958"/>
      <c r="C1958"/>
      <c r="D1958"/>
    </row>
    <row r="1959" spans="1:4">
      <c r="A1959"/>
      <c r="B1959"/>
      <c r="C1959"/>
      <c r="D1959"/>
    </row>
    <row r="1960" spans="1:4">
      <c r="A1960"/>
      <c r="B1960"/>
      <c r="C1960"/>
      <c r="D1960"/>
    </row>
    <row r="1961" spans="1:4">
      <c r="A1961"/>
      <c r="B1961"/>
      <c r="C1961"/>
      <c r="D1961"/>
    </row>
    <row r="1962" spans="1:4">
      <c r="A1962"/>
      <c r="B1962"/>
      <c r="C1962"/>
      <c r="D1962"/>
    </row>
    <row r="1963" spans="1:4">
      <c r="A1963"/>
      <c r="B1963"/>
      <c r="C1963"/>
      <c r="D1963"/>
    </row>
    <row r="1964" spans="1:4">
      <c r="A1964"/>
      <c r="B1964"/>
      <c r="C1964"/>
      <c r="D1964"/>
    </row>
    <row r="1965" spans="1:4">
      <c r="A1965"/>
      <c r="B1965"/>
      <c r="C1965"/>
      <c r="D1965"/>
    </row>
    <row r="1966" spans="1:4">
      <c r="A1966"/>
      <c r="B1966"/>
      <c r="C1966"/>
      <c r="D1966"/>
    </row>
    <row r="1967" spans="1:4">
      <c r="A1967"/>
      <c r="B1967"/>
      <c r="C1967"/>
      <c r="D1967"/>
    </row>
    <row r="1968" spans="1:4">
      <c r="A1968"/>
      <c r="B1968"/>
      <c r="C1968"/>
      <c r="D1968"/>
    </row>
    <row r="1969" spans="1:4">
      <c r="A1969"/>
      <c r="B1969"/>
      <c r="C1969"/>
      <c r="D1969"/>
    </row>
    <row r="1970" spans="1:4">
      <c r="A1970"/>
      <c r="B1970"/>
      <c r="C1970"/>
      <c r="D1970"/>
    </row>
    <row r="1971" spans="1:4">
      <c r="A1971"/>
      <c r="B1971"/>
      <c r="C1971"/>
      <c r="D1971"/>
    </row>
    <row r="1972" spans="1:4">
      <c r="A1972"/>
      <c r="B1972"/>
      <c r="C1972"/>
      <c r="D1972"/>
    </row>
    <row r="1973" spans="1:4">
      <c r="A1973"/>
      <c r="B1973"/>
      <c r="C1973"/>
      <c r="D1973"/>
    </row>
    <row r="1974" spans="1:4">
      <c r="A1974"/>
      <c r="B1974"/>
      <c r="C1974"/>
      <c r="D1974"/>
    </row>
    <row r="1975" spans="1:4">
      <c r="A1975"/>
      <c r="B1975"/>
      <c r="C1975"/>
      <c r="D1975"/>
    </row>
    <row r="1976" spans="1:4">
      <c r="A1976"/>
      <c r="B1976"/>
      <c r="C1976"/>
      <c r="D1976"/>
    </row>
    <row r="1977" spans="1:4">
      <c r="A1977"/>
      <c r="B1977"/>
      <c r="C1977"/>
      <c r="D1977"/>
    </row>
    <row r="1978" spans="1:4">
      <c r="A1978"/>
      <c r="B1978"/>
      <c r="C1978"/>
      <c r="D1978"/>
    </row>
    <row r="1979" spans="1:4">
      <c r="A1979"/>
      <c r="B1979"/>
      <c r="C1979"/>
      <c r="D1979"/>
    </row>
    <row r="1980" spans="1:4">
      <c r="A1980"/>
      <c r="B1980"/>
      <c r="C1980"/>
      <c r="D1980"/>
    </row>
    <row r="1981" spans="1:4">
      <c r="A1981"/>
      <c r="B1981"/>
      <c r="C1981"/>
      <c r="D1981"/>
    </row>
    <row r="1982" spans="1:4">
      <c r="A1982"/>
      <c r="B1982"/>
      <c r="C1982"/>
      <c r="D1982"/>
    </row>
    <row r="1983" spans="1:4">
      <c r="A1983"/>
      <c r="B1983"/>
      <c r="C1983"/>
      <c r="D1983"/>
    </row>
    <row r="1984" spans="1:4">
      <c r="A1984"/>
      <c r="B1984"/>
      <c r="C1984"/>
      <c r="D1984"/>
    </row>
    <row r="1985" spans="1:4">
      <c r="A1985"/>
      <c r="B1985"/>
      <c r="C1985"/>
      <c r="D1985"/>
    </row>
    <row r="1986" spans="1:4">
      <c r="A1986"/>
      <c r="B1986"/>
      <c r="C1986"/>
      <c r="D1986"/>
    </row>
    <row r="1987" spans="1:4">
      <c r="A1987"/>
      <c r="B1987"/>
      <c r="C1987"/>
      <c r="D1987"/>
    </row>
    <row r="1988" spans="1:4">
      <c r="A1988"/>
      <c r="B1988"/>
      <c r="C1988"/>
      <c r="D1988"/>
    </row>
    <row r="1989" spans="1:4">
      <c r="A1989"/>
      <c r="B1989"/>
      <c r="C1989"/>
      <c r="D1989"/>
    </row>
    <row r="1990" spans="1:4">
      <c r="A1990"/>
      <c r="B1990"/>
      <c r="C1990"/>
      <c r="D1990"/>
    </row>
    <row r="1991" spans="1:4">
      <c r="A1991"/>
      <c r="B1991"/>
      <c r="C1991"/>
      <c r="D1991"/>
    </row>
    <row r="1992" spans="1:4">
      <c r="A1992"/>
      <c r="B1992"/>
      <c r="C1992"/>
      <c r="D1992"/>
    </row>
    <row r="1993" spans="1:4">
      <c r="A1993"/>
      <c r="B1993"/>
      <c r="C1993"/>
      <c r="D1993"/>
    </row>
    <row r="1994" spans="1:4">
      <c r="A1994"/>
      <c r="B1994"/>
      <c r="C1994"/>
      <c r="D1994"/>
    </row>
    <row r="1995" spans="1:4">
      <c r="A1995"/>
      <c r="B1995"/>
      <c r="C1995"/>
      <c r="D1995"/>
    </row>
    <row r="1996" spans="1:4">
      <c r="A1996"/>
      <c r="B1996"/>
      <c r="C1996"/>
      <c r="D1996"/>
    </row>
    <row r="1997" spans="1:4">
      <c r="A1997"/>
      <c r="B1997"/>
      <c r="C1997"/>
      <c r="D1997"/>
    </row>
    <row r="1998" spans="1:4">
      <c r="A1998"/>
      <c r="B1998"/>
      <c r="C1998"/>
      <c r="D1998"/>
    </row>
    <row r="1999" spans="1:4">
      <c r="A1999"/>
      <c r="B1999"/>
      <c r="C1999"/>
      <c r="D1999"/>
    </row>
    <row r="2000" spans="1:4">
      <c r="A2000"/>
      <c r="B2000"/>
      <c r="C2000"/>
      <c r="D2000"/>
    </row>
    <row r="2001" spans="1:4">
      <c r="A2001"/>
      <c r="B2001"/>
      <c r="C2001"/>
      <c r="D2001"/>
    </row>
    <row r="2002" spans="1:4">
      <c r="A2002"/>
      <c r="B2002"/>
      <c r="C2002"/>
      <c r="D2002"/>
    </row>
    <row r="2003" spans="1:4">
      <c r="A2003"/>
      <c r="B2003"/>
      <c r="C2003"/>
      <c r="D2003"/>
    </row>
    <row r="2004" spans="1:4">
      <c r="A2004"/>
      <c r="B2004"/>
      <c r="C2004"/>
      <c r="D2004"/>
    </row>
    <row r="2005" spans="1:4">
      <c r="A2005"/>
      <c r="B2005"/>
      <c r="C2005"/>
      <c r="D2005"/>
    </row>
    <row r="2006" spans="1:4">
      <c r="A2006"/>
      <c r="B2006"/>
      <c r="C2006"/>
      <c r="D2006"/>
    </row>
    <row r="2007" spans="1:4">
      <c r="A2007"/>
      <c r="B2007"/>
      <c r="C2007"/>
      <c r="D2007"/>
    </row>
    <row r="2008" spans="1:4">
      <c r="A2008"/>
      <c r="B2008"/>
      <c r="C2008"/>
      <c r="D2008"/>
    </row>
    <row r="2009" spans="1:4">
      <c r="A2009"/>
      <c r="B2009"/>
      <c r="C2009"/>
      <c r="D2009"/>
    </row>
    <row r="2010" spans="1:4">
      <c r="A2010"/>
      <c r="B2010"/>
      <c r="C2010"/>
      <c r="D2010"/>
    </row>
    <row r="2011" spans="1:4">
      <c r="A2011"/>
      <c r="B2011"/>
      <c r="C2011"/>
      <c r="D2011"/>
    </row>
    <row r="2012" spans="1:4">
      <c r="A2012"/>
      <c r="B2012"/>
      <c r="C2012"/>
      <c r="D2012"/>
    </row>
    <row r="2013" spans="1:4">
      <c r="A2013"/>
      <c r="B2013"/>
      <c r="C2013"/>
      <c r="D2013"/>
    </row>
    <row r="2014" spans="1:4">
      <c r="A2014"/>
      <c r="B2014"/>
      <c r="C2014"/>
      <c r="D2014"/>
    </row>
    <row r="2015" spans="1:4">
      <c r="A2015"/>
      <c r="B2015"/>
      <c r="C2015"/>
      <c r="D2015"/>
    </row>
    <row r="2016" spans="1:4">
      <c r="A2016"/>
      <c r="B2016"/>
      <c r="C2016"/>
      <c r="D2016"/>
    </row>
    <row r="2017" spans="1:4">
      <c r="A2017"/>
      <c r="B2017"/>
      <c r="C2017"/>
      <c r="D2017"/>
    </row>
    <row r="2018" spans="1:4">
      <c r="A2018"/>
      <c r="B2018"/>
      <c r="C2018"/>
      <c r="D2018"/>
    </row>
    <row r="2019" spans="1:4">
      <c r="A2019"/>
      <c r="B2019"/>
      <c r="C2019"/>
      <c r="D2019"/>
    </row>
    <row r="2020" spans="1:4">
      <c r="A2020"/>
      <c r="B2020"/>
      <c r="C2020"/>
      <c r="D2020"/>
    </row>
    <row r="2021" spans="1:4">
      <c r="A2021"/>
      <c r="B2021"/>
      <c r="C2021"/>
      <c r="D2021"/>
    </row>
    <row r="2022" spans="1:4">
      <c r="A2022"/>
      <c r="B2022"/>
      <c r="C2022"/>
      <c r="D2022"/>
    </row>
    <row r="2023" spans="1:4">
      <c r="A2023"/>
      <c r="B2023"/>
      <c r="C2023"/>
      <c r="D2023"/>
    </row>
    <row r="2024" spans="1:4">
      <c r="A2024"/>
      <c r="B2024"/>
      <c r="C2024"/>
      <c r="D2024"/>
    </row>
    <row r="2025" spans="1:4">
      <c r="A2025"/>
      <c r="B2025"/>
      <c r="C2025"/>
      <c r="D2025"/>
    </row>
    <row r="2026" spans="1:4">
      <c r="A2026"/>
      <c r="B2026"/>
      <c r="C2026"/>
      <c r="D2026"/>
    </row>
    <row r="2027" spans="1:4">
      <c r="A2027"/>
      <c r="B2027"/>
      <c r="C2027"/>
      <c r="D2027"/>
    </row>
    <row r="2028" spans="1:4">
      <c r="A2028"/>
      <c r="B2028"/>
      <c r="C2028"/>
      <c r="D2028"/>
    </row>
    <row r="2029" spans="1:4">
      <c r="A2029"/>
      <c r="B2029"/>
      <c r="C2029"/>
      <c r="D2029"/>
    </row>
    <row r="2030" spans="1:4">
      <c r="A2030"/>
      <c r="B2030"/>
      <c r="C2030"/>
      <c r="D2030"/>
    </row>
    <row r="2031" spans="1:4">
      <c r="A2031"/>
      <c r="B2031"/>
      <c r="C2031"/>
      <c r="D2031"/>
    </row>
    <row r="2032" spans="1:4">
      <c r="A2032"/>
      <c r="B2032"/>
      <c r="C2032"/>
      <c r="D2032"/>
    </row>
    <row r="2033" spans="1:4">
      <c r="A2033"/>
      <c r="B2033"/>
      <c r="C2033"/>
      <c r="D2033"/>
    </row>
    <row r="2034" spans="1:4">
      <c r="A2034"/>
      <c r="B2034"/>
      <c r="C2034"/>
      <c r="D2034"/>
    </row>
    <row r="2035" spans="1:4">
      <c r="A2035"/>
      <c r="B2035"/>
      <c r="C2035"/>
      <c r="D2035"/>
    </row>
    <row r="2036" spans="1:4">
      <c r="A2036"/>
      <c r="B2036"/>
      <c r="C2036"/>
      <c r="D2036"/>
    </row>
    <row r="2037" spans="1:4">
      <c r="A2037"/>
      <c r="B2037"/>
      <c r="C2037"/>
      <c r="D2037"/>
    </row>
    <row r="2038" spans="1:4">
      <c r="A2038"/>
      <c r="B2038"/>
      <c r="C2038"/>
      <c r="D2038"/>
    </row>
    <row r="2039" spans="1:4">
      <c r="A2039"/>
      <c r="B2039"/>
      <c r="C2039"/>
      <c r="D2039"/>
    </row>
    <row r="2040" spans="1:4">
      <c r="A2040"/>
      <c r="B2040"/>
      <c r="C2040"/>
      <c r="D2040"/>
    </row>
    <row r="2041" spans="1:4">
      <c r="A2041"/>
      <c r="B2041"/>
      <c r="C2041"/>
      <c r="D2041"/>
    </row>
    <row r="2042" spans="1:4">
      <c r="A2042"/>
      <c r="B2042"/>
      <c r="C2042"/>
      <c r="D2042"/>
    </row>
    <row r="2043" spans="1:4">
      <c r="A2043"/>
      <c r="B2043"/>
      <c r="C2043"/>
      <c r="D2043"/>
    </row>
    <row r="2044" spans="1:4">
      <c r="A2044"/>
      <c r="B2044"/>
      <c r="C2044"/>
      <c r="D2044"/>
    </row>
    <row r="2045" spans="1:4">
      <c r="A2045"/>
      <c r="B2045"/>
      <c r="C2045"/>
      <c r="D2045"/>
    </row>
    <row r="2046" spans="1:4">
      <c r="A2046"/>
      <c r="B2046"/>
      <c r="C2046"/>
      <c r="D2046"/>
    </row>
    <row r="2047" spans="1:4">
      <c r="A2047"/>
      <c r="B2047"/>
      <c r="C2047"/>
      <c r="D2047"/>
    </row>
    <row r="2048" spans="1:4">
      <c r="A2048"/>
      <c r="B2048"/>
      <c r="C2048"/>
      <c r="D2048"/>
    </row>
    <row r="2049" spans="1:4">
      <c r="A2049"/>
      <c r="B2049"/>
      <c r="C2049"/>
      <c r="D2049"/>
    </row>
    <row r="2050" spans="1:4">
      <c r="A2050"/>
      <c r="B2050"/>
      <c r="C2050"/>
      <c r="D2050"/>
    </row>
    <row r="2051" spans="1:4">
      <c r="A2051"/>
      <c r="B2051"/>
      <c r="C2051"/>
      <c r="D2051"/>
    </row>
    <row r="2052" spans="1:4">
      <c r="A2052"/>
      <c r="B2052"/>
      <c r="C2052"/>
      <c r="D2052"/>
    </row>
    <row r="2053" spans="1:4">
      <c r="A2053"/>
      <c r="B2053"/>
      <c r="C2053"/>
      <c r="D2053"/>
    </row>
    <row r="2054" spans="1:4">
      <c r="A2054"/>
      <c r="B2054"/>
      <c r="C2054"/>
      <c r="D2054"/>
    </row>
    <row r="2055" spans="1:4">
      <c r="A2055"/>
      <c r="B2055"/>
      <c r="C2055"/>
      <c r="D2055"/>
    </row>
    <row r="2056" spans="1:4">
      <c r="A2056"/>
      <c r="B2056"/>
      <c r="C2056"/>
      <c r="D2056"/>
    </row>
    <row r="2057" spans="1:4">
      <c r="A2057"/>
      <c r="B2057"/>
      <c r="C2057"/>
      <c r="D2057"/>
    </row>
    <row r="2058" spans="1:4">
      <c r="A2058"/>
      <c r="B2058"/>
      <c r="C2058"/>
      <c r="D2058"/>
    </row>
    <row r="2059" spans="1:4">
      <c r="A2059"/>
      <c r="B2059"/>
      <c r="C2059"/>
      <c r="D2059"/>
    </row>
    <row r="2060" spans="1:4">
      <c r="A2060"/>
      <c r="B2060"/>
      <c r="C2060"/>
      <c r="D2060"/>
    </row>
    <row r="2061" spans="1:4">
      <c r="A2061"/>
      <c r="B2061"/>
      <c r="C2061"/>
      <c r="D2061"/>
    </row>
    <row r="2062" spans="1:4">
      <c r="A2062"/>
      <c r="B2062"/>
      <c r="C2062"/>
      <c r="D2062"/>
    </row>
    <row r="2063" spans="1:4">
      <c r="A2063"/>
      <c r="B2063"/>
      <c r="C2063"/>
      <c r="D2063"/>
    </row>
    <row r="2064" spans="1:4">
      <c r="A2064"/>
      <c r="B2064"/>
      <c r="C2064"/>
      <c r="D2064"/>
    </row>
    <row r="2065" spans="1:4">
      <c r="A2065"/>
      <c r="B2065"/>
      <c r="C2065"/>
      <c r="D2065"/>
    </row>
    <row r="2066" spans="1:4">
      <c r="A2066"/>
      <c r="B2066"/>
      <c r="C2066"/>
      <c r="D2066"/>
    </row>
    <row r="2067" spans="1:4">
      <c r="A2067"/>
      <c r="B2067"/>
      <c r="C2067"/>
      <c r="D2067"/>
    </row>
    <row r="2068" spans="1:4">
      <c r="A2068"/>
      <c r="B2068"/>
      <c r="C2068"/>
      <c r="D2068"/>
    </row>
    <row r="2069" spans="1:4">
      <c r="A2069"/>
      <c r="B2069"/>
      <c r="C2069"/>
      <c r="D2069"/>
    </row>
    <row r="2070" spans="1:4">
      <c r="A2070"/>
      <c r="B2070"/>
      <c r="C2070"/>
      <c r="D2070"/>
    </row>
    <row r="2071" spans="1:4">
      <c r="A2071"/>
      <c r="B2071"/>
      <c r="C2071"/>
      <c r="D2071"/>
    </row>
    <row r="2072" spans="1:4">
      <c r="A2072"/>
      <c r="B2072"/>
      <c r="C2072"/>
      <c r="D2072"/>
    </row>
    <row r="2073" spans="1:4">
      <c r="A2073"/>
      <c r="B2073"/>
      <c r="C2073"/>
      <c r="D2073"/>
    </row>
    <row r="2074" spans="1:4">
      <c r="A2074"/>
      <c r="B2074"/>
      <c r="C2074"/>
      <c r="D2074"/>
    </row>
    <row r="2075" spans="1:4">
      <c r="A2075"/>
      <c r="B2075"/>
      <c r="C2075"/>
      <c r="D2075"/>
    </row>
    <row r="2076" spans="1:4">
      <c r="A2076"/>
      <c r="B2076"/>
      <c r="C2076"/>
      <c r="D2076"/>
    </row>
    <row r="2077" spans="1:4">
      <c r="A2077"/>
      <c r="B2077"/>
      <c r="C2077"/>
      <c r="D2077"/>
    </row>
    <row r="2078" spans="1:4">
      <c r="A2078"/>
      <c r="B2078"/>
      <c r="C2078"/>
      <c r="D2078"/>
    </row>
    <row r="2079" spans="1:4">
      <c r="A2079"/>
      <c r="B2079"/>
      <c r="C2079"/>
      <c r="D2079"/>
    </row>
    <row r="2080" spans="1:4">
      <c r="A2080"/>
      <c r="B2080"/>
      <c r="C2080"/>
      <c r="D2080"/>
    </row>
    <row r="2081" spans="1:4">
      <c r="A2081"/>
      <c r="B2081"/>
      <c r="C2081"/>
      <c r="D2081"/>
    </row>
    <row r="2082" spans="1:4">
      <c r="A2082"/>
      <c r="B2082"/>
      <c r="C2082"/>
      <c r="D2082"/>
    </row>
    <row r="2083" spans="1:4">
      <c r="A2083"/>
      <c r="B2083"/>
      <c r="C2083"/>
      <c r="D2083"/>
    </row>
    <row r="2084" spans="1:4">
      <c r="A2084"/>
      <c r="B2084"/>
      <c r="C2084"/>
      <c r="D2084"/>
    </row>
    <row r="2085" spans="1:4">
      <c r="A2085"/>
      <c r="B2085"/>
      <c r="C2085"/>
      <c r="D2085"/>
    </row>
    <row r="2086" spans="1:4">
      <c r="A2086"/>
      <c r="B2086"/>
      <c r="C2086"/>
      <c r="D2086"/>
    </row>
    <row r="2087" spans="1:4">
      <c r="A2087"/>
      <c r="B2087"/>
      <c r="C2087"/>
      <c r="D2087"/>
    </row>
    <row r="2088" spans="1:4">
      <c r="A2088"/>
      <c r="B2088"/>
      <c r="C2088"/>
      <c r="D2088"/>
    </row>
    <row r="2089" spans="1:4">
      <c r="A2089"/>
      <c r="B2089"/>
      <c r="C2089"/>
      <c r="D2089"/>
    </row>
    <row r="2090" spans="1:4">
      <c r="A2090"/>
      <c r="B2090"/>
      <c r="C2090"/>
      <c r="D2090"/>
    </row>
    <row r="2091" spans="1:4">
      <c r="A2091"/>
      <c r="B2091"/>
      <c r="C2091"/>
      <c r="D2091"/>
    </row>
    <row r="2092" spans="1:4">
      <c r="A2092"/>
      <c r="B2092"/>
      <c r="C2092"/>
      <c r="D2092"/>
    </row>
    <row r="2093" spans="1:4">
      <c r="A2093"/>
      <c r="B2093"/>
      <c r="C2093"/>
      <c r="D2093"/>
    </row>
    <row r="2094" spans="1:4">
      <c r="A2094"/>
      <c r="B2094"/>
      <c r="C2094"/>
      <c r="D2094"/>
    </row>
    <row r="2095" spans="1:4">
      <c r="A2095"/>
      <c r="B2095"/>
      <c r="C2095"/>
      <c r="D2095"/>
    </row>
    <row r="2096" spans="1:4">
      <c r="A2096"/>
      <c r="B2096"/>
      <c r="C2096"/>
      <c r="D2096"/>
    </row>
    <row r="2097" spans="1:4">
      <c r="A2097"/>
      <c r="B2097"/>
      <c r="C2097"/>
      <c r="D2097"/>
    </row>
    <row r="2098" spans="1:4">
      <c r="A2098"/>
      <c r="B2098"/>
      <c r="C2098"/>
      <c r="D2098"/>
    </row>
    <row r="2099" spans="1:4">
      <c r="A2099"/>
      <c r="B2099"/>
      <c r="C2099"/>
      <c r="D2099"/>
    </row>
    <row r="2100" spans="1:4">
      <c r="A2100"/>
      <c r="B2100"/>
      <c r="C2100"/>
      <c r="D2100"/>
    </row>
    <row r="2101" spans="1:4">
      <c r="A2101"/>
      <c r="B2101"/>
      <c r="C2101"/>
      <c r="D2101"/>
    </row>
    <row r="2102" spans="1:4">
      <c r="A2102"/>
      <c r="B2102"/>
      <c r="C2102"/>
      <c r="D2102"/>
    </row>
    <row r="2103" spans="1:4">
      <c r="A2103"/>
      <c r="B2103"/>
      <c r="C2103"/>
      <c r="D2103"/>
    </row>
    <row r="2104" spans="1:4">
      <c r="A2104"/>
      <c r="B2104"/>
      <c r="C2104"/>
      <c r="D2104"/>
    </row>
    <row r="2105" spans="1:4">
      <c r="A2105"/>
      <c r="B2105"/>
      <c r="C2105"/>
      <c r="D2105"/>
    </row>
    <row r="2106" spans="1:4">
      <c r="A2106"/>
      <c r="B2106"/>
      <c r="C2106"/>
      <c r="D2106"/>
    </row>
    <row r="2107" spans="1:4">
      <c r="A2107"/>
      <c r="B2107"/>
      <c r="C2107"/>
      <c r="D2107"/>
    </row>
    <row r="2108" spans="1:4">
      <c r="A2108"/>
      <c r="B2108"/>
      <c r="C2108"/>
      <c r="D2108"/>
    </row>
    <row r="2109" spans="1:4">
      <c r="A2109"/>
      <c r="B2109"/>
      <c r="C2109"/>
      <c r="D2109"/>
    </row>
    <row r="2110" spans="1:4">
      <c r="A2110"/>
      <c r="B2110"/>
      <c r="C2110"/>
      <c r="D2110"/>
    </row>
    <row r="2111" spans="1:4">
      <c r="A2111"/>
      <c r="B2111"/>
      <c r="C2111"/>
      <c r="D2111"/>
    </row>
    <row r="2112" spans="1:4">
      <c r="A2112"/>
      <c r="B2112"/>
      <c r="C2112"/>
      <c r="D2112"/>
    </row>
    <row r="2113" spans="1:4">
      <c r="A2113"/>
      <c r="B2113"/>
      <c r="C2113"/>
      <c r="D2113"/>
    </row>
    <row r="2114" spans="1:4">
      <c r="A2114"/>
      <c r="B2114"/>
      <c r="C2114"/>
      <c r="D2114"/>
    </row>
    <row r="2115" spans="1:4">
      <c r="A2115"/>
      <c r="B2115"/>
      <c r="C2115"/>
      <c r="D2115"/>
    </row>
    <row r="2116" spans="1:4">
      <c r="A2116"/>
      <c r="B2116"/>
      <c r="C2116"/>
      <c r="D2116"/>
    </row>
    <row r="2117" spans="1:4">
      <c r="A2117"/>
      <c r="B2117"/>
      <c r="C2117"/>
      <c r="D2117"/>
    </row>
    <row r="2118" spans="1:4">
      <c r="A2118"/>
      <c r="B2118"/>
      <c r="C2118"/>
      <c r="D2118"/>
    </row>
    <row r="2119" spans="1:4">
      <c r="A2119"/>
      <c r="B2119"/>
      <c r="C2119"/>
      <c r="D2119"/>
    </row>
    <row r="2120" spans="1:4">
      <c r="A2120"/>
      <c r="B2120"/>
      <c r="C2120"/>
      <c r="D2120"/>
    </row>
    <row r="2121" spans="1:4">
      <c r="A2121"/>
      <c r="B2121"/>
      <c r="C2121"/>
      <c r="D2121"/>
    </row>
    <row r="2122" spans="1:4">
      <c r="A2122"/>
      <c r="B2122"/>
      <c r="C2122"/>
      <c r="D2122"/>
    </row>
    <row r="2123" spans="1:4">
      <c r="A2123"/>
      <c r="B2123"/>
      <c r="C2123"/>
      <c r="D2123"/>
    </row>
    <row r="2124" spans="1:4">
      <c r="A2124"/>
      <c r="B2124"/>
      <c r="C2124"/>
      <c r="D2124"/>
    </row>
    <row r="2125" spans="1:4">
      <c r="A2125"/>
      <c r="B2125"/>
      <c r="C2125"/>
      <c r="D2125"/>
    </row>
    <row r="2126" spans="1:4">
      <c r="A2126"/>
      <c r="B2126"/>
      <c r="C2126"/>
      <c r="D2126"/>
    </row>
    <row r="2127" spans="1:4">
      <c r="A2127"/>
      <c r="B2127"/>
      <c r="C2127"/>
      <c r="D2127"/>
    </row>
    <row r="2128" spans="1:4">
      <c r="A2128"/>
      <c r="B2128"/>
      <c r="C2128"/>
      <c r="D2128"/>
    </row>
    <row r="2129" spans="1:4">
      <c r="A2129"/>
      <c r="B2129"/>
      <c r="C2129"/>
      <c r="D2129"/>
    </row>
    <row r="2130" spans="1:4">
      <c r="A2130"/>
      <c r="B2130"/>
      <c r="C2130"/>
      <c r="D2130"/>
    </row>
    <row r="2131" spans="1:4">
      <c r="A2131"/>
      <c r="B2131"/>
      <c r="C2131"/>
      <c r="D2131"/>
    </row>
    <row r="2132" spans="1:4">
      <c r="A2132"/>
      <c r="B2132"/>
      <c r="C2132"/>
      <c r="D2132"/>
    </row>
    <row r="2133" spans="1:4">
      <c r="A2133"/>
      <c r="B2133"/>
      <c r="C2133"/>
      <c r="D2133"/>
    </row>
    <row r="2134" spans="1:4">
      <c r="A2134"/>
      <c r="B2134"/>
      <c r="C2134"/>
      <c r="D2134"/>
    </row>
    <row r="2135" spans="1:4">
      <c r="A2135"/>
      <c r="B2135"/>
      <c r="C2135"/>
      <c r="D2135"/>
    </row>
    <row r="2136" spans="1:4">
      <c r="A2136"/>
      <c r="B2136"/>
      <c r="C2136"/>
      <c r="D2136"/>
    </row>
    <row r="2137" spans="1:4">
      <c r="A2137"/>
      <c r="B2137"/>
      <c r="C2137"/>
      <c r="D2137"/>
    </row>
    <row r="2138" spans="1:4">
      <c r="A2138"/>
      <c r="B2138"/>
      <c r="C2138"/>
      <c r="D2138"/>
    </row>
    <row r="2139" spans="1:4">
      <c r="A2139"/>
      <c r="B2139"/>
      <c r="C2139"/>
      <c r="D2139"/>
    </row>
    <row r="2140" spans="1:4">
      <c r="A2140"/>
      <c r="B2140"/>
      <c r="C2140"/>
      <c r="D2140"/>
    </row>
    <row r="2141" spans="1:4">
      <c r="A2141"/>
      <c r="B2141"/>
      <c r="C2141"/>
      <c r="D2141"/>
    </row>
    <row r="2142" spans="1:4">
      <c r="A2142"/>
      <c r="B2142"/>
      <c r="C2142"/>
      <c r="D2142"/>
    </row>
    <row r="2143" spans="1:4">
      <c r="A2143"/>
      <c r="B2143"/>
      <c r="C2143"/>
      <c r="D2143"/>
    </row>
    <row r="2144" spans="1:4">
      <c r="A2144"/>
      <c r="B2144"/>
      <c r="C2144"/>
      <c r="D2144"/>
    </row>
    <row r="2145" spans="1:4">
      <c r="A2145"/>
      <c r="B2145"/>
      <c r="C2145"/>
      <c r="D2145"/>
    </row>
    <row r="2146" spans="1:4">
      <c r="A2146"/>
      <c r="B2146"/>
      <c r="C2146"/>
      <c r="D2146"/>
    </row>
    <row r="2147" spans="1:4">
      <c r="A2147"/>
      <c r="B2147"/>
      <c r="C2147"/>
      <c r="D2147"/>
    </row>
    <row r="2148" spans="1:4">
      <c r="A2148"/>
      <c r="B2148"/>
      <c r="C2148"/>
      <c r="D2148"/>
    </row>
    <row r="2149" spans="1:4">
      <c r="A2149"/>
      <c r="B2149"/>
      <c r="C2149"/>
      <c r="D2149"/>
    </row>
    <row r="2150" spans="1:4">
      <c r="A2150"/>
      <c r="B2150"/>
      <c r="C2150"/>
      <c r="D2150"/>
    </row>
    <row r="2151" spans="1:4">
      <c r="A2151"/>
      <c r="B2151"/>
      <c r="C2151"/>
      <c r="D2151"/>
    </row>
    <row r="2152" spans="1:4">
      <c r="A2152"/>
      <c r="B2152"/>
      <c r="C2152"/>
      <c r="D2152"/>
    </row>
    <row r="2153" spans="1:4">
      <c r="A2153"/>
      <c r="B2153"/>
      <c r="C2153"/>
      <c r="D2153"/>
    </row>
    <row r="2154" spans="1:4">
      <c r="A2154"/>
      <c r="B2154"/>
      <c r="C2154"/>
      <c r="D2154"/>
    </row>
    <row r="2155" spans="1:4">
      <c r="A2155"/>
      <c r="B2155"/>
      <c r="C2155"/>
      <c r="D2155"/>
    </row>
    <row r="2156" spans="1:4">
      <c r="A2156"/>
      <c r="B2156"/>
      <c r="C2156"/>
      <c r="D2156"/>
    </row>
    <row r="2157" spans="1:4">
      <c r="A2157"/>
      <c r="B2157"/>
      <c r="C2157"/>
      <c r="D2157"/>
    </row>
    <row r="2158" spans="1:4">
      <c r="A2158"/>
      <c r="B2158"/>
      <c r="C2158"/>
      <c r="D2158"/>
    </row>
    <row r="2159" spans="1:4">
      <c r="A2159"/>
      <c r="B2159"/>
      <c r="C2159"/>
      <c r="D2159"/>
    </row>
    <row r="2160" spans="1:4">
      <c r="A2160"/>
      <c r="B2160"/>
      <c r="C2160"/>
      <c r="D2160"/>
    </row>
    <row r="2161" spans="1:4">
      <c r="A2161"/>
      <c r="B2161"/>
      <c r="C2161"/>
      <c r="D2161"/>
    </row>
    <row r="2162" spans="1:4">
      <c r="A2162"/>
      <c r="B2162"/>
      <c r="C2162"/>
      <c r="D2162"/>
    </row>
    <row r="2163" spans="1:4">
      <c r="A2163"/>
      <c r="B2163"/>
      <c r="C2163"/>
      <c r="D2163"/>
    </row>
    <row r="2164" spans="1:4">
      <c r="A2164"/>
      <c r="B2164"/>
      <c r="C2164"/>
      <c r="D2164"/>
    </row>
    <row r="2165" spans="1:4">
      <c r="A2165"/>
      <c r="B2165"/>
      <c r="C2165"/>
      <c r="D2165"/>
    </row>
    <row r="2166" spans="1:4">
      <c r="A2166"/>
      <c r="B2166"/>
      <c r="C2166"/>
      <c r="D2166"/>
    </row>
    <row r="2167" spans="1:4">
      <c r="A2167"/>
      <c r="B2167"/>
      <c r="C2167"/>
      <c r="D2167"/>
    </row>
    <row r="2168" spans="1:4">
      <c r="A2168"/>
      <c r="B2168"/>
      <c r="C2168"/>
      <c r="D2168"/>
    </row>
    <row r="2169" spans="1:4">
      <c r="A2169"/>
      <c r="B2169"/>
      <c r="C2169"/>
      <c r="D2169"/>
    </row>
    <row r="2170" spans="1:4">
      <c r="A2170"/>
      <c r="B2170"/>
      <c r="C2170"/>
      <c r="D2170"/>
    </row>
    <row r="2171" spans="1:4">
      <c r="A2171"/>
      <c r="B2171"/>
      <c r="C2171"/>
      <c r="D2171"/>
    </row>
    <row r="2172" spans="1:4">
      <c r="A2172"/>
      <c r="B2172"/>
      <c r="C2172"/>
      <c r="D2172"/>
    </row>
    <row r="2173" spans="1:4">
      <c r="A2173"/>
      <c r="B2173"/>
      <c r="C2173"/>
      <c r="D2173"/>
    </row>
    <row r="2174" spans="1:4">
      <c r="A2174"/>
      <c r="B2174"/>
      <c r="C2174"/>
      <c r="D2174"/>
    </row>
    <row r="2175" spans="1:4">
      <c r="A2175"/>
      <c r="B2175"/>
      <c r="C2175"/>
      <c r="D2175"/>
    </row>
    <row r="2176" spans="1:4">
      <c r="A2176"/>
      <c r="B2176"/>
      <c r="C2176"/>
      <c r="D2176"/>
    </row>
    <row r="2177" spans="1:4">
      <c r="A2177"/>
      <c r="B2177"/>
      <c r="C2177"/>
      <c r="D2177"/>
    </row>
    <row r="2178" spans="1:4">
      <c r="A2178"/>
      <c r="B2178"/>
      <c r="C2178"/>
      <c r="D2178"/>
    </row>
    <row r="2179" spans="1:4">
      <c r="A2179"/>
      <c r="B2179"/>
      <c r="C2179"/>
      <c r="D2179"/>
    </row>
    <row r="2180" spans="1:4">
      <c r="A2180"/>
      <c r="B2180"/>
      <c r="C2180"/>
      <c r="D2180"/>
    </row>
    <row r="2181" spans="1:4">
      <c r="A2181"/>
      <c r="B2181"/>
      <c r="C2181"/>
      <c r="D2181"/>
    </row>
    <row r="2182" spans="1:4">
      <c r="A2182"/>
      <c r="B2182"/>
      <c r="C2182"/>
      <c r="D2182"/>
    </row>
    <row r="2183" spans="1:4">
      <c r="A2183"/>
      <c r="B2183"/>
      <c r="C2183"/>
      <c r="D2183"/>
    </row>
    <row r="2184" spans="1:4">
      <c r="A2184"/>
      <c r="B2184"/>
      <c r="C2184"/>
      <c r="D2184"/>
    </row>
    <row r="2185" spans="1:4">
      <c r="A2185"/>
      <c r="B2185"/>
      <c r="C2185"/>
      <c r="D2185"/>
    </row>
    <row r="2186" spans="1:4">
      <c r="A2186"/>
      <c r="B2186"/>
      <c r="C2186"/>
      <c r="D2186"/>
    </row>
    <row r="2187" spans="1:4">
      <c r="A2187"/>
      <c r="B2187"/>
      <c r="C2187"/>
      <c r="D2187"/>
    </row>
    <row r="2188" spans="1:4">
      <c r="A2188"/>
      <c r="B2188"/>
      <c r="C2188"/>
      <c r="D2188"/>
    </row>
    <row r="2189" spans="1:4">
      <c r="A2189"/>
      <c r="B2189"/>
      <c r="C2189"/>
      <c r="D2189"/>
    </row>
    <row r="2190" spans="1:4">
      <c r="A2190"/>
      <c r="B2190"/>
      <c r="C2190"/>
      <c r="D2190"/>
    </row>
    <row r="2191" spans="1:4">
      <c r="A2191"/>
      <c r="B2191"/>
      <c r="C2191"/>
      <c r="D2191"/>
    </row>
    <row r="2192" spans="1:4">
      <c r="A2192"/>
      <c r="B2192"/>
      <c r="C2192"/>
      <c r="D2192"/>
    </row>
    <row r="2193" spans="1:4">
      <c r="A2193"/>
      <c r="B2193"/>
      <c r="C2193"/>
      <c r="D2193"/>
    </row>
    <row r="2194" spans="1:4">
      <c r="A2194"/>
      <c r="B2194"/>
      <c r="C2194"/>
      <c r="D2194"/>
    </row>
    <row r="2195" spans="1:4">
      <c r="A2195"/>
      <c r="B2195"/>
      <c r="C2195"/>
      <c r="D2195"/>
    </row>
    <row r="2196" spans="1:4">
      <c r="A2196"/>
      <c r="B2196"/>
      <c r="C2196"/>
      <c r="D2196"/>
    </row>
    <row r="2197" spans="1:4">
      <c r="A2197"/>
      <c r="B2197"/>
      <c r="C2197"/>
      <c r="D2197"/>
    </row>
    <row r="2198" spans="1:4">
      <c r="A2198"/>
      <c r="B2198"/>
      <c r="C2198"/>
      <c r="D2198"/>
    </row>
    <row r="2199" spans="1:4">
      <c r="A2199"/>
      <c r="B2199"/>
      <c r="C2199"/>
      <c r="D2199"/>
    </row>
    <row r="2200" spans="1:4">
      <c r="A2200"/>
      <c r="B2200"/>
      <c r="C2200"/>
      <c r="D2200"/>
    </row>
    <row r="2201" spans="1:4">
      <c r="A2201"/>
      <c r="B2201"/>
      <c r="C2201"/>
      <c r="D2201"/>
    </row>
    <row r="2202" spans="1:4">
      <c r="A2202"/>
      <c r="B2202"/>
      <c r="C2202"/>
      <c r="D2202"/>
    </row>
    <row r="2203" spans="1:4">
      <c r="A2203"/>
      <c r="B2203"/>
      <c r="C2203"/>
      <c r="D2203"/>
    </row>
    <row r="2204" spans="1:4">
      <c r="A2204"/>
      <c r="B2204"/>
      <c r="C2204"/>
      <c r="D2204"/>
    </row>
    <row r="2205" spans="1:4">
      <c r="A2205"/>
      <c r="B2205"/>
      <c r="C2205"/>
      <c r="D2205"/>
    </row>
    <row r="2206" spans="1:4">
      <c r="A2206"/>
      <c r="B2206"/>
      <c r="C2206"/>
      <c r="D2206"/>
    </row>
  </sheetData>
  <mergeCells count="20">
    <mergeCell ref="A1:W1"/>
    <mergeCell ref="A2:A3"/>
    <mergeCell ref="B2:B3"/>
    <mergeCell ref="C2:C3"/>
    <mergeCell ref="D2:D3"/>
    <mergeCell ref="E2:F2"/>
    <mergeCell ref="G2:G3"/>
    <mergeCell ref="H2:H3"/>
    <mergeCell ref="I2:I3"/>
    <mergeCell ref="J2:J3"/>
    <mergeCell ref="O47:O49"/>
    <mergeCell ref="W47:W49"/>
    <mergeCell ref="W39:W42"/>
    <mergeCell ref="K2:K3"/>
    <mergeCell ref="P2:Q2"/>
    <mergeCell ref="R2:W2"/>
    <mergeCell ref="W20:W26"/>
    <mergeCell ref="M12:M13"/>
    <mergeCell ref="N12:N13"/>
    <mergeCell ref="W12:W13"/>
  </mergeCells>
  <dataValidations count="7">
    <dataValidation type="whole" allowBlank="1" showInputMessage="1" showErrorMessage="1" errorTitle="DİKKATT !!!!" error="BU BÖLÜME BİR İŞ SAYISINI GÖSTEREN BİR RAKAM GİRMELİSİNİZ_x000a_KÖYDES_x000a_" sqref="R4:V73 R2:V2">
      <formula1>0</formula1>
      <formula2>10</formula2>
    </dataValidation>
    <dataValidation type="list" allowBlank="1" showInputMessage="1" showErrorMessage="1" errorTitle="DİKKAT !!!!" error="LÜTFEN YANDA AÇILAN OK ARACILIĞIYLA UYGUN SEÇENEĞİ GİRİN_x000a_KÖYDES" sqref="J4:J73">
      <formula1>$Z$4:$Z$7</formula1>
    </dataValidation>
    <dataValidation type="list" allowBlank="1" showInputMessage="1" showErrorMessage="1" errorTitle="DİKKAT !!!" error="LÜTFEN YANDA AÇILAN OK ARACILIĞIYLA UYGUN SEÇENEĞİ GİRİN_x000a_KÖYDES" sqref="Q73 K4:K73">
      <formula1>$AC$4:$AC$6</formula1>
    </dataValidation>
    <dataValidation type="list" allowBlank="1" showInputMessage="1" showErrorMessage="1" errorTitle="LÜTFEN DİKKAT !!!!" error="GİRİDİĞİNİZ DEĞER AŞAĞIDAKİLERDEN BİRİSİ OLMALIDIR &quot;Y&quot; , &quot;D.E&quot; ,&quot;EK&quot;" sqref="B2">
      <formula1>$CQ$4:$CQ$6</formula1>
    </dataValidation>
    <dataValidation allowBlank="1" showInputMessage="1" showErrorMessage="1" errorTitle="LÜTFEN DİKKAT !!!!" error="GİRİDİĞİNİZ DEĞER AŞAĞIDAKİLERDEN BİRİSİ OLMALIDIR &quot;Y&quot; , &quot;D.E&quot; ,&quot;EK&quot;" sqref="B4:B73"/>
    <dataValidation type="list" allowBlank="1" showInputMessage="1" showErrorMessage="1" errorTitle="DİKKAT !!!!" error="LÜTFEN YANDA AÇILAN OK ARACILIĞIYLA UYGUN SEÇENEĞİ GİRİN_x000a_KÖYDES" sqref="J2:J3">
      <formula1>$CO$4:$CO$6</formula1>
    </dataValidation>
    <dataValidation type="list" allowBlank="1" showInputMessage="1" showErrorMessage="1" errorTitle="DİKKAT !!!" error="LÜTFEN YANDA AÇILAN OK ARACILIĞIYLA UYGUN SEÇENEĞİ GİRİN_x000a_KÖYDES" sqref="K2:K3">
      <formula1>$CP$4:$CP$6</formula1>
    </dataValidation>
  </dataValidations>
  <printOptions horizontalCentered="1"/>
  <pageMargins left="0.51181102362204722" right="0.31496062992125984" top="0.74803149606299213" bottom="0.74803149606299213" header="0.31496062992125984" footer="0.31496062992125984"/>
  <pageSetup paperSize="9" scale="45" orientation="landscape"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workbookViewId="0">
      <selection sqref="A1:Z1"/>
    </sheetView>
  </sheetViews>
  <sheetFormatPr defaultRowHeight="12.75"/>
  <cols>
    <col min="1" max="1" width="5.7109375" customWidth="1"/>
    <col min="2" max="2" width="6.7109375" customWidth="1"/>
    <col min="3" max="3" width="10.5703125" customWidth="1"/>
    <col min="4" max="4" width="14.7109375" customWidth="1"/>
    <col min="5" max="5" width="24.42578125" customWidth="1"/>
    <col min="6" max="6" width="23.5703125" customWidth="1"/>
    <col min="7" max="7" width="7.42578125" customWidth="1"/>
    <col min="8" max="8" width="6.7109375" customWidth="1"/>
    <col min="9" max="9" width="7" customWidth="1"/>
    <col min="10" max="10" width="15.85546875" customWidth="1"/>
    <col min="11" max="11" width="15.140625" customWidth="1"/>
    <col min="12" max="12" width="15.28515625" customWidth="1"/>
    <col min="13" max="13" width="13.7109375" customWidth="1"/>
    <col min="14" max="14" width="12.85546875" customWidth="1"/>
    <col min="15" max="15" width="15.140625" customWidth="1"/>
    <col min="16" max="16" width="9.7109375" customWidth="1"/>
    <col min="17" max="17" width="8.7109375" customWidth="1"/>
    <col min="18" max="18" width="10" customWidth="1"/>
    <col min="19" max="19" width="8.5703125" customWidth="1"/>
    <col min="20" max="20" width="8.85546875" customWidth="1"/>
    <col min="21" max="21" width="8.140625" customWidth="1"/>
    <col min="23" max="23" width="7.7109375" customWidth="1"/>
    <col min="24" max="24" width="8.42578125" customWidth="1"/>
    <col min="25" max="25" width="8.28515625" customWidth="1"/>
    <col min="26" max="26" width="21.42578125" customWidth="1"/>
    <col min="27" max="27" width="9.140625" customWidth="1"/>
    <col min="28" max="28" width="11.140625" customWidth="1"/>
    <col min="29" max="29" width="10.42578125" customWidth="1"/>
    <col min="30" max="30" width="9.140625" hidden="1" customWidth="1"/>
    <col min="31" max="31" width="11.7109375" customWidth="1"/>
  </cols>
  <sheetData>
    <row r="1" spans="1:31" ht="48" customHeight="1">
      <c r="A1" s="4350" t="s">
        <v>4244</v>
      </c>
      <c r="B1" s="4102"/>
      <c r="C1" s="4102"/>
      <c r="D1" s="4102"/>
      <c r="E1" s="4102"/>
      <c r="F1" s="4102"/>
      <c r="G1" s="4102"/>
      <c r="H1" s="4102"/>
      <c r="I1" s="4102"/>
      <c r="J1" s="4102"/>
      <c r="K1" s="4102"/>
      <c r="L1" s="4102"/>
      <c r="M1" s="4102"/>
      <c r="N1" s="4102"/>
      <c r="O1" s="4102"/>
      <c r="P1" s="4102"/>
      <c r="Q1" s="4102"/>
      <c r="R1" s="4102"/>
      <c r="S1" s="4102"/>
      <c r="T1" s="4102"/>
      <c r="U1" s="4102"/>
      <c r="V1" s="4102"/>
      <c r="W1" s="4102"/>
      <c r="X1" s="4102"/>
      <c r="Y1" s="4102"/>
      <c r="Z1" s="4102"/>
      <c r="AA1" s="277"/>
      <c r="AB1" s="277"/>
      <c r="AC1" s="277"/>
      <c r="AD1" s="277"/>
    </row>
    <row r="2" spans="1:31" ht="25.5" customHeight="1" thickBot="1">
      <c r="A2" s="722"/>
      <c r="AA2" s="277"/>
      <c r="AB2" s="277"/>
      <c r="AC2" s="277"/>
      <c r="AD2" s="277"/>
    </row>
    <row r="3" spans="1:31" ht="37.5" customHeight="1">
      <c r="A3" s="4351" t="s">
        <v>3335</v>
      </c>
      <c r="B3" s="4091" t="s">
        <v>445</v>
      </c>
      <c r="C3" s="3948" t="s">
        <v>13</v>
      </c>
      <c r="D3" s="3950" t="s">
        <v>2277</v>
      </c>
      <c r="E3" s="3950" t="s">
        <v>423</v>
      </c>
      <c r="F3" s="3950"/>
      <c r="G3" s="4348" t="s">
        <v>3040</v>
      </c>
      <c r="H3" s="4348" t="s">
        <v>3041</v>
      </c>
      <c r="I3" s="4348" t="s">
        <v>3042</v>
      </c>
      <c r="J3" s="3958" t="s">
        <v>411</v>
      </c>
      <c r="K3" s="3966" t="s">
        <v>204</v>
      </c>
      <c r="L3" s="604" t="s">
        <v>3045</v>
      </c>
      <c r="M3" s="391" t="s">
        <v>1054</v>
      </c>
      <c r="N3" s="391" t="s">
        <v>2358</v>
      </c>
      <c r="O3" s="605" t="s">
        <v>2359</v>
      </c>
      <c r="P3" s="3987" t="s">
        <v>1067</v>
      </c>
      <c r="Q3" s="3940" t="s">
        <v>1068</v>
      </c>
      <c r="R3" s="3941"/>
      <c r="S3" s="3940" t="s">
        <v>429</v>
      </c>
      <c r="T3" s="3941"/>
      <c r="U3" s="3942" t="s">
        <v>16</v>
      </c>
      <c r="V3" s="3943"/>
      <c r="W3" s="3943"/>
      <c r="X3" s="3943"/>
      <c r="Y3" s="3943"/>
      <c r="Z3" s="3944"/>
      <c r="AA3" s="277"/>
      <c r="AB3" s="277"/>
      <c r="AC3" s="277"/>
      <c r="AD3" s="277" t="s">
        <v>737</v>
      </c>
    </row>
    <row r="4" spans="1:31" ht="58.5" customHeight="1">
      <c r="A4" s="4352"/>
      <c r="B4" s="4092"/>
      <c r="C4" s="4053"/>
      <c r="D4" s="4054"/>
      <c r="E4" s="1432" t="s">
        <v>430</v>
      </c>
      <c r="F4" s="1238" t="s">
        <v>410</v>
      </c>
      <c r="G4" s="4349"/>
      <c r="H4" s="4349"/>
      <c r="I4" s="4349"/>
      <c r="J4" s="4056"/>
      <c r="K4" s="4057"/>
      <c r="L4" s="1241" t="s">
        <v>1416</v>
      </c>
      <c r="M4" s="1242" t="s">
        <v>1417</v>
      </c>
      <c r="N4" s="1242" t="s">
        <v>1055</v>
      </c>
      <c r="O4" s="1429" t="s">
        <v>3046</v>
      </c>
      <c r="P4" s="4060"/>
      <c r="Q4" s="1916" t="s">
        <v>1069</v>
      </c>
      <c r="R4" s="1917" t="s">
        <v>1070</v>
      </c>
      <c r="S4" s="1430" t="s">
        <v>436</v>
      </c>
      <c r="T4" s="1431" t="s">
        <v>437</v>
      </c>
      <c r="U4" s="1405" t="s">
        <v>438</v>
      </c>
      <c r="V4" s="1406" t="s">
        <v>805</v>
      </c>
      <c r="W4" s="1406" t="s">
        <v>441</v>
      </c>
      <c r="X4" s="1406" t="s">
        <v>442</v>
      </c>
      <c r="Y4" s="1406" t="s">
        <v>1926</v>
      </c>
      <c r="Z4" s="1239" t="s">
        <v>443</v>
      </c>
      <c r="AA4" s="277"/>
    </row>
    <row r="5" spans="1:31" ht="114" customHeight="1">
      <c r="A5" s="2665">
        <v>1</v>
      </c>
      <c r="B5" s="1369" t="s">
        <v>451</v>
      </c>
      <c r="C5" s="2665" t="s">
        <v>94</v>
      </c>
      <c r="D5" s="2665" t="s">
        <v>95</v>
      </c>
      <c r="E5" s="2693" t="s">
        <v>3916</v>
      </c>
      <c r="F5" s="2665" t="s">
        <v>3916</v>
      </c>
      <c r="G5" s="2665">
        <v>3</v>
      </c>
      <c r="H5" s="2665"/>
      <c r="I5" s="2665">
        <v>248</v>
      </c>
      <c r="J5" s="2665" t="s">
        <v>965</v>
      </c>
      <c r="K5" s="2665" t="s">
        <v>1075</v>
      </c>
      <c r="L5" s="2683">
        <v>667685.82999999996</v>
      </c>
      <c r="M5" s="2683">
        <v>390505.49</v>
      </c>
      <c r="N5" s="2683">
        <v>390505.49</v>
      </c>
      <c r="O5" s="2683">
        <v>0</v>
      </c>
      <c r="P5" s="2665"/>
      <c r="Q5" s="2665"/>
      <c r="R5" s="2665"/>
      <c r="S5" s="2745">
        <v>1</v>
      </c>
      <c r="T5" s="2745">
        <v>1</v>
      </c>
      <c r="U5" s="2665">
        <v>1</v>
      </c>
      <c r="V5" s="2665"/>
      <c r="W5" s="2665"/>
      <c r="X5" s="2665"/>
      <c r="Y5" s="658"/>
      <c r="Z5" s="2726" t="s">
        <v>4201</v>
      </c>
      <c r="AA5" s="2410" t="s">
        <v>451</v>
      </c>
      <c r="AE5" s="2233"/>
    </row>
    <row r="6" spans="1:31" ht="38.25" customHeight="1">
      <c r="A6" s="2665">
        <v>2</v>
      </c>
      <c r="B6" s="1369" t="s">
        <v>451</v>
      </c>
      <c r="C6" s="2665" t="s">
        <v>94</v>
      </c>
      <c r="D6" s="2665" t="s">
        <v>95</v>
      </c>
      <c r="E6" s="2693" t="s">
        <v>3917</v>
      </c>
      <c r="F6" s="2665" t="s">
        <v>3918</v>
      </c>
      <c r="G6" s="2665"/>
      <c r="H6" s="2665">
        <v>1</v>
      </c>
      <c r="I6" s="2665">
        <v>292</v>
      </c>
      <c r="J6" s="2665" t="s">
        <v>965</v>
      </c>
      <c r="K6" s="689" t="s">
        <v>1078</v>
      </c>
      <c r="L6" s="2683">
        <v>86094.61</v>
      </c>
      <c r="M6" s="2683">
        <v>72371.37</v>
      </c>
      <c r="N6" s="2683">
        <v>72371.37</v>
      </c>
      <c r="O6" s="2683">
        <v>0</v>
      </c>
      <c r="P6" s="2665"/>
      <c r="Q6" s="2665"/>
      <c r="R6" s="2665"/>
      <c r="S6" s="2745">
        <v>1</v>
      </c>
      <c r="T6" s="2745">
        <v>1</v>
      </c>
      <c r="U6" s="2665">
        <v>1</v>
      </c>
      <c r="V6" s="2665"/>
      <c r="W6" s="2665"/>
      <c r="X6" s="2665"/>
      <c r="Y6" s="658"/>
      <c r="Z6" s="2726" t="s">
        <v>438</v>
      </c>
      <c r="AA6" s="2410" t="s">
        <v>10</v>
      </c>
      <c r="AE6" s="2233"/>
    </row>
    <row r="7" spans="1:31" ht="35.25" customHeight="1">
      <c r="A7" s="2665">
        <v>3</v>
      </c>
      <c r="B7" s="1369" t="s">
        <v>451</v>
      </c>
      <c r="C7" s="2665" t="s">
        <v>94</v>
      </c>
      <c r="D7" s="2665" t="s">
        <v>95</v>
      </c>
      <c r="E7" s="2693" t="s">
        <v>390</v>
      </c>
      <c r="F7" s="2665" t="s">
        <v>390</v>
      </c>
      <c r="G7" s="2665">
        <v>1</v>
      </c>
      <c r="H7" s="2665"/>
      <c r="I7" s="2665">
        <v>279</v>
      </c>
      <c r="J7" s="2665" t="s">
        <v>965</v>
      </c>
      <c r="K7" s="689" t="s">
        <v>1078</v>
      </c>
      <c r="L7" s="2683">
        <v>62301.04</v>
      </c>
      <c r="M7" s="2683">
        <v>48577.79</v>
      </c>
      <c r="N7" s="2683">
        <v>48577.79</v>
      </c>
      <c r="O7" s="2683">
        <v>0</v>
      </c>
      <c r="P7" s="2665"/>
      <c r="Q7" s="2665"/>
      <c r="R7" s="2665"/>
      <c r="S7" s="2745">
        <v>1</v>
      </c>
      <c r="T7" s="2745">
        <v>1</v>
      </c>
      <c r="U7" s="2665">
        <v>1</v>
      </c>
      <c r="V7" s="2665"/>
      <c r="W7" s="2665"/>
      <c r="X7" s="2665"/>
      <c r="Y7" s="658"/>
      <c r="Z7" s="2726" t="s">
        <v>438</v>
      </c>
      <c r="AA7" s="2410" t="s">
        <v>415</v>
      </c>
      <c r="AE7" s="2233"/>
    </row>
    <row r="8" spans="1:31" ht="35.25" customHeight="1">
      <c r="A8" s="2665">
        <v>4</v>
      </c>
      <c r="B8" s="1369" t="s">
        <v>451</v>
      </c>
      <c r="C8" s="2665" t="s">
        <v>94</v>
      </c>
      <c r="D8" s="2665" t="s">
        <v>95</v>
      </c>
      <c r="E8" s="2693" t="s">
        <v>391</v>
      </c>
      <c r="F8" s="2665" t="s">
        <v>95</v>
      </c>
      <c r="G8" s="2665">
        <v>1</v>
      </c>
      <c r="H8" s="2665"/>
      <c r="I8" s="2665">
        <v>334</v>
      </c>
      <c r="J8" s="2665" t="s">
        <v>965</v>
      </c>
      <c r="K8" s="689" t="s">
        <v>1078</v>
      </c>
      <c r="L8" s="2683">
        <v>34984.120000000003</v>
      </c>
      <c r="M8" s="2683">
        <v>21260.880000000001</v>
      </c>
      <c r="N8" s="2683">
        <v>21260.880000000001</v>
      </c>
      <c r="O8" s="2683">
        <v>0</v>
      </c>
      <c r="P8" s="2665"/>
      <c r="Q8" s="2665"/>
      <c r="R8" s="2665"/>
      <c r="S8" s="2745">
        <v>1</v>
      </c>
      <c r="T8" s="2745">
        <v>1</v>
      </c>
      <c r="U8" s="2665">
        <v>1</v>
      </c>
      <c r="V8" s="2665"/>
      <c r="W8" s="2665"/>
      <c r="X8" s="2665"/>
      <c r="Y8" s="658"/>
      <c r="Z8" s="2726" t="s">
        <v>438</v>
      </c>
      <c r="AA8" s="2410"/>
      <c r="AE8" s="2233"/>
    </row>
    <row r="9" spans="1:31" ht="33.75" customHeight="1">
      <c r="A9" s="2665">
        <v>5</v>
      </c>
      <c r="B9" s="1369" t="s">
        <v>451</v>
      </c>
      <c r="C9" s="2665" t="s">
        <v>94</v>
      </c>
      <c r="D9" s="2665" t="s">
        <v>95</v>
      </c>
      <c r="E9" s="2693" t="s">
        <v>3919</v>
      </c>
      <c r="F9" s="2665" t="s">
        <v>3919</v>
      </c>
      <c r="G9" s="2665">
        <v>3</v>
      </c>
      <c r="H9" s="2665"/>
      <c r="I9" s="2665">
        <v>687</v>
      </c>
      <c r="J9" s="2665" t="s">
        <v>965</v>
      </c>
      <c r="K9" s="689" t="s">
        <v>1078</v>
      </c>
      <c r="L9" s="2683">
        <v>60356.27</v>
      </c>
      <c r="M9" s="2683">
        <v>46633.03</v>
      </c>
      <c r="N9" s="2683">
        <v>46633.03</v>
      </c>
      <c r="O9" s="2683">
        <v>0</v>
      </c>
      <c r="P9" s="2665"/>
      <c r="Q9" s="2665"/>
      <c r="R9" s="2665"/>
      <c r="S9" s="2745">
        <v>1</v>
      </c>
      <c r="T9" s="2745">
        <v>1</v>
      </c>
      <c r="U9" s="2665">
        <v>1</v>
      </c>
      <c r="V9" s="2665"/>
      <c r="W9" s="2665"/>
      <c r="X9" s="2665"/>
      <c r="Y9" s="658"/>
      <c r="Z9" s="2726" t="s">
        <v>438</v>
      </c>
      <c r="AA9" s="2410"/>
      <c r="AE9" s="2233"/>
    </row>
    <row r="10" spans="1:31" ht="125.25" customHeight="1">
      <c r="A10" s="2665">
        <v>6</v>
      </c>
      <c r="B10" s="2757" t="s">
        <v>415</v>
      </c>
      <c r="C10" s="2665" t="s">
        <v>94</v>
      </c>
      <c r="D10" s="2665" t="s">
        <v>2374</v>
      </c>
      <c r="E10" s="2693" t="s">
        <v>4197</v>
      </c>
      <c r="F10" s="2693" t="s">
        <v>4198</v>
      </c>
      <c r="G10" s="2665">
        <v>1</v>
      </c>
      <c r="H10" s="2665"/>
      <c r="I10" s="2786">
        <v>209</v>
      </c>
      <c r="J10" s="2786" t="s">
        <v>2266</v>
      </c>
      <c r="K10" s="689" t="s">
        <v>1078</v>
      </c>
      <c r="L10" s="2683"/>
      <c r="M10" s="2683">
        <v>182530</v>
      </c>
      <c r="N10" s="2683">
        <v>182530</v>
      </c>
      <c r="O10" s="2683">
        <v>0</v>
      </c>
      <c r="P10" s="2786"/>
      <c r="Q10" s="2665"/>
      <c r="R10" s="2665"/>
      <c r="S10" s="2745">
        <v>1</v>
      </c>
      <c r="T10" s="2745">
        <v>1</v>
      </c>
      <c r="U10" s="2665">
        <v>1</v>
      </c>
      <c r="V10" s="2665"/>
      <c r="W10" s="2665"/>
      <c r="X10" s="2665"/>
      <c r="Y10" s="2665"/>
      <c r="Z10" s="2726" t="s">
        <v>4238</v>
      </c>
      <c r="AA10" s="2410"/>
    </row>
    <row r="11" spans="1:31" ht="48.75" customHeight="1">
      <c r="A11" s="2665">
        <v>7</v>
      </c>
      <c r="B11" s="1369" t="s">
        <v>451</v>
      </c>
      <c r="C11" s="2665" t="s">
        <v>94</v>
      </c>
      <c r="D11" s="2665" t="s">
        <v>1030</v>
      </c>
      <c r="E11" s="2665" t="s">
        <v>3920</v>
      </c>
      <c r="F11" s="2417" t="s">
        <v>3921</v>
      </c>
      <c r="G11" s="2665">
        <v>1</v>
      </c>
      <c r="H11" s="2665">
        <v>5</v>
      </c>
      <c r="I11" s="2786">
        <v>114</v>
      </c>
      <c r="J11" s="2786" t="s">
        <v>2268</v>
      </c>
      <c r="K11" s="689" t="s">
        <v>1075</v>
      </c>
      <c r="L11" s="2683">
        <v>466466.7</v>
      </c>
      <c r="M11" s="4407">
        <v>423129.05</v>
      </c>
      <c r="N11" s="4407">
        <v>423129.05</v>
      </c>
      <c r="O11" s="4407">
        <v>0</v>
      </c>
      <c r="P11" s="2786"/>
      <c r="Q11" s="2665"/>
      <c r="R11" s="2665"/>
      <c r="S11" s="2745">
        <v>1</v>
      </c>
      <c r="T11" s="2745">
        <v>1</v>
      </c>
      <c r="U11" s="2665">
        <v>1</v>
      </c>
      <c r="V11" s="2665"/>
      <c r="W11" s="2665"/>
      <c r="X11" s="2665"/>
      <c r="Y11" s="2665"/>
      <c r="Z11" s="4378" t="s">
        <v>4228</v>
      </c>
      <c r="AA11" s="2410"/>
    </row>
    <row r="12" spans="1:31" ht="38.25" customHeight="1">
      <c r="A12" s="2665">
        <v>8</v>
      </c>
      <c r="B12" s="1369" t="s">
        <v>451</v>
      </c>
      <c r="C12" s="2665" t="s">
        <v>94</v>
      </c>
      <c r="D12" s="2665" t="s">
        <v>1030</v>
      </c>
      <c r="E12" s="2665" t="s">
        <v>3922</v>
      </c>
      <c r="F12" s="2665" t="s">
        <v>3923</v>
      </c>
      <c r="G12" s="2665"/>
      <c r="H12" s="2665">
        <v>1</v>
      </c>
      <c r="I12" s="2786">
        <v>14</v>
      </c>
      <c r="J12" s="2786" t="s">
        <v>2268</v>
      </c>
      <c r="K12" s="689" t="s">
        <v>1078</v>
      </c>
      <c r="L12" s="2683">
        <v>190456.18</v>
      </c>
      <c r="M12" s="4407"/>
      <c r="N12" s="4407"/>
      <c r="O12" s="4407"/>
      <c r="P12" s="2786"/>
      <c r="Q12" s="2665"/>
      <c r="R12" s="2665"/>
      <c r="S12" s="2745">
        <v>1</v>
      </c>
      <c r="T12" s="2745">
        <v>1</v>
      </c>
      <c r="U12" s="2665">
        <v>1</v>
      </c>
      <c r="V12" s="2665"/>
      <c r="W12" s="2665"/>
      <c r="X12" s="2665"/>
      <c r="Y12" s="2665"/>
      <c r="Z12" s="4378"/>
      <c r="AA12" s="2410"/>
    </row>
    <row r="13" spans="1:31" ht="54" customHeight="1">
      <c r="A13" s="2665">
        <v>9</v>
      </c>
      <c r="B13" s="1369" t="s">
        <v>451</v>
      </c>
      <c r="C13" s="2665" t="s">
        <v>94</v>
      </c>
      <c r="D13" s="2665" t="s">
        <v>1030</v>
      </c>
      <c r="E13" s="2665" t="s">
        <v>3924</v>
      </c>
      <c r="F13" s="2665" t="s">
        <v>414</v>
      </c>
      <c r="G13" s="2665">
        <v>1</v>
      </c>
      <c r="H13" s="2665"/>
      <c r="I13" s="2786">
        <v>21</v>
      </c>
      <c r="J13" s="2786" t="s">
        <v>2268</v>
      </c>
      <c r="K13" s="689" t="s">
        <v>1078</v>
      </c>
      <c r="L13" s="2683">
        <v>81138.12</v>
      </c>
      <c r="M13" s="4407"/>
      <c r="N13" s="4407"/>
      <c r="O13" s="4407"/>
      <c r="P13" s="2786"/>
      <c r="Q13" s="2665"/>
      <c r="R13" s="2665"/>
      <c r="S13" s="2745">
        <v>1</v>
      </c>
      <c r="T13" s="2745">
        <v>1</v>
      </c>
      <c r="U13" s="2665">
        <v>1</v>
      </c>
      <c r="V13" s="2665"/>
      <c r="W13" s="2665"/>
      <c r="X13" s="2665"/>
      <c r="Y13" s="2665"/>
      <c r="Z13" s="4378"/>
    </row>
    <row r="14" spans="1:31" ht="41.25" customHeight="1">
      <c r="A14" s="2665">
        <v>10</v>
      </c>
      <c r="B14" s="1369" t="s">
        <v>451</v>
      </c>
      <c r="C14" s="2665" t="s">
        <v>94</v>
      </c>
      <c r="D14" s="2665" t="s">
        <v>728</v>
      </c>
      <c r="E14" s="2665" t="s">
        <v>3925</v>
      </c>
      <c r="F14" s="2665" t="s">
        <v>3926</v>
      </c>
      <c r="G14" s="2665">
        <v>1</v>
      </c>
      <c r="H14" s="2665">
        <v>2</v>
      </c>
      <c r="I14" s="2786">
        <v>100</v>
      </c>
      <c r="J14" s="689" t="s">
        <v>2266</v>
      </c>
      <c r="K14" s="689" t="s">
        <v>1078</v>
      </c>
      <c r="L14" s="2683">
        <v>350000</v>
      </c>
      <c r="M14" s="2683">
        <v>350000</v>
      </c>
      <c r="N14" s="2683">
        <v>350000</v>
      </c>
      <c r="O14" s="2683">
        <v>0</v>
      </c>
      <c r="P14" s="2786"/>
      <c r="Q14" s="2665"/>
      <c r="R14" s="2665"/>
      <c r="S14" s="2745">
        <v>1</v>
      </c>
      <c r="T14" s="2745">
        <v>1</v>
      </c>
      <c r="U14" s="2665">
        <v>1</v>
      </c>
      <c r="V14" s="2665"/>
      <c r="W14" s="2665"/>
      <c r="X14" s="2665"/>
      <c r="Y14" s="2665"/>
      <c r="Z14" s="2726" t="s">
        <v>805</v>
      </c>
    </row>
    <row r="15" spans="1:31" ht="84" customHeight="1">
      <c r="A15" s="2757" t="s">
        <v>1926</v>
      </c>
      <c r="B15" s="2665"/>
      <c r="C15" s="2665" t="s">
        <v>94</v>
      </c>
      <c r="D15" s="2693" t="s">
        <v>740</v>
      </c>
      <c r="E15" s="2665" t="s">
        <v>3382</v>
      </c>
      <c r="F15" s="2665" t="s">
        <v>3382</v>
      </c>
      <c r="G15" s="2665"/>
      <c r="H15" s="2665"/>
      <c r="I15" s="2786"/>
      <c r="J15" s="689"/>
      <c r="K15" s="689"/>
      <c r="L15" s="2683">
        <v>121407.58</v>
      </c>
      <c r="M15" s="2683">
        <v>0</v>
      </c>
      <c r="N15" s="2683">
        <v>0</v>
      </c>
      <c r="O15" s="2683">
        <v>0</v>
      </c>
      <c r="P15" s="2786"/>
      <c r="Q15" s="2665"/>
      <c r="R15" s="2665"/>
      <c r="S15" s="2745"/>
      <c r="T15" s="2665"/>
      <c r="U15" s="2665"/>
      <c r="V15" s="2665"/>
      <c r="W15" s="2698"/>
      <c r="X15" s="2668"/>
      <c r="Y15" s="2665">
        <v>1</v>
      </c>
      <c r="Z15" s="2726" t="s">
        <v>4220</v>
      </c>
      <c r="AA15" s="2746"/>
    </row>
    <row r="16" spans="1:31" ht="51.75" customHeight="1">
      <c r="A16" s="2665">
        <v>11</v>
      </c>
      <c r="B16" s="1369" t="s">
        <v>451</v>
      </c>
      <c r="C16" s="2665" t="s">
        <v>94</v>
      </c>
      <c r="D16" s="2693" t="s">
        <v>157</v>
      </c>
      <c r="E16" s="2417" t="s">
        <v>3927</v>
      </c>
      <c r="F16" s="2417" t="s">
        <v>3928</v>
      </c>
      <c r="G16" s="2665"/>
      <c r="H16" s="2665">
        <v>1</v>
      </c>
      <c r="I16" s="2665">
        <v>96</v>
      </c>
      <c r="J16" s="689" t="s">
        <v>2268</v>
      </c>
      <c r="K16" s="689" t="s">
        <v>1075</v>
      </c>
      <c r="L16" s="2683">
        <v>66013</v>
      </c>
      <c r="M16" s="2683">
        <v>66013</v>
      </c>
      <c r="N16" s="2683">
        <v>66013</v>
      </c>
      <c r="O16" s="2683">
        <v>0</v>
      </c>
      <c r="P16" s="2665"/>
      <c r="Q16" s="2665"/>
      <c r="R16" s="2665"/>
      <c r="S16" s="2745">
        <v>1</v>
      </c>
      <c r="T16" s="2745">
        <v>1</v>
      </c>
      <c r="U16" s="2665">
        <v>1</v>
      </c>
      <c r="V16" s="2665"/>
      <c r="W16" s="2665"/>
      <c r="X16" s="2665"/>
      <c r="Y16" s="2665"/>
      <c r="Z16" s="2726" t="s">
        <v>438</v>
      </c>
    </row>
    <row r="17" spans="1:26" ht="53.25" customHeight="1">
      <c r="A17" s="2665">
        <v>12</v>
      </c>
      <c r="B17" s="1369" t="s">
        <v>451</v>
      </c>
      <c r="C17" s="2665" t="s">
        <v>94</v>
      </c>
      <c r="D17" s="2693" t="s">
        <v>157</v>
      </c>
      <c r="E17" s="2417" t="s">
        <v>3929</v>
      </c>
      <c r="F17" s="2417" t="s">
        <v>3930</v>
      </c>
      <c r="G17" s="2665"/>
      <c r="H17" s="2665">
        <v>1</v>
      </c>
      <c r="I17" s="2665">
        <v>33</v>
      </c>
      <c r="J17" s="689" t="s">
        <v>965</v>
      </c>
      <c r="K17" s="689" t="s">
        <v>1075</v>
      </c>
      <c r="L17" s="2683">
        <v>81128</v>
      </c>
      <c r="M17" s="2683">
        <v>81128</v>
      </c>
      <c r="N17" s="2683">
        <v>81128</v>
      </c>
      <c r="O17" s="2683">
        <v>0</v>
      </c>
      <c r="P17" s="2665"/>
      <c r="Q17" s="2665"/>
      <c r="R17" s="2665"/>
      <c r="S17" s="2745">
        <v>1</v>
      </c>
      <c r="T17" s="2745">
        <v>1</v>
      </c>
      <c r="U17" s="2665">
        <v>1</v>
      </c>
      <c r="V17" s="2665"/>
      <c r="W17" s="2665"/>
      <c r="X17" s="2665"/>
      <c r="Y17" s="2665"/>
      <c r="Z17" s="2726" t="s">
        <v>438</v>
      </c>
    </row>
    <row r="18" spans="1:26" ht="57.75" customHeight="1">
      <c r="A18" s="2665">
        <v>13</v>
      </c>
      <c r="B18" s="1369" t="s">
        <v>451</v>
      </c>
      <c r="C18" s="2665" t="s">
        <v>94</v>
      </c>
      <c r="D18" s="2693" t="s">
        <v>157</v>
      </c>
      <c r="E18" s="2417" t="s">
        <v>3931</v>
      </c>
      <c r="F18" s="2417" t="s">
        <v>3932</v>
      </c>
      <c r="G18" s="2665">
        <v>1</v>
      </c>
      <c r="H18" s="2665"/>
      <c r="I18" s="2665">
        <v>94</v>
      </c>
      <c r="J18" s="689" t="s">
        <v>965</v>
      </c>
      <c r="K18" s="689" t="s">
        <v>1075</v>
      </c>
      <c r="L18" s="2683">
        <v>81128</v>
      </c>
      <c r="M18" s="2683">
        <v>81128</v>
      </c>
      <c r="N18" s="2683">
        <v>81128</v>
      </c>
      <c r="O18" s="2683">
        <v>0</v>
      </c>
      <c r="P18" s="2665"/>
      <c r="Q18" s="2665"/>
      <c r="R18" s="2665"/>
      <c r="S18" s="2745">
        <v>1</v>
      </c>
      <c r="T18" s="2745">
        <v>1</v>
      </c>
      <c r="U18" s="2665">
        <v>1</v>
      </c>
      <c r="V18" s="2665"/>
      <c r="W18" s="2665"/>
      <c r="X18" s="2665"/>
      <c r="Y18" s="2665"/>
      <c r="Z18" s="2726" t="s">
        <v>438</v>
      </c>
    </row>
    <row r="19" spans="1:26" ht="52.5" customHeight="1">
      <c r="A19" s="2665">
        <v>14</v>
      </c>
      <c r="B19" s="1369" t="s">
        <v>451</v>
      </c>
      <c r="C19" s="2665" t="s">
        <v>94</v>
      </c>
      <c r="D19" s="2693" t="s">
        <v>157</v>
      </c>
      <c r="E19" s="2417" t="s">
        <v>3933</v>
      </c>
      <c r="F19" s="2417" t="s">
        <v>3934</v>
      </c>
      <c r="G19" s="2665">
        <v>1</v>
      </c>
      <c r="H19" s="2665"/>
      <c r="I19" s="2665">
        <v>99</v>
      </c>
      <c r="J19" s="2665" t="s">
        <v>965</v>
      </c>
      <c r="K19" s="689" t="s">
        <v>1075</v>
      </c>
      <c r="L19" s="2683">
        <v>81128</v>
      </c>
      <c r="M19" s="2683">
        <v>81128</v>
      </c>
      <c r="N19" s="2683">
        <v>81128</v>
      </c>
      <c r="O19" s="2683">
        <v>0</v>
      </c>
      <c r="P19" s="2665"/>
      <c r="Q19" s="2665"/>
      <c r="R19" s="2665"/>
      <c r="S19" s="2745">
        <v>1</v>
      </c>
      <c r="T19" s="2745">
        <v>1</v>
      </c>
      <c r="U19" s="2665">
        <v>1</v>
      </c>
      <c r="V19" s="2665"/>
      <c r="W19" s="2665"/>
      <c r="X19" s="2665"/>
      <c r="Y19" s="2665"/>
      <c r="Z19" s="2726" t="s">
        <v>438</v>
      </c>
    </row>
    <row r="20" spans="1:26" ht="35.25" customHeight="1">
      <c r="A20" s="2665"/>
      <c r="B20" s="1369"/>
      <c r="C20" s="2665"/>
      <c r="D20" s="2665"/>
      <c r="E20" s="2665"/>
      <c r="F20" s="2665"/>
      <c r="G20" s="2665">
        <f>SUM(G5:G19)</f>
        <v>14</v>
      </c>
      <c r="H20" s="2665">
        <f>SUM(H5:H19)</f>
        <v>11</v>
      </c>
      <c r="I20" s="2665">
        <f>SUM(I5:I19)</f>
        <v>2620</v>
      </c>
      <c r="J20" s="2683"/>
      <c r="K20" s="2683"/>
      <c r="L20" s="2683">
        <f>SUM(L5:L19)</f>
        <v>2430287.4500000002</v>
      </c>
      <c r="M20" s="2683"/>
      <c r="N20" s="2683"/>
      <c r="O20" s="2683">
        <f>SUM(O5:O19)</f>
        <v>0</v>
      </c>
      <c r="P20" s="2683">
        <f t="shared" ref="P20:W20" si="0">SUM(P5:P19)</f>
        <v>0</v>
      </c>
      <c r="Q20" s="2683">
        <f t="shared" si="0"/>
        <v>0</v>
      </c>
      <c r="R20" s="2683">
        <f t="shared" si="0"/>
        <v>0</v>
      </c>
      <c r="S20" s="2683"/>
      <c r="T20" s="2745"/>
      <c r="U20" s="2665">
        <f t="shared" si="0"/>
        <v>14</v>
      </c>
      <c r="V20" s="2665">
        <f t="shared" si="0"/>
        <v>0</v>
      </c>
      <c r="W20" s="2698">
        <f t="shared" si="0"/>
        <v>0</v>
      </c>
      <c r="X20" s="2665"/>
      <c r="Y20" s="2665"/>
      <c r="Z20" s="2726"/>
    </row>
    <row r="21" spans="1:26" ht="18" customHeight="1">
      <c r="O21" s="2233"/>
      <c r="P21" s="2233"/>
    </row>
    <row r="22" spans="1:26" ht="17.25" customHeight="1">
      <c r="O22" s="2233"/>
    </row>
    <row r="23" spans="1:26" ht="12" customHeight="1"/>
    <row r="24" spans="1:26" ht="24" customHeight="1"/>
    <row r="27" spans="1:26">
      <c r="N27" s="2233"/>
    </row>
    <row r="29" spans="1:26">
      <c r="X29" s="2515"/>
    </row>
    <row r="30" spans="1:26">
      <c r="O30" s="2565"/>
    </row>
    <row r="35" spans="13:14">
      <c r="M35" s="2233"/>
      <c r="N35" s="2233"/>
    </row>
    <row r="36" spans="13:14">
      <c r="M36" s="2233"/>
      <c r="N36" s="2233"/>
    </row>
    <row r="37" spans="13:14">
      <c r="M37" s="2233"/>
      <c r="N37" s="2233"/>
    </row>
    <row r="38" spans="13:14">
      <c r="M38" s="2233"/>
      <c r="N38" s="2233"/>
    </row>
    <row r="39" spans="13:14">
      <c r="M39" s="2233"/>
      <c r="N39" s="2233"/>
    </row>
    <row r="40" spans="13:14">
      <c r="M40" s="2233"/>
      <c r="N40" s="2233"/>
    </row>
    <row r="41" spans="13:14">
      <c r="M41" s="2233"/>
      <c r="N41" s="2233"/>
    </row>
    <row r="42" spans="13:14">
      <c r="M42" s="2233"/>
      <c r="N42" s="2233"/>
    </row>
  </sheetData>
  <mergeCells count="19">
    <mergeCell ref="M11:M13"/>
    <mergeCell ref="Z11:Z13"/>
    <mergeCell ref="S3:T3"/>
    <mergeCell ref="U3:Z3"/>
    <mergeCell ref="N11:N13"/>
    <mergeCell ref="O11:O13"/>
    <mergeCell ref="A1:Z1"/>
    <mergeCell ref="A3:A4"/>
    <mergeCell ref="B3:B4"/>
    <mergeCell ref="C3:C4"/>
    <mergeCell ref="D3:D4"/>
    <mergeCell ref="E3:F3"/>
    <mergeCell ref="Q3:R3"/>
    <mergeCell ref="G3:G4"/>
    <mergeCell ref="H3:H4"/>
    <mergeCell ref="I3:I4"/>
    <mergeCell ref="J3:J4"/>
    <mergeCell ref="K3:K4"/>
    <mergeCell ref="P3:P4"/>
  </mergeCells>
  <dataValidations count="10">
    <dataValidation type="list" allowBlank="1" showInputMessage="1" showErrorMessage="1" sqref="K2 K5:K19">
      <formula1>$AC$5:$AC$12</formula1>
    </dataValidation>
    <dataValidation type="list" allowBlank="1" showInputMessage="1" showErrorMessage="1" sqref="Q2:Q12">
      <formula1>$AD$5:$AD$8</formula1>
    </dataValidation>
    <dataValidation type="list" allowBlank="1" showInputMessage="1" showErrorMessage="1" sqref="J5:J10">
      <formula1>$AB$5:$AB$7</formula1>
    </dataValidation>
    <dataValidation type="list" allowBlank="1" showInputMessage="1" showErrorMessage="1" sqref="B5:B20">
      <formula1>$AA$5:$AA$7</formula1>
    </dataValidation>
    <dataValidation type="list" allowBlank="1" showInputMessage="1" showErrorMessage="1" sqref="B2:B4">
      <formula1>$AA$5:$AA$8</formula1>
    </dataValidation>
    <dataValidation type="list" allowBlank="1" showInputMessage="1" showErrorMessage="1" sqref="J11:J19 J2:J4">
      <formula1>$AB$5:$AB$8</formula1>
    </dataValidation>
    <dataValidation type="list" allowBlank="1" showInputMessage="1" showErrorMessage="1" sqref="O20">
      <formula1>$AX$4:$AX$5</formula1>
    </dataValidation>
    <dataValidation type="list" allowBlank="1" showInputMessage="1" showErrorMessage="1" sqref="M20">
      <formula1>$AV$4:$AV$6</formula1>
    </dataValidation>
    <dataValidation type="list" allowBlank="1" showInputMessage="1" showErrorMessage="1" sqref="N20">
      <formula1>$AW$4:$AW$18</formula1>
    </dataValidation>
    <dataValidation type="list" allowBlank="1" showInputMessage="1" showErrorMessage="1" sqref="K3:K4">
      <formula1>$AC$5:$AC$11</formula1>
    </dataValidation>
  </dataValidations>
  <printOptions horizontalCentered="1"/>
  <pageMargins left="0.51181102362204722" right="0.51181102362204722" top="0.74803149606299213" bottom="0.74803149606299213" header="0.31496062992125984" footer="0.31496062992125984"/>
  <pageSetup paperSize="9" scale="45" orientation="landscape"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election sqref="A1:J1"/>
    </sheetView>
  </sheetViews>
  <sheetFormatPr defaultRowHeight="12.75"/>
  <cols>
    <col min="3" max="3" width="28.42578125" customWidth="1"/>
    <col min="4" max="4" width="15.85546875" customWidth="1"/>
    <col min="5" max="5" width="15.42578125" customWidth="1"/>
    <col min="6" max="6" width="17.85546875" customWidth="1"/>
    <col min="7" max="7" width="14.28515625" customWidth="1"/>
    <col min="8" max="8" width="15.7109375" customWidth="1"/>
    <col min="9" max="9" width="17.7109375" customWidth="1"/>
    <col min="10" max="10" width="19.5703125" customWidth="1"/>
    <col min="11" max="11" width="23.140625" hidden="1" customWidth="1"/>
    <col min="12" max="12" width="16.140625" customWidth="1"/>
  </cols>
  <sheetData>
    <row r="1" spans="1:11" ht="44.25" customHeight="1" thickBot="1">
      <c r="A1" s="3418" t="s">
        <v>3645</v>
      </c>
      <c r="B1" s="3418"/>
      <c r="C1" s="3418"/>
      <c r="D1" s="3418"/>
      <c r="E1" s="3418"/>
      <c r="F1" s="3418"/>
      <c r="G1" s="3418"/>
      <c r="H1" s="3418"/>
      <c r="I1" s="3418"/>
      <c r="J1" s="3418"/>
    </row>
    <row r="2" spans="1:11" ht="51.75" thickBot="1">
      <c r="A2" s="4144" t="s">
        <v>2615</v>
      </c>
      <c r="B2" s="4147" t="s">
        <v>26</v>
      </c>
      <c r="C2" s="4148"/>
      <c r="D2" s="2115" t="s">
        <v>1418</v>
      </c>
      <c r="E2" s="2116" t="s">
        <v>1419</v>
      </c>
      <c r="F2" s="371" t="s">
        <v>1420</v>
      </c>
      <c r="G2" s="856" t="s">
        <v>1600</v>
      </c>
      <c r="H2" s="366" t="s">
        <v>1046</v>
      </c>
      <c r="I2" s="2117" t="s">
        <v>1421</v>
      </c>
      <c r="J2" s="859" t="s">
        <v>93</v>
      </c>
    </row>
    <row r="3" spans="1:11" ht="21.75" customHeight="1" thickBot="1">
      <c r="A3" s="4145"/>
      <c r="B3" s="4149"/>
      <c r="C3" s="4150"/>
      <c r="D3" s="2115" t="s">
        <v>1861</v>
      </c>
      <c r="E3" s="2116" t="s">
        <v>1862</v>
      </c>
      <c r="F3" s="371" t="s">
        <v>1866</v>
      </c>
      <c r="G3" s="856" t="s">
        <v>1863</v>
      </c>
      <c r="H3" s="366" t="s">
        <v>1602</v>
      </c>
      <c r="I3" s="2117" t="s">
        <v>472</v>
      </c>
      <c r="J3" s="2690" t="s">
        <v>3024</v>
      </c>
    </row>
    <row r="4" spans="1:11" ht="22.5" customHeight="1" thickBot="1">
      <c r="A4" s="4145"/>
      <c r="B4" s="4151" t="s">
        <v>1853</v>
      </c>
      <c r="C4" s="4152"/>
      <c r="D4" s="2597">
        <v>8224631.8399999999</v>
      </c>
      <c r="E4" s="2627"/>
      <c r="F4" s="2628"/>
      <c r="G4" s="2629"/>
      <c r="H4" s="2627"/>
      <c r="I4" s="2630">
        <v>8224631.8399999999</v>
      </c>
      <c r="J4" s="2687">
        <f>D4-I4</f>
        <v>0</v>
      </c>
      <c r="K4" s="2233"/>
    </row>
    <row r="5" spans="1:11" ht="22.5" customHeight="1" thickBot="1">
      <c r="A5" s="4145"/>
      <c r="B5" s="4153" t="s">
        <v>18</v>
      </c>
      <c r="C5" s="4154"/>
      <c r="D5" s="2597">
        <v>13985130.720000001</v>
      </c>
      <c r="E5" s="2627"/>
      <c r="F5" s="2628"/>
      <c r="G5" s="2629"/>
      <c r="H5" s="2627"/>
      <c r="I5" s="2630">
        <v>13985130.720000001</v>
      </c>
      <c r="J5" s="2687">
        <f>D5-I5</f>
        <v>0</v>
      </c>
      <c r="K5" s="2233"/>
    </row>
    <row r="6" spans="1:11" ht="22.5" customHeight="1" thickBot="1">
      <c r="A6" s="4145"/>
      <c r="B6" s="4153" t="s">
        <v>2271</v>
      </c>
      <c r="C6" s="4154"/>
      <c r="D6" s="2597">
        <v>0</v>
      </c>
      <c r="E6" s="2627"/>
      <c r="F6" s="2628"/>
      <c r="G6" s="2629"/>
      <c r="H6" s="2627"/>
      <c r="I6" s="2630">
        <v>0</v>
      </c>
      <c r="J6" s="2687">
        <f t="shared" ref="J6:J18" si="0">D6+E6+F6+G6+H6+I6</f>
        <v>0</v>
      </c>
    </row>
    <row r="7" spans="1:11" ht="22.5" customHeight="1" thickBot="1">
      <c r="A7" s="4145"/>
      <c r="B7" s="4155" t="s">
        <v>470</v>
      </c>
      <c r="C7" s="4156"/>
      <c r="D7" s="2597">
        <v>2430287.4500000002</v>
      </c>
      <c r="E7" s="2627"/>
      <c r="F7" s="2628"/>
      <c r="G7" s="2629"/>
      <c r="H7" s="2627"/>
      <c r="I7" s="2630">
        <v>2430287.4500000002</v>
      </c>
      <c r="J7" s="2687">
        <f>D7-E7-F7-G7-H7-I7</f>
        <v>0</v>
      </c>
      <c r="K7" s="2233"/>
    </row>
    <row r="8" spans="1:11" ht="19.5" customHeight="1" thickBot="1">
      <c r="A8" s="4146"/>
      <c r="B8" s="4157" t="s">
        <v>1855</v>
      </c>
      <c r="C8" s="2118" t="s">
        <v>1048</v>
      </c>
      <c r="D8" s="2598">
        <v>628173.39</v>
      </c>
      <c r="E8" s="2627"/>
      <c r="F8" s="2628"/>
      <c r="G8" s="2629"/>
      <c r="H8" s="2627"/>
      <c r="I8" s="2630">
        <v>628173.39</v>
      </c>
      <c r="J8" s="2687">
        <f>D8-I8</f>
        <v>0</v>
      </c>
    </row>
    <row r="9" spans="1:11" ht="19.5" customHeight="1" thickBot="1">
      <c r="A9" s="4146"/>
      <c r="B9" s="4158"/>
      <c r="C9" s="2119" t="s">
        <v>253</v>
      </c>
      <c r="D9" s="2658"/>
      <c r="E9" s="2627"/>
      <c r="F9" s="2628"/>
      <c r="G9" s="2629"/>
      <c r="H9" s="2627"/>
      <c r="I9" s="2630">
        <v>0</v>
      </c>
      <c r="J9" s="2687">
        <f t="shared" si="0"/>
        <v>0</v>
      </c>
    </row>
    <row r="10" spans="1:11" ht="19.5" customHeight="1" thickBot="1">
      <c r="A10" s="4146"/>
      <c r="B10" s="4158"/>
      <c r="C10" s="2654" t="s">
        <v>1857</v>
      </c>
      <c r="D10" s="2660">
        <v>3445403.8</v>
      </c>
      <c r="E10" s="2627"/>
      <c r="F10" s="2628"/>
      <c r="G10" s="2629"/>
      <c r="H10" s="2627"/>
      <c r="I10" s="2630">
        <v>3445403.8</v>
      </c>
      <c r="J10" s="2687">
        <f>D10-E10-F10-G10-H10-I10</f>
        <v>0</v>
      </c>
      <c r="K10" s="2233"/>
    </row>
    <row r="11" spans="1:11" ht="19.5" customHeight="1" thickBot="1">
      <c r="A11" s="4146"/>
      <c r="B11" s="4158"/>
      <c r="C11" s="2654" t="s">
        <v>1856</v>
      </c>
      <c r="D11" s="2661">
        <v>1270419.3700000001</v>
      </c>
      <c r="E11" s="2627"/>
      <c r="F11" s="2628"/>
      <c r="G11" s="2629"/>
      <c r="H11" s="2627"/>
      <c r="I11" s="2630">
        <v>1270419.3700000001</v>
      </c>
      <c r="J11" s="2687">
        <v>0</v>
      </c>
      <c r="K11" s="2233"/>
    </row>
    <row r="12" spans="1:11" ht="19.5" customHeight="1" thickBot="1">
      <c r="A12" s="4146"/>
      <c r="B12" s="4158"/>
      <c r="C12" s="2656" t="s">
        <v>1859</v>
      </c>
      <c r="D12" s="2661">
        <v>0</v>
      </c>
      <c r="E12" s="2631"/>
      <c r="F12" s="2628"/>
      <c r="G12" s="2629"/>
      <c r="H12" s="2627"/>
      <c r="I12" s="2630">
        <v>0</v>
      </c>
      <c r="J12" s="2687">
        <f t="shared" si="0"/>
        <v>0</v>
      </c>
      <c r="K12" s="2233"/>
    </row>
    <row r="13" spans="1:11" ht="19.5" customHeight="1" thickBot="1">
      <c r="A13" s="4146"/>
      <c r="B13" s="4158"/>
      <c r="C13" s="2656" t="s">
        <v>1860</v>
      </c>
      <c r="D13" s="2661">
        <v>0</v>
      </c>
      <c r="E13" s="2627"/>
      <c r="F13" s="2628"/>
      <c r="G13" s="2629"/>
      <c r="H13" s="2627"/>
      <c r="I13" s="2630">
        <v>0</v>
      </c>
      <c r="J13" s="2687">
        <f t="shared" si="0"/>
        <v>0</v>
      </c>
      <c r="K13" s="2233"/>
    </row>
    <row r="14" spans="1:11" ht="19.5" customHeight="1" thickBot="1">
      <c r="A14" s="4146"/>
      <c r="B14" s="4158"/>
      <c r="C14" s="2656" t="s">
        <v>352</v>
      </c>
      <c r="D14" s="2661">
        <v>939897.39</v>
      </c>
      <c r="E14" s="2627"/>
      <c r="F14" s="2628"/>
      <c r="G14" s="2629"/>
      <c r="H14" s="2627"/>
      <c r="I14" s="2630">
        <v>939897.39</v>
      </c>
      <c r="J14" s="2687">
        <v>0</v>
      </c>
      <c r="K14" s="2233"/>
    </row>
    <row r="15" spans="1:11" ht="19.5" customHeight="1" thickBot="1">
      <c r="A15" s="4146"/>
      <c r="B15" s="4158"/>
      <c r="C15" s="2656" t="s">
        <v>351</v>
      </c>
      <c r="D15" s="2661">
        <v>980084.04</v>
      </c>
      <c r="E15" s="2627"/>
      <c r="F15" s="2628"/>
      <c r="G15" s="2629"/>
      <c r="H15" s="2627"/>
      <c r="I15" s="2630">
        <v>980084.04</v>
      </c>
      <c r="J15" s="2687">
        <v>0</v>
      </c>
      <c r="K15" s="2233"/>
    </row>
    <row r="16" spans="1:11" ht="19.5" customHeight="1" thickBot="1">
      <c r="A16" s="4146"/>
      <c r="B16" s="4158"/>
      <c r="C16" s="2656" t="s">
        <v>1049</v>
      </c>
      <c r="D16" s="2661">
        <v>0</v>
      </c>
      <c r="E16" s="2627"/>
      <c r="F16" s="2628"/>
      <c r="G16" s="2629"/>
      <c r="H16" s="2627"/>
      <c r="I16" s="2630">
        <v>0</v>
      </c>
      <c r="J16" s="2687">
        <f t="shared" si="0"/>
        <v>0</v>
      </c>
      <c r="K16" s="2233"/>
    </row>
    <row r="17" spans="1:12" ht="16.5" thickBot="1">
      <c r="A17" s="4146"/>
      <c r="B17" s="4158"/>
      <c r="C17" s="2656" t="s">
        <v>3025</v>
      </c>
      <c r="D17" s="2661">
        <v>0</v>
      </c>
      <c r="E17" s="2627"/>
      <c r="F17" s="2628"/>
      <c r="G17" s="2629"/>
      <c r="H17" s="2627"/>
      <c r="I17" s="2630">
        <v>0</v>
      </c>
      <c r="J17" s="2687">
        <f t="shared" si="0"/>
        <v>0</v>
      </c>
    </row>
    <row r="18" spans="1:12" ht="16.5" thickBot="1">
      <c r="A18" s="4146"/>
      <c r="B18" s="4158"/>
      <c r="C18" s="2656" t="s">
        <v>1051</v>
      </c>
      <c r="D18" s="2661">
        <v>0</v>
      </c>
      <c r="E18" s="2627"/>
      <c r="F18" s="2628"/>
      <c r="G18" s="2629"/>
      <c r="H18" s="2627"/>
      <c r="I18" s="2630">
        <v>0</v>
      </c>
      <c r="J18" s="2687">
        <f t="shared" si="0"/>
        <v>0</v>
      </c>
    </row>
    <row r="19" spans="1:12" ht="16.5" thickBot="1">
      <c r="A19" s="2121"/>
      <c r="B19" s="4158"/>
      <c r="C19" s="2656" t="s">
        <v>3026</v>
      </c>
      <c r="D19" s="2661">
        <v>0</v>
      </c>
      <c r="E19" s="2631"/>
      <c r="F19" s="2632"/>
      <c r="G19" s="2633"/>
      <c r="H19" s="2631"/>
      <c r="I19" s="2634">
        <v>0</v>
      </c>
      <c r="J19" s="2687">
        <f>D19+E19+F19+G19+H19+I19</f>
        <v>0</v>
      </c>
    </row>
    <row r="20" spans="1:12" ht="16.5" thickBot="1">
      <c r="A20" s="2121"/>
      <c r="B20" s="4159"/>
      <c r="C20" s="2657" t="s">
        <v>2946</v>
      </c>
      <c r="D20" s="2661">
        <v>0</v>
      </c>
      <c r="E20" s="2631"/>
      <c r="F20" s="2632"/>
      <c r="G20" s="2633"/>
      <c r="H20" s="2631"/>
      <c r="I20" s="2634">
        <v>0</v>
      </c>
      <c r="J20" s="2687">
        <f>D20+E20+F20+G20+H20+I20</f>
        <v>0</v>
      </c>
    </row>
    <row r="21" spans="1:12" ht="30.75" customHeight="1" thickBot="1">
      <c r="A21" s="4160" t="s">
        <v>19</v>
      </c>
      <c r="B21" s="4161"/>
      <c r="C21" s="4162"/>
      <c r="D21" s="2659">
        <f>D4+D5+D6+D7+D8+D9+D10+D11+D12+D13+D14+D15+D16+D17+D18+D19+D20</f>
        <v>31904028.000000004</v>
      </c>
      <c r="E21" s="2597"/>
      <c r="F21" s="2597"/>
      <c r="G21" s="2597"/>
      <c r="H21" s="2597"/>
      <c r="I21" s="2597">
        <f>SUM(I4:I20)</f>
        <v>31904028.000000004</v>
      </c>
      <c r="J21" s="2687">
        <f>J4+J5+J6+J7+J8+J9+J10+J11+J12+J13+J14+J15+J16+J17+J18+J19+J20</f>
        <v>0</v>
      </c>
      <c r="K21" s="2233"/>
      <c r="L21" s="2233"/>
    </row>
    <row r="22" spans="1:12">
      <c r="A22" s="3660" t="s">
        <v>1867</v>
      </c>
      <c r="B22" s="3660"/>
      <c r="C22" s="3660"/>
      <c r="D22" s="3660"/>
      <c r="E22" s="3660"/>
      <c r="F22" s="3660"/>
      <c r="G22" s="3660"/>
      <c r="H22" s="3660"/>
      <c r="I22" s="3660"/>
      <c r="J22" s="3660"/>
    </row>
    <row r="23" spans="1:12">
      <c r="A23" s="3663" t="s">
        <v>1411</v>
      </c>
      <c r="B23" s="3663"/>
      <c r="C23" s="3663"/>
      <c r="D23" s="3663"/>
      <c r="E23" s="3663"/>
      <c r="F23" s="3663"/>
      <c r="G23" s="3663"/>
      <c r="H23" s="3663"/>
      <c r="I23" s="3663"/>
      <c r="J23" s="3663"/>
    </row>
    <row r="24" spans="1:12">
      <c r="A24" s="3664" t="s">
        <v>1605</v>
      </c>
      <c r="B24" s="3664"/>
      <c r="C24" s="3664"/>
      <c r="D24" s="3664"/>
      <c r="E24" s="3664"/>
      <c r="F24" s="3664"/>
      <c r="G24" s="3664"/>
      <c r="H24" s="3664"/>
      <c r="I24" s="3664"/>
      <c r="J24" s="3664"/>
    </row>
    <row r="25" spans="1:12">
      <c r="A25" s="3661" t="s">
        <v>3027</v>
      </c>
      <c r="B25" s="3662"/>
      <c r="C25" s="3662"/>
      <c r="D25" s="3662"/>
      <c r="E25" s="3662"/>
      <c r="F25" s="3662"/>
      <c r="G25" s="3662"/>
      <c r="H25" s="3662"/>
      <c r="I25" s="3662"/>
      <c r="J25" s="3662"/>
    </row>
    <row r="26" spans="1:12">
      <c r="A26" s="3668" t="s">
        <v>1052</v>
      </c>
      <c r="B26" s="3669"/>
      <c r="C26" s="3669"/>
      <c r="D26" s="3669"/>
      <c r="E26" s="3669"/>
      <c r="F26" s="3669"/>
      <c r="G26" s="3669"/>
      <c r="H26" s="3669"/>
      <c r="I26" s="3669"/>
      <c r="J26" s="3670"/>
    </row>
    <row r="27" spans="1:12">
      <c r="A27" s="3671" t="s">
        <v>1607</v>
      </c>
      <c r="B27" s="3672"/>
      <c r="C27" s="3672"/>
      <c r="D27" s="3672"/>
      <c r="E27" s="3672"/>
      <c r="F27" s="3672"/>
      <c r="G27" s="3672"/>
      <c r="H27" s="3672"/>
      <c r="I27" s="3672"/>
      <c r="J27" s="3672"/>
    </row>
    <row r="28" spans="1:12">
      <c r="A28" s="3667" t="s">
        <v>77</v>
      </c>
      <c r="B28" s="3667"/>
      <c r="C28" s="3667"/>
      <c r="D28" s="3667"/>
      <c r="E28" s="3667"/>
      <c r="F28" s="3667"/>
      <c r="G28" s="3667"/>
      <c r="H28" s="3667"/>
      <c r="I28" s="3667"/>
      <c r="J28" s="3667"/>
    </row>
    <row r="29" spans="1:12">
      <c r="A29" s="3666" t="s">
        <v>1554</v>
      </c>
      <c r="B29" s="3666"/>
      <c r="C29" s="3666"/>
      <c r="D29" s="3666"/>
      <c r="E29" s="3666"/>
      <c r="F29" s="3666"/>
      <c r="G29" s="3666"/>
      <c r="H29" s="3666"/>
      <c r="I29" s="3666"/>
      <c r="J29" s="3666"/>
    </row>
    <row r="30" spans="1:12">
      <c r="A30" s="3665" t="s">
        <v>777</v>
      </c>
      <c r="B30" s="3666"/>
      <c r="C30" s="3666"/>
      <c r="D30" s="3666"/>
      <c r="E30" s="3666"/>
      <c r="F30" s="3666"/>
      <c r="G30" s="3666"/>
      <c r="H30" s="3666"/>
      <c r="I30" s="3666"/>
      <c r="J30" s="3666"/>
    </row>
    <row r="35" spans="5:5">
      <c r="E35" s="2233"/>
    </row>
  </sheetData>
  <mergeCells count="18">
    <mergeCell ref="A27:J27"/>
    <mergeCell ref="A28:J28"/>
    <mergeCell ref="A29:J29"/>
    <mergeCell ref="A30:J30"/>
    <mergeCell ref="A21:C21"/>
    <mergeCell ref="A22:J22"/>
    <mergeCell ref="A23:J23"/>
    <mergeCell ref="A24:J24"/>
    <mergeCell ref="A25:J25"/>
    <mergeCell ref="A26:J26"/>
    <mergeCell ref="A1:J1"/>
    <mergeCell ref="A2:A18"/>
    <mergeCell ref="B2:C3"/>
    <mergeCell ref="B4:C4"/>
    <mergeCell ref="B5:C5"/>
    <mergeCell ref="B6:C6"/>
    <mergeCell ref="B7:C7"/>
    <mergeCell ref="B8:B20"/>
  </mergeCells>
  <pageMargins left="0.31496062992125984" right="0.31496062992125984" top="0.74803149606299213" bottom="0.74803149606299213" header="0.31496062992125984" footer="0.31496062992125984"/>
  <pageSetup paperSize="9" scale="58"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workbookViewId="0">
      <selection sqref="A1:R1"/>
    </sheetView>
  </sheetViews>
  <sheetFormatPr defaultRowHeight="12.75"/>
  <cols>
    <col min="2" max="2" width="11.28515625" customWidth="1"/>
    <col min="3" max="3" width="12.42578125" customWidth="1"/>
    <col min="4" max="4" width="11.140625" customWidth="1"/>
    <col min="5" max="5" width="9.85546875" customWidth="1"/>
    <col min="6" max="6" width="8.42578125" customWidth="1"/>
    <col min="7" max="7" width="10.42578125" customWidth="1"/>
    <col min="9" max="9" width="12.140625" customWidth="1"/>
    <col min="10" max="10" width="12.42578125" customWidth="1"/>
    <col min="13" max="13" width="14.140625" customWidth="1"/>
    <col min="16" max="16" width="10.7109375" customWidth="1"/>
    <col min="17" max="17" width="10" customWidth="1"/>
    <col min="18" max="18" width="9.7109375" customWidth="1"/>
  </cols>
  <sheetData>
    <row r="1" spans="1:20" ht="49.5" customHeight="1" thickBot="1">
      <c r="A1" s="3464" t="s">
        <v>4847</v>
      </c>
      <c r="B1" s="3464"/>
      <c r="C1" s="3464"/>
      <c r="D1" s="3464"/>
      <c r="E1" s="3464"/>
      <c r="F1" s="3464"/>
      <c r="G1" s="3464"/>
      <c r="H1" s="3464"/>
      <c r="I1" s="3464"/>
      <c r="J1" s="3464"/>
      <c r="K1" s="3464"/>
      <c r="L1" s="3464"/>
      <c r="M1" s="3464"/>
      <c r="N1" s="3464"/>
      <c r="O1" s="3464"/>
      <c r="P1" s="3464"/>
      <c r="Q1" s="3464"/>
      <c r="R1" s="3464"/>
      <c r="S1" s="1"/>
      <c r="T1" s="2"/>
    </row>
    <row r="2" spans="1:20" ht="22.5" customHeight="1">
      <c r="A2" s="4291" t="s">
        <v>2615</v>
      </c>
      <c r="B2" s="4247" t="s">
        <v>16</v>
      </c>
      <c r="C2" s="4248"/>
      <c r="D2" s="4294" t="s">
        <v>17</v>
      </c>
      <c r="E2" s="4295"/>
      <c r="F2" s="4296"/>
      <c r="G2" s="4297" t="s">
        <v>18</v>
      </c>
      <c r="H2" s="4298"/>
      <c r="I2" s="4299"/>
      <c r="J2" s="4300" t="s">
        <v>2271</v>
      </c>
      <c r="K2" s="4301"/>
      <c r="L2" s="4302"/>
      <c r="M2" s="4303" t="s">
        <v>470</v>
      </c>
      <c r="N2" s="4304"/>
      <c r="O2" s="4305"/>
      <c r="P2" s="4306" t="s">
        <v>416</v>
      </c>
      <c r="Q2" s="4307"/>
      <c r="R2" s="4308"/>
      <c r="S2" s="7"/>
      <c r="T2" s="6"/>
    </row>
    <row r="3" spans="1:20" ht="42.75" customHeight="1">
      <c r="A3" s="4292"/>
      <c r="B3" s="4249"/>
      <c r="C3" s="4250"/>
      <c r="D3" s="2238" t="s">
        <v>2260</v>
      </c>
      <c r="E3" s="2238" t="s">
        <v>415</v>
      </c>
      <c r="F3" s="2239" t="s">
        <v>19</v>
      </c>
      <c r="G3" s="2240" t="s">
        <v>2260</v>
      </c>
      <c r="H3" s="2241" t="s">
        <v>415</v>
      </c>
      <c r="I3" s="2242" t="s">
        <v>19</v>
      </c>
      <c r="J3" s="2240" t="s">
        <v>2260</v>
      </c>
      <c r="K3" s="2243" t="s">
        <v>415</v>
      </c>
      <c r="L3" s="2244" t="s">
        <v>19</v>
      </c>
      <c r="M3" s="2240" t="s">
        <v>2260</v>
      </c>
      <c r="N3" s="2245" t="s">
        <v>415</v>
      </c>
      <c r="O3" s="2246" t="s">
        <v>19</v>
      </c>
      <c r="P3" s="2240" t="s">
        <v>2260</v>
      </c>
      <c r="Q3" s="2247" t="s">
        <v>415</v>
      </c>
      <c r="R3" s="2248" t="s">
        <v>19</v>
      </c>
      <c r="S3" s="7"/>
      <c r="T3" s="6"/>
    </row>
    <row r="4" spans="1:20" ht="30.75" customHeight="1" thickBot="1">
      <c r="A4" s="4292"/>
      <c r="B4" s="4251"/>
      <c r="C4" s="4252"/>
      <c r="D4" s="2249" t="s">
        <v>1861</v>
      </c>
      <c r="E4" s="2249" t="s">
        <v>1862</v>
      </c>
      <c r="F4" s="2250" t="s">
        <v>1866</v>
      </c>
      <c r="G4" s="2251" t="s">
        <v>1863</v>
      </c>
      <c r="H4" s="2252" t="s">
        <v>471</v>
      </c>
      <c r="I4" s="2253" t="s">
        <v>472</v>
      </c>
      <c r="J4" s="2251" t="s">
        <v>473</v>
      </c>
      <c r="K4" s="2254" t="s">
        <v>474</v>
      </c>
      <c r="L4" s="2255" t="s">
        <v>475</v>
      </c>
      <c r="M4" s="2251" t="s">
        <v>476</v>
      </c>
      <c r="N4" s="2256" t="s">
        <v>477</v>
      </c>
      <c r="O4" s="2257" t="s">
        <v>478</v>
      </c>
      <c r="P4" s="2251" t="s">
        <v>479</v>
      </c>
      <c r="Q4" s="2258" t="s">
        <v>480</v>
      </c>
      <c r="R4" s="2259" t="s">
        <v>481</v>
      </c>
      <c r="S4" s="7"/>
      <c r="T4" s="6"/>
    </row>
    <row r="5" spans="1:20" ht="24" customHeight="1">
      <c r="A5" s="4292"/>
      <c r="B5" s="4236" t="s">
        <v>20</v>
      </c>
      <c r="C5" s="4237"/>
      <c r="D5" s="2322">
        <v>67</v>
      </c>
      <c r="E5" s="2322">
        <v>0</v>
      </c>
      <c r="F5" s="2323">
        <f t="shared" ref="F5:F10" si="0">D5+E5</f>
        <v>67</v>
      </c>
      <c r="G5" s="2260">
        <v>167</v>
      </c>
      <c r="H5" s="2324">
        <v>0</v>
      </c>
      <c r="I5" s="2325">
        <f t="shared" ref="I5:I10" si="1">G5+H5</f>
        <v>167</v>
      </c>
      <c r="J5" s="2260">
        <v>0</v>
      </c>
      <c r="K5" s="2326">
        <v>0</v>
      </c>
      <c r="L5" s="2327">
        <v>0</v>
      </c>
      <c r="M5" s="2260">
        <v>14</v>
      </c>
      <c r="N5" s="2328">
        <v>0</v>
      </c>
      <c r="O5" s="2329">
        <f t="shared" ref="O5:O10" si="2">M5+N5</f>
        <v>14</v>
      </c>
      <c r="P5" s="2260">
        <v>0</v>
      </c>
      <c r="Q5" s="2648">
        <v>0</v>
      </c>
      <c r="R5" s="2649">
        <f>P5+Q5</f>
        <v>0</v>
      </c>
      <c r="S5" s="10"/>
      <c r="T5" s="6"/>
    </row>
    <row r="6" spans="1:20" ht="17.25" customHeight="1">
      <c r="A6" s="4292"/>
      <c r="B6" s="4236" t="s">
        <v>22</v>
      </c>
      <c r="C6" s="4237"/>
      <c r="D6" s="2322">
        <v>0</v>
      </c>
      <c r="E6" s="2322">
        <v>0</v>
      </c>
      <c r="F6" s="2323">
        <f t="shared" si="0"/>
        <v>0</v>
      </c>
      <c r="G6" s="2260">
        <v>0</v>
      </c>
      <c r="H6" s="2324">
        <v>0</v>
      </c>
      <c r="I6" s="2325">
        <f t="shared" si="1"/>
        <v>0</v>
      </c>
      <c r="J6" s="2260"/>
      <c r="K6" s="2326"/>
      <c r="L6" s="2327"/>
      <c r="M6" s="2260">
        <v>0</v>
      </c>
      <c r="N6" s="2328">
        <v>0</v>
      </c>
      <c r="O6" s="2329">
        <f t="shared" si="2"/>
        <v>0</v>
      </c>
      <c r="P6" s="2260"/>
      <c r="Q6" s="2648"/>
      <c r="R6" s="2649">
        <f>P6+Q6</f>
        <v>0</v>
      </c>
      <c r="S6" s="10"/>
      <c r="T6" s="6"/>
    </row>
    <row r="7" spans="1:20" ht="18" customHeight="1">
      <c r="A7" s="4292"/>
      <c r="B7" s="4236" t="s">
        <v>23</v>
      </c>
      <c r="C7" s="4237"/>
      <c r="D7" s="2322">
        <v>0</v>
      </c>
      <c r="E7" s="2322">
        <v>0</v>
      </c>
      <c r="F7" s="2323">
        <f t="shared" si="0"/>
        <v>0</v>
      </c>
      <c r="G7" s="2262">
        <v>0</v>
      </c>
      <c r="H7" s="2324"/>
      <c r="I7" s="2325">
        <f t="shared" si="1"/>
        <v>0</v>
      </c>
      <c r="J7" s="2262">
        <v>0</v>
      </c>
      <c r="K7" s="2326"/>
      <c r="L7" s="2327"/>
      <c r="M7" s="2262">
        <v>0</v>
      </c>
      <c r="N7" s="2328"/>
      <c r="O7" s="2329">
        <f t="shared" si="2"/>
        <v>0</v>
      </c>
      <c r="P7" s="2262"/>
      <c r="Q7" s="2648"/>
      <c r="R7" s="2649">
        <f>P7+Q7</f>
        <v>0</v>
      </c>
      <c r="S7" s="10"/>
      <c r="T7" s="6"/>
    </row>
    <row r="8" spans="1:20" ht="16.5" customHeight="1">
      <c r="A8" s="4292"/>
      <c r="B8" s="4236" t="s">
        <v>24</v>
      </c>
      <c r="C8" s="4237"/>
      <c r="D8" s="2322">
        <v>0</v>
      </c>
      <c r="E8" s="2322"/>
      <c r="F8" s="2323">
        <f t="shared" si="0"/>
        <v>0</v>
      </c>
      <c r="G8" s="2260">
        <v>0</v>
      </c>
      <c r="H8" s="2324"/>
      <c r="I8" s="2325">
        <f t="shared" si="1"/>
        <v>0</v>
      </c>
      <c r="J8" s="2260"/>
      <c r="K8" s="2326"/>
      <c r="L8" s="2327"/>
      <c r="M8" s="2260">
        <v>0</v>
      </c>
      <c r="N8" s="2328"/>
      <c r="O8" s="2329">
        <f t="shared" si="2"/>
        <v>0</v>
      </c>
      <c r="P8" s="2260"/>
      <c r="Q8" s="2648"/>
      <c r="R8" s="2649">
        <f>P8+Q8</f>
        <v>0</v>
      </c>
      <c r="S8" s="10"/>
      <c r="T8" s="6"/>
    </row>
    <row r="9" spans="1:20" ht="15" customHeight="1">
      <c r="A9" s="4292"/>
      <c r="B9" s="4236" t="s">
        <v>1926</v>
      </c>
      <c r="C9" s="4237"/>
      <c r="D9" s="2333">
        <v>2</v>
      </c>
      <c r="E9" s="2333"/>
      <c r="F9" s="2323">
        <f t="shared" si="0"/>
        <v>2</v>
      </c>
      <c r="G9" s="2260">
        <v>0</v>
      </c>
      <c r="H9" s="2335"/>
      <c r="I9" s="2325">
        <f t="shared" si="1"/>
        <v>0</v>
      </c>
      <c r="J9" s="2260"/>
      <c r="K9" s="2337"/>
      <c r="L9" s="2338"/>
      <c r="M9" s="2260">
        <v>0</v>
      </c>
      <c r="N9" s="2339"/>
      <c r="O9" s="2329">
        <f t="shared" si="2"/>
        <v>0</v>
      </c>
      <c r="P9" s="2260"/>
      <c r="Q9" s="2650"/>
      <c r="R9" s="2649">
        <f>P9+Q9</f>
        <v>0</v>
      </c>
      <c r="S9" s="10"/>
      <c r="T9" s="6"/>
    </row>
    <row r="10" spans="1:20" ht="21.75" customHeight="1" thickBot="1">
      <c r="A10" s="4293"/>
      <c r="B10" s="4238" t="s">
        <v>19</v>
      </c>
      <c r="C10" s="4309"/>
      <c r="D10" s="2264">
        <f t="shared" ref="D10:Q10" si="3">SUM(D5:D9)</f>
        <v>69</v>
      </c>
      <c r="E10" s="2264">
        <f t="shared" si="3"/>
        <v>0</v>
      </c>
      <c r="F10" s="2323">
        <f t="shared" si="0"/>
        <v>69</v>
      </c>
      <c r="G10" s="2266">
        <f t="shared" si="3"/>
        <v>167</v>
      </c>
      <c r="H10" s="2267">
        <f t="shared" si="3"/>
        <v>0</v>
      </c>
      <c r="I10" s="2325">
        <f t="shared" si="1"/>
        <v>167</v>
      </c>
      <c r="J10" s="2266">
        <f t="shared" si="3"/>
        <v>0</v>
      </c>
      <c r="K10" s="2269">
        <f t="shared" si="3"/>
        <v>0</v>
      </c>
      <c r="L10" s="2270">
        <f t="shared" si="3"/>
        <v>0</v>
      </c>
      <c r="M10" s="2266">
        <f t="shared" si="3"/>
        <v>14</v>
      </c>
      <c r="N10" s="2271">
        <f t="shared" si="3"/>
        <v>0</v>
      </c>
      <c r="O10" s="2329">
        <f t="shared" si="2"/>
        <v>14</v>
      </c>
      <c r="P10" s="2266">
        <f t="shared" si="3"/>
        <v>0</v>
      </c>
      <c r="Q10" s="2652">
        <f t="shared" si="3"/>
        <v>0</v>
      </c>
      <c r="R10" s="2649">
        <f>F10+I10+L10+O10</f>
        <v>250</v>
      </c>
      <c r="S10" s="10"/>
      <c r="T10" s="6"/>
    </row>
    <row r="11" spans="1:20">
      <c r="A11" s="17"/>
      <c r="B11" s="355"/>
      <c r="C11" s="2"/>
      <c r="D11" s="2"/>
      <c r="E11" s="6"/>
      <c r="F11" s="6"/>
      <c r="G11" s="6"/>
      <c r="H11" s="6"/>
      <c r="I11" s="6"/>
      <c r="J11" s="6"/>
      <c r="K11" s="6"/>
      <c r="L11" s="6"/>
      <c r="M11" s="6"/>
      <c r="N11" s="6"/>
      <c r="O11" s="2"/>
      <c r="P11" s="2"/>
      <c r="Q11" s="2"/>
      <c r="R11" s="2"/>
      <c r="S11" s="2"/>
      <c r="T11" s="2"/>
    </row>
    <row r="12" spans="1:20" ht="12.75" customHeight="1" thickBot="1">
      <c r="A12" s="3"/>
      <c r="B12" s="3"/>
      <c r="C12" s="2"/>
      <c r="D12" s="2"/>
      <c r="E12" s="6"/>
      <c r="F12" s="6"/>
      <c r="G12" s="6"/>
      <c r="H12" s="6"/>
      <c r="I12" s="6"/>
      <c r="J12" s="6"/>
      <c r="K12" s="6"/>
      <c r="L12" s="6"/>
      <c r="M12" s="6"/>
      <c r="N12" s="6"/>
      <c r="O12" s="2"/>
      <c r="P12" s="2"/>
      <c r="Q12" s="2"/>
      <c r="R12" s="2"/>
      <c r="S12" s="2"/>
      <c r="T12" s="2"/>
    </row>
    <row r="13" spans="1:20" ht="30.75" customHeight="1" thickBot="1">
      <c r="A13" s="4272" t="s">
        <v>3028</v>
      </c>
      <c r="B13" s="4273"/>
      <c r="C13" s="4273"/>
      <c r="D13" s="4273"/>
      <c r="E13" s="4273"/>
      <c r="F13" s="4273"/>
      <c r="G13" s="4273"/>
      <c r="H13" s="4273"/>
      <c r="I13" s="4273"/>
      <c r="J13" s="4273"/>
      <c r="K13" s="4273"/>
      <c r="L13" s="4273"/>
      <c r="M13" s="4273"/>
      <c r="N13" s="4273"/>
      <c r="O13" s="4273"/>
      <c r="P13" s="4273"/>
      <c r="Q13" s="4273"/>
      <c r="R13" s="4273"/>
      <c r="S13" s="4273"/>
      <c r="T13" s="4274"/>
    </row>
    <row r="14" spans="1:20" ht="27.75" customHeight="1">
      <c r="A14" s="4275" t="s">
        <v>26</v>
      </c>
      <c r="B14" s="4276"/>
      <c r="C14" s="4277"/>
      <c r="D14" s="4281" t="s">
        <v>28</v>
      </c>
      <c r="E14" s="4281" t="s">
        <v>29</v>
      </c>
      <c r="F14" s="4281" t="s">
        <v>30</v>
      </c>
      <c r="G14" s="4283" t="s">
        <v>1857</v>
      </c>
      <c r="H14" s="4284"/>
      <c r="I14" s="4285"/>
      <c r="J14" s="4283" t="s">
        <v>688</v>
      </c>
      <c r="K14" s="4285"/>
      <c r="L14" s="4281" t="s">
        <v>419</v>
      </c>
      <c r="M14" s="4281" t="s">
        <v>420</v>
      </c>
      <c r="N14" s="4286" t="s">
        <v>2278</v>
      </c>
      <c r="O14" s="4288" t="s">
        <v>428</v>
      </c>
      <c r="P14" s="4289"/>
      <c r="Q14" s="4290"/>
      <c r="R14" s="4288" t="s">
        <v>3029</v>
      </c>
      <c r="S14" s="4289"/>
      <c r="T14" s="4290"/>
    </row>
    <row r="15" spans="1:20" ht="24">
      <c r="A15" s="4278"/>
      <c r="B15" s="4279"/>
      <c r="C15" s="4280"/>
      <c r="D15" s="4282"/>
      <c r="E15" s="4282"/>
      <c r="F15" s="4282"/>
      <c r="G15" s="2234" t="s">
        <v>3030</v>
      </c>
      <c r="H15" s="2234" t="s">
        <v>3031</v>
      </c>
      <c r="I15" s="2234" t="s">
        <v>3032</v>
      </c>
      <c r="J15" s="2234" t="s">
        <v>3033</v>
      </c>
      <c r="K15" s="2234" t="s">
        <v>3034</v>
      </c>
      <c r="L15" s="4282"/>
      <c r="M15" s="4282"/>
      <c r="N15" s="4287"/>
      <c r="O15" s="2235" t="s">
        <v>34</v>
      </c>
      <c r="P15" s="2236" t="s">
        <v>35</v>
      </c>
      <c r="Q15" s="2237" t="s">
        <v>36</v>
      </c>
      <c r="R15" s="2235" t="s">
        <v>3035</v>
      </c>
      <c r="S15" s="2236" t="s">
        <v>3036</v>
      </c>
      <c r="T15" s="2237" t="s">
        <v>3037</v>
      </c>
    </row>
    <row r="16" spans="1:20" ht="32.25" customHeight="1">
      <c r="A16" s="4240" t="s">
        <v>27</v>
      </c>
      <c r="B16" s="4241"/>
      <c r="C16" s="4241"/>
      <c r="D16" s="2638"/>
      <c r="E16" s="2638"/>
      <c r="F16" s="2638"/>
      <c r="G16" s="2604">
        <v>16.100000000000001</v>
      </c>
      <c r="H16" s="2635">
        <v>43</v>
      </c>
      <c r="I16" s="2635">
        <v>101</v>
      </c>
      <c r="J16" s="2635"/>
      <c r="K16" s="2635"/>
      <c r="L16" s="2635">
        <v>115450</v>
      </c>
      <c r="M16" s="2638"/>
      <c r="N16" s="2639"/>
      <c r="O16" s="58"/>
      <c r="P16" s="2635"/>
      <c r="Q16" s="752"/>
      <c r="R16" s="58">
        <v>176</v>
      </c>
      <c r="S16" s="2635">
        <v>39</v>
      </c>
      <c r="T16" s="752">
        <v>25883</v>
      </c>
    </row>
    <row r="17" spans="1:20" ht="33.75" customHeight="1" thickBot="1">
      <c r="A17" s="4242" t="s">
        <v>20</v>
      </c>
      <c r="B17" s="4243"/>
      <c r="C17" s="4243"/>
      <c r="D17" s="415">
        <v>0</v>
      </c>
      <c r="E17" s="415">
        <v>0</v>
      </c>
      <c r="F17" s="415">
        <v>0</v>
      </c>
      <c r="G17" s="2636">
        <v>16.100000000000001</v>
      </c>
      <c r="H17" s="415">
        <v>43</v>
      </c>
      <c r="I17" s="415">
        <v>101</v>
      </c>
      <c r="J17" s="415">
        <v>0</v>
      </c>
      <c r="K17" s="415">
        <v>0</v>
      </c>
      <c r="L17" s="2637">
        <v>118639</v>
      </c>
      <c r="M17" s="415">
        <v>0</v>
      </c>
      <c r="N17" s="416">
        <v>0</v>
      </c>
      <c r="O17" s="2640">
        <v>0</v>
      </c>
      <c r="P17" s="2637">
        <v>0</v>
      </c>
      <c r="Q17" s="416">
        <v>0</v>
      </c>
      <c r="R17" s="2641">
        <v>176</v>
      </c>
      <c r="S17" s="415">
        <v>39</v>
      </c>
      <c r="T17" s="416">
        <v>25883</v>
      </c>
    </row>
    <row r="18" spans="1:20">
      <c r="A18" s="6"/>
      <c r="B18" s="2"/>
      <c r="C18" s="6"/>
      <c r="D18" s="3"/>
      <c r="E18" s="3"/>
      <c r="F18" s="3"/>
      <c r="G18" s="28"/>
      <c r="H18" s="28"/>
      <c r="I18" s="28"/>
      <c r="J18" s="28"/>
      <c r="K18" s="28"/>
      <c r="L18" s="28"/>
      <c r="M18" s="6"/>
      <c r="N18" s="6"/>
      <c r="O18" s="2"/>
      <c r="P18" s="2"/>
      <c r="Q18" s="2"/>
      <c r="R18" s="2"/>
      <c r="S18" s="2"/>
      <c r="T18" s="2"/>
    </row>
    <row r="19" spans="1:20" ht="18.75" thickBot="1">
      <c r="A19" s="1532"/>
      <c r="B19" s="1532"/>
      <c r="C19" s="1532"/>
      <c r="D19" s="1532"/>
      <c r="E19" s="1532"/>
      <c r="F19" s="1078"/>
      <c r="G19" s="1078"/>
      <c r="H19" s="1079"/>
      <c r="I19" s="1080"/>
      <c r="J19" s="1080"/>
      <c r="K19" s="1080"/>
      <c r="L19" s="1080"/>
      <c r="M19" s="1080"/>
      <c r="N19" s="1080"/>
      <c r="O19" s="2"/>
      <c r="P19" s="48"/>
      <c r="Q19" s="48"/>
      <c r="R19" s="48"/>
      <c r="S19" s="2"/>
      <c r="T19" s="2"/>
    </row>
    <row r="20" spans="1:20" ht="27.75" customHeight="1" thickBot="1">
      <c r="A20" s="4188" t="s">
        <v>2259</v>
      </c>
      <c r="B20" s="4189"/>
      <c r="C20" s="4189"/>
      <c r="D20" s="4189"/>
      <c r="E20" s="4189"/>
      <c r="F20" s="4189"/>
      <c r="G20" s="4189"/>
      <c r="H20" s="4189"/>
      <c r="I20" s="4189"/>
      <c r="J20" s="4189"/>
      <c r="K20" s="4189"/>
      <c r="L20" s="4189"/>
      <c r="M20" s="4189"/>
      <c r="N20" s="4189"/>
      <c r="O20" s="4190"/>
      <c r="P20" s="38"/>
      <c r="Q20" s="38"/>
      <c r="R20" s="38"/>
      <c r="S20" s="48"/>
      <c r="T20" s="2"/>
    </row>
    <row r="21" spans="1:20" ht="18" customHeight="1">
      <c r="A21" s="4244"/>
      <c r="B21" s="4247" t="s">
        <v>26</v>
      </c>
      <c r="C21" s="4248"/>
      <c r="D21" s="4253" t="s">
        <v>2260</v>
      </c>
      <c r="E21" s="4254"/>
      <c r="F21" s="4254"/>
      <c r="G21" s="4254"/>
      <c r="H21" s="4254"/>
      <c r="I21" s="4255"/>
      <c r="J21" s="4256" t="s">
        <v>20</v>
      </c>
      <c r="K21" s="4257"/>
      <c r="L21" s="4257"/>
      <c r="M21" s="4257"/>
      <c r="N21" s="4257"/>
      <c r="O21" s="4258"/>
      <c r="P21" s="3"/>
      <c r="Q21" s="3"/>
      <c r="R21" s="3"/>
      <c r="S21" s="38"/>
      <c r="T21" s="6"/>
    </row>
    <row r="22" spans="1:20" ht="16.5" customHeight="1">
      <c r="A22" s="4245"/>
      <c r="B22" s="4249"/>
      <c r="C22" s="4250"/>
      <c r="D22" s="4259" t="s">
        <v>2261</v>
      </c>
      <c r="E22" s="4260"/>
      <c r="F22" s="4261" t="s">
        <v>2262</v>
      </c>
      <c r="G22" s="4261"/>
      <c r="H22" s="4175" t="s">
        <v>19</v>
      </c>
      <c r="I22" s="4263" t="s">
        <v>2263</v>
      </c>
      <c r="J22" s="4265" t="s">
        <v>2261</v>
      </c>
      <c r="K22" s="4266"/>
      <c r="L22" s="4267" t="s">
        <v>2262</v>
      </c>
      <c r="M22" s="4267"/>
      <c r="N22" s="4268" t="s">
        <v>19</v>
      </c>
      <c r="O22" s="4270" t="s">
        <v>2272</v>
      </c>
      <c r="P22" s="3"/>
      <c r="Q22" s="3"/>
      <c r="R22" s="3"/>
      <c r="S22" s="3"/>
      <c r="T22" s="2"/>
    </row>
    <row r="23" spans="1:20" ht="36.75" thickBot="1">
      <c r="A23" s="4246"/>
      <c r="B23" s="4251"/>
      <c r="C23" s="4252"/>
      <c r="D23" s="2266" t="s">
        <v>2264</v>
      </c>
      <c r="E23" s="2276" t="s">
        <v>2265</v>
      </c>
      <c r="F23" s="2276" t="s">
        <v>2264</v>
      </c>
      <c r="G23" s="2276" t="s">
        <v>2265</v>
      </c>
      <c r="H23" s="4262"/>
      <c r="I23" s="4264"/>
      <c r="J23" s="2277" t="s">
        <v>2264</v>
      </c>
      <c r="K23" s="2278" t="s">
        <v>2265</v>
      </c>
      <c r="L23" s="2278" t="s">
        <v>2264</v>
      </c>
      <c r="M23" s="2278" t="s">
        <v>2265</v>
      </c>
      <c r="N23" s="4269"/>
      <c r="O23" s="4271"/>
      <c r="P23" s="3"/>
      <c r="Q23" s="3"/>
      <c r="R23" s="3"/>
      <c r="S23" s="3"/>
      <c r="T23" s="2"/>
    </row>
    <row r="24" spans="1:20">
      <c r="A24" s="4231" t="s">
        <v>963</v>
      </c>
      <c r="B24" s="4234" t="s">
        <v>2266</v>
      </c>
      <c r="C24" s="4235"/>
      <c r="D24" s="2357"/>
      <c r="E24" s="2358">
        <v>6</v>
      </c>
      <c r="F24" s="2358"/>
      <c r="G24" s="2358">
        <v>5</v>
      </c>
      <c r="H24" s="2358"/>
      <c r="I24" s="2359">
        <v>1437</v>
      </c>
      <c r="J24" s="2287"/>
      <c r="K24" s="2288">
        <v>6</v>
      </c>
      <c r="L24" s="2288"/>
      <c r="M24" s="2288">
        <v>5</v>
      </c>
      <c r="N24" s="2288"/>
      <c r="O24" s="2566">
        <v>1437</v>
      </c>
      <c r="P24" s="3"/>
      <c r="Q24" s="3"/>
      <c r="R24" s="3"/>
      <c r="S24" s="3"/>
      <c r="T24" s="2"/>
    </row>
    <row r="25" spans="1:20">
      <c r="A25" s="4232"/>
      <c r="B25" s="4236" t="s">
        <v>2267</v>
      </c>
      <c r="C25" s="4237"/>
      <c r="D25" s="2360"/>
      <c r="E25" s="2361">
        <v>265</v>
      </c>
      <c r="F25" s="2361"/>
      <c r="G25" s="2361">
        <v>115</v>
      </c>
      <c r="H25" s="2362"/>
      <c r="I25" s="2363">
        <v>34215</v>
      </c>
      <c r="J25" s="2293"/>
      <c r="K25" s="2294">
        <v>265</v>
      </c>
      <c r="L25" s="2294"/>
      <c r="M25" s="2294">
        <v>115</v>
      </c>
      <c r="N25" s="2567"/>
      <c r="O25" s="2338">
        <v>34215</v>
      </c>
      <c r="P25" s="3"/>
      <c r="Q25" s="3"/>
      <c r="R25" s="3"/>
      <c r="S25" s="3"/>
      <c r="T25" s="2"/>
    </row>
    <row r="26" spans="1:20">
      <c r="A26" s="4232"/>
      <c r="B26" s="4236" t="s">
        <v>2268</v>
      </c>
      <c r="C26" s="4237"/>
      <c r="D26" s="2360"/>
      <c r="E26" s="2361">
        <v>13</v>
      </c>
      <c r="F26" s="2361"/>
      <c r="G26" s="2361">
        <v>4</v>
      </c>
      <c r="H26" s="2361"/>
      <c r="I26" s="2239">
        <v>1618</v>
      </c>
      <c r="J26" s="2293"/>
      <c r="K26" s="2294">
        <v>13</v>
      </c>
      <c r="L26" s="2294"/>
      <c r="M26" s="2294">
        <v>4</v>
      </c>
      <c r="N26" s="2294"/>
      <c r="O26" s="2244">
        <v>1618</v>
      </c>
      <c r="P26" s="3"/>
      <c r="Q26" s="3"/>
      <c r="R26" s="3"/>
      <c r="S26" s="3"/>
      <c r="T26" s="2"/>
    </row>
    <row r="27" spans="1:20" ht="13.5" thickBot="1">
      <c r="A27" s="4233"/>
      <c r="B27" s="4238" t="s">
        <v>19</v>
      </c>
      <c r="C27" s="4239"/>
      <c r="D27" s="2364"/>
      <c r="E27" s="2365">
        <f>SUM(E24:E26)</f>
        <v>284</v>
      </c>
      <c r="F27" s="2365"/>
      <c r="G27" s="2365">
        <f>SUM(G24:G26)</f>
        <v>124</v>
      </c>
      <c r="H27" s="2365"/>
      <c r="I27" s="2250">
        <f>SUM(I24:I26)</f>
        <v>37270</v>
      </c>
      <c r="J27" s="2568"/>
      <c r="K27" s="2317">
        <f>SUM(K24:K26)</f>
        <v>284</v>
      </c>
      <c r="L27" s="2317"/>
      <c r="M27" s="2317">
        <f>SUM(M24:M26)</f>
        <v>124</v>
      </c>
      <c r="N27" s="2317"/>
      <c r="O27" s="2255">
        <f>SUM(O24:O26)</f>
        <v>37270</v>
      </c>
      <c r="P27" s="2"/>
      <c r="Q27" s="2"/>
      <c r="R27" s="2"/>
      <c r="S27" s="3"/>
      <c r="T27" s="2"/>
    </row>
    <row r="28" spans="1:20">
      <c r="A28" s="33"/>
      <c r="B28" s="33"/>
      <c r="C28" s="34"/>
      <c r="D28" s="34"/>
      <c r="E28" s="298"/>
      <c r="F28" s="298"/>
      <c r="G28" s="298"/>
      <c r="H28" s="298"/>
      <c r="I28" s="298"/>
      <c r="J28" s="6"/>
      <c r="K28" s="6"/>
      <c r="L28" s="6"/>
      <c r="M28" s="6"/>
      <c r="N28" s="6"/>
      <c r="O28" s="2"/>
      <c r="P28" s="2"/>
      <c r="Q28" s="2"/>
      <c r="R28" s="2"/>
      <c r="S28" s="2"/>
      <c r="T28" s="2"/>
    </row>
    <row r="29" spans="1:20" ht="13.5" thickBot="1">
      <c r="A29" s="3"/>
      <c r="B29" s="3"/>
      <c r="C29" s="2"/>
      <c r="D29" s="2"/>
      <c r="E29" s="6"/>
      <c r="F29" s="6"/>
      <c r="G29" s="2"/>
      <c r="H29" s="2"/>
      <c r="I29" s="2"/>
      <c r="J29" s="2"/>
      <c r="K29" s="2"/>
      <c r="L29" s="2"/>
      <c r="M29" s="2"/>
      <c r="N29" s="2"/>
      <c r="O29" s="2"/>
      <c r="P29" s="2"/>
      <c r="Q29" s="2"/>
      <c r="R29" s="2"/>
      <c r="S29" s="3"/>
      <c r="T29" s="3"/>
    </row>
    <row r="30" spans="1:20" ht="16.5" thickBot="1">
      <c r="A30" s="4203" t="s">
        <v>3647</v>
      </c>
      <c r="B30" s="4204"/>
      <c r="C30" s="4204"/>
      <c r="D30" s="4204"/>
      <c r="E30" s="4204"/>
      <c r="F30" s="4204"/>
      <c r="G30" s="4204"/>
      <c r="H30" s="4204"/>
      <c r="I30" s="4204"/>
      <c r="J30" s="4204"/>
      <c r="K30" s="4204"/>
      <c r="L30" s="4204"/>
      <c r="M30" s="4204"/>
      <c r="N30" s="4204"/>
      <c r="O30" s="4205"/>
      <c r="P30" s="2"/>
      <c r="Q30" s="2"/>
      <c r="R30" s="2"/>
      <c r="S30" s="3"/>
      <c r="T30" s="3"/>
    </row>
    <row r="31" spans="1:20">
      <c r="A31" s="4206" t="s">
        <v>2615</v>
      </c>
      <c r="B31" s="4209" t="s">
        <v>26</v>
      </c>
      <c r="C31" s="4210"/>
      <c r="D31" s="4213" t="s">
        <v>2260</v>
      </c>
      <c r="E31" s="4214"/>
      <c r="F31" s="4214"/>
      <c r="G31" s="4214"/>
      <c r="H31" s="4214"/>
      <c r="I31" s="4215"/>
      <c r="J31" s="4216" t="s">
        <v>20</v>
      </c>
      <c r="K31" s="4217"/>
      <c r="L31" s="4217"/>
      <c r="M31" s="4217"/>
      <c r="N31" s="4217"/>
      <c r="O31" s="4218"/>
      <c r="P31" s="2"/>
      <c r="Q31" s="2"/>
      <c r="R31" s="2"/>
      <c r="S31" s="2"/>
      <c r="T31" s="3"/>
    </row>
    <row r="32" spans="1:20" ht="41.25" customHeight="1" thickBot="1">
      <c r="A32" s="4207"/>
      <c r="B32" s="4211"/>
      <c r="C32" s="4212"/>
      <c r="D32" s="2279" t="s">
        <v>968</v>
      </c>
      <c r="E32" s="2279" t="s">
        <v>969</v>
      </c>
      <c r="F32" s="2279" t="s">
        <v>970</v>
      </c>
      <c r="G32" s="2279" t="s">
        <v>971</v>
      </c>
      <c r="H32" s="2280" t="s">
        <v>346</v>
      </c>
      <c r="I32" s="2280" t="s">
        <v>19</v>
      </c>
      <c r="J32" s="2281" t="s">
        <v>968</v>
      </c>
      <c r="K32" s="2282" t="s">
        <v>969</v>
      </c>
      <c r="L32" s="2282" t="s">
        <v>970</v>
      </c>
      <c r="M32" s="2282" t="s">
        <v>971</v>
      </c>
      <c r="N32" s="2282" t="s">
        <v>346</v>
      </c>
      <c r="O32" s="2283" t="s">
        <v>19</v>
      </c>
      <c r="P32" s="2"/>
      <c r="Q32" s="2"/>
      <c r="R32" s="2"/>
      <c r="S32" s="2"/>
      <c r="T32" s="3"/>
    </row>
    <row r="33" spans="1:20" ht="17.25" customHeight="1">
      <c r="A33" s="4207"/>
      <c r="B33" s="4219" t="s">
        <v>2266</v>
      </c>
      <c r="C33" s="4220"/>
      <c r="D33" s="2284"/>
      <c r="E33" s="2284"/>
      <c r="F33" s="2284"/>
      <c r="G33" s="2285"/>
      <c r="H33" s="2285">
        <v>0</v>
      </c>
      <c r="I33" s="2286">
        <f>SUM(D33:H33)</f>
        <v>0</v>
      </c>
      <c r="J33" s="2287"/>
      <c r="K33" s="2288"/>
      <c r="L33" s="2288"/>
      <c r="M33" s="2288"/>
      <c r="N33" s="2288"/>
      <c r="O33" s="2289">
        <f>SUM(J33:N33)</f>
        <v>0</v>
      </c>
      <c r="P33" s="2"/>
      <c r="Q33" s="2"/>
      <c r="R33" s="2"/>
      <c r="S33" s="2"/>
      <c r="T33" s="3"/>
    </row>
    <row r="34" spans="1:20" ht="20.25" customHeight="1">
      <c r="A34" s="4207"/>
      <c r="B34" s="4221" t="s">
        <v>2267</v>
      </c>
      <c r="C34" s="4222"/>
      <c r="D34" s="2290"/>
      <c r="E34" s="2290"/>
      <c r="F34" s="2290"/>
      <c r="G34" s="2291"/>
      <c r="H34" s="2291"/>
      <c r="I34" s="2292">
        <f>SUM(D34:H34)</f>
        <v>0</v>
      </c>
      <c r="J34" s="2293"/>
      <c r="K34" s="2294"/>
      <c r="L34" s="2294"/>
      <c r="M34" s="2294"/>
      <c r="N34" s="2294"/>
      <c r="O34" s="2295">
        <f>SUM(J34:N34)</f>
        <v>0</v>
      </c>
      <c r="P34" s="2"/>
      <c r="Q34" s="2"/>
      <c r="R34" s="2"/>
      <c r="S34" s="2"/>
      <c r="T34" s="3"/>
    </row>
    <row r="35" spans="1:20" ht="19.5" customHeight="1">
      <c r="A35" s="4207"/>
      <c r="B35" s="4221" t="s">
        <v>2268</v>
      </c>
      <c r="C35" s="4222"/>
      <c r="D35" s="2290"/>
      <c r="E35" s="2290"/>
      <c r="F35" s="2290"/>
      <c r="G35" s="2291"/>
      <c r="H35" s="2291"/>
      <c r="I35" s="2292">
        <f>SUM(D35:H35)</f>
        <v>0</v>
      </c>
      <c r="J35" s="2293"/>
      <c r="K35" s="2294"/>
      <c r="L35" s="2294"/>
      <c r="M35" s="2294"/>
      <c r="N35" s="2294"/>
      <c r="O35" s="2295">
        <f>SUM(J35:N35)</f>
        <v>0</v>
      </c>
      <c r="P35" s="2"/>
      <c r="Q35" s="2"/>
      <c r="R35" s="2"/>
      <c r="S35" s="2"/>
      <c r="T35" s="3"/>
    </row>
    <row r="36" spans="1:20" ht="20.25" customHeight="1" thickBot="1">
      <c r="A36" s="4207"/>
      <c r="B36" s="4223" t="s">
        <v>19</v>
      </c>
      <c r="C36" s="4224"/>
      <c r="D36" s="2296">
        <f t="shared" ref="D36:O36" si="4">SUM(D33:D35)</f>
        <v>0</v>
      </c>
      <c r="E36" s="2296">
        <f t="shared" si="4"/>
        <v>0</v>
      </c>
      <c r="F36" s="2296">
        <f t="shared" si="4"/>
        <v>0</v>
      </c>
      <c r="G36" s="2297">
        <f t="shared" si="4"/>
        <v>0</v>
      </c>
      <c r="H36" s="2297">
        <f t="shared" si="4"/>
        <v>0</v>
      </c>
      <c r="I36" s="2298">
        <f t="shared" si="4"/>
        <v>0</v>
      </c>
      <c r="J36" s="2299">
        <f t="shared" si="4"/>
        <v>0</v>
      </c>
      <c r="K36" s="2300">
        <f t="shared" si="4"/>
        <v>0</v>
      </c>
      <c r="L36" s="2300">
        <f t="shared" si="4"/>
        <v>0</v>
      </c>
      <c r="M36" s="2300">
        <f t="shared" si="4"/>
        <v>0</v>
      </c>
      <c r="N36" s="2300">
        <f t="shared" si="4"/>
        <v>0</v>
      </c>
      <c r="O36" s="2301">
        <f t="shared" si="4"/>
        <v>0</v>
      </c>
      <c r="P36" s="2"/>
      <c r="Q36" s="2"/>
      <c r="R36" s="2"/>
      <c r="S36" s="2"/>
      <c r="T36" s="3"/>
    </row>
    <row r="37" spans="1:20" ht="27" customHeight="1" thickBot="1">
      <c r="A37" s="4207"/>
      <c r="B37" s="4225" t="s">
        <v>3038</v>
      </c>
      <c r="C37" s="4226"/>
      <c r="D37" s="2302">
        <v>0</v>
      </c>
      <c r="E37" s="2284"/>
      <c r="F37" s="2284"/>
      <c r="G37" s="2284"/>
      <c r="H37" s="2284"/>
      <c r="I37" s="2286">
        <v>0</v>
      </c>
      <c r="J37" s="2287"/>
      <c r="K37" s="2288"/>
      <c r="L37" s="2288"/>
      <c r="M37" s="2288"/>
      <c r="N37" s="2288"/>
      <c r="O37" s="2289">
        <f>SUM(J37:N37)</f>
        <v>0</v>
      </c>
      <c r="P37" s="2"/>
      <c r="Q37" s="2"/>
      <c r="R37" s="2"/>
      <c r="S37" s="2"/>
      <c r="T37" s="2"/>
    </row>
    <row r="38" spans="1:20" ht="29.25" customHeight="1">
      <c r="A38" s="4207"/>
      <c r="B38" s="4225" t="s">
        <v>1865</v>
      </c>
      <c r="C38" s="4226"/>
      <c r="D38" s="2303"/>
      <c r="E38" s="2304"/>
      <c r="F38" s="2304"/>
      <c r="G38" s="2304"/>
      <c r="H38" s="2304"/>
      <c r="I38" s="2305"/>
      <c r="J38" s="2306"/>
      <c r="K38" s="2307"/>
      <c r="L38" s="2307"/>
      <c r="M38" s="2307"/>
      <c r="N38" s="2307"/>
      <c r="O38" s="2308"/>
      <c r="P38" s="2"/>
      <c r="Q38" s="2"/>
      <c r="R38" s="2"/>
      <c r="S38" s="2"/>
      <c r="T38" s="2"/>
    </row>
    <row r="39" spans="1:20" ht="27.75" customHeight="1">
      <c r="A39" s="4207"/>
      <c r="B39" s="4227" t="s">
        <v>972</v>
      </c>
      <c r="C39" s="4228"/>
      <c r="D39" s="2309"/>
      <c r="E39" s="2290"/>
      <c r="F39" s="2290"/>
      <c r="G39" s="2290"/>
      <c r="H39" s="2290"/>
      <c r="I39" s="2292">
        <f>SUM(D39:H39)</f>
        <v>0</v>
      </c>
      <c r="J39" s="2293"/>
      <c r="K39" s="2294"/>
      <c r="L39" s="2294"/>
      <c r="M39" s="2294"/>
      <c r="N39" s="2294"/>
      <c r="O39" s="2295">
        <f>SUM(J39:N39)</f>
        <v>0</v>
      </c>
      <c r="P39" s="2"/>
      <c r="Q39" s="2"/>
      <c r="R39" s="2"/>
      <c r="S39" s="2"/>
      <c r="T39" s="2"/>
    </row>
    <row r="40" spans="1:20" ht="24">
      <c r="A40" s="4207"/>
      <c r="B40" s="4229" t="s">
        <v>347</v>
      </c>
      <c r="C40" s="2129" t="s">
        <v>348</v>
      </c>
      <c r="D40" s="2309"/>
      <c r="E40" s="2290"/>
      <c r="F40" s="2290"/>
      <c r="G40" s="2290"/>
      <c r="H40" s="2290">
        <v>0</v>
      </c>
      <c r="I40" s="2292">
        <f>SUM(D40:H40)</f>
        <v>0</v>
      </c>
      <c r="J40" s="2293"/>
      <c r="K40" s="2294"/>
      <c r="L40" s="2294"/>
      <c r="M40" s="2294"/>
      <c r="N40" s="2294"/>
      <c r="O40" s="2295">
        <f>SUM(J40:N40)</f>
        <v>0</v>
      </c>
      <c r="P40" s="2"/>
      <c r="Q40" s="2"/>
      <c r="R40" s="2"/>
      <c r="S40" s="2"/>
      <c r="T40" s="2"/>
    </row>
    <row r="41" spans="1:20" ht="24.75" thickBot="1">
      <c r="A41" s="4208"/>
      <c r="B41" s="4230"/>
      <c r="C41" s="2130" t="s">
        <v>349</v>
      </c>
      <c r="D41" s="2310"/>
      <c r="E41" s="2296"/>
      <c r="F41" s="2296"/>
      <c r="G41" s="2296"/>
      <c r="H41" s="2296"/>
      <c r="I41" s="2298">
        <f>SUM(D41:H41)</f>
        <v>0</v>
      </c>
      <c r="J41" s="2299"/>
      <c r="K41" s="2300"/>
      <c r="L41" s="2300"/>
      <c r="M41" s="2300"/>
      <c r="N41" s="2300"/>
      <c r="O41" s="2301">
        <f>SUM(J41:N41)</f>
        <v>0</v>
      </c>
      <c r="P41" s="2"/>
      <c r="Q41" s="2"/>
      <c r="R41" s="2"/>
      <c r="S41" s="2"/>
      <c r="T41" s="2"/>
    </row>
    <row r="42" spans="1:20">
      <c r="A42" s="2311"/>
      <c r="B42" s="2311"/>
      <c r="C42" s="2312"/>
      <c r="D42" s="2312"/>
      <c r="E42" s="2313"/>
      <c r="F42" s="2313"/>
      <c r="G42" s="2313"/>
      <c r="H42" s="2313"/>
      <c r="I42" s="2313"/>
      <c r="J42" s="2313"/>
      <c r="K42" s="2313"/>
      <c r="L42" s="2313"/>
      <c r="M42" s="2313"/>
      <c r="N42" s="2313"/>
      <c r="O42" s="2312"/>
      <c r="P42" s="2"/>
      <c r="Q42" s="2"/>
      <c r="R42" s="2"/>
      <c r="S42" s="2"/>
      <c r="T42" s="2"/>
    </row>
    <row r="43" spans="1:20" ht="27.75" customHeight="1" thickBot="1">
      <c r="A43" s="2311"/>
      <c r="B43" s="2311"/>
      <c r="C43" s="2312"/>
      <c r="D43" s="2312"/>
      <c r="E43" s="2313"/>
      <c r="F43" s="2313"/>
      <c r="G43" s="2313"/>
      <c r="H43" s="2313"/>
      <c r="I43" s="2313"/>
      <c r="J43" s="2313"/>
      <c r="K43" s="2313"/>
      <c r="L43" s="2313"/>
      <c r="M43" s="2313"/>
      <c r="N43" s="2313"/>
      <c r="O43" s="2312"/>
      <c r="P43" s="2"/>
      <c r="Q43" s="2"/>
      <c r="R43" s="2"/>
      <c r="S43" s="2"/>
      <c r="T43" s="2"/>
    </row>
    <row r="44" spans="1:20" ht="30" customHeight="1" thickBot="1">
      <c r="A44" s="4188" t="s">
        <v>482</v>
      </c>
      <c r="B44" s="4189"/>
      <c r="C44" s="4189"/>
      <c r="D44" s="4189"/>
      <c r="E44" s="4189"/>
      <c r="F44" s="4189"/>
      <c r="G44" s="4189"/>
      <c r="H44" s="4189"/>
      <c r="I44" s="4189"/>
      <c r="J44" s="4189"/>
      <c r="K44" s="4189"/>
      <c r="L44" s="4189"/>
      <c r="M44" s="4190"/>
      <c r="N44" s="2313"/>
      <c r="O44" s="2312"/>
      <c r="P44" s="2"/>
      <c r="Q44" s="2"/>
      <c r="R44" s="2"/>
      <c r="S44" s="2"/>
      <c r="T44" s="2"/>
    </row>
    <row r="45" spans="1:20" ht="29.25" customHeight="1">
      <c r="A45" s="4191" t="s">
        <v>26</v>
      </c>
      <c r="B45" s="4192"/>
      <c r="C45" s="4195" t="s">
        <v>27</v>
      </c>
      <c r="D45" s="4198" t="s">
        <v>1031</v>
      </c>
      <c r="E45" s="4198"/>
      <c r="F45" s="4198"/>
      <c r="G45" s="4198"/>
      <c r="H45" s="4198"/>
      <c r="I45" s="4198"/>
      <c r="J45" s="4198"/>
      <c r="K45" s="4198"/>
      <c r="L45" s="4198"/>
      <c r="M45" s="4199"/>
      <c r="N45" s="2313"/>
      <c r="O45" s="2312"/>
      <c r="P45" s="2"/>
      <c r="Q45" s="2"/>
      <c r="R45" s="2"/>
      <c r="S45" s="2"/>
      <c r="T45" s="2"/>
    </row>
    <row r="46" spans="1:20" ht="20.25" customHeight="1">
      <c r="A46" s="4193"/>
      <c r="B46" s="4194"/>
      <c r="C46" s="4196"/>
      <c r="D46" s="4200" t="s">
        <v>2261</v>
      </c>
      <c r="E46" s="4200"/>
      <c r="F46" s="4200" t="s">
        <v>1032</v>
      </c>
      <c r="G46" s="4200"/>
      <c r="H46" s="4201" t="s">
        <v>484</v>
      </c>
      <c r="I46" s="4200" t="s">
        <v>485</v>
      </c>
      <c r="J46" s="4200" t="s">
        <v>486</v>
      </c>
      <c r="K46" s="4200" t="s">
        <v>487</v>
      </c>
      <c r="L46" s="4200" t="s">
        <v>1597</v>
      </c>
      <c r="M46" s="4202" t="s">
        <v>1240</v>
      </c>
      <c r="N46" s="2313"/>
      <c r="O46" s="2312"/>
      <c r="P46" s="2"/>
      <c r="Q46" s="2"/>
      <c r="R46" s="2"/>
      <c r="S46" s="2"/>
      <c r="T46" s="2"/>
    </row>
    <row r="47" spans="1:20" ht="17.25" customHeight="1">
      <c r="A47" s="4193"/>
      <c r="B47" s="4194"/>
      <c r="C47" s="4197"/>
      <c r="D47" s="2314" t="s">
        <v>1033</v>
      </c>
      <c r="E47" s="2314" t="s">
        <v>2276</v>
      </c>
      <c r="F47" s="2314" t="s">
        <v>1033</v>
      </c>
      <c r="G47" s="2314" t="s">
        <v>2276</v>
      </c>
      <c r="H47" s="4201"/>
      <c r="I47" s="4200"/>
      <c r="J47" s="4200"/>
      <c r="K47" s="4200"/>
      <c r="L47" s="4200"/>
      <c r="M47" s="4202"/>
      <c r="N47" s="2313"/>
      <c r="O47" s="2312"/>
      <c r="P47" s="2"/>
      <c r="Q47" s="2"/>
      <c r="R47" s="2"/>
      <c r="S47" s="2"/>
      <c r="T47" s="2"/>
    </row>
    <row r="48" spans="1:20" ht="25.5" customHeight="1">
      <c r="A48" s="4184" t="s">
        <v>1034</v>
      </c>
      <c r="B48" s="4185"/>
      <c r="C48" s="2463"/>
      <c r="D48" s="2464"/>
      <c r="E48" s="2464"/>
      <c r="F48" s="2464"/>
      <c r="G48" s="2464"/>
      <c r="H48" s="2464"/>
      <c r="I48" s="2464"/>
      <c r="J48" s="2464"/>
      <c r="K48" s="2464"/>
      <c r="L48" s="2464"/>
      <c r="M48" s="2465"/>
      <c r="N48" s="2313"/>
      <c r="O48" s="2312"/>
      <c r="P48" s="2"/>
      <c r="Q48" s="2"/>
      <c r="R48" s="2"/>
      <c r="S48" s="2"/>
      <c r="T48" s="2"/>
    </row>
    <row r="49" spans="1:20" ht="26.25" customHeight="1">
      <c r="A49" s="4184" t="s">
        <v>1035</v>
      </c>
      <c r="B49" s="4185"/>
      <c r="C49" s="2463"/>
      <c r="D49" s="2464"/>
      <c r="E49" s="2464"/>
      <c r="F49" s="2464"/>
      <c r="G49" s="2464"/>
      <c r="H49" s="2464"/>
      <c r="I49" s="2464"/>
      <c r="J49" s="2464"/>
      <c r="K49" s="2464"/>
      <c r="L49" s="2464"/>
      <c r="M49" s="2465"/>
      <c r="N49" s="2313"/>
      <c r="O49" s="2312"/>
      <c r="P49" s="2"/>
      <c r="Q49" s="2"/>
      <c r="R49" s="2"/>
      <c r="S49" s="2"/>
      <c r="T49" s="2"/>
    </row>
    <row r="50" spans="1:20" ht="24.75" customHeight="1">
      <c r="A50" s="4184" t="s">
        <v>1036</v>
      </c>
      <c r="B50" s="4185"/>
      <c r="C50" s="2463"/>
      <c r="D50" s="2464">
        <v>3</v>
      </c>
      <c r="E50" s="2464">
        <v>104</v>
      </c>
      <c r="F50" s="2464">
        <v>7</v>
      </c>
      <c r="G50" s="2464">
        <v>131</v>
      </c>
      <c r="H50" s="2464"/>
      <c r="I50" s="2464"/>
      <c r="J50" s="2464"/>
      <c r="K50" s="2464"/>
      <c r="L50" s="2464"/>
      <c r="M50" s="2465"/>
      <c r="N50" s="2313"/>
      <c r="O50" s="2312"/>
      <c r="P50" s="2"/>
      <c r="Q50" s="2"/>
      <c r="R50" s="2"/>
      <c r="S50" s="2"/>
      <c r="T50" s="2"/>
    </row>
    <row r="51" spans="1:20" ht="22.5" customHeight="1">
      <c r="A51" s="4184" t="s">
        <v>1037</v>
      </c>
      <c r="B51" s="4185"/>
      <c r="C51" s="2463"/>
      <c r="D51" s="2464"/>
      <c r="E51" s="2464"/>
      <c r="F51" s="2464">
        <v>1</v>
      </c>
      <c r="G51" s="2464">
        <v>96</v>
      </c>
      <c r="H51" s="2464"/>
      <c r="I51" s="2464"/>
      <c r="J51" s="2464"/>
      <c r="K51" s="2464"/>
      <c r="L51" s="2464"/>
      <c r="M51" s="2465"/>
      <c r="N51" s="2313"/>
      <c r="O51" s="2312"/>
      <c r="P51" s="2"/>
      <c r="Q51" s="2"/>
      <c r="R51" s="2"/>
      <c r="S51" s="2"/>
      <c r="T51" s="2"/>
    </row>
    <row r="52" spans="1:20" ht="21.75" customHeight="1">
      <c r="A52" s="4184" t="s">
        <v>1038</v>
      </c>
      <c r="B52" s="4185"/>
      <c r="C52" s="2463"/>
      <c r="D52" s="2464">
        <v>7</v>
      </c>
      <c r="E52" s="2464">
        <v>1144</v>
      </c>
      <c r="F52" s="2464"/>
      <c r="G52" s="2464"/>
      <c r="H52" s="2464"/>
      <c r="I52" s="2464"/>
      <c r="J52" s="2464"/>
      <c r="K52" s="2464"/>
      <c r="L52" s="2464"/>
      <c r="M52" s="2465"/>
      <c r="N52" s="2313"/>
      <c r="O52" s="2312"/>
      <c r="P52" s="2"/>
      <c r="Q52" s="2"/>
      <c r="R52" s="2"/>
      <c r="S52" s="2"/>
      <c r="T52" s="2"/>
    </row>
    <row r="53" spans="1:20" ht="26.25" customHeight="1">
      <c r="A53" s="4184" t="s">
        <v>1039</v>
      </c>
      <c r="B53" s="4185"/>
      <c r="C53" s="2463"/>
      <c r="D53" s="2464">
        <v>2</v>
      </c>
      <c r="E53" s="2464">
        <v>193</v>
      </c>
      <c r="F53" s="2464">
        <v>2</v>
      </c>
      <c r="G53" s="2464">
        <v>47</v>
      </c>
      <c r="H53" s="2464"/>
      <c r="I53" s="2464"/>
      <c r="J53" s="2464"/>
      <c r="K53" s="2464"/>
      <c r="L53" s="2464"/>
      <c r="M53" s="2465"/>
      <c r="N53" s="2313"/>
      <c r="O53" s="2312"/>
      <c r="P53" s="2"/>
      <c r="Q53" s="2"/>
      <c r="R53" s="2"/>
      <c r="S53" s="2"/>
      <c r="T53" s="2"/>
    </row>
    <row r="54" spans="1:20" ht="26.25" customHeight="1" thickBot="1">
      <c r="A54" s="4186" t="s">
        <v>1040</v>
      </c>
      <c r="B54" s="4187"/>
      <c r="C54" s="2466"/>
      <c r="D54" s="2467">
        <v>2</v>
      </c>
      <c r="E54" s="2468">
        <v>613</v>
      </c>
      <c r="F54" s="2467">
        <v>1</v>
      </c>
      <c r="G54" s="2467">
        <v>292</v>
      </c>
      <c r="H54" s="2468"/>
      <c r="I54" s="2468"/>
      <c r="J54" s="2468"/>
      <c r="K54" s="2468"/>
      <c r="L54" s="2468"/>
      <c r="M54" s="2469"/>
      <c r="N54" s="2313"/>
      <c r="O54" s="2312"/>
      <c r="P54" s="2"/>
      <c r="Q54" s="2"/>
      <c r="R54" s="2"/>
      <c r="S54" s="2"/>
      <c r="T54" s="2"/>
    </row>
    <row r="55" spans="1:20" ht="30.75" customHeight="1">
      <c r="A55" s="4170" t="s">
        <v>26</v>
      </c>
      <c r="B55" s="4171"/>
      <c r="C55" s="4174" t="s">
        <v>27</v>
      </c>
      <c r="D55" s="4176" t="s">
        <v>20</v>
      </c>
      <c r="E55" s="4176"/>
      <c r="F55" s="4177"/>
      <c r="G55" s="4177"/>
      <c r="H55" s="4177"/>
      <c r="I55" s="4178"/>
      <c r="J55" s="2315"/>
      <c r="K55" s="2461"/>
      <c r="L55" s="2461"/>
      <c r="M55" s="2461"/>
      <c r="N55" s="2313"/>
      <c r="O55" s="2312"/>
      <c r="P55" s="2"/>
      <c r="Q55" s="2"/>
      <c r="R55" s="2"/>
      <c r="S55" s="2"/>
      <c r="T55" s="2"/>
    </row>
    <row r="56" spans="1:20" ht="24.75" customHeight="1">
      <c r="A56" s="4172"/>
      <c r="B56" s="4173"/>
      <c r="C56" s="4175"/>
      <c r="D56" s="2316" t="s">
        <v>2261</v>
      </c>
      <c r="E56" s="2316" t="s">
        <v>2276</v>
      </c>
      <c r="F56" s="4163" t="s">
        <v>1032</v>
      </c>
      <c r="G56" s="4164"/>
      <c r="H56" s="2316" t="s">
        <v>688</v>
      </c>
      <c r="I56" s="2316" t="s">
        <v>1042</v>
      </c>
      <c r="J56" s="2316" t="s">
        <v>1043</v>
      </c>
      <c r="K56" s="2244" t="s">
        <v>1240</v>
      </c>
      <c r="N56" s="2313"/>
      <c r="O56" s="2312"/>
      <c r="P56" s="2"/>
      <c r="Q56" s="2"/>
      <c r="R56" s="2"/>
      <c r="S56" s="2"/>
      <c r="T56" s="2"/>
    </row>
    <row r="57" spans="1:20" ht="30.75" customHeight="1" thickBot="1">
      <c r="A57" s="4179" t="s">
        <v>1044</v>
      </c>
      <c r="B57" s="4180"/>
      <c r="C57" s="2276"/>
      <c r="D57" s="2317">
        <f>D48+D49+D50+D51+D52+D53+D54</f>
        <v>14</v>
      </c>
      <c r="E57" s="2317">
        <f>E50+E51+E52+E53+E54</f>
        <v>2054</v>
      </c>
      <c r="F57" s="2462">
        <f>F48+F49+F50+F51+F52+F53+F54</f>
        <v>11</v>
      </c>
      <c r="G57" s="2462">
        <f>G50+G51+G52+G53+G54</f>
        <v>566</v>
      </c>
      <c r="H57" s="2317"/>
      <c r="I57" s="2317"/>
      <c r="J57" s="2317"/>
      <c r="K57" s="2255"/>
      <c r="O57" s="2312"/>
      <c r="P57" s="2"/>
      <c r="Q57" s="2"/>
      <c r="R57" s="2"/>
      <c r="S57" s="2"/>
      <c r="T57" s="2"/>
    </row>
    <row r="58" spans="1:20" ht="17.25" customHeight="1">
      <c r="A58" s="2311"/>
      <c r="B58" s="2311"/>
      <c r="C58" s="2312"/>
      <c r="D58" s="2312"/>
      <c r="E58" s="2313"/>
      <c r="F58" s="2313"/>
      <c r="G58" s="2313"/>
      <c r="H58" s="2313"/>
      <c r="I58" s="2313"/>
      <c r="J58" s="2313"/>
      <c r="K58" s="2313"/>
      <c r="L58" s="2313"/>
      <c r="M58" s="2313"/>
      <c r="N58" s="2313"/>
      <c r="O58" s="2312"/>
      <c r="P58" s="2"/>
      <c r="Q58" s="2"/>
      <c r="R58" s="2"/>
      <c r="S58" s="2"/>
      <c r="T58" s="2"/>
    </row>
    <row r="59" spans="1:20" ht="17.25" customHeight="1" thickBot="1">
      <c r="A59" s="2311"/>
      <c r="B59" s="2311"/>
      <c r="C59" s="2312"/>
      <c r="D59" s="2312"/>
      <c r="E59" s="2313"/>
      <c r="F59" s="2313"/>
      <c r="G59" s="2313"/>
      <c r="H59" s="2313"/>
      <c r="I59" s="2313"/>
      <c r="J59" s="2313"/>
      <c r="K59" s="2313"/>
      <c r="L59" s="2313"/>
      <c r="M59" s="2313"/>
      <c r="N59" s="2313"/>
      <c r="O59" s="2312"/>
      <c r="P59" s="2"/>
      <c r="Q59" s="2"/>
      <c r="R59" s="2"/>
      <c r="S59" s="2"/>
      <c r="T59" s="2"/>
    </row>
    <row r="60" spans="1:20" ht="21" customHeight="1">
      <c r="A60" s="4181" t="s">
        <v>957</v>
      </c>
      <c r="B60" s="4182"/>
      <c r="C60" s="4182"/>
      <c r="D60" s="4183"/>
      <c r="E60" s="2318"/>
      <c r="F60" s="2318"/>
      <c r="G60" s="2318"/>
      <c r="H60" s="2318"/>
      <c r="I60" s="2318"/>
      <c r="J60" s="2313"/>
      <c r="K60" s="2313"/>
      <c r="L60" s="2313"/>
      <c r="M60" s="2313"/>
      <c r="N60" s="2313"/>
      <c r="O60" s="2312"/>
      <c r="P60" s="2"/>
      <c r="Q60" s="2"/>
      <c r="R60" s="2"/>
      <c r="S60" s="2"/>
      <c r="T60" s="2"/>
    </row>
    <row r="61" spans="1:20" ht="24">
      <c r="A61" s="2319" t="s">
        <v>958</v>
      </c>
      <c r="B61" s="4165" t="s">
        <v>2934</v>
      </c>
      <c r="C61" s="4166"/>
      <c r="D61" s="4167"/>
      <c r="E61" s="2318"/>
      <c r="F61" s="2318"/>
      <c r="G61" s="2318"/>
      <c r="H61" s="2318"/>
      <c r="I61" s="2318"/>
      <c r="J61" s="2313"/>
      <c r="K61" s="2313"/>
      <c r="L61" s="2313"/>
      <c r="M61" s="2313"/>
      <c r="N61" s="2313"/>
      <c r="O61" s="2312"/>
      <c r="P61" s="2"/>
      <c r="Q61" s="2"/>
      <c r="R61" s="2"/>
      <c r="S61" s="2"/>
      <c r="T61" s="2"/>
    </row>
    <row r="62" spans="1:20" ht="20.25" customHeight="1">
      <c r="A62" s="2319" t="s">
        <v>962</v>
      </c>
      <c r="B62" s="4165" t="s">
        <v>2935</v>
      </c>
      <c r="C62" s="4166"/>
      <c r="D62" s="4167"/>
      <c r="E62" s="2313"/>
      <c r="F62" s="2313"/>
      <c r="G62" s="2313"/>
      <c r="H62" s="2313"/>
      <c r="I62" s="2313"/>
      <c r="J62" s="2313"/>
      <c r="K62" s="2313"/>
      <c r="L62" s="2313"/>
      <c r="M62" s="2313"/>
      <c r="N62" s="2313"/>
      <c r="O62" s="2312"/>
      <c r="P62" s="2"/>
      <c r="Q62" s="2"/>
      <c r="R62" s="2"/>
      <c r="S62" s="2"/>
      <c r="T62" s="2"/>
    </row>
    <row r="63" spans="1:20" ht="26.25" customHeight="1">
      <c r="A63" s="2319" t="s">
        <v>959</v>
      </c>
      <c r="B63" s="4165" t="s">
        <v>1964</v>
      </c>
      <c r="C63" s="4166"/>
      <c r="D63" s="4167"/>
      <c r="E63" s="2313"/>
      <c r="F63" s="2313"/>
      <c r="G63" s="2313"/>
      <c r="H63" s="2313"/>
      <c r="I63" s="2313"/>
      <c r="J63" s="2313"/>
      <c r="K63" s="2313"/>
      <c r="L63" s="2313"/>
      <c r="M63" s="2313"/>
      <c r="N63" s="2313"/>
      <c r="O63" s="2312"/>
      <c r="P63" s="2"/>
      <c r="Q63" s="2"/>
      <c r="R63" s="2"/>
      <c r="S63" s="2"/>
      <c r="T63" s="2"/>
    </row>
    <row r="64" spans="1:20" ht="23.25" customHeight="1">
      <c r="A64" s="2320" t="s">
        <v>960</v>
      </c>
      <c r="B64" s="4165" t="s">
        <v>2957</v>
      </c>
      <c r="C64" s="4166"/>
      <c r="D64" s="4167"/>
      <c r="E64" s="2313"/>
      <c r="F64" s="2313"/>
      <c r="G64" s="2313"/>
      <c r="H64" s="2313"/>
      <c r="I64" s="2313"/>
      <c r="J64" s="2313"/>
      <c r="K64" s="2313"/>
      <c r="L64" s="2313"/>
      <c r="M64" s="2313"/>
      <c r="N64" s="2313"/>
      <c r="O64" s="2312"/>
      <c r="P64" s="2"/>
      <c r="Q64" s="2"/>
      <c r="R64" s="2"/>
      <c r="S64" s="2"/>
      <c r="T64" s="2"/>
    </row>
    <row r="65" spans="1:20" ht="24.75" thickBot="1">
      <c r="A65" s="2321" t="s">
        <v>961</v>
      </c>
      <c r="B65" s="3570" t="s">
        <v>2958</v>
      </c>
      <c r="C65" s="4168"/>
      <c r="D65" s="4169"/>
      <c r="E65" s="2313"/>
      <c r="F65" s="2313"/>
      <c r="G65" s="2312"/>
      <c r="H65" s="2312"/>
      <c r="I65" s="2312"/>
      <c r="J65" s="2312"/>
      <c r="K65" s="2312"/>
      <c r="L65" s="2312"/>
      <c r="M65" s="2312"/>
      <c r="N65" s="2312"/>
      <c r="O65" s="2312"/>
      <c r="P65" s="2"/>
      <c r="Q65" s="2"/>
      <c r="R65" s="2"/>
      <c r="S65" s="3"/>
      <c r="T65" s="3"/>
    </row>
  </sheetData>
  <protectedRanges>
    <protectedRange sqref="H19 F19" name="Aralık1"/>
    <protectedRange sqref="H24:H25 N24:N25" name="Aralık1_1"/>
    <protectedRange sqref="C46 A55 A49:A50 A51:B54 B56 C48:C50" name="Aralık1_2"/>
  </protectedRanges>
  <mergeCells count="89">
    <mergeCell ref="L14:L15"/>
    <mergeCell ref="M14:M15"/>
    <mergeCell ref="A57:B57"/>
    <mergeCell ref="A13:T13"/>
    <mergeCell ref="N14:N15"/>
    <mergeCell ref="O14:Q14"/>
    <mergeCell ref="R14:T14"/>
    <mergeCell ref="A16:C16"/>
    <mergeCell ref="A14:C15"/>
    <mergeCell ref="D14:D15"/>
    <mergeCell ref="E14:E15"/>
    <mergeCell ref="F14:F15"/>
    <mergeCell ref="G14:I14"/>
    <mergeCell ref="J14:K14"/>
    <mergeCell ref="A17:C17"/>
    <mergeCell ref="A20:O20"/>
    <mergeCell ref="A1:R1"/>
    <mergeCell ref="A2:A10"/>
    <mergeCell ref="B2:C4"/>
    <mergeCell ref="D2:F2"/>
    <mergeCell ref="G2:I2"/>
    <mergeCell ref="J2:L2"/>
    <mergeCell ref="M2:O2"/>
    <mergeCell ref="B6:C6"/>
    <mergeCell ref="B7:C7"/>
    <mergeCell ref="B8:C8"/>
    <mergeCell ref="B9:C9"/>
    <mergeCell ref="B10:C10"/>
    <mergeCell ref="P2:R2"/>
    <mergeCell ref="B5:C5"/>
    <mergeCell ref="J21:O21"/>
    <mergeCell ref="D22:E22"/>
    <mergeCell ref="F22:G22"/>
    <mergeCell ref="H22:H23"/>
    <mergeCell ref="I22:I23"/>
    <mergeCell ref="J22:K22"/>
    <mergeCell ref="L22:M22"/>
    <mergeCell ref="N22:N23"/>
    <mergeCell ref="O22:O23"/>
    <mergeCell ref="A21:A23"/>
    <mergeCell ref="B21:C23"/>
    <mergeCell ref="D21:I21"/>
    <mergeCell ref="A24:A27"/>
    <mergeCell ref="B24:C24"/>
    <mergeCell ref="B25:C25"/>
    <mergeCell ref="B26:C26"/>
    <mergeCell ref="B27:C27"/>
    <mergeCell ref="A30:O30"/>
    <mergeCell ref="A31:A41"/>
    <mergeCell ref="B31:C32"/>
    <mergeCell ref="D31:I31"/>
    <mergeCell ref="J31:O31"/>
    <mergeCell ref="B33:C33"/>
    <mergeCell ref="B34:C34"/>
    <mergeCell ref="B35:C35"/>
    <mergeCell ref="B36:C36"/>
    <mergeCell ref="B37:C37"/>
    <mergeCell ref="B38:C38"/>
    <mergeCell ref="B39:C39"/>
    <mergeCell ref="B40:B41"/>
    <mergeCell ref="A44:M44"/>
    <mergeCell ref="A45:B47"/>
    <mergeCell ref="C45:C47"/>
    <mergeCell ref="D45:M45"/>
    <mergeCell ref="D46:E46"/>
    <mergeCell ref="L46:L47"/>
    <mergeCell ref="K46:K47"/>
    <mergeCell ref="A50:B50"/>
    <mergeCell ref="A51:B51"/>
    <mergeCell ref="A52:B52"/>
    <mergeCell ref="A53:B53"/>
    <mergeCell ref="M46:M47"/>
    <mergeCell ref="A48:B48"/>
    <mergeCell ref="B65:D65"/>
    <mergeCell ref="A55:B56"/>
    <mergeCell ref="C55:C56"/>
    <mergeCell ref="I46:I47"/>
    <mergeCell ref="J46:J47"/>
    <mergeCell ref="F56:G56"/>
    <mergeCell ref="A60:D60"/>
    <mergeCell ref="B61:D61"/>
    <mergeCell ref="B62:D62"/>
    <mergeCell ref="B63:D63"/>
    <mergeCell ref="B64:D64"/>
    <mergeCell ref="A54:B54"/>
    <mergeCell ref="F46:G46"/>
    <mergeCell ref="H46:H47"/>
    <mergeCell ref="D55:I55"/>
    <mergeCell ref="A49:B49"/>
  </mergeCells>
  <dataValidations count="3">
    <dataValidation type="custom" allowBlank="1" showInputMessage="1" showErrorMessage="1" errorTitle="LÜTFEN DÜZELTİN" error="BİTEN ÜNİTE SAYISI BİTEN İÇME SUYU SAYISINDAN AZ OLAMAZ" sqref="F5:F10">
      <formula1>F5&lt;=N27</formula1>
    </dataValidation>
    <dataValidation type="custom" allowBlank="1" showInputMessage="1" showErrorMessage="1" errorTitle="LÜTFEN DÜZELTİN" error="PLANLANAN İÇME SUYU İŞ SAYISI, İÇME SUYU HİZMETİ GÖTÜRÜLECEK ÜNİTE SAYISINDAN AZ OLAMAZ " sqref="H27 N27">
      <formula1>D10&lt;=H27</formula1>
    </dataValidation>
    <dataValidation type="custom" allowBlank="1" showInputMessage="1" showErrorMessage="1" errorTitle="LÜTFEN DÜZETİN" error="PLANLANAN İÇME SUYU İŞ SAYISI, İÇME SUYU HİZMETİ GÖTÜRÜLECEK ÜNİTE SAYISINDAN AZ OLAMAZ " sqref="D10">
      <formula1>D10&lt;I5=H27</formula1>
    </dataValidation>
  </dataValidations>
  <hyperlinks>
    <hyperlink ref="B65" r:id="rId1"/>
  </hyperlinks>
  <pageMargins left="0.70866141732283472" right="0.70866141732283472" top="0.35433070866141736" bottom="0.35433070866141736" header="0.31496062992125984" footer="0.31496062992125984"/>
  <pageSetup paperSize="9" scale="60" orientation="landscape"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122</vt:i4>
      </vt:variant>
      <vt:variant>
        <vt:lpstr>Adlandırılmış Aralıklar</vt:lpstr>
      </vt:variant>
      <vt:variant>
        <vt:i4>46</vt:i4>
      </vt:variant>
    </vt:vector>
  </HeadingPairs>
  <TitlesOfParts>
    <vt:vector size="168" baseType="lpstr">
      <vt:lpstr>İL İCMAL 2005</vt:lpstr>
      <vt:lpstr>İL İCMAL 2006</vt:lpstr>
      <vt:lpstr>İL İCMAL 2007</vt:lpstr>
      <vt:lpstr>İL İCMAL 2008</vt:lpstr>
      <vt:lpstr>İL İCMAL 2009</vt:lpstr>
      <vt:lpstr>İL İCMAL 2010</vt:lpstr>
      <vt:lpstr>İL İCMAL 2005 </vt:lpstr>
      <vt:lpstr>İL İCMAL 2006 </vt:lpstr>
      <vt:lpstr>İL İCMAL 2007 </vt:lpstr>
      <vt:lpstr>İL İCMAL 2008 </vt:lpstr>
      <vt:lpstr>İL İCMAL 2009 </vt:lpstr>
      <vt:lpstr>ÖDENEK TAKİP-2010</vt:lpstr>
      <vt:lpstr>İL İCMAL 2011</vt:lpstr>
      <vt:lpstr>ÖDENEK TAKİP-2011</vt:lpstr>
      <vt:lpstr>İL İCMAL 2012</vt:lpstr>
      <vt:lpstr>ÖDENEK TAKİP-2012</vt:lpstr>
      <vt:lpstr>İL İCMAL 2013</vt:lpstr>
      <vt:lpstr>ÖDENEK TAKİP-2013</vt:lpstr>
      <vt:lpstr>İL İCMAL 2014</vt:lpstr>
      <vt:lpstr>ÖDENEK TAKİP-2014</vt:lpstr>
      <vt:lpstr>İL İCMAL 2015</vt:lpstr>
      <vt:lpstr>ÖDENEK TAKİP-2015</vt:lpstr>
      <vt:lpstr>İL İCMAL 2016</vt:lpstr>
      <vt:lpstr>ÖDENEK TAKİP-2016</vt:lpstr>
      <vt:lpstr>ÖDENEK TAKİP 2017 </vt:lpstr>
      <vt:lpstr>İL İCMALİ 2017</vt:lpstr>
      <vt:lpstr>2005 İZLEME ALT DAĞILIM</vt:lpstr>
      <vt:lpstr>2006 İZLEME ALT DAĞILIM</vt:lpstr>
      <vt:lpstr>2007 YOL İZLEME ALT DAĞ.</vt:lpstr>
      <vt:lpstr>2007 İÇMESUYU ALT DAĞ.</vt:lpstr>
      <vt:lpstr>2008 YOL İZLEME ALT DAĞ.</vt:lpstr>
      <vt:lpstr>2008 İÇMESUYU ALT DAĞ.</vt:lpstr>
      <vt:lpstr>2009 YOL İZLEME ALT DAĞ.</vt:lpstr>
      <vt:lpstr>2009 İÇMESUYU ALT DAĞ.</vt:lpstr>
      <vt:lpstr>2010 YOL İZLEME ALT DAĞ.</vt:lpstr>
      <vt:lpstr>2010 İÇMESUYU ALT DAĞ.</vt:lpstr>
      <vt:lpstr>2010 SULAMA ALT DAĞ.</vt:lpstr>
      <vt:lpstr>2011 YOL İZLEME ALT DAĞ.</vt:lpstr>
      <vt:lpstr>2011 İÇMESUYU ALT DAĞ.</vt:lpstr>
      <vt:lpstr>2011 SULAMA ALT DAĞ.</vt:lpstr>
      <vt:lpstr>SUSUZ ÜNİTELER</vt:lpstr>
      <vt:lpstr>2012 YOL İZLEME ALT DAĞ.</vt:lpstr>
      <vt:lpstr>2012 İÇMESUYU ALT DAĞ.</vt:lpstr>
      <vt:lpstr>2012 SULAMA ALT DAĞ.</vt:lpstr>
      <vt:lpstr>2012 ATIKSU ALT DAĞ.</vt:lpstr>
      <vt:lpstr>SUSUZ ÜNİTELER 2012</vt:lpstr>
      <vt:lpstr>HAM VE TESVİYE YOLLAR 2012</vt:lpstr>
      <vt:lpstr>2013 İÇMESUYU ALT DAĞ.</vt:lpstr>
      <vt:lpstr>2013 YOL İZLEME ALT DAĞ.</vt:lpstr>
      <vt:lpstr>2013 SULAMA ALT DAĞ.</vt:lpstr>
      <vt:lpstr>2013 ATIKSU ALT DAĞ.</vt:lpstr>
      <vt:lpstr>SUSUZ ÜNİTELER 2013</vt:lpstr>
      <vt:lpstr>HAM VE TESVİYE YOLLAR 2013</vt:lpstr>
      <vt:lpstr>FOSEPTİK</vt:lpstr>
      <vt:lpstr>2014 YOL İZLEME ALT DAĞ.</vt:lpstr>
      <vt:lpstr>2014 İÇMESUYU ALT DAĞ.</vt:lpstr>
      <vt:lpstr>2014 SULAMA ALT DAĞ.</vt:lpstr>
      <vt:lpstr>2014 ATIKSU ALT DAĞ.</vt:lpstr>
      <vt:lpstr>SUSUZ ÜNİTELER 2014</vt:lpstr>
      <vt:lpstr>HAM VE TESVİYE YOLLAR 2014</vt:lpstr>
      <vt:lpstr>FOSEPTİK 2014</vt:lpstr>
      <vt:lpstr>2015 YOL İZLEME ALT DAĞ.</vt:lpstr>
      <vt:lpstr>2015 İÇMESUYU ALT DAĞ.</vt:lpstr>
      <vt:lpstr>2015 SULAMA ALT DAĞ.</vt:lpstr>
      <vt:lpstr>2015 ATIKSU ALT DAĞ.</vt:lpstr>
      <vt:lpstr>SUSUZ ÜNİTELER 2015</vt:lpstr>
      <vt:lpstr>HAM VE TESVİYE YOLLAR 2015</vt:lpstr>
      <vt:lpstr>FOSEPTİK2015</vt:lpstr>
      <vt:lpstr>2016 YOL İZLEME ALT DAĞ.</vt:lpstr>
      <vt:lpstr>2016 İÇMESUYU ALT DAĞ.</vt:lpstr>
      <vt:lpstr>2016 ATIKSU ALT DAĞ.</vt:lpstr>
      <vt:lpstr>2016 SULAMA ALT DAĞ.</vt:lpstr>
      <vt:lpstr>SUSUZ ÜNİTELER 2016</vt:lpstr>
      <vt:lpstr>HAM VE TESVİYE YOLLAR 2016</vt:lpstr>
      <vt:lpstr>FOSEPTİK2016</vt:lpstr>
      <vt:lpstr>2017 A GRUBU YOL İZLME TABLOSU </vt:lpstr>
      <vt:lpstr>2017 B GRUBU YOL İZLEME TABLOSU</vt:lpstr>
      <vt:lpstr>2017 İÇMESUYU İZLEME RAPORU</vt:lpstr>
      <vt:lpstr>2017 ATIK SU</vt:lpstr>
      <vt:lpstr>2017 SULAMA İZLEME TABLOSU</vt:lpstr>
      <vt:lpstr>SUSUZ ÜNİTELER 2017</vt:lpstr>
      <vt:lpstr>HAM VE TESVİYE YOLLAR 2017</vt:lpstr>
      <vt:lpstr>FOSEPTİK 2017</vt:lpstr>
      <vt:lpstr>2018 YILI TAKİP CETVELİ</vt:lpstr>
      <vt:lpstr>İL İCMALİ</vt:lpstr>
      <vt:lpstr>2018 İÇMESUYU ALT DAĞ</vt:lpstr>
      <vt:lpstr>2018 YOL İZLEME ALT DAĞ.</vt:lpstr>
      <vt:lpstr>2018 ATIKSU ALT DAĞ.</vt:lpstr>
      <vt:lpstr>2018 SULAMA ALT DAĞ</vt:lpstr>
      <vt:lpstr>2019 İÇMESUYU ALT DAĞ.</vt:lpstr>
      <vt:lpstr>2019 YOL İZLEME ALT DAĞ. </vt:lpstr>
      <vt:lpstr>2019 ATIKSU ALT DAĞ.</vt:lpstr>
      <vt:lpstr>2019 YILI TAKİP CETVELİ </vt:lpstr>
      <vt:lpstr> İL İCMALİ  </vt:lpstr>
      <vt:lpstr>2020 YOL İZLEME ALT DAĞ. </vt:lpstr>
      <vt:lpstr>2020 İÇMESUYU ALT DAĞ.</vt:lpstr>
      <vt:lpstr>2020 ATIKSU ALT DAĞ. </vt:lpstr>
      <vt:lpstr>2020 YILI TAKİP CETVELİ</vt:lpstr>
      <vt:lpstr>İL İCMAL 2020</vt:lpstr>
      <vt:lpstr>2021 İÇMESUYU ALT DAĞ. </vt:lpstr>
      <vt:lpstr>2021 ATIKSU ALT DAĞ. </vt:lpstr>
      <vt:lpstr>2021 YOL İZLEME ALT DAĞ.  </vt:lpstr>
      <vt:lpstr>2021 SULAMA ALT DAĞ. </vt:lpstr>
      <vt:lpstr>2021 YILI TAKİP CETVELİ </vt:lpstr>
      <vt:lpstr> İL İCMALİ  2021</vt:lpstr>
      <vt:lpstr> İL İCMALİ  2022</vt:lpstr>
      <vt:lpstr>2022 YILI TAKİP CETVELİ  </vt:lpstr>
      <vt:lpstr>2022 İÇMESUYU ALT DAĞ.  </vt:lpstr>
      <vt:lpstr>2022 ATIKSU ALT DAĞ. </vt:lpstr>
      <vt:lpstr>2022 YOL İZLEME ALT DAĞ. </vt:lpstr>
      <vt:lpstr>2022 EK YOL İZLEME ALT DAĞ.   </vt:lpstr>
      <vt:lpstr>2022 EK İÇMESUYU ALT DAĞ.  </vt:lpstr>
      <vt:lpstr>2022 EK  ATIKSU ALT DAĞ. </vt:lpstr>
      <vt:lpstr>2022 KÜÇÜK ÖLÇ SULAMA ALT DAĞ.</vt:lpstr>
      <vt:lpstr>2023 YOL İZLEME ALT DAĞ.  </vt:lpstr>
      <vt:lpstr>2023 İÇMESUYU ALT DAĞ. </vt:lpstr>
      <vt:lpstr>2023 ATIKSU ALT DAĞ.</vt:lpstr>
      <vt:lpstr>2023 KÜÇÜK ÖLÇ SULAMA </vt:lpstr>
      <vt:lpstr> İL İCMALİ  2023</vt:lpstr>
      <vt:lpstr>2023 YILI TAKİP CETVELİ </vt:lpstr>
      <vt:lpstr> İL İCMALİ EK 2022 </vt:lpstr>
      <vt:lpstr>2022 YILI EK TAKİP CETVELİ </vt:lpstr>
      <vt:lpstr>'2010 SULAMA ALT DAĞ.'!Yazdırma_Alanı</vt:lpstr>
      <vt:lpstr>'2011 SULAMA ALT DAĞ.'!Yazdırma_Alanı</vt:lpstr>
      <vt:lpstr>'2012 ATIKSU ALT DAĞ.'!Yazdırma_Alanı</vt:lpstr>
      <vt:lpstr>'2012 İÇMESUYU ALT DAĞ.'!Yazdırma_Alanı</vt:lpstr>
      <vt:lpstr>'2012 SULAMA ALT DAĞ.'!Yazdırma_Alanı</vt:lpstr>
      <vt:lpstr>'2013 ATIKSU ALT DAĞ.'!Yazdırma_Alanı</vt:lpstr>
      <vt:lpstr>'2013 İÇMESUYU ALT DAĞ.'!Yazdırma_Alanı</vt:lpstr>
      <vt:lpstr>'2013 SULAMA ALT DAĞ.'!Yazdırma_Alanı</vt:lpstr>
      <vt:lpstr>'2014 ATIKSU ALT DAĞ.'!Yazdırma_Alanı</vt:lpstr>
      <vt:lpstr>'2014 İÇMESUYU ALT DAĞ.'!Yazdırma_Alanı</vt:lpstr>
      <vt:lpstr>'2014 SULAMA ALT DAĞ.'!Yazdırma_Alanı</vt:lpstr>
      <vt:lpstr>'2015 ATIKSU ALT DAĞ.'!Yazdırma_Alanı</vt:lpstr>
      <vt:lpstr>'2015 İÇMESUYU ALT DAĞ.'!Yazdırma_Alanı</vt:lpstr>
      <vt:lpstr>'2015 SULAMA ALT DAĞ.'!Yazdırma_Alanı</vt:lpstr>
      <vt:lpstr>'2015 YOL İZLEME ALT DAĞ.'!Yazdırma_Alanı</vt:lpstr>
      <vt:lpstr>'2016 ATIKSU ALT DAĞ.'!Yazdırma_Alanı</vt:lpstr>
      <vt:lpstr>'2016 İÇMESUYU ALT DAĞ.'!Yazdırma_Alanı</vt:lpstr>
      <vt:lpstr>'2016 SULAMA ALT DAĞ.'!Yazdırma_Alanı</vt:lpstr>
      <vt:lpstr>'2016 YOL İZLEME ALT DAĞ.'!Yazdırma_Alanı</vt:lpstr>
      <vt:lpstr>'2017 A GRUBU YOL İZLME TABLOSU '!Yazdırma_Alanı</vt:lpstr>
      <vt:lpstr>'2017 B GRUBU YOL İZLEME TABLOSU'!Yazdırma_Alanı</vt:lpstr>
      <vt:lpstr>'2017 İÇMESUYU İZLEME RAPORU'!Yazdırma_Alanı</vt:lpstr>
      <vt:lpstr>'2017 SULAMA İZLEME TABLOSU'!Yazdırma_Alanı</vt:lpstr>
      <vt:lpstr>'2021 SULAMA ALT DAĞ. '!Yazdırma_Alanı</vt:lpstr>
      <vt:lpstr>'2022 KÜÇÜK ÖLÇ SULAMA ALT DAĞ.'!Yazdırma_Alanı</vt:lpstr>
      <vt:lpstr>'2023 KÜÇÜK ÖLÇ SULAMA '!Yazdırma_Alanı</vt:lpstr>
      <vt:lpstr>'2009 İÇMESUYU ALT DAĞ.'!Yazdırma_Başlıkları</vt:lpstr>
      <vt:lpstr>'2009 YOL İZLEME ALT DAĞ.'!Yazdırma_Başlıkları</vt:lpstr>
      <vt:lpstr>'2010 İÇMESUYU ALT DAĞ.'!Yazdırma_Başlıkları</vt:lpstr>
      <vt:lpstr>'2010 YOL İZLEME ALT DAĞ.'!Yazdırma_Başlıkları</vt:lpstr>
      <vt:lpstr>'2011 YOL İZLEME ALT DAĞ.'!Yazdırma_Başlıkları</vt:lpstr>
      <vt:lpstr>'2013 YOL İZLEME ALT DAĞ.'!Yazdırma_Başlıkları</vt:lpstr>
      <vt:lpstr>'2014 YOL İZLEME ALT DAĞ.'!Yazdırma_Başlıkları</vt:lpstr>
      <vt:lpstr>'HAM VE TESVİYE YOLLAR 2012'!Yazdırma_Başlıkları</vt:lpstr>
      <vt:lpstr>'HAM VE TESVİYE YOLLAR 2013'!Yazdırma_Başlıkları</vt:lpstr>
      <vt:lpstr>'HAM VE TESVİYE YOLLAR 2014'!Yazdırma_Başlıkları</vt:lpstr>
      <vt:lpstr>'HAM VE TESVİYE YOLLAR 2015'!Yazdırma_Başlıkları</vt:lpstr>
      <vt:lpstr>'HAM VE TESVİYE YOLLAR 2016'!Yazdırma_Başlıkları</vt:lpstr>
      <vt:lpstr>'HAM VE TESVİYE YOLLAR 2017'!Yazdırma_Başlıkları</vt:lpstr>
      <vt:lpstr>'İL İCMAL 2011'!Yazdırma_Başlıkları</vt:lpstr>
      <vt:lpstr>'İL İCMAL 2012'!Yazdırma_Başlıkları</vt:lpstr>
      <vt:lpstr>'İL İCMAL 2013'!Yazdırma_Başlıkları</vt:lpstr>
      <vt:lpstr>'İL İCMAL 2014'!Yazdırma_Başlıkları</vt:lpstr>
      <vt:lpstr>'İL İCMAL 2015'!Yazdırma_Başlıkları</vt:lpstr>
      <vt:lpstr>'İL İCMAL 2016'!Yazdırma_Başlıkları</vt:lpstr>
      <vt:lpstr>'İL İCMALİ 2017'!Yazdırma_Başlıkları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ismail.ozdemir</dc:creator>
  <cp:lastModifiedBy>Murat</cp:lastModifiedBy>
  <cp:lastPrinted>2023-09-21T10:03:17Z</cp:lastPrinted>
  <dcterms:created xsi:type="dcterms:W3CDTF">2007-11-25T11:53:19Z</dcterms:created>
  <dcterms:modified xsi:type="dcterms:W3CDTF">2023-11-13T12:20:02Z</dcterms:modified>
</cp:coreProperties>
</file>